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6440" tabRatio="599" firstSheet="20" activeTab="24" autoFilterDateGrouping="1"/>
  </bookViews>
  <sheets>
    <sheet name="Jan 21D" sheetId="1" state="hidden" r:id="rId1"/>
    <sheet name="Feb 21D" sheetId="2" state="hidden" r:id="rId2"/>
    <sheet name="Mar 21D" sheetId="3" state="hidden" r:id="rId3"/>
    <sheet name="Apr 21D" sheetId="4" state="hidden" r:id="rId4"/>
    <sheet name="May 21D" sheetId="5" state="hidden" r:id="rId5"/>
    <sheet name="June 21D" sheetId="6" state="hidden" r:id="rId6"/>
    <sheet name="July 21D" sheetId="7" state="hidden" r:id="rId7"/>
    <sheet name="Aug 21D" sheetId="8" state="hidden" r:id="rId8"/>
    <sheet name="Sep 21D " sheetId="9" state="hidden" r:id="rId9"/>
    <sheet name="Oct 21D" sheetId="10" state="hidden" r:id="rId10"/>
    <sheet name="Dec 21D" sheetId="11" state="hidden" r:id="rId11"/>
    <sheet name="JAN 22D" sheetId="12" state="hidden" r:id="rId12"/>
    <sheet name="FEB 22D" sheetId="13" state="hidden" r:id="rId13"/>
    <sheet name="MAR 22D" sheetId="14" state="hidden" r:id="rId14"/>
    <sheet name="APR 22D" sheetId="15" state="hidden" r:id="rId15"/>
    <sheet name="MAY 22D " sheetId="16" state="hidden" r:id="rId16"/>
    <sheet name="JUN 22D" sheetId="17" state="hidden" r:id="rId17"/>
    <sheet name="JUL 22D" sheetId="18" state="hidden" r:id="rId18"/>
    <sheet name="AUG 22D" sheetId="19" state="visible" r:id="rId19"/>
    <sheet name="SEP 22D" sheetId="20" state="visible" r:id="rId20"/>
    <sheet name="OCT 22D" sheetId="21" state="visible" r:id="rId21"/>
    <sheet name="NOV 22D" sheetId="22" state="visible" r:id="rId22"/>
    <sheet name="DEC 22" sheetId="23" state="visible" r:id="rId23"/>
    <sheet name="JAN 23" sheetId="24" state="visible" r:id="rId24"/>
    <sheet name="FEB 23" sheetId="25" state="visible" r:id="rId25"/>
  </sheets>
  <definedNames>
    <definedName name="_xlnm._FilterDatabase" localSheetId="4" hidden="1">'May 21D'!$A$1:$FS$1</definedName>
    <definedName name="_xlnm._FilterDatabase" localSheetId="5" hidden="1">'June 21D'!$A$1:$GN$1</definedName>
    <definedName name="_xlnm._FilterDatabase" localSheetId="6" hidden="1">'July 21D'!$A$1:$IA$1</definedName>
    <definedName name="_xlnm._FilterDatabase" localSheetId="7" hidden="1">'Aug 21D'!$A$1:$GE$133</definedName>
    <definedName name="_xlnm._FilterDatabase" localSheetId="8" hidden="1">'Sep 21D '!$A$1:$HE$77</definedName>
    <definedName name="_xlnm._FilterDatabase" localSheetId="9" hidden="1">'Oct 21D'!$A$1:$HF$166</definedName>
    <definedName name="_xlnm._FilterDatabase" localSheetId="10" hidden="1">'Dec 21D'!$A$1:$GG$102</definedName>
    <definedName name="_xlnm._FilterDatabase" localSheetId="12" hidden="1">'FEB 22D'!$A$1:$BO$102</definedName>
    <definedName name="_xlnm._FilterDatabase" localSheetId="13" hidden="1">'MAR 22D'!$A$1:$DG$102</definedName>
    <definedName name="_xlnm._FilterDatabase" localSheetId="14" hidden="1">'APR 22D'!$A$1:$FO$146</definedName>
    <definedName name="_xlnm._FilterDatabase" localSheetId="15" hidden="1">'MAY 22D '!$A$1:$FS$106</definedName>
    <definedName name="_xlnm._FilterDatabase" localSheetId="18" hidden="1">'AUG 22D'!$A$1:$GL$137</definedName>
    <definedName name="_xlnm._FilterDatabase" localSheetId="23" hidden="1">'JAN 23'!$A$1:$FZ$68</definedName>
  </definedNames>
  <calcPr calcId="191029" fullCalcOnLoad="1"/>
</workbook>
</file>

<file path=xl/styles.xml><?xml version="1.0" encoding="utf-8"?>
<styleSheet xmlns="http://schemas.openxmlformats.org/spreadsheetml/2006/main">
  <numFmts count="6">
    <numFmt numFmtId="164" formatCode="_(&quot;$&quot;* #,##0.00_);_(&quot;$&quot;* \(#,##0.00\);_(&quot;$&quot;* &quot;-&quot;??_);_(@_)"/>
    <numFmt numFmtId="165" formatCode="&quot;$&quot;#,##0.00_);[Red]\(&quot;$&quot;#,##0.00\)"/>
    <numFmt numFmtId="166" formatCode="m/d/yy;@"/>
    <numFmt numFmtId="167" formatCode="&quot;$&quot;#,##0.00_);\(&quot;$&quot;#,##0.00\)"/>
    <numFmt numFmtId="168" formatCode="&quot;$&quot;#,##0.00"/>
    <numFmt numFmtId="169" formatCode="&quot;$&quot;#,##0_);[Red]\(&quot;$&quot;#,##0\)"/>
  </numFmts>
  <fonts count="22">
    <font>
      <name val="Calibri"/>
      <family val="2"/>
      <color theme="1"/>
      <sz val="11"/>
      <scheme val="minor"/>
    </font>
    <font>
      <name val="Calibri"/>
      <family val="2"/>
      <sz val="12"/>
    </font>
    <font>
      <name val="Calibri"/>
      <family val="2"/>
      <b val="1"/>
      <sz val="12"/>
    </font>
    <font>
      <name val="Calibri"/>
      <family val="2"/>
      <color rgb="FF000066"/>
      <sz val="11"/>
      <scheme val="minor"/>
    </font>
    <font>
      <name val="Calibri"/>
      <family val="2"/>
      <color rgb="FF000066"/>
      <sz val="11"/>
    </font>
    <font>
      <name val="Calibri"/>
      <family val="2"/>
      <color rgb="FFFF0000"/>
      <sz val="11"/>
      <scheme val="minor"/>
    </font>
    <font>
      <name val="Calibri"/>
      <family val="1"/>
      <sz val="11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1"/>
      <sz val="11"/>
      <u val="single"/>
      <scheme val="minor"/>
    </font>
    <font>
      <name val="Calibri"/>
      <family val="2"/>
      <sz val="8"/>
      <scheme val="minor"/>
    </font>
    <font>
      <name val="Calibri"/>
      <family val="2"/>
      <color indexed="8"/>
      <sz val="11"/>
    </font>
    <font>
      <name val="Calibri"/>
      <family val="2"/>
      <color theme="1"/>
      <sz val="11"/>
      <scheme val="minor"/>
    </font>
    <font>
      <name val="Calibri"/>
      <family val="2"/>
      <sz val="11"/>
      <scheme val="minor"/>
    </font>
    <font>
      <name val="Calibri"/>
      <family val="1"/>
      <sz val="11"/>
    </font>
    <font>
      <name val="Calibri"/>
      <family val="2"/>
      <color rgb="FF000000"/>
      <sz val="11"/>
      <scheme val="minor"/>
    </font>
    <font>
      <name val="Calibri"/>
      <family val="2"/>
      <color indexed="8"/>
      <sz val="11"/>
      <scheme val="minor"/>
    </font>
    <font>
      <name val="Calibri"/>
      <family val="2"/>
      <color theme="3" tint="-0.249977111117893"/>
      <sz val="11"/>
      <scheme val="minor"/>
    </font>
    <font>
      <name val="Verdana"/>
      <family val="2"/>
      <sz val="8"/>
    </font>
    <font>
      <name val="Calibri"/>
      <family val="2"/>
      <color theme="1"/>
      <sz val="12"/>
    </font>
    <font>
      <name val="Calibri"/>
      <family val="2"/>
      <b val="1"/>
      <color theme="1"/>
      <sz val="12"/>
    </font>
    <font>
      <name val="Calibri"/>
      <family val="2"/>
      <color theme="1"/>
      <sz val="11"/>
    </font>
    <font>
      <name val="Calibri"/>
      <family val="2"/>
      <b val="1"/>
      <color rgb="FFFF0000"/>
      <sz val="12"/>
    </font>
  </fonts>
  <fills count="14">
    <fill>
      <patternFill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11" fillId="0" borderId="0"/>
    <xf numFmtId="0" fontId="7" fillId="0" borderId="0"/>
    <xf numFmtId="0" fontId="8" fillId="0" borderId="0"/>
    <xf numFmtId="44" fontId="11" fillId="0" borderId="0"/>
    <xf numFmtId="0" fontId="15" fillId="0" borderId="0"/>
  </cellStyleXfs>
  <cellXfs count="280">
    <xf numFmtId="0" fontId="0" fillId="0" borderId="0" pivotButton="0" quotePrefix="0" xfId="0"/>
    <xf numFmtId="164" fontId="3" fillId="11" borderId="10" pivotButton="0" quotePrefix="0" xfId="0"/>
    <xf numFmtId="164" fontId="3" fillId="11" borderId="9" pivotButton="0" quotePrefix="0" xfId="0"/>
    <xf numFmtId="165" fontId="3" fillId="10" borderId="9" pivotButton="0" quotePrefix="0" xfId="0"/>
    <xf numFmtId="164" fontId="3" fillId="10" borderId="9" pivotButton="0" quotePrefix="0" xfId="0"/>
    <xf numFmtId="0" fontId="3" fillId="0" borderId="0" applyAlignment="1" pivotButton="0" quotePrefix="0" xfId="0">
      <alignment horizontal="center"/>
    </xf>
    <xf numFmtId="166" fontId="3" fillId="0" borderId="2" applyAlignment="1" pivotButton="0" quotePrefix="0" xfId="0">
      <alignment horizontal="center" vertical="center"/>
    </xf>
    <xf numFmtId="167" fontId="3" fillId="3" borderId="2" pivotButton="0" quotePrefix="0" xfId="0"/>
    <xf numFmtId="167" fontId="3" fillId="0" borderId="0" pivotButton="0" quotePrefix="0" xfId="0"/>
    <xf numFmtId="166" fontId="3" fillId="0" borderId="0" applyAlignment="1" pivotButton="0" quotePrefix="0" xfId="0">
      <alignment horizontal="center" vertical="center"/>
    </xf>
    <xf numFmtId="0" fontId="4" fillId="0" borderId="0" pivotButton="0" quotePrefix="0" xfId="0"/>
    <xf numFmtId="0" fontId="1" fillId="0" borderId="0" applyAlignment="1" pivotButton="0" quotePrefix="0" xfId="0">
      <alignment horizontal="center" vertical="top" wrapText="1"/>
    </xf>
    <xf numFmtId="0" fontId="1" fillId="0" borderId="0" applyAlignment="1" pivotButton="0" quotePrefix="0" xfId="0">
      <alignment vertical="top" wrapText="1"/>
    </xf>
    <xf numFmtId="166" fontId="3" fillId="0" borderId="1" applyAlignment="1" pivotButton="0" quotePrefix="0" xfId="0">
      <alignment horizontal="center" vertical="center"/>
    </xf>
    <xf numFmtId="167" fontId="3" fillId="3" borderId="1" pivotButton="0" quotePrefix="0" xfId="0"/>
    <xf numFmtId="164" fontId="3" fillId="0" borderId="1" pivotButton="0" quotePrefix="0" xfId="0"/>
    <xf numFmtId="168" fontId="3" fillId="0" borderId="3" pivotButton="0" quotePrefix="0" xfId="0"/>
    <xf numFmtId="166" fontId="3" fillId="0" borderId="4" applyAlignment="1" pivotButton="0" quotePrefix="0" xfId="0">
      <alignment horizontal="center" vertical="center"/>
    </xf>
    <xf numFmtId="166" fontId="2" fillId="0" borderId="5" applyAlignment="1" pivotButton="0" quotePrefix="0" xfId="0">
      <alignment horizontal="center" vertical="top" wrapText="1"/>
    </xf>
    <xf numFmtId="0" fontId="2" fillId="0" borderId="6" applyAlignment="1" pivotButton="0" quotePrefix="0" xfId="0">
      <alignment horizontal="center" vertical="top" wrapText="1"/>
    </xf>
    <xf numFmtId="166" fontId="2" fillId="0" borderId="6" applyAlignment="1" pivotButton="0" quotePrefix="0" xfId="0">
      <alignment horizontal="center" vertical="top" wrapText="1"/>
    </xf>
    <xf numFmtId="164" fontId="2" fillId="0" borderId="6" applyAlignment="1" pivotButton="0" quotePrefix="0" xfId="0">
      <alignment horizontal="center" vertical="top" wrapText="1"/>
    </xf>
    <xf numFmtId="0" fontId="2" fillId="2" borderId="6" applyAlignment="1" pivotButton="0" quotePrefix="0" xfId="0">
      <alignment horizontal="center" vertical="top" wrapText="1"/>
    </xf>
    <xf numFmtId="167" fontId="2" fillId="2" borderId="6" applyAlignment="1" pivotButton="0" quotePrefix="0" xfId="0">
      <alignment horizontal="center" vertical="top" wrapText="1"/>
    </xf>
    <xf numFmtId="167" fontId="2" fillId="0" borderId="7" applyAlignment="1" pivotButton="0" quotePrefix="0" xfId="0">
      <alignment horizontal="center" vertical="top" wrapText="1"/>
    </xf>
    <xf numFmtId="0" fontId="4" fillId="0" borderId="1" applyAlignment="1" pivotButton="0" quotePrefix="0" xfId="0">
      <alignment horizontal="center"/>
    </xf>
    <xf numFmtId="168" fontId="3" fillId="2" borderId="0" pivotButton="0" quotePrefix="0" xfId="0"/>
    <xf numFmtId="168" fontId="3" fillId="4" borderId="0" pivotButton="0" quotePrefix="0" xfId="0"/>
    <xf numFmtId="0" fontId="6" fillId="0" borderId="0" pivotButton="0" quotePrefix="0" xfId="0"/>
    <xf numFmtId="166" fontId="3" fillId="0" borderId="8" applyAlignment="1" pivotButton="0" quotePrefix="0" xfId="0">
      <alignment horizontal="center" vertical="center"/>
    </xf>
    <xf numFmtId="0" fontId="4" fillId="0" borderId="9" applyAlignment="1" pivotButton="0" quotePrefix="0" xfId="0">
      <alignment horizontal="center"/>
    </xf>
    <xf numFmtId="166" fontId="3" fillId="0" borderId="9" applyAlignment="1" pivotButton="0" quotePrefix="0" xfId="0">
      <alignment horizontal="center" vertical="center"/>
    </xf>
    <xf numFmtId="167" fontId="3" fillId="3" borderId="9" pivotButton="0" quotePrefix="0" xfId="0"/>
    <xf numFmtId="164" fontId="3" fillId="0" borderId="9" pivotButton="0" quotePrefix="0" xfId="0"/>
    <xf numFmtId="165" fontId="2" fillId="2" borderId="6" applyAlignment="1" pivotButton="0" quotePrefix="0" xfId="0">
      <alignment horizontal="center" vertical="top" wrapText="1"/>
    </xf>
    <xf numFmtId="166" fontId="0" fillId="0" borderId="9" applyAlignment="1" pivotButton="0" quotePrefix="0" xfId="0">
      <alignment horizontal="center"/>
    </xf>
    <xf numFmtId="0" fontId="5" fillId="0" borderId="0" pivotButton="0" quotePrefix="0" xfId="0"/>
    <xf numFmtId="0" fontId="2" fillId="2" borderId="11" applyAlignment="1" pivotButton="0" quotePrefix="0" xfId="0">
      <alignment horizontal="center" vertical="top" wrapText="1"/>
    </xf>
    <xf numFmtId="164" fontId="3" fillId="0" borderId="10" pivotButton="0" quotePrefix="0" xfId="0"/>
    <xf numFmtId="168" fontId="3" fillId="2" borderId="12" pivotButton="0" quotePrefix="0" xfId="0"/>
    <xf numFmtId="164" fontId="3" fillId="5" borderId="9" pivotButton="0" quotePrefix="0" xfId="0"/>
    <xf numFmtId="164" fontId="3" fillId="5" borderId="10" pivotButton="0" quotePrefix="0" xfId="0"/>
    <xf numFmtId="164" fontId="3" fillId="6" borderId="9" pivotButton="0" quotePrefix="0" xfId="0"/>
    <xf numFmtId="166" fontId="0" fillId="0" borderId="2" applyAlignment="1" pivotButton="0" quotePrefix="0" xfId="0">
      <alignment horizontal="center"/>
    </xf>
    <xf numFmtId="164" fontId="3" fillId="6" borderId="10" pivotButton="0" quotePrefix="0" xfId="0"/>
    <xf numFmtId="0" fontId="4" fillId="0" borderId="2" applyAlignment="1" pivotButton="0" quotePrefix="0" xfId="0">
      <alignment horizontal="center"/>
    </xf>
    <xf numFmtId="166" fontId="3" fillId="0" borderId="13" applyAlignment="1" pivotButton="0" quotePrefix="0" xfId="0">
      <alignment horizontal="center" vertical="center"/>
    </xf>
    <xf numFmtId="164" fontId="3" fillId="0" borderId="2" pivotButton="0" quotePrefix="0" xfId="0"/>
    <xf numFmtId="166" fontId="3" fillId="0" borderId="14" applyAlignment="1" pivotButton="0" quotePrefix="0" xfId="0">
      <alignment horizontal="center" vertical="center"/>
    </xf>
    <xf numFmtId="0" fontId="4" fillId="0" borderId="14" applyAlignment="1" pivotButton="0" quotePrefix="0" xfId="0">
      <alignment horizontal="center"/>
    </xf>
    <xf numFmtId="167" fontId="3" fillId="3" borderId="15" pivotButton="0" quotePrefix="0" xfId="0"/>
    <xf numFmtId="16" fontId="4" fillId="0" borderId="9" applyAlignment="1" pivotButton="0" quotePrefix="0" xfId="0">
      <alignment horizontal="center"/>
    </xf>
    <xf numFmtId="164" fontId="3" fillId="6" borderId="2" pivotButton="0" quotePrefix="0" xfId="0"/>
    <xf numFmtId="167" fontId="3" fillId="7" borderId="9" pivotButton="0" quotePrefix="0" xfId="0"/>
    <xf numFmtId="164" fontId="3" fillId="7" borderId="9" pivotButton="0" quotePrefix="0" xfId="0"/>
    <xf numFmtId="167" fontId="3" fillId="0" borderId="9" pivotButton="0" quotePrefix="0" xfId="0"/>
    <xf numFmtId="167" fontId="3" fillId="6" borderId="9" pivotButton="0" quotePrefix="0" xfId="0"/>
    <xf numFmtId="0" fontId="10" fillId="0" borderId="14" applyAlignment="1" pivotButton="0" quotePrefix="0" xfId="0">
      <alignment wrapText="1"/>
    </xf>
    <xf numFmtId="0" fontId="3" fillId="0" borderId="9" applyAlignment="1" pivotButton="0" quotePrefix="0" xfId="0">
      <alignment horizontal="center"/>
    </xf>
    <xf numFmtId="167" fontId="3" fillId="5" borderId="9" pivotButton="0" quotePrefix="0" xfId="0"/>
    <xf numFmtId="164" fontId="12" fillId="5" borderId="2" pivotButton="0" quotePrefix="0" xfId="3"/>
    <xf numFmtId="164" fontId="12" fillId="5" borderId="9" pivotButton="0" quotePrefix="0" xfId="3"/>
    <xf numFmtId="0" fontId="0" fillId="0" borderId="2" pivotButton="0" quotePrefix="0" xfId="0"/>
    <xf numFmtId="164" fontId="12" fillId="0" borderId="2" pivotButton="0" quotePrefix="0" xfId="3"/>
    <xf numFmtId="164" fontId="12" fillId="0" borderId="9" pivotButton="0" quotePrefix="0" xfId="3"/>
    <xf numFmtId="0" fontId="13" fillId="0" borderId="9" applyAlignment="1" pivotButton="0" quotePrefix="0" xfId="0">
      <alignment horizontal="center"/>
    </xf>
    <xf numFmtId="0" fontId="2" fillId="5" borderId="6" applyAlignment="1" pivotButton="0" quotePrefix="0" xfId="0">
      <alignment horizontal="center" vertical="top" wrapText="1"/>
    </xf>
    <xf numFmtId="0" fontId="2" fillId="0" borderId="6" applyAlignment="1" pivotButton="0" quotePrefix="0" xfId="0">
      <alignment horizontal="center" vertical="center" wrapText="1"/>
    </xf>
    <xf numFmtId="0" fontId="4" fillId="0" borderId="9" applyAlignment="1" pivotButton="0" quotePrefix="0" xfId="0">
      <alignment horizontal="center" vertical="center"/>
    </xf>
    <xf numFmtId="0" fontId="4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10" fillId="0" borderId="9" pivotButton="0" quotePrefix="0" xfId="0"/>
    <xf numFmtId="164" fontId="3" fillId="0" borderId="14" pivotButton="0" quotePrefix="0" xfId="0"/>
    <xf numFmtId="164" fontId="3" fillId="0" borderId="15" pivotButton="0" quotePrefix="0" xfId="0"/>
    <xf numFmtId="0" fontId="10" fillId="5" borderId="9" pivotButton="0" quotePrefix="0" xfId="0"/>
    <xf numFmtId="164" fontId="3" fillId="8" borderId="9" pivotButton="0" quotePrefix="0" xfId="0"/>
    <xf numFmtId="0" fontId="4" fillId="8" borderId="9" applyAlignment="1" pivotButton="0" quotePrefix="0" xfId="0">
      <alignment horizontal="center" vertical="center"/>
    </xf>
    <xf numFmtId="0" fontId="4" fillId="8" borderId="9" applyAlignment="1" pivotButton="0" quotePrefix="0" xfId="0">
      <alignment horizontal="center"/>
    </xf>
    <xf numFmtId="0" fontId="4" fillId="8" borderId="0" applyAlignment="1" pivotButton="0" quotePrefix="0" xfId="0">
      <alignment horizontal="center" vertical="center"/>
    </xf>
    <xf numFmtId="0" fontId="16" fillId="0" borderId="2" applyAlignment="1" pivotButton="0" quotePrefix="0" xfId="4">
      <alignment horizontal="center" vertical="center"/>
    </xf>
    <xf numFmtId="0" fontId="15" fillId="0" borderId="2" applyAlignment="1" pivotButton="0" quotePrefix="0" xfId="4">
      <alignment horizontal="center" vertical="center" wrapText="1"/>
    </xf>
    <xf numFmtId="164" fontId="3" fillId="0" borderId="0" pivotButton="0" quotePrefix="0" xfId="0"/>
    <xf numFmtId="0" fontId="4" fillId="0" borderId="1" applyAlignment="1" pivotButton="0" quotePrefix="0" xfId="0">
      <alignment horizontal="center" vertical="center"/>
    </xf>
    <xf numFmtId="164" fontId="3" fillId="0" borderId="16" pivotButton="0" quotePrefix="0" xfId="0"/>
    <xf numFmtId="168" fontId="3" fillId="0" borderId="17" pivotButton="0" quotePrefix="0" xfId="0"/>
    <xf numFmtId="168" fontId="3" fillId="2" borderId="18" pivotButton="0" quotePrefix="0" xfId="0"/>
    <xf numFmtId="168" fontId="3" fillId="2" borderId="19" pivotButton="0" quotePrefix="0" xfId="0"/>
    <xf numFmtId="168" fontId="3" fillId="0" borderId="20" pivotButton="0" quotePrefix="0" xfId="0"/>
    <xf numFmtId="0" fontId="14" fillId="5" borderId="14" applyAlignment="1" pivotButton="0" quotePrefix="0" xfId="0">
      <alignment wrapText="1"/>
    </xf>
    <xf numFmtId="0" fontId="14" fillId="5" borderId="14" pivotButton="0" quotePrefix="0" xfId="0"/>
    <xf numFmtId="0" fontId="0" fillId="5" borderId="0" pivotButton="0" quotePrefix="0" xfId="0"/>
    <xf numFmtId="16" fontId="4" fillId="0" borderId="9" applyAlignment="1" pivotButton="0" quotePrefix="0" xfId="0">
      <alignment horizontal="center" vertical="center"/>
    </xf>
    <xf numFmtId="164" fontId="0" fillId="6" borderId="2" pivotButton="0" quotePrefix="0" xfId="3"/>
    <xf numFmtId="164" fontId="0" fillId="0" borderId="2" pivotButton="0" quotePrefix="0" xfId="3"/>
    <xf numFmtId="0" fontId="0" fillId="0" borderId="2" applyAlignment="1" pivotButton="0" quotePrefix="0" xfId="0">
      <alignment horizontal="center" vertical="center"/>
    </xf>
    <xf numFmtId="14" fontId="0" fillId="0" borderId="2" applyAlignment="1" pivotButton="0" quotePrefix="0" xfId="0">
      <alignment horizontal="center" vertical="center"/>
    </xf>
    <xf numFmtId="164" fontId="3" fillId="5" borderId="2" pivotButton="0" quotePrefix="0" xfId="0"/>
    <xf numFmtId="0" fontId="0" fillId="5" borderId="2" pivotButton="0" quotePrefix="0" xfId="0"/>
    <xf numFmtId="164" fontId="3" fillId="6" borderId="15" pivotButton="0" quotePrefix="0" xfId="0"/>
    <xf numFmtId="14" fontId="4" fillId="0" borderId="9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14" fontId="0" fillId="0" borderId="9" applyAlignment="1" pivotButton="0" quotePrefix="0" xfId="0">
      <alignment horizontal="center" vertical="center"/>
    </xf>
    <xf numFmtId="16" fontId="0" fillId="0" borderId="9" applyAlignment="1" pivotButton="0" quotePrefix="0" xfId="0">
      <alignment horizontal="center" vertical="center"/>
    </xf>
    <xf numFmtId="169" fontId="3" fillId="0" borderId="9" pivotButton="0" quotePrefix="0" xfId="0"/>
    <xf numFmtId="169" fontId="3" fillId="6" borderId="9" pivotButton="0" quotePrefix="0" xfId="0"/>
    <xf numFmtId="0" fontId="4" fillId="0" borderId="9" applyAlignment="1" pivotButton="0" quotePrefix="0" xfId="0">
      <alignment horizontal="center" vertical="center" wrapText="1"/>
    </xf>
    <xf numFmtId="165" fontId="3" fillId="0" borderId="9" pivotButton="0" quotePrefix="0" xfId="0"/>
    <xf numFmtId="167" fontId="3" fillId="8" borderId="0" pivotButton="0" quotePrefix="0" xfId="0"/>
    <xf numFmtId="0" fontId="3" fillId="8" borderId="0" applyAlignment="1" pivotButton="0" quotePrefix="0" xfId="0">
      <alignment horizontal="center"/>
    </xf>
    <xf numFmtId="0" fontId="2" fillId="8" borderId="6" applyAlignment="1" pivotButton="0" quotePrefix="0" xfId="0">
      <alignment horizontal="center" vertical="top" wrapText="1"/>
    </xf>
    <xf numFmtId="166" fontId="3" fillId="8" borderId="9" applyAlignment="1" pivotButton="0" quotePrefix="0" xfId="0">
      <alignment horizontal="center" vertical="center"/>
    </xf>
    <xf numFmtId="167" fontId="2" fillId="8" borderId="6" applyAlignment="1" pivotButton="0" quotePrefix="0" xfId="0">
      <alignment horizontal="center" vertical="top" wrapText="1"/>
    </xf>
    <xf numFmtId="165" fontId="3" fillId="5" borderId="9" pivotButton="0" quotePrefix="0" xfId="0"/>
    <xf numFmtId="164" fontId="3" fillId="5" borderId="0" pivotButton="0" quotePrefix="0" xfId="0"/>
    <xf numFmtId="0" fontId="0" fillId="0" borderId="9" pivotButton="0" quotePrefix="0" xfId="0"/>
    <xf numFmtId="168" fontId="3" fillId="2" borderId="20" pivotButton="0" quotePrefix="0" xfId="0"/>
    <xf numFmtId="165" fontId="3" fillId="9" borderId="9" pivotButton="0" quotePrefix="0" xfId="0"/>
    <xf numFmtId="166" fontId="0" fillId="0" borderId="2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166" fontId="0" fillId="0" borderId="9" applyAlignment="1" pivotButton="0" quotePrefix="0" xfId="0">
      <alignment horizontal="center" vertical="center"/>
    </xf>
    <xf numFmtId="16" fontId="0" fillId="0" borderId="2" applyAlignment="1" pivotButton="0" quotePrefix="0" xfId="0">
      <alignment horizontal="center" vertical="center"/>
    </xf>
    <xf numFmtId="165" fontId="3" fillId="6" borderId="9" pivotButton="0" quotePrefix="0" xfId="0"/>
    <xf numFmtId="14" fontId="4" fillId="0" borderId="2" applyAlignment="1" pivotButton="0" quotePrefix="0" xfId="0">
      <alignment horizontal="center" vertical="center"/>
    </xf>
    <xf numFmtId="166" fontId="3" fillId="12" borderId="8" applyAlignment="1" pivotButton="0" quotePrefix="0" xfId="0">
      <alignment horizontal="center" vertical="center"/>
    </xf>
    <xf numFmtId="0" fontId="4" fillId="12" borderId="2" applyAlignment="1" pivotButton="0" quotePrefix="0" xfId="0">
      <alignment horizontal="center" vertical="center"/>
    </xf>
    <xf numFmtId="168" fontId="3" fillId="0" borderId="0" pivotButton="0" quotePrefix="0" xfId="0"/>
    <xf numFmtId="164" fontId="1" fillId="0" borderId="0" applyAlignment="1" pivotButton="0" quotePrefix="0" xfId="0">
      <alignment horizontal="center" vertical="top" wrapText="1"/>
    </xf>
    <xf numFmtId="14" fontId="0" fillId="0" borderId="2" pivotButton="0" quotePrefix="0" xfId="0"/>
    <xf numFmtId="164" fontId="18" fillId="0" borderId="0" applyAlignment="1" pivotButton="0" quotePrefix="0" xfId="0">
      <alignment horizontal="center" vertical="top" wrapText="1"/>
    </xf>
    <xf numFmtId="166" fontId="19" fillId="0" borderId="5" applyAlignment="1" pivotButton="0" quotePrefix="0" xfId="0">
      <alignment horizontal="center" vertical="top" wrapText="1"/>
    </xf>
    <xf numFmtId="0" fontId="19" fillId="0" borderId="6" applyAlignment="1" pivotButton="0" quotePrefix="0" xfId="0">
      <alignment horizontal="center" vertical="center" wrapText="1"/>
    </xf>
    <xf numFmtId="166" fontId="19" fillId="0" borderId="6" applyAlignment="1" pivotButton="0" quotePrefix="0" xfId="0">
      <alignment horizontal="center" vertical="top" wrapText="1"/>
    </xf>
    <xf numFmtId="164" fontId="19" fillId="0" borderId="6" applyAlignment="1" pivotButton="0" quotePrefix="0" xfId="0">
      <alignment horizontal="center" vertical="top" wrapText="1"/>
    </xf>
    <xf numFmtId="164" fontId="19" fillId="2" borderId="6" applyAlignment="1" pivotButton="0" quotePrefix="0" xfId="0">
      <alignment horizontal="center" vertical="top" wrapText="1"/>
    </xf>
    <xf numFmtId="0" fontId="19" fillId="2" borderId="6" applyAlignment="1" pivotButton="0" quotePrefix="0" xfId="0">
      <alignment horizontal="center" vertical="top" wrapText="1"/>
    </xf>
    <xf numFmtId="167" fontId="19" fillId="2" borderId="6" applyAlignment="1" pivotButton="0" quotePrefix="0" xfId="0">
      <alignment horizontal="center" vertical="top" wrapText="1"/>
    </xf>
    <xf numFmtId="167" fontId="19" fillId="0" borderId="7" applyAlignment="1" pivotButton="0" quotePrefix="0" xfId="0">
      <alignment horizontal="center" vertical="top" wrapText="1"/>
    </xf>
    <xf numFmtId="0" fontId="0" fillId="0" borderId="0" applyAlignment="1" pivotButton="0" quotePrefix="0" xfId="0">
      <alignment horizontal="center"/>
    </xf>
    <xf numFmtId="166" fontId="0" fillId="0" borderId="8" applyAlignment="1" pivotButton="0" quotePrefix="0" xfId="0">
      <alignment horizontal="center" vertical="center"/>
    </xf>
    <xf numFmtId="0" fontId="20" fillId="0" borderId="9" applyAlignment="1" pivotButton="0" quotePrefix="0" xfId="0">
      <alignment horizontal="center" vertical="center"/>
    </xf>
    <xf numFmtId="167" fontId="0" fillId="3" borderId="9" pivotButton="0" quotePrefix="0" xfId="0"/>
    <xf numFmtId="167" fontId="0" fillId="7" borderId="2" pivotButton="0" quotePrefix="0" xfId="0"/>
    <xf numFmtId="164" fontId="0" fillId="0" borderId="2" pivotButton="0" quotePrefix="0" xfId="0"/>
    <xf numFmtId="168" fontId="0" fillId="0" borderId="2" pivotButton="0" quotePrefix="0" xfId="0"/>
    <xf numFmtId="167" fontId="0" fillId="0" borderId="0" pivotButton="0" quotePrefix="0" xfId="0"/>
    <xf numFmtId="16" fontId="20" fillId="0" borderId="9" applyAlignment="1" pivotButton="0" quotePrefix="0" xfId="0">
      <alignment horizontal="center" vertical="center"/>
    </xf>
    <xf numFmtId="0" fontId="20" fillId="0" borderId="9" applyAlignment="1" pivotButton="0" quotePrefix="0" xfId="0">
      <alignment horizontal="center" vertical="center" wrapText="1"/>
    </xf>
    <xf numFmtId="166" fontId="0" fillId="0" borderId="0" applyAlignment="1" pivotButton="0" quotePrefix="0" xfId="0">
      <alignment horizontal="center" vertical="center"/>
    </xf>
    <xf numFmtId="0" fontId="20" fillId="0" borderId="0" applyAlignment="1" pivotButton="0" quotePrefix="0" xfId="0">
      <alignment vertical="center"/>
    </xf>
    <xf numFmtId="168" fontId="0" fillId="2" borderId="18" pivotButton="0" quotePrefix="0" xfId="0"/>
    <xf numFmtId="168" fontId="0" fillId="2" borderId="21" pivotButton="0" quotePrefix="0" xfId="0"/>
    <xf numFmtId="164" fontId="0" fillId="0" borderId="0" pivotButton="0" quotePrefix="0" xfId="0"/>
    <xf numFmtId="164" fontId="0" fillId="6" borderId="2" pivotButton="0" quotePrefix="0" xfId="0"/>
    <xf numFmtId="167" fontId="0" fillId="6" borderId="2" pivotButton="0" quotePrefix="0" xfId="0"/>
    <xf numFmtId="167" fontId="0" fillId="5" borderId="2" pivotButton="0" quotePrefix="0" xfId="0"/>
    <xf numFmtId="164" fontId="0" fillId="5" borderId="2" pivotButton="0" quotePrefix="0" xfId="0"/>
    <xf numFmtId="0" fontId="20" fillId="0" borderId="2" applyAlignment="1" pivotButton="0" quotePrefix="0" xfId="0">
      <alignment horizontal="center" vertical="center"/>
    </xf>
    <xf numFmtId="14" fontId="0" fillId="0" borderId="9" pivotButton="0" quotePrefix="0" xfId="0"/>
    <xf numFmtId="0" fontId="0" fillId="5" borderId="0" applyAlignment="1" pivotButton="0" quotePrefix="0" xfId="0">
      <alignment horizontal="center"/>
    </xf>
    <xf numFmtId="0" fontId="21" fillId="2" borderId="6" applyAlignment="1" pivotButton="0" quotePrefix="0" xfId="0">
      <alignment horizontal="center" vertical="top" wrapText="1"/>
    </xf>
    <xf numFmtId="164" fontId="5" fillId="0" borderId="2" pivotButton="0" quotePrefix="0" xfId="0"/>
    <xf numFmtId="164" fontId="5" fillId="6" borderId="2" pivotButton="0" quotePrefix="0" xfId="0"/>
    <xf numFmtId="168" fontId="5" fillId="2" borderId="21" pivotButton="0" quotePrefix="0" xfId="0"/>
    <xf numFmtId="167" fontId="0" fillId="0" borderId="2" pivotButton="0" quotePrefix="0" xfId="0"/>
    <xf numFmtId="164" fontId="5" fillId="5" borderId="2" pivotButton="0" quotePrefix="0" xfId="0"/>
    <xf numFmtId="0" fontId="19" fillId="2" borderId="11" applyAlignment="1" pivotButton="0" quotePrefix="0" xfId="0">
      <alignment horizontal="center" vertical="top" wrapText="1"/>
    </xf>
    <xf numFmtId="167" fontId="0" fillId="2" borderId="2" pivotButton="0" quotePrefix="0" xfId="0"/>
    <xf numFmtId="164" fontId="0" fillId="2" borderId="2" pivotButton="0" quotePrefix="0" xfId="0"/>
    <xf numFmtId="167" fontId="0" fillId="13" borderId="2" pivotButton="0" quotePrefix="0" xfId="0"/>
    <xf numFmtId="164" fontId="0" fillId="13" borderId="2" pivotButton="0" quotePrefix="0" xfId="0"/>
    <xf numFmtId="14" fontId="20" fillId="0" borderId="9" applyAlignment="1" pivotButton="0" quotePrefix="0" xfId="0">
      <alignment horizontal="center" vertical="center"/>
    </xf>
    <xf numFmtId="164" fontId="0" fillId="0" borderId="22" pivotButton="0" quotePrefix="0" xfId="0"/>
    <xf numFmtId="0" fontId="0" fillId="7" borderId="2" applyAlignment="1" pivotButton="0" quotePrefix="0" xfId="0">
      <alignment horizontal="center" vertical="center"/>
    </xf>
    <xf numFmtId="166" fontId="2" fillId="0" borderId="5" applyAlignment="1" pivotButton="0" quotePrefix="0" xfId="0">
      <alignment horizontal="center" vertical="top" wrapText="1"/>
    </xf>
    <xf numFmtId="166" fontId="2" fillId="0" borderId="6" applyAlignment="1" pivotButton="0" quotePrefix="0" xfId="0">
      <alignment horizontal="center" vertical="top" wrapText="1"/>
    </xf>
    <xf numFmtId="164" fontId="2" fillId="0" borderId="6" applyAlignment="1" pivotButton="0" quotePrefix="0" xfId="0">
      <alignment horizontal="center" vertical="top" wrapText="1"/>
    </xf>
    <xf numFmtId="165" fontId="2" fillId="2" borderId="6" applyAlignment="1" pivotButton="0" quotePrefix="0" xfId="0">
      <alignment horizontal="center" vertical="top" wrapText="1"/>
    </xf>
    <xf numFmtId="167" fontId="2" fillId="2" borderId="6" applyAlignment="1" pivotButton="0" quotePrefix="0" xfId="0">
      <alignment horizontal="center" vertical="top" wrapText="1"/>
    </xf>
    <xf numFmtId="167" fontId="2" fillId="0" borderId="7" applyAlignment="1" pivotButton="0" quotePrefix="0" xfId="0">
      <alignment horizontal="center" vertical="top" wrapText="1"/>
    </xf>
    <xf numFmtId="166" fontId="3" fillId="0" borderId="8" applyAlignment="1" pivotButton="0" quotePrefix="0" xfId="0">
      <alignment horizontal="center" vertical="center"/>
    </xf>
    <xf numFmtId="166" fontId="3" fillId="0" borderId="9" applyAlignment="1" pivotButton="0" quotePrefix="0" xfId="0">
      <alignment horizontal="center" vertical="center"/>
    </xf>
    <xf numFmtId="167" fontId="3" fillId="3" borderId="9" pivotButton="0" quotePrefix="0" xfId="0"/>
    <xf numFmtId="164" fontId="3" fillId="0" borderId="9" pivotButton="0" quotePrefix="0" xfId="0"/>
    <xf numFmtId="164" fontId="3" fillId="5" borderId="9" pivotButton="0" quotePrefix="0" xfId="0"/>
    <xf numFmtId="164" fontId="3" fillId="0" borderId="10" pivotButton="0" quotePrefix="0" xfId="0"/>
    <xf numFmtId="168" fontId="3" fillId="0" borderId="3" pivotButton="0" quotePrefix="0" xfId="0"/>
    <xf numFmtId="167" fontId="3" fillId="0" borderId="0" pivotButton="0" quotePrefix="0" xfId="0"/>
    <xf numFmtId="164" fontId="3" fillId="5" borderId="10" pivotButton="0" quotePrefix="0" xfId="0"/>
    <xf numFmtId="166" fontId="0" fillId="0" borderId="9" applyAlignment="1" pivotButton="0" quotePrefix="0" xfId="0">
      <alignment horizontal="center"/>
    </xf>
    <xf numFmtId="164" fontId="3" fillId="6" borderId="9" pivotButton="0" quotePrefix="0" xfId="0"/>
    <xf numFmtId="166" fontId="0" fillId="0" borderId="2" applyAlignment="1" pivotButton="0" quotePrefix="0" xfId="0">
      <alignment horizontal="center"/>
    </xf>
    <xf numFmtId="167" fontId="3" fillId="3" borderId="2" pivotButton="0" quotePrefix="0" xfId="0"/>
    <xf numFmtId="166" fontId="3" fillId="0" borderId="2" applyAlignment="1" pivotButton="0" quotePrefix="0" xfId="0">
      <alignment horizontal="center" vertical="center"/>
    </xf>
    <xf numFmtId="166" fontId="3" fillId="0" borderId="4" applyAlignment="1" pivotButton="0" quotePrefix="0" xfId="0">
      <alignment horizontal="center" vertical="center"/>
    </xf>
    <xf numFmtId="166" fontId="3" fillId="0" borderId="1" applyAlignment="1" pivotButton="0" quotePrefix="0" xfId="0">
      <alignment horizontal="center" vertical="center"/>
    </xf>
    <xf numFmtId="167" fontId="3" fillId="3" borderId="1" pivotButton="0" quotePrefix="0" xfId="0"/>
    <xf numFmtId="164" fontId="3" fillId="0" borderId="1" pivotButton="0" quotePrefix="0" xfId="0"/>
    <xf numFmtId="166" fontId="3" fillId="0" borderId="0" applyAlignment="1" pivotButton="0" quotePrefix="0" xfId="0">
      <alignment horizontal="center" vertical="center"/>
    </xf>
    <xf numFmtId="168" fontId="3" fillId="4" borderId="0" pivotButton="0" quotePrefix="0" xfId="0"/>
    <xf numFmtId="168" fontId="3" fillId="2" borderId="0" pivotButton="0" quotePrefix="0" xfId="0"/>
    <xf numFmtId="168" fontId="3" fillId="2" borderId="12" pivotButton="0" quotePrefix="0" xfId="0"/>
    <xf numFmtId="164" fontId="3" fillId="6" borderId="10" pivotButton="0" quotePrefix="0" xfId="0"/>
    <xf numFmtId="166" fontId="3" fillId="0" borderId="13" applyAlignment="1" pivotButton="0" quotePrefix="0" xfId="0">
      <alignment horizontal="center" vertical="center"/>
    </xf>
    <xf numFmtId="164" fontId="3" fillId="0" borderId="2" pivotButton="0" quotePrefix="0" xfId="0"/>
    <xf numFmtId="164" fontId="3" fillId="6" borderId="2" pivotButton="0" quotePrefix="0" xfId="0"/>
    <xf numFmtId="166" fontId="3" fillId="0" borderId="14" applyAlignment="1" pivotButton="0" quotePrefix="0" xfId="0">
      <alignment horizontal="center" vertical="center"/>
    </xf>
    <xf numFmtId="167" fontId="3" fillId="3" borderId="15" pivotButton="0" quotePrefix="0" xfId="0"/>
    <xf numFmtId="167" fontId="3" fillId="7" borderId="9" pivotButton="0" quotePrefix="0" xfId="0"/>
    <xf numFmtId="164" fontId="3" fillId="7" borderId="9" pivotButton="0" quotePrefix="0" xfId="0"/>
    <xf numFmtId="167" fontId="3" fillId="0" borderId="9" pivotButton="0" quotePrefix="0" xfId="0"/>
    <xf numFmtId="167" fontId="3" fillId="6" borderId="9" pivotButton="0" quotePrefix="0" xfId="0"/>
    <xf numFmtId="167" fontId="3" fillId="5" borderId="9" pivotButton="0" quotePrefix="0" xfId="0"/>
    <xf numFmtId="164" fontId="12" fillId="5" borderId="2" pivotButton="0" quotePrefix="0" xfId="3"/>
    <xf numFmtId="164" fontId="12" fillId="5" borderId="9" pivotButton="0" quotePrefix="0" xfId="3"/>
    <xf numFmtId="164" fontId="12" fillId="0" borderId="2" pivotButton="0" quotePrefix="0" xfId="3"/>
    <xf numFmtId="164" fontId="12" fillId="0" borderId="9" pivotButton="0" quotePrefix="0" xfId="3"/>
    <xf numFmtId="164" fontId="3" fillId="8" borderId="9" pivotButton="0" quotePrefix="0" xfId="0"/>
    <xf numFmtId="164" fontId="3" fillId="0" borderId="14" pivotButton="0" quotePrefix="0" xfId="0"/>
    <xf numFmtId="164" fontId="3" fillId="0" borderId="15" pivotButton="0" quotePrefix="0" xfId="0"/>
    <xf numFmtId="164" fontId="3" fillId="0" borderId="0" pivotButton="0" quotePrefix="0" xfId="0"/>
    <xf numFmtId="164" fontId="0" fillId="6" borderId="2" pivotButton="0" quotePrefix="0" xfId="3"/>
    <xf numFmtId="164" fontId="3" fillId="0" borderId="16" pivotButton="0" quotePrefix="0" xfId="0"/>
    <xf numFmtId="168" fontId="3" fillId="0" borderId="17" pivotButton="0" quotePrefix="0" xfId="0"/>
    <xf numFmtId="168" fontId="3" fillId="2" borderId="18" pivotButton="0" quotePrefix="0" xfId="0"/>
    <xf numFmtId="168" fontId="3" fillId="2" borderId="19" pivotButton="0" quotePrefix="0" xfId="0"/>
    <xf numFmtId="168" fontId="3" fillId="0" borderId="20" pivotButton="0" quotePrefix="0" xfId="0"/>
    <xf numFmtId="167" fontId="2" fillId="8" borderId="6" applyAlignment="1" pivotButton="0" quotePrefix="0" xfId="0">
      <alignment horizontal="center" vertical="top" wrapText="1"/>
    </xf>
    <xf numFmtId="164" fontId="3" fillId="5" borderId="2" pivotButton="0" quotePrefix="0" xfId="0"/>
    <xf numFmtId="164" fontId="0" fillId="0" borderId="2" pivotButton="0" quotePrefix="0" xfId="3"/>
    <xf numFmtId="164" fontId="3" fillId="6" borderId="15" pivotButton="0" quotePrefix="0" xfId="0"/>
    <xf numFmtId="169" fontId="3" fillId="6" borderId="9" pivotButton="0" quotePrefix="0" xfId="0"/>
    <xf numFmtId="169" fontId="3" fillId="0" borderId="9" pivotButton="0" quotePrefix="0" xfId="0"/>
    <xf numFmtId="167" fontId="3" fillId="8" borderId="0" pivotButton="0" quotePrefix="0" xfId="0"/>
    <xf numFmtId="166" fontId="3" fillId="8" borderId="9" applyAlignment="1" pivotButton="0" quotePrefix="0" xfId="0">
      <alignment horizontal="center" vertical="center"/>
    </xf>
    <xf numFmtId="165" fontId="3" fillId="5" borderId="9" pivotButton="0" quotePrefix="0" xfId="0"/>
    <xf numFmtId="165" fontId="3" fillId="0" borderId="9" pivotButton="0" quotePrefix="0" xfId="0"/>
    <xf numFmtId="164" fontId="3" fillId="5" borderId="0" pivotButton="0" quotePrefix="0" xfId="0"/>
    <xf numFmtId="165" fontId="3" fillId="9" borderId="9" pivotButton="0" quotePrefix="0" xfId="0"/>
    <xf numFmtId="168" fontId="3" fillId="2" borderId="20" pivotButton="0" quotePrefix="0" xfId="0"/>
    <xf numFmtId="166" fontId="0" fillId="0" borderId="2" applyAlignment="1" pivotButton="0" quotePrefix="0" xfId="0">
      <alignment horizontal="center" vertical="center"/>
    </xf>
    <xf numFmtId="166" fontId="0" fillId="0" borderId="9" applyAlignment="1" pivotButton="0" quotePrefix="0" xfId="0">
      <alignment horizontal="center" vertical="center"/>
    </xf>
    <xf numFmtId="165" fontId="3" fillId="6" borderId="9" pivotButton="0" quotePrefix="0" xfId="0"/>
    <xf numFmtId="164" fontId="3" fillId="10" borderId="9" pivotButton="0" quotePrefix="0" xfId="0"/>
    <xf numFmtId="165" fontId="3" fillId="10" borderId="9" pivotButton="0" quotePrefix="0" xfId="0"/>
    <xf numFmtId="164" fontId="3" fillId="11" borderId="9" pivotButton="0" quotePrefix="0" xfId="0"/>
    <xf numFmtId="164" fontId="3" fillId="11" borderId="10" pivotButton="0" quotePrefix="0" xfId="0"/>
    <xf numFmtId="166" fontId="3" fillId="12" borderId="8" applyAlignment="1" pivotButton="0" quotePrefix="0" xfId="0">
      <alignment horizontal="center" vertical="center"/>
    </xf>
    <xf numFmtId="168" fontId="3" fillId="0" borderId="0" pivotButton="0" quotePrefix="0" xfId="0"/>
    <xf numFmtId="164" fontId="1" fillId="0" borderId="0" applyAlignment="1" pivotButton="0" quotePrefix="0" xfId="0">
      <alignment horizontal="center" vertical="top" wrapText="1"/>
    </xf>
    <xf numFmtId="164" fontId="18" fillId="0" borderId="0" applyAlignment="1" pivotButton="0" quotePrefix="0" xfId="0">
      <alignment horizontal="center" vertical="top" wrapText="1"/>
    </xf>
    <xf numFmtId="166" fontId="19" fillId="0" borderId="5" applyAlignment="1" pivotButton="0" quotePrefix="0" xfId="0">
      <alignment horizontal="center" vertical="top" wrapText="1"/>
    </xf>
    <xf numFmtId="166" fontId="19" fillId="0" borderId="6" applyAlignment="1" pivotButton="0" quotePrefix="0" xfId="0">
      <alignment horizontal="center" vertical="top" wrapText="1"/>
    </xf>
    <xf numFmtId="164" fontId="19" fillId="0" borderId="6" applyAlignment="1" pivotButton="0" quotePrefix="0" xfId="0">
      <alignment horizontal="center" vertical="top" wrapText="1"/>
    </xf>
    <xf numFmtId="164" fontId="19" fillId="2" borderId="6" applyAlignment="1" pivotButton="0" quotePrefix="0" xfId="0">
      <alignment horizontal="center" vertical="top" wrapText="1"/>
    </xf>
    <xf numFmtId="167" fontId="19" fillId="2" borderId="6" applyAlignment="1" pivotButton="0" quotePrefix="0" xfId="0">
      <alignment horizontal="center" vertical="top" wrapText="1"/>
    </xf>
    <xf numFmtId="167" fontId="19" fillId="0" borderId="7" applyAlignment="1" pivotButton="0" quotePrefix="0" xfId="0">
      <alignment horizontal="center" vertical="top" wrapText="1"/>
    </xf>
    <xf numFmtId="166" fontId="0" fillId="0" borderId="8" applyAlignment="1" pivotButton="0" quotePrefix="0" xfId="0">
      <alignment horizontal="center" vertical="center"/>
    </xf>
    <xf numFmtId="167" fontId="0" fillId="3" borderId="9" pivotButton="0" quotePrefix="0" xfId="0"/>
    <xf numFmtId="167" fontId="0" fillId="7" borderId="2" pivotButton="0" quotePrefix="0" xfId="0"/>
    <xf numFmtId="164" fontId="0" fillId="0" borderId="2" pivotButton="0" quotePrefix="0" xfId="0"/>
    <xf numFmtId="164" fontId="0" fillId="6" borderId="2" pivotButton="0" quotePrefix="0" xfId="0"/>
    <xf numFmtId="168" fontId="0" fillId="0" borderId="2" pivotButton="0" quotePrefix="0" xfId="0"/>
    <xf numFmtId="167" fontId="0" fillId="0" borderId="0" pivotButton="0" quotePrefix="0" xfId="0"/>
    <xf numFmtId="167" fontId="0" fillId="6" borderId="2" pivotButton="0" quotePrefix="0" xfId="0"/>
    <xf numFmtId="164" fontId="0" fillId="0" borderId="0" pivotButton="0" quotePrefix="0" xfId="0"/>
    <xf numFmtId="166" fontId="0" fillId="0" borderId="0" applyAlignment="1" pivotButton="0" quotePrefix="0" xfId="0">
      <alignment horizontal="center" vertical="center"/>
    </xf>
    <xf numFmtId="168" fontId="0" fillId="2" borderId="18" pivotButton="0" quotePrefix="0" xfId="0"/>
    <xf numFmtId="168" fontId="0" fillId="2" borderId="21" pivotButton="0" quotePrefix="0" xfId="0"/>
    <xf numFmtId="164" fontId="5" fillId="0" borderId="2" pivotButton="0" quotePrefix="0" xfId="0"/>
    <xf numFmtId="164" fontId="0" fillId="5" borderId="2" pivotButton="0" quotePrefix="0" xfId="0"/>
    <xf numFmtId="167" fontId="0" fillId="5" borderId="2" pivotButton="0" quotePrefix="0" xfId="0"/>
    <xf numFmtId="164" fontId="5" fillId="5" borderId="2" pivotButton="0" quotePrefix="0" xfId="0"/>
    <xf numFmtId="164" fontId="5" fillId="6" borderId="2" pivotButton="0" quotePrefix="0" xfId="0"/>
    <xf numFmtId="168" fontId="5" fillId="2" borderId="21" pivotButton="0" quotePrefix="0" xfId="0"/>
    <xf numFmtId="167" fontId="0" fillId="0" borderId="2" pivotButton="0" quotePrefix="0" xfId="0"/>
    <xf numFmtId="164" fontId="0" fillId="2" borderId="2" pivotButton="0" quotePrefix="0" xfId="0"/>
    <xf numFmtId="167" fontId="0" fillId="2" borderId="2" pivotButton="0" quotePrefix="0" xfId="0"/>
    <xf numFmtId="164" fontId="0" fillId="13" borderId="2" pivotButton="0" quotePrefix="0" xfId="0"/>
    <xf numFmtId="167" fontId="0" fillId="13" borderId="2" pivotButton="0" quotePrefix="0" xfId="0"/>
    <xf numFmtId="164" fontId="0" fillId="0" borderId="22" pivotButton="0" quotePrefix="0" xfId="0"/>
  </cellXfs>
  <cellStyles count="5">
    <cellStyle name="Normal" xfId="0" builtinId="0"/>
    <cellStyle name="Hyperlink" xfId="1" builtinId="8" hidden="1"/>
    <cellStyle name="Followed Hyperlink" xfId="2" builtinId="9" hidden="1"/>
    <cellStyle name="Currency" xfId="3" builtinId="4"/>
    <cellStyle name="Normal 32" xfId="4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96"/>
  <sheetViews>
    <sheetView workbookViewId="0">
      <pane xSplit="5" ySplit="1" topLeftCell="BB68" activePane="bottomRight" state="frozenSplit"/>
      <selection pane="topRight" activeCell="F1" sqref="F1"/>
      <selection pane="bottomLeft" activeCell="A2" sqref="A2"/>
      <selection pane="bottomRight" activeCell="EF94" sqref="EF94"/>
    </sheetView>
  </sheetViews>
  <sheetFormatPr baseColWidth="8" defaultColWidth="8.42578125" defaultRowHeight="15"/>
  <cols>
    <col width="12.140625" customWidth="1" min="2" max="2"/>
    <col width="38.42578125" customWidth="1" min="3" max="3"/>
    <col width="12.140625" customWidth="1" min="4" max="4"/>
    <col width="15.42578125" customWidth="1" min="5" max="5"/>
    <col width="16.140625" customWidth="1" min="6" max="17"/>
    <col width="13.42578125" customWidth="1" min="18" max="143"/>
    <col width="11.42578125" customWidth="1" min="144" max="144"/>
  </cols>
  <sheetData>
    <row r="1" ht="65.25" customFormat="1" customHeight="1" s="28">
      <c r="A1" s="11" t="n"/>
      <c r="B1" s="173" t="inlineStr">
        <is>
          <t xml:space="preserve">Posting Date </t>
        </is>
      </c>
      <c r="C1" s="19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A201125B298MARTINI</t>
        </is>
      </c>
      <c r="G1" s="22" t="inlineStr">
        <is>
          <t>A201119B298SNOOPY</t>
        </is>
      </c>
      <c r="H1" s="22" t="inlineStr">
        <is>
          <t>A201116B298WARTOOK</t>
        </is>
      </c>
      <c r="I1" s="22" t="inlineStr">
        <is>
          <t>A201119B298WARTZI</t>
        </is>
      </c>
      <c r="J1" s="22" t="inlineStr">
        <is>
          <t>A201109B620EBUGDAY</t>
        </is>
      </c>
      <c r="K1" s="22" t="inlineStr">
        <is>
          <t>A201214B620ENSORSAY</t>
        </is>
      </c>
      <c r="L1" s="22" t="inlineStr">
        <is>
          <t>A2012079B620IKEMAY</t>
        </is>
      </c>
      <c r="M1" s="22" t="inlineStr">
        <is>
          <t>A2012079B620ISPLAYDAY</t>
        </is>
      </c>
      <c r="N1" s="22" t="inlineStr">
        <is>
          <t>A2012079B620ISPLAYDAYMOCKUP</t>
        </is>
      </c>
      <c r="O1" s="22" t="inlineStr">
        <is>
          <t>A201110B620URKSTAY</t>
        </is>
      </c>
      <c r="P1" s="176" t="inlineStr">
        <is>
          <t>A200826B688DEV</t>
        </is>
      </c>
      <c r="Q1" s="22" t="inlineStr">
        <is>
          <t>A201106B698POLLY3</t>
        </is>
      </c>
      <c r="R1" s="22" t="inlineStr">
        <is>
          <t>A201030D1YDISPLAYV2</t>
        </is>
      </c>
      <c r="S1" s="22" t="inlineStr">
        <is>
          <t>A201209DA4B2KOI</t>
        </is>
      </c>
      <c r="T1" s="22" t="inlineStr">
        <is>
          <t>D52 NFC_card, Proto1#2</t>
        </is>
      </c>
      <c r="U1" s="22" t="inlineStr">
        <is>
          <t>A201208D52DEVCARDNFC</t>
        </is>
      </c>
      <c r="V1" s="22" t="inlineStr">
        <is>
          <t>A200904DA6B3CHARGERV1.7V2</t>
        </is>
      </c>
      <c r="W1" s="22" t="inlineStr">
        <is>
          <t>A201030D63DISPLAYCHIANTIV2</t>
        </is>
      </c>
      <c r="X1" s="22" t="inlineStr">
        <is>
          <t>A201221E5BOX2MPICBREAKOUTV2</t>
        </is>
      </c>
      <c r="Y1" s="22" t="inlineStr">
        <is>
          <t>A201222E5BOX2MSAMPLEADCV1</t>
        </is>
      </c>
      <c r="Z1" s="22" t="inlineStr">
        <is>
          <t>A201215E5SAMPLETIAGAIN</t>
        </is>
      </c>
      <c r="AA1" s="22" t="inlineStr">
        <is>
          <t>A201013E91CLUTCH</t>
        </is>
      </c>
      <c r="AB1" s="22" t="inlineStr">
        <is>
          <t>E97 Radio Mustang, Proto1</t>
        </is>
      </c>
      <c r="AC1" s="22" t="inlineStr">
        <is>
          <t>A201215E99VISIONINTERPOSER</t>
        </is>
      </c>
      <c r="AD1" s="22" t="inlineStr">
        <is>
          <t>E101 View2 500KHz PreAmp, Proto1</t>
        </is>
      </c>
      <c r="AE1" s="22" t="inlineStr">
        <is>
          <t>A200810FOLIO</t>
        </is>
      </c>
      <c r="AF1" s="22" t="inlineStr">
        <is>
          <t>A200924J181CEBUDEV</t>
        </is>
      </c>
      <c r="AG1" s="22" t="inlineStr">
        <is>
          <t>A201016J181P1MLB</t>
        </is>
      </c>
      <c r="AH1" s="22" t="inlineStr">
        <is>
          <t>A201012J310P2MLB</t>
        </is>
      </c>
      <c r="AI1" s="22" t="inlineStr">
        <is>
          <t>A201117J348DEV</t>
        </is>
      </c>
      <c r="AJ1" s="22" t="inlineStr">
        <is>
          <t>A201015J348DEVDROPPWR</t>
        </is>
      </c>
      <c r="AK1" s="22" t="inlineStr">
        <is>
          <t>A201215J348IRONMANNF60FURY</t>
        </is>
      </c>
      <c r="AL1" s="22" t="inlineStr">
        <is>
          <t>A201021J407COBRACAMERA</t>
        </is>
      </c>
      <c r="AM1" s="22" t="inlineStr">
        <is>
          <t>A201005J407COBRADOG</t>
        </is>
      </c>
      <c r="AN1" s="22" t="inlineStr">
        <is>
          <t>A200923J407DEV1</t>
        </is>
      </c>
      <c r="AO1" s="22" t="inlineStr">
        <is>
          <t>A200918J407P0MLB</t>
        </is>
      </c>
      <c r="AP1" s="22" t="inlineStr">
        <is>
          <t>J517 /J523 DVT MLB</t>
        </is>
      </c>
      <c r="AQ1" s="22" t="inlineStr">
        <is>
          <t>A201216J617DOG</t>
        </is>
      </c>
      <c r="AR1" s="22" t="inlineStr">
        <is>
          <t>A201130J617J620DEV</t>
        </is>
      </c>
      <c r="AS1" s="22" t="inlineStr">
        <is>
          <t>A201216J620DIG</t>
        </is>
      </c>
      <c r="AT1" s="22" t="inlineStr">
        <is>
          <t>A201217JA6B2C0LUME</t>
        </is>
      </c>
      <c r="AU1" s="22" t="inlineStr">
        <is>
          <t>A201219J617J620FURYACE2</t>
        </is>
      </c>
      <c r="AV1" s="22" t="inlineStr">
        <is>
          <t>A201217JA6B2C0/J617MOTIONSENSOR</t>
        </is>
      </c>
      <c r="AW1" s="22" t="inlineStr">
        <is>
          <t>A201219J617J620FURYOPTICALSENSOR</t>
        </is>
      </c>
      <c r="AX1" s="22" t="inlineStr">
        <is>
          <t>A201217JA6B2C0/J617NAND</t>
        </is>
      </c>
      <c r="AY1" s="22" t="inlineStr">
        <is>
          <t>A201217JA6B2C0/J617SPEAKERAMP</t>
        </is>
      </c>
      <c r="AZ1" s="22" t="inlineStr">
        <is>
          <t xml:space="preserve">A201124R219X2333DEV </t>
        </is>
      </c>
      <c r="BA1" s="22" t="inlineStr">
        <is>
          <t>A201204T306ANTELOPERALLY</t>
        </is>
      </c>
      <c r="BB1" s="22" t="inlineStr">
        <is>
          <t>A200911T306DRIFTDPM</t>
        </is>
      </c>
      <c r="BC1" s="22" t="inlineStr">
        <is>
          <t>A201116T306HFDAMPHEXA</t>
        </is>
      </c>
      <c r="BD1" s="22" t="inlineStr">
        <is>
          <t>A201215T306MFDAMPHEXA</t>
        </is>
      </c>
      <c r="BE1" s="22" t="inlineStr">
        <is>
          <t>A191011TA3B0C6MONGOOSERALLY</t>
        </is>
      </c>
      <c r="BF1" s="22" t="inlineStr">
        <is>
          <t>A201103T306RHINORALLYDEV2</t>
        </is>
      </c>
      <c r="BG1" s="22" t="inlineStr">
        <is>
          <t xml:space="preserve">A191204TA5B5C4BATTSIM </t>
        </is>
      </c>
      <c r="BH1" s="22" t="inlineStr">
        <is>
          <t>A200827T554SENTINELHUBBLE</t>
        </is>
      </c>
      <c r="BI1" s="22" t="inlineStr">
        <is>
          <t>A200904TA6B8C3SOMBRERO2NOODLEHS</t>
        </is>
      </c>
      <c r="BJ1" s="22" t="inlineStr">
        <is>
          <t>A200620TA7B2C0RETROMLB</t>
        </is>
      </c>
      <c r="BK1" s="22" t="inlineStr">
        <is>
          <t>A201027T742BRONCO</t>
        </is>
      </c>
      <c r="BL1" s="22" t="inlineStr">
        <is>
          <t>A201119T841BAMBOO</t>
        </is>
      </c>
      <c r="BM1" s="22" t="inlineStr">
        <is>
          <t>T841 Ector, Proto1</t>
        </is>
      </c>
      <c r="BN1" s="22" t="inlineStr">
        <is>
          <t>A201012T841ED2</t>
        </is>
      </c>
      <c r="BO1" s="22" t="inlineStr">
        <is>
          <t>A2012032T841EDJUNIOR</t>
        </is>
      </c>
      <c r="BP1" s="22" t="inlineStr">
        <is>
          <t>A200827T841EGGPUFF</t>
        </is>
      </c>
      <c r="BQ1" s="177" t="inlineStr">
        <is>
          <t>A200501TA8B4C1KNIGHT</t>
        </is>
      </c>
      <c r="BR1" s="177" t="inlineStr">
        <is>
          <t>A210106T841LLTBORA</t>
        </is>
      </c>
      <c r="BS1" s="22" t="inlineStr">
        <is>
          <t>A200923T841LLT2020P2</t>
        </is>
      </c>
      <c r="BT1" s="177" t="inlineStr">
        <is>
          <t>A200612TA8B4C1QUEEN</t>
        </is>
      </c>
      <c r="BU1" s="177" t="inlineStr">
        <is>
          <t>A2012082T841REDBUD</t>
        </is>
      </c>
      <c r="BV1" s="22" t="inlineStr">
        <is>
          <t>A201019T841ROCOTO</t>
        </is>
      </c>
      <c r="BW1" s="22" t="inlineStr">
        <is>
          <t>A201110T841SAGITTARIUS</t>
        </is>
      </c>
      <c r="BX1" s="22" t="inlineStr">
        <is>
          <t>A201111T841SALINA</t>
        </is>
      </c>
      <c r="BY1" s="22" t="inlineStr">
        <is>
          <t>A201118T841SATURN</t>
        </is>
      </c>
      <c r="BZ1" s="22" t="inlineStr">
        <is>
          <t>A201118T841SCARECROW</t>
        </is>
      </c>
      <c r="CA1" s="22" t="inlineStr">
        <is>
          <t>A201119T841SLOWPOKE</t>
        </is>
      </c>
      <c r="CB1" s="22" t="inlineStr">
        <is>
          <t>A201111T841SPINDA</t>
        </is>
      </c>
      <c r="CC1" s="22" t="inlineStr">
        <is>
          <t>A201030T841SUNFLOWER</t>
        </is>
      </c>
      <c r="CD1" s="177" t="inlineStr">
        <is>
          <t>A200928T908DEV</t>
        </is>
      </c>
      <c r="CE1" s="177" t="inlineStr">
        <is>
          <t>A201208T946LONGCOMBOPTICS</t>
        </is>
      </c>
      <c r="CF1" s="177" t="inlineStr">
        <is>
          <t>A201026T1251FOREHEAD</t>
        </is>
      </c>
      <c r="CG1" s="22" t="inlineStr">
        <is>
          <t>A200729TA1B2C5D1ONOMLB 2</t>
        </is>
      </c>
      <c r="CH1" s="22" t="inlineStr">
        <is>
          <t>A201027X1011EOSNFCDEV</t>
        </is>
      </c>
      <c r="CI1" s="22" t="inlineStr">
        <is>
          <t>A201217XA1B0C1D1RFDEV</t>
        </is>
      </c>
      <c r="CJ1" s="22" t="inlineStr">
        <is>
          <t>A201208X1230AUDIO</t>
        </is>
      </c>
      <c r="CK1" s="177" t="inlineStr">
        <is>
          <t>A201210X1230BASE</t>
        </is>
      </c>
      <c r="CL1" s="177" t="inlineStr">
        <is>
          <t>A201208X1230BORA</t>
        </is>
      </c>
      <c r="CM1" s="177" t="inlineStr">
        <is>
          <t>A201208X1230CAMERAIFC</t>
        </is>
      </c>
      <c r="CN1" s="177" t="inlineStr">
        <is>
          <t>A201208X1230CAMERAILLUM</t>
        </is>
      </c>
      <c r="CO1" s="177" t="inlineStr">
        <is>
          <t>A201208X1230CAMERAOFC</t>
        </is>
      </c>
      <c r="CP1" s="22" t="inlineStr">
        <is>
          <t>X2277 RF Dev, Proto2</t>
        </is>
      </c>
      <c r="CQ1" s="177" t="inlineStr">
        <is>
          <t>A201208X1230CROWNBUTTON</t>
        </is>
      </c>
      <c r="CR1" s="177" t="inlineStr">
        <is>
          <t>A201125X1230DEVOPTICALSENSORS</t>
        </is>
      </c>
      <c r="CS1" s="177" t="inlineStr">
        <is>
          <t>A201208X1230IPD</t>
        </is>
      </c>
      <c r="CT1" s="177" t="inlineStr">
        <is>
          <t>A201208X1230MOTIONSENSOR</t>
        </is>
      </c>
      <c r="CU1" s="177" t="inlineStr">
        <is>
          <t>A201230X1230PUCK</t>
        </is>
      </c>
      <c r="CV1" s="177" t="inlineStr">
        <is>
          <t>A200820X1230RIGFLEXOJUMPLR</t>
        </is>
      </c>
      <c r="CW1" s="22" t="inlineStr">
        <is>
          <t>A201208X1230STATEN</t>
        </is>
      </c>
      <c r="CX1" s="22" t="inlineStr">
        <is>
          <t>A201208X1230USB2MCW</t>
        </is>
      </c>
      <c r="CY1" s="22" t="inlineStr">
        <is>
          <t>A201208X1230USBC</t>
        </is>
      </c>
      <c r="CZ1" s="22" t="inlineStr">
        <is>
          <t>A201128X1230X1072</t>
        </is>
      </c>
      <c r="DA1" s="22" t="inlineStr">
        <is>
          <t>A201129X1230X1080</t>
        </is>
      </c>
      <c r="DB1" s="22" t="inlineStr">
        <is>
          <t>A201125X1761MIDTOPBRG</t>
        </is>
      </c>
      <c r="DC1" s="177" t="inlineStr">
        <is>
          <t>A201113X1761MLBL</t>
        </is>
      </c>
      <c r="DD1" s="22" t="inlineStr">
        <is>
          <t>A201130X2038MLBEVT2</t>
        </is>
      </c>
      <c r="DE1" s="22" t="inlineStr">
        <is>
          <t>A201111X2042ANSIBLE</t>
        </is>
      </c>
      <c r="DF1" s="22" t="inlineStr">
        <is>
          <t>A201015X2042DEV</t>
        </is>
      </c>
      <c r="DG1" s="22" t="inlineStr">
        <is>
          <t>A201201XA2B0C4D2MLBPOC</t>
        </is>
      </c>
      <c r="DH1" s="22" t="inlineStr">
        <is>
          <t>A201029X2042PRIUS</t>
        </is>
      </c>
      <c r="DI1" s="22" t="inlineStr">
        <is>
          <t>A201209DA2B1C0D0FCM</t>
        </is>
      </c>
      <c r="DJ1" s="22" t="inlineStr">
        <is>
          <t>A201223X2100BATTBREAKOUT</t>
        </is>
      </c>
      <c r="DK1" s="22" t="inlineStr">
        <is>
          <t>A201223X2100MOTION</t>
        </is>
      </c>
      <c r="DL1" s="22" t="inlineStr">
        <is>
          <t>A200827X2158DEVSYSTEM2</t>
        </is>
      </c>
      <c r="DM1" s="22" t="inlineStr">
        <is>
          <t>A201116X2158LILLAGUNA</t>
        </is>
      </c>
      <c r="DN1" s="22" t="inlineStr">
        <is>
          <t>A201125X2158MLB</t>
        </is>
      </c>
      <c r="DO1" s="22" t="inlineStr">
        <is>
          <t>A200922X2243DEVSIDE</t>
        </is>
      </c>
      <c r="DP1" s="22" t="inlineStr">
        <is>
          <t>A200914X2243MLB</t>
        </is>
      </c>
      <c r="DQ1" s="22" t="inlineStr">
        <is>
          <t>A201118X2279HEATHERDEV</t>
        </is>
      </c>
      <c r="DR1" s="22" t="inlineStr">
        <is>
          <t>A201116X2279HEATHERIPD</t>
        </is>
      </c>
      <c r="DS1" s="22" t="inlineStr">
        <is>
          <t>A201111X2290DURANTBGA</t>
        </is>
      </c>
      <c r="DT1" s="22" t="inlineStr">
        <is>
          <t>A201201XA2B2C9D0DEVSYSTEM</t>
        </is>
      </c>
      <c r="DU1" s="22" t="inlineStr">
        <is>
          <t>A201111X2290LILFORCE</t>
        </is>
      </c>
      <c r="DV1" s="22" t="inlineStr">
        <is>
          <t>A201116X2290LILLOCUST</t>
        </is>
      </c>
      <c r="DW1" s="22" t="inlineStr">
        <is>
          <t>A201208X2290LILMAGPIE</t>
        </is>
      </c>
      <c r="DX1" s="22" t="inlineStr">
        <is>
          <t>A201208X2290LILMIC</t>
        </is>
      </c>
      <c r="DY1" s="22" t="inlineStr">
        <is>
          <t>A201111X2290LILPROX</t>
        </is>
      </c>
      <c r="DZ1" s="22" t="inlineStr">
        <is>
          <t>A201217X2354LILALLEN</t>
        </is>
      </c>
      <c r="EA1" s="22" t="inlineStr">
        <is>
          <t>A201217X2354LILFORCE</t>
        </is>
      </c>
      <c r="EB1" s="22" t="inlineStr">
        <is>
          <t>A201218X2354LILLOCUSTEESES</t>
        </is>
      </c>
      <c r="EC1" s="22" t="inlineStr">
        <is>
          <t>A201218X2354LILPROX</t>
        </is>
      </c>
      <c r="ED1" s="22" t="inlineStr">
        <is>
          <t>A201116X4042YELLOWWOOD</t>
        </is>
      </c>
      <c r="EE1" s="22" t="inlineStr">
        <is>
          <t>A201217XA1B0C5D1E4ALPESDEVB</t>
        </is>
      </c>
      <c r="EF1" s="22" t="inlineStr">
        <is>
          <t>A201204A1B0C5D1E4L5</t>
        </is>
      </c>
      <c r="EG1" s="22" t="inlineStr">
        <is>
          <t>A201204XA1B0C5D1E4PCIEBRIDGE</t>
        </is>
      </c>
      <c r="EH1" s="22" t="inlineStr">
        <is>
          <t>A201217XA1B0C5D1E4RFDEVBUILD2</t>
        </is>
      </c>
      <c r="EI1" s="22" t="inlineStr">
        <is>
          <t>A201109Z7VIEW2MLB</t>
        </is>
      </c>
      <c r="EJ1" s="22" t="inlineStr">
        <is>
          <t>A201109Z7VIEW2PREAMP</t>
        </is>
      </c>
      <c r="EK1" s="22" t="inlineStr">
        <is>
          <t>A201109Z7VIEW2STANDARDADC</t>
        </is>
      </c>
      <c r="EL1" s="37" t="inlineStr">
        <is>
          <t>Z51 yellowwood, Proto1#2</t>
        </is>
      </c>
      <c r="EM1" s="178" t="inlineStr">
        <is>
          <t>Total Amount</t>
        </is>
      </c>
      <c r="EN1" s="12" t="n"/>
    </row>
    <row r="2">
      <c r="A2" s="5" t="n">
        <v>1</v>
      </c>
      <c r="B2" s="179" t="n">
        <v>44200</v>
      </c>
      <c r="C2" s="30" t="inlineStr">
        <is>
          <t>DIGIKEY 2004307</t>
        </is>
      </c>
      <c r="D2" s="180" t="n">
        <v>44173</v>
      </c>
      <c r="E2" s="181" t="n">
        <v>66.2</v>
      </c>
      <c r="F2" s="182" t="n"/>
      <c r="G2" s="182" t="n"/>
      <c r="H2" s="182" t="n"/>
      <c r="I2" s="182" t="n"/>
      <c r="J2" s="182" t="n"/>
      <c r="K2" s="182" t="n"/>
      <c r="L2" s="182" t="n"/>
      <c r="M2" s="182" t="n"/>
      <c r="N2" s="182" t="n"/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2" t="n"/>
      <c r="AC2" s="182" t="n"/>
      <c r="AD2" s="182" t="n"/>
      <c r="AE2" s="182" t="n"/>
      <c r="AF2" s="182" t="n"/>
      <c r="AG2" s="182" t="n"/>
      <c r="AH2" s="182" t="n"/>
      <c r="AI2" s="182" t="n"/>
      <c r="AJ2" s="182" t="n"/>
      <c r="AK2" s="182" t="n"/>
      <c r="AL2" s="182" t="n"/>
      <c r="AM2" s="182" t="n"/>
      <c r="AN2" s="182" t="n"/>
      <c r="AO2" s="182" t="n"/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182" t="n"/>
      <c r="BN2" s="182" t="n"/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n"/>
      <c r="CB2" s="182" t="n"/>
      <c r="CC2" s="182" t="n"/>
      <c r="CD2" s="182" t="n"/>
      <c r="CE2" s="182" t="n"/>
      <c r="CF2" s="182" t="n"/>
      <c r="CG2" s="182" t="n"/>
      <c r="CH2" s="182" t="n"/>
      <c r="CI2" s="182" t="n"/>
      <c r="CJ2" s="182" t="n"/>
      <c r="CK2" s="182" t="n"/>
      <c r="CL2" s="182" t="n"/>
      <c r="CM2" s="182" t="n"/>
      <c r="CN2" s="182" t="n"/>
      <c r="CO2" s="182" t="n"/>
      <c r="CP2" s="182" t="n"/>
      <c r="CQ2" s="182" t="n"/>
      <c r="CR2" s="182" t="n"/>
      <c r="CS2" s="182" t="n"/>
      <c r="CT2" s="182" t="n"/>
      <c r="CU2" s="182" t="n"/>
      <c r="CV2" s="182" t="n"/>
      <c r="CW2" s="182" t="n"/>
      <c r="CX2" s="182" t="n"/>
      <c r="CY2" s="182" t="n"/>
      <c r="CZ2" s="182" t="n"/>
      <c r="DA2" s="182" t="n"/>
      <c r="DB2" s="182" t="n"/>
      <c r="DC2" s="182" t="n"/>
      <c r="DD2" s="182" t="n"/>
      <c r="DE2" s="182" t="n"/>
      <c r="DF2" s="182" t="n"/>
      <c r="DG2" s="182" t="n"/>
      <c r="DH2" s="182" t="n"/>
      <c r="DI2" s="182" t="n"/>
      <c r="DJ2" s="182" t="n"/>
      <c r="DK2" s="182" t="n"/>
      <c r="DL2" s="182" t="n"/>
      <c r="DM2" s="182" t="n"/>
      <c r="DN2" s="183" t="n">
        <v>66.2</v>
      </c>
      <c r="DO2" s="182" t="n"/>
      <c r="DP2" s="182" t="n"/>
      <c r="DQ2" s="182" t="n"/>
      <c r="DR2" s="182" t="n"/>
      <c r="DS2" s="182" t="n"/>
      <c r="DT2" s="182" t="n"/>
      <c r="DU2" s="182" t="n"/>
      <c r="DV2" s="182" t="n"/>
      <c r="DW2" s="182" t="n"/>
      <c r="DX2" s="182" t="n"/>
      <c r="DY2" s="182" t="n"/>
      <c r="DZ2" s="182" t="n"/>
      <c r="EA2" s="182" t="n"/>
      <c r="EB2" s="182" t="n"/>
      <c r="EC2" s="182" t="n"/>
      <c r="ED2" s="182" t="n"/>
      <c r="EE2" s="182" t="n"/>
      <c r="EF2" s="182" t="n"/>
      <c r="EG2" s="182" t="n"/>
      <c r="EH2" s="182" t="n"/>
      <c r="EI2" s="182" t="n"/>
      <c r="EJ2" s="182" t="n"/>
      <c r="EK2" s="182" t="n"/>
      <c r="EL2" s="184" t="n"/>
      <c r="EM2" s="185">
        <f>SUM(F2:EK2)</f>
        <v/>
      </c>
      <c r="EN2" s="186">
        <f>E2-EM2</f>
        <v/>
      </c>
    </row>
    <row r="3">
      <c r="A3" s="5" t="n">
        <v>2</v>
      </c>
      <c r="B3" s="179" t="n">
        <v>44200</v>
      </c>
      <c r="C3" s="30" t="inlineStr">
        <is>
          <t>DIGIKEY 2004002</t>
        </is>
      </c>
      <c r="D3" s="180" t="n">
        <v>44171</v>
      </c>
      <c r="E3" s="181" t="n">
        <v>402.13</v>
      </c>
      <c r="F3" s="182" t="n"/>
      <c r="G3" s="182" t="n"/>
      <c r="H3" s="182" t="n"/>
      <c r="I3" s="183" t="n">
        <v>402.13</v>
      </c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2" t="n"/>
      <c r="BO3" s="182" t="n"/>
      <c r="BP3" s="182" t="n"/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2" t="n"/>
      <c r="CQ3" s="182" t="n"/>
      <c r="CR3" s="182" t="n"/>
      <c r="CS3" s="182" t="n"/>
      <c r="CT3" s="182" t="n"/>
      <c r="CU3" s="182" t="n"/>
      <c r="CV3" s="182" t="n"/>
      <c r="CW3" s="182" t="n"/>
      <c r="CX3" s="182" t="n"/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2" t="n"/>
      <c r="DH3" s="182" t="n"/>
      <c r="DI3" s="182" t="n"/>
      <c r="DJ3" s="182" t="n"/>
      <c r="DK3" s="182" t="n"/>
      <c r="DL3" s="182" t="n"/>
      <c r="DM3" s="182" t="n"/>
      <c r="DN3" s="182" t="n"/>
      <c r="DO3" s="182" t="n"/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2" t="n"/>
      <c r="DY3" s="182" t="n"/>
      <c r="DZ3" s="182" t="n"/>
      <c r="EA3" s="182" t="n"/>
      <c r="EB3" s="182" t="n"/>
      <c r="EC3" s="182" t="n"/>
      <c r="ED3" s="182" t="n"/>
      <c r="EE3" s="182" t="n"/>
      <c r="EF3" s="182" t="n"/>
      <c r="EG3" s="182" t="n"/>
      <c r="EH3" s="182" t="n"/>
      <c r="EI3" s="182" t="n"/>
      <c r="EJ3" s="182" t="n"/>
      <c r="EK3" s="182" t="n"/>
      <c r="EL3" s="184" t="n"/>
      <c r="EM3" s="185">
        <f>SUM(F3:EK3)</f>
        <v/>
      </c>
      <c r="EN3" s="186">
        <f>E3-EM3</f>
        <v/>
      </c>
    </row>
    <row r="4">
      <c r="A4" s="5" t="n">
        <v>3</v>
      </c>
      <c r="B4" s="179" t="n">
        <v>44200</v>
      </c>
      <c r="C4" s="30" t="inlineStr">
        <is>
          <t>DIGIKEY Inv# 77767461</t>
        </is>
      </c>
      <c r="D4" s="180" t="n">
        <v>44183</v>
      </c>
      <c r="E4" s="181" t="n">
        <v>29.99</v>
      </c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2" t="n"/>
      <c r="CC4" s="182" t="n"/>
      <c r="CD4" s="182" t="n"/>
      <c r="CE4" s="182" t="n"/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3" t="n">
        <v>29.99</v>
      </c>
      <c r="DU4" s="182" t="n"/>
      <c r="DV4" s="182" t="n"/>
      <c r="DW4" s="182" t="n"/>
      <c r="DX4" s="182" t="n"/>
      <c r="DY4" s="182" t="n"/>
      <c r="DZ4" s="182" t="n"/>
      <c r="EA4" s="182" t="n"/>
      <c r="EB4" s="182" t="n"/>
      <c r="EC4" s="182" t="n"/>
      <c r="ED4" s="182" t="n"/>
      <c r="EE4" s="182" t="n"/>
      <c r="EF4" s="182" t="n"/>
      <c r="EG4" s="182" t="n"/>
      <c r="EH4" s="182" t="n"/>
      <c r="EI4" s="182" t="n"/>
      <c r="EJ4" s="182" t="n"/>
      <c r="EK4" s="182" t="n"/>
      <c r="EL4" s="184" t="n"/>
      <c r="EM4" s="185">
        <f>SUM(F4:EK4)</f>
        <v/>
      </c>
      <c r="EN4" s="186">
        <f>E4-EM4</f>
        <v/>
      </c>
    </row>
    <row r="5">
      <c r="A5" s="5" t="n">
        <v>4</v>
      </c>
      <c r="B5" s="179" t="n">
        <v>44200</v>
      </c>
      <c r="C5" s="30" t="inlineStr">
        <is>
          <t>DIGIKEY 2004161</t>
        </is>
      </c>
      <c r="D5" s="180" t="n">
        <v>44173</v>
      </c>
      <c r="E5" s="181" t="n">
        <v>413.35</v>
      </c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2" t="n"/>
      <c r="CV5" s="182" t="n"/>
      <c r="CW5" s="182" t="n"/>
      <c r="CX5" s="182" t="n"/>
      <c r="CY5" s="182" t="n"/>
      <c r="CZ5" s="182" t="n"/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2" t="n"/>
      <c r="DK5" s="182" t="n"/>
      <c r="DL5" s="182" t="n"/>
      <c r="DM5" s="182" t="n"/>
      <c r="DN5" s="182" t="n"/>
      <c r="DO5" s="182" t="n"/>
      <c r="DP5" s="182" t="n"/>
      <c r="DQ5" s="182" t="n"/>
      <c r="DR5" s="182" t="n"/>
      <c r="DS5" s="182" t="n"/>
      <c r="DT5" s="183" t="n">
        <v>413.35</v>
      </c>
      <c r="DU5" s="182" t="n"/>
      <c r="DV5" s="182" t="n"/>
      <c r="DW5" s="182" t="n"/>
      <c r="DX5" s="182" t="n"/>
      <c r="DY5" s="182" t="n"/>
      <c r="DZ5" s="182" t="n"/>
      <c r="EA5" s="182" t="n"/>
      <c r="EB5" s="182" t="n"/>
      <c r="EC5" s="182" t="n"/>
      <c r="ED5" s="182" t="n"/>
      <c r="EE5" s="182" t="n"/>
      <c r="EF5" s="182" t="n"/>
      <c r="EG5" s="182" t="n"/>
      <c r="EH5" s="182" t="n"/>
      <c r="EI5" s="182" t="n"/>
      <c r="EJ5" s="182" t="n"/>
      <c r="EK5" s="182" t="n"/>
      <c r="EL5" s="184" t="n"/>
      <c r="EM5" s="185">
        <f>SUM(F5:EK5)</f>
        <v/>
      </c>
      <c r="EN5" s="186">
        <f>E5-EM5</f>
        <v/>
      </c>
    </row>
    <row r="6">
      <c r="A6" s="5" t="n">
        <v>5</v>
      </c>
      <c r="B6" s="179" t="n">
        <v>44201</v>
      </c>
      <c r="C6" s="30" t="inlineStr">
        <is>
          <t>3-325-70864</t>
        </is>
      </c>
      <c r="D6" s="180" t="n">
        <v>44180</v>
      </c>
      <c r="E6" s="181" t="n">
        <v>319.48</v>
      </c>
      <c r="F6" s="182" t="n"/>
      <c r="G6" s="182" t="n"/>
      <c r="H6" s="182" t="n"/>
      <c r="I6" s="182" t="n"/>
      <c r="J6" s="183" t="n">
        <v>319.48</v>
      </c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2" t="n"/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2" t="n"/>
      <c r="CH6" s="182" t="n"/>
      <c r="CI6" s="182" t="n"/>
      <c r="CJ6" s="182" t="n"/>
      <c r="CK6" s="182" t="n"/>
      <c r="CL6" s="182" t="n"/>
      <c r="CM6" s="182" t="n"/>
      <c r="CN6" s="182" t="n"/>
      <c r="CO6" s="182" t="n"/>
      <c r="CP6" s="182" t="n"/>
      <c r="CQ6" s="182" t="n"/>
      <c r="CR6" s="182" t="n"/>
      <c r="CS6" s="182" t="n"/>
      <c r="CT6" s="182" t="n"/>
      <c r="CU6" s="182" t="n"/>
      <c r="CV6" s="182" t="n"/>
      <c r="CW6" s="182" t="n"/>
      <c r="CX6" s="182" t="n"/>
      <c r="CY6" s="182" t="n"/>
      <c r="CZ6" s="182" t="n"/>
      <c r="DA6" s="182" t="n"/>
      <c r="DB6" s="182" t="n"/>
      <c r="DC6" s="182" t="n"/>
      <c r="DD6" s="182" t="n"/>
      <c r="DE6" s="182" t="n"/>
      <c r="DF6" s="182" t="n"/>
      <c r="DG6" s="182" t="n"/>
      <c r="DH6" s="182" t="n"/>
      <c r="DI6" s="182" t="n"/>
      <c r="DJ6" s="182" t="n"/>
      <c r="DK6" s="182" t="n"/>
      <c r="DL6" s="182" t="n"/>
      <c r="DM6" s="182" t="n"/>
      <c r="DN6" s="182" t="n"/>
      <c r="DO6" s="182" t="n"/>
      <c r="DP6" s="182" t="n"/>
      <c r="DQ6" s="182" t="n"/>
      <c r="DR6" s="182" t="n"/>
      <c r="DS6" s="182" t="n"/>
      <c r="DT6" s="182" t="n"/>
      <c r="DU6" s="182" t="n"/>
      <c r="DV6" s="182" t="n"/>
      <c r="DW6" s="182" t="n"/>
      <c r="DX6" s="182" t="n"/>
      <c r="DY6" s="182" t="n"/>
      <c r="DZ6" s="182" t="n"/>
      <c r="EA6" s="182" t="n"/>
      <c r="EB6" s="182" t="n"/>
      <c r="EC6" s="182" t="n"/>
      <c r="ED6" s="182" t="n"/>
      <c r="EE6" s="182" t="n"/>
      <c r="EF6" s="182" t="n"/>
      <c r="EG6" s="182" t="n"/>
      <c r="EH6" s="182" t="n"/>
      <c r="EI6" s="182" t="n"/>
      <c r="EJ6" s="182" t="n"/>
      <c r="EK6" s="182" t="n"/>
      <c r="EL6" s="184" t="n"/>
      <c r="EM6" s="185">
        <f>SUM(F6:EK6)</f>
        <v/>
      </c>
      <c r="EN6" s="186">
        <f>E6-EM6</f>
        <v/>
      </c>
    </row>
    <row r="7">
      <c r="A7" s="5" t="n">
        <v>6</v>
      </c>
      <c r="B7" s="179" t="n">
        <v>44201</v>
      </c>
      <c r="C7" s="30" t="inlineStr">
        <is>
          <t>7-217-50094</t>
        </is>
      </c>
      <c r="D7" s="180" t="n">
        <v>44183</v>
      </c>
      <c r="E7" s="181" t="n">
        <v>10.72</v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3" t="n">
        <v>10.72</v>
      </c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182" t="n"/>
      <c r="EF7" s="182" t="n"/>
      <c r="EG7" s="182" t="n"/>
      <c r="EH7" s="182" t="n"/>
      <c r="EI7" s="182" t="n"/>
      <c r="EJ7" s="182" t="n"/>
      <c r="EK7" s="182" t="n"/>
      <c r="EL7" s="184" t="n"/>
      <c r="EM7" s="185">
        <f>SUM(F7:EK7)</f>
        <v/>
      </c>
      <c r="EN7" s="186">
        <f>E7-EM7</f>
        <v/>
      </c>
    </row>
    <row r="8">
      <c r="A8" s="5" t="n">
        <v>7</v>
      </c>
      <c r="B8" s="179" t="n">
        <v>44201</v>
      </c>
      <c r="C8" s="30" t="inlineStr">
        <is>
          <t>3-327-65043</t>
        </is>
      </c>
      <c r="D8" s="180" t="n">
        <v>44186</v>
      </c>
      <c r="E8" s="181" t="n">
        <v>577.46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3" t="n">
        <v>338.23</v>
      </c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3" t="n">
        <v>239.23</v>
      </c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2" t="n"/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182" t="n"/>
      <c r="EE8" s="182" t="n"/>
      <c r="EF8" s="182" t="n"/>
      <c r="EG8" s="182" t="n"/>
      <c r="EH8" s="182" t="n"/>
      <c r="EI8" s="182" t="n"/>
      <c r="EJ8" s="182" t="n"/>
      <c r="EK8" s="182" t="n"/>
      <c r="EL8" s="184" t="n"/>
      <c r="EM8" s="185">
        <f>SUM(F8:EK8)</f>
        <v/>
      </c>
      <c r="EN8" s="186">
        <f>E8-EM8</f>
        <v/>
      </c>
    </row>
    <row r="9">
      <c r="A9" s="5" t="n">
        <v>8</v>
      </c>
      <c r="B9" s="179" t="n">
        <v>44201</v>
      </c>
      <c r="C9" s="30" t="inlineStr">
        <is>
          <t>3-326-65162</t>
        </is>
      </c>
      <c r="D9" s="180" t="n">
        <v>44182</v>
      </c>
      <c r="E9" s="181" t="n">
        <v>1724.24</v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3" t="n">
        <v>1074.29</v>
      </c>
      <c r="AS9" s="182" t="n"/>
      <c r="AT9" s="182" t="n"/>
      <c r="AU9" s="182" t="n"/>
      <c r="AV9" s="182" t="n"/>
      <c r="AW9" s="182" t="n"/>
      <c r="AX9" s="182" t="n"/>
      <c r="AY9" s="182" t="n"/>
      <c r="AZ9" s="183" t="n">
        <v>38.23</v>
      </c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3" t="n">
        <v>611.72</v>
      </c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2" t="n"/>
      <c r="EG9" s="182" t="n"/>
      <c r="EH9" s="182" t="n"/>
      <c r="EI9" s="182" t="n"/>
      <c r="EJ9" s="182" t="n"/>
      <c r="EK9" s="182" t="n"/>
      <c r="EL9" s="184" t="n"/>
      <c r="EM9" s="185">
        <f>SUM(F9:EK9)</f>
        <v/>
      </c>
      <c r="EN9" s="186">
        <f>E9-EM9</f>
        <v/>
      </c>
    </row>
    <row r="10" ht="13.7" customHeight="1">
      <c r="A10" s="5" t="n">
        <v>9</v>
      </c>
      <c r="B10" s="179" t="n">
        <v>44201</v>
      </c>
      <c r="C10" s="30" t="inlineStr">
        <is>
          <t>3-327-05583</t>
        </is>
      </c>
      <c r="D10" s="180" t="n">
        <v>44183</v>
      </c>
      <c r="E10" s="181" t="n">
        <v>641.99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3" t="n">
        <v>544.48</v>
      </c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3" t="n">
        <v>49.41</v>
      </c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3" t="n">
        <v>48.1</v>
      </c>
      <c r="CT10" s="182" t="n"/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2" t="n"/>
      <c r="EG10" s="182" t="n"/>
      <c r="EH10" s="182" t="n"/>
      <c r="EI10" s="182" t="n"/>
      <c r="EJ10" s="182" t="n"/>
      <c r="EK10" s="182" t="n"/>
      <c r="EL10" s="184" t="n"/>
      <c r="EM10" s="185">
        <f>SUM(F10:EK10)</f>
        <v/>
      </c>
      <c r="EN10" s="186">
        <f>E10-EM10</f>
        <v/>
      </c>
    </row>
    <row r="11">
      <c r="A11" s="5" t="n">
        <v>10</v>
      </c>
      <c r="B11" s="179" t="n">
        <v>44201</v>
      </c>
      <c r="C11" s="30" t="inlineStr">
        <is>
          <t>3-327-34630</t>
        </is>
      </c>
      <c r="D11" s="180" t="n">
        <v>44186</v>
      </c>
      <c r="E11" s="181" t="n">
        <v>7642.98</v>
      </c>
      <c r="F11" s="183" t="n">
        <v>50.01</v>
      </c>
      <c r="G11" s="182" t="n"/>
      <c r="H11" s="182" t="n"/>
      <c r="I11" s="182" t="n"/>
      <c r="J11" s="183" t="n">
        <v>452.61</v>
      </c>
      <c r="K11" s="182" t="n"/>
      <c r="L11" s="183" t="n">
        <v>21.38</v>
      </c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3" t="n">
        <v>141.14</v>
      </c>
      <c r="AC11" s="182" t="n"/>
      <c r="AD11" s="183" t="n">
        <v>181.99</v>
      </c>
      <c r="AE11" s="182" t="n"/>
      <c r="AF11" s="182" t="n"/>
      <c r="AG11" s="182" t="n"/>
      <c r="AH11" s="182" t="n"/>
      <c r="AI11" s="183" t="n">
        <v>982.79</v>
      </c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3" t="n">
        <v>1166.8</v>
      </c>
      <c r="AS11" s="182" t="n"/>
      <c r="AT11" s="182" t="n"/>
      <c r="AU11" s="182" t="n"/>
      <c r="AV11" s="182" t="n"/>
      <c r="AW11" s="182" t="n"/>
      <c r="AX11" s="182" t="n"/>
      <c r="AY11" s="182" t="n"/>
      <c r="AZ11" s="183" t="n">
        <v>767.5500000000001</v>
      </c>
      <c r="BA11" s="183" t="n">
        <v>141.14</v>
      </c>
      <c r="BB11" s="182" t="n"/>
      <c r="BC11" s="182" t="n"/>
      <c r="BD11" s="182" t="n"/>
      <c r="BE11" s="182" t="n"/>
      <c r="BF11" s="182" t="n"/>
      <c r="BG11" s="183" t="n">
        <v>47.87</v>
      </c>
      <c r="BH11" s="182" t="n"/>
      <c r="BI11" s="182" t="n"/>
      <c r="BJ11" s="182" t="n"/>
      <c r="BK11" s="182" t="n"/>
      <c r="BL11" s="182" t="n"/>
      <c r="BM11" s="183" t="n">
        <v>142.07</v>
      </c>
      <c r="BN11" s="182" t="n"/>
      <c r="BO11" s="183" t="n">
        <v>298.49</v>
      </c>
      <c r="BP11" s="182" t="n"/>
      <c r="BQ11" s="182" t="n"/>
      <c r="BR11" s="182" t="n"/>
      <c r="BS11" s="183" t="n">
        <v>119.89</v>
      </c>
      <c r="BT11" s="182" t="n"/>
      <c r="BU11" s="183" t="n">
        <v>64.09999999999999</v>
      </c>
      <c r="BV11" s="182" t="n"/>
      <c r="BW11" s="183" t="n">
        <v>10.94</v>
      </c>
      <c r="BX11" s="183" t="n">
        <v>13.68</v>
      </c>
      <c r="BY11" s="183" t="n">
        <v>149.2</v>
      </c>
      <c r="BZ11" s="183" t="n">
        <v>41.04</v>
      </c>
      <c r="CA11" s="183" t="n"/>
      <c r="CB11" s="183" t="n"/>
      <c r="CC11" s="182" t="n"/>
      <c r="CD11" s="182" t="n"/>
      <c r="CE11" s="182" t="n"/>
      <c r="CF11" s="183" t="n">
        <v>119.89</v>
      </c>
      <c r="CG11" s="182" t="n"/>
      <c r="CH11" s="182" t="n"/>
      <c r="CI11" s="182" t="n"/>
      <c r="CJ11" s="182" t="n"/>
      <c r="CK11" s="183" t="n">
        <v>379.39</v>
      </c>
      <c r="CL11" s="183" t="n">
        <v>5.55</v>
      </c>
      <c r="CM11" s="182" t="n"/>
      <c r="CN11" s="183" t="n">
        <v>50.01</v>
      </c>
      <c r="CO11" s="183" t="n">
        <v>95.58</v>
      </c>
      <c r="CP11" s="183" t="n"/>
      <c r="CQ11" s="182" t="n"/>
      <c r="CR11" s="182" t="n"/>
      <c r="CS11" s="183" t="n">
        <v>127.84</v>
      </c>
      <c r="CT11" s="182" t="n"/>
      <c r="CU11" s="182" t="n"/>
      <c r="CV11" s="182" t="n"/>
      <c r="CW11" s="183" t="n">
        <v>159.79</v>
      </c>
      <c r="CX11" s="183" t="n">
        <v>117.62</v>
      </c>
      <c r="CY11" s="183" t="n">
        <v>167.54</v>
      </c>
      <c r="CZ11" s="182" t="n"/>
      <c r="DA11" s="182" t="n"/>
      <c r="DB11" s="182" t="n"/>
      <c r="DC11" s="183" t="n">
        <v>54.72</v>
      </c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3" t="n">
        <v>519.0899999999999</v>
      </c>
      <c r="DO11" s="182" t="n"/>
      <c r="DP11" s="182" t="n"/>
      <c r="DQ11" s="183" t="n">
        <v>156.46</v>
      </c>
      <c r="DR11" s="182" t="n"/>
      <c r="DS11" s="182" t="n"/>
      <c r="DT11" s="183" t="n">
        <v>514.3199999999999</v>
      </c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3" t="n">
        <v>382.49</v>
      </c>
      <c r="EH11" s="182" t="n"/>
      <c r="EI11" s="182" t="n"/>
      <c r="EJ11" s="182" t="n"/>
      <c r="EK11" s="182" t="n"/>
      <c r="EL11" s="184" t="n"/>
      <c r="EM11" s="185">
        <f>SUM(F11:EK11)</f>
        <v/>
      </c>
      <c r="EN11" s="186">
        <f>E11-EM11</f>
        <v/>
      </c>
    </row>
    <row r="12">
      <c r="A12" s="5" t="n">
        <v>11</v>
      </c>
      <c r="B12" s="179" t="n">
        <v>44201</v>
      </c>
      <c r="C12" s="30" t="inlineStr">
        <is>
          <t>7-217-50095</t>
        </is>
      </c>
      <c r="D12" s="180" t="n">
        <v>44183</v>
      </c>
      <c r="E12" s="181" t="n">
        <v>2079.41</v>
      </c>
      <c r="F12" s="182" t="n"/>
      <c r="G12" s="182" t="n"/>
      <c r="H12" s="182" t="n"/>
      <c r="I12" s="183" t="n">
        <v>7.26</v>
      </c>
      <c r="J12" s="183" t="n">
        <v>9.789999999999999</v>
      </c>
      <c r="K12" s="182" t="n"/>
      <c r="L12" s="183" t="n">
        <v>108.31</v>
      </c>
      <c r="M12" s="183" t="n">
        <v>139.81</v>
      </c>
      <c r="N12" s="183" t="n">
        <v>17.07</v>
      </c>
      <c r="O12" s="183" t="n">
        <v>7.26</v>
      </c>
      <c r="P12" s="183" t="n">
        <v>7.26</v>
      </c>
      <c r="Q12" s="182" t="n"/>
      <c r="R12" s="182" t="n"/>
      <c r="S12" s="182" t="n"/>
      <c r="T12" s="183" t="n">
        <v>25.12</v>
      </c>
      <c r="U12" s="183" t="n"/>
      <c r="V12" s="182" t="n"/>
      <c r="W12" s="182" t="n"/>
      <c r="X12" s="182" t="n"/>
      <c r="Y12" s="182" t="n"/>
      <c r="Z12" s="182" t="n"/>
      <c r="AA12" s="182" t="n"/>
      <c r="AB12" s="182" t="n"/>
      <c r="AC12" s="183" t="n">
        <v>12.96</v>
      </c>
      <c r="AD12" s="182" t="n"/>
      <c r="AE12" s="182" t="n"/>
      <c r="AF12" s="182" t="n"/>
      <c r="AG12" s="182" t="n"/>
      <c r="AH12" s="182" t="n"/>
      <c r="AI12" s="183" t="n">
        <v>38.87</v>
      </c>
      <c r="AJ12" s="182" t="n"/>
      <c r="AK12" s="182" t="n"/>
      <c r="AL12" s="182" t="n"/>
      <c r="AM12" s="183" t="n">
        <v>25.36</v>
      </c>
      <c r="AN12" s="182" t="n"/>
      <c r="AO12" s="183" t="n">
        <v>22.35</v>
      </c>
      <c r="AP12" s="182" t="n"/>
      <c r="AQ12" s="182" t="n"/>
      <c r="AR12" s="183" t="n">
        <v>201.98</v>
      </c>
      <c r="AS12" s="182" t="n"/>
      <c r="AT12" s="182" t="n"/>
      <c r="AU12" s="182" t="n"/>
      <c r="AV12" s="182" t="n"/>
      <c r="AW12" s="182" t="n"/>
      <c r="AX12" s="182" t="n"/>
      <c r="AY12" s="182" t="n"/>
      <c r="AZ12" s="183" t="n">
        <v>19.58</v>
      </c>
      <c r="BA12" s="183" t="n">
        <v>9.81</v>
      </c>
      <c r="BB12" s="183" t="n">
        <v>13.99</v>
      </c>
      <c r="BC12" s="182" t="n"/>
      <c r="BD12" s="182" t="n"/>
      <c r="BE12" s="182" t="n"/>
      <c r="BF12" s="182" t="n"/>
      <c r="BG12" s="183" t="n">
        <v>7.26</v>
      </c>
      <c r="BH12" s="182" t="n"/>
      <c r="BI12" s="183" t="n">
        <v>9.81</v>
      </c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3" t="n">
        <v>17.14</v>
      </c>
      <c r="BT12" s="182" t="n"/>
      <c r="BU12" s="183" t="n">
        <v>9.789999999999999</v>
      </c>
      <c r="BV12" s="182" t="n"/>
      <c r="BW12" s="183" t="n">
        <v>18.24</v>
      </c>
      <c r="BX12" s="183" t="n">
        <v>18.7</v>
      </c>
      <c r="BY12" s="183" t="n">
        <v>57.05</v>
      </c>
      <c r="BZ12" s="183" t="n">
        <v>9.85</v>
      </c>
      <c r="CA12" s="183" t="n"/>
      <c r="CB12" s="183" t="n"/>
      <c r="CC12" s="182" t="n"/>
      <c r="CD12" s="182" t="n"/>
      <c r="CE12" s="182" t="n"/>
      <c r="CF12" s="182" t="n"/>
      <c r="CG12" s="182" t="n"/>
      <c r="CH12" s="182" t="n"/>
      <c r="CI12" s="182" t="n"/>
      <c r="CJ12" s="183" t="n">
        <v>93.55999999999999</v>
      </c>
      <c r="CK12" s="183" t="n">
        <v>42.04</v>
      </c>
      <c r="CL12" s="183" t="n">
        <v>65.23</v>
      </c>
      <c r="CM12" s="183" t="n">
        <v>18.72</v>
      </c>
      <c r="CN12" s="183" t="n">
        <v>77.17999999999999</v>
      </c>
      <c r="CO12" s="183" t="n">
        <v>22</v>
      </c>
      <c r="CP12" s="183" t="n"/>
      <c r="CQ12" s="183" t="n">
        <v>74.64</v>
      </c>
      <c r="CR12" s="182" t="n"/>
      <c r="CS12" s="183" t="n">
        <v>177.08</v>
      </c>
      <c r="CT12" s="183" t="n">
        <v>11.46</v>
      </c>
      <c r="CU12" s="182" t="n"/>
      <c r="CV12" s="182" t="n"/>
      <c r="CW12" s="183" t="n">
        <v>80.41</v>
      </c>
      <c r="CX12" s="183" t="n">
        <v>27.99</v>
      </c>
      <c r="CY12" s="183" t="n">
        <v>6.72</v>
      </c>
      <c r="CZ12" s="182" t="n"/>
      <c r="DA12" s="182" t="n"/>
      <c r="DB12" s="182" t="n"/>
      <c r="DC12" s="183" t="n">
        <v>12.94</v>
      </c>
      <c r="DD12" s="183" t="n">
        <v>12.94</v>
      </c>
      <c r="DE12" s="182" t="n"/>
      <c r="DF12" s="182" t="n"/>
      <c r="DG12" s="182" t="n"/>
      <c r="DH12" s="182" t="n"/>
      <c r="DI12" s="183" t="n">
        <v>84.76000000000001</v>
      </c>
      <c r="DJ12" s="183" t="n"/>
      <c r="DK12" s="183" t="n"/>
      <c r="DL12" s="183" t="n">
        <v>7.26</v>
      </c>
      <c r="DM12" s="182" t="n"/>
      <c r="DN12" s="182" t="n"/>
      <c r="DO12" s="182" t="n"/>
      <c r="DP12" s="182" t="n"/>
      <c r="DQ12" s="183" t="n">
        <v>11</v>
      </c>
      <c r="DR12" s="182" t="n"/>
      <c r="DS12" s="183" t="n">
        <v>62.87</v>
      </c>
      <c r="DT12" s="183" t="n">
        <v>126.21</v>
      </c>
      <c r="DU12" s="182" t="n"/>
      <c r="DV12" s="182" t="n"/>
      <c r="DW12" s="183" t="n">
        <v>27.3</v>
      </c>
      <c r="DX12" s="183" t="n">
        <v>32.32</v>
      </c>
      <c r="DY12" s="182" t="n"/>
      <c r="DZ12" s="182" t="n"/>
      <c r="EA12" s="182" t="n"/>
      <c r="EB12" s="182" t="n"/>
      <c r="EC12" s="182" t="n"/>
      <c r="ED12" s="183" t="n">
        <v>32.86</v>
      </c>
      <c r="EE12" s="182" t="n"/>
      <c r="EF12" s="183" t="n">
        <v>14.68</v>
      </c>
      <c r="EG12" s="183" t="n">
        <v>122.04</v>
      </c>
      <c r="EH12" s="182" t="n"/>
      <c r="EI12" s="182" t="n"/>
      <c r="EJ12" s="183" t="n">
        <v>7.26</v>
      </c>
      <c r="EK12" s="182" t="n"/>
      <c r="EL12" s="187" t="n">
        <v>13.32</v>
      </c>
      <c r="EM12" s="185">
        <f>SUM(F12:EL12)</f>
        <v/>
      </c>
      <c r="EN12" s="186">
        <f>E12-EM12</f>
        <v/>
      </c>
    </row>
    <row r="13">
      <c r="A13" s="5" t="n">
        <v>12</v>
      </c>
      <c r="B13" s="179" t="n">
        <v>44202</v>
      </c>
      <c r="C13" s="30" t="inlineStr">
        <is>
          <t>E222956506</t>
        </is>
      </c>
      <c r="D13" s="180" t="n">
        <v>44182</v>
      </c>
      <c r="E13" s="181" t="n">
        <v>373.98</v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3" t="n">
        <v>373.98</v>
      </c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2" t="n"/>
      <c r="EG13" s="182" t="n"/>
      <c r="EH13" s="182" t="n"/>
      <c r="EI13" s="182" t="n"/>
      <c r="EJ13" s="182" t="n"/>
      <c r="EK13" s="182" t="n"/>
      <c r="EL13" s="184" t="n"/>
      <c r="EM13" s="185">
        <f>SUM(F13:EK13)</f>
        <v/>
      </c>
      <c r="EN13" s="186">
        <f>E13-EM13</f>
        <v/>
      </c>
    </row>
    <row r="14">
      <c r="A14" s="5" t="n">
        <v>13</v>
      </c>
      <c r="B14" s="179" t="n">
        <v>44202</v>
      </c>
      <c r="C14" s="30" t="inlineStr">
        <is>
          <t>E222956505</t>
        </is>
      </c>
      <c r="D14" s="180" t="n">
        <v>44182</v>
      </c>
      <c r="E14" s="181" t="n">
        <v>55</v>
      </c>
      <c r="F14" s="182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3" t="n">
        <v>55</v>
      </c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182" t="n"/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2" t="n"/>
      <c r="EG14" s="182" t="n"/>
      <c r="EH14" s="182" t="n"/>
      <c r="EI14" s="182" t="n"/>
      <c r="EJ14" s="182" t="n"/>
      <c r="EK14" s="182" t="n"/>
      <c r="EL14" s="184" t="n"/>
      <c r="EM14" s="185">
        <f>SUM(F14:EK14)</f>
        <v/>
      </c>
      <c r="EN14" s="186">
        <f>E14-EM14</f>
        <v/>
      </c>
    </row>
    <row r="15">
      <c r="A15" s="5" t="n">
        <v>14</v>
      </c>
      <c r="B15" s="179" t="n">
        <v>44202</v>
      </c>
      <c r="C15" s="30" t="inlineStr">
        <is>
          <t>E222956504</t>
        </is>
      </c>
      <c r="D15" s="180" t="n">
        <v>44182</v>
      </c>
      <c r="E15" s="181" t="n">
        <v>55</v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3" t="n">
        <v>55</v>
      </c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2" t="n"/>
      <c r="DP15" s="182" t="n"/>
      <c r="DQ15" s="182" t="n"/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2" t="n"/>
      <c r="EB15" s="182" t="n"/>
      <c r="EC15" s="182" t="n"/>
      <c r="ED15" s="182" t="n"/>
      <c r="EE15" s="182" t="n"/>
      <c r="EF15" s="182" t="n"/>
      <c r="EG15" s="182" t="n"/>
      <c r="EH15" s="182" t="n"/>
      <c r="EI15" s="182" t="n"/>
      <c r="EJ15" s="182" t="n"/>
      <c r="EK15" s="182" t="n"/>
      <c r="EL15" s="184" t="n"/>
      <c r="EM15" s="185">
        <f>SUM(F15:EK15)</f>
        <v/>
      </c>
      <c r="EN15" s="186">
        <f>E15-EM15</f>
        <v/>
      </c>
    </row>
    <row r="16">
      <c r="A16" s="5" t="n">
        <v>15</v>
      </c>
      <c r="B16" s="179" t="n">
        <v>44202</v>
      </c>
      <c r="C16" s="30" t="inlineStr">
        <is>
          <t>E222957716</t>
        </is>
      </c>
      <c r="D16" s="180" t="n">
        <v>44183</v>
      </c>
      <c r="E16" s="181" t="n">
        <v>55</v>
      </c>
      <c r="F16" s="182" t="n"/>
      <c r="G16" s="182" t="n"/>
      <c r="H16" s="182" t="n"/>
      <c r="I16" s="182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3" t="n">
        <v>55</v>
      </c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2" t="n"/>
      <c r="EH16" s="182" t="n"/>
      <c r="EI16" s="182" t="n"/>
      <c r="EJ16" s="182" t="n"/>
      <c r="EK16" s="182" t="n"/>
      <c r="EL16" s="184" t="n"/>
      <c r="EM16" s="185">
        <f>SUM(F16:EK16)</f>
        <v/>
      </c>
      <c r="EN16" s="186">
        <f>E16-EM16</f>
        <v/>
      </c>
    </row>
    <row r="17">
      <c r="A17" s="5" t="n">
        <v>16</v>
      </c>
      <c r="B17" s="179" t="n">
        <v>44202</v>
      </c>
      <c r="C17" s="30" t="inlineStr">
        <is>
          <t>E222987717</t>
        </is>
      </c>
      <c r="D17" s="180" t="n">
        <v>44183</v>
      </c>
      <c r="E17" s="181" t="n">
        <v>27.23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3" t="n">
        <v>27.23</v>
      </c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2" t="n"/>
      <c r="EH17" s="182" t="n"/>
      <c r="EI17" s="182" t="n"/>
      <c r="EJ17" s="182" t="n"/>
      <c r="EK17" s="182" t="n"/>
      <c r="EL17" s="184" t="n"/>
      <c r="EM17" s="185">
        <f>SUM(F17:EK17)</f>
        <v/>
      </c>
      <c r="EN17" s="186">
        <f>E17-EM17</f>
        <v/>
      </c>
    </row>
    <row r="18">
      <c r="A18" s="5" t="n">
        <v>17</v>
      </c>
      <c r="B18" s="179" t="n">
        <v>44203</v>
      </c>
      <c r="C18" s="30" t="inlineStr">
        <is>
          <t>DIGIKEY 2005428</t>
        </is>
      </c>
      <c r="D18" s="180" t="n">
        <v>44176</v>
      </c>
      <c r="E18" s="181" t="n">
        <v>25.16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3" t="n">
        <v>25.16</v>
      </c>
      <c r="CP18" s="183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4" t="n"/>
      <c r="EM18" s="185">
        <f>SUM(F18:EK18)</f>
        <v/>
      </c>
      <c r="EN18" s="186">
        <f>E18-EM18</f>
        <v/>
      </c>
    </row>
    <row r="19">
      <c r="A19" s="5" t="n">
        <v>18</v>
      </c>
      <c r="B19" s="179" t="n">
        <v>44203</v>
      </c>
      <c r="C19" s="30" t="inlineStr">
        <is>
          <t>DIGIKEY 2005407</t>
        </is>
      </c>
      <c r="D19" s="180" t="n">
        <v>44176</v>
      </c>
      <c r="E19" s="181" t="n">
        <v>241.66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3" t="n">
        <v>241.66</v>
      </c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2" t="n"/>
      <c r="EG19" s="182" t="n"/>
      <c r="EH19" s="182" t="n"/>
      <c r="EI19" s="182" t="n"/>
      <c r="EJ19" s="182" t="n"/>
      <c r="EK19" s="182" t="n"/>
      <c r="EL19" s="184" t="n"/>
      <c r="EM19" s="185">
        <f>SUM(F19:EK19)</f>
        <v/>
      </c>
      <c r="EN19" s="186">
        <f>E19-EM19</f>
        <v/>
      </c>
    </row>
    <row r="20">
      <c r="A20" s="5" t="n">
        <v>19</v>
      </c>
      <c r="B20" s="179" t="n">
        <v>44203</v>
      </c>
      <c r="C20" s="30" t="inlineStr">
        <is>
          <t>DIGIKEY 2005405</t>
        </is>
      </c>
      <c r="D20" s="180" t="n">
        <v>44174</v>
      </c>
      <c r="E20" s="181" t="n">
        <v>68.04000000000001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3" t="n">
        <v>68.04000000000001</v>
      </c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2" t="n"/>
      <c r="EG20" s="182" t="n"/>
      <c r="EH20" s="182" t="n"/>
      <c r="EI20" s="182" t="n"/>
      <c r="EJ20" s="182" t="n"/>
      <c r="EK20" s="182" t="n"/>
      <c r="EL20" s="184" t="n"/>
      <c r="EM20" s="185">
        <f>SUM(F20:EK20)</f>
        <v/>
      </c>
      <c r="EN20" s="186">
        <f>E20-EM20</f>
        <v/>
      </c>
    </row>
    <row r="21">
      <c r="A21" s="5" t="n">
        <v>20</v>
      </c>
      <c r="B21" s="179" t="n">
        <v>44203</v>
      </c>
      <c r="C21" s="30" t="inlineStr">
        <is>
          <t>DIGIKEY 2005401</t>
        </is>
      </c>
      <c r="D21" s="180" t="n">
        <v>44174</v>
      </c>
      <c r="E21" s="181" t="n">
        <v>229.35</v>
      </c>
      <c r="F21" s="182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3" t="n">
        <v>229.35</v>
      </c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2" t="n"/>
      <c r="EC21" s="182" t="n"/>
      <c r="ED21" s="182" t="n"/>
      <c r="EE21" s="182" t="n"/>
      <c r="EF21" s="182" t="n"/>
      <c r="EG21" s="182" t="n"/>
      <c r="EH21" s="182" t="n"/>
      <c r="EI21" s="182" t="n"/>
      <c r="EJ21" s="182" t="n"/>
      <c r="EK21" s="182" t="n"/>
      <c r="EL21" s="184" t="n"/>
      <c r="EM21" s="185">
        <f>SUM(F21:EK21)</f>
        <v/>
      </c>
      <c r="EN21" s="186">
        <f>E21-EM21</f>
        <v/>
      </c>
    </row>
    <row r="22">
      <c r="A22" s="5" t="n">
        <v>21</v>
      </c>
      <c r="B22" s="179" t="n">
        <v>44203</v>
      </c>
      <c r="C22" s="30" t="inlineStr">
        <is>
          <t>DIGIKEY 2004314</t>
        </is>
      </c>
      <c r="D22" s="180" t="n">
        <v>44176</v>
      </c>
      <c r="E22" s="181" t="n">
        <v>106.3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3" t="n">
        <v>106.3</v>
      </c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4" t="n"/>
      <c r="EM22" s="185">
        <f>SUM(F22:EK22)</f>
        <v/>
      </c>
      <c r="EN22" s="186">
        <f>E22-EM22</f>
        <v/>
      </c>
    </row>
    <row r="23">
      <c r="A23" s="5" t="n">
        <v>22</v>
      </c>
      <c r="B23" s="179" t="n">
        <v>44203</v>
      </c>
      <c r="C23" s="30" t="inlineStr">
        <is>
          <t>DIGIKEY 2004311</t>
        </is>
      </c>
      <c r="D23" s="180" t="n">
        <v>44176</v>
      </c>
      <c r="E23" s="181" t="n">
        <v>307.33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3" t="n">
        <v>307.33</v>
      </c>
      <c r="U23" s="183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2" t="n"/>
      <c r="EG23" s="182" t="n"/>
      <c r="EH23" s="182" t="n"/>
      <c r="EI23" s="182" t="n"/>
      <c r="EJ23" s="182" t="n"/>
      <c r="EK23" s="182" t="n"/>
      <c r="EL23" s="184" t="n"/>
      <c r="EM23" s="185">
        <f>SUM(F23:EK23)</f>
        <v/>
      </c>
      <c r="EN23" s="186">
        <f>E23-EM23</f>
        <v/>
      </c>
    </row>
    <row r="24">
      <c r="A24" s="5" t="n">
        <v>23</v>
      </c>
      <c r="B24" s="179" t="n">
        <v>44203</v>
      </c>
      <c r="C24" s="30" t="inlineStr">
        <is>
          <t>DIGIKEY 2004077</t>
        </is>
      </c>
      <c r="D24" s="180" t="n">
        <v>44175</v>
      </c>
      <c r="E24" s="181" t="n">
        <v>84.38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3" t="n">
        <v>84.38</v>
      </c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2" t="n"/>
      <c r="EH24" s="182" t="n"/>
      <c r="EI24" s="182" t="n"/>
      <c r="EJ24" s="182" t="n"/>
      <c r="EK24" s="182" t="n"/>
      <c r="EL24" s="184" t="n"/>
      <c r="EM24" s="185">
        <f>SUM(F24:EK24)</f>
        <v/>
      </c>
      <c r="EN24" s="186">
        <f>E24-EM24</f>
        <v/>
      </c>
    </row>
    <row r="25">
      <c r="A25" s="5" t="n">
        <v>24</v>
      </c>
      <c r="B25" s="179" t="n">
        <v>44203</v>
      </c>
      <c r="C25" s="30" t="inlineStr">
        <is>
          <t>DIGIKEY 2004075</t>
        </is>
      </c>
      <c r="D25" s="180" t="n">
        <v>44175</v>
      </c>
      <c r="E25" s="181" t="n">
        <v>6.29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3" t="n">
        <v>6.29</v>
      </c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2" t="n"/>
      <c r="EH25" s="182" t="n"/>
      <c r="EI25" s="182" t="n"/>
      <c r="EJ25" s="182" t="n"/>
      <c r="EK25" s="182" t="n"/>
      <c r="EL25" s="184" t="n"/>
      <c r="EM25" s="185">
        <f>SUM(F25:EK25)</f>
        <v/>
      </c>
      <c r="EN25" s="186">
        <f>E25-EM25</f>
        <v/>
      </c>
    </row>
    <row r="26">
      <c r="A26" s="5" t="n">
        <v>25</v>
      </c>
      <c r="B26" s="179" t="n">
        <v>44203</v>
      </c>
      <c r="C26" s="30" t="inlineStr">
        <is>
          <t>3-328-32989</t>
        </is>
      </c>
      <c r="D26" s="180" t="n">
        <v>44187</v>
      </c>
      <c r="E26" s="181" t="n">
        <v>4216.13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3" t="n">
        <v>4177.9</v>
      </c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2" t="n"/>
      <c r="DG26" s="182" t="n"/>
      <c r="DH26" s="182" t="n"/>
      <c r="DI26" s="182" t="n"/>
      <c r="DJ26" s="182" t="n"/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3" t="n">
        <v>38.23</v>
      </c>
      <c r="EE26" s="182" t="n"/>
      <c r="EF26" s="182" t="n"/>
      <c r="EG26" s="182" t="n"/>
      <c r="EH26" s="182" t="n"/>
      <c r="EI26" s="182" t="n"/>
      <c r="EJ26" s="182" t="n"/>
      <c r="EK26" s="182" t="n"/>
      <c r="EL26" s="184" t="n"/>
      <c r="EM26" s="185">
        <f>SUM(F26:EK26)</f>
        <v/>
      </c>
      <c r="EN26" s="186">
        <f>E26-EM26</f>
        <v/>
      </c>
    </row>
    <row r="27">
      <c r="A27" s="5" t="n">
        <v>26</v>
      </c>
      <c r="B27" s="179" t="n">
        <v>44203</v>
      </c>
      <c r="C27" s="30" t="inlineStr">
        <is>
          <t>3-328-87351</t>
        </is>
      </c>
      <c r="D27" s="180" t="n">
        <v>44188</v>
      </c>
      <c r="E27" s="181" t="n">
        <v>1954.2</v>
      </c>
      <c r="F27" s="182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2" t="n"/>
      <c r="DN27" s="182" t="n"/>
      <c r="DO27" s="182" t="n"/>
      <c r="DP27" s="182" t="n"/>
      <c r="DQ27" s="182" t="n"/>
      <c r="DR27" s="182" t="n"/>
      <c r="DS27" s="182" t="n"/>
      <c r="DT27" s="183" t="n">
        <v>1954.2</v>
      </c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2" t="n"/>
      <c r="EL27" s="184" t="n"/>
      <c r="EM27" s="185">
        <f>SUM(F27:EK27)</f>
        <v/>
      </c>
      <c r="EN27" s="186">
        <f>E27-EM27</f>
        <v/>
      </c>
    </row>
    <row r="28">
      <c r="A28" s="5" t="n">
        <v>27</v>
      </c>
      <c r="B28" s="179" t="n">
        <v>44203</v>
      </c>
      <c r="C28" s="30" t="inlineStr">
        <is>
          <t>3-329-32759</t>
        </is>
      </c>
      <c r="D28" s="180" t="n">
        <v>44189</v>
      </c>
      <c r="E28" s="181" t="n">
        <v>38.23</v>
      </c>
      <c r="F28" s="182" t="n"/>
      <c r="G28" s="182" t="n"/>
      <c r="H28" s="182" t="n"/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3" t="n">
        <v>38.23</v>
      </c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2" t="n"/>
      <c r="DI28" s="182" t="n"/>
      <c r="DJ28" s="182" t="n"/>
      <c r="DK28" s="182" t="n"/>
      <c r="DL28" s="182" t="n"/>
      <c r="DM28" s="182" t="n"/>
      <c r="DN28" s="182" t="n"/>
      <c r="DO28" s="182" t="n"/>
      <c r="DP28" s="182" t="n"/>
      <c r="DQ28" s="182" t="n"/>
      <c r="DR28" s="182" t="n"/>
      <c r="DS28" s="182" t="n"/>
      <c r="DT28" s="182" t="n"/>
      <c r="DU28" s="182" t="n"/>
      <c r="DV28" s="182" t="n"/>
      <c r="DW28" s="182" t="n"/>
      <c r="DX28" s="182" t="n"/>
      <c r="DY28" s="182" t="n"/>
      <c r="DZ28" s="182" t="n"/>
      <c r="EA28" s="182" t="n"/>
      <c r="EB28" s="182" t="n"/>
      <c r="EC28" s="182" t="n"/>
      <c r="ED28" s="182" t="n"/>
      <c r="EE28" s="182" t="n"/>
      <c r="EF28" s="182" t="n"/>
      <c r="EG28" s="182" t="n"/>
      <c r="EH28" s="182" t="n"/>
      <c r="EI28" s="182" t="n"/>
      <c r="EJ28" s="182" t="n"/>
      <c r="EK28" s="182" t="n"/>
      <c r="EL28" s="184" t="n"/>
      <c r="EM28" s="185">
        <f>SUM(F28:EK28)</f>
        <v/>
      </c>
      <c r="EN28" s="186">
        <f>E28-EM28</f>
        <v/>
      </c>
    </row>
    <row r="29">
      <c r="A29" s="5" t="n">
        <v>28</v>
      </c>
      <c r="B29" s="179" t="n">
        <v>44203</v>
      </c>
      <c r="C29" s="30" t="inlineStr">
        <is>
          <t>3-329-76082</t>
        </is>
      </c>
      <c r="D29" s="180" t="n">
        <v>44190</v>
      </c>
      <c r="E29" s="181" t="n">
        <v>1981</v>
      </c>
      <c r="F29" s="182" t="n"/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3" t="n">
        <v>859.27</v>
      </c>
      <c r="CE29" s="182" t="n"/>
      <c r="CF29" s="182" t="n"/>
      <c r="CG29" s="182" t="n"/>
      <c r="CH29" s="182" t="n"/>
      <c r="CI29" s="182" t="n"/>
      <c r="CJ29" s="182" t="n"/>
      <c r="CK29" s="183" t="n">
        <v>1121.73</v>
      </c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2" t="n"/>
      <c r="DF29" s="182" t="n"/>
      <c r="DG29" s="182" t="n"/>
      <c r="DH29" s="182" t="n"/>
      <c r="DI29" s="182" t="n"/>
      <c r="DJ29" s="182" t="n"/>
      <c r="DK29" s="182" t="n"/>
      <c r="DL29" s="182" t="n"/>
      <c r="DM29" s="182" t="n"/>
      <c r="DN29" s="182" t="n"/>
      <c r="DO29" s="182" t="n"/>
      <c r="DP29" s="182" t="n"/>
      <c r="DQ29" s="182" t="n"/>
      <c r="DR29" s="182" t="n"/>
      <c r="DS29" s="182" t="n"/>
      <c r="DT29" s="182" t="n"/>
      <c r="DU29" s="182" t="n"/>
      <c r="DV29" s="182" t="n"/>
      <c r="DW29" s="182" t="n"/>
      <c r="DX29" s="182" t="n"/>
      <c r="DY29" s="182" t="n"/>
      <c r="DZ29" s="182" t="n"/>
      <c r="EA29" s="182" t="n"/>
      <c r="EB29" s="182" t="n"/>
      <c r="EC29" s="182" t="n"/>
      <c r="ED29" s="182" t="n"/>
      <c r="EE29" s="182" t="n"/>
      <c r="EF29" s="182" t="n"/>
      <c r="EG29" s="182" t="n"/>
      <c r="EH29" s="182" t="n"/>
      <c r="EI29" s="182" t="n"/>
      <c r="EJ29" s="182" t="n"/>
      <c r="EK29" s="182" t="n"/>
      <c r="EL29" s="184" t="n"/>
      <c r="EM29" s="185">
        <f>SUM(F29:EK29)</f>
        <v/>
      </c>
      <c r="EN29" s="186">
        <f>E29-EM29</f>
        <v/>
      </c>
    </row>
    <row r="30">
      <c r="A30" s="5" t="n">
        <v>29</v>
      </c>
      <c r="B30" s="179" t="n">
        <v>44203</v>
      </c>
      <c r="C30" s="30" t="inlineStr">
        <is>
          <t>3-331-81680</t>
        </is>
      </c>
      <c r="D30" s="180" t="n">
        <v>44197</v>
      </c>
      <c r="E30" s="181" t="n">
        <v>139.03</v>
      </c>
      <c r="F30" s="182" t="n"/>
      <c r="G30" s="182" t="n"/>
      <c r="H30" s="182" t="n"/>
      <c r="I30" s="182" t="n"/>
      <c r="J30" s="182" t="n"/>
      <c r="K30" s="182" t="n"/>
      <c r="L30" s="183" t="n">
        <v>139.03</v>
      </c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2" t="n"/>
      <c r="DG30" s="182" t="n"/>
      <c r="DH30" s="182" t="n"/>
      <c r="DI30" s="182" t="n"/>
      <c r="DJ30" s="182" t="n"/>
      <c r="DK30" s="182" t="n"/>
      <c r="DL30" s="182" t="n"/>
      <c r="DM30" s="182" t="n"/>
      <c r="DN30" s="182" t="n"/>
      <c r="DO30" s="182" t="n"/>
      <c r="DP30" s="182" t="n"/>
      <c r="DQ30" s="182" t="n"/>
      <c r="DR30" s="182" t="n"/>
      <c r="DS30" s="182" t="n"/>
      <c r="DT30" s="182" t="n"/>
      <c r="DU30" s="182" t="n"/>
      <c r="DV30" s="182" t="n"/>
      <c r="DW30" s="182" t="n"/>
      <c r="DX30" s="182" t="n"/>
      <c r="DY30" s="182" t="n"/>
      <c r="DZ30" s="182" t="n"/>
      <c r="EA30" s="182" t="n"/>
      <c r="EB30" s="182" t="n"/>
      <c r="EC30" s="182" t="n"/>
      <c r="ED30" s="182" t="n"/>
      <c r="EE30" s="182" t="n"/>
      <c r="EF30" s="182" t="n"/>
      <c r="EG30" s="182" t="n"/>
      <c r="EH30" s="182" t="n"/>
      <c r="EI30" s="182" t="n"/>
      <c r="EJ30" s="182" t="n"/>
      <c r="EK30" s="182" t="n"/>
      <c r="EL30" s="184" t="n"/>
      <c r="EM30" s="185">
        <f>SUM(F30:EK30)</f>
        <v/>
      </c>
      <c r="EN30" s="186">
        <f>E30-EM30</f>
        <v/>
      </c>
    </row>
    <row r="31">
      <c r="A31" s="5" t="n">
        <v>30</v>
      </c>
      <c r="B31" s="179" t="n">
        <v>44203</v>
      </c>
      <c r="C31" s="30" t="inlineStr">
        <is>
          <t>7-225-39744</t>
        </is>
      </c>
      <c r="D31" s="180" t="n">
        <v>44190</v>
      </c>
      <c r="E31" s="181" t="n">
        <v>16.43</v>
      </c>
      <c r="F31" s="182" t="n"/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3" t="n">
        <v>5.47</v>
      </c>
      <c r="AP31" s="182" t="n"/>
      <c r="AQ31" s="182" t="n"/>
      <c r="AR31" s="183" t="n">
        <v>5.48</v>
      </c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3" t="n">
        <v>5.48</v>
      </c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2" t="n"/>
      <c r="DG31" s="182" t="n"/>
      <c r="DH31" s="182" t="n"/>
      <c r="DI31" s="182" t="n"/>
      <c r="DJ31" s="182" t="n"/>
      <c r="DK31" s="182" t="n"/>
      <c r="DL31" s="182" t="n"/>
      <c r="DM31" s="182" t="n"/>
      <c r="DN31" s="182" t="n"/>
      <c r="DO31" s="182" t="n"/>
      <c r="DP31" s="182" t="n"/>
      <c r="DQ31" s="182" t="n"/>
      <c r="DR31" s="182" t="n"/>
      <c r="DS31" s="182" t="n"/>
      <c r="DT31" s="182" t="n"/>
      <c r="DU31" s="182" t="n"/>
      <c r="DV31" s="182" t="n"/>
      <c r="DW31" s="182" t="n"/>
      <c r="DX31" s="182" t="n"/>
      <c r="DY31" s="182" t="n"/>
      <c r="DZ31" s="182" t="n"/>
      <c r="EA31" s="182" t="n"/>
      <c r="EB31" s="182" t="n"/>
      <c r="EC31" s="182" t="n"/>
      <c r="ED31" s="182" t="n"/>
      <c r="EE31" s="182" t="n"/>
      <c r="EF31" s="182" t="n"/>
      <c r="EG31" s="182" t="n"/>
      <c r="EH31" s="182" t="n"/>
      <c r="EI31" s="182" t="n"/>
      <c r="EJ31" s="182" t="n"/>
      <c r="EK31" s="182" t="n"/>
      <c r="EL31" s="184" t="n"/>
      <c r="EM31" s="185">
        <f>SUM(F31:EK31)</f>
        <v/>
      </c>
      <c r="EN31" s="186">
        <f>E31-EM31</f>
        <v/>
      </c>
    </row>
    <row r="32">
      <c r="A32" s="5" t="n">
        <v>31</v>
      </c>
      <c r="B32" s="179" t="n">
        <v>44203</v>
      </c>
      <c r="C32" s="30" t="inlineStr">
        <is>
          <t>3-331-12850</t>
        </is>
      </c>
      <c r="D32" s="188" t="n">
        <v>44195</v>
      </c>
      <c r="E32" s="181" t="n">
        <v>2285.49</v>
      </c>
      <c r="F32" s="182" t="n"/>
      <c r="G32" s="182" t="n"/>
      <c r="H32" s="182" t="n"/>
      <c r="I32" s="182" t="n"/>
      <c r="J32" s="182" t="n"/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2" t="n"/>
      <c r="AF32" s="182" t="n"/>
      <c r="AG32" s="182" t="n"/>
      <c r="AH32" s="182" t="n"/>
      <c r="AI32" s="182" t="n"/>
      <c r="AJ32" s="182" t="n"/>
      <c r="AK32" s="182" t="n"/>
      <c r="AL32" s="182" t="n"/>
      <c r="AM32" s="182" t="n"/>
      <c r="AN32" s="182" t="n"/>
      <c r="AO32" s="182" t="n"/>
      <c r="AP32" s="182" t="n"/>
      <c r="AQ32" s="182" t="n"/>
      <c r="AR32" s="183" t="n">
        <v>788.46</v>
      </c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3" t="n">
        <v>1093.67</v>
      </c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2" t="n"/>
      <c r="CB32" s="182" t="n"/>
      <c r="CC32" s="182" t="n"/>
      <c r="CD32" s="182" t="n"/>
      <c r="CE32" s="182" t="n"/>
      <c r="CF32" s="182" t="n"/>
      <c r="CG32" s="182" t="n"/>
      <c r="CH32" s="182" t="n"/>
      <c r="CI32" s="182" t="n"/>
      <c r="CJ32" s="182" t="n"/>
      <c r="CK32" s="183" t="n">
        <v>206.81</v>
      </c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2" t="n"/>
      <c r="CU32" s="182" t="n"/>
      <c r="CV32" s="182" t="n"/>
      <c r="CW32" s="182" t="n"/>
      <c r="CX32" s="182" t="n"/>
      <c r="CY32" s="183" t="n">
        <v>129.26</v>
      </c>
      <c r="CZ32" s="182" t="n"/>
      <c r="DA32" s="182" t="n"/>
      <c r="DB32" s="182" t="n"/>
      <c r="DC32" s="182" t="n"/>
      <c r="DD32" s="182" t="n"/>
      <c r="DE32" s="182" t="n"/>
      <c r="DF32" s="182" t="n"/>
      <c r="DG32" s="182" t="n"/>
      <c r="DH32" s="182" t="n"/>
      <c r="DI32" s="182" t="n"/>
      <c r="DJ32" s="182" t="n"/>
      <c r="DK32" s="182" t="n"/>
      <c r="DL32" s="182" t="n"/>
      <c r="DM32" s="182" t="n"/>
      <c r="DN32" s="182" t="n"/>
      <c r="DO32" s="182" t="n"/>
      <c r="DP32" s="182" t="n"/>
      <c r="DQ32" s="182" t="n"/>
      <c r="DR32" s="182" t="n"/>
      <c r="DS32" s="182" t="n"/>
      <c r="DT32" s="182" t="n"/>
      <c r="DU32" s="182" t="n"/>
      <c r="DV32" s="182" t="n"/>
      <c r="DW32" s="182" t="n"/>
      <c r="DX32" s="182" t="n"/>
      <c r="DY32" s="182" t="n"/>
      <c r="DZ32" s="182" t="n"/>
      <c r="EA32" s="182" t="n"/>
      <c r="EB32" s="182" t="n"/>
      <c r="EC32" s="182" t="n"/>
      <c r="ED32" s="182" t="n"/>
      <c r="EE32" s="182" t="n"/>
      <c r="EF32" s="182" t="n"/>
      <c r="EG32" s="182" t="n"/>
      <c r="EH32" s="183" t="n">
        <v>67.29000000000001</v>
      </c>
      <c r="EI32" s="182" t="n"/>
      <c r="EJ32" s="182" t="n"/>
      <c r="EK32" s="182" t="n"/>
      <c r="EL32" s="184" t="n"/>
      <c r="EM32" s="185">
        <f>SUM(F32:EK32)</f>
        <v/>
      </c>
      <c r="EN32" s="186">
        <f>E32-EM32</f>
        <v/>
      </c>
    </row>
    <row r="33">
      <c r="A33" s="5" t="n">
        <v>32</v>
      </c>
      <c r="B33" s="179" t="n">
        <v>44203</v>
      </c>
      <c r="C33" s="30" t="inlineStr">
        <is>
          <t>3-330-02795</t>
        </is>
      </c>
      <c r="D33" s="188" t="n">
        <v>44193</v>
      </c>
      <c r="E33" s="181" t="n">
        <v>7257.62</v>
      </c>
      <c r="F33" s="182" t="n"/>
      <c r="G33" s="182" t="n"/>
      <c r="H33" s="182" t="n"/>
      <c r="I33" s="182" t="n"/>
      <c r="J33" s="182" t="n"/>
      <c r="K33" s="182" t="n"/>
      <c r="L33" s="183" t="n">
        <v>71.72</v>
      </c>
      <c r="M33" s="183" t="n">
        <v>310.45</v>
      </c>
      <c r="N33" s="183" t="n">
        <v>70.61</v>
      </c>
      <c r="O33" s="182" t="n"/>
      <c r="P33" s="182" t="n"/>
      <c r="Q33" s="182" t="n"/>
      <c r="R33" s="182" t="n"/>
      <c r="S33" s="182" t="n"/>
      <c r="T33" s="183" t="n">
        <v>112.69</v>
      </c>
      <c r="U33" s="183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3" t="n">
        <v>359.9499999999999</v>
      </c>
      <c r="AJ33" s="182" t="n"/>
      <c r="AK33" s="183" t="n">
        <v>187.52</v>
      </c>
      <c r="AL33" s="182" t="n"/>
      <c r="AM33" s="182" t="n"/>
      <c r="AN33" s="183" t="n">
        <v>1606.41</v>
      </c>
      <c r="AO33" s="182" t="n"/>
      <c r="AP33" s="182" t="n"/>
      <c r="AQ33" s="183" t="n">
        <v>198.65</v>
      </c>
      <c r="AR33" s="182" t="n"/>
      <c r="AS33" s="183" t="n">
        <v>26.56</v>
      </c>
      <c r="AT33" s="182" t="n"/>
      <c r="AU33" s="182" t="n"/>
      <c r="AV33" s="182" t="n"/>
      <c r="AW33" s="182" t="n"/>
      <c r="AX33" s="182" t="n"/>
      <c r="AY33" s="182" t="n"/>
      <c r="AZ33" s="183" t="n">
        <v>390.2</v>
      </c>
      <c r="BA33" s="183" t="n">
        <v>529.51</v>
      </c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3" t="n">
        <v>114.04</v>
      </c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3" t="n">
        <v>14.34</v>
      </c>
      <c r="BW33" s="182" t="n"/>
      <c r="BX33" s="182" t="n"/>
      <c r="BY33" s="183" t="n">
        <v>47.81</v>
      </c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3" t="n">
        <v>20.36</v>
      </c>
      <c r="CK33" s="183" t="n">
        <v>449.91</v>
      </c>
      <c r="CL33" s="182" t="n"/>
      <c r="CM33" s="182" t="n"/>
      <c r="CN33" s="182" t="n"/>
      <c r="CO33" s="183" t="n">
        <v>107.39</v>
      </c>
      <c r="CP33" s="183" t="n"/>
      <c r="CQ33" s="182" t="n"/>
      <c r="CR33" s="183" t="n">
        <v>107.59</v>
      </c>
      <c r="CS33" s="182" t="n"/>
      <c r="CT33" s="182" t="n"/>
      <c r="CU33" s="183" t="n"/>
      <c r="CV33" s="182" t="n"/>
      <c r="CW33" s="183" t="n">
        <v>162.91</v>
      </c>
      <c r="CX33" s="182" t="n"/>
      <c r="CY33" s="183" t="n">
        <v>114.04</v>
      </c>
      <c r="CZ33" s="183" t="n">
        <v>152.93</v>
      </c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3" t="n">
        <v>255.18</v>
      </c>
      <c r="DJ33" s="183" t="n"/>
      <c r="DK33" s="183" t="n"/>
      <c r="DL33" s="182" t="n"/>
      <c r="DM33" s="182" t="n"/>
      <c r="DN33" s="182" t="n"/>
      <c r="DO33" s="182" t="n"/>
      <c r="DP33" s="182" t="n"/>
      <c r="DQ33" s="182" t="n"/>
      <c r="DR33" s="182" t="n"/>
      <c r="DS33" s="182" t="n"/>
      <c r="DT33" s="183" t="n">
        <v>1704.78</v>
      </c>
      <c r="DU33" s="182" t="n"/>
      <c r="DV33" s="182" t="n"/>
      <c r="DW33" s="182" t="n"/>
      <c r="DX33" s="183" t="n">
        <v>142.07</v>
      </c>
      <c r="DY33" s="182" t="n"/>
      <c r="DZ33" s="182" t="n"/>
      <c r="EA33" s="182" t="n"/>
      <c r="EB33" s="182" t="n"/>
      <c r="EC33" s="182" t="n"/>
      <c r="ED33" s="182" t="n"/>
      <c r="EE33" s="182" t="n"/>
      <c r="EF33" s="182" t="n"/>
      <c r="EG33" s="182" t="n"/>
      <c r="EH33" s="182" t="n"/>
      <c r="EI33" s="182" t="n"/>
      <c r="EJ33" s="182" t="n"/>
      <c r="EK33" s="182" t="n"/>
      <c r="EL33" s="184" t="n"/>
      <c r="EM33" s="185">
        <f>SUM(F33:EK33)</f>
        <v/>
      </c>
      <c r="EN33" s="186">
        <f>E33-EM33</f>
        <v/>
      </c>
    </row>
    <row r="34">
      <c r="A34" s="5" t="n">
        <v>33</v>
      </c>
      <c r="B34" s="179" t="n">
        <v>44203</v>
      </c>
      <c r="C34" s="30" t="inlineStr">
        <is>
          <t>3-332-02221</t>
        </is>
      </c>
      <c r="D34" s="188" t="n">
        <v>44203</v>
      </c>
      <c r="E34" s="181" t="n">
        <v>6696.61</v>
      </c>
      <c r="F34" s="183" t="n">
        <v>91.42</v>
      </c>
      <c r="G34" s="182" t="n"/>
      <c r="H34" s="182" t="n"/>
      <c r="I34" s="183" t="n">
        <v>42.58</v>
      </c>
      <c r="J34" s="182" t="n"/>
      <c r="K34" s="183" t="n">
        <v>192.43</v>
      </c>
      <c r="L34" s="183" t="n">
        <v>119.71</v>
      </c>
      <c r="M34" s="182" t="n"/>
      <c r="N34" s="182" t="n"/>
      <c r="O34" s="182" t="n"/>
      <c r="P34" s="182" t="n"/>
      <c r="Q34" s="182" t="n"/>
      <c r="R34" s="182" t="n"/>
      <c r="S34" s="182" t="n"/>
      <c r="T34" s="183" t="n">
        <v>517.8100000000001</v>
      </c>
      <c r="U34" s="183" t="n"/>
      <c r="V34" s="182" t="n"/>
      <c r="W34" s="182" t="n"/>
      <c r="X34" s="182" t="n"/>
      <c r="Y34" s="182" t="n"/>
      <c r="Z34" s="183" t="n">
        <v>70.7</v>
      </c>
      <c r="AA34" s="182" t="n"/>
      <c r="AB34" s="183" t="n">
        <v>252.0966666666667</v>
      </c>
      <c r="AC34" s="182" t="n"/>
      <c r="AD34" s="182" t="n"/>
      <c r="AE34" s="182" t="n"/>
      <c r="AF34" s="182" t="n"/>
      <c r="AG34" s="182" t="n"/>
      <c r="AH34" s="182" t="n"/>
      <c r="AI34" s="183" t="n">
        <v>110.28</v>
      </c>
      <c r="AJ34" s="182" t="n"/>
      <c r="AK34" s="183" t="n">
        <v>141.4</v>
      </c>
      <c r="AL34" s="182" t="n"/>
      <c r="AM34" s="182" t="n"/>
      <c r="AN34" s="182" t="n"/>
      <c r="AO34" s="182" t="n"/>
      <c r="AP34" s="182" t="n"/>
      <c r="AQ34" s="183" t="n">
        <v>168.2</v>
      </c>
      <c r="AR34" s="183" t="n">
        <v>866.4900000000001</v>
      </c>
      <c r="AS34" s="183" t="n">
        <v>35</v>
      </c>
      <c r="AT34" s="183" t="n">
        <v>74.31999999999999</v>
      </c>
      <c r="AU34" s="183" t="n"/>
      <c r="AV34" s="183" t="n">
        <v>70.87</v>
      </c>
      <c r="AW34" s="183" t="n"/>
      <c r="AX34" s="183" t="n">
        <v>242.004</v>
      </c>
      <c r="AY34" s="183" t="n">
        <v>225.79</v>
      </c>
      <c r="AZ34" s="182" t="n"/>
      <c r="BA34" s="183" t="n">
        <v>70.7</v>
      </c>
      <c r="BB34" s="182" t="n"/>
      <c r="BC34" s="182" t="n"/>
      <c r="BD34" s="182" t="n"/>
      <c r="BE34" s="183" t="n">
        <v>365.83</v>
      </c>
      <c r="BF34" s="182" t="n"/>
      <c r="BG34" s="183" t="n">
        <v>62.95</v>
      </c>
      <c r="BH34" s="182" t="n"/>
      <c r="BI34" s="182" t="n"/>
      <c r="BJ34" s="183" t="n">
        <v>10.45161290322581</v>
      </c>
      <c r="BK34" s="182" t="n"/>
      <c r="BL34" s="182" t="n"/>
      <c r="BM34" s="182" t="n"/>
      <c r="BN34" s="182" t="n"/>
      <c r="BO34" s="183" t="n">
        <v>50.11</v>
      </c>
      <c r="BP34" s="182" t="n"/>
      <c r="BQ34" s="182" t="n"/>
      <c r="BR34" s="182" t="n"/>
      <c r="BS34" s="182" t="n"/>
      <c r="BT34" s="182" t="n"/>
      <c r="BU34" s="182" t="n"/>
      <c r="BV34" s="182" t="n"/>
      <c r="BW34" s="183" t="n">
        <v>12.766</v>
      </c>
      <c r="BX34" s="182" t="n"/>
      <c r="BY34" s="183" t="n">
        <v>51.064</v>
      </c>
      <c r="BZ34" s="182" t="n"/>
      <c r="CA34" s="182" t="n"/>
      <c r="CB34" s="182" t="n"/>
      <c r="CC34" s="182" t="n"/>
      <c r="CD34" s="182" t="n"/>
      <c r="CE34" s="183" t="n">
        <v>141.4</v>
      </c>
      <c r="CF34" s="182" t="n"/>
      <c r="CG34" s="182" t="n"/>
      <c r="CH34" s="182" t="n"/>
      <c r="CI34" s="183">
        <f>152.93+141.4+141.4</f>
        <v/>
      </c>
      <c r="CJ34" s="182" t="n"/>
      <c r="CK34" s="183" t="n">
        <v>324.4133333333333</v>
      </c>
      <c r="CL34" s="183" t="n">
        <v>8.970000000000001</v>
      </c>
      <c r="CM34" s="183" t="n">
        <v>154.85</v>
      </c>
      <c r="CN34" s="183" t="n">
        <v>7.84</v>
      </c>
      <c r="CO34" s="183" t="n">
        <v>5.61</v>
      </c>
      <c r="CP34" s="183" t="n"/>
      <c r="CQ34" s="183" t="n">
        <v>97.54838709677419</v>
      </c>
      <c r="CR34" s="183" t="n">
        <v>158.64</v>
      </c>
      <c r="CS34" s="183" t="n">
        <v>233.91</v>
      </c>
      <c r="CT34" s="182" t="n"/>
      <c r="CU34" s="183" t="n"/>
      <c r="CV34" s="182" t="n"/>
      <c r="CW34" s="182" t="n"/>
      <c r="CX34" s="182" t="n"/>
      <c r="CY34" s="183" t="n">
        <v>95.93666666666667</v>
      </c>
      <c r="CZ34" s="182" t="n"/>
      <c r="DA34" s="183" t="n">
        <v>127.74</v>
      </c>
      <c r="DB34" s="183" t="n">
        <v>71.69</v>
      </c>
      <c r="DC34" s="183" t="n">
        <v>12.96</v>
      </c>
      <c r="DD34" s="182" t="n"/>
      <c r="DE34" s="182" t="n"/>
      <c r="DF34" s="182" t="n"/>
      <c r="DG34" s="183" t="n">
        <v>141.4</v>
      </c>
      <c r="DH34" s="182" t="n"/>
      <c r="DI34" s="182" t="n"/>
      <c r="DJ34" s="182" t="n"/>
      <c r="DK34" s="182" t="n"/>
      <c r="DL34" s="182" t="n"/>
      <c r="DM34" s="182" t="n"/>
      <c r="DN34" s="183" t="n">
        <v>50.11</v>
      </c>
      <c r="DO34" s="182" t="n"/>
      <c r="DP34" s="182" t="n"/>
      <c r="DQ34" s="182" t="n"/>
      <c r="DR34" s="182" t="n"/>
      <c r="DS34" s="182" t="n"/>
      <c r="DT34" s="183" t="n">
        <v>233.34</v>
      </c>
      <c r="DU34" s="182" t="n"/>
      <c r="DV34" s="182" t="n"/>
      <c r="DW34" s="182" t="n"/>
      <c r="DX34" s="183" t="n">
        <v>70.7</v>
      </c>
      <c r="DY34" s="182" t="n"/>
      <c r="DZ34" s="182" t="n"/>
      <c r="EA34" s="182" t="n"/>
      <c r="EB34" s="182" t="n"/>
      <c r="EC34" s="182" t="n"/>
      <c r="ED34" s="182" t="n"/>
      <c r="EE34" s="183" t="n">
        <v>4.33</v>
      </c>
      <c r="EF34" s="182" t="n"/>
      <c r="EG34" s="182" t="n"/>
      <c r="EH34" s="183" t="n">
        <v>377.276</v>
      </c>
      <c r="EI34" s="183" t="n">
        <v>97.24333333333334</v>
      </c>
      <c r="EJ34" s="182" t="n"/>
      <c r="EK34" s="182" t="n"/>
      <c r="EL34" s="184" t="n"/>
      <c r="EM34" s="185">
        <f>SUM(F34:EK34)</f>
        <v/>
      </c>
      <c r="EN34" s="186">
        <f>E34-EM34</f>
        <v/>
      </c>
    </row>
    <row r="35">
      <c r="A35" s="5" t="n">
        <v>34</v>
      </c>
      <c r="B35" s="179" t="n">
        <v>44207</v>
      </c>
      <c r="C35" s="30" t="inlineStr">
        <is>
          <t>LITEON2004090</t>
        </is>
      </c>
      <c r="D35" s="188" t="n">
        <v>44182</v>
      </c>
      <c r="E35" s="181" t="n">
        <v>40.19</v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9" t="n">
        <v>40.19</v>
      </c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4" t="n"/>
      <c r="EM35" s="185">
        <f>SUM(F35:EK35)</f>
        <v/>
      </c>
      <c r="EN35" s="186">
        <f>E35-EM35</f>
        <v/>
      </c>
    </row>
    <row r="36">
      <c r="A36" s="5" t="n">
        <v>35</v>
      </c>
      <c r="B36" s="179" t="n">
        <v>44207</v>
      </c>
      <c r="C36" s="30" t="inlineStr">
        <is>
          <t>HEILIND2004754</t>
        </is>
      </c>
      <c r="D36" s="188" t="n">
        <v>44172</v>
      </c>
      <c r="E36" s="181" t="n">
        <v>178.63</v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9" t="n">
        <v>178.63</v>
      </c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2" t="n"/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4" t="n"/>
      <c r="EM36" s="185">
        <f>SUM(F36:EK36)</f>
        <v/>
      </c>
      <c r="EN36" s="186">
        <f>E36-EM36</f>
        <v/>
      </c>
    </row>
    <row r="37">
      <c r="A37" s="5" t="n">
        <v>36</v>
      </c>
      <c r="B37" s="179" t="n">
        <v>44207</v>
      </c>
      <c r="C37" s="30" t="inlineStr">
        <is>
          <t>ONSEM2004158</t>
        </is>
      </c>
      <c r="D37" s="190" t="n">
        <v>44176</v>
      </c>
      <c r="E37" s="181" t="n">
        <v>121.5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9" t="n">
        <v>121.5</v>
      </c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2" t="n"/>
      <c r="EF37" s="182" t="n"/>
      <c r="EG37" s="182" t="n"/>
      <c r="EH37" s="182" t="n"/>
      <c r="EI37" s="182" t="n"/>
      <c r="EJ37" s="182" t="n"/>
      <c r="EK37" s="182" t="n"/>
      <c r="EL37" s="184" t="n"/>
      <c r="EM37" s="185">
        <f>SUM(F37:EK37)</f>
        <v/>
      </c>
      <c r="EN37" s="186">
        <f>E37-EM37</f>
        <v/>
      </c>
    </row>
    <row r="38">
      <c r="A38" s="5" t="n">
        <v>37</v>
      </c>
      <c r="B38" s="179" t="n">
        <v>44207</v>
      </c>
      <c r="C38" s="30" t="inlineStr">
        <is>
          <t>ARROW2004979</t>
        </is>
      </c>
      <c r="D38" s="188" t="n">
        <v>44201</v>
      </c>
      <c r="E38" s="181" t="n">
        <v>7.96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9" t="n">
        <v>7.96</v>
      </c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2" t="n"/>
      <c r="EI38" s="182" t="n"/>
      <c r="EJ38" s="182" t="n"/>
      <c r="EK38" s="182" t="n"/>
      <c r="EL38" s="184" t="n"/>
      <c r="EM38" s="185">
        <f>SUM(F38:EK38)</f>
        <v/>
      </c>
      <c r="EN38" s="186">
        <f>E38-EM38</f>
        <v/>
      </c>
    </row>
    <row r="39">
      <c r="A39" s="5" t="n">
        <v>38</v>
      </c>
      <c r="B39" s="179" t="n">
        <v>44207</v>
      </c>
      <c r="C39" s="30" t="inlineStr">
        <is>
          <t>LITEON2004168</t>
        </is>
      </c>
      <c r="D39" s="188" t="n">
        <v>44194</v>
      </c>
      <c r="E39" s="181" t="n">
        <v>85.5</v>
      </c>
      <c r="F39" s="182" t="n"/>
      <c r="G39" s="182" t="n"/>
      <c r="H39" s="182" t="n"/>
      <c r="I39" s="182" t="n"/>
      <c r="J39" s="182" t="n"/>
      <c r="K39" s="182" t="n"/>
      <c r="L39" s="182" t="n"/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2" t="n"/>
      <c r="DG39" s="182" t="n"/>
      <c r="DH39" s="182" t="n"/>
      <c r="DI39" s="182" t="n"/>
      <c r="DJ39" s="182" t="n"/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9" t="n">
        <v>85.5</v>
      </c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2" t="n"/>
      <c r="ED39" s="182" t="n"/>
      <c r="EE39" s="182" t="n"/>
      <c r="EF39" s="182" t="n"/>
      <c r="EG39" s="182" t="n"/>
      <c r="EH39" s="182" t="n"/>
      <c r="EI39" s="182" t="n"/>
      <c r="EJ39" s="182" t="n"/>
      <c r="EK39" s="182" t="n"/>
      <c r="EL39" s="184" t="n"/>
      <c r="EM39" s="185">
        <f>SUM(F39:EK39)</f>
        <v/>
      </c>
      <c r="EN39" s="186">
        <f>E39-EM39</f>
        <v/>
      </c>
    </row>
    <row r="40">
      <c r="A40" s="5" t="n">
        <v>39</v>
      </c>
      <c r="B40" s="179" t="n">
        <v>44207</v>
      </c>
      <c r="C40" s="30" t="inlineStr">
        <is>
          <t>LITEON2005710</t>
        </is>
      </c>
      <c r="D40" s="188" t="n">
        <v>44189</v>
      </c>
      <c r="E40" s="181" t="n">
        <v>19.32</v>
      </c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9" t="n">
        <v>19.32</v>
      </c>
      <c r="EC40" s="182" t="n"/>
      <c r="ED40" s="182" t="n"/>
      <c r="EE40" s="182" t="n"/>
      <c r="EF40" s="182" t="n"/>
      <c r="EG40" s="182" t="n"/>
      <c r="EH40" s="182" t="n"/>
      <c r="EI40" s="182" t="n"/>
      <c r="EJ40" s="182" t="n"/>
      <c r="EK40" s="182" t="n"/>
      <c r="EL40" s="184" t="n"/>
      <c r="EM40" s="185">
        <f>SUM(F40:EK40)</f>
        <v/>
      </c>
      <c r="EN40" s="186">
        <f>E40-EM40</f>
        <v/>
      </c>
    </row>
    <row r="41">
      <c r="A41" s="5" t="n">
        <v>40</v>
      </c>
      <c r="B41" s="179" t="n">
        <v>44207</v>
      </c>
      <c r="C41" s="30" t="inlineStr">
        <is>
          <t>TTI2004959</t>
        </is>
      </c>
      <c r="D41" s="188" t="n">
        <v>44200</v>
      </c>
      <c r="E41" s="181" t="n">
        <v>91.19</v>
      </c>
      <c r="F41" s="182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9" t="n">
        <v>91.19</v>
      </c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2" t="n"/>
      <c r="DT41" s="182" t="n"/>
      <c r="DU41" s="182" t="n"/>
      <c r="DV41" s="182" t="n"/>
      <c r="DW41" s="182" t="n"/>
      <c r="DX41" s="182" t="n"/>
      <c r="DY41" s="182" t="n"/>
      <c r="DZ41" s="182" t="n"/>
      <c r="EA41" s="182" t="n"/>
      <c r="EB41" s="182" t="n"/>
      <c r="EC41" s="182" t="n"/>
      <c r="ED41" s="182" t="n"/>
      <c r="EE41" s="182" t="n"/>
      <c r="EF41" s="182" t="n"/>
      <c r="EG41" s="182" t="n"/>
      <c r="EH41" s="182" t="n"/>
      <c r="EI41" s="182" t="n"/>
      <c r="EJ41" s="182" t="n"/>
      <c r="EK41" s="182" t="n"/>
      <c r="EL41" s="184" t="n"/>
      <c r="EM41" s="185">
        <f>SUM(F41:EK41)</f>
        <v/>
      </c>
      <c r="EN41" s="186">
        <f>E41-EM41</f>
        <v/>
      </c>
    </row>
    <row r="42">
      <c r="A42" s="5" t="n">
        <v>41</v>
      </c>
      <c r="B42" s="179" t="n">
        <v>44207</v>
      </c>
      <c r="C42" s="30" t="inlineStr">
        <is>
          <t>TTI2005415</t>
        </is>
      </c>
      <c r="D42" s="188" t="n">
        <v>44200</v>
      </c>
      <c r="E42" s="181" t="n">
        <v>237.02</v>
      </c>
      <c r="F42" s="182" t="n"/>
      <c r="G42" s="182" t="n"/>
      <c r="H42" s="182" t="n"/>
      <c r="I42" s="182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9" t="n">
        <v>237.02</v>
      </c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2" t="n"/>
      <c r="DT42" s="182" t="n"/>
      <c r="DU42" s="182" t="n"/>
      <c r="DV42" s="182" t="n"/>
      <c r="DW42" s="182" t="n"/>
      <c r="DX42" s="182" t="n"/>
      <c r="DY42" s="182" t="n"/>
      <c r="DZ42" s="182" t="n"/>
      <c r="EA42" s="182" t="n"/>
      <c r="EB42" s="182" t="n"/>
      <c r="EC42" s="182" t="n"/>
      <c r="ED42" s="182" t="n"/>
      <c r="EE42" s="182" t="n"/>
      <c r="EF42" s="182" t="n"/>
      <c r="EG42" s="182" t="n"/>
      <c r="EH42" s="182" t="n"/>
      <c r="EI42" s="182" t="n"/>
      <c r="EJ42" s="182" t="n"/>
      <c r="EK42" s="182" t="n"/>
      <c r="EL42" s="184" t="n"/>
      <c r="EM42" s="185">
        <f>SUM(F42:EK42)</f>
        <v/>
      </c>
      <c r="EN42" s="186">
        <f>E42-EM42</f>
        <v/>
      </c>
    </row>
    <row r="43">
      <c r="A43" s="5" t="n">
        <v>42</v>
      </c>
      <c r="B43" s="179" t="n">
        <v>44207</v>
      </c>
      <c r="C43" s="30" t="inlineStr">
        <is>
          <t>TTI2005002</t>
        </is>
      </c>
      <c r="D43" s="188" t="n">
        <v>44200</v>
      </c>
      <c r="E43" s="191" t="n">
        <v>12.5</v>
      </c>
      <c r="F43" s="182" t="n"/>
      <c r="G43" s="182" t="n"/>
      <c r="H43" s="182" t="n"/>
      <c r="I43" s="182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9" t="n">
        <v>12.5</v>
      </c>
      <c r="CH43" s="182" t="n"/>
      <c r="CI43" s="182" t="n"/>
      <c r="CJ43" s="182" t="n"/>
      <c r="CK43" s="182" t="n"/>
      <c r="CL43" s="182" t="n"/>
      <c r="CM43" s="182" t="n"/>
      <c r="CN43" s="182" t="n"/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2" t="n"/>
      <c r="DN43" s="182" t="n"/>
      <c r="DO43" s="182" t="n"/>
      <c r="DP43" s="182" t="n"/>
      <c r="DQ43" s="182" t="n"/>
      <c r="DR43" s="182" t="n"/>
      <c r="DS43" s="182" t="n"/>
      <c r="DT43" s="182" t="n"/>
      <c r="DU43" s="182" t="n"/>
      <c r="DV43" s="182" t="n"/>
      <c r="DW43" s="182" t="n"/>
      <c r="DX43" s="182" t="n"/>
      <c r="DY43" s="182" t="n"/>
      <c r="DZ43" s="182" t="n"/>
      <c r="EA43" s="182" t="n"/>
      <c r="EB43" s="182" t="n"/>
      <c r="EC43" s="182" t="n"/>
      <c r="ED43" s="182" t="n"/>
      <c r="EE43" s="182" t="n"/>
      <c r="EF43" s="182" t="n"/>
      <c r="EG43" s="182" t="n"/>
      <c r="EH43" s="182" t="n"/>
      <c r="EI43" s="182" t="n"/>
      <c r="EJ43" s="182" t="n"/>
      <c r="EK43" s="182" t="n"/>
      <c r="EL43" s="184" t="n"/>
      <c r="EM43" s="185">
        <f>SUM(F43:EK43)</f>
        <v/>
      </c>
      <c r="EN43" s="186">
        <f>E43-EM43</f>
        <v/>
      </c>
    </row>
    <row r="44">
      <c r="A44" s="5" t="n">
        <v>43</v>
      </c>
      <c r="B44" s="179" t="n">
        <v>44207</v>
      </c>
      <c r="C44" s="30" t="inlineStr">
        <is>
          <t>ONSEM2005444</t>
        </is>
      </c>
      <c r="D44" s="188" t="n">
        <v>44183</v>
      </c>
      <c r="E44" s="181">
        <f>23.5+47</f>
        <v/>
      </c>
      <c r="F44" s="182" t="n"/>
      <c r="G44" s="182" t="n"/>
      <c r="H44" s="182" t="n"/>
      <c r="I44" s="182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2" t="n"/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9" t="n">
        <v>70.5</v>
      </c>
      <c r="DE44" s="182" t="n"/>
      <c r="DF44" s="182" t="n"/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2" t="n"/>
      <c r="DQ44" s="182" t="n"/>
      <c r="DR44" s="182" t="n"/>
      <c r="DS44" s="182" t="n"/>
      <c r="DT44" s="182" t="n"/>
      <c r="DU44" s="182" t="n"/>
      <c r="DV44" s="182" t="n"/>
      <c r="DW44" s="182" t="n"/>
      <c r="DX44" s="182" t="n"/>
      <c r="DY44" s="182" t="n"/>
      <c r="DZ44" s="182" t="n"/>
      <c r="EA44" s="182" t="n"/>
      <c r="EB44" s="182" t="n"/>
      <c r="EC44" s="182" t="n"/>
      <c r="ED44" s="182" t="n"/>
      <c r="EE44" s="182" t="n"/>
      <c r="EF44" s="182" t="n"/>
      <c r="EG44" s="182" t="n"/>
      <c r="EH44" s="182" t="n"/>
      <c r="EI44" s="182" t="n"/>
      <c r="EJ44" s="182" t="n"/>
      <c r="EK44" s="182" t="n"/>
      <c r="EL44" s="184" t="n"/>
      <c r="EM44" s="185">
        <f>SUM(F44:EK44)</f>
        <v/>
      </c>
      <c r="EN44" s="186">
        <f>E44-EM44</f>
        <v/>
      </c>
    </row>
    <row r="45">
      <c r="A45" s="5" t="n">
        <v>44</v>
      </c>
      <c r="B45" s="179" t="n">
        <v>44207</v>
      </c>
      <c r="C45" s="30" t="inlineStr">
        <is>
          <t>ONSEM2005445</t>
        </is>
      </c>
      <c r="D45" s="188" t="n">
        <v>44187</v>
      </c>
      <c r="E45" s="181">
        <f>103.8+118</f>
        <v/>
      </c>
      <c r="F45" s="182" t="n"/>
      <c r="G45" s="182" t="n"/>
      <c r="H45" s="182" t="n"/>
      <c r="I45" s="182" t="n"/>
      <c r="J45" s="182" t="n"/>
      <c r="K45" s="182" t="n"/>
      <c r="L45" s="182" t="n"/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2" t="n"/>
      <c r="AK45" s="182" t="n"/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9" t="n">
        <v>221.8</v>
      </c>
      <c r="CP45" s="189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2" t="n"/>
      <c r="EG45" s="182" t="n"/>
      <c r="EH45" s="182" t="n"/>
      <c r="EI45" s="182" t="n"/>
      <c r="EJ45" s="182" t="n"/>
      <c r="EK45" s="182" t="n"/>
      <c r="EL45" s="184" t="n"/>
      <c r="EM45" s="185">
        <f>SUM(F45:EK45)</f>
        <v/>
      </c>
      <c r="EN45" s="186">
        <f>E45-EM45</f>
        <v/>
      </c>
    </row>
    <row r="46">
      <c r="A46" s="5" t="n">
        <v>45</v>
      </c>
      <c r="B46" s="179" t="n">
        <v>44208</v>
      </c>
      <c r="C46" s="30" t="inlineStr">
        <is>
          <t>7-225-39745</t>
        </is>
      </c>
      <c r="D46" s="180" t="n">
        <v>44190</v>
      </c>
      <c r="E46" s="181" t="n">
        <v>1474.11</v>
      </c>
      <c r="F46" s="189" t="n">
        <v>7.44</v>
      </c>
      <c r="G46" s="182" t="n"/>
      <c r="H46" s="189" t="n">
        <v>19.16</v>
      </c>
      <c r="I46" s="182" t="n"/>
      <c r="J46" s="182" t="n"/>
      <c r="K46" s="189" t="n">
        <v>11.48</v>
      </c>
      <c r="L46" s="182" t="n"/>
      <c r="M46" s="182" t="n"/>
      <c r="N46" s="189" t="n">
        <v>9.81</v>
      </c>
      <c r="O46" s="189" t="n">
        <v>32.93</v>
      </c>
      <c r="P46" s="182" t="n"/>
      <c r="Q46" s="182" t="n"/>
      <c r="R46" s="182" t="n"/>
      <c r="S46" s="189" t="n">
        <v>10.81</v>
      </c>
      <c r="T46" s="182" t="n"/>
      <c r="U46" s="182" t="n"/>
      <c r="V46" s="182" t="n"/>
      <c r="W46" s="182" t="n"/>
      <c r="X46" s="182" t="n"/>
      <c r="Y46" s="182" t="n"/>
      <c r="Z46" s="189" t="n">
        <v>11.48</v>
      </c>
      <c r="AA46" s="182" t="n"/>
      <c r="AB46" s="182" t="n"/>
      <c r="AC46" s="182" t="n"/>
      <c r="AD46" s="189" t="n">
        <v>5.91</v>
      </c>
      <c r="AE46" s="182" t="n"/>
      <c r="AF46" s="182" t="n"/>
      <c r="AG46" s="182" t="n"/>
      <c r="AH46" s="182" t="n"/>
      <c r="AI46" s="189" t="n">
        <v>23.84</v>
      </c>
      <c r="AJ46" s="182" t="n"/>
      <c r="AK46" s="189" t="n">
        <v>65.95</v>
      </c>
      <c r="AL46" s="182" t="n"/>
      <c r="AM46" s="182" t="n"/>
      <c r="AN46" s="182" t="n"/>
      <c r="AO46" s="189" t="n">
        <v>27.85</v>
      </c>
      <c r="AP46" s="182" t="n"/>
      <c r="AQ46" s="189" t="n">
        <v>90.61</v>
      </c>
      <c r="AR46" s="189" t="n">
        <v>47.45999999999999</v>
      </c>
      <c r="AS46" s="189" t="n">
        <v>78.59</v>
      </c>
      <c r="AT46" s="182" t="n"/>
      <c r="AU46" s="182" t="n"/>
      <c r="AV46" s="182" t="n"/>
      <c r="AW46" s="182" t="n"/>
      <c r="AX46" s="182" t="n"/>
      <c r="AY46" s="189" t="n">
        <v>10.41</v>
      </c>
      <c r="AZ46" s="182" t="n"/>
      <c r="BA46" s="182" t="n"/>
      <c r="BB46" s="182" t="n"/>
      <c r="BC46" s="182" t="n"/>
      <c r="BD46" s="189" t="n">
        <v>11.48</v>
      </c>
      <c r="BE46" s="182" t="n"/>
      <c r="BF46" s="182" t="n"/>
      <c r="BG46" s="189" t="n">
        <v>30.13</v>
      </c>
      <c r="BH46" s="182" t="n"/>
      <c r="BI46" s="182" t="n"/>
      <c r="BJ46" s="182" t="n"/>
      <c r="BK46" s="182" t="n"/>
      <c r="BL46" s="182" t="n"/>
      <c r="BM46" s="182" t="n"/>
      <c r="BN46" s="182" t="n"/>
      <c r="BO46" s="189" t="n">
        <v>11.48</v>
      </c>
      <c r="BP46" s="182" t="n"/>
      <c r="BQ46" s="182" t="n"/>
      <c r="BR46" s="182" t="n"/>
      <c r="BS46" s="182" t="n"/>
      <c r="BT46" s="182" t="n"/>
      <c r="BU46" s="189" t="n">
        <v>48.44</v>
      </c>
      <c r="BV46" s="182" t="n"/>
      <c r="BW46" s="182" t="n"/>
      <c r="BX46" s="189" t="n">
        <v>20.83</v>
      </c>
      <c r="BY46" s="182" t="n"/>
      <c r="BZ46" s="189" t="n">
        <v>48.94</v>
      </c>
      <c r="CA46" s="189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9" t="n">
        <v>11.48</v>
      </c>
      <c r="CK46" s="189" t="n">
        <v>116.84</v>
      </c>
      <c r="CL46" s="189" t="n">
        <v>29.68</v>
      </c>
      <c r="CM46" s="189" t="n">
        <v>21.36</v>
      </c>
      <c r="CN46" s="189" t="n">
        <v>16.05</v>
      </c>
      <c r="CO46" s="189" t="n">
        <v>8.31</v>
      </c>
      <c r="CP46" s="189" t="n"/>
      <c r="CQ46" s="182" t="n"/>
      <c r="CR46" s="189" t="n">
        <v>127.18</v>
      </c>
      <c r="CS46" s="189" t="n">
        <v>7.26</v>
      </c>
      <c r="CT46" s="182" t="n"/>
      <c r="CU46" s="189" t="n"/>
      <c r="CV46" s="182" t="n"/>
      <c r="CW46" s="189" t="n">
        <v>71.19</v>
      </c>
      <c r="CX46" s="182" t="n"/>
      <c r="CY46" s="182" t="n"/>
      <c r="CZ46" s="189" t="n">
        <v>58.52</v>
      </c>
      <c r="DA46" s="182" t="n"/>
      <c r="DB46" s="182" t="n"/>
      <c r="DC46" s="182" t="n"/>
      <c r="DD46" s="182" t="n"/>
      <c r="DE46" s="182" t="n"/>
      <c r="DF46" s="189" t="n">
        <v>21.3</v>
      </c>
      <c r="DG46" s="182" t="n"/>
      <c r="DH46" s="182" t="n"/>
      <c r="DI46" s="189" t="n">
        <v>14.71</v>
      </c>
      <c r="DJ46" s="189" t="n"/>
      <c r="DK46" s="189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9" t="n">
        <v>54.33999999999999</v>
      </c>
      <c r="DU46" s="182" t="n"/>
      <c r="DV46" s="182" t="n"/>
      <c r="DW46" s="189" t="n">
        <v>11.02</v>
      </c>
      <c r="DX46" s="182" t="n"/>
      <c r="DY46" s="182" t="n"/>
      <c r="DZ46" s="189" t="n">
        <v>19.2</v>
      </c>
      <c r="EA46" s="189" t="n">
        <v>11.48</v>
      </c>
      <c r="EB46" s="189" t="n">
        <v>11.02</v>
      </c>
      <c r="EC46" s="189" t="n">
        <v>96.76000000000001</v>
      </c>
      <c r="ED46" s="182" t="n"/>
      <c r="EE46" s="189" t="n">
        <v>58.92</v>
      </c>
      <c r="EF46" s="189" t="n">
        <v>13.35</v>
      </c>
      <c r="EG46" s="189" t="n">
        <v>13.35</v>
      </c>
      <c r="EH46" s="189" t="n">
        <v>44.28</v>
      </c>
      <c r="EI46" s="189" t="n">
        <v>11.48</v>
      </c>
      <c r="EJ46" s="182" t="n"/>
      <c r="EK46" s="182" t="n"/>
      <c r="EL46" s="184" t="n"/>
      <c r="EM46" s="185">
        <f>SUM(F46:EK46)</f>
        <v/>
      </c>
      <c r="EN46" s="186">
        <f>E46-EM46</f>
        <v/>
      </c>
    </row>
    <row r="47">
      <c r="A47" s="5" t="n">
        <v>46</v>
      </c>
      <c r="B47" s="179" t="n">
        <v>44210</v>
      </c>
      <c r="C47" s="30" t="inlineStr">
        <is>
          <t>7-233-27936</t>
        </is>
      </c>
      <c r="D47" s="180" t="n">
        <v>44197</v>
      </c>
      <c r="E47" s="181" t="n">
        <v>1215.68</v>
      </c>
      <c r="F47" s="182" t="n"/>
      <c r="G47" s="182" t="n"/>
      <c r="H47" s="182" t="n"/>
      <c r="I47" s="182" t="n"/>
      <c r="J47" s="182" t="n"/>
      <c r="K47" s="189" t="n">
        <v>98.12</v>
      </c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9" t="n">
        <v>24.33</v>
      </c>
      <c r="U47" s="189" t="n"/>
      <c r="V47" s="182" t="n"/>
      <c r="W47" s="182" t="n"/>
      <c r="X47" s="182" t="n"/>
      <c r="Y47" s="182" t="n"/>
      <c r="Z47" s="189" t="n">
        <v>33.96</v>
      </c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9" t="n">
        <v>34.06</v>
      </c>
      <c r="AL47" s="182" t="n"/>
      <c r="AM47" s="182" t="n"/>
      <c r="AN47" s="182" t="n"/>
      <c r="AO47" s="189" t="n">
        <v>14.53</v>
      </c>
      <c r="AP47" s="182" t="n"/>
      <c r="AQ47" s="182" t="n"/>
      <c r="AR47" s="189" t="n">
        <v>284.34</v>
      </c>
      <c r="AS47" s="189" t="n">
        <v>6.73</v>
      </c>
      <c r="AT47" s="189" t="n">
        <v>105.4</v>
      </c>
      <c r="AU47" s="189" t="n"/>
      <c r="AV47" s="189" t="n">
        <v>102.23</v>
      </c>
      <c r="AW47" s="189" t="n"/>
      <c r="AX47" s="182" t="n"/>
      <c r="AY47" s="189" t="n">
        <v>57.53</v>
      </c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9" t="n">
        <v>16.53</v>
      </c>
      <c r="BV47" s="182" t="n"/>
      <c r="BW47" s="189" t="n">
        <v>11.32</v>
      </c>
      <c r="BX47" s="182" t="n"/>
      <c r="BY47" s="189" t="n">
        <v>29.14</v>
      </c>
      <c r="BZ47" s="189" t="n">
        <v>25.98</v>
      </c>
      <c r="CA47" s="189" t="n"/>
      <c r="CB47" s="182" t="n"/>
      <c r="CC47" s="182" t="n"/>
      <c r="CD47" s="182" t="n"/>
      <c r="CE47" s="189" t="n">
        <v>6.73</v>
      </c>
      <c r="CF47" s="182" t="n"/>
      <c r="CG47" s="189" t="n">
        <v>20.61</v>
      </c>
      <c r="CH47" s="182" t="n"/>
      <c r="CI47" s="182" t="n"/>
      <c r="CJ47" s="189" t="n">
        <v>19.71</v>
      </c>
      <c r="CK47" s="189" t="n">
        <v>17.12</v>
      </c>
      <c r="CL47" s="182" t="n"/>
      <c r="CM47" s="189" t="n">
        <v>6.72</v>
      </c>
      <c r="CN47" s="182" t="n"/>
      <c r="CO47" s="182" t="n"/>
      <c r="CP47" s="182" t="n"/>
      <c r="CQ47" s="189" t="n">
        <v>41.95999999999999</v>
      </c>
      <c r="CR47" s="182" t="n"/>
      <c r="CS47" s="189" t="n">
        <v>33.25</v>
      </c>
      <c r="CT47" s="182" t="n"/>
      <c r="CU47" s="182" t="n"/>
      <c r="CV47" s="182" t="n"/>
      <c r="CW47" s="189" t="n">
        <v>6.73</v>
      </c>
      <c r="CX47" s="189" t="n">
        <v>7.43</v>
      </c>
      <c r="CY47" s="182" t="n"/>
      <c r="CZ47" s="182" t="n"/>
      <c r="DA47" s="182" t="n"/>
      <c r="DB47" s="189" t="n">
        <v>55.75</v>
      </c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9" t="n">
        <v>52.63</v>
      </c>
      <c r="DU47" s="182" t="n"/>
      <c r="DV47" s="182" t="n"/>
      <c r="DW47" s="182" t="n"/>
      <c r="DX47" s="182" t="n"/>
      <c r="DY47" s="182" t="n"/>
      <c r="DZ47" s="182" t="n"/>
      <c r="EA47" s="182" t="n"/>
      <c r="EB47" s="189" t="n">
        <v>29.67</v>
      </c>
      <c r="EC47" s="189" t="n">
        <v>26.63</v>
      </c>
      <c r="ED47" s="182" t="n"/>
      <c r="EE47" s="189" t="n">
        <v>6.73</v>
      </c>
      <c r="EF47" s="182" t="n"/>
      <c r="EG47" s="182" t="n"/>
      <c r="EH47" s="189" t="n">
        <v>25.29</v>
      </c>
      <c r="EI47" s="182" t="n"/>
      <c r="EJ47" s="189" t="n">
        <v>14.52</v>
      </c>
      <c r="EK47" s="182" t="n"/>
      <c r="EL47" s="184" t="n"/>
      <c r="EM47" s="185">
        <f>SUM(F47:EK47)</f>
        <v/>
      </c>
      <c r="EN47" s="186">
        <f>E47-EM47</f>
        <v/>
      </c>
    </row>
    <row r="48">
      <c r="A48" s="5" t="n">
        <v>47</v>
      </c>
      <c r="B48" s="179" t="n">
        <v>44210</v>
      </c>
      <c r="C48" s="30" t="inlineStr">
        <is>
          <t>7-239-36934</t>
        </is>
      </c>
      <c r="D48" s="192" t="n">
        <v>44204</v>
      </c>
      <c r="E48" s="181" t="n">
        <v>5.48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9" t="n">
        <v>5.48</v>
      </c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2" t="n"/>
      <c r="EH48" s="182" t="n"/>
      <c r="EI48" s="182" t="n"/>
      <c r="EJ48" s="182" t="n"/>
      <c r="EK48" s="182" t="n"/>
      <c r="EL48" s="184" t="n"/>
      <c r="EM48" s="185">
        <f>SUM(F48:EK48)</f>
        <v/>
      </c>
      <c r="EN48" s="186">
        <f>E48-EM48</f>
        <v/>
      </c>
    </row>
    <row r="49">
      <c r="A49" s="5" t="n">
        <v>49</v>
      </c>
      <c r="B49" s="179" t="n">
        <v>44210</v>
      </c>
      <c r="C49" s="30" t="inlineStr">
        <is>
          <t>3-334-10627</t>
        </is>
      </c>
      <c r="D49" s="180" t="n">
        <v>44207</v>
      </c>
      <c r="E49" s="181" t="n">
        <v>38.23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9" t="n">
        <v>38.23</v>
      </c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4" t="n"/>
      <c r="EM49" s="185">
        <f>SUM(F49:EK49)</f>
        <v/>
      </c>
      <c r="EN49" s="186">
        <f>E49-EM49</f>
        <v/>
      </c>
    </row>
    <row r="50">
      <c r="A50" s="5" t="n">
        <v>50</v>
      </c>
      <c r="B50" s="179" t="n">
        <v>44210</v>
      </c>
      <c r="C50" s="30" t="inlineStr">
        <is>
          <t>3-332-99447</t>
        </is>
      </c>
      <c r="D50" s="192" t="n">
        <v>44202</v>
      </c>
      <c r="E50" s="181" t="n">
        <v>4989.64</v>
      </c>
      <c r="F50" s="182" t="n"/>
      <c r="G50" s="182" t="n"/>
      <c r="H50" s="182" t="n"/>
      <c r="I50" s="189" t="n">
        <v>1529.72</v>
      </c>
      <c r="J50" s="189" t="n">
        <v>578.5700000000001</v>
      </c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9" t="n">
        <v>173.23</v>
      </c>
      <c r="AS50" s="182" t="n"/>
      <c r="AT50" s="182" t="n"/>
      <c r="AU50" s="182" t="n"/>
      <c r="AV50" s="182" t="n"/>
      <c r="AW50" s="182" t="n"/>
      <c r="AX50" s="189" t="n">
        <v>2057.41</v>
      </c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9" t="n">
        <v>337.48</v>
      </c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9" t="n">
        <v>313.23</v>
      </c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4" t="n"/>
      <c r="EM50" s="185">
        <f>SUM(F50:EK50)</f>
        <v/>
      </c>
      <c r="EN50" s="186">
        <f>E50-EM50</f>
        <v/>
      </c>
    </row>
    <row r="51">
      <c r="A51" s="5" t="n">
        <v>51</v>
      </c>
      <c r="B51" s="179" t="n">
        <v>44210</v>
      </c>
      <c r="C51" s="30" t="inlineStr">
        <is>
          <t>3-333-32143</t>
        </is>
      </c>
      <c r="D51" s="180" t="n">
        <v>44203</v>
      </c>
      <c r="E51" s="181" t="n">
        <v>3492.49</v>
      </c>
      <c r="F51" s="182" t="n"/>
      <c r="G51" s="182" t="n"/>
      <c r="H51" s="182" t="n"/>
      <c r="I51" s="182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9" t="n">
        <v>800.42</v>
      </c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9" t="n">
        <v>843.77</v>
      </c>
      <c r="BZ51" s="182" t="n"/>
      <c r="CA51" s="182" t="n"/>
      <c r="CB51" s="189" t="n">
        <v>45.73</v>
      </c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2" t="n"/>
      <c r="DE51" s="182" t="n"/>
      <c r="DF51" s="182" t="n"/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9" t="n">
        <v>1802.57</v>
      </c>
      <c r="EB51" s="182" t="n"/>
      <c r="EC51" s="182" t="n"/>
      <c r="ED51" s="182" t="n"/>
      <c r="EE51" s="182" t="n"/>
      <c r="EF51" s="182" t="n"/>
      <c r="EG51" s="182" t="n"/>
      <c r="EH51" s="182" t="n"/>
      <c r="EI51" s="182" t="n"/>
      <c r="EJ51" s="182" t="n"/>
      <c r="EK51" s="182" t="n"/>
      <c r="EL51" s="184" t="n"/>
      <c r="EM51" s="185">
        <f>SUM(F51:EK51)</f>
        <v/>
      </c>
      <c r="EN51" s="186">
        <f>E51-EM51</f>
        <v/>
      </c>
    </row>
    <row r="52">
      <c r="A52" s="5" t="n">
        <v>52</v>
      </c>
      <c r="B52" s="179" t="n">
        <v>44210</v>
      </c>
      <c r="C52" s="30" t="inlineStr">
        <is>
          <t>3-333-64866</t>
        </is>
      </c>
      <c r="D52" s="180" t="n">
        <v>44204</v>
      </c>
      <c r="E52" s="181" t="n">
        <v>1805.04</v>
      </c>
      <c r="F52" s="182" t="n"/>
      <c r="G52" s="182" t="n"/>
      <c r="H52" s="182" t="n"/>
      <c r="I52" s="189" t="n">
        <v>925.37</v>
      </c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9" t="n">
        <v>792.77</v>
      </c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9" t="n">
        <v>38.23</v>
      </c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9" t="n">
        <v>48.67</v>
      </c>
      <c r="EF52" s="182" t="n"/>
      <c r="EG52" s="182" t="n"/>
      <c r="EH52" s="182" t="n"/>
      <c r="EI52" s="182" t="n"/>
      <c r="EJ52" s="182" t="n"/>
      <c r="EK52" s="182" t="n"/>
      <c r="EL52" s="184" t="n"/>
      <c r="EM52" s="185">
        <f>SUM(F52:EK52)</f>
        <v/>
      </c>
      <c r="EN52" s="186">
        <f>E52-EM52</f>
        <v/>
      </c>
    </row>
    <row r="53">
      <c r="A53" s="5" t="n">
        <v>53</v>
      </c>
      <c r="B53" s="179" t="n">
        <v>44210</v>
      </c>
      <c r="C53" s="30" t="inlineStr">
        <is>
          <t>DIGIKEY 2005477</t>
        </is>
      </c>
      <c r="D53" s="180" t="n">
        <v>44186</v>
      </c>
      <c r="E53" s="181" t="n">
        <v>153.33</v>
      </c>
      <c r="F53" s="182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9" t="n">
        <v>153.33</v>
      </c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2" t="n"/>
      <c r="EG53" s="182" t="n"/>
      <c r="EH53" s="182" t="n"/>
      <c r="EI53" s="182" t="n"/>
      <c r="EJ53" s="182" t="n"/>
      <c r="EK53" s="182" t="n"/>
      <c r="EL53" s="184" t="n"/>
      <c r="EM53" s="185">
        <f>SUM(F53:EK53)</f>
        <v/>
      </c>
      <c r="EN53" s="186">
        <f>E53-EM53</f>
        <v/>
      </c>
    </row>
    <row r="54">
      <c r="A54" s="5" t="n">
        <v>54</v>
      </c>
      <c r="B54" s="179" t="n">
        <v>44210</v>
      </c>
      <c r="C54" s="30" t="inlineStr">
        <is>
          <t>DIGIKEY 2005473</t>
        </is>
      </c>
      <c r="D54" s="180" t="n">
        <v>44183</v>
      </c>
      <c r="E54" s="181" t="n">
        <v>8.550000000000001</v>
      </c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9" t="n">
        <v>8.550000000000001</v>
      </c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2" t="n"/>
      <c r="DY54" s="182" t="n"/>
      <c r="DZ54" s="182" t="n"/>
      <c r="EA54" s="182" t="n"/>
      <c r="EB54" s="182" t="n"/>
      <c r="EC54" s="182" t="n"/>
      <c r="ED54" s="182" t="n"/>
      <c r="EE54" s="182" t="n"/>
      <c r="EF54" s="182" t="n"/>
      <c r="EG54" s="182" t="n"/>
      <c r="EH54" s="182" t="n"/>
      <c r="EI54" s="182" t="n"/>
      <c r="EJ54" s="182" t="n"/>
      <c r="EK54" s="182" t="n"/>
      <c r="EL54" s="184" t="n"/>
      <c r="EM54" s="185">
        <f>SUM(F54:EK54)</f>
        <v/>
      </c>
      <c r="EN54" s="186">
        <f>E54-EM54</f>
        <v/>
      </c>
    </row>
    <row r="55">
      <c r="A55" s="5" t="n">
        <v>55</v>
      </c>
      <c r="B55" s="179" t="n">
        <v>44210</v>
      </c>
      <c r="C55" s="30" t="inlineStr">
        <is>
          <t>DIGIKEY 2005464</t>
        </is>
      </c>
      <c r="D55" s="180" t="n">
        <v>44182</v>
      </c>
      <c r="E55" s="181" t="n">
        <v>153.33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9" t="n">
        <v>153.33</v>
      </c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4" t="n"/>
      <c r="EM55" s="185">
        <f>SUM(F55:EK55)</f>
        <v/>
      </c>
      <c r="EN55" s="186">
        <f>E55-EM55</f>
        <v/>
      </c>
    </row>
    <row r="56">
      <c r="A56" s="5" t="n">
        <v>56</v>
      </c>
      <c r="B56" s="179" t="n">
        <v>44210</v>
      </c>
      <c r="C56" s="30" t="inlineStr">
        <is>
          <t>DIGIKEY 2005450</t>
        </is>
      </c>
      <c r="D56" s="180" t="n">
        <v>44182</v>
      </c>
      <c r="E56" s="181" t="n">
        <v>19.44</v>
      </c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9" t="n">
        <v>19.44</v>
      </c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2" t="n"/>
      <c r="EH56" s="182" t="n"/>
      <c r="EI56" s="182" t="n"/>
      <c r="EJ56" s="182" t="n"/>
      <c r="EK56" s="182" t="n"/>
      <c r="EL56" s="184" t="n"/>
      <c r="EM56" s="185">
        <f>SUM(F56:EK56)</f>
        <v/>
      </c>
      <c r="EN56" s="186">
        <f>E56-EM56</f>
        <v/>
      </c>
    </row>
    <row r="57">
      <c r="A57" s="5" t="n">
        <v>57</v>
      </c>
      <c r="B57" s="179" t="n">
        <v>44210</v>
      </c>
      <c r="C57" s="30" t="inlineStr">
        <is>
          <t>DIGIKEY 2005156</t>
        </is>
      </c>
      <c r="D57" s="180" t="n">
        <v>44186</v>
      </c>
      <c r="E57" s="181" t="n">
        <v>20.15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2" t="n"/>
      <c r="EG57" s="182" t="n"/>
      <c r="EH57" s="182" t="n"/>
      <c r="EI57" s="189" t="n">
        <v>20.15</v>
      </c>
      <c r="EJ57" s="182" t="n"/>
      <c r="EK57" s="182" t="n"/>
      <c r="EL57" s="184" t="n"/>
      <c r="EM57" s="185">
        <f>SUM(F57:EK57)</f>
        <v/>
      </c>
      <c r="EN57" s="186">
        <f>E57-EM57</f>
        <v/>
      </c>
    </row>
    <row r="58">
      <c r="A58" s="5" t="n">
        <v>58</v>
      </c>
      <c r="B58" s="179" t="n">
        <v>44210</v>
      </c>
      <c r="C58" s="30" t="inlineStr">
        <is>
          <t>DIGIKEY 2004999</t>
        </is>
      </c>
      <c r="D58" s="180" t="n">
        <v>44183</v>
      </c>
      <c r="E58" s="181" t="n">
        <v>16.5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9" t="n">
        <v>16.5</v>
      </c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2" t="n"/>
      <c r="EB58" s="182" t="n"/>
      <c r="EC58" s="182" t="n"/>
      <c r="ED58" s="182" t="n"/>
      <c r="EE58" s="182" t="n"/>
      <c r="EF58" s="182" t="n"/>
      <c r="EG58" s="182" t="n"/>
      <c r="EH58" s="182" t="n"/>
      <c r="EI58" s="182" t="n"/>
      <c r="EJ58" s="182" t="n"/>
      <c r="EK58" s="182" t="n"/>
      <c r="EL58" s="184" t="n"/>
      <c r="EM58" s="185">
        <f>SUM(F58:EK58)</f>
        <v/>
      </c>
      <c r="EN58" s="186">
        <f>E58-EM58</f>
        <v/>
      </c>
    </row>
    <row r="59">
      <c r="A59" s="5" t="n">
        <v>59</v>
      </c>
      <c r="B59" s="179" t="n">
        <v>44210</v>
      </c>
      <c r="C59" s="30" t="inlineStr">
        <is>
          <t>DIGIKEY 2004813</t>
        </is>
      </c>
      <c r="D59" s="180" t="n">
        <v>44187</v>
      </c>
      <c r="E59" s="181" t="n">
        <v>16.3</v>
      </c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9" t="n">
        <v>16.3</v>
      </c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2" t="n"/>
      <c r="EH59" s="182" t="n"/>
      <c r="EI59" s="182" t="n"/>
      <c r="EJ59" s="182" t="n"/>
      <c r="EK59" s="182" t="n"/>
      <c r="EL59" s="184" t="n"/>
      <c r="EM59" s="185">
        <f>SUM(F59:EK59)</f>
        <v/>
      </c>
      <c r="EN59" s="186">
        <f>E59-EM59</f>
        <v/>
      </c>
    </row>
    <row r="60">
      <c r="A60" s="5" t="n">
        <v>60</v>
      </c>
      <c r="B60" s="179" t="n">
        <v>44210</v>
      </c>
      <c r="C60" s="30" t="inlineStr">
        <is>
          <t>DIGIKEY 2004809</t>
        </is>
      </c>
      <c r="D60" s="180" t="n">
        <v>44186</v>
      </c>
      <c r="E60" s="181" t="n">
        <v>37.72</v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9" t="n">
        <v>37.72</v>
      </c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2" t="n"/>
      <c r="EH60" s="182" t="n"/>
      <c r="EI60" s="182" t="n"/>
      <c r="EJ60" s="182" t="n"/>
      <c r="EK60" s="182" t="n"/>
      <c r="EL60" s="184" t="n"/>
      <c r="EM60" s="185">
        <f>SUM(F60:EK60)</f>
        <v/>
      </c>
      <c r="EN60" s="186">
        <f>E60-EM60</f>
        <v/>
      </c>
    </row>
    <row r="61">
      <c r="A61" s="5" t="n">
        <v>61</v>
      </c>
      <c r="B61" s="179" t="n">
        <v>44210</v>
      </c>
      <c r="C61" s="30" t="inlineStr">
        <is>
          <t>DIGIKEY 2004320</t>
        </is>
      </c>
      <c r="D61" s="180" t="n">
        <v>44181</v>
      </c>
      <c r="E61" s="181" t="n">
        <v>196.1</v>
      </c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9" t="n">
        <v>196.1</v>
      </c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2" t="n"/>
      <c r="ED61" s="182" t="n"/>
      <c r="EE61" s="182" t="n"/>
      <c r="EF61" s="182" t="n"/>
      <c r="EG61" s="182" t="n"/>
      <c r="EH61" s="182" t="n"/>
      <c r="EI61" s="182" t="n"/>
      <c r="EJ61" s="182" t="n"/>
      <c r="EK61" s="182" t="n"/>
      <c r="EL61" s="184" t="n"/>
      <c r="EM61" s="185">
        <f>SUM(F61:EK61)</f>
        <v/>
      </c>
      <c r="EN61" s="186">
        <f>E61-EM61</f>
        <v/>
      </c>
    </row>
    <row r="62">
      <c r="A62" s="5" t="n">
        <v>62</v>
      </c>
      <c r="B62" s="179" t="n">
        <v>44210</v>
      </c>
      <c r="C62" s="30" t="inlineStr">
        <is>
          <t>DIGIKEY 2004317</t>
        </is>
      </c>
      <c r="D62" s="180" t="n">
        <v>44182</v>
      </c>
      <c r="E62" s="181" t="n">
        <v>78.51000000000001</v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9" t="n">
        <v>78.51000000000001</v>
      </c>
      <c r="CS62" s="182" t="n"/>
      <c r="CT62" s="182" t="n"/>
      <c r="CU62" s="189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2" t="n"/>
      <c r="EH62" s="182" t="n"/>
      <c r="EI62" s="182" t="n"/>
      <c r="EJ62" s="182" t="n"/>
      <c r="EK62" s="182" t="n"/>
      <c r="EL62" s="184" t="n"/>
      <c r="EM62" s="185">
        <f>SUM(F62:EK62)</f>
        <v/>
      </c>
      <c r="EN62" s="186">
        <f>E62-EM62</f>
        <v/>
      </c>
    </row>
    <row r="63">
      <c r="A63" s="5" t="n">
        <v>63</v>
      </c>
      <c r="B63" s="179" t="n">
        <v>44210</v>
      </c>
      <c r="C63" s="30" t="inlineStr">
        <is>
          <t>DIGIKEY 2004176</t>
        </is>
      </c>
      <c r="D63" s="180" t="n">
        <v>44181</v>
      </c>
      <c r="E63" s="181" t="n">
        <v>154.28</v>
      </c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9" t="n">
        <v>154.28</v>
      </c>
      <c r="EH63" s="182" t="n"/>
      <c r="EI63" s="182" t="n"/>
      <c r="EJ63" s="182" t="n"/>
      <c r="EK63" s="182" t="n"/>
      <c r="EL63" s="184" t="n"/>
      <c r="EM63" s="185">
        <f>SUM(F63:EK63)</f>
        <v/>
      </c>
      <c r="EN63" s="186">
        <f>E63-EM63</f>
        <v/>
      </c>
    </row>
    <row r="64">
      <c r="A64" s="5" t="n">
        <v>64</v>
      </c>
      <c r="B64" s="179" t="n">
        <v>44210</v>
      </c>
      <c r="C64" s="30" t="inlineStr">
        <is>
          <t>DIGIKEY 2004173</t>
        </is>
      </c>
      <c r="D64" s="180" t="n">
        <v>44181</v>
      </c>
      <c r="E64" s="181" t="n">
        <v>219.32</v>
      </c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2" t="n"/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2" t="n"/>
      <c r="DN64" s="182" t="n"/>
      <c r="DO64" s="182" t="n"/>
      <c r="DP64" s="182" t="n"/>
      <c r="DQ64" s="182" t="n"/>
      <c r="DR64" s="182" t="n"/>
      <c r="DS64" s="182" t="n"/>
      <c r="DT64" s="189" t="n">
        <v>219.32</v>
      </c>
      <c r="DU64" s="182" t="n"/>
      <c r="DV64" s="182" t="n"/>
      <c r="DW64" s="182" t="n"/>
      <c r="DX64" s="182" t="n"/>
      <c r="DY64" s="182" t="n"/>
      <c r="DZ64" s="182" t="n"/>
      <c r="EA64" s="182" t="n"/>
      <c r="EB64" s="182" t="n"/>
      <c r="EC64" s="182" t="n"/>
      <c r="ED64" s="182" t="n"/>
      <c r="EE64" s="182" t="n"/>
      <c r="EF64" s="182" t="n"/>
      <c r="EG64" s="182" t="n"/>
      <c r="EH64" s="182" t="n"/>
      <c r="EI64" s="182" t="n"/>
      <c r="EJ64" s="182" t="n"/>
      <c r="EK64" s="182" t="n"/>
      <c r="EL64" s="184" t="n"/>
      <c r="EM64" s="185">
        <f>SUM(F64:EK64)</f>
        <v/>
      </c>
      <c r="EN64" s="186">
        <f>E64-EM64</f>
        <v/>
      </c>
    </row>
    <row r="65">
      <c r="A65" s="5" t="n">
        <v>65</v>
      </c>
      <c r="B65" s="179" t="n">
        <v>44210</v>
      </c>
      <c r="C65" s="30" t="inlineStr">
        <is>
          <t>DIGIKEY 2004139</t>
        </is>
      </c>
      <c r="D65" s="180" t="n">
        <v>44180</v>
      </c>
      <c r="E65" s="181" t="n">
        <v>11.46</v>
      </c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2" t="n"/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2" t="n"/>
      <c r="EH65" s="189" t="n">
        <v>11.46</v>
      </c>
      <c r="EI65" s="182" t="n"/>
      <c r="EJ65" s="182" t="n"/>
      <c r="EK65" s="182" t="n"/>
      <c r="EL65" s="184" t="n"/>
      <c r="EM65" s="185">
        <f>SUM(F65:EK65)</f>
        <v/>
      </c>
      <c r="EN65" s="186">
        <f>E65-EM65</f>
        <v/>
      </c>
    </row>
    <row r="66">
      <c r="A66" s="5" t="n">
        <v>66</v>
      </c>
      <c r="B66" s="179" t="n">
        <v>44210</v>
      </c>
      <c r="C66" s="30" t="inlineStr">
        <is>
          <t>DIGIKEY 2004095</t>
        </is>
      </c>
      <c r="D66" s="180" t="n">
        <v>44181</v>
      </c>
      <c r="E66" s="181" t="n">
        <v>80.06</v>
      </c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9" t="n">
        <v>80.06</v>
      </c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2" t="n"/>
      <c r="DO66" s="182" t="n"/>
      <c r="DP66" s="182" t="n"/>
      <c r="DQ66" s="182" t="n"/>
      <c r="DR66" s="182" t="n"/>
      <c r="DS66" s="182" t="n"/>
      <c r="DT66" s="182" t="n"/>
      <c r="DU66" s="182" t="n"/>
      <c r="DV66" s="182" t="n"/>
      <c r="DW66" s="182" t="n"/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2" t="n"/>
      <c r="EG66" s="182" t="n"/>
      <c r="EH66" s="182" t="n"/>
      <c r="EI66" s="182" t="n"/>
      <c r="EJ66" s="182" t="n"/>
      <c r="EK66" s="182" t="n"/>
      <c r="EL66" s="184" t="n"/>
      <c r="EM66" s="185">
        <f>SUM(F66:EK66)</f>
        <v/>
      </c>
      <c r="EN66" s="186">
        <f>E66-EM66</f>
        <v/>
      </c>
    </row>
    <row r="67">
      <c r="A67" s="5" t="n">
        <v>67</v>
      </c>
      <c r="B67" s="179" t="n">
        <v>44210</v>
      </c>
      <c r="C67" s="30" t="inlineStr">
        <is>
          <t>DIGIKEY 2004089</t>
        </is>
      </c>
      <c r="D67" s="180" t="n">
        <v>44179</v>
      </c>
      <c r="E67" s="181" t="n">
        <v>246.82</v>
      </c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9" t="n">
        <v>246.82</v>
      </c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2" t="n"/>
      <c r="DG67" s="182" t="n"/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2" t="n"/>
      <c r="DT67" s="182" t="n"/>
      <c r="DU67" s="182" t="n"/>
      <c r="DV67" s="182" t="n"/>
      <c r="DW67" s="182" t="n"/>
      <c r="DX67" s="182" t="n"/>
      <c r="DY67" s="182" t="n"/>
      <c r="DZ67" s="182" t="n"/>
      <c r="EA67" s="182" t="n"/>
      <c r="EB67" s="182" t="n"/>
      <c r="EC67" s="182" t="n"/>
      <c r="ED67" s="182" t="n"/>
      <c r="EE67" s="182" t="n"/>
      <c r="EF67" s="182" t="n"/>
      <c r="EG67" s="182" t="n"/>
      <c r="EH67" s="182" t="n"/>
      <c r="EI67" s="182" t="n"/>
      <c r="EJ67" s="182" t="n"/>
      <c r="EK67" s="182" t="n"/>
      <c r="EL67" s="184" t="n"/>
      <c r="EM67" s="185">
        <f>SUM(F67:EK67)</f>
        <v/>
      </c>
      <c r="EN67" s="186">
        <f>E67-EM67</f>
        <v/>
      </c>
    </row>
    <row r="68">
      <c r="A68" s="5" t="n">
        <v>68</v>
      </c>
      <c r="B68" s="179" t="n">
        <v>44210</v>
      </c>
      <c r="C68" s="30" t="inlineStr">
        <is>
          <t>DIGIKEY 2004087</t>
        </is>
      </c>
      <c r="D68" s="180" t="n">
        <v>44179</v>
      </c>
      <c r="E68" s="181" t="n">
        <v>1.79</v>
      </c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9" t="n">
        <v>1.79</v>
      </c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2" t="n"/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2" t="n"/>
      <c r="EG68" s="182" t="n"/>
      <c r="EH68" s="182" t="n"/>
      <c r="EI68" s="182" t="n"/>
      <c r="EJ68" s="182" t="n"/>
      <c r="EK68" s="182" t="n"/>
      <c r="EL68" s="184" t="n"/>
      <c r="EM68" s="185">
        <f>SUM(F68:EK68)</f>
        <v/>
      </c>
      <c r="EN68" s="186">
        <f>E68-EM68</f>
        <v/>
      </c>
    </row>
    <row r="69">
      <c r="A69" s="5" t="n">
        <v>69</v>
      </c>
      <c r="B69" s="179" t="n">
        <v>44210</v>
      </c>
      <c r="C69" s="30" t="inlineStr">
        <is>
          <t>DIGIKEY 2004981</t>
        </is>
      </c>
      <c r="D69" s="180" t="n">
        <v>44179</v>
      </c>
      <c r="E69" s="181" t="n">
        <v>963.59</v>
      </c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9" t="n">
        <v>963.59</v>
      </c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2" t="n"/>
      <c r="DO69" s="182" t="n"/>
      <c r="DP69" s="182" t="n"/>
      <c r="DQ69" s="182" t="n"/>
      <c r="DR69" s="182" t="n"/>
      <c r="DS69" s="182" t="n"/>
      <c r="DT69" s="182" t="n"/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2" t="n"/>
      <c r="EG69" s="182" t="n"/>
      <c r="EH69" s="182" t="n"/>
      <c r="EI69" s="182" t="n"/>
      <c r="EJ69" s="182" t="n"/>
      <c r="EK69" s="182" t="n"/>
      <c r="EL69" s="184" t="n"/>
      <c r="EM69" s="185">
        <f>SUM(F69:EK69)</f>
        <v/>
      </c>
      <c r="EN69" s="186">
        <f>E69-EM69</f>
        <v/>
      </c>
    </row>
    <row r="70">
      <c r="A70" s="5" t="n">
        <v>70</v>
      </c>
      <c r="B70" s="179" t="n">
        <v>44210</v>
      </c>
      <c r="C70" s="30" t="inlineStr">
        <is>
          <t>DIGIKEY 2004931</t>
        </is>
      </c>
      <c r="D70" s="180" t="n">
        <v>44172</v>
      </c>
      <c r="E70" s="181" t="n">
        <v>3572.06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9" t="n">
        <v>3572.06</v>
      </c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2" t="n"/>
      <c r="EH70" s="182" t="n"/>
      <c r="EI70" s="182" t="n"/>
      <c r="EJ70" s="182" t="n"/>
      <c r="EK70" s="182" t="n"/>
      <c r="EL70" s="184" t="n"/>
      <c r="EM70" s="185">
        <f>SUM(F70:EK70)</f>
        <v/>
      </c>
      <c r="EN70" s="186">
        <f>E70-EM70</f>
        <v/>
      </c>
    </row>
    <row r="71">
      <c r="A71" s="5" t="n">
        <v>71</v>
      </c>
      <c r="B71" s="179" t="n">
        <v>44211</v>
      </c>
      <c r="C71" s="30" t="inlineStr">
        <is>
          <t>DHL-D15100091</t>
        </is>
      </c>
      <c r="D71" s="192" t="n">
        <v>44200</v>
      </c>
      <c r="E71" s="181" t="n">
        <v>44.23</v>
      </c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9" t="n">
        <v>44.23</v>
      </c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2" t="n"/>
      <c r="EH71" s="182" t="n"/>
      <c r="EI71" s="182" t="n"/>
      <c r="EJ71" s="182" t="n"/>
      <c r="EK71" s="182" t="n"/>
      <c r="EL71" s="184" t="n"/>
      <c r="EM71" s="185">
        <f>SUM(F71:EK71)</f>
        <v/>
      </c>
      <c r="EN71" s="186">
        <f>E71-EM71</f>
        <v/>
      </c>
    </row>
    <row r="72">
      <c r="A72" s="5" t="n">
        <v>72</v>
      </c>
      <c r="B72" s="179" t="n">
        <v>44214</v>
      </c>
      <c r="C72" s="30" t="inlineStr">
        <is>
          <t>LITEON2004215</t>
        </is>
      </c>
      <c r="D72" s="192" t="n">
        <v>44189</v>
      </c>
      <c r="E72" s="181" t="n">
        <v>40.19</v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3" t="n">
        <v>40.19</v>
      </c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2" t="n"/>
      <c r="EG72" s="182" t="n"/>
      <c r="EH72" s="182" t="n"/>
      <c r="EI72" s="182" t="n"/>
      <c r="EJ72" s="182" t="n"/>
      <c r="EK72" s="182" t="n"/>
      <c r="EL72" s="184" t="n"/>
      <c r="EM72" s="185">
        <f>SUM(F72:EK72)</f>
        <v/>
      </c>
      <c r="EN72" s="186">
        <f>E72-EM72</f>
        <v/>
      </c>
    </row>
    <row r="73">
      <c r="A73" s="5" t="n">
        <v>73</v>
      </c>
      <c r="B73" s="179" t="n">
        <v>44214</v>
      </c>
      <c r="C73" s="30" t="inlineStr">
        <is>
          <t>ARROW2004338</t>
        </is>
      </c>
      <c r="D73" s="192" t="n">
        <v>44207</v>
      </c>
      <c r="E73" s="181" t="n">
        <v>7.96</v>
      </c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3" t="n">
        <v>7.96</v>
      </c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2" t="n"/>
      <c r="EG73" s="182" t="n"/>
      <c r="EH73" s="182" t="n"/>
      <c r="EI73" s="182" t="n"/>
      <c r="EJ73" s="182" t="n"/>
      <c r="EK73" s="182" t="n"/>
      <c r="EL73" s="184" t="n"/>
      <c r="EM73" s="185">
        <f>SUM(F73:EK73)</f>
        <v/>
      </c>
      <c r="EN73" s="186">
        <f>E73-EM73</f>
        <v/>
      </c>
    </row>
    <row r="74">
      <c r="A74" s="5" t="n">
        <v>74</v>
      </c>
      <c r="B74" s="179" t="n">
        <v>44214</v>
      </c>
      <c r="C74" s="30" t="inlineStr">
        <is>
          <t>CLASSIC513682</t>
        </is>
      </c>
      <c r="D74" s="192" t="n">
        <v>44202</v>
      </c>
      <c r="E74" s="181" t="n">
        <v>28.29</v>
      </c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3" t="n">
        <v>28.29</v>
      </c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2" t="n"/>
      <c r="EF74" s="182" t="n"/>
      <c r="EG74" s="182" t="n"/>
      <c r="EH74" s="182" t="n"/>
      <c r="EI74" s="182" t="n"/>
      <c r="EJ74" s="182" t="n"/>
      <c r="EK74" s="182" t="n"/>
      <c r="EL74" s="184" t="n"/>
      <c r="EM74" s="185">
        <f>SUM(F74:EK74)</f>
        <v/>
      </c>
      <c r="EN74" s="186">
        <f>E74-EM74</f>
        <v/>
      </c>
    </row>
    <row r="75">
      <c r="A75" s="5" t="n">
        <v>75</v>
      </c>
      <c r="B75" s="179" t="n">
        <v>44215</v>
      </c>
      <c r="C75" s="30" t="inlineStr">
        <is>
          <t>DIGIKEY 2004186</t>
        </is>
      </c>
      <c r="D75" s="192" t="n">
        <v>44181</v>
      </c>
      <c r="E75" s="181" t="n">
        <v>37.01</v>
      </c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3" t="n">
        <v>37.01</v>
      </c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2" t="n"/>
      <c r="EH75" s="182" t="n"/>
      <c r="EI75" s="182" t="n"/>
      <c r="EJ75" s="182" t="n"/>
      <c r="EK75" s="182" t="n"/>
      <c r="EL75" s="184" t="n"/>
      <c r="EM75" s="185">
        <f>SUM(F75:EK75)</f>
        <v/>
      </c>
      <c r="EN75" s="186">
        <f>E75-EM75</f>
        <v/>
      </c>
    </row>
    <row r="76">
      <c r="A76" s="5" t="n">
        <v>76</v>
      </c>
      <c r="B76" s="179" t="n">
        <v>44215</v>
      </c>
      <c r="C76" s="30" t="inlineStr">
        <is>
          <t>DIGIKEY 2004204</t>
        </is>
      </c>
      <c r="D76" s="192" t="n">
        <v>44183</v>
      </c>
      <c r="E76" s="181" t="n">
        <v>20.46</v>
      </c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2" t="n"/>
      <c r="DT76" s="183" t="n">
        <v>20.46</v>
      </c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2" t="n"/>
      <c r="ED76" s="182" t="n"/>
      <c r="EE76" s="182" t="n"/>
      <c r="EF76" s="182" t="n"/>
      <c r="EG76" s="182" t="n"/>
      <c r="EH76" s="182" t="n"/>
      <c r="EI76" s="182" t="n"/>
      <c r="EJ76" s="182" t="n"/>
      <c r="EK76" s="182" t="n"/>
      <c r="EL76" s="184" t="n"/>
      <c r="EM76" s="185">
        <f>SUM(F76:EK76)</f>
        <v/>
      </c>
      <c r="EN76" s="186">
        <f>E76-EM76</f>
        <v/>
      </c>
    </row>
    <row r="77">
      <c r="A77" s="5" t="n">
        <v>77</v>
      </c>
      <c r="B77" s="179" t="n">
        <v>44215</v>
      </c>
      <c r="C77" s="30" t="inlineStr">
        <is>
          <t>DIGIKEY 2004210</t>
        </is>
      </c>
      <c r="D77" s="192" t="n">
        <v>44188</v>
      </c>
      <c r="E77" s="181" t="n">
        <v>481.46</v>
      </c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182" t="n"/>
      <c r="CA77" s="182" t="n"/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2" t="n"/>
      <c r="EG77" s="182" t="n"/>
      <c r="EH77" s="183" t="n">
        <v>481.46</v>
      </c>
      <c r="EI77" s="182" t="n"/>
      <c r="EJ77" s="182" t="n"/>
      <c r="EK77" s="182" t="n"/>
      <c r="EL77" s="184" t="n"/>
      <c r="EM77" s="185">
        <f>SUM(F77:EK77)</f>
        <v/>
      </c>
      <c r="EN77" s="186">
        <f>E77-EM77</f>
        <v/>
      </c>
    </row>
    <row r="78">
      <c r="A78" s="5" t="n">
        <v>78</v>
      </c>
      <c r="B78" s="179" t="n">
        <v>44215</v>
      </c>
      <c r="C78" s="30" t="inlineStr">
        <is>
          <t>DIGIKEY 2004331</t>
        </is>
      </c>
      <c r="D78" s="180" t="n">
        <v>44188</v>
      </c>
      <c r="E78" s="191" t="n">
        <v>185.62</v>
      </c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3" t="n">
        <v>185.62</v>
      </c>
      <c r="DC78" s="182" t="n"/>
      <c r="DD78" s="182" t="n"/>
      <c r="DE78" s="182" t="n"/>
      <c r="DF78" s="182" t="n"/>
      <c r="DG78" s="182" t="n"/>
      <c r="DH78" s="182" t="n"/>
      <c r="DI78" s="182" t="n"/>
      <c r="DJ78" s="182" t="n"/>
      <c r="DK78" s="182" t="n"/>
      <c r="DL78" s="182" t="n"/>
      <c r="DM78" s="182" t="n"/>
      <c r="DN78" s="182" t="n"/>
      <c r="DO78" s="182" t="n"/>
      <c r="DP78" s="182" t="n"/>
      <c r="DQ78" s="182" t="n"/>
      <c r="DR78" s="182" t="n"/>
      <c r="DS78" s="182" t="n"/>
      <c r="DT78" s="182" t="n"/>
      <c r="DU78" s="182" t="n"/>
      <c r="DV78" s="182" t="n"/>
      <c r="DW78" s="182" t="n"/>
      <c r="DX78" s="182" t="n"/>
      <c r="DY78" s="182" t="n"/>
      <c r="DZ78" s="182" t="n"/>
      <c r="EA78" s="182" t="n"/>
      <c r="EB78" s="182" t="n"/>
      <c r="EC78" s="182" t="n"/>
      <c r="ED78" s="182" t="n"/>
      <c r="EE78" s="182" t="n"/>
      <c r="EF78" s="182" t="n"/>
      <c r="EG78" s="182" t="n"/>
      <c r="EH78" s="182" t="n"/>
      <c r="EI78" s="182" t="n"/>
      <c r="EJ78" s="182" t="n"/>
      <c r="EK78" s="182" t="n"/>
      <c r="EL78" s="184" t="n"/>
      <c r="EM78" s="185">
        <f>SUM(F78:EK78)</f>
        <v/>
      </c>
      <c r="EN78" s="186">
        <f>E78-EM78</f>
        <v/>
      </c>
    </row>
    <row r="79">
      <c r="A79" s="5" t="n">
        <v>79</v>
      </c>
      <c r="B79" s="179" t="n">
        <v>44215</v>
      </c>
      <c r="C79" s="30" t="inlineStr">
        <is>
          <t>DIGIKEY 2004335</t>
        </is>
      </c>
      <c r="D79" s="180" t="n">
        <v>44194</v>
      </c>
      <c r="E79" s="181" t="n">
        <v>18.6</v>
      </c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2" t="n"/>
      <c r="BX79" s="182" t="n"/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2" t="n"/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3" t="n">
        <v>18.6</v>
      </c>
      <c r="DB79" s="182" t="n"/>
      <c r="DC79" s="182" t="n"/>
      <c r="DD79" s="182" t="n"/>
      <c r="DE79" s="182" t="n"/>
      <c r="DF79" s="182" t="n"/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2" t="n"/>
      <c r="DT79" s="182" t="n"/>
      <c r="DU79" s="182" t="n"/>
      <c r="DV79" s="182" t="n"/>
      <c r="DW79" s="182" t="n"/>
      <c r="DX79" s="182" t="n"/>
      <c r="DY79" s="182" t="n"/>
      <c r="DZ79" s="182" t="n"/>
      <c r="EA79" s="182" t="n"/>
      <c r="EB79" s="182" t="n"/>
      <c r="EC79" s="182" t="n"/>
      <c r="ED79" s="182" t="n"/>
      <c r="EE79" s="182" t="n"/>
      <c r="EF79" s="182" t="n"/>
      <c r="EG79" s="182" t="n"/>
      <c r="EH79" s="182" t="n"/>
      <c r="EI79" s="182" t="n"/>
      <c r="EJ79" s="182" t="n"/>
      <c r="EK79" s="182" t="n"/>
      <c r="EL79" s="184" t="n"/>
      <c r="EM79" s="185">
        <f>SUM(F79:EK79)</f>
        <v/>
      </c>
      <c r="EN79" s="186">
        <f>E79-EM79</f>
        <v/>
      </c>
    </row>
    <row r="80">
      <c r="A80" s="5" t="n">
        <v>80</v>
      </c>
      <c r="B80" s="179" t="n">
        <v>44215</v>
      </c>
      <c r="C80" s="30" t="inlineStr">
        <is>
          <t>DIGIKEY 2004337</t>
        </is>
      </c>
      <c r="D80" s="180" t="n">
        <v>44194</v>
      </c>
      <c r="E80" s="181" t="n">
        <v>131.91</v>
      </c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2" t="n"/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3" t="n">
        <v>131.91</v>
      </c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2" t="n"/>
      <c r="BU80" s="182" t="n"/>
      <c r="BV80" s="182" t="n"/>
      <c r="BW80" s="182" t="n"/>
      <c r="BX80" s="182" t="n"/>
      <c r="BY80" s="182" t="n"/>
      <c r="BZ80" s="182" t="n"/>
      <c r="CA80" s="182" t="n"/>
      <c r="CB80" s="182" t="n"/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2" t="n"/>
      <c r="CQ80" s="182" t="n"/>
      <c r="CR80" s="182" t="n"/>
      <c r="CS80" s="182" t="n"/>
      <c r="CT80" s="182" t="n"/>
      <c r="CU80" s="182" t="n"/>
      <c r="CV80" s="182" t="n"/>
      <c r="CW80" s="182" t="n"/>
      <c r="CX80" s="182" t="n"/>
      <c r="CY80" s="182" t="n"/>
      <c r="CZ80" s="182" t="n"/>
      <c r="DA80" s="182" t="n"/>
      <c r="DB80" s="182" t="n"/>
      <c r="DC80" s="182" t="n"/>
      <c r="DD80" s="182" t="n"/>
      <c r="DE80" s="182" t="n"/>
      <c r="DF80" s="182" t="n"/>
      <c r="DG80" s="182" t="n"/>
      <c r="DH80" s="182" t="n"/>
      <c r="DI80" s="182" t="n"/>
      <c r="DJ80" s="182" t="n"/>
      <c r="DK80" s="182" t="n"/>
      <c r="DL80" s="182" t="n"/>
      <c r="DM80" s="182" t="n"/>
      <c r="DN80" s="182" t="n"/>
      <c r="DO80" s="182" t="n"/>
      <c r="DP80" s="182" t="n"/>
      <c r="DQ80" s="182" t="n"/>
      <c r="DR80" s="182" t="n"/>
      <c r="DS80" s="182" t="n"/>
      <c r="DT80" s="182" t="n"/>
      <c r="DU80" s="182" t="n"/>
      <c r="DV80" s="182" t="n"/>
      <c r="DW80" s="182" t="n"/>
      <c r="DX80" s="182" t="n"/>
      <c r="DY80" s="182" t="n"/>
      <c r="DZ80" s="182" t="n"/>
      <c r="EA80" s="182" t="n"/>
      <c r="EB80" s="182" t="n"/>
      <c r="EC80" s="182" t="n"/>
      <c r="ED80" s="182" t="n"/>
      <c r="EE80" s="182" t="n"/>
      <c r="EF80" s="182" t="n"/>
      <c r="EG80" s="182" t="n"/>
      <c r="EH80" s="182" t="n"/>
      <c r="EI80" s="182" t="n"/>
      <c r="EJ80" s="182" t="n"/>
      <c r="EK80" s="182" t="n"/>
      <c r="EL80" s="184" t="n"/>
      <c r="EM80" s="185">
        <f>SUM(F80:EK80)</f>
        <v/>
      </c>
      <c r="EN80" s="186">
        <f>E80-EM80</f>
        <v/>
      </c>
    </row>
    <row r="81">
      <c r="A81" s="5" t="n">
        <v>81</v>
      </c>
      <c r="B81" s="179" t="n">
        <v>44215</v>
      </c>
      <c r="C81" s="30" t="inlineStr">
        <is>
          <t>DIGIKEY 2004343</t>
        </is>
      </c>
      <c r="D81" s="180" t="n">
        <v>44194</v>
      </c>
      <c r="E81" s="181" t="n">
        <v>336.9</v>
      </c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2" t="n"/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3" t="n">
        <v>336.9</v>
      </c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2" t="n"/>
      <c r="CA81" s="182" t="n"/>
      <c r="CB81" s="182" t="n"/>
      <c r="CC81" s="182" t="n"/>
      <c r="CD81" s="182" t="n"/>
      <c r="CE81" s="182" t="n"/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2" t="n"/>
      <c r="CQ81" s="182" t="n"/>
      <c r="CR81" s="182" t="n"/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2" t="n"/>
      <c r="DG81" s="182" t="n"/>
      <c r="DH81" s="182" t="n"/>
      <c r="DI81" s="182" t="n"/>
      <c r="DJ81" s="182" t="n"/>
      <c r="DK81" s="182" t="n"/>
      <c r="DL81" s="182" t="n"/>
      <c r="DM81" s="182" t="n"/>
      <c r="DN81" s="182" t="n"/>
      <c r="DO81" s="182" t="n"/>
      <c r="DP81" s="182" t="n"/>
      <c r="DQ81" s="182" t="n"/>
      <c r="DR81" s="182" t="n"/>
      <c r="DS81" s="182" t="n"/>
      <c r="DT81" s="182" t="n"/>
      <c r="DU81" s="182" t="n"/>
      <c r="DV81" s="182" t="n"/>
      <c r="DW81" s="182" t="n"/>
      <c r="DX81" s="182" t="n"/>
      <c r="DY81" s="182" t="n"/>
      <c r="DZ81" s="182" t="n"/>
      <c r="EA81" s="182" t="n"/>
      <c r="EB81" s="182" t="n"/>
      <c r="EC81" s="182" t="n"/>
      <c r="ED81" s="182" t="n"/>
      <c r="EE81" s="182" t="n"/>
      <c r="EF81" s="182" t="n"/>
      <c r="EG81" s="182" t="n"/>
      <c r="EH81" s="182" t="n"/>
      <c r="EI81" s="182" t="n"/>
      <c r="EJ81" s="182" t="n"/>
      <c r="EK81" s="182" t="n"/>
      <c r="EL81" s="184" t="n"/>
      <c r="EM81" s="185">
        <f>SUM(F81:EK81)</f>
        <v/>
      </c>
      <c r="EN81" s="186">
        <f>E81-EM81</f>
        <v/>
      </c>
    </row>
    <row r="82">
      <c r="A82" s="5" t="n">
        <v>82</v>
      </c>
      <c r="B82" s="179" t="n">
        <v>44215</v>
      </c>
      <c r="C82" s="30" t="inlineStr">
        <is>
          <t>ANALOG2003867,2005124</t>
        </is>
      </c>
      <c r="D82" s="192" t="n">
        <v>44203</v>
      </c>
      <c r="E82" s="181">
        <f>2700+8100+2700</f>
        <v/>
      </c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2" t="n"/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2" t="n"/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2" t="n"/>
      <c r="CA82" s="182" t="n"/>
      <c r="CB82" s="182" t="n"/>
      <c r="CC82" s="182" t="n"/>
      <c r="CD82" s="182" t="n"/>
      <c r="CE82" s="182" t="n"/>
      <c r="CF82" s="182" t="n"/>
      <c r="CG82" s="182" t="n"/>
      <c r="CH82" s="182" t="n"/>
      <c r="CI82" s="182" t="n"/>
      <c r="CJ82" s="182" t="n"/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2" t="n"/>
      <c r="DG82" s="182" t="n"/>
      <c r="DH82" s="182" t="n"/>
      <c r="DI82" s="182" t="n"/>
      <c r="DJ82" s="182" t="n"/>
      <c r="DK82" s="182" t="n"/>
      <c r="DL82" s="182" t="n"/>
      <c r="DM82" s="182" t="n"/>
      <c r="DN82" s="182" t="n"/>
      <c r="DO82" s="182" t="n"/>
      <c r="DP82" s="182" t="n"/>
      <c r="DQ82" s="182" t="n"/>
      <c r="DR82" s="182" t="n"/>
      <c r="DS82" s="182" t="n"/>
      <c r="DT82" s="182" t="n"/>
      <c r="DU82" s="182" t="n"/>
      <c r="DV82" s="182" t="n"/>
      <c r="DW82" s="182" t="n"/>
      <c r="DX82" s="182" t="n"/>
      <c r="DY82" s="182" t="n"/>
      <c r="DZ82" s="182" t="n"/>
      <c r="EA82" s="182" t="n"/>
      <c r="EB82" s="182" t="n"/>
      <c r="EC82" s="182" t="n"/>
      <c r="ED82" s="182" t="n"/>
      <c r="EE82" s="182" t="n"/>
      <c r="EF82" s="182" t="n"/>
      <c r="EG82" s="182" t="n"/>
      <c r="EH82" s="182" t="n"/>
      <c r="EI82" s="182" t="n"/>
      <c r="EJ82" s="183" t="n">
        <v>13500</v>
      </c>
      <c r="EK82" s="182" t="n"/>
      <c r="EL82" s="184" t="n"/>
      <c r="EM82" s="185">
        <f>SUM(F82:EK82)</f>
        <v/>
      </c>
      <c r="EN82" s="186">
        <f>E82-EM82</f>
        <v/>
      </c>
    </row>
    <row r="83">
      <c r="A83" s="5" t="n">
        <v>83</v>
      </c>
      <c r="B83" s="179" t="n">
        <v>44215</v>
      </c>
      <c r="C83" s="30" t="inlineStr">
        <is>
          <t>3-333-87336</t>
        </is>
      </c>
      <c r="D83" s="180" t="n">
        <v>44207</v>
      </c>
      <c r="E83" s="181" t="n">
        <v>9608.48</v>
      </c>
      <c r="F83" s="182" t="n"/>
      <c r="G83" s="182" t="n"/>
      <c r="H83" s="182" t="n"/>
      <c r="I83" s="183" t="n">
        <v>804.54</v>
      </c>
      <c r="J83" s="183" t="n">
        <v>169.36</v>
      </c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3" t="n">
        <v>149.93</v>
      </c>
      <c r="T83" s="182" t="n"/>
      <c r="U83" s="182" t="n"/>
      <c r="V83" s="182" t="n"/>
      <c r="W83" s="182" t="n"/>
      <c r="X83" s="182" t="n"/>
      <c r="Y83" s="182" t="n"/>
      <c r="Z83" s="182" t="n"/>
      <c r="AA83" s="182" t="n"/>
      <c r="AB83" s="182" t="n"/>
      <c r="AC83" s="182" t="n"/>
      <c r="AD83" s="182" t="n"/>
      <c r="AE83" s="182" t="n"/>
      <c r="AF83" s="182" t="n"/>
      <c r="AG83" s="182" t="n"/>
      <c r="AH83" s="182" t="n"/>
      <c r="AI83" s="182" t="n"/>
      <c r="AJ83" s="182" t="n"/>
      <c r="AK83" s="182" t="n"/>
      <c r="AL83" s="182" t="n"/>
      <c r="AM83" s="182" t="n"/>
      <c r="AN83" s="182" t="n"/>
      <c r="AO83" s="182" t="n"/>
      <c r="AP83" s="182" t="n"/>
      <c r="AQ83" s="182" t="n"/>
      <c r="AR83" s="183" t="n">
        <v>255.26</v>
      </c>
      <c r="AS83" s="183" t="n">
        <v>145.76</v>
      </c>
      <c r="AT83" s="183" t="n">
        <v>399.58</v>
      </c>
      <c r="AU83" s="183" t="n">
        <v>120.88</v>
      </c>
      <c r="AV83" s="182" t="n"/>
      <c r="AW83" s="182" t="n"/>
      <c r="AX83" s="183" t="n">
        <v>1179.82</v>
      </c>
      <c r="AY83" s="182" t="n"/>
      <c r="AZ83" s="182" t="n"/>
      <c r="BA83" s="182" t="n"/>
      <c r="BB83" s="182" t="n"/>
      <c r="BC83" s="183" t="n">
        <v>180.57</v>
      </c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3" t="n">
        <v>953.96</v>
      </c>
      <c r="BP83" s="182" t="n"/>
      <c r="BQ83" s="182" t="n"/>
      <c r="BR83" s="183" t="n">
        <v>263.1</v>
      </c>
      <c r="BS83" s="182" t="n"/>
      <c r="BT83" s="182" t="n"/>
      <c r="BU83" s="182" t="n"/>
      <c r="BV83" s="182" t="n"/>
      <c r="BW83" s="182" t="n"/>
      <c r="BX83" s="183" t="n">
        <v>338.47</v>
      </c>
      <c r="BY83" s="183" t="n">
        <v>210.64</v>
      </c>
      <c r="BZ83" s="182" t="n"/>
      <c r="CA83" s="183" t="n">
        <v>277.2</v>
      </c>
      <c r="CB83" s="183" t="n">
        <v>110.56</v>
      </c>
      <c r="CC83" s="182" t="n"/>
      <c r="CD83" s="182" t="n"/>
      <c r="CE83" s="183" t="n">
        <v>153.46</v>
      </c>
      <c r="CF83" s="182" t="n"/>
      <c r="CG83" s="182" t="n"/>
      <c r="CH83" s="182" t="n"/>
      <c r="CI83" s="183" t="n">
        <v>436.9299999999999</v>
      </c>
      <c r="CJ83" s="183" t="n">
        <v>340.43</v>
      </c>
      <c r="CK83" s="183" t="n">
        <v>132.68</v>
      </c>
      <c r="CL83" s="183" t="n">
        <v>65.7</v>
      </c>
      <c r="CM83" s="182" t="n"/>
      <c r="CN83" s="182" t="n"/>
      <c r="CO83" s="183" t="n">
        <v>116.4</v>
      </c>
      <c r="CP83" s="182" t="n"/>
      <c r="CQ83" s="183" t="n">
        <v>183.31</v>
      </c>
      <c r="CR83" s="183" t="n">
        <v>559.03</v>
      </c>
      <c r="CS83" s="183" t="n">
        <v>133.82</v>
      </c>
      <c r="CT83" s="182" t="n"/>
      <c r="CU83" s="182" t="n"/>
      <c r="CV83" s="182" t="n"/>
      <c r="CW83" s="183" t="n">
        <v>133.82</v>
      </c>
      <c r="CX83" s="182" t="n"/>
      <c r="CY83" s="183" t="n">
        <v>165.88</v>
      </c>
      <c r="CZ83" s="183" t="n">
        <v>184.95</v>
      </c>
      <c r="DA83" s="182" t="n"/>
      <c r="DB83" s="183" t="n">
        <v>186.95</v>
      </c>
      <c r="DC83" s="182" t="n"/>
      <c r="DD83" s="182" t="n"/>
      <c r="DE83" s="182" t="n"/>
      <c r="DF83" s="182" t="n"/>
      <c r="DG83" s="182" t="n"/>
      <c r="DH83" s="182" t="n"/>
      <c r="DI83" s="182" t="n"/>
      <c r="DJ83" s="182" t="n"/>
      <c r="DK83" s="182" t="n"/>
      <c r="DL83" s="182" t="n"/>
      <c r="DM83" s="182" t="n"/>
      <c r="DN83" s="182" t="n"/>
      <c r="DO83" s="182" t="n"/>
      <c r="DP83" s="182" t="n"/>
      <c r="DQ83" s="182" t="n"/>
      <c r="DR83" s="182" t="n"/>
      <c r="DS83" s="182" t="n"/>
      <c r="DT83" s="183" t="n">
        <v>295.23</v>
      </c>
      <c r="DU83" s="182" t="n"/>
      <c r="DV83" s="182" t="n"/>
      <c r="DW83" s="182" t="n"/>
      <c r="DX83" s="183" t="n">
        <v>281.58</v>
      </c>
      <c r="DY83" s="182" t="n"/>
      <c r="DZ83" s="182" t="n"/>
      <c r="EA83" s="182" t="n"/>
      <c r="EB83" s="182" t="n"/>
      <c r="EC83" s="182" t="n"/>
      <c r="ED83" s="182" t="n"/>
      <c r="EE83" s="183" t="n">
        <v>465.33</v>
      </c>
      <c r="EF83" s="182" t="n"/>
      <c r="EG83" s="182" t="n"/>
      <c r="EH83" s="183" t="n">
        <v>213.35</v>
      </c>
      <c r="EI83" s="182" t="n"/>
      <c r="EJ83" s="182" t="n"/>
      <c r="EK83" s="182" t="n"/>
      <c r="EL83" s="184" t="n"/>
      <c r="EM83" s="185">
        <f>SUM(F83:EK83)</f>
        <v/>
      </c>
      <c r="EN83" s="186">
        <f>E83-EM83</f>
        <v/>
      </c>
    </row>
    <row r="84">
      <c r="A84" s="5" t="n">
        <v>84</v>
      </c>
      <c r="B84" s="179" t="n">
        <v>44215</v>
      </c>
      <c r="C84" s="30" t="inlineStr">
        <is>
          <t>7-239-36933</t>
        </is>
      </c>
      <c r="D84" s="180" t="n">
        <v>44204</v>
      </c>
      <c r="E84" s="181" t="n">
        <v>822.64</v>
      </c>
      <c r="F84" s="182" t="n"/>
      <c r="G84" s="183" t="n">
        <v>11.04</v>
      </c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3" t="n">
        <v>25.55</v>
      </c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3" t="n">
        <v>15.12</v>
      </c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3" t="n">
        <v>15.12</v>
      </c>
      <c r="AP84" s="182" t="n"/>
      <c r="AQ84" s="183" t="n">
        <v>47.47</v>
      </c>
      <c r="AR84" s="183" t="n">
        <v>51.03</v>
      </c>
      <c r="AS84" s="183" t="n">
        <v>10.42</v>
      </c>
      <c r="AT84" s="182" t="n"/>
      <c r="AU84" s="183" t="n">
        <v>44.55</v>
      </c>
      <c r="AV84" s="182" t="n"/>
      <c r="AW84" s="183" t="n">
        <v>93.07999999999998</v>
      </c>
      <c r="AX84" s="182" t="n"/>
      <c r="AY84" s="182" t="n"/>
      <c r="AZ84" s="182" t="n"/>
      <c r="BA84" s="183" t="n">
        <v>10.13</v>
      </c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2" t="n"/>
      <c r="BU84" s="182" t="n"/>
      <c r="BV84" s="182" t="n"/>
      <c r="BW84" s="182" t="n"/>
      <c r="BX84" s="182" t="n"/>
      <c r="BY84" s="182" t="n"/>
      <c r="BZ84" s="183" t="n">
        <v>15.12</v>
      </c>
      <c r="CA84" s="182" t="n"/>
      <c r="CB84" s="182" t="n"/>
      <c r="CC84" s="182" t="n"/>
      <c r="CD84" s="182" t="n"/>
      <c r="CE84" s="183" t="n">
        <v>11.5</v>
      </c>
      <c r="CF84" s="182" t="n"/>
      <c r="CG84" s="182" t="n"/>
      <c r="CH84" s="182" t="n"/>
      <c r="CI84" s="182" t="n"/>
      <c r="CJ84" s="182" t="n"/>
      <c r="CK84" s="183" t="n">
        <v>105.61</v>
      </c>
      <c r="CL84" s="183" t="n">
        <v>10.83</v>
      </c>
      <c r="CM84" s="182" t="n"/>
      <c r="CN84" s="183" t="n">
        <v>10.13</v>
      </c>
      <c r="CO84" s="183" t="n">
        <v>33.68</v>
      </c>
      <c r="CP84" s="182" t="n"/>
      <c r="CQ84" s="182" t="n"/>
      <c r="CR84" s="182" t="n"/>
      <c r="CS84" s="183" t="n">
        <v>55.39</v>
      </c>
      <c r="CT84" s="183" t="n">
        <v>29.14</v>
      </c>
      <c r="CU84" s="182" t="n"/>
      <c r="CV84" s="182" t="n"/>
      <c r="CW84" s="183" t="n">
        <v>46.33</v>
      </c>
      <c r="CX84" s="183" t="n">
        <v>9.83</v>
      </c>
      <c r="CY84" s="183" t="n">
        <v>40.64</v>
      </c>
      <c r="CZ84" s="182" t="n"/>
      <c r="DA84" s="183" t="n">
        <v>11.5</v>
      </c>
      <c r="DB84" s="182" t="n"/>
      <c r="DC84" s="182" t="n"/>
      <c r="DD84" s="183" t="n">
        <v>22.28</v>
      </c>
      <c r="DE84" s="182" t="n"/>
      <c r="DF84" s="182" t="n"/>
      <c r="DG84" s="182" t="n"/>
      <c r="DH84" s="182" t="n"/>
      <c r="DI84" s="182" t="n"/>
      <c r="DJ84" s="182" t="n"/>
      <c r="DK84" s="183" t="n">
        <v>17.65</v>
      </c>
      <c r="DL84" s="182" t="n"/>
      <c r="DM84" s="182" t="n"/>
      <c r="DN84" s="182" t="n"/>
      <c r="DO84" s="182" t="n"/>
      <c r="DP84" s="182" t="n"/>
      <c r="DQ84" s="182" t="n"/>
      <c r="DR84" s="182" t="n"/>
      <c r="DS84" s="182" t="n"/>
      <c r="DT84" s="183" t="n">
        <v>69.37</v>
      </c>
      <c r="DU84" s="182" t="n"/>
      <c r="DV84" s="182" t="n"/>
      <c r="DW84" s="182" t="n"/>
      <c r="DX84" s="182" t="n"/>
      <c r="DY84" s="182" t="n"/>
      <c r="DZ84" s="182" t="n"/>
      <c r="EA84" s="182" t="n"/>
      <c r="EB84" s="182" t="n"/>
      <c r="EC84" s="182" t="n"/>
      <c r="ED84" s="182" t="n"/>
      <c r="EE84" s="182" t="n"/>
      <c r="EF84" s="182" t="n"/>
      <c r="EG84" s="182" t="n"/>
      <c r="EH84" s="183" t="n">
        <v>10.13</v>
      </c>
      <c r="EI84" s="182" t="n"/>
      <c r="EJ84" s="182" t="n"/>
      <c r="EK84" s="182" t="n"/>
      <c r="EL84" s="184" t="n"/>
      <c r="EM84" s="185">
        <f>SUM(F84:EK84)</f>
        <v/>
      </c>
      <c r="EN84" s="186">
        <f>E84-EM84</f>
        <v/>
      </c>
    </row>
    <row r="85">
      <c r="A85" s="5" t="n">
        <v>85</v>
      </c>
      <c r="B85" s="179" t="n">
        <v>44217</v>
      </c>
      <c r="C85" s="30" t="inlineStr">
        <is>
          <t>3-336-24605</t>
        </is>
      </c>
      <c r="D85" s="180" t="n">
        <v>44214</v>
      </c>
      <c r="E85" s="181" t="n">
        <v>609.41</v>
      </c>
      <c r="F85" s="182" t="n"/>
      <c r="G85" s="182" t="n"/>
      <c r="H85" s="182" t="n"/>
      <c r="I85" s="182" t="n"/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2" t="n"/>
      <c r="S85" s="182" t="n"/>
      <c r="T85" s="182" t="n"/>
      <c r="U85" s="182" t="n"/>
      <c r="V85" s="182" t="n"/>
      <c r="W85" s="182" t="n"/>
      <c r="X85" s="182" t="n"/>
      <c r="Y85" s="182" t="n"/>
      <c r="Z85" s="182" t="n"/>
      <c r="AA85" s="182" t="n"/>
      <c r="AB85" s="182" t="n"/>
      <c r="AC85" s="182" t="n"/>
      <c r="AD85" s="182" t="n"/>
      <c r="AE85" s="182" t="n"/>
      <c r="AF85" s="182" t="n"/>
      <c r="AG85" s="182" t="n"/>
      <c r="AH85" s="182" t="n"/>
      <c r="AI85" s="182" t="n"/>
      <c r="AJ85" s="182" t="n"/>
      <c r="AK85" s="182" t="n"/>
      <c r="AL85" s="182" t="n"/>
      <c r="AM85" s="182" t="n"/>
      <c r="AN85" s="182" t="n"/>
      <c r="AO85" s="182" t="n"/>
      <c r="AP85" s="182" t="n"/>
      <c r="AQ85" s="182" t="n"/>
      <c r="AR85" s="182" t="n"/>
      <c r="AS85" s="183" t="n">
        <v>38.23</v>
      </c>
      <c r="AT85" s="183" t="n">
        <v>571.1799999999999</v>
      </c>
      <c r="AU85" s="182" t="n"/>
      <c r="AV85" s="182" t="n"/>
      <c r="AW85" s="182" t="n"/>
      <c r="AX85" s="182" t="n"/>
      <c r="AY85" s="182" t="n"/>
      <c r="AZ85" s="182" t="n"/>
      <c r="BA85" s="182" t="n"/>
      <c r="BB85" s="182" t="n"/>
      <c r="BC85" s="182" t="n"/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2" t="n"/>
      <c r="BM85" s="182" t="n"/>
      <c r="BN85" s="182" t="n"/>
      <c r="BO85" s="182" t="n"/>
      <c r="BP85" s="182" t="n"/>
      <c r="BQ85" s="182" t="n"/>
      <c r="BR85" s="182" t="n"/>
      <c r="BS85" s="182" t="n"/>
      <c r="BT85" s="182" t="n"/>
      <c r="BU85" s="182" t="n"/>
      <c r="BV85" s="182" t="n"/>
      <c r="BW85" s="182" t="n"/>
      <c r="BX85" s="182" t="n"/>
      <c r="BY85" s="182" t="n"/>
      <c r="BZ85" s="182" t="n"/>
      <c r="CA85" s="182" t="n"/>
      <c r="CB85" s="182" t="n"/>
      <c r="CC85" s="182" t="n"/>
      <c r="CD85" s="182" t="n"/>
      <c r="CE85" s="182" t="n"/>
      <c r="CF85" s="182" t="n"/>
      <c r="CG85" s="182" t="n"/>
      <c r="CH85" s="182" t="n"/>
      <c r="CI85" s="182" t="n"/>
      <c r="CJ85" s="182" t="n"/>
      <c r="CK85" s="182" t="n"/>
      <c r="CL85" s="182" t="n"/>
      <c r="CM85" s="182" t="n"/>
      <c r="CN85" s="182" t="n"/>
      <c r="CO85" s="182" t="n"/>
      <c r="CP85" s="182" t="n"/>
      <c r="CQ85" s="182" t="n"/>
      <c r="CR85" s="182" t="n"/>
      <c r="CS85" s="182" t="n"/>
      <c r="CT85" s="182" t="n"/>
      <c r="CU85" s="182" t="n"/>
      <c r="CV85" s="182" t="n"/>
      <c r="CW85" s="182" t="n"/>
      <c r="CX85" s="182" t="n"/>
      <c r="CY85" s="182" t="n"/>
      <c r="CZ85" s="182" t="n"/>
      <c r="DA85" s="182" t="n"/>
      <c r="DB85" s="182" t="n"/>
      <c r="DC85" s="182" t="n"/>
      <c r="DD85" s="182" t="n"/>
      <c r="DE85" s="182" t="n"/>
      <c r="DF85" s="182" t="n"/>
      <c r="DG85" s="182" t="n"/>
      <c r="DH85" s="182" t="n"/>
      <c r="DI85" s="182" t="n"/>
      <c r="DJ85" s="182" t="n"/>
      <c r="DK85" s="182" t="n"/>
      <c r="DL85" s="182" t="n"/>
      <c r="DM85" s="182" t="n"/>
      <c r="DN85" s="182" t="n"/>
      <c r="DO85" s="182" t="n"/>
      <c r="DP85" s="182" t="n"/>
      <c r="DQ85" s="182" t="n"/>
      <c r="DR85" s="182" t="n"/>
      <c r="DS85" s="182" t="n"/>
      <c r="DT85" s="182" t="n"/>
      <c r="DU85" s="182" t="n"/>
      <c r="DV85" s="182" t="n"/>
      <c r="DW85" s="182" t="n"/>
      <c r="DX85" s="182" t="n"/>
      <c r="DY85" s="182" t="n"/>
      <c r="DZ85" s="182" t="n"/>
      <c r="EA85" s="182" t="n"/>
      <c r="EB85" s="182" t="n"/>
      <c r="EC85" s="182" t="n"/>
      <c r="ED85" s="182" t="n"/>
      <c r="EE85" s="182" t="n"/>
      <c r="EF85" s="182" t="n"/>
      <c r="EG85" s="182" t="n"/>
      <c r="EH85" s="182" t="n"/>
      <c r="EI85" s="182" t="n"/>
      <c r="EJ85" s="182" t="n"/>
      <c r="EK85" s="182" t="n"/>
      <c r="EL85" s="184" t="n"/>
      <c r="EM85" s="185">
        <f>SUM(F85:EK85)</f>
        <v/>
      </c>
      <c r="EN85" s="186">
        <f>E85-EM85</f>
        <v/>
      </c>
    </row>
    <row r="86">
      <c r="A86" s="5" t="n">
        <v>86</v>
      </c>
      <c r="B86" s="179" t="n">
        <v>44217</v>
      </c>
      <c r="C86" s="30" t="inlineStr">
        <is>
          <t>3-335-03710</t>
        </is>
      </c>
      <c r="D86" s="180" t="n">
        <v>44209</v>
      </c>
      <c r="E86" s="181" t="n">
        <v>1909.41</v>
      </c>
      <c r="F86" s="182" t="n"/>
      <c r="G86" s="183" t="n">
        <v>319.48</v>
      </c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3" t="n">
        <v>139.13</v>
      </c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3" t="n">
        <v>413.23</v>
      </c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2" t="n"/>
      <c r="DT86" s="182" t="n"/>
      <c r="DU86" s="182" t="n"/>
      <c r="DV86" s="182" t="n"/>
      <c r="DW86" s="182" t="n"/>
      <c r="DX86" s="183" t="n">
        <v>1037.57</v>
      </c>
      <c r="DY86" s="182" t="n"/>
      <c r="DZ86" s="182" t="n"/>
      <c r="EA86" s="182" t="n"/>
      <c r="EB86" s="182" t="n"/>
      <c r="EC86" s="182" t="n"/>
      <c r="ED86" s="182" t="n"/>
      <c r="EE86" s="182" t="n"/>
      <c r="EF86" s="182" t="n"/>
      <c r="EG86" s="182" t="n"/>
      <c r="EH86" s="182" t="n"/>
      <c r="EI86" s="182" t="n"/>
      <c r="EJ86" s="182" t="n"/>
      <c r="EK86" s="182" t="n"/>
      <c r="EL86" s="184" t="n"/>
      <c r="EM86" s="185">
        <f>SUM(F86:EK86)</f>
        <v/>
      </c>
      <c r="EN86" s="186">
        <f>E86-EM86</f>
        <v/>
      </c>
    </row>
    <row r="87">
      <c r="A87" s="5" t="n">
        <v>87</v>
      </c>
      <c r="B87" s="179" t="n">
        <v>44217</v>
      </c>
      <c r="C87" s="30" t="inlineStr">
        <is>
          <t>7-245-84033</t>
        </is>
      </c>
      <c r="D87" s="180" t="n">
        <v>44211</v>
      </c>
      <c r="E87" s="181" t="n">
        <v>11.17</v>
      </c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2" t="n"/>
      <c r="BK87" s="182" t="n"/>
      <c r="BL87" s="182" t="n"/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3" t="n">
        <v>5.49</v>
      </c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2" t="n"/>
      <c r="DM87" s="182" t="n"/>
      <c r="DN87" s="182" t="n"/>
      <c r="DO87" s="182" t="n"/>
      <c r="DP87" s="182" t="n"/>
      <c r="DQ87" s="182" t="n"/>
      <c r="DR87" s="182" t="n"/>
      <c r="DS87" s="182" t="n"/>
      <c r="DT87" s="182" t="n"/>
      <c r="DU87" s="182" t="n"/>
      <c r="DV87" s="182" t="n"/>
      <c r="DW87" s="182" t="n"/>
      <c r="DX87" s="182" t="n"/>
      <c r="DY87" s="182" t="n"/>
      <c r="DZ87" s="182" t="n"/>
      <c r="EA87" s="182" t="n"/>
      <c r="EB87" s="182" t="n"/>
      <c r="EC87" s="182" t="n"/>
      <c r="ED87" s="182" t="n"/>
      <c r="EE87" s="182" t="n"/>
      <c r="EF87" s="182" t="n"/>
      <c r="EG87" s="182" t="n"/>
      <c r="EH87" s="183" t="n">
        <v>5.68</v>
      </c>
      <c r="EI87" s="182" t="n"/>
      <c r="EJ87" s="182" t="n"/>
      <c r="EK87" s="182" t="n"/>
      <c r="EL87" s="184" t="n"/>
      <c r="EM87" s="185">
        <f>SUM(F87:EK87)</f>
        <v/>
      </c>
      <c r="EN87" s="186">
        <f>E87-EM87</f>
        <v/>
      </c>
    </row>
    <row r="88">
      <c r="A88" s="5" t="n">
        <v>88</v>
      </c>
      <c r="B88" s="179" t="n">
        <v>44217</v>
      </c>
      <c r="C88" s="30" t="inlineStr">
        <is>
          <t>3-334-61837</t>
        </is>
      </c>
      <c r="D88" s="180" t="n">
        <v>44208</v>
      </c>
      <c r="E88" s="181" t="n">
        <v>6837.7</v>
      </c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3">
        <f>528.23+967.45+351.73</f>
        <v/>
      </c>
      <c r="AP88" s="182" t="n"/>
      <c r="AQ88" s="183" t="n">
        <v>13.18</v>
      </c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3" t="n">
        <v>64.97</v>
      </c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2" t="n"/>
      <c r="DT88" s="182" t="n"/>
      <c r="DU88" s="182" t="n"/>
      <c r="DV88" s="182" t="n"/>
      <c r="DW88" s="182" t="n"/>
      <c r="DX88" s="182" t="n"/>
      <c r="DY88" s="182" t="n"/>
      <c r="DZ88" s="182" t="n"/>
      <c r="EA88" s="182" t="n"/>
      <c r="EB88" s="182" t="n"/>
      <c r="EC88" s="182" t="n"/>
      <c r="ED88" s="182" t="n"/>
      <c r="EE88" s="183" t="n">
        <v>4912.14</v>
      </c>
      <c r="EF88" s="182" t="n"/>
      <c r="EG88" s="182" t="n"/>
      <c r="EH88" s="182" t="n"/>
      <c r="EI88" s="182" t="n"/>
      <c r="EJ88" s="182" t="n"/>
      <c r="EK88" s="182" t="n"/>
      <c r="EL88" s="184" t="n"/>
      <c r="EM88" s="185">
        <f>SUM(F88:EK88)</f>
        <v/>
      </c>
      <c r="EN88" s="186">
        <f>E88-EM88</f>
        <v/>
      </c>
    </row>
    <row r="89">
      <c r="A89" s="5" t="n">
        <v>89</v>
      </c>
      <c r="B89" s="179" t="n">
        <v>44217</v>
      </c>
      <c r="C89" s="30" t="inlineStr">
        <is>
          <t>3-335-39121</t>
        </is>
      </c>
      <c r="D89" s="180" t="n">
        <v>44210</v>
      </c>
      <c r="E89" s="181" t="n">
        <v>12425.23</v>
      </c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3" t="n">
        <v>326.98</v>
      </c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3" t="n">
        <v>3079.91</v>
      </c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3" t="n">
        <v>716.27</v>
      </c>
      <c r="CK89" s="182" t="n"/>
      <c r="CL89" s="182" t="n"/>
      <c r="CM89" s="182" t="n"/>
      <c r="CN89" s="182" t="n"/>
      <c r="CO89" s="182" t="n"/>
      <c r="CP89" s="182" t="n"/>
      <c r="CQ89" s="182" t="n"/>
      <c r="CR89" s="182" t="n"/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2" t="n"/>
      <c r="DG89" s="182" t="n"/>
      <c r="DH89" s="182" t="n"/>
      <c r="DI89" s="182" t="n"/>
      <c r="DJ89" s="182" t="n"/>
      <c r="DK89" s="182" t="n"/>
      <c r="DL89" s="182" t="n"/>
      <c r="DM89" s="182" t="n"/>
      <c r="DN89" s="182" t="n"/>
      <c r="DO89" s="182" t="n"/>
      <c r="DP89" s="182" t="n"/>
      <c r="DQ89" s="182" t="n"/>
      <c r="DR89" s="182" t="n"/>
      <c r="DS89" s="182" t="n"/>
      <c r="DT89" s="182" t="n"/>
      <c r="DU89" s="182" t="n"/>
      <c r="DV89" s="182" t="n"/>
      <c r="DW89" s="182" t="n"/>
      <c r="DX89" s="182" t="n"/>
      <c r="DY89" s="182" t="n"/>
      <c r="DZ89" s="183" t="n">
        <v>263.23</v>
      </c>
      <c r="EA89" s="182" t="n"/>
      <c r="EB89" s="183">
        <f>4548.12+3490.72</f>
        <v/>
      </c>
      <c r="EC89" s="182" t="n"/>
      <c r="ED89" s="182" t="n"/>
      <c r="EE89" s="182" t="n"/>
      <c r="EF89" s="182" t="n"/>
      <c r="EG89" s="182" t="n"/>
      <c r="EH89" s="182" t="n"/>
      <c r="EI89" s="182" t="n"/>
      <c r="EJ89" s="182" t="n"/>
      <c r="EK89" s="182" t="n"/>
      <c r="EL89" s="184" t="n"/>
      <c r="EM89" s="185">
        <f>SUM(F89:EK89)</f>
        <v/>
      </c>
      <c r="EN89" s="186">
        <f>E89-EM89</f>
        <v/>
      </c>
    </row>
    <row r="90">
      <c r="A90" s="5" t="n">
        <v>90</v>
      </c>
      <c r="B90" s="179" t="n">
        <v>44217</v>
      </c>
      <c r="C90" s="30" t="inlineStr">
        <is>
          <t>3-335-75039</t>
        </is>
      </c>
      <c r="D90" s="180" t="n">
        <v>44211</v>
      </c>
      <c r="E90" s="181" t="n">
        <v>1137.47</v>
      </c>
      <c r="F90" s="182" t="n"/>
      <c r="G90" s="182" t="n"/>
      <c r="H90" s="182" t="n"/>
      <c r="I90" s="182" t="n"/>
      <c r="J90" s="183" t="n">
        <v>248.23</v>
      </c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183" t="n">
        <v>64.34999999999999</v>
      </c>
      <c r="T90" s="182" t="n"/>
      <c r="U90" s="182" t="n"/>
      <c r="V90" s="182" t="n"/>
      <c r="W90" s="182" t="n"/>
      <c r="X90" s="182" t="n"/>
      <c r="Y90" s="182" t="n"/>
      <c r="Z90" s="182" t="n"/>
      <c r="AA90" s="182" t="n"/>
      <c r="AB90" s="182" t="n"/>
      <c r="AC90" s="182" t="n"/>
      <c r="AD90" s="182" t="n"/>
      <c r="AE90" s="182" t="n"/>
      <c r="AF90" s="182" t="n"/>
      <c r="AG90" s="182" t="n"/>
      <c r="AH90" s="182" t="n"/>
      <c r="AI90" s="182" t="n"/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2" t="n"/>
      <c r="BO90" s="182" t="n"/>
      <c r="BP90" s="182" t="n"/>
      <c r="BQ90" s="182" t="n"/>
      <c r="BR90" s="182" t="n"/>
      <c r="BS90" s="182" t="n"/>
      <c r="BT90" s="182" t="n"/>
      <c r="BU90" s="182" t="n"/>
      <c r="BV90" s="182" t="n"/>
      <c r="BW90" s="182" t="n"/>
      <c r="BX90" s="182" t="n"/>
      <c r="BY90" s="183" t="n">
        <v>89.58</v>
      </c>
      <c r="BZ90" s="183" t="n">
        <v>41.67</v>
      </c>
      <c r="CA90" s="182" t="n"/>
      <c r="CB90" s="182" t="n"/>
      <c r="CC90" s="182" t="n"/>
      <c r="CD90" s="182" t="n"/>
      <c r="CE90" s="182" t="n"/>
      <c r="CF90" s="182" t="n"/>
      <c r="CG90" s="182" t="n"/>
      <c r="CH90" s="182" t="n"/>
      <c r="CI90" s="183" t="n">
        <v>76.81999999999999</v>
      </c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2" t="n"/>
      <c r="CS90" s="182" t="n"/>
      <c r="CT90" s="182" t="n"/>
      <c r="CU90" s="182" t="n"/>
      <c r="CV90" s="182" t="n"/>
      <c r="CW90" s="182" t="n"/>
      <c r="CX90" s="182" t="n"/>
      <c r="CY90" s="182" t="n"/>
      <c r="CZ90" s="182" t="n"/>
      <c r="DA90" s="182" t="n"/>
      <c r="DB90" s="182" t="n"/>
      <c r="DC90" s="182" t="n"/>
      <c r="DD90" s="182" t="n"/>
      <c r="DE90" s="182" t="n"/>
      <c r="DF90" s="182" t="n"/>
      <c r="DG90" s="182" t="n"/>
      <c r="DH90" s="182" t="n"/>
      <c r="DI90" s="182" t="n"/>
      <c r="DJ90" s="182" t="n"/>
      <c r="DK90" s="182" t="n"/>
      <c r="DL90" s="182" t="n"/>
      <c r="DM90" s="182" t="n"/>
      <c r="DN90" s="182" t="n"/>
      <c r="DO90" s="182" t="n"/>
      <c r="DP90" s="182" t="n"/>
      <c r="DQ90" s="182" t="n"/>
      <c r="DR90" s="182" t="n"/>
      <c r="DS90" s="182" t="n"/>
      <c r="DT90" s="182" t="n"/>
      <c r="DU90" s="182" t="n"/>
      <c r="DV90" s="182" t="n"/>
      <c r="DW90" s="182" t="n"/>
      <c r="DX90" s="182" t="n"/>
      <c r="DY90" s="182" t="n"/>
      <c r="DZ90" s="183" t="n">
        <v>616.8200000000001</v>
      </c>
      <c r="EA90" s="182" t="n"/>
      <c r="EB90" s="182" t="n"/>
      <c r="EC90" s="182" t="n"/>
      <c r="ED90" s="182" t="n"/>
      <c r="EE90" s="182" t="n"/>
      <c r="EF90" s="182" t="n"/>
      <c r="EG90" s="182" t="n"/>
      <c r="EH90" s="182" t="n"/>
      <c r="EI90" s="182" t="n"/>
      <c r="EJ90" s="182" t="n"/>
      <c r="EK90" s="182" t="n"/>
      <c r="EL90" s="184" t="n"/>
      <c r="EM90" s="185">
        <f>SUM(F90:EK90)</f>
        <v/>
      </c>
      <c r="EN90" s="186">
        <f>E90-EM90</f>
        <v/>
      </c>
    </row>
    <row r="91">
      <c r="A91" s="5" t="n">
        <v>91</v>
      </c>
      <c r="B91" s="179" t="n">
        <v>44217</v>
      </c>
      <c r="C91" s="30" t="inlineStr">
        <is>
          <t>7-245-84034</t>
        </is>
      </c>
      <c r="D91" s="180" t="n">
        <v>44211</v>
      </c>
      <c r="E91" s="181" t="n">
        <v>1425.77</v>
      </c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3" t="n">
        <v>25.19</v>
      </c>
      <c r="T91" s="182" t="n"/>
      <c r="U91" s="182" t="n"/>
      <c r="V91" s="182" t="n"/>
      <c r="W91" s="182" t="n"/>
      <c r="X91" s="183" t="n">
        <v>6.97</v>
      </c>
      <c r="Y91" s="182" t="n"/>
      <c r="Z91" s="182" t="n"/>
      <c r="AA91" s="182" t="n"/>
      <c r="AB91" s="182" t="n"/>
      <c r="AC91" s="182" t="n"/>
      <c r="AD91" s="183" t="n">
        <v>99.33</v>
      </c>
      <c r="AE91" s="182" t="n"/>
      <c r="AF91" s="182" t="n"/>
      <c r="AG91" s="182" t="n"/>
      <c r="AH91" s="182" t="n"/>
      <c r="AI91" s="182" t="n"/>
      <c r="AJ91" s="182" t="n"/>
      <c r="AK91" s="183" t="n">
        <v>65.73</v>
      </c>
      <c r="AL91" s="182" t="n"/>
      <c r="AM91" s="182" t="n"/>
      <c r="AN91" s="182" t="n"/>
      <c r="AO91" s="182" t="n"/>
      <c r="AP91" s="182" t="n"/>
      <c r="AQ91" s="182" t="n"/>
      <c r="AR91" s="183" t="n">
        <v>59.97</v>
      </c>
      <c r="AS91" s="183" t="n">
        <v>23.83</v>
      </c>
      <c r="AT91" s="182" t="n"/>
      <c r="AU91" s="183" t="n">
        <v>86</v>
      </c>
      <c r="AV91" s="183" t="n">
        <v>11.97</v>
      </c>
      <c r="AW91" s="182" t="n"/>
      <c r="AX91" s="183" t="n">
        <v>13.93</v>
      </c>
      <c r="AY91" s="182" t="n"/>
      <c r="AZ91" s="182" t="n"/>
      <c r="BA91" s="182" t="n"/>
      <c r="BB91" s="182" t="n"/>
      <c r="BC91" s="182" t="n"/>
      <c r="BD91" s="183" t="n">
        <v>90.92</v>
      </c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3" t="n">
        <v>222.88</v>
      </c>
      <c r="BS91" s="182" t="n"/>
      <c r="BT91" s="182" t="n"/>
      <c r="BU91" s="182" t="n"/>
      <c r="BV91" s="182" t="n"/>
      <c r="BW91" s="183" t="n">
        <v>10.13</v>
      </c>
      <c r="BX91" s="183" t="n">
        <v>10.13</v>
      </c>
      <c r="BY91" s="183" t="n">
        <v>34.36</v>
      </c>
      <c r="BZ91" s="182" t="n"/>
      <c r="CA91" s="182" t="n"/>
      <c r="CB91" s="182" t="n"/>
      <c r="CC91" s="182" t="n"/>
      <c r="CD91" s="182" t="n"/>
      <c r="CE91" s="183" t="n">
        <v>43.34</v>
      </c>
      <c r="CF91" s="182" t="n"/>
      <c r="CG91" s="182" t="n"/>
      <c r="CH91" s="182" t="n"/>
      <c r="CI91" s="183" t="n">
        <v>29.56</v>
      </c>
      <c r="CJ91" s="183" t="n">
        <v>20.48</v>
      </c>
      <c r="CK91" s="183" t="n">
        <v>79.37</v>
      </c>
      <c r="CL91" s="183" t="n">
        <v>70.76000000000001</v>
      </c>
      <c r="CM91" s="183" t="n">
        <v>75.19</v>
      </c>
      <c r="CN91" s="183" t="n">
        <v>20.28</v>
      </c>
      <c r="CO91" s="182" t="n"/>
      <c r="CP91" s="182" t="n"/>
      <c r="CQ91" s="183" t="n">
        <v>13.2</v>
      </c>
      <c r="CR91" s="182" t="n"/>
      <c r="CS91" s="183" t="n">
        <v>39.22</v>
      </c>
      <c r="CT91" s="183" t="n">
        <v>18.35</v>
      </c>
      <c r="CU91" s="183" t="n">
        <v>51.58</v>
      </c>
      <c r="CV91" s="182" t="n"/>
      <c r="CW91" s="183" t="n">
        <v>6.97</v>
      </c>
      <c r="CX91" s="183" t="n">
        <v>24.5</v>
      </c>
      <c r="CY91" s="182" t="n"/>
      <c r="CZ91" s="182" t="n"/>
      <c r="DA91" s="182" t="n"/>
      <c r="DB91" s="182" t="n"/>
      <c r="DC91" s="182" t="n"/>
      <c r="DD91" s="182" t="n"/>
      <c r="DE91" s="182" t="n"/>
      <c r="DF91" s="182" t="n"/>
      <c r="DG91" s="182" t="n"/>
      <c r="DH91" s="182" t="n"/>
      <c r="DI91" s="182" t="n"/>
      <c r="DJ91" s="183" t="n">
        <v>11.81</v>
      </c>
      <c r="DK91" s="182" t="n"/>
      <c r="DL91" s="182" t="n"/>
      <c r="DM91" s="182" t="n"/>
      <c r="DN91" s="182" t="n"/>
      <c r="DO91" s="182" t="n"/>
      <c r="DP91" s="182" t="n"/>
      <c r="DQ91" s="182" t="n"/>
      <c r="DR91" s="182" t="n"/>
      <c r="DS91" s="182" t="n"/>
      <c r="DT91" s="183" t="n">
        <v>81.3</v>
      </c>
      <c r="DU91" s="182" t="n"/>
      <c r="DV91" s="182" t="n"/>
      <c r="DW91" s="182" t="n"/>
      <c r="DX91" s="182" t="n"/>
      <c r="DY91" s="182" t="n"/>
      <c r="DZ91" s="182" t="n"/>
      <c r="EA91" s="182" t="n"/>
      <c r="EB91" s="182" t="n"/>
      <c r="EC91" s="182" t="n"/>
      <c r="ED91" s="182" t="n"/>
      <c r="EE91" s="183" t="n">
        <v>10.63</v>
      </c>
      <c r="EF91" s="182" t="n"/>
      <c r="EG91" s="182" t="n"/>
      <c r="EH91" s="183" t="n">
        <v>40.09</v>
      </c>
      <c r="EI91" s="183" t="n">
        <v>20.28</v>
      </c>
      <c r="EJ91" s="182" t="n"/>
      <c r="EK91" s="183" t="n">
        <v>7.52</v>
      </c>
      <c r="EL91" s="184" t="n"/>
      <c r="EM91" s="185">
        <f>SUM(F91:EK91)</f>
        <v/>
      </c>
      <c r="EN91" s="186">
        <f>E91-EM91</f>
        <v/>
      </c>
    </row>
    <row r="92">
      <c r="A92" s="5" t="n">
        <v>93</v>
      </c>
      <c r="B92" s="179" t="n"/>
      <c r="C92" s="30" t="n"/>
      <c r="D92" s="180" t="n"/>
      <c r="E92" s="181" t="n"/>
      <c r="F92" s="182" t="n"/>
      <c r="G92" s="182" t="n"/>
      <c r="H92" s="182" t="n"/>
      <c r="I92" s="182" t="n"/>
      <c r="J92" s="182" t="n"/>
      <c r="K92" s="182" t="n"/>
      <c r="L92" s="182" t="n"/>
      <c r="M92" s="182" t="n"/>
      <c r="N92" s="182" t="n"/>
      <c r="O92" s="182" t="n"/>
      <c r="P92" s="182" t="n"/>
      <c r="Q92" s="182" t="n"/>
      <c r="R92" s="182" t="n"/>
      <c r="S92" s="182" t="n"/>
      <c r="T92" s="182" t="n"/>
      <c r="U92" s="182" t="n"/>
      <c r="V92" s="182" t="n"/>
      <c r="W92" s="182" t="n"/>
      <c r="X92" s="182" t="n"/>
      <c r="Y92" s="182" t="n"/>
      <c r="Z92" s="182" t="n"/>
      <c r="AA92" s="182" t="n"/>
      <c r="AB92" s="182" t="n"/>
      <c r="AC92" s="182" t="n"/>
      <c r="AD92" s="182" t="n"/>
      <c r="AE92" s="182" t="n"/>
      <c r="AF92" s="182" t="n"/>
      <c r="AG92" s="182" t="n"/>
      <c r="AH92" s="182" t="n"/>
      <c r="AI92" s="182" t="n"/>
      <c r="AJ92" s="182" t="n"/>
      <c r="AK92" s="182" t="n"/>
      <c r="AL92" s="182" t="n"/>
      <c r="AM92" s="182" t="n"/>
      <c r="AN92" s="182" t="n"/>
      <c r="AO92" s="182" t="n"/>
      <c r="AP92" s="182" t="n"/>
      <c r="AQ92" s="182" t="n"/>
      <c r="AR92" s="182" t="n"/>
      <c r="AS92" s="182" t="n"/>
      <c r="AT92" s="182" t="n"/>
      <c r="AU92" s="182" t="n"/>
      <c r="AV92" s="182" t="n"/>
      <c r="AW92" s="182" t="n"/>
      <c r="AX92" s="182" t="n"/>
      <c r="AY92" s="182" t="n"/>
      <c r="AZ92" s="182" t="n"/>
      <c r="BA92" s="182" t="n"/>
      <c r="BB92" s="182" t="n"/>
      <c r="BC92" s="182" t="n"/>
      <c r="BD92" s="182" t="n"/>
      <c r="BE92" s="182" t="n"/>
      <c r="BF92" s="182" t="n"/>
      <c r="BG92" s="182" t="n"/>
      <c r="BH92" s="182" t="n"/>
      <c r="BI92" s="182" t="n"/>
      <c r="BJ92" s="182" t="n"/>
      <c r="BK92" s="182" t="n"/>
      <c r="BL92" s="182" t="n"/>
      <c r="BM92" s="182" t="n"/>
      <c r="BN92" s="182" t="n"/>
      <c r="BO92" s="182" t="n"/>
      <c r="BP92" s="182" t="n"/>
      <c r="BQ92" s="182" t="n"/>
      <c r="BR92" s="182" t="n"/>
      <c r="BS92" s="182" t="n"/>
      <c r="BT92" s="182" t="n"/>
      <c r="BU92" s="182" t="n"/>
      <c r="BV92" s="182" t="n"/>
      <c r="BW92" s="182" t="n"/>
      <c r="BX92" s="182" t="n"/>
      <c r="BY92" s="182" t="n"/>
      <c r="BZ92" s="182" t="n"/>
      <c r="CA92" s="182" t="n"/>
      <c r="CB92" s="182" t="n"/>
      <c r="CC92" s="182" t="n"/>
      <c r="CD92" s="182" t="n"/>
      <c r="CE92" s="182" t="n"/>
      <c r="CF92" s="182" t="n"/>
      <c r="CG92" s="182" t="n"/>
      <c r="CH92" s="182" t="n"/>
      <c r="CI92" s="182" t="n"/>
      <c r="CJ92" s="182" t="n"/>
      <c r="CK92" s="182" t="n"/>
      <c r="CL92" s="182" t="n"/>
      <c r="CM92" s="182" t="n"/>
      <c r="CN92" s="182" t="n"/>
      <c r="CO92" s="182" t="n"/>
      <c r="CP92" s="182" t="n"/>
      <c r="CQ92" s="182" t="n"/>
      <c r="CR92" s="182" t="n"/>
      <c r="CS92" s="182" t="n"/>
      <c r="CT92" s="182" t="n"/>
      <c r="CU92" s="182" t="n"/>
      <c r="CV92" s="182" t="n"/>
      <c r="CW92" s="182" t="n"/>
      <c r="CX92" s="182" t="n"/>
      <c r="CY92" s="182" t="n"/>
      <c r="CZ92" s="182" t="n"/>
      <c r="DA92" s="182" t="n"/>
      <c r="DB92" s="182" t="n"/>
      <c r="DC92" s="182" t="n"/>
      <c r="DD92" s="182" t="n"/>
      <c r="DE92" s="182" t="n"/>
      <c r="DF92" s="182" t="n"/>
      <c r="DG92" s="182" t="n"/>
      <c r="DH92" s="182" t="n"/>
      <c r="DI92" s="182" t="n"/>
      <c r="DJ92" s="182" t="n"/>
      <c r="DK92" s="182" t="n"/>
      <c r="DL92" s="182" t="n"/>
      <c r="DM92" s="182" t="n"/>
      <c r="DN92" s="182" t="n"/>
      <c r="DO92" s="182" t="n"/>
      <c r="DP92" s="182" t="n"/>
      <c r="DQ92" s="182" t="n"/>
      <c r="DR92" s="182" t="n"/>
      <c r="DS92" s="182" t="n"/>
      <c r="DT92" s="182" t="n"/>
      <c r="DU92" s="182" t="n"/>
      <c r="DV92" s="182" t="n"/>
      <c r="DW92" s="182" t="n"/>
      <c r="DX92" s="182" t="n"/>
      <c r="DY92" s="182" t="n"/>
      <c r="DZ92" s="182" t="n"/>
      <c r="EA92" s="182" t="n"/>
      <c r="EB92" s="182" t="n"/>
      <c r="EC92" s="182" t="n"/>
      <c r="ED92" s="182" t="n"/>
      <c r="EE92" s="182" t="n"/>
      <c r="EF92" s="182" t="n"/>
      <c r="EG92" s="182" t="n"/>
      <c r="EH92" s="182" t="n"/>
      <c r="EI92" s="182" t="n"/>
      <c r="EJ92" s="182" t="n"/>
      <c r="EK92" s="182" t="n"/>
      <c r="EL92" s="184" t="n"/>
      <c r="EM92" s="185">
        <f>SUM(F92:EK92)</f>
        <v/>
      </c>
      <c r="EN92" s="186">
        <f>E92-EM92</f>
        <v/>
      </c>
    </row>
    <row r="93">
      <c r="A93" s="5" t="n">
        <v>94</v>
      </c>
      <c r="B93" s="179" t="n"/>
      <c r="C93" s="30" t="n"/>
      <c r="D93" s="180" t="n"/>
      <c r="E93" s="181" t="n"/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2" t="n"/>
      <c r="AG93" s="182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2" t="n"/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2" t="n"/>
      <c r="BO93" s="182" t="n"/>
      <c r="BP93" s="182" t="n"/>
      <c r="BQ93" s="182" t="n"/>
      <c r="BR93" s="182" t="n"/>
      <c r="BS93" s="182" t="n"/>
      <c r="BT93" s="182" t="n"/>
      <c r="BU93" s="182" t="n"/>
      <c r="BV93" s="182" t="n"/>
      <c r="BW93" s="182" t="n"/>
      <c r="BX93" s="182" t="n"/>
      <c r="BY93" s="182" t="n"/>
      <c r="BZ93" s="182" t="n"/>
      <c r="CA93" s="182" t="n"/>
      <c r="CB93" s="182" t="n"/>
      <c r="CC93" s="182" t="n"/>
      <c r="CD93" s="182" t="n"/>
      <c r="CE93" s="182" t="n"/>
      <c r="CF93" s="182" t="n"/>
      <c r="CG93" s="182" t="n"/>
      <c r="CH93" s="182" t="n"/>
      <c r="CI93" s="182" t="n"/>
      <c r="CJ93" s="182" t="n"/>
      <c r="CK93" s="182" t="n"/>
      <c r="CL93" s="182" t="n"/>
      <c r="CM93" s="182" t="n"/>
      <c r="CN93" s="182" t="n"/>
      <c r="CO93" s="182" t="n"/>
      <c r="CP93" s="182" t="n"/>
      <c r="CQ93" s="182" t="n"/>
      <c r="CR93" s="182" t="n"/>
      <c r="CS93" s="182" t="n"/>
      <c r="CT93" s="182" t="n"/>
      <c r="CU93" s="182" t="n"/>
      <c r="CV93" s="182" t="n"/>
      <c r="CW93" s="182" t="n"/>
      <c r="CX93" s="182" t="n"/>
      <c r="CY93" s="182" t="n"/>
      <c r="CZ93" s="182" t="n"/>
      <c r="DA93" s="182" t="n"/>
      <c r="DB93" s="182" t="n"/>
      <c r="DC93" s="182" t="n"/>
      <c r="DD93" s="182" t="n"/>
      <c r="DE93" s="182" t="n"/>
      <c r="DF93" s="182" t="n"/>
      <c r="DG93" s="182" t="n"/>
      <c r="DH93" s="182" t="n"/>
      <c r="DI93" s="182" t="n"/>
      <c r="DJ93" s="182" t="n"/>
      <c r="DK93" s="182" t="n"/>
      <c r="DL93" s="182" t="n"/>
      <c r="DM93" s="182" t="n"/>
      <c r="DN93" s="182" t="n"/>
      <c r="DO93" s="182" t="n"/>
      <c r="DP93" s="182" t="n"/>
      <c r="DQ93" s="182" t="n"/>
      <c r="DR93" s="182" t="n"/>
      <c r="DS93" s="182" t="n"/>
      <c r="DT93" s="182" t="n"/>
      <c r="DU93" s="182" t="n"/>
      <c r="DV93" s="182" t="n"/>
      <c r="DW93" s="182" t="n"/>
      <c r="DX93" s="182" t="n"/>
      <c r="DY93" s="182" t="n"/>
      <c r="DZ93" s="182" t="n"/>
      <c r="EA93" s="182" t="n"/>
      <c r="EB93" s="182" t="n"/>
      <c r="EC93" s="182" t="n"/>
      <c r="ED93" s="182" t="n"/>
      <c r="EE93" s="182" t="n"/>
      <c r="EF93" s="182" t="n"/>
      <c r="EG93" s="182" t="n"/>
      <c r="EH93" s="182" t="n"/>
      <c r="EI93" s="182" t="n"/>
      <c r="EJ93" s="182" t="n"/>
      <c r="EK93" s="182" t="n"/>
      <c r="EL93" s="184" t="n"/>
      <c r="EM93" s="185">
        <f>SUM(F93:EK93)</f>
        <v/>
      </c>
      <c r="EN93" s="186">
        <f>E93-EM93</f>
        <v/>
      </c>
    </row>
    <row r="94" ht="15.75" customHeight="1" thickBot="1">
      <c r="A94" s="5" t="n">
        <v>95</v>
      </c>
      <c r="B94" s="193" t="n"/>
      <c r="C94" s="25" t="n"/>
      <c r="D94" s="194" t="n"/>
      <c r="E94" s="195" t="n"/>
      <c r="F94" s="196" t="n"/>
      <c r="G94" s="196" t="n"/>
      <c r="H94" s="196" t="n"/>
      <c r="I94" s="196" t="n"/>
      <c r="J94" s="196" t="n"/>
      <c r="K94" s="196" t="n"/>
      <c r="L94" s="196" t="n"/>
      <c r="M94" s="196" t="n"/>
      <c r="N94" s="196" t="n"/>
      <c r="O94" s="196" t="n"/>
      <c r="P94" s="196" t="n"/>
      <c r="Q94" s="196" t="n"/>
      <c r="R94" s="196" t="n"/>
      <c r="S94" s="196" t="n"/>
      <c r="T94" s="196" t="n"/>
      <c r="U94" s="196" t="n"/>
      <c r="V94" s="196" t="n"/>
      <c r="W94" s="196" t="n"/>
      <c r="X94" s="196" t="n"/>
      <c r="Y94" s="196" t="n"/>
      <c r="Z94" s="196" t="n"/>
      <c r="AA94" s="196" t="n"/>
      <c r="AB94" s="196" t="n"/>
      <c r="AC94" s="196" t="n"/>
      <c r="AD94" s="196" t="n"/>
      <c r="AE94" s="196" t="n"/>
      <c r="AF94" s="196" t="n"/>
      <c r="AG94" s="196" t="n"/>
      <c r="AH94" s="196" t="n"/>
      <c r="AI94" s="196" t="n"/>
      <c r="AJ94" s="196" t="n"/>
      <c r="AK94" s="196" t="n"/>
      <c r="AL94" s="196" t="n"/>
      <c r="AM94" s="196" t="n"/>
      <c r="AN94" s="196" t="n"/>
      <c r="AO94" s="196" t="n"/>
      <c r="AP94" s="196" t="n"/>
      <c r="AQ94" s="196" t="n"/>
      <c r="AR94" s="196" t="n"/>
      <c r="AS94" s="196" t="n"/>
      <c r="AT94" s="196" t="n"/>
      <c r="AU94" s="196" t="n"/>
      <c r="AV94" s="196" t="n"/>
      <c r="AW94" s="196" t="n"/>
      <c r="AX94" s="196" t="n"/>
      <c r="AY94" s="196" t="n"/>
      <c r="AZ94" s="196" t="n"/>
      <c r="BA94" s="196" t="n"/>
      <c r="BB94" s="196" t="n"/>
      <c r="BC94" s="196" t="n"/>
      <c r="BD94" s="196" t="n"/>
      <c r="BE94" s="196" t="n"/>
      <c r="BF94" s="196" t="n"/>
      <c r="BG94" s="196" t="n"/>
      <c r="BH94" s="196" t="n"/>
      <c r="BI94" s="196" t="n"/>
      <c r="BJ94" s="196" t="n"/>
      <c r="BK94" s="196" t="n"/>
      <c r="BL94" s="196" t="n"/>
      <c r="BM94" s="196" t="n"/>
      <c r="BN94" s="196" t="n"/>
      <c r="BO94" s="196" t="n"/>
      <c r="BP94" s="196" t="n"/>
      <c r="BQ94" s="196" t="n"/>
      <c r="BR94" s="196" t="n"/>
      <c r="BS94" s="196" t="n"/>
      <c r="BT94" s="196" t="n"/>
      <c r="BU94" s="196" t="n"/>
      <c r="BV94" s="196" t="n"/>
      <c r="BW94" s="196" t="n"/>
      <c r="BX94" s="196" t="n"/>
      <c r="BY94" s="196" t="n"/>
      <c r="BZ94" s="196" t="n"/>
      <c r="CA94" s="196" t="n"/>
      <c r="CB94" s="196" t="n"/>
      <c r="CC94" s="196" t="n"/>
      <c r="CD94" s="196" t="n"/>
      <c r="CE94" s="196" t="n"/>
      <c r="CF94" s="196" t="n"/>
      <c r="CG94" s="196" t="n"/>
      <c r="CH94" s="196" t="n"/>
      <c r="CI94" s="196" t="n"/>
      <c r="CJ94" s="196" t="n"/>
      <c r="CK94" s="196" t="n"/>
      <c r="CL94" s="196" t="n"/>
      <c r="CM94" s="196" t="n"/>
      <c r="CN94" s="196" t="n"/>
      <c r="CO94" s="196" t="n"/>
      <c r="CP94" s="196" t="n"/>
      <c r="CQ94" s="196" t="n"/>
      <c r="CR94" s="196" t="n"/>
      <c r="CS94" s="196" t="n"/>
      <c r="CT94" s="196" t="n"/>
      <c r="CU94" s="196" t="n"/>
      <c r="CV94" s="196" t="n"/>
      <c r="CW94" s="196" t="n"/>
      <c r="CX94" s="196" t="n"/>
      <c r="CY94" s="196" t="n"/>
      <c r="CZ94" s="196" t="n"/>
      <c r="DA94" s="196" t="n"/>
      <c r="DB94" s="196" t="n"/>
      <c r="DC94" s="196" t="n"/>
      <c r="DD94" s="196" t="n"/>
      <c r="DE94" s="196" t="n"/>
      <c r="DF94" s="196" t="n"/>
      <c r="DG94" s="196" t="n"/>
      <c r="DH94" s="196" t="n"/>
      <c r="DI94" s="196" t="n"/>
      <c r="DJ94" s="196" t="n"/>
      <c r="DK94" s="196" t="n"/>
      <c r="DL94" s="196" t="n"/>
      <c r="DM94" s="196" t="n"/>
      <c r="DN94" s="196" t="n"/>
      <c r="DO94" s="196" t="n"/>
      <c r="DP94" s="196" t="n"/>
      <c r="DQ94" s="196" t="n"/>
      <c r="DR94" s="196" t="n"/>
      <c r="DS94" s="196" t="n"/>
      <c r="DT94" s="196" t="n"/>
      <c r="DU94" s="196" t="n"/>
      <c r="DV94" s="196" t="n"/>
      <c r="DW94" s="196" t="n"/>
      <c r="DX94" s="196" t="n"/>
      <c r="DY94" s="196" t="n"/>
      <c r="DZ94" s="196" t="n"/>
      <c r="EA94" s="196" t="n"/>
      <c r="EB94" s="196" t="n"/>
      <c r="EC94" s="196" t="n"/>
      <c r="ED94" s="196" t="n"/>
      <c r="EE94" s="196" t="n"/>
      <c r="EF94" s="196" t="n"/>
      <c r="EG94" s="196" t="n"/>
      <c r="EH94" s="196" t="n"/>
      <c r="EI94" s="196" t="n"/>
      <c r="EJ94" s="196" t="n"/>
      <c r="EK94" s="196" t="n"/>
      <c r="EL94" s="184" t="n"/>
      <c r="EM94" s="185">
        <f>SUM(F94:EK94)</f>
        <v/>
      </c>
      <c r="EN94" s="186">
        <f>E94-EM94</f>
        <v/>
      </c>
    </row>
    <row r="95">
      <c r="A95" s="5" t="n"/>
      <c r="B95" s="197" t="n"/>
      <c r="C95" s="10" t="n"/>
      <c r="D95" s="197" t="n"/>
      <c r="E95" s="198">
        <f>SUM(E2:E94)</f>
        <v/>
      </c>
      <c r="F95" s="199">
        <f>SUM(F2:F94)</f>
        <v/>
      </c>
      <c r="G95" s="199">
        <f>SUM(G2:G94)</f>
        <v/>
      </c>
      <c r="H95" s="199">
        <f>SUM(H2:H94)</f>
        <v/>
      </c>
      <c r="I95" s="199">
        <f>SUM(I2:I94)</f>
        <v/>
      </c>
      <c r="J95" s="199">
        <f>SUM(J2:J94)</f>
        <v/>
      </c>
      <c r="K95" s="199">
        <f>SUM(K2:K94)</f>
        <v/>
      </c>
      <c r="L95" s="199">
        <f>SUM(L2:L94)</f>
        <v/>
      </c>
      <c r="M95" s="199">
        <f>SUM(M2:M94)</f>
        <v/>
      </c>
      <c r="N95" s="199">
        <f>SUM(N2:N94)</f>
        <v/>
      </c>
      <c r="O95" s="199">
        <f>SUM(O2:O94)</f>
        <v/>
      </c>
      <c r="P95" s="199">
        <f>SUM(P2:P94)</f>
        <v/>
      </c>
      <c r="Q95" s="199">
        <f>SUM(Q2:Q94)</f>
        <v/>
      </c>
      <c r="R95" s="199">
        <f>SUM(R2:R94)</f>
        <v/>
      </c>
      <c r="S95" s="199">
        <f>SUM(S2:S94)</f>
        <v/>
      </c>
      <c r="T95" s="199">
        <f>SUM(T2:T94)</f>
        <v/>
      </c>
      <c r="U95" s="199">
        <f>SUM(U2:U94)</f>
        <v/>
      </c>
      <c r="V95" s="199">
        <f>SUM(V2:V94)</f>
        <v/>
      </c>
      <c r="W95" s="199">
        <f>SUM(W2:W94)</f>
        <v/>
      </c>
      <c r="X95" s="199">
        <f>SUM(X2:X94)</f>
        <v/>
      </c>
      <c r="Y95" s="199">
        <f>SUM(Y2:Y94)</f>
        <v/>
      </c>
      <c r="Z95" s="199">
        <f>SUM(Z2:Z94)</f>
        <v/>
      </c>
      <c r="AA95" s="199">
        <f>SUM(AA2:AA94)</f>
        <v/>
      </c>
      <c r="AB95" s="199">
        <f>SUM(AB2:AB94)</f>
        <v/>
      </c>
      <c r="AC95" s="199">
        <f>SUM(AC2:AC94)</f>
        <v/>
      </c>
      <c r="AD95" s="199">
        <f>SUM(AD2:AD94)</f>
        <v/>
      </c>
      <c r="AE95" s="199">
        <f>SUM(AE2:AE94)</f>
        <v/>
      </c>
      <c r="AF95" s="199">
        <f>SUM(AF2:AF94)</f>
        <v/>
      </c>
      <c r="AG95" s="199">
        <f>SUM(AG2:AG94)</f>
        <v/>
      </c>
      <c r="AH95" s="199">
        <f>SUM(AH2:AH94)</f>
        <v/>
      </c>
      <c r="AI95" s="199">
        <f>SUM(AI2:AI94)</f>
        <v/>
      </c>
      <c r="AJ95" s="199">
        <f>SUM(AJ2:AJ94)</f>
        <v/>
      </c>
      <c r="AK95" s="199">
        <f>SUM(AK2:AK94)</f>
        <v/>
      </c>
      <c r="AL95" s="199">
        <f>SUM(AL2:AL94)</f>
        <v/>
      </c>
      <c r="AM95" s="199">
        <f>SUM(AM2:AM94)</f>
        <v/>
      </c>
      <c r="AN95" s="199">
        <f>SUM(AN2:AN94)</f>
        <v/>
      </c>
      <c r="AO95" s="199">
        <f>SUM(AO2:AO94)</f>
        <v/>
      </c>
      <c r="AP95" s="199">
        <f>SUM(AP2:AP94)</f>
        <v/>
      </c>
      <c r="AQ95" s="199">
        <f>SUM(AQ2:AQ94)</f>
        <v/>
      </c>
      <c r="AR95" s="199">
        <f>SUM(AR2:AR94)</f>
        <v/>
      </c>
      <c r="AS95" s="199">
        <f>SUM(AS2:AS94)</f>
        <v/>
      </c>
      <c r="AT95" s="199">
        <f>SUM(AT2:AT94)</f>
        <v/>
      </c>
      <c r="AU95" s="199">
        <f>SUM(AU2:AU94)</f>
        <v/>
      </c>
      <c r="AV95" s="199">
        <f>SUM(AV2:AV94)</f>
        <v/>
      </c>
      <c r="AW95" s="199">
        <f>SUM(AW2:AW94)</f>
        <v/>
      </c>
      <c r="AX95" s="199">
        <f>SUM(AX2:AX94)</f>
        <v/>
      </c>
      <c r="AY95" s="199">
        <f>SUM(AY2:AY94)</f>
        <v/>
      </c>
      <c r="AZ95" s="199">
        <f>SUM(AZ2:AZ94)</f>
        <v/>
      </c>
      <c r="BA95" s="199">
        <f>SUM(BA2:BA94)</f>
        <v/>
      </c>
      <c r="BB95" s="199">
        <f>SUM(BB2:BB94)</f>
        <v/>
      </c>
      <c r="BC95" s="199">
        <f>SUM(BC2:BC94)</f>
        <v/>
      </c>
      <c r="BD95" s="199">
        <f>SUM(BD2:BD94)</f>
        <v/>
      </c>
      <c r="BE95" s="199">
        <f>SUM(BE2:BE94)</f>
        <v/>
      </c>
      <c r="BF95" s="199">
        <f>SUM(BF2:BF94)</f>
        <v/>
      </c>
      <c r="BG95" s="199">
        <f>SUM(BG2:BG94)</f>
        <v/>
      </c>
      <c r="BH95" s="199">
        <f>SUM(BH2:BH94)</f>
        <v/>
      </c>
      <c r="BI95" s="199">
        <f>SUM(BI2:BI94)</f>
        <v/>
      </c>
      <c r="BJ95" s="199">
        <f>SUM(BJ2:BJ94)</f>
        <v/>
      </c>
      <c r="BK95" s="199">
        <f>SUM(BK2:BK94)</f>
        <v/>
      </c>
      <c r="BL95" s="199">
        <f>SUM(BL2:BL94)</f>
        <v/>
      </c>
      <c r="BM95" s="199">
        <f>SUM(BM2:BM94)</f>
        <v/>
      </c>
      <c r="BN95" s="199">
        <f>SUM(BN2:BN94)</f>
        <v/>
      </c>
      <c r="BO95" s="199">
        <f>SUM(BO2:BO94)</f>
        <v/>
      </c>
      <c r="BP95" s="199">
        <f>SUM(BP2:BP94)</f>
        <v/>
      </c>
      <c r="BQ95" s="199">
        <f>SUM(BQ2:BQ94)</f>
        <v/>
      </c>
      <c r="BR95" s="199">
        <f>SUM(BR2:BR94)</f>
        <v/>
      </c>
      <c r="BS95" s="199">
        <f>SUM(BS2:BS94)</f>
        <v/>
      </c>
      <c r="BT95" s="199">
        <f>SUM(BT2:BT94)</f>
        <v/>
      </c>
      <c r="BU95" s="199">
        <f>SUM(BU2:BU94)</f>
        <v/>
      </c>
      <c r="BV95" s="199">
        <f>SUM(BV2:BV94)</f>
        <v/>
      </c>
      <c r="BW95" s="199">
        <f>SUM(BW2:BW94)</f>
        <v/>
      </c>
      <c r="BX95" s="199">
        <f>SUM(BX2:BX94)</f>
        <v/>
      </c>
      <c r="BY95" s="199">
        <f>SUM(BY2:BY94)</f>
        <v/>
      </c>
      <c r="BZ95" s="199">
        <f>SUM(BZ2:BZ94)</f>
        <v/>
      </c>
      <c r="CA95" s="199">
        <f>SUM(CA2:CA94)</f>
        <v/>
      </c>
      <c r="CB95" s="199">
        <f>SUM(CB2:CB94)</f>
        <v/>
      </c>
      <c r="CC95" s="199">
        <f>SUM(CC2:CC94)</f>
        <v/>
      </c>
      <c r="CD95" s="199">
        <f>SUM(CD2:CD94)</f>
        <v/>
      </c>
      <c r="CE95" s="199">
        <f>SUM(CE2:CE94)</f>
        <v/>
      </c>
      <c r="CF95" s="199">
        <f>SUM(CF2:CF94)</f>
        <v/>
      </c>
      <c r="CG95" s="199">
        <f>SUM(CG2:CG94)</f>
        <v/>
      </c>
      <c r="CH95" s="199">
        <f>SUM(CH2:CH94)</f>
        <v/>
      </c>
      <c r="CI95" s="199">
        <f>SUM(CI2:CI94)</f>
        <v/>
      </c>
      <c r="CJ95" s="199">
        <f>SUM(CJ2:CJ94)</f>
        <v/>
      </c>
      <c r="CK95" s="199">
        <f>SUM(CK2:CK94)</f>
        <v/>
      </c>
      <c r="CL95" s="199">
        <f>SUM(CL2:CL94)</f>
        <v/>
      </c>
      <c r="CM95" s="199">
        <f>SUM(CM2:CM94)</f>
        <v/>
      </c>
      <c r="CN95" s="199">
        <f>SUM(CN2:CN94)</f>
        <v/>
      </c>
      <c r="CO95" s="199">
        <f>SUM(CO2:CO94)</f>
        <v/>
      </c>
      <c r="CP95" s="199">
        <f>SUM(CP2:CP94)</f>
        <v/>
      </c>
      <c r="CQ95" s="199">
        <f>SUM(CQ2:CQ94)</f>
        <v/>
      </c>
      <c r="CR95" s="199">
        <f>SUM(CR2:CR94)</f>
        <v/>
      </c>
      <c r="CS95" s="199">
        <f>SUM(CS2:CS94)</f>
        <v/>
      </c>
      <c r="CT95" s="199">
        <f>SUM(CT2:CT94)</f>
        <v/>
      </c>
      <c r="CU95" s="199">
        <f>SUM(CU2:CU94)</f>
        <v/>
      </c>
      <c r="CV95" s="199">
        <f>SUM(CV2:CV94)</f>
        <v/>
      </c>
      <c r="CW95" s="199">
        <f>SUM(CW2:CW94)</f>
        <v/>
      </c>
      <c r="CX95" s="199">
        <f>SUM(CX2:CX94)</f>
        <v/>
      </c>
      <c r="CY95" s="199">
        <f>SUM(CY2:CY94)</f>
        <v/>
      </c>
      <c r="CZ95" s="199">
        <f>SUM(CZ2:CZ94)</f>
        <v/>
      </c>
      <c r="DA95" s="199">
        <f>SUM(DA2:DA94)</f>
        <v/>
      </c>
      <c r="DB95" s="199">
        <f>SUM(DB2:DB94)</f>
        <v/>
      </c>
      <c r="DC95" s="199">
        <f>SUM(DC2:DC94)</f>
        <v/>
      </c>
      <c r="DD95" s="199">
        <f>SUM(DD2:DD94)</f>
        <v/>
      </c>
      <c r="DE95" s="199">
        <f>SUM(DE2:DE94)</f>
        <v/>
      </c>
      <c r="DF95" s="199">
        <f>SUM(DF2:DF94)</f>
        <v/>
      </c>
      <c r="DG95" s="199">
        <f>SUM(DG2:DG94)</f>
        <v/>
      </c>
      <c r="DH95" s="199">
        <f>SUM(DH2:DH94)</f>
        <v/>
      </c>
      <c r="DI95" s="199">
        <f>SUM(DI2:DI94)</f>
        <v/>
      </c>
      <c r="DJ95" s="199">
        <f>SUM(DJ2:DJ94)</f>
        <v/>
      </c>
      <c r="DK95" s="199">
        <f>SUM(DK2:DK94)</f>
        <v/>
      </c>
      <c r="DL95" s="199">
        <f>SUM(DL2:DL94)</f>
        <v/>
      </c>
      <c r="DM95" s="199">
        <f>SUM(DM2:DM94)</f>
        <v/>
      </c>
      <c r="DN95" s="199">
        <f>SUM(DN2:DN94)</f>
        <v/>
      </c>
      <c r="DO95" s="199">
        <f>SUM(DO2:DO94)</f>
        <v/>
      </c>
      <c r="DP95" s="199">
        <f>SUM(DP2:DP94)</f>
        <v/>
      </c>
      <c r="DQ95" s="199">
        <f>SUM(DQ2:DQ94)</f>
        <v/>
      </c>
      <c r="DR95" s="199">
        <f>SUM(DR2:DR94)</f>
        <v/>
      </c>
      <c r="DS95" s="199">
        <f>SUM(DS2:DS94)</f>
        <v/>
      </c>
      <c r="DT95" s="199">
        <f>SUM(DT2:DT94)</f>
        <v/>
      </c>
      <c r="DU95" s="199">
        <f>SUM(DU2:DU94)</f>
        <v/>
      </c>
      <c r="DV95" s="199">
        <f>SUM(DV2:DV94)</f>
        <v/>
      </c>
      <c r="DW95" s="199">
        <f>SUM(DW2:DW94)</f>
        <v/>
      </c>
      <c r="DX95" s="199">
        <f>SUM(DX2:DX94)</f>
        <v/>
      </c>
      <c r="DY95" s="199">
        <f>SUM(DY2:DY94)</f>
        <v/>
      </c>
      <c r="DZ95" s="199">
        <f>SUM(DZ2:DZ94)</f>
        <v/>
      </c>
      <c r="EA95" s="199">
        <f>SUM(EA2:EA94)</f>
        <v/>
      </c>
      <c r="EB95" s="199">
        <f>SUM(EB2:EB94)</f>
        <v/>
      </c>
      <c r="EC95" s="199">
        <f>SUM(EC2:EC94)</f>
        <v/>
      </c>
      <c r="ED95" s="199">
        <f>SUM(ED2:ED94)</f>
        <v/>
      </c>
      <c r="EE95" s="199">
        <f>SUM(EE2:EE94)</f>
        <v/>
      </c>
      <c r="EF95" s="199">
        <f>SUM(EF2:EF94)</f>
        <v/>
      </c>
      <c r="EG95" s="199">
        <f>SUM(EG2:EG94)</f>
        <v/>
      </c>
      <c r="EH95" s="199">
        <f>SUM(EH2:EH94)</f>
        <v/>
      </c>
      <c r="EI95" s="199">
        <f>SUM(EI2:EI94)</f>
        <v/>
      </c>
      <c r="EJ95" s="199">
        <f>SUM(EJ2:EJ94)</f>
        <v/>
      </c>
      <c r="EK95" s="199">
        <f>SUM(EK2:EK94)</f>
        <v/>
      </c>
      <c r="EL95" s="200">
        <f>SUM(EL2:EL94)</f>
        <v/>
      </c>
      <c r="EM95" s="185">
        <f>SUM(F95:EL95)</f>
        <v/>
      </c>
      <c r="EN95" s="186">
        <f>E95-EM95</f>
        <v/>
      </c>
    </row>
    <row r="96">
      <c r="BA96" s="36" t="n"/>
      <c r="BB96" s="36" t="n"/>
      <c r="DN96" s="36" t="n"/>
      <c r="EF96" s="36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U90"/>
  <sheetViews>
    <sheetView workbookViewId="0">
      <pane xSplit="5" ySplit="1" topLeftCell="F65" activePane="bottomRight" state="frozenSplit"/>
      <selection pane="topRight" activeCell="F1" sqref="F1"/>
      <selection pane="bottomLeft" activeCell="A2" sqref="A2"/>
      <selection pane="bottomRight" activeCell="A88" sqref="A88"/>
    </sheetView>
  </sheetViews>
  <sheetFormatPr baseColWidth="8" defaultColWidth="8.42578125" defaultRowHeight="15"/>
  <cols>
    <col width="12.140625" customWidth="1" min="2" max="2"/>
    <col width="38.42578125" customWidth="1" min="3" max="3"/>
    <col width="12.140625" customWidth="1" min="4" max="4"/>
    <col width="15.42578125" customWidth="1" min="5" max="5"/>
    <col width="16.140625" customWidth="1" min="6" max="11"/>
    <col width="13.42578125" customWidth="1" min="12" max="124"/>
    <col width="11.42578125" customWidth="1" min="125" max="125"/>
  </cols>
  <sheetData>
    <row r="1" ht="65.25" customFormat="1" customHeight="1" s="28">
      <c r="A1" s="11" t="n"/>
      <c r="B1" s="173" t="inlineStr">
        <is>
          <t xml:space="preserve">Posting Date </t>
        </is>
      </c>
      <c r="C1" s="19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A210111B298X2027MARTINI</t>
        </is>
      </c>
      <c r="G1" s="22" t="inlineStr">
        <is>
          <t>A201119B298SNOOPY</t>
        </is>
      </c>
      <c r="H1" s="22" t="inlineStr">
        <is>
          <t>A201109B620EBUGDAY</t>
        </is>
      </c>
      <c r="I1" s="22" t="inlineStr">
        <is>
          <t>A2012079B620ISPLAYDAY</t>
        </is>
      </c>
      <c r="J1" s="22" t="inlineStr">
        <is>
          <t>A201110B620URKSTAY</t>
        </is>
      </c>
      <c r="K1" s="22" t="inlineStr">
        <is>
          <t>A210201BA6B2C0THREADDC</t>
        </is>
      </c>
      <c r="L1" s="22" t="inlineStr">
        <is>
          <t>A201209DA4B2KOI</t>
        </is>
      </c>
      <c r="M1" s="22" t="inlineStr">
        <is>
          <t>A210121DA4B9ELLISLITECHIPSET</t>
        </is>
      </c>
      <c r="N1" s="22" t="inlineStr">
        <is>
          <t>A210121DA4B9UNAND</t>
        </is>
      </c>
      <c r="O1" s="22" t="inlineStr">
        <is>
          <t>A201208D52DEVCARDNFC</t>
        </is>
      </c>
      <c r="P1" s="22" t="inlineStr">
        <is>
          <t>A200904DA6B3CHARGERV1.7V2</t>
        </is>
      </c>
      <c r="Q1" s="22" t="inlineStr">
        <is>
          <t>A210114DA7B3BONGO</t>
        </is>
      </c>
      <c r="R1" s="22" t="inlineStr">
        <is>
          <t>A210201E5BOX2MLASERINTERFACE</t>
        </is>
      </c>
      <c r="S1" s="22" t="inlineStr">
        <is>
          <t>A201221E5BOX2MPICBREAKOUTV2</t>
        </is>
      </c>
      <c r="T1" s="22" t="inlineStr">
        <is>
          <t>A201222E5BOX2MSAMPLEADCV1</t>
        </is>
      </c>
      <c r="U1" s="22" t="inlineStr">
        <is>
          <t>A210201E5BOX2MSAMPLEBREAKOUT</t>
        </is>
      </c>
      <c r="V1" s="22" t="inlineStr">
        <is>
          <t>A201215E5SAMPLETIAGAIN</t>
        </is>
      </c>
      <c r="W1" s="22" t="inlineStr">
        <is>
          <t>E97 Radio Mustang, Proto1</t>
        </is>
      </c>
      <c r="X1" s="22" t="inlineStr">
        <is>
          <t>A201219TORINOSPEAKERAMP</t>
        </is>
      </c>
      <c r="Y1" s="22" t="inlineStr">
        <is>
          <t>A210110J348AUDIO</t>
        </is>
      </c>
      <c r="Z1" s="22" t="inlineStr">
        <is>
          <t>A201117J348DEV</t>
        </is>
      </c>
      <c r="AA1" s="22" t="inlineStr">
        <is>
          <t>A201215J348IRONMANNF60FURY</t>
        </is>
      </c>
      <c r="AB1" s="22" t="inlineStr">
        <is>
          <t>A210203J348JONSNOW</t>
        </is>
      </c>
      <c r="AC1" s="22" t="inlineStr">
        <is>
          <t>A210111J348MOTIONSENSOR</t>
        </is>
      </c>
      <c r="AD1" s="22" t="inlineStr">
        <is>
          <t>A210110J348NAND</t>
        </is>
      </c>
      <c r="AE1" s="22" t="inlineStr">
        <is>
          <t>A200108J348NFC</t>
        </is>
      </c>
      <c r="AF1" s="22" t="inlineStr">
        <is>
          <t>A200923J407DEV1</t>
        </is>
      </c>
      <c r="AG1" s="22" t="inlineStr">
        <is>
          <t>A210111J617CERES</t>
        </is>
      </c>
      <c r="AH1" s="22" t="inlineStr">
        <is>
          <t>A201216J617DOG</t>
        </is>
      </c>
      <c r="AI1" s="22" t="inlineStr">
        <is>
          <t>A201130J617J620DEV</t>
        </is>
      </c>
      <c r="AJ1" s="22" t="inlineStr">
        <is>
          <t>A201216J620DIG</t>
        </is>
      </c>
      <c r="AK1" s="22" t="inlineStr">
        <is>
          <t>A201217JA6B2C0LUME</t>
        </is>
      </c>
      <c r="AL1" s="22" t="inlineStr">
        <is>
          <t>A201219J617J620FURYACE2</t>
        </is>
      </c>
      <c r="AM1" s="22" t="inlineStr">
        <is>
          <t>A201217JA6B2C0/J617MOTIONSENSOR</t>
        </is>
      </c>
      <c r="AN1" s="22" t="inlineStr">
        <is>
          <t>A201219J617J620FURYOPTICALSENSOR</t>
        </is>
      </c>
      <c r="AO1" s="22" t="inlineStr">
        <is>
          <t>A201217JA6B2C0/J617NAND</t>
        </is>
      </c>
      <c r="AP1" s="22" t="inlineStr">
        <is>
          <t>A210111J617J620SCORPIUS</t>
        </is>
      </c>
      <c r="AQ1" s="22" t="inlineStr">
        <is>
          <t>A201217JA6B2C0/J617SPEAKERAMP</t>
        </is>
      </c>
      <c r="AR1" s="22" t="inlineStr">
        <is>
          <t>A201219N301SPARTTOBF3</t>
        </is>
      </c>
      <c r="AS1" s="22" t="inlineStr">
        <is>
          <t>SMT PRODUCTION</t>
        </is>
      </c>
      <c r="AT1" s="22" t="inlineStr">
        <is>
          <t>A201204T306ANTELOPERALLY</t>
        </is>
      </c>
      <c r="AU1" s="22" t="inlineStr">
        <is>
          <t>A201116T306HFDAMPHEXA</t>
        </is>
      </c>
      <c r="AV1" s="22" t="inlineStr">
        <is>
          <t>A201215T306MFDAMPHEXA</t>
        </is>
      </c>
      <c r="AW1" s="22" t="inlineStr">
        <is>
          <t>A210121T306MINKBURNOUT</t>
        </is>
      </c>
      <c r="AX1" s="22" t="inlineStr">
        <is>
          <t>A210203T306MINKRALLY</t>
        </is>
      </c>
      <c r="AY1" s="22" t="inlineStr">
        <is>
          <t>A210203T841LICATA</t>
        </is>
      </c>
      <c r="AZ1" s="22" t="inlineStr">
        <is>
          <t>A210114T506FOLIO</t>
        </is>
      </c>
      <c r="BA1" s="22" t="inlineStr">
        <is>
          <t xml:space="preserve">A191204TA5B5C4BATTSIM </t>
        </is>
      </c>
      <c r="BB1" s="22" t="inlineStr">
        <is>
          <t>A200827T554SENTINELHUBBLE</t>
        </is>
      </c>
      <c r="BC1" s="22" t="inlineStr">
        <is>
          <t>A201219T608MARSWARK</t>
        </is>
      </c>
      <c r="BD1" s="22" t="inlineStr">
        <is>
          <t>A200620TA7B2C0RETROMLB</t>
        </is>
      </c>
      <c r="BE1" s="22" t="inlineStr">
        <is>
          <t>A210114TA7B7C2VIPPEFYR</t>
        </is>
      </c>
      <c r="BF1" s="22" t="inlineStr">
        <is>
          <t>A210111T841ADEL</t>
        </is>
      </c>
      <c r="BG1" s="22" t="inlineStr">
        <is>
          <t>A210126T841BEAST</t>
        </is>
      </c>
      <c r="BH1" s="22" t="inlineStr">
        <is>
          <t>A210204T841BERGELMIR</t>
        </is>
      </c>
      <c r="BI1" s="22" t="inlineStr">
        <is>
          <t>A2012032T841EDJUNIOR</t>
        </is>
      </c>
      <c r="BJ1" s="22" t="inlineStr">
        <is>
          <t>A210126T841HELIOS</t>
        </is>
      </c>
      <c r="BK1" s="177" t="inlineStr">
        <is>
          <t>A210106T841LLTBORA</t>
        </is>
      </c>
      <c r="BL1" s="22" t="inlineStr">
        <is>
          <t>T841 Long Lead time (C board)</t>
        </is>
      </c>
      <c r="BM1" s="22" t="inlineStr">
        <is>
          <t>A210205T841LLTRBOARDS</t>
        </is>
      </c>
      <c r="BN1" s="177" t="inlineStr">
        <is>
          <t>A2012082T841REDBUD</t>
        </is>
      </c>
      <c r="BO1" s="22" t="inlineStr">
        <is>
          <t>A201110T841SAGITTARIUS</t>
        </is>
      </c>
      <c r="BP1" s="22" t="inlineStr">
        <is>
          <t>A201118T841SATURN</t>
        </is>
      </c>
      <c r="BQ1" s="22" t="inlineStr">
        <is>
          <t>A201118T841SCARECROW</t>
        </is>
      </c>
      <c r="BR1" s="22" t="inlineStr">
        <is>
          <t>A210203T841SVEN</t>
        </is>
      </c>
      <c r="BS1" s="177" t="inlineStr">
        <is>
          <t>A200928T908DEV</t>
        </is>
      </c>
      <c r="BT1" s="177" t="inlineStr">
        <is>
          <t>A201208T946LONGCOMBOPTICS</t>
        </is>
      </c>
      <c r="BU1" s="177" t="inlineStr">
        <is>
          <t>A201026T1251FOREHEAD</t>
        </is>
      </c>
      <c r="BV1" s="22" t="inlineStr">
        <is>
          <t>A201217XA1B0C1D1RFDEV</t>
        </is>
      </c>
      <c r="BW1" s="22" t="inlineStr">
        <is>
          <t>A201208X1230AUDIO</t>
        </is>
      </c>
      <c r="BX1" s="177" t="inlineStr">
        <is>
          <t>A201210X1230BASE</t>
        </is>
      </c>
      <c r="BY1" s="177" t="inlineStr">
        <is>
          <t>A201208X1230BORA</t>
        </is>
      </c>
      <c r="BZ1" s="177" t="inlineStr">
        <is>
          <t>A201208X1230CAMERAIFC</t>
        </is>
      </c>
      <c r="CA1" s="177" t="inlineStr">
        <is>
          <t>A201208X1230CAMERAILLUM</t>
        </is>
      </c>
      <c r="CB1" s="177" t="inlineStr">
        <is>
          <t>A201208X1230CAMERAOFC</t>
        </is>
      </c>
      <c r="CC1" s="177" t="inlineStr">
        <is>
          <t>A201208X1230CROWNBUTTON</t>
        </is>
      </c>
      <c r="CD1" s="177" t="inlineStr">
        <is>
          <t>A201208X1230IPD</t>
        </is>
      </c>
      <c r="CE1" s="177" t="inlineStr">
        <is>
          <t>A201208X1230MOTIONSENSOR</t>
        </is>
      </c>
      <c r="CF1" s="177" t="inlineStr">
        <is>
          <t>A201230X1230PUCK</t>
        </is>
      </c>
      <c r="CG1" s="177" t="inlineStr">
        <is>
          <t>A200820X1230RIGFLEXOJUMPLR</t>
        </is>
      </c>
      <c r="CH1" s="22" t="inlineStr">
        <is>
          <t>A201208X1230STATEN</t>
        </is>
      </c>
      <c r="CI1" s="22" t="inlineStr">
        <is>
          <t>A201208X1230USB2MCW</t>
        </is>
      </c>
      <c r="CJ1" s="22" t="inlineStr">
        <is>
          <t>A201208X1230USBC</t>
        </is>
      </c>
      <c r="CK1" s="22" t="inlineStr">
        <is>
          <t>A201128X1230X1072</t>
        </is>
      </c>
      <c r="CL1" s="22" t="inlineStr">
        <is>
          <t>A201129X1230X1080</t>
        </is>
      </c>
      <c r="CM1" s="177" t="inlineStr">
        <is>
          <t>A201113X1761MLBL</t>
        </is>
      </c>
      <c r="CN1" s="177" t="inlineStr">
        <is>
          <t>XA2B0C2D4 MLB POC</t>
        </is>
      </c>
      <c r="CO1" s="22" t="inlineStr">
        <is>
          <t>A201015X2042DEV</t>
        </is>
      </c>
      <c r="CP1" s="22" t="inlineStr">
        <is>
          <t>A210125X2042ELVIS</t>
        </is>
      </c>
      <c r="CQ1" s="22" t="inlineStr">
        <is>
          <t>A201201XA2B0C4D2MLBPOC</t>
        </is>
      </c>
      <c r="CR1" s="22" t="inlineStr">
        <is>
          <t>A201029X2042PRIUS</t>
        </is>
      </c>
      <c r="CS1" s="22" t="inlineStr">
        <is>
          <t>X2042 Renge, Proto1</t>
        </is>
      </c>
      <c r="CT1" s="22" t="inlineStr">
        <is>
          <t>A201209DA2B1C0D0FCM</t>
        </is>
      </c>
      <c r="CU1" s="22" t="inlineStr">
        <is>
          <t>A201223X2100BATTBREAKOUT</t>
        </is>
      </c>
      <c r="CV1" s="22" t="inlineStr">
        <is>
          <t>A210114X2100DCLIMONITE</t>
        </is>
      </c>
      <c r="CW1" s="22" t="inlineStr">
        <is>
          <t>A201223X2100MOTION</t>
        </is>
      </c>
      <c r="CX1" s="22" t="inlineStr">
        <is>
          <t>A200827X2158DEVSYSTEM2</t>
        </is>
      </c>
      <c r="CY1" s="22" t="inlineStr">
        <is>
          <t>A201125X2158MLB</t>
        </is>
      </c>
      <c r="CZ1" s="22" t="inlineStr">
        <is>
          <t>A210110X2159DEVMOTHERSHIP</t>
        </is>
      </c>
      <c r="DA1" s="22" t="inlineStr">
        <is>
          <t>A210127X2222DEV2</t>
        </is>
      </c>
      <c r="DB1" s="22" t="inlineStr">
        <is>
          <t>A200914X2243MLB</t>
        </is>
      </c>
      <c r="DC1" s="22" t="inlineStr">
        <is>
          <t>A210114XA2B7C7D7RFDEV1</t>
        </is>
      </c>
      <c r="DD1" s="22" t="inlineStr">
        <is>
          <t>A201201XA2B2C9D0DEVSYSTEM</t>
        </is>
      </c>
      <c r="DE1" s="22" t="inlineStr">
        <is>
          <t>A201111X2290LILFLASH</t>
        </is>
      </c>
      <c r="DF1" s="22" t="inlineStr">
        <is>
          <t>A201208X2290LILMAGPIE</t>
        </is>
      </c>
      <c r="DG1" s="22" t="inlineStr">
        <is>
          <t>A201217X2354LILALLEN</t>
        </is>
      </c>
      <c r="DH1" s="22" t="inlineStr">
        <is>
          <t>A201218X2354LILLOCUSTEESES</t>
        </is>
      </c>
      <c r="DI1" s="22" t="inlineStr">
        <is>
          <t>A201218X2354LILPROX</t>
        </is>
      </c>
      <c r="DJ1" s="22" t="inlineStr">
        <is>
          <t>A210205X2440DCSPKALERT</t>
        </is>
      </c>
      <c r="DK1" s="22" t="inlineStr">
        <is>
          <t>A210201X2440SCMAGNETITE</t>
        </is>
      </c>
      <c r="DL1" s="22" t="inlineStr">
        <is>
          <t>A201217XA1B0C5D1E4ALPESDEVB</t>
        </is>
      </c>
      <c r="DM1" s="22" t="inlineStr">
        <is>
          <t>A201204A1B0C5D1E4L5</t>
        </is>
      </c>
      <c r="DN1" s="22" t="inlineStr">
        <is>
          <t>A201204XA1B0C5D1E4PCIEBRIDGE</t>
        </is>
      </c>
      <c r="DO1" s="22" t="inlineStr">
        <is>
          <t>A201217XA1B0C5D1E4RFDEVBUILD2</t>
        </is>
      </c>
      <c r="DP1" s="22" t="inlineStr">
        <is>
          <t>A201109Z7VIEW2MLB</t>
        </is>
      </c>
      <c r="DQ1" s="22" t="inlineStr">
        <is>
          <t>A201109Z7VIEW2PREAMP</t>
        </is>
      </c>
      <c r="DR1" s="22" t="inlineStr">
        <is>
          <t>A201109Z7VIEW2STANDARDADC</t>
        </is>
      </c>
      <c r="DS1" s="37" t="inlineStr">
        <is>
          <t>A201129Z51YELLOWWOOD</t>
        </is>
      </c>
      <c r="DT1" s="178" t="inlineStr">
        <is>
          <t>Total Amount</t>
        </is>
      </c>
      <c r="DU1" s="12" t="n"/>
    </row>
    <row r="2">
      <c r="A2" s="5" t="n">
        <v>1</v>
      </c>
      <c r="B2" s="179" t="n">
        <v>44217</v>
      </c>
      <c r="C2" s="30" t="inlineStr">
        <is>
          <t>3-335-98838</t>
        </is>
      </c>
      <c r="D2" s="180" t="n">
        <v>44214</v>
      </c>
      <c r="E2" s="181">
        <f>10731.17-247.64</f>
        <v/>
      </c>
      <c r="F2" s="182" t="n"/>
      <c r="G2" s="183" t="n">
        <v>470.36</v>
      </c>
      <c r="H2" s="183" t="n">
        <v>119.31</v>
      </c>
      <c r="I2" s="182" t="n"/>
      <c r="J2" s="182" t="n"/>
      <c r="K2" s="182" t="n"/>
      <c r="L2" s="183" t="n">
        <v>397.67</v>
      </c>
      <c r="M2" s="182" t="n"/>
      <c r="N2" s="182" t="n"/>
      <c r="O2" s="183" t="n">
        <v>117.33</v>
      </c>
      <c r="P2" s="182" t="n"/>
      <c r="Q2" s="182" t="n"/>
      <c r="R2" s="182" t="n"/>
      <c r="S2" s="182" t="n"/>
      <c r="T2" s="183" t="n">
        <v>145.76</v>
      </c>
      <c r="U2" s="182" t="n"/>
      <c r="V2" s="182" t="n"/>
      <c r="W2" s="182" t="n"/>
      <c r="X2" s="182" t="n"/>
      <c r="Y2" s="182" t="n"/>
      <c r="Z2" s="182" t="n"/>
      <c r="AA2" s="183" t="n">
        <v>825.6</v>
      </c>
      <c r="AB2" s="182" t="n"/>
      <c r="AC2" s="182" t="n"/>
      <c r="AD2" s="182" t="n"/>
      <c r="AE2" s="182" t="n"/>
      <c r="AF2" s="182" t="n"/>
      <c r="AG2" s="182" t="n"/>
      <c r="AH2" s="183" t="n">
        <v>183.73</v>
      </c>
      <c r="AI2" s="183" t="n">
        <v>116.81</v>
      </c>
      <c r="AJ2" s="183" t="n">
        <v>237.71</v>
      </c>
      <c r="AK2" s="182" t="n"/>
      <c r="AL2" s="183" t="n">
        <v>360.98</v>
      </c>
      <c r="AM2" s="183" t="n">
        <v>183.31</v>
      </c>
      <c r="AN2" s="183" t="n">
        <v>455.91</v>
      </c>
      <c r="AO2" s="182" t="n"/>
      <c r="AP2" s="182" t="n"/>
      <c r="AQ2" s="182" t="n"/>
      <c r="AR2" s="182" t="n"/>
      <c r="AS2" s="182" t="n"/>
      <c r="AT2" s="183" t="n">
        <v>51.42</v>
      </c>
      <c r="AU2" s="182" t="n"/>
      <c r="AV2" s="183" t="n">
        <v>53.46</v>
      </c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2" t="n"/>
      <c r="BJ2" s="182" t="n"/>
      <c r="BK2" s="183" t="n">
        <v>294.85</v>
      </c>
      <c r="BL2" s="182" t="n"/>
      <c r="BM2" s="182" t="n"/>
      <c r="BN2" s="183" t="n">
        <v>852.64</v>
      </c>
      <c r="BO2" s="183" t="n">
        <v>432.44</v>
      </c>
      <c r="BP2" s="183" t="n">
        <v>299.91</v>
      </c>
      <c r="BQ2" s="182" t="n"/>
      <c r="BR2" s="182" t="n"/>
      <c r="BS2" s="182" t="n"/>
      <c r="BT2" s="182" t="n"/>
      <c r="BU2" s="183" t="n">
        <v>140.38</v>
      </c>
      <c r="BV2" s="183">
        <f>835.94+359.29</f>
        <v/>
      </c>
      <c r="BW2" s="183" t="n">
        <v>183.31</v>
      </c>
      <c r="BX2" s="183" t="n">
        <v>75.84</v>
      </c>
      <c r="BY2" s="182" t="n"/>
      <c r="BZ2" s="182" t="n"/>
      <c r="CA2" s="182" t="n"/>
      <c r="CB2" s="182" t="n"/>
      <c r="CC2" s="182" t="n"/>
      <c r="CD2" s="182" t="n"/>
      <c r="CE2" s="183" t="n">
        <v>241.55</v>
      </c>
      <c r="CF2" s="182" t="n"/>
      <c r="CG2" s="183" t="n">
        <v>101.39</v>
      </c>
      <c r="CH2" s="182" t="n"/>
      <c r="CI2" s="182" t="n"/>
      <c r="CJ2" s="182" t="n"/>
      <c r="CK2" s="183" t="n">
        <v>66.19</v>
      </c>
      <c r="CL2" s="182" t="n"/>
      <c r="CM2" s="183" t="n">
        <v>430.68</v>
      </c>
      <c r="CN2" s="183" t="n"/>
      <c r="CO2" s="183" t="n">
        <v>289.95</v>
      </c>
      <c r="CP2" s="182" t="n"/>
      <c r="CQ2" s="182" t="n"/>
      <c r="CR2" s="183" t="n">
        <v>138.85</v>
      </c>
      <c r="CS2" s="182" t="n"/>
      <c r="CT2" s="182" t="n"/>
      <c r="CU2" s="183" t="n">
        <v>6.6</v>
      </c>
      <c r="CV2" s="182" t="n"/>
      <c r="CW2" s="183" t="n">
        <v>290.76</v>
      </c>
      <c r="CX2" s="182" t="n"/>
      <c r="CY2" s="182" t="n"/>
      <c r="CZ2" s="182" t="n"/>
      <c r="DA2" s="182" t="n"/>
      <c r="DB2" s="183" t="n">
        <v>208.38</v>
      </c>
      <c r="DC2" s="183" t="n">
        <v>146.7</v>
      </c>
      <c r="DD2" s="182" t="n"/>
      <c r="DE2" s="182" t="n"/>
      <c r="DF2" s="182" t="n"/>
      <c r="DG2" s="183" t="n">
        <v>547.54</v>
      </c>
      <c r="DH2" s="183" t="n">
        <v>820.4000000000001</v>
      </c>
      <c r="DI2" s="182" t="n"/>
      <c r="DJ2" s="182" t="n"/>
      <c r="DK2" s="182" t="n"/>
      <c r="DL2" s="182" t="n"/>
      <c r="DM2" s="182" t="n"/>
      <c r="DN2" s="183" t="n">
        <v>0.58</v>
      </c>
      <c r="DO2" s="182" t="n"/>
      <c r="DP2" s="182" t="n"/>
      <c r="DQ2" s="182" t="n"/>
      <c r="DR2" s="182" t="n"/>
      <c r="DS2" s="184" t="n"/>
      <c r="DT2" s="185">
        <f>SUM(F2:DS2)</f>
        <v/>
      </c>
      <c r="DU2" s="186">
        <f>E2-DT2</f>
        <v/>
      </c>
    </row>
    <row r="3">
      <c r="A3" s="5" t="n">
        <v>2</v>
      </c>
      <c r="B3" s="179" t="n">
        <v>44224</v>
      </c>
      <c r="C3" s="30" t="inlineStr">
        <is>
          <t>3-337-96915</t>
        </is>
      </c>
      <c r="D3" s="180" t="n">
        <v>44218</v>
      </c>
      <c r="E3" s="181" t="n">
        <v>11111.42</v>
      </c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9" t="n">
        <v>8862.530000000001</v>
      </c>
      <c r="AJ3" s="182" t="n"/>
      <c r="AK3" s="182" t="n"/>
      <c r="AL3" s="182" t="n"/>
      <c r="AM3" s="182" t="n"/>
      <c r="AN3" s="182" t="n"/>
      <c r="AO3" s="189" t="n">
        <v>134.23</v>
      </c>
      <c r="AP3" s="182" t="n"/>
      <c r="AQ3" s="182" t="n"/>
      <c r="AR3" s="182" t="n"/>
      <c r="AS3" s="182" t="n"/>
      <c r="AT3" s="189" t="n">
        <v>38.87</v>
      </c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2" t="n"/>
      <c r="BO3" s="182" t="n"/>
      <c r="BP3" s="189" t="n">
        <v>236.25</v>
      </c>
      <c r="BQ3" s="182" t="n"/>
      <c r="BR3" s="182" t="n"/>
      <c r="BS3" s="182" t="n"/>
      <c r="BT3" s="182" t="n"/>
      <c r="BU3" s="182" t="n"/>
      <c r="BV3" s="189" t="n">
        <v>50</v>
      </c>
      <c r="BW3" s="189" t="n">
        <v>984.02</v>
      </c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2" t="n"/>
      <c r="CQ3" s="182" t="n"/>
      <c r="CR3" s="182" t="n"/>
      <c r="CS3" s="182" t="n"/>
      <c r="CT3" s="182" t="n"/>
      <c r="CU3" s="182" t="n"/>
      <c r="CV3" s="182" t="n"/>
      <c r="CW3" s="182" t="n"/>
      <c r="CX3" s="182" t="n"/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2" t="n"/>
      <c r="DH3" s="182" t="n"/>
      <c r="DI3" s="182" t="n"/>
      <c r="DJ3" s="182" t="n"/>
      <c r="DK3" s="182" t="n"/>
      <c r="DL3" s="182" t="n"/>
      <c r="DM3" s="189" t="n">
        <v>805.52</v>
      </c>
      <c r="DN3" s="182" t="n"/>
      <c r="DO3" s="182" t="n"/>
      <c r="DP3" s="182" t="n"/>
      <c r="DQ3" s="182" t="n"/>
      <c r="DR3" s="182" t="n"/>
      <c r="DS3" s="184" t="n"/>
      <c r="DT3" s="185">
        <f>SUM(F3:DS3)</f>
        <v/>
      </c>
      <c r="DU3" s="186">
        <f>E3-DT3</f>
        <v/>
      </c>
    </row>
    <row r="4">
      <c r="A4" s="5" t="n">
        <v>3</v>
      </c>
      <c r="B4" s="179" t="n">
        <v>44224</v>
      </c>
      <c r="C4" s="30" t="inlineStr">
        <is>
          <t>3-336-79536</t>
        </is>
      </c>
      <c r="D4" s="180" t="n">
        <v>44215</v>
      </c>
      <c r="E4" s="181" t="n">
        <v>4320.8</v>
      </c>
      <c r="F4" s="182" t="n"/>
      <c r="G4" s="189" t="n">
        <v>3102.4</v>
      </c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9" t="n">
        <v>38.23</v>
      </c>
      <c r="AK4" s="182" t="n"/>
      <c r="AL4" s="182" t="n"/>
      <c r="AM4" s="182" t="n"/>
      <c r="AN4" s="182" t="n"/>
      <c r="AO4" s="189" t="n">
        <v>96.20999999999999</v>
      </c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2" t="n"/>
      <c r="CC4" s="182" t="n"/>
      <c r="CD4" s="189" t="n">
        <v>38.23</v>
      </c>
      <c r="CE4" s="182" t="n"/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9" t="n">
        <v>1045.73</v>
      </c>
      <c r="CU4" s="182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4" t="n"/>
      <c r="DT4" s="185">
        <f>SUM(F4:DS4)</f>
        <v/>
      </c>
      <c r="DU4" s="186">
        <f>E4-DT4</f>
        <v/>
      </c>
    </row>
    <row r="5">
      <c r="A5" s="5" t="n">
        <v>4</v>
      </c>
      <c r="B5" s="179" t="n">
        <v>44224</v>
      </c>
      <c r="C5" s="30" t="inlineStr">
        <is>
          <t>3-337-60897</t>
        </is>
      </c>
      <c r="D5" s="180" t="n">
        <v>44217</v>
      </c>
      <c r="E5" s="181" t="n">
        <v>20310.02</v>
      </c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9" t="n">
        <v>253.73</v>
      </c>
      <c r="AE5" s="182" t="n"/>
      <c r="AF5" s="182" t="n"/>
      <c r="AG5" s="182" t="n"/>
      <c r="AH5" s="182" t="n"/>
      <c r="AI5" s="189">
        <f>3655.91+7090.02</f>
        <v/>
      </c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9" t="n">
        <v>38.23</v>
      </c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9" t="n">
        <v>4882.4</v>
      </c>
      <c r="BO5" s="182" t="n"/>
      <c r="BP5" s="189">
        <f>194.35+2548.1+1647.28</f>
        <v/>
      </c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2" t="n"/>
      <c r="CV5" s="182" t="n"/>
      <c r="CW5" s="182" t="n"/>
      <c r="CX5" s="182" t="n"/>
      <c r="CY5" s="182" t="n"/>
      <c r="CZ5" s="182" t="n"/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2" t="n"/>
      <c r="DK5" s="182" t="n"/>
      <c r="DL5" s="182" t="n"/>
      <c r="DM5" s="182" t="n"/>
      <c r="DN5" s="182" t="n"/>
      <c r="DO5" s="182" t="n"/>
      <c r="DP5" s="182" t="n"/>
      <c r="DQ5" s="182" t="n"/>
      <c r="DR5" s="182" t="n"/>
      <c r="DS5" s="184" t="n"/>
      <c r="DT5" s="185">
        <f>SUM(F5:DS5)</f>
        <v/>
      </c>
      <c r="DU5" s="186">
        <f>E5-DT5</f>
        <v/>
      </c>
    </row>
    <row r="6">
      <c r="A6" s="5" t="n">
        <v>5</v>
      </c>
      <c r="B6" s="179" t="n">
        <v>44224</v>
      </c>
      <c r="C6" s="30" t="inlineStr">
        <is>
          <t>7-253-34537</t>
        </is>
      </c>
      <c r="D6" s="180" t="n">
        <v>44218</v>
      </c>
      <c r="E6" s="181" t="n">
        <v>35.61</v>
      </c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9" t="n">
        <v>12.58</v>
      </c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2" t="n"/>
      <c r="BR6" s="182" t="n"/>
      <c r="BS6" s="182" t="n"/>
      <c r="BT6" s="182" t="n"/>
      <c r="BU6" s="182" t="n"/>
      <c r="BV6" s="189" t="n">
        <v>5.68</v>
      </c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2" t="n"/>
      <c r="CH6" s="182" t="n"/>
      <c r="CI6" s="182" t="n"/>
      <c r="CJ6" s="182" t="n"/>
      <c r="CK6" s="182" t="n"/>
      <c r="CL6" s="182" t="n"/>
      <c r="CM6" s="182" t="n"/>
      <c r="CN6" s="182" t="n"/>
      <c r="CO6" s="182" t="n"/>
      <c r="CP6" s="182" t="n"/>
      <c r="CQ6" s="182" t="n"/>
      <c r="CR6" s="182" t="n"/>
      <c r="CS6" s="182" t="n"/>
      <c r="CT6" s="182" t="n"/>
      <c r="CU6" s="182" t="n"/>
      <c r="CV6" s="182" t="n"/>
      <c r="CW6" s="182" t="n"/>
      <c r="CX6" s="189" t="n">
        <v>5.99</v>
      </c>
      <c r="CY6" s="182" t="n"/>
      <c r="CZ6" s="182" t="n"/>
      <c r="DA6" s="182" t="n"/>
      <c r="DB6" s="182" t="n"/>
      <c r="DC6" s="189" t="n">
        <v>5.68</v>
      </c>
      <c r="DD6" s="182" t="n"/>
      <c r="DE6" s="182" t="n"/>
      <c r="DF6" s="182" t="n"/>
      <c r="DG6" s="182" t="n"/>
      <c r="DH6" s="182" t="n"/>
      <c r="DI6" s="182" t="n"/>
      <c r="DJ6" s="182" t="n"/>
      <c r="DK6" s="182" t="n"/>
      <c r="DL6" s="182" t="n"/>
      <c r="DM6" s="189" t="n">
        <v>5.68</v>
      </c>
      <c r="DN6" s="182" t="n"/>
      <c r="DO6" s="182" t="n"/>
      <c r="DP6" s="182" t="n"/>
      <c r="DQ6" s="182" t="n"/>
      <c r="DR6" s="182" t="n"/>
      <c r="DS6" s="184" t="n"/>
      <c r="DT6" s="185">
        <f>SUM(F6:DS6)</f>
        <v/>
      </c>
      <c r="DU6" s="186">
        <f>E6-DT6</f>
        <v/>
      </c>
    </row>
    <row r="7">
      <c r="A7" s="5" t="n">
        <v>6</v>
      </c>
      <c r="B7" s="179" t="n">
        <v>44224</v>
      </c>
      <c r="C7" s="30" t="inlineStr">
        <is>
          <t>3-337-24063</t>
        </is>
      </c>
      <c r="D7" s="180" t="n">
        <v>44216</v>
      </c>
      <c r="E7" s="181" t="n">
        <v>38.23</v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9" t="n">
        <v>38.23</v>
      </c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4" t="n"/>
      <c r="DT7" s="185">
        <f>SUM(F7:DS7)</f>
        <v/>
      </c>
      <c r="DU7" s="186">
        <f>E7-DT7</f>
        <v/>
      </c>
    </row>
    <row r="8">
      <c r="A8" s="5" t="n">
        <v>7</v>
      </c>
      <c r="B8" s="179" t="n">
        <v>44224</v>
      </c>
      <c r="C8" s="30" t="inlineStr">
        <is>
          <t>3-338-44982</t>
        </is>
      </c>
      <c r="D8" s="180" t="n">
        <v>44221</v>
      </c>
      <c r="E8" s="181" t="n">
        <v>6761.61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9">
        <f>38.23+338.23</f>
        <v/>
      </c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9" t="n">
        <v>3135.75</v>
      </c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9" t="n">
        <v>38.23</v>
      </c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9" t="n">
        <v>1398.4</v>
      </c>
      <c r="DQ8" s="182" t="n"/>
      <c r="DR8" s="189" t="n">
        <v>1812.77</v>
      </c>
      <c r="DS8" s="184" t="n"/>
      <c r="DT8" s="185">
        <f>SUM(F8:DS8)</f>
        <v/>
      </c>
      <c r="DU8" s="186">
        <f>E8-DT8</f>
        <v/>
      </c>
    </row>
    <row r="9">
      <c r="A9" s="5" t="n">
        <v>8</v>
      </c>
      <c r="B9" s="179" t="n">
        <v>44224</v>
      </c>
      <c r="C9" s="30" t="inlineStr">
        <is>
          <t>3-339-04076</t>
        </is>
      </c>
      <c r="D9" s="180" t="n">
        <v>44222</v>
      </c>
      <c r="E9" s="181" t="n">
        <v>3485.99</v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9" t="n">
        <v>290.23</v>
      </c>
      <c r="AF9" s="182" t="n"/>
      <c r="AG9" s="182" t="n"/>
      <c r="AH9" s="182" t="n"/>
      <c r="AI9" s="182" t="n"/>
      <c r="AJ9" s="182" t="n"/>
      <c r="AK9" s="182" t="n"/>
      <c r="AL9" s="182" t="n"/>
      <c r="AM9" s="189" t="n">
        <v>690.77</v>
      </c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9" t="n">
        <v>42.94</v>
      </c>
      <c r="BJ9" s="182" t="n"/>
      <c r="BK9" s="182" t="n"/>
      <c r="BL9" s="182" t="n"/>
      <c r="BM9" s="182" t="n"/>
      <c r="BN9" s="182" t="n"/>
      <c r="BO9" s="182" t="n"/>
      <c r="BP9" s="182" t="n"/>
      <c r="BQ9" s="189" t="n">
        <v>38.23</v>
      </c>
      <c r="BR9" s="182" t="n"/>
      <c r="BS9" s="182" t="n"/>
      <c r="BT9" s="182" t="n"/>
      <c r="BU9" s="189" t="n">
        <v>38.23</v>
      </c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9" t="n">
        <v>266.98</v>
      </c>
      <c r="DP9" s="182" t="n"/>
      <c r="DQ9" s="189" t="n">
        <v>2078.61</v>
      </c>
      <c r="DR9" s="182" t="n"/>
      <c r="DS9" s="201" t="n">
        <v>40</v>
      </c>
      <c r="DT9" s="185">
        <f>SUM(F9:DS9)</f>
        <v/>
      </c>
      <c r="DU9" s="186">
        <f>E9-DT9</f>
        <v/>
      </c>
    </row>
    <row r="10">
      <c r="A10" s="5" t="n">
        <v>9</v>
      </c>
      <c r="B10" s="179" t="n">
        <v>44225</v>
      </c>
      <c r="C10" s="30" t="inlineStr">
        <is>
          <t>7-253-34538</t>
        </is>
      </c>
      <c r="D10" s="180" t="n">
        <v>44218</v>
      </c>
      <c r="E10" s="181" t="n">
        <v>2195.19</v>
      </c>
      <c r="F10" s="189" t="n">
        <v>63.75</v>
      </c>
      <c r="G10" s="182" t="n"/>
      <c r="H10" s="182" t="n"/>
      <c r="I10" s="182" t="n"/>
      <c r="J10" s="189" t="n">
        <v>19.74</v>
      </c>
      <c r="K10" s="182" t="n"/>
      <c r="L10" s="189" t="n">
        <v>57.78999999999999</v>
      </c>
      <c r="M10" s="182" t="n"/>
      <c r="N10" s="182" t="n"/>
      <c r="O10" s="182" t="n"/>
      <c r="P10" s="182" t="n"/>
      <c r="Q10" s="182" t="n"/>
      <c r="R10" s="182" t="n"/>
      <c r="S10" s="189" t="n">
        <v>20.28</v>
      </c>
      <c r="T10" s="189" t="n">
        <v>19.35</v>
      </c>
      <c r="U10" s="182" t="n"/>
      <c r="V10" s="182" t="n"/>
      <c r="W10" s="189" t="n">
        <v>10.13</v>
      </c>
      <c r="X10" s="182" t="n"/>
      <c r="Y10" s="189" t="n">
        <v>25.33</v>
      </c>
      <c r="Z10" s="189" t="n">
        <v>6.98</v>
      </c>
      <c r="AA10" s="189" t="n">
        <v>21.11</v>
      </c>
      <c r="AB10" s="182" t="n"/>
      <c r="AC10" s="189" t="n">
        <v>11.5</v>
      </c>
      <c r="AD10" s="189" t="n">
        <v>52</v>
      </c>
      <c r="AE10" s="189" t="n">
        <v>47.04000000000001</v>
      </c>
      <c r="AF10" s="182" t="n"/>
      <c r="AG10" s="182" t="n"/>
      <c r="AH10" s="189" t="n">
        <v>35.31</v>
      </c>
      <c r="AI10" s="189" t="n">
        <v>81.24000000000001</v>
      </c>
      <c r="AJ10" s="189" t="n">
        <v>10.99</v>
      </c>
      <c r="AK10" s="182" t="n"/>
      <c r="AL10" s="189" t="n">
        <v>17.39</v>
      </c>
      <c r="AM10" s="182" t="n"/>
      <c r="AN10" s="182" t="n"/>
      <c r="AO10" s="189" t="n">
        <v>18.39</v>
      </c>
      <c r="AP10" s="182" t="n"/>
      <c r="AQ10" s="189" t="n">
        <v>15.24</v>
      </c>
      <c r="AR10" s="182" t="n"/>
      <c r="AS10" s="182" t="n"/>
      <c r="AT10" s="189" t="n">
        <v>11.26</v>
      </c>
      <c r="AU10" s="182" t="n"/>
      <c r="AV10" s="189" t="n">
        <v>7.52</v>
      </c>
      <c r="AW10" s="182" t="n"/>
      <c r="AX10" s="182" t="n"/>
      <c r="AY10" s="182" t="n"/>
      <c r="AZ10" s="182" t="n"/>
      <c r="BA10" s="189" t="n">
        <v>6.97</v>
      </c>
      <c r="BB10" s="189" t="n">
        <v>31.82</v>
      </c>
      <c r="BC10" s="182" t="n"/>
      <c r="BD10" s="182" t="n"/>
      <c r="BE10" s="189" t="n">
        <v>27.91</v>
      </c>
      <c r="BF10" s="189" t="n">
        <v>97.13</v>
      </c>
      <c r="BG10" s="182" t="n"/>
      <c r="BH10" s="182" t="n"/>
      <c r="BI10" s="182" t="n"/>
      <c r="BJ10" s="182" t="n"/>
      <c r="BK10" s="182" t="n"/>
      <c r="BL10" s="182" t="n"/>
      <c r="BM10" s="182" t="n"/>
      <c r="BN10" s="189" t="n">
        <v>34.18</v>
      </c>
      <c r="BO10" s="182" t="n"/>
      <c r="BP10" s="182" t="n"/>
      <c r="BQ10" s="189" t="n">
        <v>7.53</v>
      </c>
      <c r="BR10" s="182" t="n"/>
      <c r="BS10" s="182" t="n"/>
      <c r="BT10" s="182" t="n"/>
      <c r="BU10" s="182" t="n"/>
      <c r="BV10" s="189" t="n">
        <v>127.22</v>
      </c>
      <c r="BW10" s="182" t="n"/>
      <c r="BX10" s="189" t="n">
        <v>200.14</v>
      </c>
      <c r="BY10" s="189" t="n">
        <v>190.36</v>
      </c>
      <c r="BZ10" s="182" t="n"/>
      <c r="CA10" s="182" t="n"/>
      <c r="CB10" s="182" t="n"/>
      <c r="CC10" s="182" t="n"/>
      <c r="CD10" s="182" t="n"/>
      <c r="CE10" s="182" t="n"/>
      <c r="CF10" s="189" t="n">
        <v>42.37</v>
      </c>
      <c r="CG10" s="182" t="n"/>
      <c r="CH10" s="189" t="n">
        <v>110.99</v>
      </c>
      <c r="CI10" s="189" t="n">
        <v>10.42</v>
      </c>
      <c r="CJ10" s="182" t="n"/>
      <c r="CK10" s="182" t="n"/>
      <c r="CL10" s="189" t="n">
        <v>36.64</v>
      </c>
      <c r="CM10" s="182" t="n"/>
      <c r="CN10" s="182" t="n"/>
      <c r="CO10" s="182" t="n"/>
      <c r="CP10" s="182" t="n"/>
      <c r="CQ10" s="182" t="n"/>
      <c r="CR10" s="189" t="n">
        <v>14.08</v>
      </c>
      <c r="CS10" s="182" t="n"/>
      <c r="CT10" s="182" t="n"/>
      <c r="CU10" s="182" t="n"/>
      <c r="CV10" s="182" t="n"/>
      <c r="CW10" s="182" t="n"/>
      <c r="CX10" s="182" t="n"/>
      <c r="CY10" s="182" t="n"/>
      <c r="CZ10" s="189" t="n">
        <v>412.07</v>
      </c>
      <c r="DA10" s="182" t="n"/>
      <c r="DB10" s="182" t="n"/>
      <c r="DC10" s="189" t="n">
        <v>100.16</v>
      </c>
      <c r="DD10" s="189" t="n">
        <v>6.97</v>
      </c>
      <c r="DE10" s="189" t="n">
        <v>16.38</v>
      </c>
      <c r="DF10" s="182" t="n"/>
      <c r="DG10" s="189" t="n">
        <v>46.66</v>
      </c>
      <c r="DH10" s="182" t="n"/>
      <c r="DI10" s="182" t="n"/>
      <c r="DJ10" s="182" t="n"/>
      <c r="DK10" s="182" t="n"/>
      <c r="DL10" s="182" t="n"/>
      <c r="DM10" s="189" t="n">
        <v>51.14</v>
      </c>
      <c r="DN10" s="189" t="n">
        <v>11.5</v>
      </c>
      <c r="DO10" s="189" t="n">
        <v>30.11</v>
      </c>
      <c r="DP10" s="182" t="n"/>
      <c r="DQ10" s="182" t="n"/>
      <c r="DR10" s="182" t="n"/>
      <c r="DS10" s="201" t="n">
        <v>30.1</v>
      </c>
      <c r="DT10" s="185">
        <f>SUM(F10:DS10)</f>
        <v/>
      </c>
      <c r="DU10" s="186">
        <f>E10-DT10</f>
        <v/>
      </c>
    </row>
    <row r="11">
      <c r="A11" s="5" t="n">
        <v>10</v>
      </c>
      <c r="B11" s="179" t="n">
        <v>44225</v>
      </c>
      <c r="C11" s="30" t="inlineStr">
        <is>
          <t>LITEON2004157</t>
        </is>
      </c>
      <c r="D11" s="180" t="n">
        <v>44208</v>
      </c>
      <c r="E11" s="181" t="n">
        <v>14.25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9" t="n">
        <v>14.25</v>
      </c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4" t="n"/>
      <c r="DT11" s="185">
        <f>SUM(F11:DS11)</f>
        <v/>
      </c>
      <c r="DU11" s="186">
        <f>E11-DT11</f>
        <v/>
      </c>
    </row>
    <row r="12">
      <c r="A12" s="5" t="n">
        <v>11</v>
      </c>
      <c r="B12" s="179" t="n">
        <v>44225</v>
      </c>
      <c r="C12" s="30" t="inlineStr">
        <is>
          <t>STREAMLINE161722</t>
        </is>
      </c>
      <c r="D12" s="180" t="n">
        <v>44205</v>
      </c>
      <c r="E12" s="181" t="n">
        <v>35</v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9" t="n">
        <v>35</v>
      </c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4" t="n"/>
      <c r="DT12" s="185">
        <f>SUM(F12:DS12)</f>
        <v/>
      </c>
      <c r="DU12" s="186">
        <f>E12-DT12</f>
        <v/>
      </c>
    </row>
    <row r="13">
      <c r="A13" s="5" t="n">
        <v>12</v>
      </c>
      <c r="B13" s="179" t="n">
        <v>44225</v>
      </c>
      <c r="C13" s="30" t="inlineStr">
        <is>
          <t>ARROW2004206</t>
        </is>
      </c>
      <c r="D13" s="180" t="n">
        <v>44186</v>
      </c>
      <c r="E13" s="181" t="n">
        <v>136.5</v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9" t="n">
        <v>136.5</v>
      </c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4" t="n"/>
      <c r="DT13" s="185">
        <f>SUM(F13:DS13)</f>
        <v/>
      </c>
      <c r="DU13" s="186">
        <f>E13-DT13</f>
        <v/>
      </c>
    </row>
    <row r="14">
      <c r="A14" s="5" t="n">
        <v>13</v>
      </c>
      <c r="B14" s="179" t="n">
        <v>44225</v>
      </c>
      <c r="C14" s="30" t="inlineStr">
        <is>
          <t>LITEON2100227</t>
        </is>
      </c>
      <c r="D14" s="180" t="n">
        <v>44219</v>
      </c>
      <c r="E14" s="181">
        <f>77.29+23.2+28.5</f>
        <v/>
      </c>
      <c r="F14" s="182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9" t="n">
        <v>128.99</v>
      </c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182" t="n"/>
      <c r="DS14" s="184" t="n"/>
      <c r="DT14" s="185">
        <f>SUM(F14:DS14)</f>
        <v/>
      </c>
      <c r="DU14" s="186">
        <f>E14-DT14</f>
        <v/>
      </c>
    </row>
    <row r="15">
      <c r="A15" s="5" t="n">
        <v>14</v>
      </c>
      <c r="B15" s="179" t="n">
        <v>44225</v>
      </c>
      <c r="C15" s="30" t="inlineStr">
        <is>
          <t>SAMTEC15266307</t>
        </is>
      </c>
      <c r="D15" s="180" t="n">
        <v>44210</v>
      </c>
      <c r="E15" s="181" t="n">
        <v>64.2</v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9" t="n">
        <v>64.2</v>
      </c>
      <c r="DM15" s="182" t="n"/>
      <c r="DN15" s="182" t="n"/>
      <c r="DO15" s="182" t="n"/>
      <c r="DP15" s="182" t="n"/>
      <c r="DQ15" s="182" t="n"/>
      <c r="DR15" s="182" t="n"/>
      <c r="DS15" s="184" t="n"/>
      <c r="DT15" s="185">
        <f>SUM(F15:DS15)</f>
        <v/>
      </c>
      <c r="DU15" s="186">
        <f>E15-DT15</f>
        <v/>
      </c>
    </row>
    <row r="16">
      <c r="A16" s="5" t="n">
        <v>15</v>
      </c>
      <c r="B16" s="179" t="n">
        <v>44228</v>
      </c>
      <c r="C16" s="30" t="inlineStr">
        <is>
          <t>3-338-20387</t>
        </is>
      </c>
      <c r="D16" s="180" t="n">
        <v>44221</v>
      </c>
      <c r="E16" s="181" t="n">
        <v>16713.39</v>
      </c>
      <c r="F16" s="182" t="n"/>
      <c r="G16" s="182" t="n"/>
      <c r="H16" s="182" t="n"/>
      <c r="I16" s="182" t="n"/>
      <c r="J16" s="182" t="n"/>
      <c r="K16" s="182" t="n"/>
      <c r="L16" s="189" t="n">
        <v>50.21</v>
      </c>
      <c r="M16" s="182" t="n"/>
      <c r="N16" s="182" t="n"/>
      <c r="O16" s="189" t="n">
        <v>51.11</v>
      </c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9" t="n">
        <v>359.77</v>
      </c>
      <c r="Z16" s="182" t="n"/>
      <c r="AA16" s="189" t="n">
        <v>303.07</v>
      </c>
      <c r="AB16" s="182" t="n"/>
      <c r="AC16" s="182" t="n"/>
      <c r="AD16" s="189" t="n">
        <v>148.8</v>
      </c>
      <c r="AE16" s="189" t="n">
        <v>249.72</v>
      </c>
      <c r="AF16" s="182" t="n"/>
      <c r="AG16" s="182" t="n"/>
      <c r="AH16" s="189" t="n">
        <v>318.36</v>
      </c>
      <c r="AI16" s="189" t="n">
        <v>2110.71</v>
      </c>
      <c r="AJ16" s="189" t="n">
        <v>324.0600000000001</v>
      </c>
      <c r="AK16" s="189" t="n">
        <v>145.76</v>
      </c>
      <c r="AL16" s="189" t="n">
        <v>1153.89</v>
      </c>
      <c r="AM16" s="182" t="n"/>
      <c r="AN16" s="189" t="n">
        <v>620.4200000000001</v>
      </c>
      <c r="AO16" s="182" t="n"/>
      <c r="AP16" s="182" t="n"/>
      <c r="AQ16" s="182" t="n"/>
      <c r="AR16" s="189" t="n">
        <v>2.77</v>
      </c>
      <c r="AS16" s="182" t="n"/>
      <c r="AT16" s="189" t="n">
        <v>734.96</v>
      </c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9" t="n">
        <v>60.99</v>
      </c>
      <c r="BD16" s="182" t="n"/>
      <c r="BE16" s="189" t="n">
        <v>3.77</v>
      </c>
      <c r="BF16" s="189" t="n">
        <v>285.56</v>
      </c>
      <c r="BG16" s="182" t="n"/>
      <c r="BH16" s="182" t="n"/>
      <c r="BI16" s="182" t="n"/>
      <c r="BJ16" s="182" t="n"/>
      <c r="BK16" s="182" t="n"/>
      <c r="BL16" s="182" t="n"/>
      <c r="BM16" s="182" t="n"/>
      <c r="BN16" s="189" t="n">
        <v>657.38</v>
      </c>
      <c r="BO16" s="182" t="n"/>
      <c r="BP16" s="189" t="n">
        <v>3016.89</v>
      </c>
      <c r="BQ16" s="189" t="n">
        <v>146.97</v>
      </c>
      <c r="BR16" s="182" t="n"/>
      <c r="BS16" s="182" t="n"/>
      <c r="BT16" s="182" t="n"/>
      <c r="BU16" s="182" t="n"/>
      <c r="BV16" s="189" t="n">
        <v>1268.58</v>
      </c>
      <c r="BW16" s="189" t="n">
        <v>41.24</v>
      </c>
      <c r="BX16" s="189" t="n">
        <v>387.63</v>
      </c>
      <c r="BY16" s="189" t="n">
        <v>39.55</v>
      </c>
      <c r="BZ16" s="182" t="n"/>
      <c r="CA16" s="182" t="n"/>
      <c r="CB16" s="182" t="n"/>
      <c r="CC16" s="182" t="n"/>
      <c r="CD16" s="189" t="n">
        <v>332.35</v>
      </c>
      <c r="CE16" s="182" t="n"/>
      <c r="CF16" s="189" t="n">
        <v>382.87</v>
      </c>
      <c r="CG16" s="182" t="n"/>
      <c r="CH16" s="182" t="n"/>
      <c r="CI16" s="182" t="n"/>
      <c r="CJ16" s="189" t="n">
        <v>145.76</v>
      </c>
      <c r="CK16" s="189" t="n">
        <v>88.18000000000001</v>
      </c>
      <c r="CL16" s="189" t="n">
        <v>34.77</v>
      </c>
      <c r="CM16" s="182" t="n"/>
      <c r="CN16" s="182" t="n"/>
      <c r="CO16" s="182" t="n"/>
      <c r="CP16" s="182" t="n"/>
      <c r="CQ16" s="189" t="n">
        <v>320.72</v>
      </c>
      <c r="CR16" s="189" t="n">
        <v>190.89</v>
      </c>
      <c r="CS16" s="182" t="n"/>
      <c r="CT16" s="182" t="n"/>
      <c r="CU16" s="189" t="n">
        <v>332.35</v>
      </c>
      <c r="CV16" s="182" t="n"/>
      <c r="CW16" s="182" t="n"/>
      <c r="CX16" s="182" t="n"/>
      <c r="CY16" s="182" t="n"/>
      <c r="CZ16" s="189" t="n">
        <v>1021.11</v>
      </c>
      <c r="DA16" s="182" t="n"/>
      <c r="DB16" s="182" t="n"/>
      <c r="DC16" s="189" t="n">
        <v>193.78</v>
      </c>
      <c r="DD16" s="182" t="n"/>
      <c r="DE16" s="182" t="n"/>
      <c r="DF16" s="182" t="n"/>
      <c r="DG16" s="189" t="n">
        <v>251.77</v>
      </c>
      <c r="DH16" s="182" t="n"/>
      <c r="DI16" s="182" t="n"/>
      <c r="DJ16" s="182" t="n"/>
      <c r="DK16" s="182" t="n"/>
      <c r="DL16" s="182" t="n"/>
      <c r="DM16" s="189" t="n">
        <v>211.38</v>
      </c>
      <c r="DN16" s="182" t="n"/>
      <c r="DO16" s="189" t="n">
        <v>725.2900000000001</v>
      </c>
      <c r="DP16" s="182" t="n"/>
      <c r="DQ16" s="182" t="n"/>
      <c r="DR16" s="182" t="n"/>
      <c r="DS16" s="184" t="n"/>
      <c r="DT16" s="185">
        <f>SUM(F16:DS16)</f>
        <v/>
      </c>
      <c r="DU16" s="186">
        <f>E16-DT16</f>
        <v/>
      </c>
    </row>
    <row r="17">
      <c r="A17" s="5" t="n">
        <v>16</v>
      </c>
      <c r="B17" s="179" t="n">
        <v>44229</v>
      </c>
      <c r="C17" s="30" t="inlineStr">
        <is>
          <t>DIGIKEY 2101211</t>
        </is>
      </c>
      <c r="D17" s="180" t="n">
        <v>44208</v>
      </c>
      <c r="E17" s="181" t="n">
        <v>305.24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>
        <v>305.24</v>
      </c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4" t="n"/>
      <c r="DT17" s="185">
        <f>SUM(F17:DS17)</f>
        <v/>
      </c>
      <c r="DU17" s="186">
        <f>E17-DT17</f>
        <v/>
      </c>
    </row>
    <row r="18">
      <c r="A18" s="5" t="n">
        <v>17</v>
      </c>
      <c r="B18" s="179" t="n">
        <v>44229</v>
      </c>
      <c r="C18" s="30" t="inlineStr">
        <is>
          <t>DIGIKEY 2101018</t>
        </is>
      </c>
      <c r="D18" s="180" t="n">
        <v>44204</v>
      </c>
      <c r="E18" s="181" t="n">
        <v>11.17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9" t="n">
        <v>11.17</v>
      </c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4" t="n"/>
      <c r="DT18" s="185">
        <f>SUM(F18:DS18)</f>
        <v/>
      </c>
      <c r="DU18" s="186">
        <f>E18-DT18</f>
        <v/>
      </c>
    </row>
    <row r="19">
      <c r="A19" s="5" t="n">
        <v>18</v>
      </c>
      <c r="B19" s="179" t="n">
        <v>44229</v>
      </c>
      <c r="C19" s="30" t="inlineStr">
        <is>
          <t>DIGIKEY 2100822</t>
        </is>
      </c>
      <c r="D19" s="180" t="n">
        <v>44217</v>
      </c>
      <c r="E19" s="181" t="n">
        <v>11.63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9" t="n">
        <v>11.63</v>
      </c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4" t="n"/>
      <c r="DT19" s="185">
        <f>SUM(F19:DS19)</f>
        <v/>
      </c>
      <c r="DU19" s="186">
        <f>E19-DT19</f>
        <v/>
      </c>
    </row>
    <row r="20">
      <c r="A20" s="5" t="n">
        <v>19</v>
      </c>
      <c r="B20" s="179" t="n">
        <v>44229</v>
      </c>
      <c r="C20" s="30" t="inlineStr">
        <is>
          <t>DIGIKEY 2100610</t>
        </is>
      </c>
      <c r="D20" s="180" t="n">
        <v>44207</v>
      </c>
      <c r="E20" s="181" t="n">
        <v>607.11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9" t="n">
        <v>607.11</v>
      </c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4" t="n"/>
      <c r="DT20" s="185">
        <f>SUM(F20:DS20)</f>
        <v/>
      </c>
      <c r="DU20" s="186">
        <f>E20-DT20</f>
        <v/>
      </c>
    </row>
    <row r="21">
      <c r="A21" s="5" t="n">
        <v>20</v>
      </c>
      <c r="B21" s="179" t="n">
        <v>44229</v>
      </c>
      <c r="C21" s="30" t="inlineStr">
        <is>
          <t>DIGIKEY 2100608</t>
        </is>
      </c>
      <c r="D21" s="180" t="n">
        <v>44204</v>
      </c>
      <c r="E21" s="181" t="n">
        <v>275.55</v>
      </c>
      <c r="F21" s="182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9" t="n">
        <v>275.55</v>
      </c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4" t="n"/>
      <c r="DT21" s="185">
        <f>SUM(F21:DS21)</f>
        <v/>
      </c>
      <c r="DU21" s="186">
        <f>E21-DT21</f>
        <v/>
      </c>
    </row>
    <row r="22">
      <c r="A22" s="5" t="n">
        <v>21</v>
      </c>
      <c r="B22" s="179" t="n">
        <v>44229</v>
      </c>
      <c r="C22" s="30" t="inlineStr">
        <is>
          <t>DIGIKEY 2100414</t>
        </is>
      </c>
      <c r="D22" s="180" t="n">
        <v>44210</v>
      </c>
      <c r="E22" s="181" t="n">
        <v>22.14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9" t="n">
        <v>22.14</v>
      </c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4" t="n"/>
      <c r="DT22" s="185">
        <f>SUM(F22:DS22)</f>
        <v/>
      </c>
      <c r="DU22" s="186">
        <f>E22-DT22</f>
        <v/>
      </c>
    </row>
    <row r="23">
      <c r="A23" s="5" t="n">
        <v>22</v>
      </c>
      <c r="B23" s="179" t="n">
        <v>44229</v>
      </c>
      <c r="C23" s="30" t="inlineStr">
        <is>
          <t>DIGIKEY 2100219</t>
        </is>
      </c>
      <c r="D23" s="180" t="n">
        <v>44211</v>
      </c>
      <c r="E23" s="181" t="n">
        <v>82.81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9" t="n">
        <v>82.81</v>
      </c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4" t="n"/>
      <c r="DT23" s="185">
        <f>SUM(F23:DS23)</f>
        <v/>
      </c>
      <c r="DU23" s="186">
        <f>E23-DT23</f>
        <v/>
      </c>
    </row>
    <row r="24">
      <c r="A24" s="5" t="n">
        <v>23</v>
      </c>
      <c r="B24" s="179" t="n">
        <v>44229</v>
      </c>
      <c r="C24" s="30" t="inlineStr">
        <is>
          <t>DIGIKEY 2100215</t>
        </is>
      </c>
      <c r="D24" s="180" t="n">
        <v>44212</v>
      </c>
      <c r="E24" s="181" t="n">
        <v>878.51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9" t="n">
        <v>878.51</v>
      </c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4" t="n"/>
      <c r="DT24" s="185">
        <f>SUM(F24:DS24)</f>
        <v/>
      </c>
      <c r="DU24" s="186">
        <f>E24-DT24</f>
        <v/>
      </c>
    </row>
    <row r="25">
      <c r="A25" s="5" t="n">
        <v>24</v>
      </c>
      <c r="B25" s="179" t="n">
        <v>44229</v>
      </c>
      <c r="C25" s="30" t="inlineStr">
        <is>
          <t>DIGIKEY 2100214</t>
        </is>
      </c>
      <c r="D25" s="180" t="n">
        <v>44215</v>
      </c>
      <c r="E25" s="181" t="n">
        <v>739.5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9" t="n">
        <v>739.5</v>
      </c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4" t="n"/>
      <c r="DT25" s="185">
        <f>SUM(F25:DS25)</f>
        <v/>
      </c>
      <c r="DU25" s="186">
        <f>E25-DT25</f>
        <v/>
      </c>
    </row>
    <row r="26">
      <c r="A26" s="5" t="n">
        <v>25</v>
      </c>
      <c r="B26" s="179" t="n">
        <v>44229</v>
      </c>
      <c r="C26" s="30" t="inlineStr">
        <is>
          <t>DIGIKEY 2100211</t>
        </is>
      </c>
      <c r="D26" s="180" t="n">
        <v>44211</v>
      </c>
      <c r="E26" s="181" t="n">
        <v>50.18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9" t="n">
        <v>50.18</v>
      </c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2" t="n"/>
      <c r="DG26" s="182" t="n"/>
      <c r="DH26" s="182" t="n"/>
      <c r="DI26" s="182" t="n"/>
      <c r="DJ26" s="182" t="n"/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4" t="n"/>
      <c r="DT26" s="185">
        <f>SUM(F26:DS26)</f>
        <v/>
      </c>
      <c r="DU26" s="186">
        <f>E26-DT26</f>
        <v/>
      </c>
    </row>
    <row r="27">
      <c r="A27" s="5" t="n">
        <v>26</v>
      </c>
      <c r="B27" s="179" t="n">
        <v>44230</v>
      </c>
      <c r="C27" s="30" t="inlineStr">
        <is>
          <t>3-339-49745</t>
        </is>
      </c>
      <c r="D27" s="180" t="n">
        <v>44223</v>
      </c>
      <c r="E27" s="181" t="n">
        <v>3408.13</v>
      </c>
      <c r="F27" s="182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9" t="n">
        <v>2076.03</v>
      </c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9" t="n">
        <v>1332.1</v>
      </c>
      <c r="DN27" s="182" t="n"/>
      <c r="DO27" s="182" t="n"/>
      <c r="DP27" s="182" t="n"/>
      <c r="DQ27" s="182" t="n"/>
      <c r="DR27" s="182" t="n"/>
      <c r="DS27" s="184" t="n"/>
      <c r="DT27" s="185">
        <f>SUM(F27:DS27)</f>
        <v/>
      </c>
      <c r="DU27" s="186">
        <f>E27-DT27</f>
        <v/>
      </c>
    </row>
    <row r="28">
      <c r="A28" s="5" t="n">
        <v>27</v>
      </c>
      <c r="B28" s="179" t="n">
        <v>44230</v>
      </c>
      <c r="C28" s="30" t="inlineStr">
        <is>
          <t>3-340-30630</t>
        </is>
      </c>
      <c r="D28" s="180" t="n">
        <v>44225</v>
      </c>
      <c r="E28" s="181" t="n">
        <v>1535.57</v>
      </c>
      <c r="F28" s="182" t="n"/>
      <c r="G28" s="182" t="n"/>
      <c r="H28" s="182" t="n"/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9" t="n">
        <v>38.23</v>
      </c>
      <c r="AE28" s="182" t="n"/>
      <c r="AF28" s="182" t="n"/>
      <c r="AG28" s="182" t="n"/>
      <c r="AH28" s="182" t="n"/>
      <c r="AI28" s="182" t="n"/>
      <c r="AJ28" s="182" t="n"/>
      <c r="AK28" s="182" t="n"/>
      <c r="AL28" s="189" t="n">
        <v>1497.34</v>
      </c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2" t="n"/>
      <c r="DI28" s="182" t="n"/>
      <c r="DJ28" s="182" t="n"/>
      <c r="DK28" s="182" t="n"/>
      <c r="DL28" s="182" t="n"/>
      <c r="DM28" s="182" t="n"/>
      <c r="DN28" s="182" t="n"/>
      <c r="DO28" s="182" t="n"/>
      <c r="DP28" s="182" t="n"/>
      <c r="DQ28" s="182" t="n"/>
      <c r="DR28" s="182" t="n"/>
      <c r="DS28" s="184" t="n"/>
      <c r="DT28" s="185">
        <f>SUM(F28:DS28)</f>
        <v/>
      </c>
      <c r="DU28" s="186">
        <f>E28-DT28</f>
        <v/>
      </c>
    </row>
    <row r="29">
      <c r="A29" s="5" t="n">
        <v>28</v>
      </c>
      <c r="B29" s="179" t="n">
        <v>44230</v>
      </c>
      <c r="C29" s="30" t="inlineStr">
        <is>
          <t>7-261-06037</t>
        </is>
      </c>
      <c r="D29" s="180" t="n">
        <v>44225</v>
      </c>
      <c r="E29" s="181" t="n">
        <v>10.28</v>
      </c>
      <c r="F29" s="182" t="n"/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2" t="n"/>
      <c r="DF29" s="182" t="n"/>
      <c r="DG29" s="189" t="n">
        <v>10.28</v>
      </c>
      <c r="DH29" s="182" t="n"/>
      <c r="DI29" s="182" t="n"/>
      <c r="DJ29" s="182" t="n"/>
      <c r="DK29" s="182" t="n"/>
      <c r="DL29" s="182" t="n"/>
      <c r="DM29" s="182" t="n"/>
      <c r="DN29" s="182" t="n"/>
      <c r="DO29" s="182" t="n"/>
      <c r="DP29" s="182" t="n"/>
      <c r="DQ29" s="182" t="n"/>
      <c r="DR29" s="182" t="n"/>
      <c r="DS29" s="184" t="n"/>
      <c r="DT29" s="185">
        <f>SUM(F29:DS29)</f>
        <v/>
      </c>
      <c r="DU29" s="186">
        <f>E29-DT29</f>
        <v/>
      </c>
    </row>
    <row r="30">
      <c r="A30" s="5" t="n">
        <v>29</v>
      </c>
      <c r="B30" s="179" t="n">
        <v>44230</v>
      </c>
      <c r="C30" s="30" t="inlineStr">
        <is>
          <t>3-340-84064</t>
        </is>
      </c>
      <c r="D30" s="180" t="n">
        <v>44228</v>
      </c>
      <c r="E30" s="181" t="n">
        <v>1507.53</v>
      </c>
      <c r="F30" s="189" t="n">
        <v>363.52</v>
      </c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9">
        <f>186.73+884.57</f>
        <v/>
      </c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9" t="n">
        <v>72.70999999999999</v>
      </c>
      <c r="DA30" s="182" t="n"/>
      <c r="DB30" s="182" t="n"/>
      <c r="DC30" s="182" t="n"/>
      <c r="DD30" s="182" t="n"/>
      <c r="DE30" s="182" t="n"/>
      <c r="DF30" s="182" t="n"/>
      <c r="DG30" s="182" t="n"/>
      <c r="DH30" s="182" t="n"/>
      <c r="DI30" s="182" t="n"/>
      <c r="DJ30" s="182" t="n"/>
      <c r="DK30" s="182" t="n"/>
      <c r="DL30" s="182" t="n"/>
      <c r="DM30" s="182" t="n"/>
      <c r="DN30" s="182" t="n"/>
      <c r="DO30" s="182" t="n"/>
      <c r="DP30" s="182" t="n"/>
      <c r="DQ30" s="182" t="n"/>
      <c r="DR30" s="182" t="n"/>
      <c r="DS30" s="184" t="n"/>
      <c r="DT30" s="185">
        <f>SUM(F30:DS30)</f>
        <v/>
      </c>
      <c r="DU30" s="186">
        <f>E30-DT30</f>
        <v/>
      </c>
    </row>
    <row r="31">
      <c r="A31" s="5" t="n">
        <v>30</v>
      </c>
      <c r="B31" s="179" t="n">
        <v>44230</v>
      </c>
      <c r="C31" s="30" t="inlineStr">
        <is>
          <t>7-261-06036</t>
        </is>
      </c>
      <c r="D31" s="180" t="n">
        <v>44225</v>
      </c>
      <c r="E31" s="181" t="n">
        <v>1730.15</v>
      </c>
      <c r="F31" s="189" t="n">
        <v>145.61</v>
      </c>
      <c r="G31" s="182" t="n"/>
      <c r="H31" s="182" t="n"/>
      <c r="I31" s="189" t="n">
        <v>17.62</v>
      </c>
      <c r="J31" s="182" t="n"/>
      <c r="K31" s="182" t="n"/>
      <c r="L31" s="189" t="n">
        <v>25.47</v>
      </c>
      <c r="M31" s="189" t="n">
        <v>33.55</v>
      </c>
      <c r="N31" s="182" t="n"/>
      <c r="O31" s="182" t="n"/>
      <c r="P31" s="182" t="n"/>
      <c r="Q31" s="189" t="n">
        <v>6.98</v>
      </c>
      <c r="R31" s="182" t="n"/>
      <c r="S31" s="182" t="n"/>
      <c r="T31" s="189" t="n">
        <v>17.55</v>
      </c>
      <c r="U31" s="182" t="n"/>
      <c r="V31" s="182" t="n"/>
      <c r="W31" s="182" t="n"/>
      <c r="X31" s="182" t="n"/>
      <c r="Y31" s="182" t="n"/>
      <c r="Z31" s="189" t="n">
        <v>32.3</v>
      </c>
      <c r="AA31" s="182" t="n"/>
      <c r="AB31" s="182" t="n"/>
      <c r="AC31" s="182" t="n"/>
      <c r="AD31" s="182" t="n"/>
      <c r="AE31" s="189" t="n">
        <v>62.53</v>
      </c>
      <c r="AF31" s="182" t="n"/>
      <c r="AG31" s="189" t="n">
        <v>18.39</v>
      </c>
      <c r="AH31" s="182" t="n"/>
      <c r="AI31" s="182" t="n"/>
      <c r="AJ31" s="182" t="n"/>
      <c r="AK31" s="189" t="n">
        <v>67.17</v>
      </c>
      <c r="AL31" s="182" t="n"/>
      <c r="AM31" s="182" t="n"/>
      <c r="AN31" s="189" t="n">
        <v>48.19</v>
      </c>
      <c r="AO31" s="189" t="n">
        <v>69.29000000000001</v>
      </c>
      <c r="AP31" s="189" t="n">
        <v>48.36</v>
      </c>
      <c r="AQ31" s="182" t="n"/>
      <c r="AR31" s="182" t="n"/>
      <c r="AS31" s="182" t="n"/>
      <c r="AT31" s="182" t="n"/>
      <c r="AU31" s="189" t="n">
        <v>70.45</v>
      </c>
      <c r="AV31" s="182" t="n"/>
      <c r="AW31" s="189" t="n">
        <v>81.50999999999999</v>
      </c>
      <c r="AX31" s="182" t="n"/>
      <c r="AY31" s="182" t="n"/>
      <c r="AZ31" s="189" t="n">
        <v>80.00999999999999</v>
      </c>
      <c r="BA31" s="182" t="n"/>
      <c r="BB31" s="189" t="n">
        <v>11.52</v>
      </c>
      <c r="BC31" s="182" t="n"/>
      <c r="BD31" s="182" t="n"/>
      <c r="BE31" s="189" t="n">
        <v>18.26</v>
      </c>
      <c r="BF31" s="189" t="n">
        <v>29.46</v>
      </c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9" t="n">
        <v>10.15</v>
      </c>
      <c r="BT31" s="189" t="n">
        <v>13.41</v>
      </c>
      <c r="BU31" s="182" t="n"/>
      <c r="BV31" s="189" t="n">
        <v>34.25</v>
      </c>
      <c r="BW31" s="182" t="n"/>
      <c r="BX31" s="189" t="n">
        <v>69.56999999999999</v>
      </c>
      <c r="BY31" s="182" t="n"/>
      <c r="BZ31" s="182" t="n"/>
      <c r="CA31" s="189" t="n">
        <v>18.39</v>
      </c>
      <c r="CB31" s="189" t="n">
        <v>38.52</v>
      </c>
      <c r="CC31" s="189" t="n">
        <v>11.52</v>
      </c>
      <c r="CD31" s="189" t="n">
        <v>29.81</v>
      </c>
      <c r="CE31" s="182" t="n"/>
      <c r="CF31" s="189" t="n">
        <v>65.64999999999999</v>
      </c>
      <c r="CG31" s="182" t="n"/>
      <c r="CH31" s="189" t="n">
        <v>56.97</v>
      </c>
      <c r="CI31" s="182" t="n"/>
      <c r="CJ31" s="189" t="n">
        <v>74</v>
      </c>
      <c r="CK31" s="182" t="n"/>
      <c r="CL31" s="182" t="n"/>
      <c r="CM31" s="182" t="n"/>
      <c r="CN31" s="182" t="n"/>
      <c r="CO31" s="189" t="n">
        <v>23.75</v>
      </c>
      <c r="CP31" s="189" t="n">
        <v>21.73</v>
      </c>
      <c r="CQ31" s="182" t="n"/>
      <c r="CR31" s="182" t="n"/>
      <c r="CS31" s="189" t="n">
        <v>38.73</v>
      </c>
      <c r="CT31" s="182" t="n"/>
      <c r="CU31" s="182" t="n"/>
      <c r="CV31" s="189" t="n">
        <v>37.48999999999999</v>
      </c>
      <c r="CW31" s="189" t="n">
        <v>51.20999999999999</v>
      </c>
      <c r="CX31" s="182" t="n"/>
      <c r="CY31" s="182" t="n"/>
      <c r="CZ31" s="189" t="n">
        <v>87.5</v>
      </c>
      <c r="DA31" s="182" t="n"/>
      <c r="DB31" s="182" t="n"/>
      <c r="DC31" s="189" t="n">
        <v>23.04</v>
      </c>
      <c r="DD31" s="182" t="n"/>
      <c r="DE31" s="182" t="n"/>
      <c r="DF31" s="189" t="n">
        <v>11.52</v>
      </c>
      <c r="DG31" s="182" t="n"/>
      <c r="DH31" s="189" t="n">
        <v>10.15</v>
      </c>
      <c r="DI31" s="189" t="n">
        <v>27.08</v>
      </c>
      <c r="DJ31" s="182" t="n"/>
      <c r="DK31" s="182" t="n"/>
      <c r="DL31" s="182" t="n"/>
      <c r="DM31" s="189" t="n">
        <v>35.59999999999999</v>
      </c>
      <c r="DN31" s="182" t="n"/>
      <c r="DO31" s="189" t="n">
        <v>21.67</v>
      </c>
      <c r="DP31" s="182" t="n"/>
      <c r="DQ31" s="182" t="n"/>
      <c r="DR31" s="182" t="n"/>
      <c r="DS31" s="201" t="n">
        <v>34.22</v>
      </c>
      <c r="DT31" s="185">
        <f>SUM(F31:DS31)</f>
        <v/>
      </c>
      <c r="DU31" s="186">
        <f>E31-DT31</f>
        <v/>
      </c>
    </row>
    <row r="32">
      <c r="A32" s="5" t="n">
        <v>31</v>
      </c>
      <c r="B32" s="179" t="n">
        <v>44230</v>
      </c>
      <c r="C32" s="30" t="inlineStr">
        <is>
          <t>3-340-56992</t>
        </is>
      </c>
      <c r="D32" s="180" t="n">
        <v>44228</v>
      </c>
      <c r="E32" s="181" t="n">
        <v>11230.71</v>
      </c>
      <c r="F32" s="189" t="n">
        <v>1193.91</v>
      </c>
      <c r="G32" s="182" t="n"/>
      <c r="H32" s="182" t="n"/>
      <c r="I32" s="182" t="n"/>
      <c r="J32" s="182" t="n"/>
      <c r="K32" s="182" t="n"/>
      <c r="L32" s="182" t="n"/>
      <c r="M32" s="189" t="n">
        <v>525.53</v>
      </c>
      <c r="N32" s="182" t="n"/>
      <c r="O32" s="182" t="n"/>
      <c r="P32" s="182" t="n"/>
      <c r="Q32" s="189" t="n">
        <v>44.5</v>
      </c>
      <c r="R32" s="182" t="n"/>
      <c r="S32" s="182" t="n"/>
      <c r="T32" s="189" t="n">
        <v>10.44</v>
      </c>
      <c r="U32" s="182" t="n"/>
      <c r="V32" s="182" t="n"/>
      <c r="W32" s="189" t="n">
        <v>2.61</v>
      </c>
      <c r="X32" s="182" t="n"/>
      <c r="Y32" s="182" t="n"/>
      <c r="Z32" s="189" t="n">
        <v>265.91</v>
      </c>
      <c r="AA32" s="189" t="n">
        <v>197.24</v>
      </c>
      <c r="AB32" s="182" t="n"/>
      <c r="AC32" s="189" t="n">
        <v>165.85</v>
      </c>
      <c r="AD32" s="182" t="n"/>
      <c r="AE32" s="189" t="n">
        <v>467.51</v>
      </c>
      <c r="AF32" s="182" t="n"/>
      <c r="AG32" s="189" t="n">
        <v>212.12</v>
      </c>
      <c r="AH32" s="189" t="n">
        <v>73.02</v>
      </c>
      <c r="AI32" s="189" t="n">
        <v>3182.86</v>
      </c>
      <c r="AJ32" s="189" t="n">
        <v>73.02</v>
      </c>
      <c r="AK32" s="182" t="n"/>
      <c r="AL32" s="189" t="n">
        <v>430.49</v>
      </c>
      <c r="AM32" s="182" t="n"/>
      <c r="AN32" s="182" t="n"/>
      <c r="AO32" s="182" t="n"/>
      <c r="AP32" s="189" t="n">
        <v>216.85</v>
      </c>
      <c r="AQ32" s="189" t="n">
        <v>43.51</v>
      </c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9" t="n">
        <v>94.56</v>
      </c>
      <c r="BA32" s="182" t="n"/>
      <c r="BB32" s="182" t="n"/>
      <c r="BC32" s="182" t="n"/>
      <c r="BD32" s="182" t="n"/>
      <c r="BE32" s="189" t="n">
        <v>91.14</v>
      </c>
      <c r="BF32" s="182" t="n"/>
      <c r="BG32" s="182" t="n"/>
      <c r="BH32" s="182" t="n"/>
      <c r="BI32" s="182" t="n"/>
      <c r="BJ32" s="189" t="n">
        <v>290.02</v>
      </c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9" t="n">
        <v>227.09</v>
      </c>
      <c r="BW32" s="189" t="n">
        <v>128.51</v>
      </c>
      <c r="BX32" s="189" t="n">
        <v>236.21</v>
      </c>
      <c r="BY32" s="182" t="n"/>
      <c r="BZ32" s="182" t="n"/>
      <c r="CA32" s="182" t="n"/>
      <c r="CB32" s="189" t="n">
        <v>112.16</v>
      </c>
      <c r="CC32" s="182" t="n"/>
      <c r="CD32" s="189" t="n">
        <v>171.13</v>
      </c>
      <c r="CE32" s="189" t="n">
        <v>47.12</v>
      </c>
      <c r="CF32" s="189" t="n">
        <v>87.03</v>
      </c>
      <c r="CG32" s="182" t="n"/>
      <c r="CH32" s="182" t="n"/>
      <c r="CI32" s="182" t="n"/>
      <c r="CJ32" s="189" t="n">
        <v>51.2</v>
      </c>
      <c r="CK32" s="189" t="n">
        <v>292.45</v>
      </c>
      <c r="CL32" s="189" t="n">
        <v>27.62</v>
      </c>
      <c r="CM32" s="189" t="n">
        <v>4.44</v>
      </c>
      <c r="CN32" s="189" t="n"/>
      <c r="CO32" s="189" t="n">
        <v>251.65</v>
      </c>
      <c r="CP32" s="182" t="n"/>
      <c r="CQ32" s="182" t="n"/>
      <c r="CR32" s="182" t="n"/>
      <c r="CS32" s="182" t="n"/>
      <c r="CT32" s="182" t="n"/>
      <c r="CU32" s="182" t="n"/>
      <c r="CV32" s="189" t="n">
        <v>112.16</v>
      </c>
      <c r="CW32" s="182" t="n"/>
      <c r="CX32" s="182" t="n"/>
      <c r="CY32" s="182" t="n"/>
      <c r="CZ32" s="189" t="n">
        <v>986.9299999999999</v>
      </c>
      <c r="DA32" s="182" t="n"/>
      <c r="DB32" s="182" t="n"/>
      <c r="DC32" s="189" t="n">
        <v>458.18</v>
      </c>
      <c r="DD32" s="182" t="n"/>
      <c r="DE32" s="182" t="n"/>
      <c r="DF32" s="182" t="n"/>
      <c r="DG32" s="182" t="n"/>
      <c r="DH32" s="182" t="n"/>
      <c r="DI32" s="182" t="n"/>
      <c r="DJ32" s="182" t="n"/>
      <c r="DK32" s="182" t="n"/>
      <c r="DL32" s="182" t="n"/>
      <c r="DM32" s="189" t="n">
        <v>243.89</v>
      </c>
      <c r="DN32" s="182" t="n"/>
      <c r="DO32" s="189" t="n">
        <v>206.86</v>
      </c>
      <c r="DP32" s="182" t="n"/>
      <c r="DQ32" s="182" t="n"/>
      <c r="DR32" s="182" t="n"/>
      <c r="DS32" s="201" t="n">
        <v>4.99</v>
      </c>
      <c r="DT32" s="185">
        <f>SUM(F32:DS32)</f>
        <v/>
      </c>
      <c r="DU32" s="186">
        <f>E32-DT32</f>
        <v/>
      </c>
    </row>
    <row r="33">
      <c r="A33" s="5" t="n">
        <v>32</v>
      </c>
      <c r="B33" s="179" t="n">
        <v>44236</v>
      </c>
      <c r="C33" s="30" t="inlineStr">
        <is>
          <t>DIGIKEY 2100628</t>
        </is>
      </c>
      <c r="D33" s="180" t="n">
        <v>44219</v>
      </c>
      <c r="E33" s="181" t="n">
        <v>107.71</v>
      </c>
      <c r="F33" s="182" t="n"/>
      <c r="G33" s="182" t="n"/>
      <c r="H33" s="182" t="n"/>
      <c r="I33" s="182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3" t="n">
        <v>107.71</v>
      </c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2" t="n"/>
      <c r="DM33" s="182" t="n"/>
      <c r="DN33" s="182" t="n"/>
      <c r="DO33" s="182" t="n"/>
      <c r="DP33" s="182" t="n"/>
      <c r="DQ33" s="182" t="n"/>
      <c r="DR33" s="182" t="n"/>
      <c r="DS33" s="184" t="n"/>
      <c r="DT33" s="185">
        <f>SUM(F33:DS33)</f>
        <v/>
      </c>
      <c r="DU33" s="186">
        <f>E33-DT33</f>
        <v/>
      </c>
    </row>
    <row r="34">
      <c r="A34" s="5" t="n">
        <v>33</v>
      </c>
      <c r="B34" s="179" t="n">
        <v>44236</v>
      </c>
      <c r="C34" s="30" t="inlineStr">
        <is>
          <t>DIGIKEY 2100067</t>
        </is>
      </c>
      <c r="D34" s="180" t="n">
        <v>44214</v>
      </c>
      <c r="E34" s="181" t="n">
        <v>31.5</v>
      </c>
      <c r="F34" s="182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183" t="n">
        <v>31.5</v>
      </c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4" t="n"/>
      <c r="DT34" s="185">
        <f>SUM(F34:DS34)</f>
        <v/>
      </c>
      <c r="DU34" s="186">
        <f>E34-DT34</f>
        <v/>
      </c>
    </row>
    <row r="35">
      <c r="A35" s="5" t="n">
        <v>34</v>
      </c>
      <c r="B35" s="179" t="n">
        <v>44236</v>
      </c>
      <c r="C35" s="30" t="inlineStr">
        <is>
          <t>DIGIKEY 2100064</t>
        </is>
      </c>
      <c r="D35" s="180" t="n">
        <v>44215</v>
      </c>
      <c r="E35" s="181" t="n">
        <v>14.11</v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3" t="n">
        <v>14.11</v>
      </c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4" t="n"/>
      <c r="DT35" s="185">
        <f>SUM(F35:DS35)</f>
        <v/>
      </c>
      <c r="DU35" s="186">
        <f>E35-DT35</f>
        <v/>
      </c>
    </row>
    <row r="36">
      <c r="A36" s="5" t="n">
        <v>35</v>
      </c>
      <c r="B36" s="179" t="n">
        <v>44236</v>
      </c>
      <c r="C36" s="30" t="inlineStr">
        <is>
          <t>DIGIKEY 2100052</t>
        </is>
      </c>
      <c r="D36" s="180" t="n">
        <v>44210</v>
      </c>
      <c r="E36" s="181" t="n">
        <v>56.28</v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3" t="n">
        <v>56.28</v>
      </c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2" t="n"/>
      <c r="DS36" s="184" t="n"/>
      <c r="DT36" s="185">
        <f>SUM(F36:DS36)</f>
        <v/>
      </c>
      <c r="DU36" s="186">
        <f>E36-DT36</f>
        <v/>
      </c>
    </row>
    <row r="37">
      <c r="A37" s="5" t="n">
        <v>36</v>
      </c>
      <c r="B37" s="179" t="n">
        <v>44236</v>
      </c>
      <c r="C37" s="30" t="inlineStr">
        <is>
          <t>DIGIKEY 2100051</t>
        </is>
      </c>
      <c r="D37" s="180" t="n">
        <v>44210</v>
      </c>
      <c r="E37" s="181" t="n">
        <v>24.3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3" t="n">
        <v>24.3</v>
      </c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4" t="n"/>
      <c r="DT37" s="185">
        <f>SUM(F37:DS37)</f>
        <v/>
      </c>
      <c r="DU37" s="186">
        <f>E37-DT37</f>
        <v/>
      </c>
    </row>
    <row r="38">
      <c r="A38" s="5" t="n">
        <v>37</v>
      </c>
      <c r="B38" s="179" t="n">
        <v>44236</v>
      </c>
      <c r="C38" s="30" t="inlineStr">
        <is>
          <t>DIGIKEY 2100048</t>
        </is>
      </c>
      <c r="D38" s="180" t="n">
        <v>44210</v>
      </c>
      <c r="E38" s="181" t="n">
        <v>22.56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3" t="n">
        <v>22.56</v>
      </c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4" t="n"/>
      <c r="DT38" s="185">
        <f>SUM(F38:DS38)</f>
        <v/>
      </c>
      <c r="DU38" s="186">
        <f>E38-DT38</f>
        <v/>
      </c>
    </row>
    <row r="39">
      <c r="A39" s="5" t="n">
        <v>38</v>
      </c>
      <c r="B39" s="179" t="n">
        <v>44236</v>
      </c>
      <c r="C39" s="30" t="inlineStr">
        <is>
          <t>DIGIKEY 2100041</t>
        </is>
      </c>
      <c r="D39" s="180" t="n">
        <v>44210</v>
      </c>
      <c r="E39" s="181" t="n">
        <v>66.70999999999999</v>
      </c>
      <c r="F39" s="182" t="n"/>
      <c r="G39" s="182" t="n"/>
      <c r="H39" s="182" t="n"/>
      <c r="I39" s="182" t="n"/>
      <c r="J39" s="182" t="n"/>
      <c r="K39" s="182" t="n"/>
      <c r="L39" s="182" t="n"/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2" t="n"/>
      <c r="DG39" s="182" t="n"/>
      <c r="DH39" s="182" t="n"/>
      <c r="DI39" s="182" t="n"/>
      <c r="DJ39" s="182" t="n"/>
      <c r="DK39" s="182" t="n"/>
      <c r="DL39" s="182" t="n"/>
      <c r="DM39" s="183" t="n">
        <v>66.70999999999999</v>
      </c>
      <c r="DN39" s="182" t="n"/>
      <c r="DO39" s="182" t="n"/>
      <c r="DP39" s="182" t="n"/>
      <c r="DQ39" s="182" t="n"/>
      <c r="DR39" s="182" t="n"/>
      <c r="DS39" s="184" t="n"/>
      <c r="DT39" s="185">
        <f>SUM(F39:DS39)</f>
        <v/>
      </c>
      <c r="DU39" s="186">
        <f>E39-DT39</f>
        <v/>
      </c>
    </row>
    <row r="40">
      <c r="A40" s="5" t="n">
        <v>39</v>
      </c>
      <c r="B40" s="179" t="n">
        <v>44236</v>
      </c>
      <c r="C40" s="30" t="inlineStr">
        <is>
          <t>DIGIKEY 2100213</t>
        </is>
      </c>
      <c r="D40" s="180" t="n">
        <v>44222</v>
      </c>
      <c r="E40" s="181" t="n">
        <v>70.31</v>
      </c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3" t="n">
        <v>70.31</v>
      </c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4" t="n"/>
      <c r="DT40" s="185">
        <f>SUM(F40:DS40)</f>
        <v/>
      </c>
      <c r="DU40" s="186">
        <f>E40-DT40</f>
        <v/>
      </c>
    </row>
    <row r="41">
      <c r="A41" s="5" t="n">
        <v>40</v>
      </c>
      <c r="B41" s="179" t="n">
        <v>44238</v>
      </c>
      <c r="C41" s="30" t="inlineStr">
        <is>
          <t>DIGIKEY 2100082</t>
        </is>
      </c>
      <c r="D41" s="180" t="n">
        <v>44221</v>
      </c>
      <c r="E41" s="181" t="n">
        <v>532.96</v>
      </c>
      <c r="F41" s="182" t="n"/>
      <c r="G41" s="182" t="n"/>
      <c r="H41" s="182" t="n"/>
      <c r="I41" s="182" t="n"/>
      <c r="J41" s="182" t="n"/>
      <c r="K41" s="182" t="n"/>
      <c r="L41" s="182" t="n"/>
      <c r="M41" s="183" t="n">
        <v>532.96</v>
      </c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4" t="n"/>
      <c r="DT41" s="185">
        <f>SUM(F41:DS41)</f>
        <v/>
      </c>
      <c r="DU41" s="186">
        <f>E41-DT41</f>
        <v/>
      </c>
    </row>
    <row r="42">
      <c r="A42" s="5" t="n">
        <v>41</v>
      </c>
      <c r="B42" s="179" t="n">
        <v>44238</v>
      </c>
      <c r="C42" s="30" t="inlineStr">
        <is>
          <t>DIGIKEY 2100071</t>
        </is>
      </c>
      <c r="D42" s="180" t="n">
        <v>44218</v>
      </c>
      <c r="E42" s="181" t="n">
        <v>2</v>
      </c>
      <c r="F42" s="182" t="n"/>
      <c r="G42" s="182" t="n"/>
      <c r="H42" s="182" t="n"/>
      <c r="I42" s="182" t="n"/>
      <c r="J42" s="182" t="n"/>
      <c r="K42" s="182" t="n"/>
      <c r="L42" s="183" t="n">
        <v>2</v>
      </c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4" t="n"/>
      <c r="DT42" s="185">
        <f>SUM(F42:DS42)</f>
        <v/>
      </c>
      <c r="DU42" s="186">
        <f>E42-DT42</f>
        <v/>
      </c>
    </row>
    <row r="43">
      <c r="A43" s="5" t="n">
        <v>42</v>
      </c>
      <c r="B43" s="179" t="n">
        <v>44238</v>
      </c>
      <c r="C43" s="30" t="inlineStr">
        <is>
          <t>DIGIKEY 2100068</t>
        </is>
      </c>
      <c r="D43" s="180" t="n">
        <v>44214</v>
      </c>
      <c r="E43" s="181" t="n">
        <v>300.88</v>
      </c>
      <c r="F43" s="182" t="n"/>
      <c r="G43" s="182" t="n"/>
      <c r="H43" s="182" t="n"/>
      <c r="I43" s="182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3" t="n">
        <v>300.88</v>
      </c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2" t="n"/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2" t="n"/>
      <c r="DN43" s="182" t="n"/>
      <c r="DO43" s="182" t="n"/>
      <c r="DP43" s="182" t="n"/>
      <c r="DQ43" s="182" t="n"/>
      <c r="DR43" s="182" t="n"/>
      <c r="DS43" s="184" t="n"/>
      <c r="DT43" s="185">
        <f>SUM(F43:DS43)</f>
        <v/>
      </c>
      <c r="DU43" s="186">
        <f>E43-DT43</f>
        <v/>
      </c>
    </row>
    <row r="44">
      <c r="A44" s="5" t="n">
        <v>43</v>
      </c>
      <c r="B44" s="179" t="n">
        <v>44238</v>
      </c>
      <c r="C44" s="30" t="inlineStr">
        <is>
          <t>DIGIKEY 2100065</t>
        </is>
      </c>
      <c r="D44" s="180" t="n">
        <v>44214</v>
      </c>
      <c r="E44" s="181" t="n">
        <v>87.78</v>
      </c>
      <c r="F44" s="182" t="n"/>
      <c r="G44" s="182" t="n"/>
      <c r="H44" s="182" t="n"/>
      <c r="I44" s="182" t="n"/>
      <c r="J44" s="182" t="n"/>
      <c r="K44" s="182" t="n"/>
      <c r="L44" s="183" t="n">
        <v>87.78</v>
      </c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2" t="n"/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2" t="n"/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2" t="n"/>
      <c r="DQ44" s="182" t="n"/>
      <c r="DR44" s="182" t="n"/>
      <c r="DS44" s="184" t="n"/>
      <c r="DT44" s="185">
        <f>SUM(F44:DS44)</f>
        <v/>
      </c>
      <c r="DU44" s="186">
        <f>E44-DT44</f>
        <v/>
      </c>
    </row>
    <row r="45">
      <c r="A45" s="5" t="n">
        <v>44</v>
      </c>
      <c r="B45" s="179" t="n">
        <v>44238</v>
      </c>
      <c r="C45" s="30" t="inlineStr">
        <is>
          <t>DIGIKEY 2100027</t>
        </is>
      </c>
      <c r="D45" s="180" t="n">
        <v>44207</v>
      </c>
      <c r="E45" s="181" t="n">
        <v>196.69</v>
      </c>
      <c r="F45" s="182" t="n"/>
      <c r="G45" s="182" t="n"/>
      <c r="H45" s="182" t="n"/>
      <c r="I45" s="182" t="n"/>
      <c r="J45" s="182" t="n"/>
      <c r="K45" s="182" t="n"/>
      <c r="L45" s="183" t="n">
        <v>196.69</v>
      </c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2" t="n"/>
      <c r="AK45" s="182" t="n"/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4" t="n"/>
      <c r="DT45" s="185">
        <f>SUM(F45:DS45)</f>
        <v/>
      </c>
      <c r="DU45" s="186">
        <f>E45-DT45</f>
        <v/>
      </c>
    </row>
    <row r="46">
      <c r="A46" s="5" t="n">
        <v>45</v>
      </c>
      <c r="B46" s="179" t="n">
        <v>44238</v>
      </c>
      <c r="C46" s="30" t="inlineStr">
        <is>
          <t>DIGIKEY 2100011</t>
        </is>
      </c>
      <c r="D46" s="180" t="n">
        <v>44203</v>
      </c>
      <c r="E46" s="181" t="n">
        <v>618.6</v>
      </c>
      <c r="F46" s="182" t="n"/>
      <c r="G46" s="182" t="n"/>
      <c r="H46" s="182" t="n"/>
      <c r="I46" s="182" t="n"/>
      <c r="J46" s="182" t="n"/>
      <c r="K46" s="182" t="n"/>
      <c r="L46" s="182" t="n"/>
      <c r="M46" s="182" t="n"/>
      <c r="N46" s="182" t="n"/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3" t="n">
        <v>618.6</v>
      </c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2" t="n"/>
      <c r="DC46" s="182" t="n"/>
      <c r="DD46" s="182" t="n"/>
      <c r="DE46" s="182" t="n"/>
      <c r="DF46" s="182" t="n"/>
      <c r="DG46" s="182" t="n"/>
      <c r="DH46" s="182" t="n"/>
      <c r="DI46" s="182" t="n"/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4" t="n"/>
      <c r="DT46" s="185">
        <f>SUM(F46:DS46)</f>
        <v/>
      </c>
      <c r="DU46" s="186">
        <f>E46-DT46</f>
        <v/>
      </c>
    </row>
    <row r="47">
      <c r="A47" s="5" t="n">
        <v>46</v>
      </c>
      <c r="B47" s="179" t="n">
        <v>44238</v>
      </c>
      <c r="C47" s="30" t="inlineStr">
        <is>
          <t>3-341-88162</t>
        </is>
      </c>
      <c r="D47" s="180" t="n">
        <v>44230</v>
      </c>
      <c r="E47" s="181" t="n">
        <v>378.73</v>
      </c>
      <c r="F47" s="182" t="n"/>
      <c r="G47" s="182" t="n"/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3" t="n">
        <v>378.73</v>
      </c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2" t="n"/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4" t="n"/>
      <c r="DT47" s="185">
        <f>SUM(F47:DS47)</f>
        <v/>
      </c>
      <c r="DU47" s="186">
        <f>E47-DT47</f>
        <v/>
      </c>
    </row>
    <row r="48">
      <c r="A48" s="5" t="n">
        <v>47</v>
      </c>
      <c r="B48" s="179" t="n">
        <v>44238</v>
      </c>
      <c r="C48" s="30" t="inlineStr">
        <is>
          <t>3-342-25686</t>
        </is>
      </c>
      <c r="D48" s="180" t="n">
        <v>44231</v>
      </c>
      <c r="E48" s="181" t="n">
        <v>2474.9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3" t="n">
        <v>514.23</v>
      </c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3" t="n">
        <v>1960.67</v>
      </c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4" t="n"/>
      <c r="DT48" s="185">
        <f>SUM(F48:DS48)</f>
        <v/>
      </c>
      <c r="DU48" s="186">
        <f>E48-DT48</f>
        <v/>
      </c>
    </row>
    <row r="49">
      <c r="A49" s="5" t="n">
        <v>48</v>
      </c>
      <c r="B49" s="179" t="n">
        <v>44238</v>
      </c>
      <c r="C49" s="30" t="inlineStr">
        <is>
          <t>3-342-64944</t>
        </is>
      </c>
      <c r="D49" s="180" t="n">
        <v>44232</v>
      </c>
      <c r="E49" s="181" t="n">
        <v>120.63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3" t="n">
        <v>120.63</v>
      </c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4" t="n"/>
      <c r="DT49" s="185">
        <f>SUM(F49:DS49)</f>
        <v/>
      </c>
      <c r="DU49" s="186">
        <f>E49-DT49</f>
        <v/>
      </c>
    </row>
    <row r="50">
      <c r="A50" s="5" t="n">
        <v>49</v>
      </c>
      <c r="B50" s="179" t="n">
        <v>44238</v>
      </c>
      <c r="C50" s="30" t="inlineStr">
        <is>
          <t>3-341-43652</t>
        </is>
      </c>
      <c r="D50" s="180" t="n">
        <v>44229</v>
      </c>
      <c r="E50" s="181" t="n">
        <v>7925.97</v>
      </c>
      <c r="F50" s="182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3">
        <f>6370.26+637.22</f>
        <v/>
      </c>
      <c r="AJ50" s="182" t="n"/>
      <c r="AK50" s="182" t="n"/>
      <c r="AL50" s="183" t="n">
        <v>918.49</v>
      </c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4" t="n"/>
      <c r="DT50" s="185">
        <f>SUM(F50:DS50)</f>
        <v/>
      </c>
      <c r="DU50" s="186">
        <f>E50-DT50</f>
        <v/>
      </c>
    </row>
    <row r="51">
      <c r="A51" s="5" t="n">
        <v>50</v>
      </c>
      <c r="B51" s="179" t="n">
        <v>44238</v>
      </c>
      <c r="C51" s="30" t="inlineStr">
        <is>
          <t xml:space="preserve">7-267-77354 </t>
        </is>
      </c>
      <c r="D51" s="180" t="n">
        <v>44232</v>
      </c>
      <c r="E51" s="181">
        <f>47.66-24.64-5.95</f>
        <v/>
      </c>
      <c r="F51" s="182" t="n"/>
      <c r="G51" s="182" t="n"/>
      <c r="H51" s="182" t="n"/>
      <c r="I51" s="182" t="n"/>
      <c r="J51" s="182" t="n"/>
      <c r="K51" s="182" t="n"/>
      <c r="L51" s="182" t="n"/>
      <c r="M51" s="183" t="n">
        <v>5.69</v>
      </c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3" t="n">
        <v>5.69</v>
      </c>
      <c r="CP51" s="182" t="n"/>
      <c r="CQ51" s="182" t="n"/>
      <c r="CR51" s="183" t="n">
        <v>5.69</v>
      </c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2" t="n"/>
      <c r="DE51" s="182" t="n"/>
      <c r="DF51" s="182" t="n"/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4" t="n"/>
      <c r="DT51" s="185">
        <f>SUM(F51:DS51)</f>
        <v/>
      </c>
      <c r="DU51" s="186">
        <f>E51-DT51</f>
        <v/>
      </c>
    </row>
    <row r="52">
      <c r="A52" s="5" t="n">
        <v>51</v>
      </c>
      <c r="B52" s="179" t="n">
        <v>44238</v>
      </c>
      <c r="C52" s="30" t="inlineStr">
        <is>
          <t>7-267-77353</t>
        </is>
      </c>
      <c r="D52" s="180" t="n">
        <v>44232</v>
      </c>
      <c r="E52" s="181" t="n">
        <v>1317.41</v>
      </c>
      <c r="F52" s="183" t="n">
        <v>56.55</v>
      </c>
      <c r="G52" s="182" t="n"/>
      <c r="H52" s="182" t="n"/>
      <c r="I52" s="182" t="n"/>
      <c r="J52" s="182" t="n"/>
      <c r="K52" s="182" t="n"/>
      <c r="L52" s="183" t="n">
        <v>19.08</v>
      </c>
      <c r="M52" s="183" t="n">
        <v>37.75</v>
      </c>
      <c r="N52" s="183" t="n">
        <v>13.6</v>
      </c>
      <c r="O52" s="182" t="n"/>
      <c r="P52" s="182" t="n"/>
      <c r="Q52" s="183" t="n">
        <v>18.16</v>
      </c>
      <c r="R52" s="182" t="n"/>
      <c r="S52" s="183" t="n">
        <v>10.15</v>
      </c>
      <c r="T52" s="182" t="n"/>
      <c r="U52" s="182" t="n"/>
      <c r="V52" s="182" t="n"/>
      <c r="W52" s="182" t="n"/>
      <c r="X52" s="182" t="n"/>
      <c r="Y52" s="182" t="n"/>
      <c r="Z52" s="182" t="n"/>
      <c r="AA52" s="183" t="n">
        <v>96.81000000000002</v>
      </c>
      <c r="AB52" s="182" t="n"/>
      <c r="AC52" s="183" t="n">
        <v>14.45</v>
      </c>
      <c r="AD52" s="182" t="n"/>
      <c r="AE52" s="182" t="n"/>
      <c r="AF52" s="183" t="n">
        <v>17.62</v>
      </c>
      <c r="AG52" s="183" t="n">
        <v>55.33</v>
      </c>
      <c r="AH52" s="182" t="n"/>
      <c r="AI52" s="182" t="n"/>
      <c r="AJ52" s="182" t="n"/>
      <c r="AK52" s="183" t="n">
        <v>17.57</v>
      </c>
      <c r="AL52" s="183" t="n">
        <v>7.87</v>
      </c>
      <c r="AM52" s="182" t="n"/>
      <c r="AN52" s="183" t="n">
        <v>10.35</v>
      </c>
      <c r="AO52" s="182" t="n"/>
      <c r="AP52" s="182" t="n"/>
      <c r="AQ52" s="182" t="n"/>
      <c r="AR52" s="182" t="n"/>
      <c r="AS52" s="182" t="n"/>
      <c r="AT52" s="182" t="n"/>
      <c r="AU52" s="182" t="n"/>
      <c r="AV52" s="183" t="n">
        <v>10.15</v>
      </c>
      <c r="AW52" s="182" t="n"/>
      <c r="AX52" s="182" t="n"/>
      <c r="AY52" s="182" t="n"/>
      <c r="AZ52" s="183" t="n">
        <v>44.02</v>
      </c>
      <c r="BA52" s="182" t="n"/>
      <c r="BB52" s="182" t="n"/>
      <c r="BC52" s="182" t="n"/>
      <c r="BD52" s="182" t="n"/>
      <c r="BE52" s="183" t="n">
        <v>10.17</v>
      </c>
      <c r="BF52" s="182" t="n"/>
      <c r="BG52" s="183" t="n">
        <v>6.98</v>
      </c>
      <c r="BH52" s="183" t="n">
        <v>11.28</v>
      </c>
      <c r="BI52" s="182" t="n"/>
      <c r="BJ52" s="183" t="n">
        <v>112.58</v>
      </c>
      <c r="BK52" s="183" t="n">
        <v>11.99</v>
      </c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3" t="n">
        <v>11.52</v>
      </c>
      <c r="BW52" s="182" t="n"/>
      <c r="BX52" s="183" t="n">
        <v>277.95</v>
      </c>
      <c r="BY52" s="182" t="n"/>
      <c r="BZ52" s="183" t="n">
        <v>13.62</v>
      </c>
      <c r="CA52" s="182" t="n"/>
      <c r="CB52" s="182" t="n"/>
      <c r="CC52" s="182" t="n"/>
      <c r="CD52" s="183" t="n">
        <v>20.34</v>
      </c>
      <c r="CE52" s="182" t="n"/>
      <c r="CF52" s="183" t="n">
        <v>119.01</v>
      </c>
      <c r="CG52" s="182" t="n"/>
      <c r="CH52" s="183" t="n">
        <v>11.52</v>
      </c>
      <c r="CI52" s="182" t="n"/>
      <c r="CJ52" s="183" t="n">
        <v>11.52</v>
      </c>
      <c r="CK52" s="182" t="n"/>
      <c r="CL52" s="182" t="n"/>
      <c r="CM52" s="182" t="n"/>
      <c r="CN52" s="182" t="n"/>
      <c r="CO52" s="183" t="n">
        <v>6.14</v>
      </c>
      <c r="CP52" s="183" t="n">
        <v>74.38</v>
      </c>
      <c r="CQ52" s="182" t="n"/>
      <c r="CR52" s="182" t="n"/>
      <c r="CS52" s="183" t="n">
        <v>13.44</v>
      </c>
      <c r="CT52" s="182" t="n"/>
      <c r="CU52" s="183" t="n">
        <v>15.18</v>
      </c>
      <c r="CV52" s="182" t="n"/>
      <c r="CW52" s="182" t="n"/>
      <c r="CX52" s="182" t="n"/>
      <c r="CY52" s="183" t="n">
        <v>11.52</v>
      </c>
      <c r="CZ52" s="183" t="n">
        <v>36.12</v>
      </c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3" t="n">
        <v>56.06</v>
      </c>
      <c r="DN52" s="182" t="n"/>
      <c r="DO52" s="183" t="n">
        <v>56.63</v>
      </c>
      <c r="DP52" s="182" t="n"/>
      <c r="DQ52" s="182" t="n"/>
      <c r="DR52" s="182" t="n"/>
      <c r="DS52" s="184" t="n"/>
      <c r="DT52" s="185">
        <f>SUM(F52:DS52)</f>
        <v/>
      </c>
      <c r="DU52" s="186">
        <f>E52-DT52</f>
        <v/>
      </c>
    </row>
    <row r="53">
      <c r="A53" s="5" t="n">
        <v>52</v>
      </c>
      <c r="B53" s="179" t="n">
        <v>44239</v>
      </c>
      <c r="C53" s="30" t="inlineStr">
        <is>
          <t>LITEON2100265</t>
        </is>
      </c>
      <c r="D53" s="180" t="n">
        <v>44224</v>
      </c>
      <c r="E53" s="181" t="n">
        <v>42.52</v>
      </c>
      <c r="F53" s="182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3" t="n">
        <v>42.52</v>
      </c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4" t="n"/>
      <c r="DT53" s="185">
        <f>SUM(F53:DS53)</f>
        <v/>
      </c>
      <c r="DU53" s="186">
        <f>E53-DT53</f>
        <v/>
      </c>
    </row>
    <row r="54">
      <c r="A54" s="5" t="n">
        <v>53</v>
      </c>
      <c r="B54" s="179" t="n">
        <v>44239</v>
      </c>
      <c r="C54" s="30" t="inlineStr">
        <is>
          <t>MASTER2005399,RF5855-02</t>
        </is>
      </c>
      <c r="D54" s="180" t="n">
        <v>44223</v>
      </c>
      <c r="E54" s="181">
        <f>973.5+17.32</f>
        <v/>
      </c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3">
        <f>973.5+17.32</f>
        <v/>
      </c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4" t="n"/>
      <c r="DT54" s="185">
        <f>SUM(F54:DS54)</f>
        <v/>
      </c>
      <c r="DU54" s="186">
        <f>E54-DT54</f>
        <v/>
      </c>
    </row>
    <row r="55">
      <c r="A55" s="5" t="n">
        <v>54</v>
      </c>
      <c r="B55" s="179" t="n">
        <v>44239</v>
      </c>
      <c r="C55" s="30" t="inlineStr">
        <is>
          <t>MASTER2100261</t>
        </is>
      </c>
      <c r="D55" s="180" t="n">
        <v>44223</v>
      </c>
      <c r="E55" s="181" t="n">
        <v>15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3" t="n">
        <v>15</v>
      </c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4" t="n"/>
      <c r="DT55" s="185">
        <f>SUM(F55:DS55)</f>
        <v/>
      </c>
      <c r="DU55" s="186">
        <f>E55-DT55</f>
        <v/>
      </c>
    </row>
    <row r="56">
      <c r="A56" s="5" t="n">
        <v>55</v>
      </c>
      <c r="B56" s="179" t="n">
        <v>44239</v>
      </c>
      <c r="C56" s="30" t="inlineStr">
        <is>
          <t>SAMTEC2100005</t>
        </is>
      </c>
      <c r="D56" s="180" t="n">
        <v>44215</v>
      </c>
      <c r="E56" s="181" t="n">
        <v>18.64</v>
      </c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3" t="n">
        <v>18.64</v>
      </c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4" t="n"/>
      <c r="DT56" s="185">
        <f>SUM(F56:DS56)</f>
        <v/>
      </c>
      <c r="DU56" s="186">
        <f>E56-DT56</f>
        <v/>
      </c>
    </row>
    <row r="57">
      <c r="A57" s="5" t="n">
        <v>56</v>
      </c>
      <c r="B57" s="179" t="n">
        <v>44239</v>
      </c>
      <c r="C57" s="30" t="inlineStr">
        <is>
          <t>LITEON2100227,2100280</t>
        </is>
      </c>
      <c r="D57" s="180" t="n">
        <v>44233</v>
      </c>
      <c r="E57" s="181">
        <f>114+14.25+77.29</f>
        <v/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3">
        <f>114+14.25+77.29</f>
        <v/>
      </c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4" t="n"/>
      <c r="DT57" s="185">
        <f>SUM(F57:DS57)</f>
        <v/>
      </c>
      <c r="DU57" s="186">
        <f>E57-DT57</f>
        <v/>
      </c>
    </row>
    <row r="58">
      <c r="A58" s="5" t="n">
        <v>57</v>
      </c>
      <c r="B58" s="179" t="n">
        <v>44239</v>
      </c>
      <c r="C58" s="30" t="inlineStr">
        <is>
          <t>LITEON2100829</t>
        </is>
      </c>
      <c r="D58" s="180" t="n">
        <v>44232</v>
      </c>
      <c r="E58" s="181" t="n">
        <v>14.25</v>
      </c>
      <c r="F58" s="182" t="n"/>
      <c r="G58" s="182" t="n"/>
      <c r="H58" s="182" t="n"/>
      <c r="I58" s="182" t="n"/>
      <c r="J58" s="182" t="n"/>
      <c r="K58" s="183" t="n">
        <v>14.25</v>
      </c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2" t="n"/>
      <c r="DR58" s="182" t="n"/>
      <c r="DS58" s="184" t="n"/>
      <c r="DT58" s="185">
        <f>SUM(F58:DS58)</f>
        <v/>
      </c>
      <c r="DU58" s="186">
        <f>E58-DT58</f>
        <v/>
      </c>
    </row>
    <row r="59">
      <c r="A59" s="5" t="n">
        <v>58</v>
      </c>
      <c r="B59" s="179" t="n">
        <v>44245</v>
      </c>
      <c r="C59" s="30" t="inlineStr">
        <is>
          <t>DIGIKEY 2101228</t>
        </is>
      </c>
      <c r="D59" s="180" t="n">
        <v>44228</v>
      </c>
      <c r="E59" s="181" t="n">
        <v>244.21</v>
      </c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3" t="n">
        <v>244.21</v>
      </c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4" t="n"/>
      <c r="DT59" s="185">
        <f>SUM(F59:DS59)</f>
        <v/>
      </c>
      <c r="DU59" s="186">
        <f>E59-DT59</f>
        <v/>
      </c>
    </row>
    <row r="60">
      <c r="A60" s="5" t="n">
        <v>59</v>
      </c>
      <c r="B60" s="179" t="n">
        <v>44245</v>
      </c>
      <c r="C60" s="30" t="inlineStr">
        <is>
          <t>DIGIKEY 2101074</t>
        </is>
      </c>
      <c r="D60" s="180" t="n">
        <v>44225</v>
      </c>
      <c r="E60" s="181" t="n">
        <v>8.18</v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3" t="n">
        <v>8.18</v>
      </c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4" t="n"/>
      <c r="DT60" s="185">
        <f>SUM(F60:DS60)</f>
        <v/>
      </c>
      <c r="DU60" s="186">
        <f>E60-DT60</f>
        <v/>
      </c>
    </row>
    <row r="61">
      <c r="A61" s="5" t="n">
        <v>60</v>
      </c>
      <c r="B61" s="179" t="n">
        <v>44245</v>
      </c>
      <c r="C61" s="30" t="inlineStr">
        <is>
          <t>DIGIKEY 2101070, 2101088, 2101091</t>
        </is>
      </c>
      <c r="D61" s="180" t="n">
        <v>44224</v>
      </c>
      <c r="E61" s="181">
        <f>13.93+10.91+11.28</f>
        <v/>
      </c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3">
        <f>13.93+11.28+10.91</f>
        <v/>
      </c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4" t="n"/>
      <c r="DT61" s="185">
        <f>SUM(F61:DS61)</f>
        <v/>
      </c>
      <c r="DU61" s="186">
        <f>E61-DT61</f>
        <v/>
      </c>
    </row>
    <row r="62">
      <c r="A62" s="5" t="n">
        <v>61</v>
      </c>
      <c r="B62" s="179" t="n">
        <v>44245</v>
      </c>
      <c r="C62" s="30" t="inlineStr">
        <is>
          <t>DIGIKEY 2101058</t>
        </is>
      </c>
      <c r="D62" s="180" t="n">
        <v>44222</v>
      </c>
      <c r="E62" s="181" t="n">
        <v>1.1</v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3" t="n">
        <v>1.1</v>
      </c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4" t="n"/>
      <c r="DT62" s="185">
        <f>SUM(F62:DS62)</f>
        <v/>
      </c>
      <c r="DU62" s="186">
        <f>E62-DT62</f>
        <v/>
      </c>
    </row>
    <row r="63">
      <c r="A63" s="5" t="n">
        <v>62</v>
      </c>
      <c r="B63" s="179" t="n">
        <v>44245</v>
      </c>
      <c r="C63" s="30" t="inlineStr">
        <is>
          <t>DIGIKEY 2100435, 2100432</t>
        </is>
      </c>
      <c r="D63" s="180" t="n">
        <v>44226</v>
      </c>
      <c r="E63" s="181">
        <f>8.53+36.18</f>
        <v/>
      </c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3">
        <f>8.53+36.18</f>
        <v/>
      </c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4" t="n"/>
      <c r="DT63" s="185">
        <f>SUM(F63:DS63)</f>
        <v/>
      </c>
      <c r="DU63" s="186">
        <f>E63-DT63</f>
        <v/>
      </c>
    </row>
    <row r="64">
      <c r="A64" s="5" t="n">
        <v>63</v>
      </c>
      <c r="B64" s="179" t="n">
        <v>44245</v>
      </c>
      <c r="C64" s="30" t="inlineStr">
        <is>
          <t>DIGIKEY 2100258</t>
        </is>
      </c>
      <c r="D64" s="180" t="n">
        <v>44218</v>
      </c>
      <c r="E64" s="181" t="n">
        <v>163.58</v>
      </c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3" t="n">
        <v>163.58</v>
      </c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2" t="n"/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2" t="n"/>
      <c r="DN64" s="182" t="n"/>
      <c r="DO64" s="182" t="n"/>
      <c r="DP64" s="182" t="n"/>
      <c r="DQ64" s="182" t="n"/>
      <c r="DR64" s="182" t="n"/>
      <c r="DS64" s="184" t="n"/>
      <c r="DT64" s="185">
        <f>SUM(F64:DS64)</f>
        <v/>
      </c>
      <c r="DU64" s="186">
        <f>E64-DT64</f>
        <v/>
      </c>
    </row>
    <row r="65">
      <c r="A65" s="5" t="n">
        <v>64</v>
      </c>
      <c r="B65" s="179" t="n">
        <v>44245</v>
      </c>
      <c r="C65" s="30" t="inlineStr">
        <is>
          <t>DIGIKEY 2100257</t>
        </is>
      </c>
      <c r="D65" s="180" t="n">
        <v>44218</v>
      </c>
      <c r="E65" s="181">
        <f>362.55+4.96</f>
        <v/>
      </c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3">
        <f>362.55+4.96</f>
        <v/>
      </c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2" t="n"/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4" t="n"/>
      <c r="DT65" s="185">
        <f>SUM(F65:DS65)</f>
        <v/>
      </c>
      <c r="DU65" s="186">
        <f>E65-DT65</f>
        <v/>
      </c>
    </row>
    <row r="66">
      <c r="A66" s="5" t="n">
        <v>65</v>
      </c>
      <c r="B66" s="179" t="n">
        <v>44245</v>
      </c>
      <c r="C66" s="30" t="inlineStr">
        <is>
          <t>DIGIKEY 2100255</t>
        </is>
      </c>
      <c r="D66" s="180" t="n">
        <v>44217</v>
      </c>
      <c r="E66" s="181" t="n">
        <v>107.31</v>
      </c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3" t="n">
        <v>107.31</v>
      </c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2" t="n"/>
      <c r="DO66" s="182" t="n"/>
      <c r="DP66" s="182" t="n"/>
      <c r="DQ66" s="182" t="n"/>
      <c r="DR66" s="182" t="n"/>
      <c r="DS66" s="184" t="n"/>
      <c r="DT66" s="185">
        <f>SUM(F66:DS66)</f>
        <v/>
      </c>
      <c r="DU66" s="186">
        <f>E66-DT66</f>
        <v/>
      </c>
    </row>
    <row r="67">
      <c r="A67" s="5" t="n">
        <v>66</v>
      </c>
      <c r="B67" s="179" t="n">
        <v>44245</v>
      </c>
      <c r="C67" s="30" t="inlineStr">
        <is>
          <t>DIGIKEY 2100245</t>
        </is>
      </c>
      <c r="D67" s="180" t="n">
        <v>44215</v>
      </c>
      <c r="E67" s="181">
        <f>42.73+59.25</f>
        <v/>
      </c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2" t="n"/>
      <c r="AE67" s="183">
        <f>42.73+59.25</f>
        <v/>
      </c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2" t="n"/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2" t="n"/>
      <c r="DG67" s="182" t="n"/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4" t="n"/>
      <c r="DT67" s="185">
        <f>SUM(F67:DS67)</f>
        <v/>
      </c>
      <c r="DU67" s="186">
        <f>E67-DT67</f>
        <v/>
      </c>
    </row>
    <row r="68">
      <c r="A68" s="5" t="n">
        <v>67</v>
      </c>
      <c r="B68" s="179" t="n">
        <v>44245</v>
      </c>
      <c r="C68" s="30" t="inlineStr">
        <is>
          <t>DIGIKEY 2100244</t>
        </is>
      </c>
      <c r="D68" s="180" t="n">
        <v>44216</v>
      </c>
      <c r="E68" s="181" t="n">
        <v>175.48</v>
      </c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3" t="n">
        <v>175.48</v>
      </c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4" t="n"/>
      <c r="DT68" s="185">
        <f>SUM(F68:DS68)</f>
        <v/>
      </c>
      <c r="DU68" s="186">
        <f>E68-DT68</f>
        <v/>
      </c>
    </row>
    <row r="69">
      <c r="A69" s="5" t="n">
        <v>68</v>
      </c>
      <c r="B69" s="179" t="n">
        <v>44245</v>
      </c>
      <c r="C69" s="30" t="inlineStr">
        <is>
          <t>DIGIKEY 2100236, 2100235</t>
        </is>
      </c>
      <c r="D69" s="180" t="n">
        <v>44216</v>
      </c>
      <c r="E69" s="181">
        <f>359.26+1139.87</f>
        <v/>
      </c>
      <c r="F69" s="183">
        <f>359.26+1139.87</f>
        <v/>
      </c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2" t="n"/>
      <c r="DO69" s="182" t="n"/>
      <c r="DP69" s="182" t="n"/>
      <c r="DQ69" s="182" t="n"/>
      <c r="DR69" s="182" t="n"/>
      <c r="DS69" s="184" t="n"/>
      <c r="DT69" s="185">
        <f>SUM(F69:DS69)</f>
        <v/>
      </c>
      <c r="DU69" s="186">
        <f>E69-DT69</f>
        <v/>
      </c>
    </row>
    <row r="70">
      <c r="A70" s="5" t="n">
        <v>69</v>
      </c>
      <c r="B70" s="179" t="n">
        <v>44245</v>
      </c>
      <c r="C70" s="30" t="inlineStr">
        <is>
          <t>3-343-77246</t>
        </is>
      </c>
      <c r="D70" s="180" t="n">
        <v>44236</v>
      </c>
      <c r="E70" s="181" t="n">
        <v>41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3" t="n">
        <v>41</v>
      </c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4" t="n"/>
      <c r="DT70" s="185">
        <f>SUM(F70:DS70)</f>
        <v/>
      </c>
      <c r="DU70" s="186">
        <f>E70-DT70</f>
        <v/>
      </c>
    </row>
    <row r="71">
      <c r="A71" s="5" t="n">
        <v>70</v>
      </c>
      <c r="B71" s="179" t="n">
        <v>44245</v>
      </c>
      <c r="C71" s="30" t="inlineStr">
        <is>
          <t>3-343-19483</t>
        </is>
      </c>
      <c r="D71" s="180" t="n">
        <v>44235</v>
      </c>
      <c r="E71" s="181" t="n">
        <v>1775.88</v>
      </c>
      <c r="F71" s="182" t="n"/>
      <c r="G71" s="182" t="n"/>
      <c r="H71" s="182" t="n"/>
      <c r="I71" s="182" t="n"/>
      <c r="J71" s="182" t="n"/>
      <c r="K71" s="182" t="n"/>
      <c r="L71" s="182" t="n"/>
      <c r="M71" s="183" t="n">
        <v>333.56</v>
      </c>
      <c r="N71" s="183" t="n">
        <v>93.11</v>
      </c>
      <c r="O71" s="182" t="n"/>
      <c r="P71" s="182" t="n"/>
      <c r="Q71" s="182" t="n"/>
      <c r="R71" s="182" t="n"/>
      <c r="S71" s="183" t="n">
        <v>884.0599999999999</v>
      </c>
      <c r="T71" s="182" t="n"/>
      <c r="U71" s="182" t="n"/>
      <c r="V71" s="182" t="n"/>
      <c r="W71" s="182" t="n"/>
      <c r="X71" s="182" t="n"/>
      <c r="Y71" s="183" t="n">
        <v>385.73</v>
      </c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3" t="n">
        <v>79.42</v>
      </c>
      <c r="DN71" s="182" t="n"/>
      <c r="DO71" s="182" t="n"/>
      <c r="DP71" s="182" t="n"/>
      <c r="DQ71" s="182" t="n"/>
      <c r="DR71" s="182" t="n"/>
      <c r="DS71" s="184" t="n"/>
      <c r="DT71" s="185">
        <f>SUM(F71:DS71)</f>
        <v/>
      </c>
      <c r="DU71" s="186">
        <f>E71-DT71</f>
        <v/>
      </c>
    </row>
    <row r="72">
      <c r="A72" s="5" t="n">
        <v>71</v>
      </c>
      <c r="B72" s="179" t="n">
        <v>44245</v>
      </c>
      <c r="C72" s="30" t="inlineStr">
        <is>
          <t>3-343-77720</t>
        </is>
      </c>
      <c r="D72" s="180" t="n">
        <v>44236</v>
      </c>
      <c r="E72" s="181" t="n">
        <v>3230.79</v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3" t="n">
        <v>1225</v>
      </c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3">
        <f>1307.62+698.17</f>
        <v/>
      </c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4" t="n"/>
      <c r="DT72" s="185">
        <f>SUM(F72:DS72)</f>
        <v/>
      </c>
      <c r="DU72" s="186">
        <f>E72-DT72</f>
        <v/>
      </c>
    </row>
    <row r="73">
      <c r="A73" s="5" t="n">
        <v>72</v>
      </c>
      <c r="B73" s="179" t="n">
        <v>44245</v>
      </c>
      <c r="C73" s="30" t="inlineStr">
        <is>
          <t>3-344-63922</t>
        </is>
      </c>
      <c r="D73" s="180" t="n">
        <v>44238</v>
      </c>
      <c r="E73" s="181" t="n">
        <v>526.14</v>
      </c>
      <c r="F73" s="182" t="n"/>
      <c r="G73" s="182" t="n"/>
      <c r="H73" s="182" t="n"/>
      <c r="I73" s="182" t="n"/>
      <c r="J73" s="182" t="n"/>
      <c r="K73" s="182" t="n"/>
      <c r="L73" s="182" t="n"/>
      <c r="M73" s="183">
        <f>94.18+73.73</f>
        <v/>
      </c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3" t="n">
        <v>358.23</v>
      </c>
      <c r="DJ73" s="182" t="n"/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4" t="n"/>
      <c r="DT73" s="185">
        <f>SUM(F73:DS73)</f>
        <v/>
      </c>
      <c r="DU73" s="186">
        <f>E73-DT73</f>
        <v/>
      </c>
    </row>
    <row r="74">
      <c r="A74" s="5" t="n">
        <v>73</v>
      </c>
      <c r="B74" s="179" t="n">
        <v>44245</v>
      </c>
      <c r="C74" s="30" t="inlineStr">
        <is>
          <t>3-345-01769</t>
        </is>
      </c>
      <c r="D74" s="180" t="n">
        <v>44239</v>
      </c>
      <c r="E74" s="181" t="n">
        <v>1119.46</v>
      </c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3" t="n">
        <v>881</v>
      </c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3" t="n">
        <v>200.23</v>
      </c>
      <c r="BX74" s="183" t="n">
        <v>38.23</v>
      </c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4" t="n"/>
      <c r="DT74" s="185">
        <f>SUM(F74:DS74)</f>
        <v/>
      </c>
      <c r="DU74" s="186">
        <f>E74-DT74</f>
        <v/>
      </c>
    </row>
    <row r="75">
      <c r="A75" s="5" t="n">
        <v>74</v>
      </c>
      <c r="B75" s="179" t="n">
        <v>44245</v>
      </c>
      <c r="C75" s="30" t="inlineStr">
        <is>
          <t>7-275-50239</t>
        </is>
      </c>
      <c r="D75" s="180" t="n">
        <v>44239</v>
      </c>
      <c r="E75" s="181" t="n">
        <v>17.13</v>
      </c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3" t="n">
        <v>5.69</v>
      </c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3" t="n">
        <v>11.44</v>
      </c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4" t="n"/>
      <c r="DT75" s="185">
        <f>SUM(F75:DS75)</f>
        <v/>
      </c>
      <c r="DU75" s="186">
        <f>E75-DT75</f>
        <v/>
      </c>
    </row>
    <row r="76">
      <c r="A76" s="5" t="n">
        <v>75</v>
      </c>
      <c r="B76" s="179" t="n">
        <v>44245</v>
      </c>
      <c r="C76" s="30" t="inlineStr">
        <is>
          <t>3-342-91629</t>
        </is>
      </c>
      <c r="D76" s="180" t="n">
        <v>44235</v>
      </c>
      <c r="E76" s="181" t="n">
        <v>8526.370000000001</v>
      </c>
      <c r="F76" s="183" t="n">
        <v>235.7</v>
      </c>
      <c r="G76" s="182" t="n"/>
      <c r="H76" s="182" t="n"/>
      <c r="I76" s="182" t="n"/>
      <c r="J76" s="182" t="n"/>
      <c r="K76" s="183" t="n">
        <v>46.24</v>
      </c>
      <c r="L76" s="183" t="n">
        <v>391.47</v>
      </c>
      <c r="M76" s="183" t="n">
        <v>1380.63</v>
      </c>
      <c r="N76" s="183" t="n">
        <v>1035.28</v>
      </c>
      <c r="O76" s="182" t="n"/>
      <c r="P76" s="182" t="n"/>
      <c r="Q76" s="182" t="n"/>
      <c r="R76" s="182" t="n"/>
      <c r="S76" s="183" t="n">
        <v>287.74</v>
      </c>
      <c r="T76" s="183" t="n">
        <v>366.28</v>
      </c>
      <c r="U76" s="182" t="n"/>
      <c r="V76" s="182" t="n"/>
      <c r="W76" s="182" t="n"/>
      <c r="X76" s="182" t="n"/>
      <c r="Y76" s="183" t="n">
        <v>175.74</v>
      </c>
      <c r="Z76" s="182" t="n"/>
      <c r="AA76" s="183" t="n">
        <v>557.21</v>
      </c>
      <c r="AB76" s="182" t="n"/>
      <c r="AC76" s="182" t="n"/>
      <c r="AD76" s="182" t="n"/>
      <c r="AE76" s="183" t="n">
        <v>279.95</v>
      </c>
      <c r="AF76" s="182" t="n"/>
      <c r="AG76" s="183" t="n">
        <v>359.44</v>
      </c>
      <c r="AH76" s="182" t="n"/>
      <c r="AI76" s="182" t="n"/>
      <c r="AJ76" s="182" t="n"/>
      <c r="AK76" s="182" t="n"/>
      <c r="AL76" s="183" t="n">
        <v>140.64</v>
      </c>
      <c r="AM76" s="183" t="n">
        <v>176.16</v>
      </c>
      <c r="AN76" s="182" t="n"/>
      <c r="AO76" s="182" t="n"/>
      <c r="AP76" s="183" t="n">
        <v>196.91</v>
      </c>
      <c r="AQ76" s="182" t="n"/>
      <c r="AR76" s="182" t="n"/>
      <c r="AS76" s="182" t="n"/>
      <c r="AT76" s="182" t="n"/>
      <c r="AU76" s="182" t="n"/>
      <c r="AV76" s="183" t="n">
        <v>2.64</v>
      </c>
      <c r="AW76" s="182" t="n"/>
      <c r="AX76" s="182" t="n"/>
      <c r="AY76" s="182" t="n"/>
      <c r="AZ76" s="182" t="n"/>
      <c r="BA76" s="182" t="n"/>
      <c r="BB76" s="182" t="n"/>
      <c r="BC76" s="182" t="n"/>
      <c r="BD76" s="183" t="n">
        <v>282.11</v>
      </c>
      <c r="BE76" s="182" t="n"/>
      <c r="BF76" s="182" t="n"/>
      <c r="BG76" s="183" t="n">
        <v>160.59</v>
      </c>
      <c r="BH76" s="183" t="n">
        <v>568.6700000000001</v>
      </c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3" t="n">
        <v>149.07</v>
      </c>
      <c r="BW76" s="183" t="n">
        <v>147.93</v>
      </c>
      <c r="BX76" s="183" t="n">
        <v>147.93</v>
      </c>
      <c r="BY76" s="182" t="n"/>
      <c r="BZ76" s="182" t="n"/>
      <c r="CA76" s="182" t="n"/>
      <c r="CB76" s="182" t="n"/>
      <c r="CC76" s="182" t="n"/>
      <c r="CD76" s="182" t="n"/>
      <c r="CE76" s="182" t="n"/>
      <c r="CF76" s="183" t="n">
        <v>371.77</v>
      </c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3" t="n">
        <v>261.93</v>
      </c>
      <c r="CQ76" s="182" t="n"/>
      <c r="CR76" s="182" t="n"/>
      <c r="CS76" s="183" t="n">
        <v>192.23</v>
      </c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3" t="n">
        <v>51.39</v>
      </c>
      <c r="DD76" s="182" t="n"/>
      <c r="DE76" s="182" t="n"/>
      <c r="DF76" s="182" t="n"/>
      <c r="DG76" s="182" t="n"/>
      <c r="DH76" s="182" t="n"/>
      <c r="DI76" s="183" t="n">
        <v>183.66</v>
      </c>
      <c r="DJ76" s="182" t="n"/>
      <c r="DK76" s="182" t="n"/>
      <c r="DL76" s="182" t="n"/>
      <c r="DM76" s="183" t="n">
        <v>248.55</v>
      </c>
      <c r="DN76" s="182" t="n"/>
      <c r="DO76" s="183" t="n">
        <v>128.51</v>
      </c>
      <c r="DP76" s="182" t="n"/>
      <c r="DQ76" s="182" t="n"/>
      <c r="DR76" s="182" t="n"/>
      <c r="DS76" s="184" t="n"/>
      <c r="DT76" s="185">
        <f>SUM(F76:DS76)</f>
        <v/>
      </c>
      <c r="DU76" s="186">
        <f>E76-DT76</f>
        <v/>
      </c>
    </row>
    <row r="77">
      <c r="A77" s="5" t="n">
        <v>76</v>
      </c>
      <c r="B77" s="179" t="n">
        <v>44245</v>
      </c>
      <c r="C77" s="30" t="inlineStr">
        <is>
          <t>7-275-50240</t>
        </is>
      </c>
      <c r="D77" s="180" t="n">
        <v>44239</v>
      </c>
      <c r="E77" s="181" t="n">
        <v>2016.17</v>
      </c>
      <c r="F77" s="183" t="n">
        <v>13.25</v>
      </c>
      <c r="G77" s="182" t="n"/>
      <c r="H77" s="182" t="n"/>
      <c r="I77" s="182" t="n"/>
      <c r="J77" s="183" t="n">
        <v>18.43</v>
      </c>
      <c r="K77" s="183" t="n">
        <v>29.94</v>
      </c>
      <c r="L77" s="183" t="n">
        <v>12.02</v>
      </c>
      <c r="M77" s="183" t="n">
        <v>89.76000000000001</v>
      </c>
      <c r="N77" s="183" t="n">
        <v>11.55</v>
      </c>
      <c r="O77" s="182" t="n"/>
      <c r="P77" s="182" t="n"/>
      <c r="Q77" s="183" t="n">
        <v>19.52</v>
      </c>
      <c r="R77" s="183" t="n">
        <v>14.12</v>
      </c>
      <c r="S77" s="182" t="n"/>
      <c r="T77" s="182" t="n"/>
      <c r="U77" s="183" t="n">
        <v>19.1</v>
      </c>
      <c r="V77" s="183" t="n">
        <v>11.55</v>
      </c>
      <c r="W77" s="182" t="n"/>
      <c r="X77" s="183" t="n">
        <v>12.02</v>
      </c>
      <c r="Y77" s="182" t="n"/>
      <c r="Z77" s="182" t="n"/>
      <c r="AA77" s="183" t="n">
        <v>28.71</v>
      </c>
      <c r="AB77" s="183" t="n">
        <v>13.62</v>
      </c>
      <c r="AC77" s="182" t="n"/>
      <c r="AD77" s="183" t="n">
        <v>15.89</v>
      </c>
      <c r="AE77" s="182" t="n"/>
      <c r="AF77" s="182" t="n"/>
      <c r="AG77" s="183" t="n">
        <v>19.01</v>
      </c>
      <c r="AH77" s="182" t="n"/>
      <c r="AI77" s="182" t="n"/>
      <c r="AJ77" s="182" t="n"/>
      <c r="AK77" s="182" t="n"/>
      <c r="AL77" s="183" t="n">
        <v>11.55</v>
      </c>
      <c r="AM77" s="182" t="n"/>
      <c r="AN77" s="182" t="n"/>
      <c r="AO77" s="182" t="n"/>
      <c r="AP77" s="182" t="n"/>
      <c r="AQ77" s="182" t="n"/>
      <c r="AR77" s="182" t="n"/>
      <c r="AS77" s="183" t="n">
        <v>58.84999999999999</v>
      </c>
      <c r="AT77" s="182" t="n"/>
      <c r="AU77" s="182" t="n"/>
      <c r="AV77" s="182" t="n"/>
      <c r="AW77" s="183" t="n">
        <v>65.56</v>
      </c>
      <c r="AX77" s="183" t="n">
        <v>75.51000000000001</v>
      </c>
      <c r="AY77" s="183" t="n">
        <v>11.55</v>
      </c>
      <c r="AZ77" s="182" t="n"/>
      <c r="BA77" s="182" t="n"/>
      <c r="BB77" s="182" t="n"/>
      <c r="BC77" s="182" t="n"/>
      <c r="BD77" s="182" t="n"/>
      <c r="BE77" s="183" t="n">
        <v>13.62</v>
      </c>
      <c r="BF77" s="182" t="n"/>
      <c r="BG77" s="183" t="n">
        <v>260.8000000000001</v>
      </c>
      <c r="BH77" s="183" t="n">
        <v>6.99</v>
      </c>
      <c r="BI77" s="182" t="n"/>
      <c r="BJ77" s="183" t="n">
        <v>112.77</v>
      </c>
      <c r="BK77" s="182" t="n"/>
      <c r="BL77" s="183" t="n">
        <v>27.35</v>
      </c>
      <c r="BM77" s="183" t="n">
        <v>36.69</v>
      </c>
      <c r="BN77" s="182" t="n"/>
      <c r="BO77" s="182" t="n"/>
      <c r="BP77" s="182" t="n"/>
      <c r="BQ77" s="182" t="n"/>
      <c r="BR77" s="183" t="n">
        <v>46.24</v>
      </c>
      <c r="BS77" s="182" t="n"/>
      <c r="BT77" s="182" t="n"/>
      <c r="BU77" s="182" t="n"/>
      <c r="BV77" s="182" t="n">
        <v>12.02</v>
      </c>
      <c r="BW77" s="183" t="n">
        <v>33.33</v>
      </c>
      <c r="BX77" s="183" t="n">
        <v>467.86</v>
      </c>
      <c r="BY77" s="182" t="n"/>
      <c r="BZ77" s="183" t="n">
        <v>17.16</v>
      </c>
      <c r="CA77" s="182" t="n"/>
      <c r="CB77" s="182" t="n"/>
      <c r="CC77" s="182" t="n"/>
      <c r="CD77" s="182" t="n"/>
      <c r="CE77" s="182" t="n"/>
      <c r="CF77" s="183" t="n">
        <v>31.5</v>
      </c>
      <c r="CG77" s="182" t="n"/>
      <c r="CH77" s="182" t="n"/>
      <c r="CI77" s="182" t="n"/>
      <c r="CJ77" s="183" t="n">
        <v>11.55</v>
      </c>
      <c r="CK77" s="182" t="n"/>
      <c r="CL77" s="182" t="n"/>
      <c r="CM77" s="182" t="n"/>
      <c r="CN77" s="182" t="n"/>
      <c r="CO77" s="182" t="n"/>
      <c r="CP77" s="183" t="n">
        <v>30.78</v>
      </c>
      <c r="CQ77" s="183" t="n">
        <v>14.54</v>
      </c>
      <c r="CR77" s="182" t="n"/>
      <c r="CS77" s="183" t="n">
        <v>35.97</v>
      </c>
      <c r="CT77" s="182" t="n"/>
      <c r="CU77" s="182" t="n"/>
      <c r="CV77" s="182" t="n"/>
      <c r="CW77" s="182" t="n"/>
      <c r="CX77" s="182" t="n"/>
      <c r="CY77" s="182" t="n"/>
      <c r="CZ77" s="183" t="n">
        <v>149.03</v>
      </c>
      <c r="DA77" s="183" t="n">
        <v>13.98</v>
      </c>
      <c r="DB77" s="182" t="n"/>
      <c r="DC77" s="183" t="n">
        <v>15.75</v>
      </c>
      <c r="DD77" s="182" t="n"/>
      <c r="DE77" s="182" t="n"/>
      <c r="DF77" s="182" t="n"/>
      <c r="DG77" s="182" t="n"/>
      <c r="DH77" s="183" t="n">
        <v>15.75</v>
      </c>
      <c r="DI77" s="182" t="n"/>
      <c r="DJ77" s="183" t="n">
        <v>10.17</v>
      </c>
      <c r="DK77" s="183" t="n">
        <v>15.4</v>
      </c>
      <c r="DL77" s="182" t="n"/>
      <c r="DM77" s="182" t="n"/>
      <c r="DN77" s="182" t="n"/>
      <c r="DO77" s="183" t="n">
        <v>85.41</v>
      </c>
      <c r="DP77" s="182" t="n"/>
      <c r="DQ77" s="182" t="n"/>
      <c r="DR77" s="182" t="n"/>
      <c r="DS77" s="184" t="n"/>
      <c r="DT77" s="185">
        <f>SUM(F77:DS77)</f>
        <v/>
      </c>
      <c r="DU77" s="186">
        <f>E77-DT77</f>
        <v/>
      </c>
    </row>
    <row r="78">
      <c r="A78" s="5" t="n">
        <v>77</v>
      </c>
      <c r="B78" s="179" t="n">
        <v>44245</v>
      </c>
      <c r="C78" s="30" t="inlineStr">
        <is>
          <t>DIGIKEY 2100063</t>
        </is>
      </c>
      <c r="D78" s="180" t="n">
        <v>44215</v>
      </c>
      <c r="E78" s="181">
        <f>0.38+16.1</f>
        <v/>
      </c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2" t="n"/>
      <c r="DC78" s="183">
        <f>0.38+16.1</f>
        <v/>
      </c>
      <c r="DD78" s="182" t="n"/>
      <c r="DE78" s="182" t="n"/>
      <c r="DF78" s="182" t="n"/>
      <c r="DG78" s="182" t="n"/>
      <c r="DH78" s="182" t="n"/>
      <c r="DI78" s="182" t="n"/>
      <c r="DJ78" s="182" t="n"/>
      <c r="DK78" s="182" t="n"/>
      <c r="DL78" s="182" t="n"/>
      <c r="DM78" s="182" t="n"/>
      <c r="DN78" s="182" t="n"/>
      <c r="DO78" s="182" t="n"/>
      <c r="DP78" s="182" t="n"/>
      <c r="DQ78" s="182" t="n"/>
      <c r="DR78" s="182" t="n"/>
      <c r="DS78" s="184" t="n"/>
      <c r="DT78" s="185">
        <f>SUM(F78:DS78)</f>
        <v/>
      </c>
      <c r="DU78" s="186">
        <f>E78-DT78</f>
        <v/>
      </c>
    </row>
    <row r="79">
      <c r="A79" s="5" t="n">
        <v>78</v>
      </c>
      <c r="B79" s="179" t="n">
        <v>44246</v>
      </c>
      <c r="C79" s="30" t="inlineStr">
        <is>
          <t>3-302-01990</t>
        </is>
      </c>
      <c r="D79" s="180" t="n">
        <v>44109</v>
      </c>
      <c r="E79" s="181" t="n">
        <v>39120.78</v>
      </c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2" t="n"/>
      <c r="BX79" s="183" t="n">
        <v>39120.78</v>
      </c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2" t="n"/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2" t="n"/>
      <c r="DB79" s="182" t="n"/>
      <c r="DC79" s="182" t="n"/>
      <c r="DD79" s="182" t="n"/>
      <c r="DE79" s="182" t="n"/>
      <c r="DF79" s="182" t="n"/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4" t="n"/>
      <c r="DT79" s="185">
        <f>SUM(F79:DS79)</f>
        <v/>
      </c>
      <c r="DU79" s="186">
        <f>E79-DT79</f>
        <v/>
      </c>
    </row>
    <row r="80">
      <c r="A80" s="5" t="n">
        <v>79</v>
      </c>
      <c r="B80" s="202" t="n">
        <v>44249</v>
      </c>
      <c r="C80" s="45" t="inlineStr">
        <is>
          <t>LITEON2100842</t>
        </is>
      </c>
      <c r="D80" s="192" t="n">
        <v>44237</v>
      </c>
      <c r="E80" s="191" t="n">
        <v>29.07</v>
      </c>
      <c r="F80" s="203" t="n"/>
      <c r="G80" s="203" t="n"/>
      <c r="H80" s="203" t="n"/>
      <c r="I80" s="203" t="n"/>
      <c r="J80" s="203" t="n"/>
      <c r="K80" s="203" t="n"/>
      <c r="L80" s="203" t="n"/>
      <c r="M80" s="203" t="n"/>
      <c r="N80" s="203" t="n"/>
      <c r="O80" s="203" t="n"/>
      <c r="P80" s="203" t="n"/>
      <c r="Q80" s="203" t="n"/>
      <c r="R80" s="203" t="n"/>
      <c r="S80" s="203" t="n"/>
      <c r="T80" s="203" t="n"/>
      <c r="U80" s="204" t="n">
        <v>29.07</v>
      </c>
      <c r="V80" s="203" t="n"/>
      <c r="W80" s="203" t="n"/>
      <c r="X80" s="203" t="n"/>
      <c r="Y80" s="203" t="n"/>
      <c r="Z80" s="203" t="n"/>
      <c r="AA80" s="203" t="n"/>
      <c r="AB80" s="203" t="n"/>
      <c r="AC80" s="203" t="n"/>
      <c r="AD80" s="203" t="n"/>
      <c r="AE80" s="203" t="n"/>
      <c r="AF80" s="203" t="n"/>
      <c r="AG80" s="203" t="n"/>
      <c r="AH80" s="203" t="n"/>
      <c r="AI80" s="203" t="n"/>
      <c r="AJ80" s="203" t="n"/>
      <c r="AK80" s="203" t="n"/>
      <c r="AL80" s="203" t="n"/>
      <c r="AM80" s="203" t="n"/>
      <c r="AN80" s="203" t="n"/>
      <c r="AO80" s="203" t="n"/>
      <c r="AP80" s="203" t="n"/>
      <c r="AQ80" s="203" t="n"/>
      <c r="AR80" s="203" t="n"/>
      <c r="AS80" s="203" t="n"/>
      <c r="AT80" s="203" t="n"/>
      <c r="AU80" s="203" t="n"/>
      <c r="AV80" s="203" t="n"/>
      <c r="AW80" s="203" t="n"/>
      <c r="AX80" s="203" t="n"/>
      <c r="AY80" s="203" t="n"/>
      <c r="AZ80" s="203" t="n"/>
      <c r="BA80" s="203" t="n"/>
      <c r="BB80" s="203" t="n"/>
      <c r="BC80" s="203" t="n"/>
      <c r="BD80" s="203" t="n"/>
      <c r="BE80" s="203" t="n"/>
      <c r="BF80" s="203" t="n"/>
      <c r="BG80" s="203" t="n"/>
      <c r="BH80" s="203" t="n"/>
      <c r="BI80" s="203" t="n"/>
      <c r="BJ80" s="203" t="n"/>
      <c r="BK80" s="203" t="n"/>
      <c r="BL80" s="203" t="n"/>
      <c r="BM80" s="203" t="n"/>
      <c r="BN80" s="203" t="n"/>
      <c r="BO80" s="203" t="n"/>
      <c r="BP80" s="203" t="n"/>
      <c r="BQ80" s="203" t="n"/>
      <c r="BR80" s="203" t="n"/>
      <c r="BS80" s="203" t="n"/>
      <c r="BT80" s="203" t="n"/>
      <c r="BU80" s="203" t="n"/>
      <c r="BV80" s="203" t="n"/>
      <c r="BW80" s="203" t="n"/>
      <c r="BX80" s="203" t="n"/>
      <c r="BY80" s="203" t="n"/>
      <c r="BZ80" s="203" t="n"/>
      <c r="CA80" s="203" t="n"/>
      <c r="CB80" s="203" t="n"/>
      <c r="CC80" s="203" t="n"/>
      <c r="CD80" s="203" t="n"/>
      <c r="CE80" s="203" t="n"/>
      <c r="CF80" s="203" t="n"/>
      <c r="CG80" s="203" t="n"/>
      <c r="CH80" s="203" t="n"/>
      <c r="CI80" s="203" t="n"/>
      <c r="CJ80" s="203" t="n"/>
      <c r="CK80" s="203" t="n"/>
      <c r="CL80" s="203" t="n"/>
      <c r="CM80" s="203" t="n"/>
      <c r="CN80" s="203" t="n"/>
      <c r="CO80" s="203" t="n"/>
      <c r="CP80" s="203" t="n"/>
      <c r="CQ80" s="203" t="n"/>
      <c r="CR80" s="203" t="n"/>
      <c r="CS80" s="203" t="n"/>
      <c r="CT80" s="203" t="n"/>
      <c r="CU80" s="203" t="n"/>
      <c r="CV80" s="203" t="n"/>
      <c r="CW80" s="203" t="n"/>
      <c r="CX80" s="203" t="n"/>
      <c r="CY80" s="203" t="n"/>
      <c r="CZ80" s="203" t="n"/>
      <c r="DA80" s="203" t="n"/>
      <c r="DB80" s="203" t="n"/>
      <c r="DC80" s="203" t="n"/>
      <c r="DD80" s="203" t="n"/>
      <c r="DE80" s="203" t="n"/>
      <c r="DF80" s="203" t="n"/>
      <c r="DG80" s="203" t="n"/>
      <c r="DH80" s="203" t="n"/>
      <c r="DI80" s="203" t="n"/>
      <c r="DJ80" s="203" t="n"/>
      <c r="DK80" s="203" t="n"/>
      <c r="DL80" s="203" t="n"/>
      <c r="DM80" s="203" t="n"/>
      <c r="DN80" s="203" t="n"/>
      <c r="DO80" s="203" t="n"/>
      <c r="DP80" s="203" t="n"/>
      <c r="DQ80" s="203" t="n"/>
      <c r="DR80" s="203" t="n"/>
      <c r="DS80" s="184" t="n"/>
      <c r="DT80" s="185">
        <f>SUM(F80:DS80)</f>
        <v/>
      </c>
      <c r="DU80" s="186">
        <f>E80-DT80</f>
        <v/>
      </c>
    </row>
    <row r="81">
      <c r="A81" s="5" t="n">
        <v>80</v>
      </c>
      <c r="B81" s="202" t="n">
        <v>44249</v>
      </c>
      <c r="C81" s="45" t="inlineStr">
        <is>
          <t>LITEON2101234</t>
        </is>
      </c>
      <c r="D81" s="192" t="n">
        <v>44233</v>
      </c>
      <c r="E81" s="191" t="n">
        <v>36.48</v>
      </c>
      <c r="F81" s="203" t="n"/>
      <c r="G81" s="203" t="n"/>
      <c r="H81" s="203" t="n"/>
      <c r="I81" s="203" t="n"/>
      <c r="J81" s="203" t="n"/>
      <c r="K81" s="203" t="n"/>
      <c r="L81" s="203" t="n"/>
      <c r="M81" s="203" t="n"/>
      <c r="N81" s="203" t="n"/>
      <c r="O81" s="203" t="n"/>
      <c r="P81" s="203" t="n"/>
      <c r="Q81" s="203" t="n"/>
      <c r="R81" s="203" t="n"/>
      <c r="S81" s="203" t="n"/>
      <c r="T81" s="203" t="n"/>
      <c r="U81" s="203" t="n"/>
      <c r="V81" s="203" t="n"/>
      <c r="W81" s="203" t="n"/>
      <c r="X81" s="203" t="n"/>
      <c r="Y81" s="203" t="n"/>
      <c r="Z81" s="203" t="n"/>
      <c r="AA81" s="203" t="n"/>
      <c r="AB81" s="203" t="n"/>
      <c r="AC81" s="203" t="n"/>
      <c r="AD81" s="203" t="n"/>
      <c r="AE81" s="203" t="n"/>
      <c r="AF81" s="203" t="n"/>
      <c r="AG81" s="203" t="n"/>
      <c r="AH81" s="203" t="n"/>
      <c r="AI81" s="203" t="n"/>
      <c r="AJ81" s="203" t="n"/>
      <c r="AK81" s="203" t="n"/>
      <c r="AL81" s="203" t="n"/>
      <c r="AM81" s="203" t="n"/>
      <c r="AN81" s="203" t="n"/>
      <c r="AO81" s="203" t="n"/>
      <c r="AP81" s="203" t="n"/>
      <c r="AQ81" s="203" t="n"/>
      <c r="AR81" s="203" t="n"/>
      <c r="AS81" s="203" t="n"/>
      <c r="AT81" s="203" t="n"/>
      <c r="AU81" s="203" t="n"/>
      <c r="AV81" s="203" t="n"/>
      <c r="AW81" s="203" t="n"/>
      <c r="AX81" s="203" t="n"/>
      <c r="AY81" s="203" t="n"/>
      <c r="AZ81" s="203" t="n"/>
      <c r="BA81" s="203" t="n"/>
      <c r="BB81" s="203" t="n"/>
      <c r="BC81" s="203" t="n"/>
      <c r="BD81" s="203" t="n"/>
      <c r="BE81" s="203" t="n"/>
      <c r="BF81" s="203" t="n"/>
      <c r="BG81" s="203" t="n"/>
      <c r="BH81" s="203" t="n"/>
      <c r="BI81" s="203" t="n"/>
      <c r="BJ81" s="203" t="n"/>
      <c r="BK81" s="203" t="n"/>
      <c r="BL81" s="203" t="n"/>
      <c r="BM81" s="203" t="n"/>
      <c r="BN81" s="203" t="n"/>
      <c r="BO81" s="203" t="n"/>
      <c r="BP81" s="203" t="n"/>
      <c r="BQ81" s="203" t="n"/>
      <c r="BR81" s="203" t="n"/>
      <c r="BS81" s="203" t="n"/>
      <c r="BT81" s="203" t="n"/>
      <c r="BU81" s="203" t="n"/>
      <c r="BV81" s="203" t="n"/>
      <c r="BW81" s="203" t="n"/>
      <c r="BX81" s="203" t="n"/>
      <c r="BY81" s="203" t="n"/>
      <c r="BZ81" s="203" t="n"/>
      <c r="CA81" s="203" t="n"/>
      <c r="CB81" s="203" t="n"/>
      <c r="CC81" s="203" t="n"/>
      <c r="CD81" s="203" t="n"/>
      <c r="CE81" s="203" t="n"/>
      <c r="CF81" s="204" t="n">
        <v>36.48</v>
      </c>
      <c r="CG81" s="203" t="n"/>
      <c r="CH81" s="203" t="n"/>
      <c r="CI81" s="203" t="n"/>
      <c r="CJ81" s="203" t="n"/>
      <c r="CK81" s="203" t="n"/>
      <c r="CL81" s="203" t="n"/>
      <c r="CM81" s="203" t="n"/>
      <c r="CN81" s="203" t="n"/>
      <c r="CO81" s="203" t="n"/>
      <c r="CP81" s="203" t="n"/>
      <c r="CQ81" s="203" t="n"/>
      <c r="CR81" s="203" t="n"/>
      <c r="CS81" s="203" t="n"/>
      <c r="CT81" s="203" t="n"/>
      <c r="CU81" s="203" t="n"/>
      <c r="CV81" s="203" t="n"/>
      <c r="CW81" s="203" t="n"/>
      <c r="CX81" s="203" t="n"/>
      <c r="CY81" s="203" t="n"/>
      <c r="CZ81" s="203" t="n"/>
      <c r="DA81" s="203" t="n"/>
      <c r="DB81" s="203" t="n"/>
      <c r="DC81" s="203" t="n"/>
      <c r="DD81" s="203" t="n"/>
      <c r="DE81" s="203" t="n"/>
      <c r="DF81" s="203" t="n"/>
      <c r="DG81" s="203" t="n"/>
      <c r="DH81" s="203" t="n"/>
      <c r="DI81" s="203" t="n"/>
      <c r="DJ81" s="203" t="n"/>
      <c r="DK81" s="203" t="n"/>
      <c r="DL81" s="203" t="n"/>
      <c r="DM81" s="203" t="n"/>
      <c r="DN81" s="203" t="n"/>
      <c r="DO81" s="203" t="n"/>
      <c r="DP81" s="203" t="n"/>
      <c r="DQ81" s="203" t="n"/>
      <c r="DR81" s="203" t="n"/>
      <c r="DS81" s="184" t="n"/>
      <c r="DT81" s="185">
        <f>SUM(F81:DS81)</f>
        <v/>
      </c>
      <c r="DU81" s="186">
        <f>E81-DT81</f>
        <v/>
      </c>
    </row>
    <row r="82">
      <c r="A82" s="5" t="n">
        <v>81</v>
      </c>
      <c r="B82" s="202" t="n">
        <v>44249</v>
      </c>
      <c r="C82" s="45" t="inlineStr">
        <is>
          <t>LITEON2100115</t>
        </is>
      </c>
      <c r="D82" s="192" t="n">
        <v>44231</v>
      </c>
      <c r="E82" s="191" t="n">
        <v>18.43</v>
      </c>
      <c r="F82" s="203" t="n"/>
      <c r="G82" s="203" t="n"/>
      <c r="H82" s="203" t="n"/>
      <c r="I82" s="203" t="n"/>
      <c r="J82" s="203" t="n"/>
      <c r="K82" s="203" t="n"/>
      <c r="L82" s="203" t="n"/>
      <c r="M82" s="203" t="n"/>
      <c r="N82" s="203" t="n"/>
      <c r="O82" s="203" t="n"/>
      <c r="P82" s="203" t="n"/>
      <c r="Q82" s="203" t="n"/>
      <c r="R82" s="203" t="n"/>
      <c r="S82" s="203" t="n"/>
      <c r="T82" s="203" t="n"/>
      <c r="U82" s="203" t="n"/>
      <c r="V82" s="203" t="n"/>
      <c r="W82" s="203" t="n"/>
      <c r="X82" s="203" t="n"/>
      <c r="Y82" s="203" t="n"/>
      <c r="Z82" s="203" t="n"/>
      <c r="AA82" s="203" t="n"/>
      <c r="AB82" s="203" t="n"/>
      <c r="AC82" s="203" t="n"/>
      <c r="AD82" s="203" t="n"/>
      <c r="AE82" s="203" t="n"/>
      <c r="AF82" s="203" t="n"/>
      <c r="AG82" s="203" t="n"/>
      <c r="AH82" s="203" t="n"/>
      <c r="AI82" s="203" t="n"/>
      <c r="AJ82" s="203" t="n"/>
      <c r="AK82" s="203" t="n"/>
      <c r="AL82" s="203" t="n"/>
      <c r="AM82" s="203" t="n"/>
      <c r="AN82" s="203" t="n"/>
      <c r="AO82" s="203" t="n"/>
      <c r="AP82" s="203" t="n"/>
      <c r="AQ82" s="203" t="n"/>
      <c r="AR82" s="203" t="n"/>
      <c r="AS82" s="203" t="n"/>
      <c r="AT82" s="203" t="n"/>
      <c r="AU82" s="203" t="n"/>
      <c r="AV82" s="203" t="n"/>
      <c r="AW82" s="203" t="n"/>
      <c r="AX82" s="203" t="n"/>
      <c r="AY82" s="203" t="n"/>
      <c r="AZ82" s="203" t="n"/>
      <c r="BA82" s="203" t="n"/>
      <c r="BB82" s="203" t="n"/>
      <c r="BC82" s="203" t="n"/>
      <c r="BD82" s="203" t="n"/>
      <c r="BE82" s="203" t="n"/>
      <c r="BF82" s="203" t="n"/>
      <c r="BG82" s="203" t="n"/>
      <c r="BH82" s="203" t="n"/>
      <c r="BI82" s="203" t="n"/>
      <c r="BJ82" s="203" t="n"/>
      <c r="BK82" s="203" t="n"/>
      <c r="BL82" s="203" t="n"/>
      <c r="BM82" s="203" t="n"/>
      <c r="BN82" s="203" t="n"/>
      <c r="BO82" s="203" t="n"/>
      <c r="BP82" s="203" t="n"/>
      <c r="BQ82" s="203" t="n"/>
      <c r="BR82" s="203" t="n"/>
      <c r="BS82" s="203" t="n"/>
      <c r="BT82" s="203" t="n"/>
      <c r="BU82" s="203" t="n"/>
      <c r="BV82" s="203" t="n"/>
      <c r="BW82" s="203" t="n"/>
      <c r="BX82" s="203" t="n"/>
      <c r="BY82" s="203" t="n"/>
      <c r="BZ82" s="203" t="n"/>
      <c r="CA82" s="203" t="n"/>
      <c r="CB82" s="203" t="n"/>
      <c r="CC82" s="203" t="n"/>
      <c r="CD82" s="203" t="n"/>
      <c r="CE82" s="203" t="n"/>
      <c r="CF82" s="203" t="n"/>
      <c r="CG82" s="203" t="n"/>
      <c r="CH82" s="203" t="n"/>
      <c r="CI82" s="203" t="n"/>
      <c r="CJ82" s="203" t="n"/>
      <c r="CK82" s="203" t="n"/>
      <c r="CL82" s="203" t="n"/>
      <c r="CM82" s="203" t="n"/>
      <c r="CN82" s="204" t="n">
        <v>18.43</v>
      </c>
      <c r="CO82" s="203" t="n"/>
      <c r="CP82" s="203" t="n"/>
      <c r="CQ82" s="203" t="n"/>
      <c r="CR82" s="203" t="n"/>
      <c r="CS82" s="203" t="n"/>
      <c r="CT82" s="203" t="n"/>
      <c r="CU82" s="203" t="n"/>
      <c r="CV82" s="203" t="n"/>
      <c r="CW82" s="203" t="n"/>
      <c r="CX82" s="203" t="n"/>
      <c r="CY82" s="203" t="n"/>
      <c r="CZ82" s="203" t="n"/>
      <c r="DA82" s="203" t="n"/>
      <c r="DB82" s="203" t="n"/>
      <c r="DC82" s="203" t="n"/>
      <c r="DD82" s="203" t="n"/>
      <c r="DE82" s="203" t="n"/>
      <c r="DF82" s="203" t="n"/>
      <c r="DG82" s="203" t="n"/>
      <c r="DH82" s="203" t="n"/>
      <c r="DI82" s="203" t="n"/>
      <c r="DJ82" s="203" t="n"/>
      <c r="DK82" s="203" t="n"/>
      <c r="DL82" s="203" t="n"/>
      <c r="DM82" s="203" t="n"/>
      <c r="DN82" s="203" t="n"/>
      <c r="DO82" s="203" t="n"/>
      <c r="DP82" s="203" t="n"/>
      <c r="DQ82" s="203" t="n"/>
      <c r="DR82" s="203" t="n"/>
      <c r="DS82" s="184" t="n"/>
      <c r="DT82" s="185">
        <f>SUM(F82:DS82)</f>
        <v/>
      </c>
      <c r="DU82" s="186">
        <f>E82-DT82</f>
        <v/>
      </c>
    </row>
    <row r="83">
      <c r="A83" s="5" t="n">
        <v>82</v>
      </c>
      <c r="B83" s="202" t="n">
        <v>44249</v>
      </c>
      <c r="C83" s="45" t="inlineStr">
        <is>
          <t>MASTER2101231</t>
        </is>
      </c>
      <c r="D83" s="192" t="n">
        <v>44229</v>
      </c>
      <c r="E83" s="191" t="n">
        <v>75.95</v>
      </c>
      <c r="F83" s="203" t="n"/>
      <c r="G83" s="203" t="n"/>
      <c r="H83" s="203" t="n"/>
      <c r="I83" s="203" t="n"/>
      <c r="J83" s="203" t="n"/>
      <c r="K83" s="203" t="n"/>
      <c r="L83" s="203" t="n"/>
      <c r="M83" s="203" t="n"/>
      <c r="N83" s="203" t="n"/>
      <c r="O83" s="203" t="n"/>
      <c r="P83" s="203" t="n"/>
      <c r="Q83" s="203" t="n"/>
      <c r="R83" s="203" t="n"/>
      <c r="S83" s="203" t="n"/>
      <c r="T83" s="203" t="n"/>
      <c r="U83" s="203" t="n"/>
      <c r="V83" s="203" t="n"/>
      <c r="W83" s="203" t="n"/>
      <c r="X83" s="203" t="n"/>
      <c r="Y83" s="203" t="n"/>
      <c r="Z83" s="203" t="n"/>
      <c r="AA83" s="203" t="n"/>
      <c r="AB83" s="203" t="n"/>
      <c r="AC83" s="203" t="n"/>
      <c r="AD83" s="203" t="n"/>
      <c r="AE83" s="203" t="n"/>
      <c r="AF83" s="203" t="n"/>
      <c r="AG83" s="203" t="n"/>
      <c r="AH83" s="203" t="n"/>
      <c r="AI83" s="203" t="n"/>
      <c r="AJ83" s="203" t="n"/>
      <c r="AK83" s="203" t="n"/>
      <c r="AL83" s="203" t="n"/>
      <c r="AM83" s="203" t="n"/>
      <c r="AN83" s="203" t="n"/>
      <c r="AO83" s="203" t="n"/>
      <c r="AP83" s="203" t="n"/>
      <c r="AQ83" s="203" t="n"/>
      <c r="AR83" s="203" t="n"/>
      <c r="AS83" s="203" t="n"/>
      <c r="AT83" s="203" t="n"/>
      <c r="AU83" s="203" t="n"/>
      <c r="AV83" s="203" t="n"/>
      <c r="AW83" s="203" t="n"/>
      <c r="AX83" s="203" t="n"/>
      <c r="AY83" s="203" t="n"/>
      <c r="AZ83" s="203" t="n"/>
      <c r="BA83" s="203" t="n"/>
      <c r="BB83" s="203" t="n"/>
      <c r="BC83" s="203" t="n"/>
      <c r="BD83" s="203" t="n"/>
      <c r="BE83" s="203" t="n"/>
      <c r="BF83" s="203" t="n"/>
      <c r="BG83" s="203" t="n"/>
      <c r="BH83" s="203" t="n"/>
      <c r="BI83" s="203" t="n"/>
      <c r="BJ83" s="203" t="n"/>
      <c r="BK83" s="203" t="n"/>
      <c r="BL83" s="203" t="n"/>
      <c r="BM83" s="203" t="n"/>
      <c r="BN83" s="203" t="n"/>
      <c r="BO83" s="203" t="n"/>
      <c r="BP83" s="203" t="n"/>
      <c r="BQ83" s="203" t="n"/>
      <c r="BR83" s="203" t="n"/>
      <c r="BS83" s="203" t="n"/>
      <c r="BT83" s="203" t="n"/>
      <c r="BU83" s="203" t="n"/>
      <c r="BV83" s="203" t="n"/>
      <c r="BW83" s="203" t="n"/>
      <c r="BX83" s="203" t="n"/>
      <c r="BY83" s="203" t="n"/>
      <c r="BZ83" s="203" t="n"/>
      <c r="CA83" s="203" t="n"/>
      <c r="CB83" s="203" t="n"/>
      <c r="CC83" s="203" t="n"/>
      <c r="CD83" s="203" t="n"/>
      <c r="CE83" s="203" t="n"/>
      <c r="CF83" s="204" t="n">
        <v>75.95</v>
      </c>
      <c r="CG83" s="203" t="n"/>
      <c r="CH83" s="203" t="n"/>
      <c r="CI83" s="203" t="n"/>
      <c r="CJ83" s="203" t="n"/>
      <c r="CK83" s="203" t="n"/>
      <c r="CL83" s="203" t="n"/>
      <c r="CM83" s="203" t="n"/>
      <c r="CN83" s="203" t="n"/>
      <c r="CO83" s="203" t="n"/>
      <c r="CP83" s="203" t="n"/>
      <c r="CQ83" s="203" t="n"/>
      <c r="CR83" s="203" t="n"/>
      <c r="CS83" s="203" t="n"/>
      <c r="CT83" s="203" t="n"/>
      <c r="CU83" s="203" t="n"/>
      <c r="CV83" s="203" t="n"/>
      <c r="CW83" s="203" t="n"/>
      <c r="CX83" s="203" t="n"/>
      <c r="CY83" s="203" t="n"/>
      <c r="CZ83" s="203" t="n"/>
      <c r="DA83" s="203" t="n"/>
      <c r="DB83" s="203" t="n"/>
      <c r="DC83" s="203" t="n"/>
      <c r="DD83" s="203" t="n"/>
      <c r="DE83" s="203" t="n"/>
      <c r="DF83" s="203" t="n"/>
      <c r="DG83" s="203" t="n"/>
      <c r="DH83" s="203" t="n"/>
      <c r="DI83" s="203" t="n"/>
      <c r="DJ83" s="203" t="n"/>
      <c r="DK83" s="203" t="n"/>
      <c r="DL83" s="203" t="n"/>
      <c r="DM83" s="203" t="n"/>
      <c r="DN83" s="203" t="n"/>
      <c r="DO83" s="203" t="n"/>
      <c r="DP83" s="203" t="n"/>
      <c r="DQ83" s="203" t="n"/>
      <c r="DR83" s="203" t="n"/>
      <c r="DS83" s="184" t="n"/>
      <c r="DT83" s="185">
        <f>SUM(F83:DS83)</f>
        <v/>
      </c>
      <c r="DU83" s="186">
        <f>E83-DT83</f>
        <v/>
      </c>
    </row>
    <row r="84">
      <c r="A84" s="5" t="n">
        <v>83</v>
      </c>
      <c r="B84" s="202" t="n">
        <v>44249</v>
      </c>
      <c r="C84" s="45" t="inlineStr">
        <is>
          <t>FUTURE2100229</t>
        </is>
      </c>
      <c r="D84" s="192" t="n">
        <v>44221</v>
      </c>
      <c r="E84" s="191" t="n">
        <v>99.59999999999999</v>
      </c>
      <c r="F84" s="203" t="n"/>
      <c r="G84" s="203" t="n"/>
      <c r="H84" s="203" t="n"/>
      <c r="I84" s="203" t="n"/>
      <c r="J84" s="203" t="n"/>
      <c r="K84" s="203" t="n"/>
      <c r="L84" s="203" t="n"/>
      <c r="M84" s="203" t="n"/>
      <c r="N84" s="203" t="n"/>
      <c r="O84" s="203" t="n"/>
      <c r="P84" s="203" t="n"/>
      <c r="Q84" s="203" t="n"/>
      <c r="R84" s="203" t="n"/>
      <c r="S84" s="203" t="n"/>
      <c r="T84" s="203" t="n"/>
      <c r="U84" s="203" t="n"/>
      <c r="V84" s="203" t="n"/>
      <c r="W84" s="203" t="n"/>
      <c r="X84" s="203" t="n"/>
      <c r="Y84" s="203" t="n"/>
      <c r="Z84" s="203" t="n"/>
      <c r="AA84" s="203" t="n"/>
      <c r="AB84" s="203" t="n"/>
      <c r="AC84" s="203" t="n"/>
      <c r="AD84" s="203" t="n"/>
      <c r="AE84" s="203" t="n"/>
      <c r="AF84" s="203" t="n"/>
      <c r="AG84" s="203" t="n"/>
      <c r="AH84" s="203" t="n"/>
      <c r="AI84" s="203" t="n"/>
      <c r="AJ84" s="203" t="n"/>
      <c r="AK84" s="203" t="n"/>
      <c r="AL84" s="203" t="n"/>
      <c r="AM84" s="203" t="n"/>
      <c r="AN84" s="203" t="n"/>
      <c r="AO84" s="203" t="n"/>
      <c r="AP84" s="203" t="n"/>
      <c r="AQ84" s="203" t="n"/>
      <c r="AR84" s="203" t="n"/>
      <c r="AS84" s="203" t="n"/>
      <c r="AT84" s="203" t="n"/>
      <c r="AU84" s="203" t="n"/>
      <c r="AV84" s="203" t="n"/>
      <c r="AW84" s="203" t="n"/>
      <c r="AX84" s="203" t="n"/>
      <c r="AY84" s="203" t="n"/>
      <c r="AZ84" s="203" t="n"/>
      <c r="BA84" s="203" t="n"/>
      <c r="BB84" s="203" t="n"/>
      <c r="BC84" s="203" t="n"/>
      <c r="BD84" s="203" t="n"/>
      <c r="BE84" s="203" t="n"/>
      <c r="BF84" s="203" t="n"/>
      <c r="BG84" s="203" t="n"/>
      <c r="BH84" s="203" t="n"/>
      <c r="BI84" s="203" t="n"/>
      <c r="BJ84" s="203" t="n"/>
      <c r="BK84" s="203" t="n"/>
      <c r="BL84" s="203" t="n"/>
      <c r="BM84" s="203" t="n"/>
      <c r="BN84" s="203" t="n"/>
      <c r="BO84" s="203" t="n"/>
      <c r="BP84" s="203" t="n"/>
      <c r="BQ84" s="203" t="n"/>
      <c r="BR84" s="203" t="n"/>
      <c r="BS84" s="203" t="n"/>
      <c r="BT84" s="203" t="n"/>
      <c r="BU84" s="203" t="n"/>
      <c r="BV84" s="203" t="n"/>
      <c r="BW84" s="203" t="n"/>
      <c r="BX84" s="203" t="n"/>
      <c r="BY84" s="203" t="n"/>
      <c r="BZ84" s="203" t="n"/>
      <c r="CA84" s="203" t="n"/>
      <c r="CB84" s="203" t="n"/>
      <c r="CC84" s="203" t="n"/>
      <c r="CD84" s="203" t="n"/>
      <c r="CE84" s="203" t="n"/>
      <c r="CF84" s="203" t="n"/>
      <c r="CG84" s="203" t="n"/>
      <c r="CH84" s="203" t="n"/>
      <c r="CI84" s="203" t="n"/>
      <c r="CJ84" s="203" t="n"/>
      <c r="CK84" s="203" t="n"/>
      <c r="CL84" s="203" t="n"/>
      <c r="CM84" s="203" t="n"/>
      <c r="CN84" s="203" t="n"/>
      <c r="CO84" s="203" t="n"/>
      <c r="CP84" s="203" t="n"/>
      <c r="CQ84" s="203" t="n"/>
      <c r="CR84" s="203" t="n"/>
      <c r="CS84" s="203" t="n"/>
      <c r="CT84" s="203" t="n"/>
      <c r="CU84" s="203" t="n"/>
      <c r="CV84" s="203" t="n"/>
      <c r="CW84" s="203" t="n"/>
      <c r="CX84" s="203" t="n"/>
      <c r="CY84" s="203" t="n"/>
      <c r="CZ84" s="204" t="n">
        <v>99.59999999999999</v>
      </c>
      <c r="DA84" s="203" t="n"/>
      <c r="DB84" s="203" t="n"/>
      <c r="DC84" s="203" t="n"/>
      <c r="DD84" s="203" t="n"/>
      <c r="DE84" s="203" t="n"/>
      <c r="DF84" s="203" t="n"/>
      <c r="DG84" s="203" t="n"/>
      <c r="DH84" s="203" t="n"/>
      <c r="DI84" s="203" t="n"/>
      <c r="DJ84" s="203" t="n"/>
      <c r="DK84" s="203" t="n"/>
      <c r="DL84" s="203" t="n"/>
      <c r="DM84" s="203" t="n"/>
      <c r="DN84" s="203" t="n"/>
      <c r="DO84" s="203" t="n"/>
      <c r="DP84" s="203" t="n"/>
      <c r="DQ84" s="203" t="n"/>
      <c r="DR84" s="203" t="n"/>
      <c r="DS84" s="184" t="n"/>
      <c r="DT84" s="185">
        <f>SUM(F84:DS84)</f>
        <v/>
      </c>
      <c r="DU84" s="186">
        <f>E84-DT84</f>
        <v/>
      </c>
    </row>
    <row r="85">
      <c r="A85" s="5" t="n">
        <v>84</v>
      </c>
      <c r="B85" s="192" t="n">
        <v>44249</v>
      </c>
      <c r="C85" s="45" t="inlineStr">
        <is>
          <t>COILCRAFT2100436</t>
        </is>
      </c>
      <c r="D85" s="192" t="n">
        <v>44239</v>
      </c>
      <c r="E85" s="191" t="n">
        <v>16.78</v>
      </c>
      <c r="F85" s="203" t="n"/>
      <c r="G85" s="203" t="n"/>
      <c r="H85" s="203" t="n"/>
      <c r="I85" s="203" t="n"/>
      <c r="J85" s="203" t="n"/>
      <c r="K85" s="203" t="n"/>
      <c r="L85" s="203" t="n"/>
      <c r="M85" s="203" t="n"/>
      <c r="N85" s="203" t="n"/>
      <c r="O85" s="203" t="n"/>
      <c r="P85" s="203" t="n"/>
      <c r="Q85" s="203" t="n"/>
      <c r="R85" s="203" t="n"/>
      <c r="S85" s="203" t="n"/>
      <c r="T85" s="203" t="n"/>
      <c r="U85" s="203" t="n"/>
      <c r="V85" s="203" t="n"/>
      <c r="W85" s="203" t="n"/>
      <c r="X85" s="203" t="n"/>
      <c r="Y85" s="203" t="n"/>
      <c r="Z85" s="203" t="n"/>
      <c r="AA85" s="203" t="n"/>
      <c r="AB85" s="203" t="n"/>
      <c r="AC85" s="203" t="n"/>
      <c r="AD85" s="203" t="n"/>
      <c r="AE85" s="203" t="n"/>
      <c r="AF85" s="203" t="n"/>
      <c r="AG85" s="203" t="n"/>
      <c r="AH85" s="203" t="n"/>
      <c r="AI85" s="203" t="n"/>
      <c r="AJ85" s="203" t="n"/>
      <c r="AK85" s="203" t="n"/>
      <c r="AL85" s="203" t="n"/>
      <c r="AM85" s="203" t="n"/>
      <c r="AN85" s="203" t="n"/>
      <c r="AO85" s="203" t="n"/>
      <c r="AP85" s="203" t="n"/>
      <c r="AQ85" s="203" t="n"/>
      <c r="AR85" s="203" t="n"/>
      <c r="AS85" s="203" t="n"/>
      <c r="AT85" s="203" t="n"/>
      <c r="AU85" s="203" t="n"/>
      <c r="AV85" s="203" t="n"/>
      <c r="AW85" s="203" t="n"/>
      <c r="AX85" s="203" t="n"/>
      <c r="AY85" s="203" t="n"/>
      <c r="AZ85" s="203" t="n"/>
      <c r="BA85" s="203" t="n"/>
      <c r="BB85" s="203" t="n"/>
      <c r="BC85" s="203" t="n"/>
      <c r="BD85" s="203" t="n"/>
      <c r="BE85" s="203" t="n"/>
      <c r="BF85" s="203" t="n"/>
      <c r="BG85" s="203" t="n"/>
      <c r="BH85" s="203" t="n"/>
      <c r="BI85" s="203" t="n"/>
      <c r="BJ85" s="204" t="n">
        <v>16.78</v>
      </c>
      <c r="BK85" s="203" t="n"/>
      <c r="BL85" s="203" t="n"/>
      <c r="BM85" s="203" t="n"/>
      <c r="BN85" s="203" t="n"/>
      <c r="BO85" s="203" t="n"/>
      <c r="BP85" s="203" t="n"/>
      <c r="BQ85" s="203" t="n"/>
      <c r="BR85" s="203" t="n"/>
      <c r="BS85" s="203" t="n"/>
      <c r="BT85" s="203" t="n"/>
      <c r="BU85" s="203" t="n"/>
      <c r="BV85" s="203" t="n"/>
      <c r="BW85" s="203" t="n"/>
      <c r="BX85" s="203" t="n"/>
      <c r="BY85" s="203" t="n"/>
      <c r="BZ85" s="203" t="n"/>
      <c r="CA85" s="203" t="n"/>
      <c r="CB85" s="203" t="n"/>
      <c r="CC85" s="203" t="n"/>
      <c r="CD85" s="203" t="n"/>
      <c r="CE85" s="203" t="n"/>
      <c r="CF85" s="203" t="n"/>
      <c r="CG85" s="203" t="n"/>
      <c r="CH85" s="203" t="n"/>
      <c r="CI85" s="203" t="n"/>
      <c r="CJ85" s="203" t="n"/>
      <c r="CK85" s="203" t="n"/>
      <c r="CL85" s="203" t="n"/>
      <c r="CM85" s="203" t="n"/>
      <c r="CN85" s="203" t="n"/>
      <c r="CO85" s="203" t="n"/>
      <c r="CP85" s="203" t="n"/>
      <c r="CQ85" s="203" t="n"/>
      <c r="CR85" s="203" t="n"/>
      <c r="CS85" s="203" t="n"/>
      <c r="CT85" s="203" t="n"/>
      <c r="CU85" s="203" t="n"/>
      <c r="CV85" s="203" t="n"/>
      <c r="CW85" s="203" t="n"/>
      <c r="CX85" s="203" t="n"/>
      <c r="CY85" s="203" t="n"/>
      <c r="CZ85" s="203" t="n"/>
      <c r="DA85" s="203" t="n"/>
      <c r="DB85" s="203" t="n"/>
      <c r="DC85" s="203" t="n"/>
      <c r="DD85" s="203" t="n"/>
      <c r="DE85" s="203" t="n"/>
      <c r="DF85" s="203" t="n"/>
      <c r="DG85" s="203" t="n"/>
      <c r="DH85" s="203" t="n"/>
      <c r="DI85" s="203" t="n"/>
      <c r="DJ85" s="203" t="n"/>
      <c r="DK85" s="203" t="n"/>
      <c r="DL85" s="203" t="n"/>
      <c r="DM85" s="203" t="n"/>
      <c r="DN85" s="203" t="n"/>
      <c r="DO85" s="203" t="n"/>
      <c r="DP85" s="203" t="n"/>
      <c r="DQ85" s="203" t="n"/>
      <c r="DR85" s="203" t="n"/>
      <c r="DS85" s="184" t="n"/>
      <c r="DT85" s="185">
        <f>SUM(F85:DS85)</f>
        <v/>
      </c>
      <c r="DU85" s="186">
        <f>E85-DT85</f>
        <v/>
      </c>
    </row>
    <row r="86">
      <c r="A86" s="5" t="n">
        <v>85</v>
      </c>
      <c r="B86" s="180" t="n">
        <v>44249</v>
      </c>
      <c r="C86" s="30" t="inlineStr">
        <is>
          <t>ONSEM2100616</t>
        </is>
      </c>
      <c r="D86" s="180" t="n">
        <v>44242</v>
      </c>
      <c r="E86" s="181" t="n">
        <v>66.25</v>
      </c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9" t="n">
        <v>66.25</v>
      </c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4" t="n"/>
      <c r="DT86" s="185">
        <f>SUM(F86:DS86)</f>
        <v/>
      </c>
      <c r="DU86" s="186">
        <f>E86-DT86</f>
        <v/>
      </c>
    </row>
    <row r="87">
      <c r="A87" s="5" t="n">
        <v>86</v>
      </c>
      <c r="B87" s="192" t="n"/>
      <c r="C87" s="45" t="n"/>
      <c r="D87" s="192" t="n"/>
      <c r="E87" s="191" t="n"/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2" t="n"/>
      <c r="BK87" s="182" t="n"/>
      <c r="BL87" s="182" t="n"/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2" t="n"/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2" t="n"/>
      <c r="DM87" s="182" t="n"/>
      <c r="DN87" s="182" t="n"/>
      <c r="DO87" s="182" t="n"/>
      <c r="DP87" s="182" t="n"/>
      <c r="DQ87" s="182" t="n"/>
      <c r="DR87" s="182" t="n"/>
      <c r="DS87" s="184" t="n"/>
      <c r="DT87" s="185">
        <f>SUM(F87:DS87)</f>
        <v/>
      </c>
      <c r="DU87" s="186">
        <f>E87-DT87</f>
        <v/>
      </c>
    </row>
    <row r="88" ht="15.75" customHeight="1" thickBot="1">
      <c r="A88" s="5" t="n">
        <v>87</v>
      </c>
      <c r="B88" s="205" t="n"/>
      <c r="C88" s="49" t="n"/>
      <c r="D88" s="205" t="n"/>
      <c r="E88" s="206" t="n"/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4" t="n"/>
      <c r="DT88" s="185">
        <f>SUM(F88:DS88)</f>
        <v/>
      </c>
      <c r="DU88" s="186">
        <f>E88-DT88</f>
        <v/>
      </c>
    </row>
    <row r="89">
      <c r="A89" s="5" t="n"/>
      <c r="B89" s="197" t="n"/>
      <c r="C89" s="10" t="n"/>
      <c r="D89" s="197" t="n"/>
      <c r="E89" s="198">
        <f>SUM(E2:E88)</f>
        <v/>
      </c>
      <c r="F89" s="199">
        <f>SUM(F2:F88)</f>
        <v/>
      </c>
      <c r="G89" s="199">
        <f>SUM(G2:G88)</f>
        <v/>
      </c>
      <c r="H89" s="199">
        <f>SUM(H2:H88)</f>
        <v/>
      </c>
      <c r="I89" s="199">
        <f>SUM(I2:I88)</f>
        <v/>
      </c>
      <c r="J89" s="199">
        <f>SUM(J2:J88)</f>
        <v/>
      </c>
      <c r="K89" s="199">
        <f>SUM(K2:K88)</f>
        <v/>
      </c>
      <c r="L89" s="199">
        <f>SUM(L2:L88)</f>
        <v/>
      </c>
      <c r="M89" s="199">
        <f>SUM(M2:M88)</f>
        <v/>
      </c>
      <c r="N89" s="199">
        <f>SUM(N2:N88)</f>
        <v/>
      </c>
      <c r="O89" s="199">
        <f>SUM(O2:O88)</f>
        <v/>
      </c>
      <c r="P89" s="199">
        <f>SUM(P2:P88)</f>
        <v/>
      </c>
      <c r="Q89" s="199">
        <f>SUM(Q2:Q88)</f>
        <v/>
      </c>
      <c r="R89" s="199">
        <f>SUM(R2:R88)</f>
        <v/>
      </c>
      <c r="S89" s="199">
        <f>SUM(S2:S88)</f>
        <v/>
      </c>
      <c r="T89" s="199">
        <f>SUM(T2:T88)</f>
        <v/>
      </c>
      <c r="U89" s="199">
        <f>SUM(U2:U88)</f>
        <v/>
      </c>
      <c r="V89" s="199">
        <f>SUM(V2:V88)</f>
        <v/>
      </c>
      <c r="W89" s="199">
        <f>SUM(W2:W88)</f>
        <v/>
      </c>
      <c r="X89" s="199">
        <f>SUM(X2:X88)</f>
        <v/>
      </c>
      <c r="Y89" s="199">
        <f>SUM(Y2:Y88)</f>
        <v/>
      </c>
      <c r="Z89" s="199">
        <f>SUM(Z2:Z88)</f>
        <v/>
      </c>
      <c r="AA89" s="199">
        <f>SUM(AA2:AA88)</f>
        <v/>
      </c>
      <c r="AB89" s="199">
        <f>SUM(AB2:AB88)</f>
        <v/>
      </c>
      <c r="AC89" s="199">
        <f>SUM(AC2:AC88)</f>
        <v/>
      </c>
      <c r="AD89" s="199">
        <f>SUM(AD2:AD88)</f>
        <v/>
      </c>
      <c r="AE89" s="199">
        <f>SUM(AE2:AE88)</f>
        <v/>
      </c>
      <c r="AF89" s="199">
        <f>SUM(AF2:AF88)</f>
        <v/>
      </c>
      <c r="AG89" s="199">
        <f>SUM(AG2:AG88)</f>
        <v/>
      </c>
      <c r="AH89" s="199">
        <f>SUM(AH2:AH88)</f>
        <v/>
      </c>
      <c r="AI89" s="199">
        <f>SUM(AI2:AI88)</f>
        <v/>
      </c>
      <c r="AJ89" s="199">
        <f>SUM(AJ2:AJ88)</f>
        <v/>
      </c>
      <c r="AK89" s="199">
        <f>SUM(AK2:AK88)</f>
        <v/>
      </c>
      <c r="AL89" s="199">
        <f>SUM(AL2:AL88)</f>
        <v/>
      </c>
      <c r="AM89" s="199">
        <f>SUM(AM2:AM88)</f>
        <v/>
      </c>
      <c r="AN89" s="199">
        <f>SUM(AN2:AN88)</f>
        <v/>
      </c>
      <c r="AO89" s="199">
        <f>SUM(AO2:AO88)</f>
        <v/>
      </c>
      <c r="AP89" s="199">
        <f>SUM(AP2:AP88)</f>
        <v/>
      </c>
      <c r="AQ89" s="199">
        <f>SUM(AQ2:AQ88)</f>
        <v/>
      </c>
      <c r="AR89" s="199">
        <f>SUM(AR2:AR88)</f>
        <v/>
      </c>
      <c r="AS89" s="199">
        <f>SUM(AS2:AS88)</f>
        <v/>
      </c>
      <c r="AT89" s="199">
        <f>SUM(AT2:AT88)</f>
        <v/>
      </c>
      <c r="AU89" s="199">
        <f>SUM(AU2:AU88)</f>
        <v/>
      </c>
      <c r="AV89" s="199">
        <f>SUM(AV2:AV88)</f>
        <v/>
      </c>
      <c r="AW89" s="199">
        <f>SUM(AW2:AW88)</f>
        <v/>
      </c>
      <c r="AX89" s="199">
        <f>SUM(AX2:AX88)</f>
        <v/>
      </c>
      <c r="AY89" s="199">
        <f>SUM(AY2:AY88)</f>
        <v/>
      </c>
      <c r="AZ89" s="199">
        <f>SUM(AZ2:AZ88)</f>
        <v/>
      </c>
      <c r="BA89" s="199">
        <f>SUM(BA2:BA88)</f>
        <v/>
      </c>
      <c r="BB89" s="199">
        <f>SUM(BB2:BB88)</f>
        <v/>
      </c>
      <c r="BC89" s="199">
        <f>SUM(BC2:BC88)</f>
        <v/>
      </c>
      <c r="BD89" s="199">
        <f>SUM(BD2:BD88)</f>
        <v/>
      </c>
      <c r="BE89" s="199">
        <f>SUM(BE2:BE88)</f>
        <v/>
      </c>
      <c r="BF89" s="199">
        <f>SUM(BF2:BF88)</f>
        <v/>
      </c>
      <c r="BG89" s="199">
        <f>SUM(BG2:BG88)</f>
        <v/>
      </c>
      <c r="BH89" s="199">
        <f>SUM(BH2:BH88)</f>
        <v/>
      </c>
      <c r="BI89" s="199">
        <f>SUM(BI2:BI88)</f>
        <v/>
      </c>
      <c r="BJ89" s="199">
        <f>SUM(BJ2:BJ88)</f>
        <v/>
      </c>
      <c r="BK89" s="199">
        <f>SUM(BK2:BK88)</f>
        <v/>
      </c>
      <c r="BL89" s="199">
        <f>SUM(BL2:BL88)</f>
        <v/>
      </c>
      <c r="BM89" s="199">
        <f>SUM(BM2:BM88)</f>
        <v/>
      </c>
      <c r="BN89" s="199">
        <f>SUM(BN2:BN88)</f>
        <v/>
      </c>
      <c r="BO89" s="199">
        <f>SUM(BO2:BO88)</f>
        <v/>
      </c>
      <c r="BP89" s="199">
        <f>SUM(BP2:BP88)</f>
        <v/>
      </c>
      <c r="BQ89" s="199">
        <f>SUM(BQ2:BQ88)</f>
        <v/>
      </c>
      <c r="BR89" s="199">
        <f>SUM(BR2:BR88)</f>
        <v/>
      </c>
      <c r="BS89" s="199">
        <f>SUM(BS2:BS88)</f>
        <v/>
      </c>
      <c r="BT89" s="199">
        <f>SUM(BT2:BT88)</f>
        <v/>
      </c>
      <c r="BU89" s="199">
        <f>SUM(BU2:BU88)</f>
        <v/>
      </c>
      <c r="BV89" s="199">
        <f>SUM(BV2:BV88)</f>
        <v/>
      </c>
      <c r="BW89" s="199">
        <f>SUM(BW2:BW88)</f>
        <v/>
      </c>
      <c r="BX89" s="199">
        <f>SUM(BX2:BX88)</f>
        <v/>
      </c>
      <c r="BY89" s="199">
        <f>SUM(BY2:BY88)</f>
        <v/>
      </c>
      <c r="BZ89" s="199">
        <f>SUM(BZ2:BZ88)</f>
        <v/>
      </c>
      <c r="CA89" s="199">
        <f>SUM(CA2:CA88)</f>
        <v/>
      </c>
      <c r="CB89" s="199">
        <f>SUM(CB2:CB88)</f>
        <v/>
      </c>
      <c r="CC89" s="199">
        <f>SUM(CC2:CC88)</f>
        <v/>
      </c>
      <c r="CD89" s="199">
        <f>SUM(CD2:CD88)</f>
        <v/>
      </c>
      <c r="CE89" s="199">
        <f>SUM(CE2:CE88)</f>
        <v/>
      </c>
      <c r="CF89" s="199">
        <f>SUM(CF2:CF88)</f>
        <v/>
      </c>
      <c r="CG89" s="199">
        <f>SUM(CG2:CG88)</f>
        <v/>
      </c>
      <c r="CH89" s="199">
        <f>SUM(CH2:CH88)</f>
        <v/>
      </c>
      <c r="CI89" s="199">
        <f>SUM(CI2:CI88)</f>
        <v/>
      </c>
      <c r="CJ89" s="199">
        <f>SUM(CJ2:CJ88)</f>
        <v/>
      </c>
      <c r="CK89" s="199">
        <f>SUM(CK2:CK88)</f>
        <v/>
      </c>
      <c r="CL89" s="199">
        <f>SUM(CL2:CL88)</f>
        <v/>
      </c>
      <c r="CM89" s="199">
        <f>SUM(CM2:CM88)</f>
        <v/>
      </c>
      <c r="CN89" s="199">
        <f>SUM(CN2:CN88)</f>
        <v/>
      </c>
      <c r="CO89" s="199">
        <f>SUM(CO2:CO88)</f>
        <v/>
      </c>
      <c r="CP89" s="199">
        <f>SUM(CP2:CP88)</f>
        <v/>
      </c>
      <c r="CQ89" s="199">
        <f>SUM(CQ2:CQ88)</f>
        <v/>
      </c>
      <c r="CR89" s="199">
        <f>SUM(CR2:CR88)</f>
        <v/>
      </c>
      <c r="CS89" s="199">
        <f>SUM(CS2:CS88)</f>
        <v/>
      </c>
      <c r="CT89" s="199">
        <f>SUM(CT2:CT88)</f>
        <v/>
      </c>
      <c r="CU89" s="199">
        <f>SUM(CU2:CU88)</f>
        <v/>
      </c>
      <c r="CV89" s="199">
        <f>SUM(CV2:CV88)</f>
        <v/>
      </c>
      <c r="CW89" s="199">
        <f>SUM(CW2:CW88)</f>
        <v/>
      </c>
      <c r="CX89" s="199">
        <f>SUM(CX2:CX88)</f>
        <v/>
      </c>
      <c r="CY89" s="199">
        <f>SUM(CY2:CY88)</f>
        <v/>
      </c>
      <c r="CZ89" s="199">
        <f>SUM(CZ2:CZ88)</f>
        <v/>
      </c>
      <c r="DA89" s="199">
        <f>SUM(DA2:DA88)</f>
        <v/>
      </c>
      <c r="DB89" s="199">
        <f>SUM(DB2:DB88)</f>
        <v/>
      </c>
      <c r="DC89" s="199">
        <f>SUM(DC2:DC88)</f>
        <v/>
      </c>
      <c r="DD89" s="199">
        <f>SUM(DD2:DD88)</f>
        <v/>
      </c>
      <c r="DE89" s="199">
        <f>SUM(DE2:DE88)</f>
        <v/>
      </c>
      <c r="DF89" s="199">
        <f>SUM(DF2:DF88)</f>
        <v/>
      </c>
      <c r="DG89" s="199">
        <f>SUM(DG2:DG88)</f>
        <v/>
      </c>
      <c r="DH89" s="199">
        <f>SUM(DH2:DH88)</f>
        <v/>
      </c>
      <c r="DI89" s="199">
        <f>SUM(DI2:DI88)</f>
        <v/>
      </c>
      <c r="DJ89" s="199">
        <f>SUM(DJ2:DJ88)</f>
        <v/>
      </c>
      <c r="DK89" s="199">
        <f>SUM(DK2:DK88)</f>
        <v/>
      </c>
      <c r="DL89" s="199">
        <f>SUM(DL2:DL88)</f>
        <v/>
      </c>
      <c r="DM89" s="199">
        <f>SUM(DM2:DM88)</f>
        <v/>
      </c>
      <c r="DN89" s="199">
        <f>SUM(DN2:DN88)</f>
        <v/>
      </c>
      <c r="DO89" s="199">
        <f>SUM(DO2:DO88)</f>
        <v/>
      </c>
      <c r="DP89" s="199">
        <f>SUM(DP2:DP88)</f>
        <v/>
      </c>
      <c r="DQ89" s="199">
        <f>SUM(DQ2:DQ88)</f>
        <v/>
      </c>
      <c r="DR89" s="199">
        <f>SUM(DR2:DR88)</f>
        <v/>
      </c>
      <c r="DS89" s="200">
        <f>SUM(DS2:DS88)</f>
        <v/>
      </c>
      <c r="DT89" s="185">
        <f>SUM(F89:DS89)</f>
        <v/>
      </c>
      <c r="DU89" s="186">
        <f>E89-DT89</f>
        <v/>
      </c>
    </row>
    <row r="90">
      <c r="AT90" s="36" t="n"/>
      <c r="CY90" s="36" t="n"/>
      <c r="CZ90" s="36" t="n"/>
      <c r="DA90" s="36" t="n"/>
      <c r="DM90" s="36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O105"/>
  <sheetViews>
    <sheetView workbookViewId="0">
      <pane xSplit="5" ySplit="1" topLeftCell="F98" activePane="bottomRight" state="frozenSplit"/>
      <selection pane="topRight" activeCell="F1" sqref="F1"/>
      <selection pane="bottomLeft" activeCell="A2" sqref="A2"/>
      <selection pane="bottomRight" activeCell="E78" sqref="E78"/>
    </sheetView>
  </sheetViews>
  <sheetFormatPr baseColWidth="8" defaultColWidth="8.42578125" defaultRowHeight="15"/>
  <cols>
    <col width="12.140625" customWidth="1" min="2" max="2"/>
    <col width="38.42578125" customWidth="1" min="3" max="3"/>
    <col width="12.140625" customWidth="1" min="4" max="4"/>
    <col width="15.42578125" customWidth="1" min="5" max="5"/>
    <col width="16.140625" customWidth="1" min="6" max="19"/>
    <col width="13.42578125" customWidth="1" min="20" max="170"/>
    <col width="11.42578125" customWidth="1" min="171" max="171"/>
  </cols>
  <sheetData>
    <row r="1" ht="65.25" customFormat="1" customHeight="1" s="28">
      <c r="A1" s="11" t="n"/>
      <c r="B1" s="173" t="inlineStr">
        <is>
          <t xml:space="preserve">Posting Date </t>
        </is>
      </c>
      <c r="C1" s="19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A210111B298X2027MARTINI</t>
        </is>
      </c>
      <c r="G1" s="22" t="inlineStr">
        <is>
          <t>A201119B298SNOOPY</t>
        </is>
      </c>
      <c r="H1" s="22" t="inlineStr">
        <is>
          <t>A201116B298WARTOOK</t>
        </is>
      </c>
      <c r="I1" s="22" t="inlineStr">
        <is>
          <t>A2102230B62032ISPLAYDAY</t>
        </is>
      </c>
      <c r="J1" s="22" t="inlineStr">
        <is>
          <t>A210225B620AUDIOOUT</t>
        </is>
      </c>
      <c r="K1" s="22" t="inlineStr">
        <is>
          <t>A210201B620CARRIER</t>
        </is>
      </c>
      <c r="L1" s="22" t="inlineStr">
        <is>
          <t>A201109B620EBUGDAY</t>
        </is>
      </c>
      <c r="M1" s="22" t="inlineStr">
        <is>
          <t>A2012079B620ISPLAYDAY</t>
        </is>
      </c>
      <c r="N1" s="22" t="inlineStr">
        <is>
          <t>A2103110B620POWER</t>
        </is>
      </c>
      <c r="O1" s="22" t="inlineStr">
        <is>
          <t>A210201BA6B2C0THREADDC</t>
        </is>
      </c>
      <c r="P1" s="22" t="inlineStr">
        <is>
          <t>A201110B620URKSTAY</t>
        </is>
      </c>
      <c r="Q1" s="22" t="inlineStr">
        <is>
          <t>A210225B620TOUCH</t>
        </is>
      </c>
      <c r="R1" s="22" t="inlineStr">
        <is>
          <t>A201106B698POLLY3</t>
        </is>
      </c>
      <c r="S1" s="22" t="inlineStr">
        <is>
          <t>A210209BFSCAMND</t>
        </is>
      </c>
      <c r="T1" s="22" t="inlineStr">
        <is>
          <t>A201209DA4B2KOI</t>
        </is>
      </c>
      <c r="U1" s="22" t="inlineStr">
        <is>
          <t>A210121DA4B9ELLISLITECHIPSET</t>
        </is>
      </c>
      <c r="V1" s="22" t="inlineStr">
        <is>
          <t>A210121DA4B9UNAND</t>
        </is>
      </c>
      <c r="W1" s="22" t="inlineStr">
        <is>
          <t>A201208D52DEVCARDNFC</t>
        </is>
      </c>
      <c r="X1" s="22" t="inlineStr">
        <is>
          <t>A200904DA6B3CHARGERV1.7V2</t>
        </is>
      </c>
      <c r="Y1" s="22" t="inlineStr">
        <is>
          <t>A210114DA7B3BONGO</t>
        </is>
      </c>
      <c r="Z1" s="22" t="inlineStr">
        <is>
          <t>A210201E5BOX2MLASERINTERFACE</t>
        </is>
      </c>
      <c r="AA1" s="22" t="inlineStr">
        <is>
          <t>A210301E5BOX2MMLB</t>
        </is>
      </c>
      <c r="AB1" s="22" t="inlineStr">
        <is>
          <t>A201221E5BOX2MPICBREAKOUTV2</t>
        </is>
      </c>
      <c r="AC1" s="22" t="inlineStr">
        <is>
          <t>A201222E5BOX2MSAMPLEADCV1</t>
        </is>
      </c>
      <c r="AD1" s="22" t="inlineStr">
        <is>
          <t>A210201E5BOX2MSAMPLEBREAKOUT</t>
        </is>
      </c>
      <c r="AE1" s="22" t="inlineStr">
        <is>
          <t>A201215E5SAMPLETIAGAIN</t>
        </is>
      </c>
      <c r="AF1" s="22" t="inlineStr">
        <is>
          <t>E97 Radio Mustang, Proto1</t>
        </is>
      </c>
      <c r="AG1" s="22" t="inlineStr">
        <is>
          <t>A210308E99BOTTOPHAMADANARYA</t>
        </is>
      </c>
      <c r="AH1" s="22" t="inlineStr">
        <is>
          <t>E126 DB SOC UN, Proto1</t>
        </is>
      </c>
      <c r="AI1" s="22" t="inlineStr">
        <is>
          <t>E126 Mini Carrier, Proto1</t>
        </is>
      </c>
      <c r="AJ1" s="22" t="inlineStr">
        <is>
          <t>A201219TORINOSPEAKERAMP</t>
        </is>
      </c>
      <c r="AK1" s="22" t="inlineStr">
        <is>
          <t>A201016J181P1MLB</t>
        </is>
      </c>
      <c r="AL1" s="22" t="inlineStr">
        <is>
          <t>A210218J310DEV2MLB</t>
        </is>
      </c>
      <c r="AM1" s="22" t="inlineStr">
        <is>
          <t>A210110J348AUDIO</t>
        </is>
      </c>
      <c r="AN1" s="22" t="inlineStr">
        <is>
          <t>A210208J348CAMERA</t>
        </is>
      </c>
      <c r="AO1" s="22" t="inlineStr">
        <is>
          <t>A201117J348DEV</t>
        </is>
      </c>
      <c r="AP1" s="22" t="inlineStr">
        <is>
          <t>A210210J348DEVDG</t>
        </is>
      </c>
      <c r="AQ1" s="22" t="inlineStr">
        <is>
          <t>A201215J348IRONMANNF60FURY</t>
        </is>
      </c>
      <c r="AR1" s="22" t="inlineStr">
        <is>
          <t>A210203J348JONSNOW</t>
        </is>
      </c>
      <c r="AS1" s="22" t="inlineStr">
        <is>
          <t>A210111J348MOTIONSENSOR</t>
        </is>
      </c>
      <c r="AT1" s="22" t="inlineStr">
        <is>
          <t>A210110J348NAND</t>
        </is>
      </c>
      <c r="AU1" s="22" t="inlineStr">
        <is>
          <t>A200108J348NFC</t>
        </is>
      </c>
      <c r="AV1" s="22" t="inlineStr">
        <is>
          <t>A210216J348DEVSCORPIUS</t>
        </is>
      </c>
      <c r="AW1" s="22" t="inlineStr">
        <is>
          <t>A200923J407DEV1</t>
        </is>
      </c>
      <c r="AX1" s="22" t="inlineStr">
        <is>
          <t>A210111J617CERES</t>
        </is>
      </c>
      <c r="AY1" s="22" t="inlineStr">
        <is>
          <t>A201216J617DOG</t>
        </is>
      </c>
      <c r="AZ1" s="22" t="inlineStr">
        <is>
          <t>A201130J617J620DEV</t>
        </is>
      </c>
      <c r="BA1" s="22" t="inlineStr">
        <is>
          <t>A201216J620DIG</t>
        </is>
      </c>
      <c r="BB1" s="22" t="inlineStr">
        <is>
          <t>A201217JA6B2C0LUME</t>
        </is>
      </c>
      <c r="BC1" s="22" t="inlineStr">
        <is>
          <t>A201219J617J620FURYACE2</t>
        </is>
      </c>
      <c r="BD1" s="22" t="inlineStr">
        <is>
          <t>A201217JA6B2C0/J617MOTIONSENSOR</t>
        </is>
      </c>
      <c r="BE1" s="22" t="inlineStr">
        <is>
          <t>A201219J617J620FURYOPTICALSENSOR</t>
        </is>
      </c>
      <c r="BF1" s="22" t="inlineStr">
        <is>
          <t>A201217JA6B2C0/J617NAND</t>
        </is>
      </c>
      <c r="BG1" s="22" t="inlineStr">
        <is>
          <t>A210111J617J620SCORPIUS</t>
        </is>
      </c>
      <c r="BH1" s="22" t="inlineStr">
        <is>
          <t>A201217JA6B2C0/J617SPEAKERAMP</t>
        </is>
      </c>
      <c r="BI1" s="22" t="inlineStr">
        <is>
          <t>A210209J955DEVDCSENSOR</t>
        </is>
      </c>
      <c r="BJ1" s="22" t="inlineStr">
        <is>
          <t>A210303N301SPARTTOBF3</t>
        </is>
      </c>
      <c r="BK1" s="22" t="inlineStr">
        <is>
          <t>SMT PRODUCTION</t>
        </is>
      </c>
      <c r="BL1" s="22" t="inlineStr">
        <is>
          <t>A201204T306ANTELOPERALLY</t>
        </is>
      </c>
      <c r="BM1" s="22" t="inlineStr">
        <is>
          <t>T306 Badger Burnout, Proto1</t>
        </is>
      </c>
      <c r="BN1" s="22" t="inlineStr">
        <is>
          <t>A210212T306DRIFTDPM</t>
        </is>
      </c>
      <c r="BO1" s="22" t="inlineStr">
        <is>
          <t>A201116T306HFDAMPHEXA</t>
        </is>
      </c>
      <c r="BP1" s="22" t="inlineStr">
        <is>
          <t>A201215T306MFDAMPHEXA</t>
        </is>
      </c>
      <c r="BQ1" s="22" t="inlineStr">
        <is>
          <t>A210121T306MINKBURNOUT</t>
        </is>
      </c>
      <c r="BR1" s="22" t="inlineStr">
        <is>
          <t>A210203T306MINKRALLY</t>
        </is>
      </c>
      <c r="BS1" s="22" t="inlineStr">
        <is>
          <t>A2003192020T306PEMSFXPASSIVEDEV1</t>
        </is>
      </c>
      <c r="BT1" s="22" t="inlineStr">
        <is>
          <t>A210203T841LICATA</t>
        </is>
      </c>
      <c r="BU1" s="22" t="inlineStr">
        <is>
          <t>TA3B5C9 TRAVOLTA PCBA</t>
        </is>
      </c>
      <c r="BV1" s="22" t="inlineStr">
        <is>
          <t>A210114T506FOLIO</t>
        </is>
      </c>
      <c r="BW1" s="22" t="inlineStr">
        <is>
          <t xml:space="preserve">A191204TA5B5C4BATTSIM </t>
        </is>
      </c>
      <c r="BX1" s="22" t="inlineStr">
        <is>
          <t>A200827T554SENTINELHUBBLE</t>
        </is>
      </c>
      <c r="BY1" s="22" t="inlineStr">
        <is>
          <t>A201219T608MARSWARK</t>
        </is>
      </c>
      <c r="BZ1" s="22" t="inlineStr">
        <is>
          <t>A200620TA7B2C0RETROMLB</t>
        </is>
      </c>
      <c r="CA1" s="22" t="inlineStr">
        <is>
          <t>A210114TA7B7C2VIPPEFYR</t>
        </is>
      </c>
      <c r="CB1" s="22" t="inlineStr">
        <is>
          <t>A210222T773VIPPEFYRMLB</t>
        </is>
      </c>
      <c r="CC1" s="22" t="inlineStr">
        <is>
          <t>A210111T841ADEL</t>
        </is>
      </c>
      <c r="CD1" s="22" t="inlineStr">
        <is>
          <t>A210204T841BEAST</t>
        </is>
      </c>
      <c r="CE1" s="22" t="inlineStr">
        <is>
          <t>A210204T841BERGELMIR</t>
        </is>
      </c>
      <c r="CF1" s="22" t="inlineStr">
        <is>
          <t>A2012032T841EDJUNIOR</t>
        </is>
      </c>
      <c r="CG1" s="22" t="inlineStr">
        <is>
          <t>A210126T841HELIOS</t>
        </is>
      </c>
      <c r="CH1" s="177" t="inlineStr">
        <is>
          <t>A210106T841LLTBORA</t>
        </is>
      </c>
      <c r="CI1" s="22" t="inlineStr">
        <is>
          <t>A210219T841LLTCBOARDS</t>
        </is>
      </c>
      <c r="CJ1" s="22" t="inlineStr">
        <is>
          <t>A210222T841LLTRBOARDS</t>
        </is>
      </c>
      <c r="CK1" s="177" t="inlineStr">
        <is>
          <t>A2012082T841REDBUD</t>
        </is>
      </c>
      <c r="CL1" s="22" t="inlineStr">
        <is>
          <t>A201110T841SAGITTARIUS</t>
        </is>
      </c>
      <c r="CM1" s="22" t="inlineStr">
        <is>
          <t>A201118T841SATURN</t>
        </is>
      </c>
      <c r="CN1" s="22" t="inlineStr">
        <is>
          <t>A201118T841SCARECROW</t>
        </is>
      </c>
      <c r="CO1" s="22" t="inlineStr">
        <is>
          <t>A210203T841SVEN</t>
        </is>
      </c>
      <c r="CP1" s="177" t="inlineStr">
        <is>
          <t>A200928T908DEV</t>
        </is>
      </c>
      <c r="CQ1" s="177" t="inlineStr">
        <is>
          <t>A210222T946GMB</t>
        </is>
      </c>
      <c r="CR1" s="177" t="inlineStr">
        <is>
          <t>A201208T946LONGCOMBOPTICS</t>
        </is>
      </c>
      <c r="CS1" s="177" t="inlineStr">
        <is>
          <t>A201026T1251FOREHEAD</t>
        </is>
      </c>
      <c r="CT1" s="22" t="inlineStr">
        <is>
          <t>A201217XA1B0C1D1RFDEV</t>
        </is>
      </c>
      <c r="CU1" s="22" t="inlineStr">
        <is>
          <t>A201208X1230AUDIO</t>
        </is>
      </c>
      <c r="CV1" s="177" t="inlineStr">
        <is>
          <t>A201210X1230BASE</t>
        </is>
      </c>
      <c r="CW1" s="177" t="inlineStr">
        <is>
          <t>A201208X1230BORA</t>
        </is>
      </c>
      <c r="CX1" s="177" t="inlineStr">
        <is>
          <t>A201208X1230CAMERAIFC</t>
        </is>
      </c>
      <c r="CY1" s="177" t="inlineStr">
        <is>
          <t>A201208X1230CAMERAILLUM</t>
        </is>
      </c>
      <c r="CZ1" s="177" t="inlineStr">
        <is>
          <t>A201208X1230CAMERAOFC</t>
        </is>
      </c>
      <c r="DA1" s="177" t="inlineStr">
        <is>
          <t>A201208X1230CROWNBUTTON</t>
        </is>
      </c>
      <c r="DB1" s="177" t="inlineStr">
        <is>
          <t>A210226XA1B2C3D0DEBUGDNGL</t>
        </is>
      </c>
      <c r="DC1" s="177" t="inlineStr">
        <is>
          <t>A201208X1230IPD</t>
        </is>
      </c>
      <c r="DD1" s="177" t="inlineStr">
        <is>
          <t>A210218X1230MLBTONGA</t>
        </is>
      </c>
      <c r="DE1" s="177" t="inlineStr">
        <is>
          <t>A201208X1230MOTIONSENSOR</t>
        </is>
      </c>
      <c r="DF1" s="177" t="inlineStr">
        <is>
          <t>A201125X1230DEVOPTICALSENSORS</t>
        </is>
      </c>
      <c r="DG1" s="177" t="inlineStr">
        <is>
          <t>A201230X1230PUCK</t>
        </is>
      </c>
      <c r="DH1" s="177" t="inlineStr">
        <is>
          <t>A200820X1230RIGFLEXOJUMPLR</t>
        </is>
      </c>
      <c r="DI1" s="22" t="inlineStr">
        <is>
          <t>A201208X1230STATEN</t>
        </is>
      </c>
      <c r="DJ1" s="22" t="inlineStr">
        <is>
          <t>A201208X1230USB2MCW</t>
        </is>
      </c>
      <c r="DK1" s="22" t="inlineStr">
        <is>
          <t>A210218X1230USB2PRT</t>
        </is>
      </c>
      <c r="DL1" s="22" t="inlineStr">
        <is>
          <t>A201208X1230USBC</t>
        </is>
      </c>
      <c r="DM1" s="22" t="inlineStr">
        <is>
          <t>A201128X1230X1072</t>
        </is>
      </c>
      <c r="DN1" s="22" t="inlineStr">
        <is>
          <t>A201129X1230X1080</t>
        </is>
      </c>
      <c r="DO1" s="22" t="inlineStr">
        <is>
          <t>X1230 Yellowwood</t>
        </is>
      </c>
      <c r="DP1" s="22" t="inlineStr">
        <is>
          <t>A210201X1761BRGZIF</t>
        </is>
      </c>
      <c r="DQ1" s="22" t="inlineStr">
        <is>
          <t>A201125X1761MIDTOPBRG</t>
        </is>
      </c>
      <c r="DR1" s="177" t="inlineStr">
        <is>
          <t>A201113X1761MLBL</t>
        </is>
      </c>
      <c r="DS1" s="177" t="inlineStr">
        <is>
          <t>XA2B0C2D4 MLB POC</t>
        </is>
      </c>
      <c r="DT1" s="22" t="inlineStr">
        <is>
          <t>A201015X2042DEV</t>
        </is>
      </c>
      <c r="DU1" s="22" t="inlineStr">
        <is>
          <t>A210125X2042ELVIS</t>
        </is>
      </c>
      <c r="DV1" s="22" t="inlineStr">
        <is>
          <t>A201201XA2B0C4D2MLBPOC</t>
        </is>
      </c>
      <c r="DW1" s="22" t="inlineStr">
        <is>
          <t>A201029X2042PRIUS</t>
        </is>
      </c>
      <c r="DX1" s="22" t="inlineStr">
        <is>
          <t>X2042 Renge, Proto1</t>
        </is>
      </c>
      <c r="DY1" s="22" t="inlineStr">
        <is>
          <t>A201209DA2B1C0D0FCM</t>
        </is>
      </c>
      <c r="DZ1" s="22" t="inlineStr">
        <is>
          <t>A201223X2100BATTBREAKOUT</t>
        </is>
      </c>
      <c r="EA1" s="22" t="inlineStr">
        <is>
          <t>A210114X2100DCLIMONITE</t>
        </is>
      </c>
      <c r="EB1" s="22" t="inlineStr">
        <is>
          <t>A201223X2100MOTION</t>
        </is>
      </c>
      <c r="EC1" s="22" t="inlineStr">
        <is>
          <t>A210224X2158DEVSYSTEM</t>
        </is>
      </c>
      <c r="ED1" s="22" t="inlineStr">
        <is>
          <t>A201116X2158LILLAGUNA</t>
        </is>
      </c>
      <c r="EE1" s="22" t="inlineStr">
        <is>
          <t>A210224X2158DEVMAGNETITE</t>
        </is>
      </c>
      <c r="EF1" s="22" t="inlineStr">
        <is>
          <t>A201125X2158MLB</t>
        </is>
      </c>
      <c r="EG1" s="22" t="inlineStr">
        <is>
          <t>A210110X2159DEVMOTHERSHIP</t>
        </is>
      </c>
      <c r="EH1" s="22" t="inlineStr">
        <is>
          <t>A210222X2159LILFORCEBATCH2</t>
        </is>
      </c>
      <c r="EI1" s="22" t="inlineStr">
        <is>
          <t>A210209X2159LILMIC</t>
        </is>
      </c>
      <c r="EJ1" s="22" t="inlineStr">
        <is>
          <t>A210127X2222DEV2</t>
        </is>
      </c>
      <c r="EK1" s="22" t="inlineStr">
        <is>
          <t>A200914X2243MLB</t>
        </is>
      </c>
      <c r="EL1" s="22" t="inlineStr">
        <is>
          <t>A210114XA2B7C7D7RFDEV1</t>
        </is>
      </c>
      <c r="EM1" s="22" t="inlineStr">
        <is>
          <t>A201201XA2B2C9D0DEVSYSTEM</t>
        </is>
      </c>
      <c r="EN1" s="22" t="inlineStr">
        <is>
          <t>A201111X2290LILFLASH</t>
        </is>
      </c>
      <c r="EO1" s="22" t="inlineStr">
        <is>
          <t>A201208X2290LILMAGPIE</t>
        </is>
      </c>
      <c r="EP1" s="22" t="inlineStr">
        <is>
          <t>A201217X2354LILALLEN</t>
        </is>
      </c>
      <c r="EQ1" s="22" t="inlineStr">
        <is>
          <t>A201218X2354LILLOCUSTEESES</t>
        </is>
      </c>
      <c r="ER1" s="22" t="inlineStr">
        <is>
          <t>A201218X2354LILPROX</t>
        </is>
      </c>
      <c r="ES1" s="22" t="inlineStr">
        <is>
          <t>A210205X2440DCARTANE</t>
        </is>
      </c>
      <c r="ET1" s="22" t="inlineStr">
        <is>
          <t>A210211XA2B4C4D0CARNELIAN</t>
        </is>
      </c>
      <c r="EU1" s="22" t="inlineStr">
        <is>
          <t>A210201X2440DCLISA</t>
        </is>
      </c>
      <c r="EV1" s="22" t="inlineStr">
        <is>
          <t>A210205X2440DCAPKALERT</t>
        </is>
      </c>
      <c r="EW1" s="22" t="inlineStr">
        <is>
          <t>A210205X2440DCMOTIONSE</t>
        </is>
      </c>
      <c r="EX1" s="22" t="inlineStr">
        <is>
          <t>A210211XA2B4C4D0FCM</t>
        </is>
      </c>
      <c r="EY1" s="22" t="inlineStr">
        <is>
          <t>A210226XA2B4C4D0IBIS1</t>
        </is>
      </c>
      <c r="EZ1" s="22" t="inlineStr">
        <is>
          <t>A210201X2440SCMAGNETITE</t>
        </is>
      </c>
      <c r="FA1" s="22" t="inlineStr">
        <is>
          <t>A210312X2540DCARTANE</t>
        </is>
      </c>
      <c r="FB1" s="22" t="inlineStr">
        <is>
          <t>A201217XA1B0C5D1E4ALPESDEVB</t>
        </is>
      </c>
      <c r="FC1" s="22" t="inlineStr">
        <is>
          <t>A210126XA1B0C5D1E4ARCHEDEBUG</t>
        </is>
      </c>
      <c r="FD1" s="22" t="inlineStr">
        <is>
          <t>A210126XA1B0C5D1E4ARCHEPERFORMANCE</t>
        </is>
      </c>
      <c r="FE1" s="22" t="inlineStr">
        <is>
          <t>A210211XAB0C5D1E4BPSPOC</t>
        </is>
      </c>
      <c r="FF1" s="22" t="inlineStr">
        <is>
          <t>A201204A1B0C5D1E4L5</t>
        </is>
      </c>
      <c r="FG1" s="22" t="inlineStr">
        <is>
          <t>A201204XA1B0C5D1E4PCIEBRIDGE</t>
        </is>
      </c>
      <c r="FH1" s="22" t="inlineStr">
        <is>
          <t>A210203XA1B0C5D1E4RFDEV3</t>
        </is>
      </c>
      <c r="FI1" s="22" t="inlineStr">
        <is>
          <t>A201217XA1B0C5D1E4RFDEVBUILD2</t>
        </is>
      </c>
      <c r="FJ1" s="22" t="inlineStr">
        <is>
          <t>A201109Z7VIEW2MLB</t>
        </is>
      </c>
      <c r="FK1" s="22" t="inlineStr">
        <is>
          <t>A201109Z7VIEW2PREAMP</t>
        </is>
      </c>
      <c r="FL1" s="22" t="inlineStr">
        <is>
          <t>A201109Z7VIEW2STANDARDADC</t>
        </is>
      </c>
      <c r="FM1" s="37" t="inlineStr">
        <is>
          <t>A201129Z51YELLOWWOOD</t>
        </is>
      </c>
      <c r="FN1" s="178" t="inlineStr">
        <is>
          <t>Total Amount</t>
        </is>
      </c>
      <c r="FO1" s="12" t="n"/>
    </row>
    <row r="2">
      <c r="A2" s="5" t="n">
        <v>1</v>
      </c>
      <c r="B2" s="179" t="n">
        <v>44252</v>
      </c>
      <c r="C2" s="51" t="inlineStr">
        <is>
          <t>3-346-04111</t>
        </is>
      </c>
      <c r="D2" s="180" t="n">
        <v>44243</v>
      </c>
      <c r="E2" s="181" t="n">
        <v>2259</v>
      </c>
      <c r="F2" s="182" t="n"/>
      <c r="G2" s="182" t="n"/>
      <c r="H2" s="182" t="n"/>
      <c r="I2" s="182" t="n"/>
      <c r="J2" s="182" t="n"/>
      <c r="K2" s="182" t="n"/>
      <c r="L2" s="182" t="n"/>
      <c r="M2" s="182" t="n"/>
      <c r="N2" s="182" t="n"/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2" t="n"/>
      <c r="AC2" s="182" t="n"/>
      <c r="AD2" s="182" t="n"/>
      <c r="AE2" s="182" t="n"/>
      <c r="AF2" s="182" t="n"/>
      <c r="AG2" s="182" t="n"/>
      <c r="AH2" s="182" t="n"/>
      <c r="AI2" s="182" t="n"/>
      <c r="AJ2" s="182" t="n"/>
      <c r="AK2" s="182" t="n"/>
      <c r="AL2" s="182" t="n"/>
      <c r="AM2" s="182" t="n"/>
      <c r="AN2" s="182" t="n"/>
      <c r="AO2" s="182" t="n"/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9" t="n">
        <v>941.95</v>
      </c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182" t="n"/>
      <c r="BN2" s="182" t="n"/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n"/>
      <c r="CB2" s="182" t="n"/>
      <c r="CC2" s="182" t="n"/>
      <c r="CD2" s="182" t="n"/>
      <c r="CE2" s="182" t="n"/>
      <c r="CF2" s="182" t="n"/>
      <c r="CG2" s="182" t="n"/>
      <c r="CH2" s="182" t="n"/>
      <c r="CI2" s="182" t="n"/>
      <c r="CJ2" s="182" t="n"/>
      <c r="CK2" s="182" t="n"/>
      <c r="CL2" s="182" t="n"/>
      <c r="CM2" s="182" t="n"/>
      <c r="CN2" s="182" t="n"/>
      <c r="CO2" s="182" t="n"/>
      <c r="CP2" s="182" t="n"/>
      <c r="CQ2" s="182" t="n"/>
      <c r="CR2" s="182" t="n"/>
      <c r="CS2" s="182" t="n"/>
      <c r="CT2" s="182" t="n"/>
      <c r="CU2" s="182" t="n"/>
      <c r="CV2" s="182" t="n"/>
      <c r="CW2" s="182" t="n"/>
      <c r="CX2" s="182" t="n"/>
      <c r="CY2" s="182" t="n"/>
      <c r="CZ2" s="182" t="n"/>
      <c r="DA2" s="182" t="n"/>
      <c r="DB2" s="182" t="n"/>
      <c r="DC2" s="182" t="n"/>
      <c r="DD2" s="182" t="n"/>
      <c r="DE2" s="182" t="n"/>
      <c r="DF2" s="182" t="n"/>
      <c r="DG2" s="182" t="n"/>
      <c r="DH2" s="182" t="n"/>
      <c r="DI2" s="182" t="n"/>
      <c r="DJ2" s="182" t="n"/>
      <c r="DK2" s="182" t="n"/>
      <c r="DL2" s="182" t="n"/>
      <c r="DM2" s="182" t="n"/>
      <c r="DN2" s="182" t="n"/>
      <c r="DO2" s="182" t="n"/>
      <c r="DP2" s="182" t="n"/>
      <c r="DQ2" s="182" t="n"/>
      <c r="DR2" s="182" t="n"/>
      <c r="DS2" s="182" t="n"/>
      <c r="DT2" s="182" t="n"/>
      <c r="DU2" s="182" t="n"/>
      <c r="DV2" s="182" t="n"/>
      <c r="DW2" s="189" t="n">
        <v>1317.05</v>
      </c>
      <c r="DX2" s="182" t="n"/>
      <c r="DY2" s="182" t="n"/>
      <c r="DZ2" s="182" t="n"/>
      <c r="EA2" s="182" t="n"/>
      <c r="EB2" s="182" t="n"/>
      <c r="EC2" s="182" t="n"/>
      <c r="ED2" s="182" t="n"/>
      <c r="EE2" s="182" t="n"/>
      <c r="EF2" s="182" t="n"/>
      <c r="EG2" s="182" t="n"/>
      <c r="EH2" s="182" t="n"/>
      <c r="EI2" s="182" t="n"/>
      <c r="EJ2" s="182" t="n"/>
      <c r="EK2" s="182" t="n"/>
      <c r="EL2" s="182" t="n"/>
      <c r="EM2" s="182" t="n"/>
      <c r="EN2" s="182" t="n"/>
      <c r="EO2" s="182" t="n"/>
      <c r="EP2" s="182" t="n"/>
      <c r="EQ2" s="182" t="n"/>
      <c r="ER2" s="182" t="n"/>
      <c r="ES2" s="182" t="n"/>
      <c r="ET2" s="182" t="n"/>
      <c r="EU2" s="182" t="n"/>
      <c r="EV2" s="182" t="n"/>
      <c r="EW2" s="182" t="n"/>
      <c r="EX2" s="182" t="n"/>
      <c r="EY2" s="182" t="n"/>
      <c r="EZ2" s="182" t="n"/>
      <c r="FA2" s="182" t="n"/>
      <c r="FB2" s="182" t="n"/>
      <c r="FC2" s="182" t="n"/>
      <c r="FD2" s="182" t="n"/>
      <c r="FE2" s="182" t="n"/>
      <c r="FF2" s="182" t="n"/>
      <c r="FG2" s="182" t="n"/>
      <c r="FH2" s="182" t="n"/>
      <c r="FI2" s="182" t="n"/>
      <c r="FJ2" s="182" t="n"/>
      <c r="FK2" s="182" t="n"/>
      <c r="FL2" s="182" t="n"/>
      <c r="FM2" s="184" t="n"/>
      <c r="FN2" s="185">
        <f>SUM(F2:FM2)</f>
        <v/>
      </c>
      <c r="FO2" s="186">
        <f>E2-FN2</f>
        <v/>
      </c>
    </row>
    <row r="3">
      <c r="A3" s="5" t="n">
        <v>2</v>
      </c>
      <c r="B3" s="179" t="n">
        <v>44252</v>
      </c>
      <c r="C3" s="30" t="inlineStr">
        <is>
          <t>7-282-84170</t>
        </is>
      </c>
      <c r="D3" s="180" t="n">
        <v>44246</v>
      </c>
      <c r="E3" s="181" t="n">
        <v>11.38</v>
      </c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2" t="n"/>
      <c r="BO3" s="182" t="n"/>
      <c r="BP3" s="189" t="n">
        <v>5.69</v>
      </c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2" t="n"/>
      <c r="CQ3" s="182" t="n"/>
      <c r="CR3" s="182" t="n"/>
      <c r="CS3" s="182" t="n"/>
      <c r="CT3" s="189" t="n">
        <v>5.69</v>
      </c>
      <c r="CU3" s="182" t="n"/>
      <c r="CV3" s="182" t="n"/>
      <c r="CW3" s="182" t="n"/>
      <c r="CX3" s="182" t="n"/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2" t="n"/>
      <c r="DH3" s="182" t="n"/>
      <c r="DI3" s="182" t="n"/>
      <c r="DJ3" s="182" t="n"/>
      <c r="DK3" s="182" t="n"/>
      <c r="DL3" s="182" t="n"/>
      <c r="DM3" s="182" t="n"/>
      <c r="DN3" s="182" t="n"/>
      <c r="DO3" s="182" t="n"/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2" t="n"/>
      <c r="DY3" s="182" t="n"/>
      <c r="DZ3" s="182" t="n"/>
      <c r="EA3" s="182" t="n"/>
      <c r="EB3" s="182" t="n"/>
      <c r="EC3" s="182" t="n"/>
      <c r="ED3" s="182" t="n"/>
      <c r="EE3" s="182" t="n"/>
      <c r="EF3" s="182" t="n"/>
      <c r="EG3" s="182" t="n"/>
      <c r="EH3" s="182" t="n"/>
      <c r="EI3" s="182" t="n"/>
      <c r="EJ3" s="182" t="n"/>
      <c r="EK3" s="182" t="n"/>
      <c r="EL3" s="182" t="n"/>
      <c r="EM3" s="182" t="n"/>
      <c r="EN3" s="182" t="n"/>
      <c r="EO3" s="182" t="n"/>
      <c r="EP3" s="182" t="n"/>
      <c r="EQ3" s="182" t="n"/>
      <c r="ER3" s="182" t="n"/>
      <c r="ES3" s="182" t="n"/>
      <c r="ET3" s="182" t="n"/>
      <c r="EU3" s="182" t="n"/>
      <c r="EV3" s="182" t="n"/>
      <c r="EW3" s="182" t="n"/>
      <c r="EX3" s="182" t="n"/>
      <c r="EY3" s="182" t="n"/>
      <c r="EZ3" s="182" t="n"/>
      <c r="FA3" s="182" t="n"/>
      <c r="FB3" s="182" t="n"/>
      <c r="FC3" s="182" t="n"/>
      <c r="FD3" s="182" t="n"/>
      <c r="FE3" s="182" t="n"/>
      <c r="FF3" s="182" t="n"/>
      <c r="FG3" s="182" t="n"/>
      <c r="FH3" s="182" t="n"/>
      <c r="FI3" s="182" t="n"/>
      <c r="FJ3" s="182" t="n"/>
      <c r="FK3" s="182" t="n"/>
      <c r="FL3" s="182" t="n"/>
      <c r="FM3" s="184" t="n"/>
      <c r="FN3" s="185">
        <f>SUM(F3:FM3)</f>
        <v/>
      </c>
      <c r="FO3" s="186">
        <f>E3-FN3</f>
        <v/>
      </c>
    </row>
    <row r="4">
      <c r="A4" s="5" t="n">
        <v>3</v>
      </c>
      <c r="B4" s="179" t="n">
        <v>44252</v>
      </c>
      <c r="C4" s="30" t="inlineStr">
        <is>
          <t>3-345-51095</t>
        </is>
      </c>
      <c r="D4" s="180" t="n">
        <v>44242</v>
      </c>
      <c r="E4" s="181" t="n">
        <v>13717.39</v>
      </c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9">
        <f>1381.82+5506.76+2249.24</f>
        <v/>
      </c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9" t="n">
        <v>3213.05</v>
      </c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9" t="n">
        <v>1366.52</v>
      </c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2" t="n"/>
      <c r="CC4" s="182" t="n"/>
      <c r="CD4" s="182" t="n"/>
      <c r="CE4" s="182" t="n"/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2" t="n"/>
      <c r="DU4" s="182" t="n"/>
      <c r="DV4" s="182" t="n"/>
      <c r="DW4" s="182" t="n"/>
      <c r="DX4" s="182" t="n"/>
      <c r="DY4" s="182" t="n"/>
      <c r="DZ4" s="182" t="n"/>
      <c r="EA4" s="182" t="n"/>
      <c r="EB4" s="182" t="n"/>
      <c r="EC4" s="182" t="n"/>
      <c r="ED4" s="182" t="n"/>
      <c r="EE4" s="182" t="n"/>
      <c r="EF4" s="182" t="n"/>
      <c r="EG4" s="182" t="n"/>
      <c r="EH4" s="182" t="n"/>
      <c r="EI4" s="182" t="n"/>
      <c r="EJ4" s="182" t="n"/>
      <c r="EK4" s="182" t="n"/>
      <c r="EL4" s="182" t="n"/>
      <c r="EM4" s="182" t="n"/>
      <c r="EN4" s="182" t="n"/>
      <c r="EO4" s="182" t="n"/>
      <c r="EP4" s="182" t="n"/>
      <c r="EQ4" s="182" t="n"/>
      <c r="ER4" s="182" t="n"/>
      <c r="ES4" s="182" t="n"/>
      <c r="ET4" s="182" t="n"/>
      <c r="EU4" s="182" t="n"/>
      <c r="EV4" s="182" t="n"/>
      <c r="EW4" s="182" t="n"/>
      <c r="EX4" s="182" t="n"/>
      <c r="EY4" s="182" t="n"/>
      <c r="EZ4" s="182" t="n"/>
      <c r="FA4" s="182" t="n"/>
      <c r="FB4" s="182" t="n"/>
      <c r="FC4" s="182" t="n"/>
      <c r="FD4" s="182" t="n"/>
      <c r="FE4" s="182" t="n"/>
      <c r="FF4" s="182" t="n"/>
      <c r="FG4" s="182" t="n"/>
      <c r="FH4" s="182" t="n"/>
      <c r="FI4" s="182" t="n"/>
      <c r="FJ4" s="182" t="n"/>
      <c r="FK4" s="182" t="n"/>
      <c r="FL4" s="182" t="n"/>
      <c r="FM4" s="184" t="n"/>
      <c r="FN4" s="185">
        <f>SUM(F4:FM4)</f>
        <v/>
      </c>
      <c r="FO4" s="186">
        <f>E4-FN4</f>
        <v/>
      </c>
    </row>
    <row r="5">
      <c r="A5" s="5" t="n">
        <v>4</v>
      </c>
      <c r="B5" s="179" t="n">
        <v>44252</v>
      </c>
      <c r="C5" s="30" t="inlineStr">
        <is>
          <t>3-345-26385</t>
        </is>
      </c>
      <c r="D5" s="180" t="n">
        <v>44242</v>
      </c>
      <c r="E5" s="181" t="n">
        <v>7890.06</v>
      </c>
      <c r="F5" s="189" t="n">
        <v>277.23</v>
      </c>
      <c r="G5" s="182" t="n"/>
      <c r="H5" s="182" t="n"/>
      <c r="I5" s="182" t="n"/>
      <c r="J5" s="182" t="n"/>
      <c r="K5" s="189" t="n">
        <v>10.84</v>
      </c>
      <c r="L5" s="182" t="n"/>
      <c r="M5" s="182" t="n"/>
      <c r="N5" s="182" t="n"/>
      <c r="O5" s="189" t="n">
        <v>287.31</v>
      </c>
      <c r="P5" s="189" t="n">
        <v>86.56999999999999</v>
      </c>
      <c r="Q5" s="189" t="n"/>
      <c r="R5" s="189" t="n"/>
      <c r="S5" s="189" t="n"/>
      <c r="T5" s="182" t="n"/>
      <c r="U5" s="189" t="n">
        <v>588.0999999999999</v>
      </c>
      <c r="V5" s="189" t="n">
        <v>164.27</v>
      </c>
      <c r="W5" s="182" t="n"/>
      <c r="X5" s="182" t="n"/>
      <c r="Y5" s="182" t="n"/>
      <c r="Z5" s="189" t="n">
        <v>15.17</v>
      </c>
      <c r="AA5" s="189" t="n"/>
      <c r="AB5" s="182" t="n"/>
      <c r="AC5" s="182" t="n"/>
      <c r="AD5" s="189" t="n">
        <v>88.38</v>
      </c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9" t="n">
        <v>24.56</v>
      </c>
      <c r="AO5" s="189" t="n">
        <v>2853.7</v>
      </c>
      <c r="AP5" s="182" t="n"/>
      <c r="AQ5" s="189" t="n">
        <v>167.17</v>
      </c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2" t="n"/>
      <c r="BO5" s="182" t="n"/>
      <c r="BP5" s="189" t="n">
        <v>284.98</v>
      </c>
      <c r="BQ5" s="189" t="n">
        <v>58.39</v>
      </c>
      <c r="BR5" s="182" t="n"/>
      <c r="BS5" s="182" t="n"/>
      <c r="BT5" s="189" t="n">
        <v>44.27</v>
      </c>
      <c r="BU5" s="189" t="n"/>
      <c r="BV5" s="182" t="n"/>
      <c r="BW5" s="182" t="n"/>
      <c r="BX5" s="182" t="n"/>
      <c r="BY5" s="182" t="n"/>
      <c r="BZ5" s="189" t="n">
        <v>3.79</v>
      </c>
      <c r="CA5" s="189" t="n">
        <v>201.63</v>
      </c>
      <c r="CB5" s="189" t="n"/>
      <c r="CC5" s="189" t="n">
        <v>320.18</v>
      </c>
      <c r="CD5" s="182" t="n"/>
      <c r="CE5" s="189" t="n">
        <v>238.1</v>
      </c>
      <c r="CF5" s="182" t="n"/>
      <c r="CG5" s="189" t="n">
        <v>147.93</v>
      </c>
      <c r="CH5" s="189" t="n">
        <v>139.6</v>
      </c>
      <c r="CI5" s="182" t="n"/>
      <c r="CJ5" s="182" t="n"/>
      <c r="CK5" s="182" t="n"/>
      <c r="CL5" s="182" t="n"/>
      <c r="CM5" s="182" t="n"/>
      <c r="CN5" s="189" t="n">
        <v>147.52</v>
      </c>
      <c r="CO5" s="189" t="n">
        <v>147.89</v>
      </c>
      <c r="CP5" s="182" t="n"/>
      <c r="CQ5" s="182" t="n"/>
      <c r="CR5" s="182" t="n"/>
      <c r="CS5" s="182" t="n"/>
      <c r="CT5" s="189" t="n">
        <v>7.58</v>
      </c>
      <c r="CU5" s="189" t="n">
        <v>175.36</v>
      </c>
      <c r="CV5" s="182" t="n"/>
      <c r="CW5" s="182" t="n"/>
      <c r="CX5" s="182" t="n"/>
      <c r="CY5" s="182" t="n"/>
      <c r="CZ5" s="182" t="n"/>
      <c r="DA5" s="182" t="n"/>
      <c r="DB5" s="182" t="n"/>
      <c r="DC5" s="182" t="n"/>
      <c r="DD5" s="182" t="n"/>
      <c r="DE5" s="182" t="n"/>
      <c r="DF5" s="182" t="n"/>
      <c r="DG5" s="189" t="n">
        <v>182.06</v>
      </c>
      <c r="DH5" s="182" t="n"/>
      <c r="DI5" s="189" t="n">
        <v>147.65</v>
      </c>
      <c r="DJ5" s="182" t="n"/>
      <c r="DK5" s="182" t="n"/>
      <c r="DL5" s="189" t="n">
        <v>177.19</v>
      </c>
      <c r="DM5" s="182" t="n"/>
      <c r="DN5" s="182" t="n"/>
      <c r="DO5" s="182" t="n"/>
      <c r="DP5" s="182" t="n"/>
      <c r="DQ5" s="182" t="n"/>
      <c r="DR5" s="182" t="n"/>
      <c r="DS5" s="182" t="n"/>
      <c r="DT5" s="182" t="n"/>
      <c r="DU5" s="189" t="n">
        <v>213.01</v>
      </c>
      <c r="DV5" s="182" t="n"/>
      <c r="DW5" s="182" t="n"/>
      <c r="DX5" s="189" t="n">
        <v>26.55</v>
      </c>
      <c r="DY5" s="182" t="n"/>
      <c r="DZ5" s="182" t="n"/>
      <c r="EA5" s="182" t="n"/>
      <c r="EB5" s="182" t="n"/>
      <c r="EC5" s="182" t="n"/>
      <c r="ED5" s="189" t="n">
        <v>7.37</v>
      </c>
      <c r="EE5" s="189" t="n"/>
      <c r="EF5" s="182" t="n"/>
      <c r="EG5" s="189" t="n">
        <v>125.3</v>
      </c>
      <c r="EH5" s="189" t="n"/>
      <c r="EI5" s="189" t="n"/>
      <c r="EJ5" s="189" t="n">
        <v>126.68</v>
      </c>
      <c r="EK5" s="182" t="n"/>
      <c r="EL5" s="182" t="n"/>
      <c r="EM5" s="182" t="n"/>
      <c r="EN5" s="182" t="n"/>
      <c r="EO5" s="189" t="n">
        <v>41.72</v>
      </c>
      <c r="EP5" s="182" t="n"/>
      <c r="EQ5" s="182" t="n"/>
      <c r="ER5" s="182" t="n"/>
      <c r="ES5" s="182" t="n"/>
      <c r="ET5" s="182" t="n"/>
      <c r="EU5" s="189" t="n">
        <v>20.29</v>
      </c>
      <c r="EV5" s="182" t="n"/>
      <c r="EW5" s="182" t="n"/>
      <c r="EX5" s="182" t="n"/>
      <c r="EY5" s="182" t="n"/>
      <c r="EZ5" s="189" t="n">
        <v>20.29</v>
      </c>
      <c r="FA5" s="189" t="n"/>
      <c r="FB5" s="182" t="n"/>
      <c r="FC5" s="189" t="n">
        <v>53.26</v>
      </c>
      <c r="FD5" s="189" t="n">
        <v>68.48</v>
      </c>
      <c r="FE5" s="182" t="n"/>
      <c r="FF5" s="182" t="n"/>
      <c r="FG5" s="182" t="n"/>
      <c r="FH5" s="189" t="n">
        <v>123.44</v>
      </c>
      <c r="FI5" s="189" t="n">
        <v>76.25</v>
      </c>
      <c r="FJ5" s="182" t="n"/>
      <c r="FK5" s="182" t="n"/>
      <c r="FL5" s="182" t="n"/>
      <c r="FM5" s="184" t="n"/>
      <c r="FN5" s="185">
        <f>SUM(F5:FM5)</f>
        <v/>
      </c>
      <c r="FO5" s="186">
        <f>E5-FN5</f>
        <v/>
      </c>
    </row>
    <row r="6">
      <c r="A6" s="5" t="n">
        <v>5</v>
      </c>
      <c r="B6" s="179" t="n">
        <v>44252</v>
      </c>
      <c r="C6" s="30" t="inlineStr">
        <is>
          <t>7-282-84171</t>
        </is>
      </c>
      <c r="D6" s="180" t="n">
        <v>44246</v>
      </c>
      <c r="E6" s="181" t="n">
        <v>1229.5</v>
      </c>
      <c r="F6" s="189" t="n">
        <v>26.73</v>
      </c>
      <c r="G6" s="182" t="n"/>
      <c r="H6" s="182" t="n"/>
      <c r="I6" s="182" t="n"/>
      <c r="J6" s="182" t="n"/>
      <c r="K6" s="189" t="n">
        <v>19.39</v>
      </c>
      <c r="L6" s="182" t="n"/>
      <c r="M6" s="182" t="n"/>
      <c r="N6" s="182" t="n"/>
      <c r="O6" s="182" t="n"/>
      <c r="P6" s="189" t="n">
        <v>13.25</v>
      </c>
      <c r="Q6" s="182" t="n"/>
      <c r="R6" s="182" t="n"/>
      <c r="S6" s="182" t="n"/>
      <c r="T6" s="182" t="n"/>
      <c r="U6" s="189" t="n">
        <v>15.27</v>
      </c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9" t="n">
        <v>14.54</v>
      </c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9" t="n">
        <v>11.55</v>
      </c>
      <c r="AO6" s="182" t="n"/>
      <c r="AP6" s="189" t="n">
        <v>25.55</v>
      </c>
      <c r="AQ6" s="189" t="n">
        <v>7.56</v>
      </c>
      <c r="AR6" s="182" t="n"/>
      <c r="AS6" s="182" t="n"/>
      <c r="AT6" s="182" t="n"/>
      <c r="AU6" s="182" t="n"/>
      <c r="AV6" s="182" t="n"/>
      <c r="AW6" s="182" t="n"/>
      <c r="AX6" s="189" t="n">
        <v>17.91</v>
      </c>
      <c r="AY6" s="182" t="n"/>
      <c r="AZ6" s="189" t="n">
        <v>36.43</v>
      </c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2" t="n"/>
      <c r="BR6" s="189" t="n">
        <v>25.55</v>
      </c>
      <c r="BS6" s="189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9" t="n">
        <v>11.55</v>
      </c>
      <c r="CE6" s="189" t="n">
        <v>70.86</v>
      </c>
      <c r="CF6" s="189" t="n">
        <v>10.17</v>
      </c>
      <c r="CG6" s="189" t="n">
        <v>23.55</v>
      </c>
      <c r="CH6" s="182" t="n"/>
      <c r="CI6" s="182" t="n"/>
      <c r="CJ6" s="189" t="n">
        <v>37.32</v>
      </c>
      <c r="CK6" s="182" t="n"/>
      <c r="CL6" s="182" t="n"/>
      <c r="CM6" s="182" t="n"/>
      <c r="CN6" s="182" t="n"/>
      <c r="CO6" s="189" t="n">
        <v>630.48</v>
      </c>
      <c r="CP6" s="182" t="n"/>
      <c r="CQ6" s="182" t="n"/>
      <c r="CR6" s="182" t="n"/>
      <c r="CS6" s="182" t="n"/>
      <c r="CT6" s="182" t="n"/>
      <c r="CU6" s="189" t="n">
        <v>18.42</v>
      </c>
      <c r="CV6" s="189" t="n">
        <v>20.97</v>
      </c>
      <c r="CW6" s="182" t="n"/>
      <c r="CX6" s="189" t="n">
        <v>14.12</v>
      </c>
      <c r="CY6" s="189" t="n">
        <v>7.55</v>
      </c>
      <c r="CZ6" s="182" t="n"/>
      <c r="DA6" s="182" t="n"/>
      <c r="DB6" s="182" t="n"/>
      <c r="DC6" s="189" t="n">
        <v>13.62</v>
      </c>
      <c r="DD6" s="189" t="n"/>
      <c r="DE6" s="182" t="n"/>
      <c r="DF6" s="182" t="n"/>
      <c r="DG6" s="189" t="n">
        <v>11.55</v>
      </c>
      <c r="DH6" s="182" t="n"/>
      <c r="DI6" s="189" t="n">
        <v>10.17</v>
      </c>
      <c r="DJ6" s="182" t="n"/>
      <c r="DK6" s="182" t="n"/>
      <c r="DL6" s="182" t="n"/>
      <c r="DM6" s="182" t="n"/>
      <c r="DN6" s="182" t="n"/>
      <c r="DO6" s="182" t="n"/>
      <c r="DP6" s="182" t="n"/>
      <c r="DQ6" s="182" t="n"/>
      <c r="DR6" s="182" t="n"/>
      <c r="DS6" s="182" t="n"/>
      <c r="DT6" s="182" t="n"/>
      <c r="DU6" s="182" t="n"/>
      <c r="DV6" s="182" t="n"/>
      <c r="DW6" s="182" t="n"/>
      <c r="DX6" s="182" t="n"/>
      <c r="DY6" s="182" t="n"/>
      <c r="DZ6" s="182" t="n"/>
      <c r="EA6" s="182" t="n"/>
      <c r="EB6" s="182" t="n"/>
      <c r="EC6" s="182" t="n"/>
      <c r="ED6" s="182" t="n"/>
      <c r="EE6" s="182" t="n"/>
      <c r="EF6" s="182" t="n"/>
      <c r="EG6" s="189" t="n">
        <v>24.6</v>
      </c>
      <c r="EH6" s="189" t="n"/>
      <c r="EI6" s="189" t="n"/>
      <c r="EJ6" s="189" t="n">
        <v>6.99</v>
      </c>
      <c r="EK6" s="182" t="n"/>
      <c r="EL6" s="189" t="n">
        <v>13.62</v>
      </c>
      <c r="EM6" s="182" t="n"/>
      <c r="EN6" s="182" t="n"/>
      <c r="EO6" s="182" t="n"/>
      <c r="EP6" s="182" t="n"/>
      <c r="EQ6" s="182" t="n"/>
      <c r="ER6" s="182" t="n"/>
      <c r="ES6" s="189" t="n">
        <v>10.17</v>
      </c>
      <c r="ET6" s="182" t="n"/>
      <c r="EU6" s="182" t="n"/>
      <c r="EV6" s="182" t="n"/>
      <c r="EW6" s="189" t="n">
        <v>26.06</v>
      </c>
      <c r="EX6" s="189" t="n"/>
      <c r="EY6" s="189" t="n"/>
      <c r="EZ6" s="182" t="n"/>
      <c r="FA6" s="182" t="n"/>
      <c r="FB6" s="182" t="n"/>
      <c r="FC6" s="182" t="n"/>
      <c r="FD6" s="182" t="n"/>
      <c r="FE6" s="189" t="n">
        <v>10.67</v>
      </c>
      <c r="FF6" s="189" t="n">
        <v>7.56</v>
      </c>
      <c r="FG6" s="182" t="n"/>
      <c r="FH6" s="182" t="n"/>
      <c r="FI6" s="189" t="n">
        <v>35.77</v>
      </c>
      <c r="FJ6" s="182" t="n"/>
      <c r="FK6" s="182" t="n"/>
      <c r="FL6" s="182" t="n"/>
      <c r="FM6" s="184" t="n"/>
      <c r="FN6" s="185">
        <f>SUM(F6:FM6)</f>
        <v/>
      </c>
      <c r="FO6" s="186">
        <f>E6-FN6</f>
        <v/>
      </c>
    </row>
    <row r="7">
      <c r="A7" s="5" t="n">
        <v>6</v>
      </c>
      <c r="B7" s="179" t="n">
        <v>44252</v>
      </c>
      <c r="C7" s="30" t="inlineStr">
        <is>
          <t>DIGIKEY 2100467, 2100466</t>
        </is>
      </c>
      <c r="D7" s="180" t="n">
        <v>44238</v>
      </c>
      <c r="E7" s="181">
        <f>89.88+149.29</f>
        <v/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9">
        <f>89.88+149.29</f>
        <v/>
      </c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182" t="n"/>
      <c r="EF7" s="182" t="n"/>
      <c r="EG7" s="182" t="n"/>
      <c r="EH7" s="182" t="n"/>
      <c r="EI7" s="182" t="n"/>
      <c r="EJ7" s="182" t="n"/>
      <c r="EK7" s="182" t="n"/>
      <c r="EL7" s="182" t="n"/>
      <c r="EM7" s="182" t="n"/>
      <c r="EN7" s="182" t="n"/>
      <c r="EO7" s="182" t="n"/>
      <c r="EP7" s="182" t="n"/>
      <c r="EQ7" s="182" t="n"/>
      <c r="ER7" s="182" t="n"/>
      <c r="ES7" s="182" t="n"/>
      <c r="ET7" s="182" t="n"/>
      <c r="EU7" s="182" t="n"/>
      <c r="EV7" s="182" t="n"/>
      <c r="EW7" s="182" t="n"/>
      <c r="EX7" s="182" t="n"/>
      <c r="EY7" s="182" t="n"/>
      <c r="EZ7" s="182" t="n"/>
      <c r="FA7" s="182" t="n"/>
      <c r="FB7" s="182" t="n"/>
      <c r="FC7" s="182" t="n"/>
      <c r="FD7" s="182" t="n"/>
      <c r="FE7" s="182" t="n"/>
      <c r="FF7" s="182" t="n"/>
      <c r="FG7" s="182" t="n"/>
      <c r="FH7" s="182" t="n"/>
      <c r="FI7" s="182" t="n"/>
      <c r="FJ7" s="182" t="n"/>
      <c r="FK7" s="182" t="n"/>
      <c r="FL7" s="182" t="n"/>
      <c r="FM7" s="184" t="n"/>
      <c r="FN7" s="185">
        <f>SUM(F7:FM7)</f>
        <v/>
      </c>
      <c r="FO7" s="186">
        <f>E7-FN7</f>
        <v/>
      </c>
    </row>
    <row r="8">
      <c r="A8" s="5" t="n">
        <v>7</v>
      </c>
      <c r="B8" s="179" t="n">
        <v>44252</v>
      </c>
      <c r="C8" s="30" t="inlineStr">
        <is>
          <t>DIGIKEY 2100461</t>
        </is>
      </c>
      <c r="D8" s="180" t="n">
        <v>44233</v>
      </c>
      <c r="E8" s="181" t="n">
        <v>91.68000000000001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9" t="n">
        <v>91.68000000000001</v>
      </c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2" t="n"/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182" t="n"/>
      <c r="EE8" s="182" t="n"/>
      <c r="EF8" s="182" t="n"/>
      <c r="EG8" s="182" t="n"/>
      <c r="EH8" s="182" t="n"/>
      <c r="EI8" s="182" t="n"/>
      <c r="EJ8" s="182" t="n"/>
      <c r="EK8" s="182" t="n"/>
      <c r="EL8" s="182" t="n"/>
      <c r="EM8" s="182" t="n"/>
      <c r="EN8" s="182" t="n"/>
      <c r="EO8" s="182" t="n"/>
      <c r="EP8" s="182" t="n"/>
      <c r="EQ8" s="182" t="n"/>
      <c r="ER8" s="182" t="n"/>
      <c r="ES8" s="182" t="n"/>
      <c r="ET8" s="182" t="n"/>
      <c r="EU8" s="182" t="n"/>
      <c r="EV8" s="182" t="n"/>
      <c r="EW8" s="182" t="n"/>
      <c r="EX8" s="182" t="n"/>
      <c r="EY8" s="182" t="n"/>
      <c r="EZ8" s="182" t="n"/>
      <c r="FA8" s="182" t="n"/>
      <c r="FB8" s="182" t="n"/>
      <c r="FC8" s="182" t="n"/>
      <c r="FD8" s="182" t="n"/>
      <c r="FE8" s="182" t="n"/>
      <c r="FF8" s="182" t="n"/>
      <c r="FG8" s="182" t="n"/>
      <c r="FH8" s="182" t="n"/>
      <c r="FI8" s="182" t="n"/>
      <c r="FJ8" s="182" t="n"/>
      <c r="FK8" s="182" t="n"/>
      <c r="FL8" s="182" t="n"/>
      <c r="FM8" s="184" t="n"/>
      <c r="FN8" s="185">
        <f>SUM(F8:FM8)</f>
        <v/>
      </c>
      <c r="FO8" s="186">
        <f>E8-FN8</f>
        <v/>
      </c>
    </row>
    <row r="9">
      <c r="A9" s="5" t="n">
        <v>8</v>
      </c>
      <c r="B9" s="179" t="n">
        <v>44252</v>
      </c>
      <c r="C9" s="30" t="inlineStr">
        <is>
          <t>DIGIKEY 2100456, 2100455</t>
        </is>
      </c>
      <c r="D9" s="180" t="n">
        <v>44232</v>
      </c>
      <c r="E9" s="181">
        <f>720.01+935.52</f>
        <v/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9">
        <f>720.01+935.52</f>
        <v/>
      </c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2" t="n"/>
      <c r="EG9" s="182" t="n"/>
      <c r="EH9" s="182" t="n"/>
      <c r="EI9" s="182" t="n"/>
      <c r="EJ9" s="182" t="n"/>
      <c r="EK9" s="182" t="n"/>
      <c r="EL9" s="182" t="n"/>
      <c r="EM9" s="182" t="n"/>
      <c r="EN9" s="182" t="n"/>
      <c r="EO9" s="182" t="n"/>
      <c r="EP9" s="182" t="n"/>
      <c r="EQ9" s="182" t="n"/>
      <c r="ER9" s="182" t="n"/>
      <c r="ES9" s="182" t="n"/>
      <c r="ET9" s="182" t="n"/>
      <c r="EU9" s="182" t="n"/>
      <c r="EV9" s="182" t="n"/>
      <c r="EW9" s="182" t="n"/>
      <c r="EX9" s="182" t="n"/>
      <c r="EY9" s="182" t="n"/>
      <c r="EZ9" s="182" t="n"/>
      <c r="FA9" s="182" t="n"/>
      <c r="FB9" s="182" t="n"/>
      <c r="FC9" s="182" t="n"/>
      <c r="FD9" s="182" t="n"/>
      <c r="FE9" s="182" t="n"/>
      <c r="FF9" s="182" t="n"/>
      <c r="FG9" s="182" t="n"/>
      <c r="FH9" s="182" t="n"/>
      <c r="FI9" s="182" t="n"/>
      <c r="FJ9" s="182" t="n"/>
      <c r="FK9" s="182" t="n"/>
      <c r="FL9" s="182" t="n"/>
      <c r="FM9" s="184" t="n"/>
      <c r="FN9" s="185">
        <f>SUM(F9:FM9)</f>
        <v/>
      </c>
      <c r="FO9" s="186">
        <f>E9-FN9</f>
        <v/>
      </c>
    </row>
    <row r="10">
      <c r="A10" s="5" t="n">
        <v>9</v>
      </c>
      <c r="B10" s="179" t="n">
        <v>44252</v>
      </c>
      <c r="C10" s="30" t="inlineStr">
        <is>
          <t>DIGIKEY 2100452</t>
        </is>
      </c>
      <c r="D10" s="180" t="n">
        <v>44233</v>
      </c>
      <c r="E10" s="181" t="n">
        <v>7.73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9" t="n">
        <v>7.73</v>
      </c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2" t="n"/>
      <c r="EG10" s="182" t="n"/>
      <c r="EH10" s="182" t="n"/>
      <c r="EI10" s="182" t="n"/>
      <c r="EJ10" s="182" t="n"/>
      <c r="EK10" s="182" t="n"/>
      <c r="EL10" s="182" t="n"/>
      <c r="EM10" s="182" t="n"/>
      <c r="EN10" s="182" t="n"/>
      <c r="EO10" s="182" t="n"/>
      <c r="EP10" s="182" t="n"/>
      <c r="EQ10" s="182" t="n"/>
      <c r="ER10" s="182" t="n"/>
      <c r="ES10" s="182" t="n"/>
      <c r="ET10" s="182" t="n"/>
      <c r="EU10" s="182" t="n"/>
      <c r="EV10" s="182" t="n"/>
      <c r="EW10" s="182" t="n"/>
      <c r="EX10" s="182" t="n"/>
      <c r="EY10" s="182" t="n"/>
      <c r="EZ10" s="182" t="n"/>
      <c r="FA10" s="182" t="n"/>
      <c r="FB10" s="182" t="n"/>
      <c r="FC10" s="182" t="n"/>
      <c r="FD10" s="182" t="n"/>
      <c r="FE10" s="182" t="n"/>
      <c r="FF10" s="182" t="n"/>
      <c r="FG10" s="182" t="n"/>
      <c r="FH10" s="182" t="n"/>
      <c r="FI10" s="182" t="n"/>
      <c r="FJ10" s="182" t="n"/>
      <c r="FK10" s="182" t="n"/>
      <c r="FL10" s="182" t="n"/>
      <c r="FM10" s="184" t="n"/>
      <c r="FN10" s="185">
        <f>SUM(F10:FM10)</f>
        <v/>
      </c>
      <c r="FO10" s="186">
        <f>E10-FN10</f>
        <v/>
      </c>
    </row>
    <row r="11">
      <c r="A11" s="5" t="n">
        <v>10</v>
      </c>
      <c r="B11" s="179" t="n">
        <v>44252</v>
      </c>
      <c r="C11" s="30" t="inlineStr">
        <is>
          <t>DIGIKEY 2100442</t>
        </is>
      </c>
      <c r="D11" s="180" t="n">
        <v>44236</v>
      </c>
      <c r="E11" s="181" t="n">
        <v>57.2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9" t="n">
        <v>57.2</v>
      </c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2" t="n"/>
      <c r="EH11" s="182" t="n"/>
      <c r="EI11" s="182" t="n"/>
      <c r="EJ11" s="182" t="n"/>
      <c r="EK11" s="182" t="n"/>
      <c r="EL11" s="182" t="n"/>
      <c r="EM11" s="182" t="n"/>
      <c r="EN11" s="182" t="n"/>
      <c r="EO11" s="182" t="n"/>
      <c r="EP11" s="182" t="n"/>
      <c r="EQ11" s="182" t="n"/>
      <c r="ER11" s="182" t="n"/>
      <c r="ES11" s="182" t="n"/>
      <c r="ET11" s="182" t="n"/>
      <c r="EU11" s="182" t="n"/>
      <c r="EV11" s="182" t="n"/>
      <c r="EW11" s="182" t="n"/>
      <c r="EX11" s="182" t="n"/>
      <c r="EY11" s="182" t="n"/>
      <c r="EZ11" s="182" t="n"/>
      <c r="FA11" s="182" t="n"/>
      <c r="FB11" s="182" t="n"/>
      <c r="FC11" s="182" t="n"/>
      <c r="FD11" s="182" t="n"/>
      <c r="FE11" s="182" t="n"/>
      <c r="FF11" s="182" t="n"/>
      <c r="FG11" s="182" t="n"/>
      <c r="FH11" s="182" t="n"/>
      <c r="FI11" s="182" t="n"/>
      <c r="FJ11" s="182" t="n"/>
      <c r="FK11" s="182" t="n"/>
      <c r="FL11" s="182" t="n"/>
      <c r="FM11" s="184" t="n"/>
      <c r="FN11" s="185">
        <f>SUM(F11:FM11)</f>
        <v/>
      </c>
      <c r="FO11" s="186">
        <f>E11-FN11</f>
        <v/>
      </c>
    </row>
    <row r="12">
      <c r="A12" s="5" t="n">
        <v>11</v>
      </c>
      <c r="B12" s="179" t="n">
        <v>44252</v>
      </c>
      <c r="C12" s="30" t="inlineStr">
        <is>
          <t>DIGIKEY 2100432</t>
        </is>
      </c>
      <c r="D12" s="180" t="n">
        <v>44236</v>
      </c>
      <c r="E12" s="181" t="n">
        <v>21.95</v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9" t="n">
        <v>21.95</v>
      </c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2" t="n"/>
      <c r="DT12" s="182" t="n"/>
      <c r="DU12" s="182" t="n"/>
      <c r="DV12" s="182" t="n"/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2" t="n"/>
      <c r="EG12" s="182" t="n"/>
      <c r="EH12" s="182" t="n"/>
      <c r="EI12" s="182" t="n"/>
      <c r="EJ12" s="182" t="n"/>
      <c r="EK12" s="182" t="n"/>
      <c r="EL12" s="182" t="n"/>
      <c r="EM12" s="182" t="n"/>
      <c r="EN12" s="182" t="n"/>
      <c r="EO12" s="182" t="n"/>
      <c r="EP12" s="182" t="n"/>
      <c r="EQ12" s="182" t="n"/>
      <c r="ER12" s="182" t="n"/>
      <c r="ES12" s="182" t="n"/>
      <c r="ET12" s="182" t="n"/>
      <c r="EU12" s="182" t="n"/>
      <c r="EV12" s="182" t="n"/>
      <c r="EW12" s="182" t="n"/>
      <c r="EX12" s="182" t="n"/>
      <c r="EY12" s="182" t="n"/>
      <c r="EZ12" s="182" t="n"/>
      <c r="FA12" s="182" t="n"/>
      <c r="FB12" s="182" t="n"/>
      <c r="FC12" s="182" t="n"/>
      <c r="FD12" s="182" t="n"/>
      <c r="FE12" s="182" t="n"/>
      <c r="FF12" s="182" t="n"/>
      <c r="FG12" s="182" t="n"/>
      <c r="FH12" s="182" t="n"/>
      <c r="FI12" s="182" t="n"/>
      <c r="FJ12" s="182" t="n"/>
      <c r="FK12" s="182" t="n"/>
      <c r="FL12" s="182" t="n"/>
      <c r="FM12" s="184" t="n"/>
      <c r="FN12" s="185">
        <f>SUM(F12:FM12)</f>
        <v/>
      </c>
      <c r="FO12" s="186">
        <f>E12-FN12</f>
        <v/>
      </c>
    </row>
    <row r="13">
      <c r="A13" s="5" t="n">
        <v>12</v>
      </c>
      <c r="B13" s="179" t="n">
        <v>44252</v>
      </c>
      <c r="C13" s="30" t="inlineStr">
        <is>
          <t>DIGIKEY 2100105, 2100101, 2100091</t>
        </is>
      </c>
      <c r="D13" s="180" t="n">
        <v>44224</v>
      </c>
      <c r="E13" s="181">
        <f>470.31+90.44+1347.85+33.14</f>
        <v/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2" t="n"/>
      <c r="EG13" s="182" t="n"/>
      <c r="EH13" s="182" t="n"/>
      <c r="EI13" s="182" t="n"/>
      <c r="EJ13" s="182" t="n"/>
      <c r="EK13" s="182" t="n"/>
      <c r="EL13" s="182" t="n"/>
      <c r="EM13" s="182" t="n"/>
      <c r="EN13" s="182" t="n"/>
      <c r="EO13" s="182" t="n"/>
      <c r="EP13" s="182" t="n"/>
      <c r="EQ13" s="182" t="n"/>
      <c r="ER13" s="182" t="n"/>
      <c r="ES13" s="182" t="n"/>
      <c r="ET13" s="182" t="n"/>
      <c r="EU13" s="182" t="n"/>
      <c r="EV13" s="182" t="n"/>
      <c r="EW13" s="182" t="n"/>
      <c r="EX13" s="182" t="n"/>
      <c r="EY13" s="182" t="n"/>
      <c r="EZ13" s="182" t="n"/>
      <c r="FA13" s="182" t="n"/>
      <c r="FB13" s="182" t="n"/>
      <c r="FC13" s="182" t="n"/>
      <c r="FD13" s="182" t="n"/>
      <c r="FE13" s="182" t="n"/>
      <c r="FF13" s="182" t="n"/>
      <c r="FG13" s="182" t="n"/>
      <c r="FH13" s="182" t="n"/>
      <c r="FI13" s="189">
        <f>470.31+90.44+1347.85+33.14</f>
        <v/>
      </c>
      <c r="FJ13" s="182" t="n"/>
      <c r="FK13" s="182" t="n"/>
      <c r="FL13" s="182" t="n"/>
      <c r="FM13" s="184" t="n"/>
      <c r="FN13" s="185">
        <f>SUM(F13:FM13)</f>
        <v/>
      </c>
      <c r="FO13" s="186">
        <f>E13-FN13</f>
        <v/>
      </c>
    </row>
    <row r="14">
      <c r="A14" s="5" t="n">
        <v>13</v>
      </c>
      <c r="B14" s="179" t="n">
        <v>44260</v>
      </c>
      <c r="C14" s="30" t="inlineStr">
        <is>
          <t>ONSEM2100270</t>
        </is>
      </c>
      <c r="D14" s="180" t="n">
        <v>44243</v>
      </c>
      <c r="E14" s="181" t="n">
        <v>64</v>
      </c>
      <c r="F14" s="182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9" t="n">
        <v>64</v>
      </c>
      <c r="DO14" s="182" t="n"/>
      <c r="DP14" s="182" t="n"/>
      <c r="DQ14" s="182" t="n"/>
      <c r="DR14" s="182" t="n"/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2" t="n"/>
      <c r="EG14" s="182" t="n"/>
      <c r="EH14" s="182" t="n"/>
      <c r="EI14" s="182" t="n"/>
      <c r="EJ14" s="182" t="n"/>
      <c r="EK14" s="182" t="n"/>
      <c r="EL14" s="182" t="n"/>
      <c r="EM14" s="182" t="n"/>
      <c r="EN14" s="182" t="n"/>
      <c r="EO14" s="182" t="n"/>
      <c r="EP14" s="182" t="n"/>
      <c r="EQ14" s="182" t="n"/>
      <c r="ER14" s="182" t="n"/>
      <c r="ES14" s="182" t="n"/>
      <c r="ET14" s="182" t="n"/>
      <c r="EU14" s="182" t="n"/>
      <c r="EV14" s="182" t="n"/>
      <c r="EW14" s="182" t="n"/>
      <c r="EX14" s="182" t="n"/>
      <c r="EY14" s="182" t="n"/>
      <c r="EZ14" s="182" t="n"/>
      <c r="FA14" s="182" t="n"/>
      <c r="FB14" s="182" t="n"/>
      <c r="FC14" s="182" t="n"/>
      <c r="FD14" s="182" t="n"/>
      <c r="FE14" s="182" t="n"/>
      <c r="FF14" s="182" t="n"/>
      <c r="FG14" s="182" t="n"/>
      <c r="FH14" s="182" t="n"/>
      <c r="FI14" s="182" t="n"/>
      <c r="FJ14" s="182" t="n"/>
      <c r="FK14" s="182" t="n"/>
      <c r="FL14" s="182" t="n"/>
      <c r="FM14" s="184" t="n"/>
      <c r="FN14" s="185">
        <f>SUM(F14:FM14)</f>
        <v/>
      </c>
      <c r="FO14" s="186">
        <f>E14-FN14</f>
        <v/>
      </c>
    </row>
    <row r="15">
      <c r="A15" s="5" t="n">
        <v>14</v>
      </c>
      <c r="B15" s="179" t="n">
        <v>44260</v>
      </c>
      <c r="C15" s="30" t="inlineStr">
        <is>
          <t>SMD2100824,1059877,1059992</t>
        </is>
      </c>
      <c r="D15" s="180" t="n">
        <v>44225</v>
      </c>
      <c r="E15" s="181">
        <f>320.58+11.9</f>
        <v/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2" t="n"/>
      <c r="DP15" s="182" t="n"/>
      <c r="DQ15" s="182" t="n"/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9">
        <f>320.58+11.9</f>
        <v/>
      </c>
      <c r="EB15" s="182" t="n"/>
      <c r="EC15" s="182" t="n"/>
      <c r="ED15" s="182" t="n"/>
      <c r="EE15" s="182" t="n"/>
      <c r="EF15" s="182" t="n"/>
      <c r="EG15" s="182" t="n"/>
      <c r="EH15" s="182" t="n"/>
      <c r="EI15" s="182" t="n"/>
      <c r="EJ15" s="182" t="n"/>
      <c r="EK15" s="182" t="n"/>
      <c r="EL15" s="182" t="n"/>
      <c r="EM15" s="182" t="n"/>
      <c r="EN15" s="182" t="n"/>
      <c r="EO15" s="182" t="n"/>
      <c r="EP15" s="182" t="n"/>
      <c r="EQ15" s="182" t="n"/>
      <c r="ER15" s="182" t="n"/>
      <c r="ES15" s="182" t="n"/>
      <c r="ET15" s="182" t="n"/>
      <c r="EU15" s="182" t="n"/>
      <c r="EV15" s="182" t="n"/>
      <c r="EW15" s="182" t="n"/>
      <c r="EX15" s="182" t="n"/>
      <c r="EY15" s="182" t="n"/>
      <c r="EZ15" s="182" t="n"/>
      <c r="FA15" s="182" t="n"/>
      <c r="FB15" s="182" t="n"/>
      <c r="FC15" s="182" t="n"/>
      <c r="FD15" s="182" t="n"/>
      <c r="FE15" s="182" t="n"/>
      <c r="FF15" s="182" t="n"/>
      <c r="FG15" s="182" t="n"/>
      <c r="FH15" s="182" t="n"/>
      <c r="FI15" s="182" t="n"/>
      <c r="FJ15" s="182" t="n"/>
      <c r="FK15" s="182" t="n"/>
      <c r="FL15" s="182" t="n"/>
      <c r="FM15" s="184" t="n"/>
      <c r="FN15" s="185">
        <f>SUM(F15:FM15)</f>
        <v/>
      </c>
      <c r="FO15" s="186">
        <f>E15-FN15</f>
        <v/>
      </c>
    </row>
    <row r="16">
      <c r="A16" s="5" t="n">
        <v>15</v>
      </c>
      <c r="B16" s="179" t="n">
        <v>44260</v>
      </c>
      <c r="C16" s="30" t="inlineStr">
        <is>
          <t>LITEON2100297</t>
        </is>
      </c>
      <c r="D16" s="180" t="n">
        <v>44240</v>
      </c>
      <c r="E16" s="181" t="n">
        <v>14.25</v>
      </c>
      <c r="F16" s="182" t="n"/>
      <c r="G16" s="182" t="n"/>
      <c r="H16" s="182" t="n"/>
      <c r="I16" s="182" t="n"/>
      <c r="J16" s="182" t="n"/>
      <c r="K16" s="189" t="n">
        <v>14.25</v>
      </c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2" t="n"/>
      <c r="EH16" s="182" t="n"/>
      <c r="EI16" s="182" t="n"/>
      <c r="EJ16" s="182" t="n"/>
      <c r="EK16" s="182" t="n"/>
      <c r="EL16" s="182" t="n"/>
      <c r="EM16" s="182" t="n"/>
      <c r="EN16" s="182" t="n"/>
      <c r="EO16" s="182" t="n"/>
      <c r="EP16" s="182" t="n"/>
      <c r="EQ16" s="182" t="n"/>
      <c r="ER16" s="182" t="n"/>
      <c r="ES16" s="182" t="n"/>
      <c r="ET16" s="182" t="n"/>
      <c r="EU16" s="182" t="n"/>
      <c r="EV16" s="182" t="n"/>
      <c r="EW16" s="182" t="n"/>
      <c r="EX16" s="182" t="n"/>
      <c r="EY16" s="182" t="n"/>
      <c r="EZ16" s="182" t="n"/>
      <c r="FA16" s="182" t="n"/>
      <c r="FB16" s="182" t="n"/>
      <c r="FC16" s="182" t="n"/>
      <c r="FD16" s="182" t="n"/>
      <c r="FE16" s="182" t="n"/>
      <c r="FF16" s="182" t="n"/>
      <c r="FG16" s="182" t="n"/>
      <c r="FH16" s="182" t="n"/>
      <c r="FI16" s="182" t="n"/>
      <c r="FJ16" s="182" t="n"/>
      <c r="FK16" s="182" t="n"/>
      <c r="FL16" s="182" t="n"/>
      <c r="FM16" s="184" t="n"/>
      <c r="FN16" s="185">
        <f>SUM(F16:FM16)</f>
        <v/>
      </c>
      <c r="FO16" s="186">
        <f>E16-FN16</f>
        <v/>
      </c>
    </row>
    <row r="17">
      <c r="A17" s="5" t="n">
        <v>16</v>
      </c>
      <c r="B17" s="179" t="n">
        <v>44260</v>
      </c>
      <c r="C17" s="30" t="inlineStr">
        <is>
          <t>TTI2100464</t>
        </is>
      </c>
      <c r="D17" s="180" t="n">
        <v>44256</v>
      </c>
      <c r="E17" s="181" t="n">
        <v>48.96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9" t="n">
        <v>48.96</v>
      </c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2" t="n"/>
      <c r="EH17" s="182" t="n"/>
      <c r="EI17" s="182" t="n"/>
      <c r="EJ17" s="182" t="n"/>
      <c r="EK17" s="182" t="n"/>
      <c r="EL17" s="182" t="n"/>
      <c r="EM17" s="182" t="n"/>
      <c r="EN17" s="182" t="n"/>
      <c r="EO17" s="182" t="n"/>
      <c r="EP17" s="182" t="n"/>
      <c r="EQ17" s="182" t="n"/>
      <c r="ER17" s="182" t="n"/>
      <c r="ES17" s="182" t="n"/>
      <c r="ET17" s="182" t="n"/>
      <c r="EU17" s="182" t="n"/>
      <c r="EV17" s="182" t="n"/>
      <c r="EW17" s="182" t="n"/>
      <c r="EX17" s="182" t="n"/>
      <c r="EY17" s="182" t="n"/>
      <c r="EZ17" s="182" t="n"/>
      <c r="FA17" s="182" t="n"/>
      <c r="FB17" s="182" t="n"/>
      <c r="FC17" s="182" t="n"/>
      <c r="FD17" s="182" t="n"/>
      <c r="FE17" s="182" t="n"/>
      <c r="FF17" s="182" t="n"/>
      <c r="FG17" s="182" t="n"/>
      <c r="FH17" s="182" t="n"/>
      <c r="FI17" s="182" t="n"/>
      <c r="FJ17" s="182" t="n"/>
      <c r="FK17" s="182" t="n"/>
      <c r="FL17" s="182" t="n"/>
      <c r="FM17" s="184" t="n"/>
      <c r="FN17" s="185">
        <f>SUM(F17:FM17)</f>
        <v/>
      </c>
      <c r="FO17" s="186">
        <f>E17-FN17</f>
        <v/>
      </c>
    </row>
    <row r="18">
      <c r="A18" s="5" t="n">
        <v>17</v>
      </c>
      <c r="B18" s="179" t="n">
        <v>44260</v>
      </c>
      <c r="C18" s="30" t="inlineStr">
        <is>
          <t>TTI2100474</t>
        </is>
      </c>
      <c r="D18" s="180" t="n">
        <v>44256</v>
      </c>
      <c r="E18" s="181" t="n">
        <v>131.44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9" t="n">
        <v>131.44</v>
      </c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2" t="n"/>
      <c r="EM18" s="182" t="n"/>
      <c r="EN18" s="182" t="n"/>
      <c r="EO18" s="182" t="n"/>
      <c r="EP18" s="182" t="n"/>
      <c r="EQ18" s="182" t="n"/>
      <c r="ER18" s="182" t="n"/>
      <c r="ES18" s="182" t="n"/>
      <c r="ET18" s="182" t="n"/>
      <c r="EU18" s="182" t="n"/>
      <c r="EV18" s="182" t="n"/>
      <c r="EW18" s="182" t="n"/>
      <c r="EX18" s="182" t="n"/>
      <c r="EY18" s="182" t="n"/>
      <c r="EZ18" s="182" t="n"/>
      <c r="FA18" s="182" t="n"/>
      <c r="FB18" s="182" t="n"/>
      <c r="FC18" s="182" t="n"/>
      <c r="FD18" s="182" t="n"/>
      <c r="FE18" s="182" t="n"/>
      <c r="FF18" s="182" t="n"/>
      <c r="FG18" s="182" t="n"/>
      <c r="FH18" s="182" t="n"/>
      <c r="FI18" s="182" t="n"/>
      <c r="FJ18" s="182" t="n"/>
      <c r="FK18" s="182" t="n"/>
      <c r="FL18" s="182" t="n"/>
      <c r="FM18" s="184" t="n"/>
      <c r="FN18" s="185">
        <f>SUM(F18:FM18)</f>
        <v/>
      </c>
      <c r="FO18" s="186">
        <f>E18-FN18</f>
        <v/>
      </c>
    </row>
    <row r="19">
      <c r="A19" s="5" t="n">
        <v>18</v>
      </c>
      <c r="B19" s="179" t="n">
        <v>44260</v>
      </c>
      <c r="C19" s="30" t="inlineStr">
        <is>
          <t>TTI2100132</t>
        </is>
      </c>
      <c r="D19" s="180" t="n">
        <v>44256</v>
      </c>
      <c r="E19" s="181" t="n">
        <v>51.76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2" t="n"/>
      <c r="EG19" s="182" t="n"/>
      <c r="EH19" s="182" t="n"/>
      <c r="EI19" s="182" t="n"/>
      <c r="EJ19" s="182" t="n"/>
      <c r="EK19" s="182" t="n"/>
      <c r="EL19" s="182" t="n"/>
      <c r="EM19" s="182" t="n"/>
      <c r="EN19" s="182" t="n"/>
      <c r="EO19" s="182" t="n"/>
      <c r="EP19" s="182" t="n"/>
      <c r="EQ19" s="182" t="n"/>
      <c r="ER19" s="182" t="n"/>
      <c r="ES19" s="182" t="n"/>
      <c r="ET19" s="182" t="n"/>
      <c r="EU19" s="182" t="n"/>
      <c r="EV19" s="182" t="n"/>
      <c r="EW19" s="182" t="n"/>
      <c r="EX19" s="182" t="n"/>
      <c r="EY19" s="182" t="n"/>
      <c r="EZ19" s="182" t="n"/>
      <c r="FA19" s="182" t="n"/>
      <c r="FB19" s="182" t="n"/>
      <c r="FC19" s="182" t="n"/>
      <c r="FD19" s="189" t="n">
        <v>51.76</v>
      </c>
      <c r="FE19" s="182" t="n"/>
      <c r="FF19" s="182" t="n"/>
      <c r="FG19" s="182" t="n"/>
      <c r="FH19" s="182" t="n"/>
      <c r="FI19" s="182" t="n"/>
      <c r="FJ19" s="182" t="n"/>
      <c r="FK19" s="182" t="n"/>
      <c r="FL19" s="182" t="n"/>
      <c r="FM19" s="184" t="n"/>
      <c r="FN19" s="185">
        <f>SUM(F19:FM19)</f>
        <v/>
      </c>
      <c r="FO19" s="186">
        <f>E19-FN19</f>
        <v/>
      </c>
    </row>
    <row r="20">
      <c r="A20" s="5" t="n">
        <v>19</v>
      </c>
      <c r="B20" s="179" t="n">
        <v>44266</v>
      </c>
      <c r="C20" s="30" t="inlineStr">
        <is>
          <t>3-318-56446</t>
        </is>
      </c>
      <c r="D20" s="180" t="n">
        <v>44159</v>
      </c>
      <c r="E20" s="181" t="n">
        <v>123.88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9" t="n">
        <v>123.88</v>
      </c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2" t="n"/>
      <c r="EG20" s="182" t="n"/>
      <c r="EH20" s="182" t="n"/>
      <c r="EI20" s="182" t="n"/>
      <c r="EJ20" s="182" t="n"/>
      <c r="EK20" s="182" t="n"/>
      <c r="EL20" s="182" t="n"/>
      <c r="EM20" s="182" t="n"/>
      <c r="EN20" s="182" t="n"/>
      <c r="EO20" s="182" t="n"/>
      <c r="EP20" s="182" t="n"/>
      <c r="EQ20" s="182" t="n"/>
      <c r="ER20" s="182" t="n"/>
      <c r="ES20" s="182" t="n"/>
      <c r="ET20" s="182" t="n"/>
      <c r="EU20" s="182" t="n"/>
      <c r="EV20" s="182" t="n"/>
      <c r="EW20" s="182" t="n"/>
      <c r="EX20" s="182" t="n"/>
      <c r="EY20" s="182" t="n"/>
      <c r="EZ20" s="182" t="n"/>
      <c r="FA20" s="182" t="n"/>
      <c r="FB20" s="182" t="n"/>
      <c r="FC20" s="182" t="n"/>
      <c r="FD20" s="182" t="n"/>
      <c r="FE20" s="182" t="n"/>
      <c r="FF20" s="182" t="n"/>
      <c r="FG20" s="182" t="n"/>
      <c r="FH20" s="182" t="n"/>
      <c r="FI20" s="182" t="n"/>
      <c r="FJ20" s="182" t="n"/>
      <c r="FK20" s="182" t="n"/>
      <c r="FL20" s="182" t="n"/>
      <c r="FM20" s="184" t="n"/>
      <c r="FN20" s="185">
        <f>SUM(F20:FM20)</f>
        <v/>
      </c>
      <c r="FO20" s="186">
        <f>E20-FN20</f>
        <v/>
      </c>
    </row>
    <row r="21">
      <c r="A21" s="5" t="n">
        <v>20</v>
      </c>
      <c r="B21" s="179" t="n">
        <v>44266</v>
      </c>
      <c r="C21" s="30" t="inlineStr">
        <is>
          <t>3-328-27090</t>
        </is>
      </c>
      <c r="D21" s="180" t="n">
        <v>44187</v>
      </c>
      <c r="E21" s="181" t="n">
        <v>629.77</v>
      </c>
      <c r="F21" s="182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9" t="n">
        <v>629.77</v>
      </c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2" t="n"/>
      <c r="EC21" s="182" t="n"/>
      <c r="ED21" s="182" t="n"/>
      <c r="EE21" s="182" t="n"/>
      <c r="EF21" s="182" t="n"/>
      <c r="EG21" s="182" t="n"/>
      <c r="EH21" s="182" t="n"/>
      <c r="EI21" s="182" t="n"/>
      <c r="EJ21" s="182" t="n"/>
      <c r="EK21" s="182" t="n"/>
      <c r="EL21" s="182" t="n"/>
      <c r="EM21" s="182" t="n"/>
      <c r="EN21" s="182" t="n"/>
      <c r="EO21" s="182" t="n"/>
      <c r="EP21" s="182" t="n"/>
      <c r="EQ21" s="182" t="n"/>
      <c r="ER21" s="182" t="n"/>
      <c r="ES21" s="182" t="n"/>
      <c r="ET21" s="182" t="n"/>
      <c r="EU21" s="182" t="n"/>
      <c r="EV21" s="182" t="n"/>
      <c r="EW21" s="182" t="n"/>
      <c r="EX21" s="182" t="n"/>
      <c r="EY21" s="182" t="n"/>
      <c r="EZ21" s="182" t="n"/>
      <c r="FA21" s="182" t="n"/>
      <c r="FB21" s="182" t="n"/>
      <c r="FC21" s="182" t="n"/>
      <c r="FD21" s="182" t="n"/>
      <c r="FE21" s="182" t="n"/>
      <c r="FF21" s="182" t="n"/>
      <c r="FG21" s="182" t="n"/>
      <c r="FH21" s="182" t="n"/>
      <c r="FI21" s="182" t="n"/>
      <c r="FJ21" s="182" t="n"/>
      <c r="FK21" s="182" t="n"/>
      <c r="FL21" s="182" t="n"/>
      <c r="FM21" s="184" t="n"/>
      <c r="FN21" s="185">
        <f>SUM(F21:FM21)</f>
        <v/>
      </c>
      <c r="FO21" s="186">
        <f>E21-FN21</f>
        <v/>
      </c>
    </row>
    <row r="22">
      <c r="A22" s="5" t="n">
        <v>21</v>
      </c>
      <c r="B22" s="179" t="n">
        <v>44266</v>
      </c>
      <c r="C22" s="30" t="inlineStr">
        <is>
          <t>3-330-71015</t>
        </is>
      </c>
      <c r="D22" s="180" t="n">
        <v>44194</v>
      </c>
      <c r="E22" s="181" t="n">
        <v>757.53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9" t="n">
        <v>757.53</v>
      </c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2" t="n"/>
      <c r="EM22" s="182" t="n"/>
      <c r="EN22" s="182" t="n"/>
      <c r="EO22" s="182" t="n"/>
      <c r="EP22" s="182" t="n"/>
      <c r="EQ22" s="182" t="n"/>
      <c r="ER22" s="182" t="n"/>
      <c r="ES22" s="182" t="n"/>
      <c r="ET22" s="182" t="n"/>
      <c r="EU22" s="182" t="n"/>
      <c r="EV22" s="182" t="n"/>
      <c r="EW22" s="182" t="n"/>
      <c r="EX22" s="182" t="n"/>
      <c r="EY22" s="182" t="n"/>
      <c r="EZ22" s="182" t="n"/>
      <c r="FA22" s="182" t="n"/>
      <c r="FB22" s="182" t="n"/>
      <c r="FC22" s="182" t="n"/>
      <c r="FD22" s="182" t="n"/>
      <c r="FE22" s="182" t="n"/>
      <c r="FF22" s="182" t="n"/>
      <c r="FG22" s="182" t="n"/>
      <c r="FH22" s="182" t="n"/>
      <c r="FI22" s="182" t="n"/>
      <c r="FJ22" s="182" t="n"/>
      <c r="FK22" s="182" t="n"/>
      <c r="FL22" s="182" t="n"/>
      <c r="FM22" s="184" t="n"/>
      <c r="FN22" s="185">
        <f>SUM(F22:FM22)</f>
        <v/>
      </c>
      <c r="FO22" s="186">
        <f>E22-FN22</f>
        <v/>
      </c>
    </row>
    <row r="23">
      <c r="A23" s="5" t="n">
        <v>22</v>
      </c>
      <c r="B23" s="179" t="n">
        <v>44266</v>
      </c>
      <c r="C23" s="30" t="inlineStr">
        <is>
          <t>3-332-58623</t>
        </is>
      </c>
      <c r="D23" s="180" t="n">
        <v>44201</v>
      </c>
      <c r="E23" s="181" t="n">
        <v>1799.97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9" t="n">
        <v>1799.97</v>
      </c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2" t="n"/>
      <c r="EG23" s="182" t="n"/>
      <c r="EH23" s="182" t="n"/>
      <c r="EI23" s="182" t="n"/>
      <c r="EJ23" s="182" t="n"/>
      <c r="EK23" s="182" t="n"/>
      <c r="EL23" s="182" t="n"/>
      <c r="EM23" s="182" t="n"/>
      <c r="EN23" s="182" t="n"/>
      <c r="EO23" s="182" t="n"/>
      <c r="EP23" s="182" t="n"/>
      <c r="EQ23" s="182" t="n"/>
      <c r="ER23" s="182" t="n"/>
      <c r="ES23" s="182" t="n"/>
      <c r="ET23" s="182" t="n"/>
      <c r="EU23" s="182" t="n"/>
      <c r="EV23" s="182" t="n"/>
      <c r="EW23" s="182" t="n"/>
      <c r="EX23" s="182" t="n"/>
      <c r="EY23" s="182" t="n"/>
      <c r="EZ23" s="182" t="n"/>
      <c r="FA23" s="182" t="n"/>
      <c r="FB23" s="182" t="n"/>
      <c r="FC23" s="182" t="n"/>
      <c r="FD23" s="182" t="n"/>
      <c r="FE23" s="182" t="n"/>
      <c r="FF23" s="182" t="n"/>
      <c r="FG23" s="182" t="n"/>
      <c r="FH23" s="182" t="n"/>
      <c r="FI23" s="182" t="n"/>
      <c r="FJ23" s="182" t="n"/>
      <c r="FK23" s="182" t="n"/>
      <c r="FL23" s="182" t="n"/>
      <c r="FM23" s="184" t="n"/>
      <c r="FN23" s="185">
        <f>SUM(F23:FM23)</f>
        <v/>
      </c>
      <c r="FO23" s="186">
        <f>E23-FN23</f>
        <v/>
      </c>
    </row>
    <row r="24">
      <c r="A24" s="5" t="n">
        <v>23</v>
      </c>
      <c r="B24" s="179" t="n">
        <v>44266</v>
      </c>
      <c r="C24" s="30" t="inlineStr">
        <is>
          <t>3-333-61929</t>
        </is>
      </c>
      <c r="D24" s="180" t="n">
        <v>44204</v>
      </c>
      <c r="E24" s="181" t="n">
        <v>41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9" t="n">
        <v>41</v>
      </c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2" t="n"/>
      <c r="EH24" s="182" t="n"/>
      <c r="EI24" s="182" t="n"/>
      <c r="EJ24" s="182" t="n"/>
      <c r="EK24" s="182" t="n"/>
      <c r="EL24" s="182" t="n"/>
      <c r="EM24" s="182" t="n"/>
      <c r="EN24" s="182" t="n"/>
      <c r="EO24" s="182" t="n"/>
      <c r="EP24" s="182" t="n"/>
      <c r="EQ24" s="182" t="n"/>
      <c r="ER24" s="182" t="n"/>
      <c r="ES24" s="182" t="n"/>
      <c r="ET24" s="182" t="n"/>
      <c r="EU24" s="182" t="n"/>
      <c r="EV24" s="182" t="n"/>
      <c r="EW24" s="182" t="n"/>
      <c r="EX24" s="182" t="n"/>
      <c r="EY24" s="182" t="n"/>
      <c r="EZ24" s="182" t="n"/>
      <c r="FA24" s="182" t="n"/>
      <c r="FB24" s="182" t="n"/>
      <c r="FC24" s="182" t="n"/>
      <c r="FD24" s="182" t="n"/>
      <c r="FE24" s="182" t="n"/>
      <c r="FF24" s="182" t="n"/>
      <c r="FG24" s="182" t="n"/>
      <c r="FH24" s="182" t="n"/>
      <c r="FI24" s="182" t="n"/>
      <c r="FJ24" s="182" t="n"/>
      <c r="FK24" s="182" t="n"/>
      <c r="FL24" s="182" t="n"/>
      <c r="FM24" s="184" t="n"/>
      <c r="FN24" s="185">
        <f>SUM(F24:FM24)</f>
        <v/>
      </c>
      <c r="FO24" s="186">
        <f>E24-FN24</f>
        <v/>
      </c>
    </row>
    <row r="25">
      <c r="A25" s="5" t="n">
        <v>24</v>
      </c>
      <c r="B25" s="179" t="n">
        <v>44266</v>
      </c>
      <c r="C25" s="30" t="inlineStr">
        <is>
          <t>3-334-07612</t>
        </is>
      </c>
      <c r="D25" s="180" t="n">
        <v>44207</v>
      </c>
      <c r="E25" s="181" t="n">
        <v>1239.62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9" t="n">
        <v>41</v>
      </c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9">
        <f>41+1157.62</f>
        <v/>
      </c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2" t="n"/>
      <c r="EH25" s="182" t="n"/>
      <c r="EI25" s="182" t="n"/>
      <c r="EJ25" s="182" t="n"/>
      <c r="EK25" s="182" t="n"/>
      <c r="EL25" s="182" t="n"/>
      <c r="EM25" s="182" t="n"/>
      <c r="EN25" s="182" t="n"/>
      <c r="EO25" s="182" t="n"/>
      <c r="EP25" s="182" t="n"/>
      <c r="EQ25" s="182" t="n"/>
      <c r="ER25" s="182" t="n"/>
      <c r="ES25" s="182" t="n"/>
      <c r="ET25" s="182" t="n"/>
      <c r="EU25" s="182" t="n"/>
      <c r="EV25" s="182" t="n"/>
      <c r="EW25" s="182" t="n"/>
      <c r="EX25" s="182" t="n"/>
      <c r="EY25" s="182" t="n"/>
      <c r="EZ25" s="182" t="n"/>
      <c r="FA25" s="182" t="n"/>
      <c r="FB25" s="182" t="n"/>
      <c r="FC25" s="182" t="n"/>
      <c r="FD25" s="182" t="n"/>
      <c r="FE25" s="182" t="n"/>
      <c r="FF25" s="182" t="n"/>
      <c r="FG25" s="182" t="n"/>
      <c r="FH25" s="182" t="n"/>
      <c r="FI25" s="182" t="n"/>
      <c r="FJ25" s="182" t="n"/>
      <c r="FK25" s="182" t="n"/>
      <c r="FL25" s="182" t="n"/>
      <c r="FM25" s="184" t="n"/>
      <c r="FN25" s="185">
        <f>SUM(F25:FM25)</f>
        <v/>
      </c>
      <c r="FO25" s="186">
        <f>E25-FN25</f>
        <v/>
      </c>
    </row>
    <row r="26">
      <c r="A26" s="5" t="n">
        <v>25</v>
      </c>
      <c r="B26" s="179" t="n">
        <v>44266</v>
      </c>
      <c r="C26" s="30" t="inlineStr">
        <is>
          <t>3-334-57145</t>
        </is>
      </c>
      <c r="D26" s="180" t="n">
        <v>44208</v>
      </c>
      <c r="E26" s="181" t="n">
        <v>2486.75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9" t="n">
        <v>41</v>
      </c>
      <c r="CY26" s="182" t="n"/>
      <c r="CZ26" s="182" t="n"/>
      <c r="DA26" s="182" t="n"/>
      <c r="DB26" s="182" t="n"/>
      <c r="DC26" s="189" t="n">
        <v>41</v>
      </c>
      <c r="DD26" s="182" t="n"/>
      <c r="DE26" s="182" t="n"/>
      <c r="DF26" s="182" t="n"/>
      <c r="DG26" s="182" t="n"/>
      <c r="DH26" s="182" t="n"/>
      <c r="DI26" s="182" t="n"/>
      <c r="DJ26" s="182" t="n"/>
      <c r="DK26" s="182" t="n"/>
      <c r="DL26" s="182" t="n"/>
      <c r="DM26" s="182" t="n"/>
      <c r="DN26" s="182" t="n"/>
      <c r="DO26" s="189" t="n">
        <v>1247.13</v>
      </c>
      <c r="DP26" s="182" t="n"/>
      <c r="DQ26" s="189" t="n">
        <v>1157.62</v>
      </c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2" t="n"/>
      <c r="EH26" s="182" t="n"/>
      <c r="EI26" s="182" t="n"/>
      <c r="EJ26" s="182" t="n"/>
      <c r="EK26" s="182" t="n"/>
      <c r="EL26" s="182" t="n"/>
      <c r="EM26" s="182" t="n"/>
      <c r="EN26" s="182" t="n"/>
      <c r="EO26" s="182" t="n"/>
      <c r="EP26" s="182" t="n"/>
      <c r="EQ26" s="182" t="n"/>
      <c r="ER26" s="182" t="n"/>
      <c r="ES26" s="182" t="n"/>
      <c r="ET26" s="182" t="n"/>
      <c r="EU26" s="182" t="n"/>
      <c r="EV26" s="182" t="n"/>
      <c r="EW26" s="182" t="n"/>
      <c r="EX26" s="182" t="n"/>
      <c r="EY26" s="182" t="n"/>
      <c r="EZ26" s="182" t="n"/>
      <c r="FA26" s="182" t="n"/>
      <c r="FB26" s="182" t="n"/>
      <c r="FC26" s="182" t="n"/>
      <c r="FD26" s="182" t="n"/>
      <c r="FE26" s="182" t="n"/>
      <c r="FF26" s="182" t="n"/>
      <c r="FG26" s="182" t="n"/>
      <c r="FH26" s="182" t="n"/>
      <c r="FI26" s="182" t="n"/>
      <c r="FJ26" s="182" t="n"/>
      <c r="FK26" s="182" t="n"/>
      <c r="FL26" s="182" t="n"/>
      <c r="FM26" s="184" t="n"/>
      <c r="FN26" s="185">
        <f>SUM(F26:FM26)</f>
        <v/>
      </c>
      <c r="FO26" s="186">
        <f>E26-FN26</f>
        <v/>
      </c>
    </row>
    <row r="27">
      <c r="A27" s="5" t="n">
        <v>26</v>
      </c>
      <c r="B27" s="179" t="n">
        <v>44266</v>
      </c>
      <c r="C27" s="30" t="inlineStr">
        <is>
          <t>3-336-21167</t>
        </is>
      </c>
      <c r="D27" s="180" t="n">
        <v>44214</v>
      </c>
      <c r="E27" s="181" t="n">
        <v>2313.51</v>
      </c>
      <c r="F27" s="182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9" t="n">
        <v>2313.51</v>
      </c>
      <c r="DN27" s="182" t="n"/>
      <c r="DO27" s="182" t="n"/>
      <c r="DP27" s="182" t="n"/>
      <c r="DQ27" s="182" t="n"/>
      <c r="DR27" s="182" t="n"/>
      <c r="DS27" s="182" t="n"/>
      <c r="DT27" s="182" t="n"/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2" t="n"/>
      <c r="EL27" s="182" t="n"/>
      <c r="EM27" s="182" t="n"/>
      <c r="EN27" s="182" t="n"/>
      <c r="EO27" s="182" t="n"/>
      <c r="EP27" s="182" t="n"/>
      <c r="EQ27" s="182" t="n"/>
      <c r="ER27" s="182" t="n"/>
      <c r="ES27" s="182" t="n"/>
      <c r="ET27" s="182" t="n"/>
      <c r="EU27" s="182" t="n"/>
      <c r="EV27" s="182" t="n"/>
      <c r="EW27" s="182" t="n"/>
      <c r="EX27" s="182" t="n"/>
      <c r="EY27" s="182" t="n"/>
      <c r="EZ27" s="182" t="n"/>
      <c r="FA27" s="182" t="n"/>
      <c r="FB27" s="182" t="n"/>
      <c r="FC27" s="182" t="n"/>
      <c r="FD27" s="182" t="n"/>
      <c r="FE27" s="182" t="n"/>
      <c r="FF27" s="182" t="n"/>
      <c r="FG27" s="182" t="n"/>
      <c r="FH27" s="182" t="n"/>
      <c r="FI27" s="182" t="n"/>
      <c r="FJ27" s="182" t="n"/>
      <c r="FK27" s="182" t="n"/>
      <c r="FL27" s="182" t="n"/>
      <c r="FM27" s="184" t="n"/>
      <c r="FN27" s="185">
        <f>SUM(F27:FM27)</f>
        <v/>
      </c>
      <c r="FO27" s="186">
        <f>E27-FN27</f>
        <v/>
      </c>
    </row>
    <row r="28">
      <c r="A28" s="5" t="n">
        <v>27</v>
      </c>
      <c r="B28" s="179" t="n">
        <v>44266</v>
      </c>
      <c r="C28" s="30" t="inlineStr">
        <is>
          <t>3-337-20952</t>
        </is>
      </c>
      <c r="D28" s="180" t="n">
        <v>44216</v>
      </c>
      <c r="E28" s="181" t="n">
        <v>1175.27</v>
      </c>
      <c r="F28" s="182" t="n"/>
      <c r="G28" s="182" t="n"/>
      <c r="H28" s="189" t="n">
        <v>1175.27</v>
      </c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2" t="n"/>
      <c r="DI28" s="182" t="n"/>
      <c r="DJ28" s="182" t="n"/>
      <c r="DK28" s="182" t="n"/>
      <c r="DL28" s="182" t="n"/>
      <c r="DM28" s="182" t="n"/>
      <c r="DN28" s="182" t="n"/>
      <c r="DO28" s="182" t="n"/>
      <c r="DP28" s="182" t="n"/>
      <c r="DQ28" s="182" t="n"/>
      <c r="DR28" s="182" t="n"/>
      <c r="DS28" s="182" t="n"/>
      <c r="DT28" s="182" t="n"/>
      <c r="DU28" s="182" t="n"/>
      <c r="DV28" s="182" t="n"/>
      <c r="DW28" s="182" t="n"/>
      <c r="DX28" s="182" t="n"/>
      <c r="DY28" s="182" t="n"/>
      <c r="DZ28" s="182" t="n"/>
      <c r="EA28" s="182" t="n"/>
      <c r="EB28" s="182" t="n"/>
      <c r="EC28" s="182" t="n"/>
      <c r="ED28" s="182" t="n"/>
      <c r="EE28" s="182" t="n"/>
      <c r="EF28" s="182" t="n"/>
      <c r="EG28" s="182" t="n"/>
      <c r="EH28" s="182" t="n"/>
      <c r="EI28" s="182" t="n"/>
      <c r="EJ28" s="182" t="n"/>
      <c r="EK28" s="182" t="n"/>
      <c r="EL28" s="182" t="n"/>
      <c r="EM28" s="182" t="n"/>
      <c r="EN28" s="182" t="n"/>
      <c r="EO28" s="182" t="n"/>
      <c r="EP28" s="182" t="n"/>
      <c r="EQ28" s="182" t="n"/>
      <c r="ER28" s="182" t="n"/>
      <c r="ES28" s="182" t="n"/>
      <c r="ET28" s="182" t="n"/>
      <c r="EU28" s="182" t="n"/>
      <c r="EV28" s="182" t="n"/>
      <c r="EW28" s="182" t="n"/>
      <c r="EX28" s="182" t="n"/>
      <c r="EY28" s="182" t="n"/>
      <c r="EZ28" s="182" t="n"/>
      <c r="FA28" s="182" t="n"/>
      <c r="FB28" s="182" t="n"/>
      <c r="FC28" s="182" t="n"/>
      <c r="FD28" s="182" t="n"/>
      <c r="FE28" s="182" t="n"/>
      <c r="FF28" s="182" t="n"/>
      <c r="FG28" s="182" t="n"/>
      <c r="FH28" s="182" t="n"/>
      <c r="FI28" s="182" t="n"/>
      <c r="FJ28" s="182" t="n"/>
      <c r="FK28" s="182" t="n"/>
      <c r="FL28" s="182" t="n"/>
      <c r="FM28" s="184" t="n"/>
      <c r="FN28" s="185">
        <f>SUM(F28:FM28)</f>
        <v/>
      </c>
      <c r="FO28" s="186">
        <f>E28-FN28</f>
        <v/>
      </c>
    </row>
    <row r="29">
      <c r="A29" s="5" t="n">
        <v>28</v>
      </c>
      <c r="B29" s="179" t="n">
        <v>44266</v>
      </c>
      <c r="C29" s="30" t="inlineStr">
        <is>
          <t>3-339-46331</t>
        </is>
      </c>
      <c r="D29" s="180" t="n">
        <v>44223</v>
      </c>
      <c r="E29" s="181" t="n">
        <v>41</v>
      </c>
      <c r="F29" s="182" t="n"/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9" t="n">
        <v>41</v>
      </c>
      <c r="DF29" s="182" t="n"/>
      <c r="DG29" s="182" t="n"/>
      <c r="DH29" s="182" t="n"/>
      <c r="DI29" s="182" t="n"/>
      <c r="DJ29" s="182" t="n"/>
      <c r="DK29" s="182" t="n"/>
      <c r="DL29" s="182" t="n"/>
      <c r="DM29" s="182" t="n"/>
      <c r="DN29" s="182" t="n"/>
      <c r="DO29" s="182" t="n"/>
      <c r="DP29" s="182" t="n"/>
      <c r="DQ29" s="182" t="n"/>
      <c r="DR29" s="182" t="n"/>
      <c r="DS29" s="182" t="n"/>
      <c r="DT29" s="182" t="n"/>
      <c r="DU29" s="182" t="n"/>
      <c r="DV29" s="182" t="n"/>
      <c r="DW29" s="182" t="n"/>
      <c r="DX29" s="182" t="n"/>
      <c r="DY29" s="182" t="n"/>
      <c r="DZ29" s="182" t="n"/>
      <c r="EA29" s="182" t="n"/>
      <c r="EB29" s="182" t="n"/>
      <c r="EC29" s="182" t="n"/>
      <c r="ED29" s="182" t="n"/>
      <c r="EE29" s="182" t="n"/>
      <c r="EF29" s="182" t="n"/>
      <c r="EG29" s="182" t="n"/>
      <c r="EH29" s="182" t="n"/>
      <c r="EI29" s="182" t="n"/>
      <c r="EJ29" s="182" t="n"/>
      <c r="EK29" s="182" t="n"/>
      <c r="EL29" s="182" t="n"/>
      <c r="EM29" s="182" t="n"/>
      <c r="EN29" s="182" t="n"/>
      <c r="EO29" s="182" t="n"/>
      <c r="EP29" s="182" t="n"/>
      <c r="EQ29" s="182" t="n"/>
      <c r="ER29" s="182" t="n"/>
      <c r="ES29" s="182" t="n"/>
      <c r="ET29" s="182" t="n"/>
      <c r="EU29" s="182" t="n"/>
      <c r="EV29" s="182" t="n"/>
      <c r="EW29" s="182" t="n"/>
      <c r="EX29" s="182" t="n"/>
      <c r="EY29" s="182" t="n"/>
      <c r="EZ29" s="182" t="n"/>
      <c r="FA29" s="182" t="n"/>
      <c r="FB29" s="182" t="n"/>
      <c r="FC29" s="182" t="n"/>
      <c r="FD29" s="182" t="n"/>
      <c r="FE29" s="182" t="n"/>
      <c r="FF29" s="182" t="n"/>
      <c r="FG29" s="182" t="n"/>
      <c r="FH29" s="182" t="n"/>
      <c r="FI29" s="182" t="n"/>
      <c r="FJ29" s="182" t="n"/>
      <c r="FK29" s="182" t="n"/>
      <c r="FL29" s="182" t="n"/>
      <c r="FM29" s="184" t="n"/>
      <c r="FN29" s="185">
        <f>SUM(F29:FM29)</f>
        <v/>
      </c>
      <c r="FO29" s="186">
        <f>E29-FN29</f>
        <v/>
      </c>
    </row>
    <row r="30">
      <c r="A30" s="5" t="n">
        <v>29</v>
      </c>
      <c r="B30" s="179" t="n">
        <v>44266</v>
      </c>
      <c r="C30" s="30" t="inlineStr">
        <is>
          <t>3-340-27034</t>
        </is>
      </c>
      <c r="D30" s="180" t="n">
        <v>44225</v>
      </c>
      <c r="E30" s="181" t="n">
        <v>2054.46</v>
      </c>
      <c r="F30" s="182" t="n"/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9" t="n">
        <v>2054.46</v>
      </c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2" t="n"/>
      <c r="DG30" s="182" t="n"/>
      <c r="DH30" s="182" t="n"/>
      <c r="DI30" s="182" t="n"/>
      <c r="DJ30" s="182" t="n"/>
      <c r="DK30" s="182" t="n"/>
      <c r="DL30" s="182" t="n"/>
      <c r="DM30" s="182" t="n"/>
      <c r="DN30" s="182" t="n"/>
      <c r="DO30" s="182" t="n"/>
      <c r="DP30" s="182" t="n"/>
      <c r="DQ30" s="182" t="n"/>
      <c r="DR30" s="182" t="n"/>
      <c r="DS30" s="182" t="n"/>
      <c r="DT30" s="182" t="n"/>
      <c r="DU30" s="182" t="n"/>
      <c r="DV30" s="182" t="n"/>
      <c r="DW30" s="182" t="n"/>
      <c r="DX30" s="182" t="n"/>
      <c r="DY30" s="182" t="n"/>
      <c r="DZ30" s="182" t="n"/>
      <c r="EA30" s="182" t="n"/>
      <c r="EB30" s="182" t="n"/>
      <c r="EC30" s="182" t="n"/>
      <c r="ED30" s="182" t="n"/>
      <c r="EE30" s="182" t="n"/>
      <c r="EF30" s="182" t="n"/>
      <c r="EG30" s="182" t="n"/>
      <c r="EH30" s="182" t="n"/>
      <c r="EI30" s="182" t="n"/>
      <c r="EJ30" s="182" t="n"/>
      <c r="EK30" s="182" t="n"/>
      <c r="EL30" s="182" t="n"/>
      <c r="EM30" s="182" t="n"/>
      <c r="EN30" s="182" t="n"/>
      <c r="EO30" s="182" t="n"/>
      <c r="EP30" s="182" t="n"/>
      <c r="EQ30" s="182" t="n"/>
      <c r="ER30" s="182" t="n"/>
      <c r="ES30" s="182" t="n"/>
      <c r="ET30" s="182" t="n"/>
      <c r="EU30" s="182" t="n"/>
      <c r="EV30" s="182" t="n"/>
      <c r="EW30" s="182" t="n"/>
      <c r="EX30" s="182" t="n"/>
      <c r="EY30" s="182" t="n"/>
      <c r="EZ30" s="182" t="n"/>
      <c r="FA30" s="182" t="n"/>
      <c r="FB30" s="182" t="n"/>
      <c r="FC30" s="182" t="n"/>
      <c r="FD30" s="182" t="n"/>
      <c r="FE30" s="182" t="n"/>
      <c r="FF30" s="182" t="n"/>
      <c r="FG30" s="182" t="n"/>
      <c r="FH30" s="182" t="n"/>
      <c r="FI30" s="182" t="n"/>
      <c r="FJ30" s="182" t="n"/>
      <c r="FK30" s="182" t="n"/>
      <c r="FL30" s="182" t="n"/>
      <c r="FM30" s="184" t="n"/>
      <c r="FN30" s="185">
        <f>SUM(F30:FM30)</f>
        <v/>
      </c>
      <c r="FO30" s="186">
        <f>E30-FN30</f>
        <v/>
      </c>
    </row>
    <row r="31">
      <c r="A31" s="5" t="n">
        <v>30</v>
      </c>
      <c r="B31" s="179" t="n">
        <v>44266</v>
      </c>
      <c r="C31" s="30" t="inlineStr">
        <is>
          <t>3-341-38345</t>
        </is>
      </c>
      <c r="D31" s="180" t="n">
        <v>44229</v>
      </c>
      <c r="E31" s="181" t="n">
        <v>41</v>
      </c>
      <c r="F31" s="182" t="n"/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2" t="n"/>
      <c r="DG31" s="182" t="n"/>
      <c r="DH31" s="182" t="n"/>
      <c r="DI31" s="182" t="n"/>
      <c r="DJ31" s="182" t="n"/>
      <c r="DK31" s="182" t="n"/>
      <c r="DL31" s="182" t="n"/>
      <c r="DM31" s="182" t="n"/>
      <c r="DN31" s="182" t="n"/>
      <c r="DO31" s="182" t="n"/>
      <c r="DP31" s="182" t="n"/>
      <c r="DQ31" s="182" t="n"/>
      <c r="DR31" s="182" t="n"/>
      <c r="DS31" s="182" t="n"/>
      <c r="DT31" s="182" t="n"/>
      <c r="DU31" s="182" t="n"/>
      <c r="DV31" s="182" t="n"/>
      <c r="DW31" s="182" t="n"/>
      <c r="DX31" s="182" t="n"/>
      <c r="DY31" s="182" t="n"/>
      <c r="DZ31" s="182" t="n"/>
      <c r="EA31" s="182" t="n"/>
      <c r="EB31" s="182" t="n"/>
      <c r="EC31" s="182" t="n"/>
      <c r="ED31" s="182" t="n"/>
      <c r="EE31" s="182" t="n"/>
      <c r="EF31" s="182" t="n"/>
      <c r="EG31" s="182" t="n"/>
      <c r="EH31" s="182" t="n"/>
      <c r="EI31" s="182" t="n"/>
      <c r="EJ31" s="182" t="n"/>
      <c r="EK31" s="182" t="n"/>
      <c r="EL31" s="182" t="n"/>
      <c r="EM31" s="182" t="n"/>
      <c r="EN31" s="182" t="n"/>
      <c r="EO31" s="182" t="n"/>
      <c r="EP31" s="182" t="n"/>
      <c r="EQ31" s="182" t="n"/>
      <c r="ER31" s="182" t="n"/>
      <c r="ES31" s="182" t="n"/>
      <c r="ET31" s="182" t="n"/>
      <c r="EU31" s="182" t="n"/>
      <c r="EV31" s="182" t="n"/>
      <c r="EW31" s="182" t="n"/>
      <c r="EX31" s="182" t="n"/>
      <c r="EY31" s="182" t="n"/>
      <c r="EZ31" s="182" t="n"/>
      <c r="FA31" s="182" t="n"/>
      <c r="FB31" s="182" t="n"/>
      <c r="FC31" s="182" t="n"/>
      <c r="FD31" s="182" t="n"/>
      <c r="FE31" s="182" t="n"/>
      <c r="FF31" s="182" t="n"/>
      <c r="FG31" s="182" t="n"/>
      <c r="FH31" s="182" t="n"/>
      <c r="FI31" s="182" t="n"/>
      <c r="FJ31" s="182" t="n"/>
      <c r="FK31" s="182" t="n"/>
      <c r="FL31" s="182" t="n"/>
      <c r="FM31" s="201" t="n">
        <v>41</v>
      </c>
      <c r="FN31" s="185">
        <f>SUM(F31:FM31)</f>
        <v/>
      </c>
      <c r="FO31" s="186">
        <f>E31-FN31</f>
        <v/>
      </c>
    </row>
    <row r="32">
      <c r="A32" s="5" t="n">
        <v>31</v>
      </c>
      <c r="B32" s="179" t="n">
        <v>44266</v>
      </c>
      <c r="C32" s="30" t="inlineStr">
        <is>
          <t>3-344-21782</t>
        </is>
      </c>
      <c r="D32" s="180" t="n">
        <v>44237</v>
      </c>
      <c r="E32" s="181" t="n">
        <v>41</v>
      </c>
      <c r="F32" s="182" t="n"/>
      <c r="G32" s="182" t="n"/>
      <c r="H32" s="182" t="n"/>
      <c r="I32" s="182" t="n"/>
      <c r="J32" s="182" t="n"/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2" t="n"/>
      <c r="AF32" s="182" t="n"/>
      <c r="AG32" s="182" t="n"/>
      <c r="AH32" s="182" t="n"/>
      <c r="AI32" s="182" t="n"/>
      <c r="AJ32" s="182" t="n"/>
      <c r="AK32" s="182" t="n"/>
      <c r="AL32" s="182" t="n"/>
      <c r="AM32" s="182" t="n"/>
      <c r="AN32" s="182" t="n"/>
      <c r="AO32" s="182" t="n"/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2" t="n"/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2" t="n"/>
      <c r="CB32" s="182" t="n"/>
      <c r="CC32" s="182" t="n"/>
      <c r="CD32" s="182" t="n"/>
      <c r="CE32" s="182" t="n"/>
      <c r="CF32" s="182" t="n"/>
      <c r="CG32" s="182" t="n"/>
      <c r="CH32" s="182" t="n"/>
      <c r="CI32" s="182" t="n"/>
      <c r="CJ32" s="182" t="n"/>
      <c r="CK32" s="182" t="n"/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2" t="n"/>
      <c r="CU32" s="182" t="n"/>
      <c r="CV32" s="182" t="n"/>
      <c r="CW32" s="182" t="n"/>
      <c r="CX32" s="182" t="n"/>
      <c r="CY32" s="182" t="n"/>
      <c r="CZ32" s="189" t="n">
        <v>41</v>
      </c>
      <c r="DA32" s="182" t="n"/>
      <c r="DB32" s="182" t="n"/>
      <c r="DC32" s="182" t="n"/>
      <c r="DD32" s="182" t="n"/>
      <c r="DE32" s="182" t="n"/>
      <c r="DF32" s="182" t="n"/>
      <c r="DG32" s="182" t="n"/>
      <c r="DH32" s="182" t="n"/>
      <c r="DI32" s="182" t="n"/>
      <c r="DJ32" s="182" t="n"/>
      <c r="DK32" s="182" t="n"/>
      <c r="DL32" s="182" t="n"/>
      <c r="DM32" s="182" t="n"/>
      <c r="DN32" s="182" t="n"/>
      <c r="DO32" s="182" t="n"/>
      <c r="DP32" s="182" t="n"/>
      <c r="DQ32" s="182" t="n"/>
      <c r="DR32" s="182" t="n"/>
      <c r="DS32" s="182" t="n"/>
      <c r="DT32" s="182" t="n"/>
      <c r="DU32" s="182" t="n"/>
      <c r="DV32" s="182" t="n"/>
      <c r="DW32" s="182" t="n"/>
      <c r="DX32" s="182" t="n"/>
      <c r="DY32" s="182" t="n"/>
      <c r="DZ32" s="182" t="n"/>
      <c r="EA32" s="182" t="n"/>
      <c r="EB32" s="182" t="n"/>
      <c r="EC32" s="182" t="n"/>
      <c r="ED32" s="182" t="n"/>
      <c r="EE32" s="182" t="n"/>
      <c r="EF32" s="182" t="n"/>
      <c r="EG32" s="182" t="n"/>
      <c r="EH32" s="182" t="n"/>
      <c r="EI32" s="182" t="n"/>
      <c r="EJ32" s="182" t="n"/>
      <c r="EK32" s="182" t="n"/>
      <c r="EL32" s="182" t="n"/>
      <c r="EM32" s="182" t="n"/>
      <c r="EN32" s="182" t="n"/>
      <c r="EO32" s="182" t="n"/>
      <c r="EP32" s="182" t="n"/>
      <c r="EQ32" s="182" t="n"/>
      <c r="ER32" s="182" t="n"/>
      <c r="ES32" s="182" t="n"/>
      <c r="ET32" s="182" t="n"/>
      <c r="EU32" s="182" t="n"/>
      <c r="EV32" s="182" t="n"/>
      <c r="EW32" s="182" t="n"/>
      <c r="EX32" s="182" t="n"/>
      <c r="EY32" s="182" t="n"/>
      <c r="EZ32" s="182" t="n"/>
      <c r="FA32" s="182" t="n"/>
      <c r="FB32" s="182" t="n"/>
      <c r="FC32" s="182" t="n"/>
      <c r="FD32" s="182" t="n"/>
      <c r="FE32" s="182" t="n"/>
      <c r="FF32" s="182" t="n"/>
      <c r="FG32" s="182" t="n"/>
      <c r="FH32" s="182" t="n"/>
      <c r="FI32" s="182" t="n"/>
      <c r="FJ32" s="182" t="n"/>
      <c r="FK32" s="182" t="n"/>
      <c r="FL32" s="182" t="n"/>
      <c r="FM32" s="184" t="n"/>
      <c r="FN32" s="185">
        <f>SUM(F32:FM32)</f>
        <v/>
      </c>
      <c r="FO32" s="186">
        <f>E32-FN32</f>
        <v/>
      </c>
    </row>
    <row r="33">
      <c r="A33" s="5" t="n">
        <v>32</v>
      </c>
      <c r="B33" s="179" t="n">
        <v>44266</v>
      </c>
      <c r="C33" s="30" t="inlineStr">
        <is>
          <t>3-344-60578</t>
        </is>
      </c>
      <c r="D33" s="180" t="n">
        <v>44238</v>
      </c>
      <c r="E33" s="181" t="n">
        <v>41</v>
      </c>
      <c r="F33" s="182" t="n"/>
      <c r="G33" s="182" t="n"/>
      <c r="H33" s="182" t="n"/>
      <c r="I33" s="182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2" t="n"/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9" t="n">
        <v>41</v>
      </c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2" t="n"/>
      <c r="DM33" s="182" t="n"/>
      <c r="DN33" s="182" t="n"/>
      <c r="DO33" s="182" t="n"/>
      <c r="DP33" s="182" t="n"/>
      <c r="DQ33" s="182" t="n"/>
      <c r="DR33" s="182" t="n"/>
      <c r="DS33" s="182" t="n"/>
      <c r="DT33" s="182" t="n"/>
      <c r="DU33" s="182" t="n"/>
      <c r="DV33" s="182" t="n"/>
      <c r="DW33" s="182" t="n"/>
      <c r="DX33" s="182" t="n"/>
      <c r="DY33" s="182" t="n"/>
      <c r="DZ33" s="182" t="n"/>
      <c r="EA33" s="182" t="n"/>
      <c r="EB33" s="182" t="n"/>
      <c r="EC33" s="182" t="n"/>
      <c r="ED33" s="182" t="n"/>
      <c r="EE33" s="182" t="n"/>
      <c r="EF33" s="182" t="n"/>
      <c r="EG33" s="182" t="n"/>
      <c r="EH33" s="182" t="n"/>
      <c r="EI33" s="182" t="n"/>
      <c r="EJ33" s="182" t="n"/>
      <c r="EK33" s="182" t="n"/>
      <c r="EL33" s="182" t="n"/>
      <c r="EM33" s="182" t="n"/>
      <c r="EN33" s="182" t="n"/>
      <c r="EO33" s="182" t="n"/>
      <c r="EP33" s="182" t="n"/>
      <c r="EQ33" s="182" t="n"/>
      <c r="ER33" s="182" t="n"/>
      <c r="ES33" s="182" t="n"/>
      <c r="ET33" s="182" t="n"/>
      <c r="EU33" s="182" t="n"/>
      <c r="EV33" s="182" t="n"/>
      <c r="EW33" s="182" t="n"/>
      <c r="EX33" s="182" t="n"/>
      <c r="EY33" s="182" t="n"/>
      <c r="EZ33" s="182" t="n"/>
      <c r="FA33" s="182" t="n"/>
      <c r="FB33" s="182" t="n"/>
      <c r="FC33" s="182" t="n"/>
      <c r="FD33" s="182" t="n"/>
      <c r="FE33" s="182" t="n"/>
      <c r="FF33" s="182" t="n"/>
      <c r="FG33" s="182" t="n"/>
      <c r="FH33" s="182" t="n"/>
      <c r="FI33" s="182" t="n"/>
      <c r="FJ33" s="182" t="n"/>
      <c r="FK33" s="182" t="n"/>
      <c r="FL33" s="182" t="n"/>
      <c r="FM33" s="184" t="n"/>
      <c r="FN33" s="185">
        <f>SUM(F33:FM33)</f>
        <v/>
      </c>
      <c r="FO33" s="186">
        <f>E33-FN33</f>
        <v/>
      </c>
    </row>
    <row r="34">
      <c r="A34" s="5" t="n">
        <v>33</v>
      </c>
      <c r="B34" s="179" t="n">
        <v>44266</v>
      </c>
      <c r="C34" s="30" t="inlineStr">
        <is>
          <t>3-345-47763</t>
        </is>
      </c>
      <c r="D34" s="180" t="n">
        <v>44242</v>
      </c>
      <c r="E34" s="181" t="n">
        <v>41</v>
      </c>
      <c r="F34" s="182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9" t="n">
        <v>41</v>
      </c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2" t="n"/>
      <c r="EG34" s="182" t="n"/>
      <c r="EH34" s="182" t="n"/>
      <c r="EI34" s="182" t="n"/>
      <c r="EJ34" s="182" t="n"/>
      <c r="EK34" s="182" t="n"/>
      <c r="EL34" s="182" t="n"/>
      <c r="EM34" s="182" t="n"/>
      <c r="EN34" s="182" t="n"/>
      <c r="EO34" s="182" t="n"/>
      <c r="EP34" s="182" t="n"/>
      <c r="EQ34" s="182" t="n"/>
      <c r="ER34" s="182" t="n"/>
      <c r="ES34" s="182" t="n"/>
      <c r="ET34" s="182" t="n"/>
      <c r="EU34" s="182" t="n"/>
      <c r="EV34" s="182" t="n"/>
      <c r="EW34" s="182" t="n"/>
      <c r="EX34" s="182" t="n"/>
      <c r="EY34" s="182" t="n"/>
      <c r="EZ34" s="182" t="n"/>
      <c r="FA34" s="182" t="n"/>
      <c r="FB34" s="182" t="n"/>
      <c r="FC34" s="182" t="n"/>
      <c r="FD34" s="182" t="n"/>
      <c r="FE34" s="182" t="n"/>
      <c r="FF34" s="182" t="n"/>
      <c r="FG34" s="182" t="n"/>
      <c r="FH34" s="182" t="n"/>
      <c r="FI34" s="182" t="n"/>
      <c r="FJ34" s="182" t="n"/>
      <c r="FK34" s="182" t="n"/>
      <c r="FL34" s="182" t="n"/>
      <c r="FM34" s="184" t="n"/>
      <c r="FN34" s="185">
        <f>SUM(F34:FM34)</f>
        <v/>
      </c>
      <c r="FO34" s="186">
        <f>E34-FN34</f>
        <v/>
      </c>
    </row>
    <row r="35">
      <c r="A35" s="5" t="n">
        <v>34</v>
      </c>
      <c r="B35" s="179" t="n">
        <v>44266</v>
      </c>
      <c r="C35" s="30" t="inlineStr">
        <is>
          <t>3-345-99365</t>
        </is>
      </c>
      <c r="D35" s="180" t="n">
        <v>44243</v>
      </c>
      <c r="E35" s="181" t="n">
        <v>82</v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9" t="n">
        <v>82</v>
      </c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2" t="n"/>
      <c r="EM35" s="182" t="n"/>
      <c r="EN35" s="182" t="n"/>
      <c r="EO35" s="182" t="n"/>
      <c r="EP35" s="182" t="n"/>
      <c r="EQ35" s="182" t="n"/>
      <c r="ER35" s="182" t="n"/>
      <c r="ES35" s="182" t="n"/>
      <c r="ET35" s="182" t="n"/>
      <c r="EU35" s="182" t="n"/>
      <c r="EV35" s="182" t="n"/>
      <c r="EW35" s="182" t="n"/>
      <c r="EX35" s="182" t="n"/>
      <c r="EY35" s="182" t="n"/>
      <c r="EZ35" s="182" t="n"/>
      <c r="FA35" s="182" t="n"/>
      <c r="FB35" s="182" t="n"/>
      <c r="FC35" s="182" t="n"/>
      <c r="FD35" s="182" t="n"/>
      <c r="FE35" s="182" t="n"/>
      <c r="FF35" s="182" t="n"/>
      <c r="FG35" s="182" t="n"/>
      <c r="FH35" s="182" t="n"/>
      <c r="FI35" s="182" t="n"/>
      <c r="FJ35" s="182" t="n"/>
      <c r="FK35" s="182" t="n"/>
      <c r="FL35" s="182" t="n"/>
      <c r="FM35" s="184" t="n"/>
      <c r="FN35" s="185">
        <f>SUM(F35:FM35)</f>
        <v/>
      </c>
      <c r="FO35" s="186">
        <f>E35-FN35</f>
        <v/>
      </c>
    </row>
    <row r="36">
      <c r="A36" s="5" t="n">
        <v>35</v>
      </c>
      <c r="B36" s="179" t="n">
        <v>44266</v>
      </c>
      <c r="C36" s="30" t="inlineStr">
        <is>
          <t>3-346-77171</t>
        </is>
      </c>
      <c r="D36" s="180" t="n">
        <v>44245</v>
      </c>
      <c r="E36" s="181">
        <f>3172.08-709.19</f>
        <v/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9" t="n">
        <v>1269.57</v>
      </c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9" t="n">
        <v>1193.32</v>
      </c>
      <c r="DQ36" s="182" t="n"/>
      <c r="DR36" s="182" t="n"/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2" t="n"/>
      <c r="EM36" s="182" t="n"/>
      <c r="EN36" s="182" t="n"/>
      <c r="EO36" s="182" t="n"/>
      <c r="EP36" s="182" t="n"/>
      <c r="EQ36" s="182" t="n"/>
      <c r="ER36" s="182" t="n"/>
      <c r="ES36" s="182" t="n"/>
      <c r="ET36" s="182" t="n"/>
      <c r="EU36" s="182" t="n"/>
      <c r="EV36" s="182" t="n"/>
      <c r="EW36" s="182" t="n"/>
      <c r="EX36" s="182" t="n"/>
      <c r="EY36" s="182" t="n"/>
      <c r="EZ36" s="182" t="n"/>
      <c r="FA36" s="182" t="n"/>
      <c r="FB36" s="182" t="n"/>
      <c r="FC36" s="182" t="n"/>
      <c r="FD36" s="182" t="n"/>
      <c r="FE36" s="182" t="n"/>
      <c r="FF36" s="182" t="n"/>
      <c r="FG36" s="182" t="n"/>
      <c r="FH36" s="182" t="n"/>
      <c r="FI36" s="182" t="n"/>
      <c r="FJ36" s="182" t="n"/>
      <c r="FK36" s="182" t="n"/>
      <c r="FL36" s="182" t="n"/>
      <c r="FM36" s="184" t="n"/>
      <c r="FN36" s="185">
        <f>SUM(F36:FM36)</f>
        <v/>
      </c>
      <c r="FO36" s="186">
        <f>E36-FN36</f>
        <v/>
      </c>
    </row>
    <row r="37">
      <c r="A37" s="5" t="n">
        <v>36</v>
      </c>
      <c r="B37" s="179" t="n">
        <v>44266</v>
      </c>
      <c r="C37" s="30" t="inlineStr">
        <is>
          <t>3-347-06358</t>
        </is>
      </c>
      <c r="D37" s="180" t="n">
        <v>44246</v>
      </c>
      <c r="E37" s="181" t="n">
        <v>41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9" t="n">
        <v>41</v>
      </c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2" t="n"/>
      <c r="EF37" s="182" t="n"/>
      <c r="EG37" s="182" t="n"/>
      <c r="EH37" s="182" t="n"/>
      <c r="EI37" s="182" t="n"/>
      <c r="EJ37" s="182" t="n"/>
      <c r="EK37" s="182" t="n"/>
      <c r="EL37" s="182" t="n"/>
      <c r="EM37" s="182" t="n"/>
      <c r="EN37" s="182" t="n"/>
      <c r="EO37" s="182" t="n"/>
      <c r="EP37" s="182" t="n"/>
      <c r="EQ37" s="182" t="n"/>
      <c r="ER37" s="182" t="n"/>
      <c r="ES37" s="182" t="n"/>
      <c r="ET37" s="182" t="n"/>
      <c r="EU37" s="182" t="n"/>
      <c r="EV37" s="182" t="n"/>
      <c r="EW37" s="182" t="n"/>
      <c r="EX37" s="182" t="n"/>
      <c r="EY37" s="182" t="n"/>
      <c r="EZ37" s="182" t="n"/>
      <c r="FA37" s="182" t="n"/>
      <c r="FB37" s="182" t="n"/>
      <c r="FC37" s="182" t="n"/>
      <c r="FD37" s="182" t="n"/>
      <c r="FE37" s="182" t="n"/>
      <c r="FF37" s="182" t="n"/>
      <c r="FG37" s="182" t="n"/>
      <c r="FH37" s="182" t="n"/>
      <c r="FI37" s="182" t="n"/>
      <c r="FJ37" s="182" t="n"/>
      <c r="FK37" s="182" t="n"/>
      <c r="FL37" s="182" t="n"/>
      <c r="FM37" s="184" t="n"/>
      <c r="FN37" s="185">
        <f>SUM(F37:FM37)</f>
        <v/>
      </c>
      <c r="FO37" s="186">
        <f>E37-FN37</f>
        <v/>
      </c>
    </row>
    <row r="38">
      <c r="A38" s="5" t="n">
        <v>37</v>
      </c>
      <c r="B38" s="179" t="n">
        <v>44266</v>
      </c>
      <c r="C38" s="30" t="inlineStr">
        <is>
          <t>3-348-62152</t>
        </is>
      </c>
      <c r="D38" s="180" t="n">
        <v>44252</v>
      </c>
      <c r="E38" s="181" t="n">
        <v>38.23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2" t="n"/>
      <c r="EI38" s="182" t="n"/>
      <c r="EJ38" s="182" t="n"/>
      <c r="EK38" s="182" t="n"/>
      <c r="EL38" s="182" t="n"/>
      <c r="EM38" s="182" t="n"/>
      <c r="EN38" s="182" t="n"/>
      <c r="EO38" s="182" t="n"/>
      <c r="EP38" s="182" t="n"/>
      <c r="EQ38" s="182" t="n"/>
      <c r="ER38" s="182" t="n"/>
      <c r="ES38" s="182" t="n"/>
      <c r="ET38" s="182" t="n"/>
      <c r="EU38" s="182" t="n"/>
      <c r="EV38" s="182" t="n"/>
      <c r="EW38" s="182" t="n"/>
      <c r="EX38" s="182" t="n"/>
      <c r="EY38" s="182" t="n"/>
      <c r="EZ38" s="182" t="n"/>
      <c r="FA38" s="182" t="n"/>
      <c r="FB38" s="182" t="n"/>
      <c r="FC38" s="182" t="n"/>
      <c r="FD38" s="182" t="n"/>
      <c r="FE38" s="182" t="n"/>
      <c r="FF38" s="182" t="n"/>
      <c r="FG38" s="182" t="n"/>
      <c r="FH38" s="189" t="n">
        <v>38.23</v>
      </c>
      <c r="FI38" s="182" t="n"/>
      <c r="FJ38" s="182" t="n"/>
      <c r="FK38" s="182" t="n"/>
      <c r="FL38" s="182" t="n"/>
      <c r="FM38" s="184" t="n"/>
      <c r="FN38" s="185">
        <f>SUM(F38:FM38)</f>
        <v/>
      </c>
      <c r="FO38" s="186">
        <f>E38-FN38</f>
        <v/>
      </c>
    </row>
    <row r="39">
      <c r="A39" s="5" t="n">
        <v>38</v>
      </c>
      <c r="B39" s="179" t="n">
        <v>44266</v>
      </c>
      <c r="C39" s="30" t="inlineStr">
        <is>
          <t>3-349-53831</t>
        </is>
      </c>
      <c r="D39" s="180" t="n">
        <v>44256</v>
      </c>
      <c r="E39" s="181" t="n">
        <v>1357.59</v>
      </c>
      <c r="F39" s="182" t="n"/>
      <c r="G39" s="182" t="n"/>
      <c r="H39" s="182" t="n"/>
      <c r="I39" s="182" t="n"/>
      <c r="J39" s="182" t="n"/>
      <c r="K39" s="182" t="n"/>
      <c r="L39" s="182" t="n"/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9" t="n">
        <v>1307.62</v>
      </c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2" t="n"/>
      <c r="DG39" s="182" t="n"/>
      <c r="DH39" s="182" t="n"/>
      <c r="DI39" s="182" t="n"/>
      <c r="DJ39" s="182" t="n"/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2" t="n"/>
      <c r="ED39" s="182" t="n"/>
      <c r="EE39" s="182" t="n"/>
      <c r="EF39" s="182" t="n"/>
      <c r="EG39" s="182" t="n"/>
      <c r="EH39" s="182" t="n"/>
      <c r="EI39" s="182" t="n"/>
      <c r="EJ39" s="182" t="n"/>
      <c r="EK39" s="182" t="n"/>
      <c r="EL39" s="182" t="n"/>
      <c r="EM39" s="182" t="n"/>
      <c r="EN39" s="182" t="n"/>
      <c r="EO39" s="182" t="n"/>
      <c r="EP39" s="182" t="n"/>
      <c r="EQ39" s="182" t="n"/>
      <c r="ER39" s="182" t="n"/>
      <c r="ES39" s="182" t="n"/>
      <c r="ET39" s="182" t="n"/>
      <c r="EU39" s="182" t="n"/>
      <c r="EV39" s="182" t="n"/>
      <c r="EW39" s="182" t="n"/>
      <c r="EX39" s="182" t="n"/>
      <c r="EY39" s="182" t="n"/>
      <c r="EZ39" s="182" t="n"/>
      <c r="FA39" s="182" t="n"/>
      <c r="FB39" s="182" t="n"/>
      <c r="FC39" s="182" t="n"/>
      <c r="FD39" s="182" t="n"/>
      <c r="FE39" s="189" t="n">
        <v>49.97</v>
      </c>
      <c r="FF39" s="182" t="n"/>
      <c r="FG39" s="182" t="n"/>
      <c r="FH39" s="182" t="n"/>
      <c r="FI39" s="182" t="n"/>
      <c r="FJ39" s="182" t="n"/>
      <c r="FK39" s="182" t="n"/>
      <c r="FL39" s="182" t="n"/>
      <c r="FM39" s="184" t="n"/>
      <c r="FN39" s="185">
        <f>SUM(F39:FM39)</f>
        <v/>
      </c>
      <c r="FO39" s="186">
        <f>E39-FN39</f>
        <v/>
      </c>
    </row>
    <row r="40">
      <c r="A40" s="5" t="n">
        <v>39</v>
      </c>
      <c r="B40" s="179" t="n">
        <v>44266</v>
      </c>
      <c r="C40" s="30" t="inlineStr">
        <is>
          <t>3-351-45202</t>
        </is>
      </c>
      <c r="D40" s="180" t="n">
        <v>44260</v>
      </c>
      <c r="E40" s="181" t="n">
        <v>588.77</v>
      </c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2" t="n"/>
      <c r="EC40" s="182" t="n"/>
      <c r="ED40" s="182" t="n"/>
      <c r="EE40" s="182" t="n"/>
      <c r="EF40" s="182" t="n"/>
      <c r="EG40" s="182" t="n"/>
      <c r="EH40" s="182" t="n"/>
      <c r="EI40" s="182" t="n"/>
      <c r="EJ40" s="182" t="n"/>
      <c r="EK40" s="182" t="n"/>
      <c r="EL40" s="182" t="n"/>
      <c r="EM40" s="182" t="n"/>
      <c r="EN40" s="182" t="n"/>
      <c r="EO40" s="182" t="n"/>
      <c r="EP40" s="182" t="n"/>
      <c r="EQ40" s="182" t="n"/>
      <c r="ER40" s="182" t="n"/>
      <c r="ES40" s="182" t="n"/>
      <c r="ET40" s="182" t="n"/>
      <c r="EU40" s="182" t="n"/>
      <c r="EV40" s="182" t="n"/>
      <c r="EW40" s="182" t="n"/>
      <c r="EX40" s="182" t="n"/>
      <c r="EY40" s="182" t="n"/>
      <c r="EZ40" s="182" t="n"/>
      <c r="FA40" s="182" t="n"/>
      <c r="FB40" s="182" t="n"/>
      <c r="FC40" s="182" t="n"/>
      <c r="FD40" s="182" t="n"/>
      <c r="FE40" s="182" t="n"/>
      <c r="FF40" s="182" t="n"/>
      <c r="FG40" s="182" t="n"/>
      <c r="FH40" s="182" t="n"/>
      <c r="FI40" s="182" t="n"/>
      <c r="FJ40" s="182" t="n"/>
      <c r="FK40" s="182" t="n"/>
      <c r="FL40" s="189" t="n">
        <v>588.77</v>
      </c>
      <c r="FM40" s="184" t="n"/>
      <c r="FN40" s="185">
        <f>SUM(F40:FM40)</f>
        <v/>
      </c>
      <c r="FO40" s="186">
        <f>E40-FN40</f>
        <v/>
      </c>
    </row>
    <row r="41">
      <c r="A41" s="5" t="n">
        <v>40</v>
      </c>
      <c r="B41" s="179" t="n">
        <v>44266</v>
      </c>
      <c r="C41" s="30" t="inlineStr">
        <is>
          <t>3-351-45202</t>
        </is>
      </c>
      <c r="D41" s="180" t="n">
        <v>44258</v>
      </c>
      <c r="E41" s="181" t="n">
        <v>1706.58</v>
      </c>
      <c r="F41" s="182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2" t="n"/>
      <c r="CC41" s="182" t="n"/>
      <c r="CD41" s="189" t="n">
        <v>514.23</v>
      </c>
      <c r="CE41" s="182" t="n"/>
      <c r="CF41" s="182" t="n"/>
      <c r="CG41" s="189" t="n">
        <v>114.23</v>
      </c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9" t="n">
        <v>1078.12</v>
      </c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2" t="n"/>
      <c r="DT41" s="182" t="n"/>
      <c r="DU41" s="182" t="n"/>
      <c r="DV41" s="182" t="n"/>
      <c r="DW41" s="182" t="n"/>
      <c r="DX41" s="182" t="n"/>
      <c r="DY41" s="182" t="n"/>
      <c r="DZ41" s="182" t="n"/>
      <c r="EA41" s="182" t="n"/>
      <c r="EB41" s="182" t="n"/>
      <c r="EC41" s="182" t="n"/>
      <c r="ED41" s="182" t="n"/>
      <c r="EE41" s="182" t="n"/>
      <c r="EF41" s="182" t="n"/>
      <c r="EG41" s="182" t="n"/>
      <c r="EH41" s="182" t="n"/>
      <c r="EI41" s="182" t="n"/>
      <c r="EJ41" s="182" t="n"/>
      <c r="EK41" s="182" t="n"/>
      <c r="EL41" s="182" t="n"/>
      <c r="EM41" s="182" t="n"/>
      <c r="EN41" s="182" t="n"/>
      <c r="EO41" s="182" t="n"/>
      <c r="EP41" s="182" t="n"/>
      <c r="EQ41" s="182" t="n"/>
      <c r="ER41" s="182" t="n"/>
      <c r="ES41" s="182" t="n"/>
      <c r="ET41" s="182" t="n"/>
      <c r="EU41" s="182" t="n"/>
      <c r="EV41" s="182" t="n"/>
      <c r="EW41" s="182" t="n"/>
      <c r="EX41" s="182" t="n"/>
      <c r="EY41" s="182" t="n"/>
      <c r="EZ41" s="182" t="n"/>
      <c r="FA41" s="182" t="n"/>
      <c r="FB41" s="182" t="n"/>
      <c r="FC41" s="182" t="n"/>
      <c r="FD41" s="182" t="n"/>
      <c r="FE41" s="182" t="n"/>
      <c r="FF41" s="182" t="n"/>
      <c r="FG41" s="182" t="n"/>
      <c r="FH41" s="182" t="n"/>
      <c r="FI41" s="182" t="n"/>
      <c r="FJ41" s="182" t="n"/>
      <c r="FK41" s="182" t="n"/>
      <c r="FL41" s="182" t="n"/>
      <c r="FM41" s="184" t="n"/>
      <c r="FN41" s="185">
        <f>SUM(F41:FM41)</f>
        <v/>
      </c>
      <c r="FO41" s="186">
        <f>E41-FN41</f>
        <v/>
      </c>
    </row>
    <row r="42">
      <c r="A42" s="5" t="n">
        <v>41</v>
      </c>
      <c r="B42" s="179" t="n">
        <v>44266</v>
      </c>
      <c r="C42" s="30" t="inlineStr">
        <is>
          <t>3-351-04535</t>
        </is>
      </c>
      <c r="D42" s="180" t="n">
        <v>44259</v>
      </c>
      <c r="E42" s="181" t="n">
        <v>7253.29</v>
      </c>
      <c r="F42" s="182" t="n"/>
      <c r="G42" s="182" t="n"/>
      <c r="H42" s="182" t="n"/>
      <c r="I42" s="182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9" t="n">
        <v>1420.07</v>
      </c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9" t="n">
        <v>516.23</v>
      </c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2" t="n"/>
      <c r="DT42" s="189" t="n">
        <v>5316.99</v>
      </c>
      <c r="DU42" s="182" t="n"/>
      <c r="DV42" s="182" t="n"/>
      <c r="DW42" s="182" t="n"/>
      <c r="DX42" s="182" t="n"/>
      <c r="DY42" s="182" t="n"/>
      <c r="DZ42" s="182" t="n"/>
      <c r="EA42" s="182" t="n"/>
      <c r="EB42" s="182" t="n"/>
      <c r="EC42" s="182" t="n"/>
      <c r="ED42" s="182" t="n"/>
      <c r="EE42" s="182" t="n"/>
      <c r="EF42" s="182" t="n"/>
      <c r="EG42" s="182" t="n"/>
      <c r="EH42" s="182" t="n"/>
      <c r="EI42" s="182" t="n"/>
      <c r="EJ42" s="182" t="n"/>
      <c r="EK42" s="182" t="n"/>
      <c r="EL42" s="182" t="n"/>
      <c r="EM42" s="182" t="n"/>
      <c r="EN42" s="182" t="n"/>
      <c r="EO42" s="182" t="n"/>
      <c r="EP42" s="182" t="n"/>
      <c r="EQ42" s="182" t="n"/>
      <c r="ER42" s="182" t="n"/>
      <c r="ES42" s="182" t="n"/>
      <c r="ET42" s="182" t="n"/>
      <c r="EU42" s="182" t="n"/>
      <c r="EV42" s="182" t="n"/>
      <c r="EW42" s="182" t="n"/>
      <c r="EX42" s="182" t="n"/>
      <c r="EY42" s="182" t="n"/>
      <c r="EZ42" s="182" t="n"/>
      <c r="FA42" s="182" t="n"/>
      <c r="FB42" s="182" t="n"/>
      <c r="FC42" s="182" t="n"/>
      <c r="FD42" s="182" t="n"/>
      <c r="FE42" s="182" t="n"/>
      <c r="FF42" s="182" t="n"/>
      <c r="FG42" s="182" t="n"/>
      <c r="FH42" s="182" t="n"/>
      <c r="FI42" s="182" t="n"/>
      <c r="FJ42" s="182" t="n"/>
      <c r="FK42" s="182" t="n"/>
      <c r="FL42" s="182" t="n"/>
      <c r="FM42" s="184" t="n"/>
      <c r="FN42" s="185">
        <f>SUM(F42:FM42)</f>
        <v/>
      </c>
      <c r="FO42" s="186">
        <f>E42-FN42</f>
        <v/>
      </c>
    </row>
    <row r="43">
      <c r="A43" s="5" t="n">
        <v>42</v>
      </c>
      <c r="B43" s="179" t="n">
        <v>44266</v>
      </c>
      <c r="C43" s="30" t="inlineStr">
        <is>
          <t>7-296-62022</t>
        </is>
      </c>
      <c r="D43" s="180" t="n">
        <v>44260</v>
      </c>
      <c r="E43" s="181" t="n">
        <v>11.42</v>
      </c>
      <c r="F43" s="182" t="n"/>
      <c r="G43" s="182" t="n"/>
      <c r="H43" s="182" t="n"/>
      <c r="I43" s="182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2" t="n"/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9" t="n">
        <v>5.71</v>
      </c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9" t="n">
        <v>5.71</v>
      </c>
      <c r="DL43" s="182" t="n"/>
      <c r="DM43" s="182" t="n"/>
      <c r="DN43" s="182" t="n"/>
      <c r="DO43" s="182" t="n"/>
      <c r="DP43" s="182" t="n"/>
      <c r="DQ43" s="182" t="n"/>
      <c r="DR43" s="182" t="n"/>
      <c r="DS43" s="182" t="n"/>
      <c r="DT43" s="182" t="n"/>
      <c r="DU43" s="182" t="n"/>
      <c r="DV43" s="182" t="n"/>
      <c r="DW43" s="182" t="n"/>
      <c r="DX43" s="182" t="n"/>
      <c r="DY43" s="182" t="n"/>
      <c r="DZ43" s="182" t="n"/>
      <c r="EA43" s="182" t="n"/>
      <c r="EB43" s="182" t="n"/>
      <c r="EC43" s="182" t="n"/>
      <c r="ED43" s="182" t="n"/>
      <c r="EE43" s="182" t="n"/>
      <c r="EF43" s="182" t="n"/>
      <c r="EG43" s="182" t="n"/>
      <c r="EH43" s="182" t="n"/>
      <c r="EI43" s="182" t="n"/>
      <c r="EJ43" s="182" t="n"/>
      <c r="EK43" s="182" t="n"/>
      <c r="EL43" s="182" t="n"/>
      <c r="EM43" s="182" t="n"/>
      <c r="EN43" s="182" t="n"/>
      <c r="EO43" s="182" t="n"/>
      <c r="EP43" s="182" t="n"/>
      <c r="EQ43" s="182" t="n"/>
      <c r="ER43" s="182" t="n"/>
      <c r="ES43" s="182" t="n"/>
      <c r="ET43" s="182" t="n"/>
      <c r="EU43" s="182" t="n"/>
      <c r="EV43" s="182" t="n"/>
      <c r="EW43" s="182" t="n"/>
      <c r="EX43" s="182" t="n"/>
      <c r="EY43" s="182" t="n"/>
      <c r="EZ43" s="182" t="n"/>
      <c r="FA43" s="182" t="n"/>
      <c r="FB43" s="182" t="n"/>
      <c r="FC43" s="182" t="n"/>
      <c r="FD43" s="182" t="n"/>
      <c r="FE43" s="182" t="n"/>
      <c r="FF43" s="182" t="n"/>
      <c r="FG43" s="182" t="n"/>
      <c r="FH43" s="182" t="n"/>
      <c r="FI43" s="182" t="n"/>
      <c r="FJ43" s="182" t="n"/>
      <c r="FK43" s="182" t="n"/>
      <c r="FL43" s="182" t="n"/>
      <c r="FM43" s="184" t="n"/>
      <c r="FN43" s="185">
        <f>SUM(F43:FM43)</f>
        <v/>
      </c>
      <c r="FO43" s="186">
        <f>E43-FN43</f>
        <v/>
      </c>
    </row>
    <row r="44">
      <c r="A44" s="5" t="n">
        <v>43</v>
      </c>
      <c r="B44" s="179" t="n">
        <v>44266</v>
      </c>
      <c r="C44" s="30" t="inlineStr">
        <is>
          <t>3-350-15922</t>
        </is>
      </c>
      <c r="D44" s="180" t="n">
        <v>44257</v>
      </c>
      <c r="E44" s="181" t="n">
        <v>2743.13</v>
      </c>
      <c r="F44" s="182" t="n"/>
      <c r="G44" s="182" t="n"/>
      <c r="H44" s="182" t="n"/>
      <c r="I44" s="182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9" t="n">
        <v>153.23</v>
      </c>
      <c r="V44" s="182" t="n"/>
      <c r="W44" s="182" t="n"/>
      <c r="X44" s="182" t="n"/>
      <c r="Y44" s="189" t="n">
        <v>38.23</v>
      </c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9" t="n">
        <v>761.41</v>
      </c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2" t="n"/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2" t="n"/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2" t="n"/>
      <c r="DQ44" s="182" t="n"/>
      <c r="DR44" s="182" t="n"/>
      <c r="DS44" s="182" t="n"/>
      <c r="DT44" s="182" t="n"/>
      <c r="DU44" s="182" t="n"/>
      <c r="DV44" s="189" t="n">
        <v>144.51</v>
      </c>
      <c r="DW44" s="182" t="n"/>
      <c r="DX44" s="182" t="n"/>
      <c r="DY44" s="182" t="n"/>
      <c r="DZ44" s="182" t="n"/>
      <c r="EA44" s="189" t="n">
        <v>38.23</v>
      </c>
      <c r="EB44" s="182" t="n"/>
      <c r="EC44" s="182" t="n"/>
      <c r="ED44" s="182" t="n"/>
      <c r="EE44" s="182" t="n"/>
      <c r="EF44" s="182" t="n"/>
      <c r="EG44" s="182" t="n"/>
      <c r="EH44" s="182" t="n"/>
      <c r="EI44" s="182" t="n"/>
      <c r="EJ44" s="182" t="n"/>
      <c r="EK44" s="182" t="n"/>
      <c r="EL44" s="182" t="n"/>
      <c r="EM44" s="182" t="n"/>
      <c r="EN44" s="182" t="n"/>
      <c r="EO44" s="182" t="n"/>
      <c r="EP44" s="182" t="n"/>
      <c r="EQ44" s="182" t="n"/>
      <c r="ER44" s="182" t="n"/>
      <c r="ES44" s="182" t="n"/>
      <c r="ET44" s="182" t="n"/>
      <c r="EU44" s="182" t="n"/>
      <c r="EV44" s="182" t="n"/>
      <c r="EW44" s="189" t="n">
        <v>302.48</v>
      </c>
      <c r="EX44" s="182" t="n"/>
      <c r="EY44" s="182" t="n"/>
      <c r="EZ44" s="182" t="n"/>
      <c r="FA44" s="182" t="n"/>
      <c r="FB44" s="182" t="n"/>
      <c r="FC44" s="182" t="n"/>
      <c r="FD44" s="182" t="n"/>
      <c r="FE44" s="182" t="n"/>
      <c r="FF44" s="182" t="n"/>
      <c r="FG44" s="182" t="n"/>
      <c r="FH44" s="182" t="n"/>
      <c r="FI44" s="182" t="n"/>
      <c r="FJ44" s="189" t="n">
        <v>665.27</v>
      </c>
      <c r="FK44" s="189" t="n">
        <v>639.77</v>
      </c>
      <c r="FL44" s="182" t="n"/>
      <c r="FM44" s="184" t="n"/>
      <c r="FN44" s="185">
        <f>SUM(F44:FM44)</f>
        <v/>
      </c>
      <c r="FO44" s="186">
        <f>E44-FN44</f>
        <v/>
      </c>
    </row>
    <row r="45">
      <c r="A45" s="5" t="n">
        <v>44</v>
      </c>
      <c r="B45" s="179" t="n">
        <v>44266</v>
      </c>
      <c r="C45" s="30" t="inlineStr">
        <is>
          <t>3-349-27155</t>
        </is>
      </c>
      <c r="D45" s="180" t="n">
        <v>44256</v>
      </c>
      <c r="E45" s="181" t="n">
        <v>2458.05</v>
      </c>
      <c r="F45" s="182" t="n"/>
      <c r="G45" s="182" t="n"/>
      <c r="H45" s="182" t="n"/>
      <c r="I45" s="182" t="n"/>
      <c r="J45" s="189" t="n">
        <v>153.27</v>
      </c>
      <c r="K45" s="189" t="n">
        <v>92.45999999999999</v>
      </c>
      <c r="L45" s="182" t="n"/>
      <c r="M45" s="182" t="n"/>
      <c r="N45" s="182" t="n"/>
      <c r="O45" s="182" t="n"/>
      <c r="P45" s="182" t="n"/>
      <c r="Q45" s="189" t="n">
        <v>7.38</v>
      </c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9" t="n">
        <v>45.81</v>
      </c>
      <c r="AE45" s="189" t="n">
        <v>41.45</v>
      </c>
      <c r="AF45" s="182" t="n"/>
      <c r="AG45" s="182" t="n"/>
      <c r="AH45" s="182" t="n"/>
      <c r="AI45" s="182" t="n"/>
      <c r="AJ45" s="182" t="n"/>
      <c r="AK45" s="182" t="n"/>
      <c r="AL45" s="182" t="n"/>
      <c r="AM45" s="182" t="n"/>
      <c r="AN45" s="189" t="n">
        <v>87.58</v>
      </c>
      <c r="AO45" s="182" t="n"/>
      <c r="AP45" s="182" t="n"/>
      <c r="AQ45" s="189" t="n">
        <v>227.89</v>
      </c>
      <c r="AR45" s="182" t="n"/>
      <c r="AS45" s="182" t="n"/>
      <c r="AT45" s="182" t="n"/>
      <c r="AU45" s="182" t="n"/>
      <c r="AV45" s="189" t="n">
        <v>19.69</v>
      </c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9" t="n">
        <v>189.41</v>
      </c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9" t="n">
        <v>305.74</v>
      </c>
      <c r="BR45" s="182" t="n"/>
      <c r="BS45" s="182" t="n"/>
      <c r="BT45" s="189" t="n">
        <v>8.130000000000001</v>
      </c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9" t="n">
        <v>197.85</v>
      </c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9" t="n">
        <v>11.99</v>
      </c>
      <c r="CO45" s="189" t="n">
        <v>25.16</v>
      </c>
      <c r="CP45" s="182" t="n"/>
      <c r="CQ45" s="182" t="n"/>
      <c r="CR45" s="182" t="n"/>
      <c r="CS45" s="182" t="n"/>
      <c r="CT45" s="182" t="n"/>
      <c r="CU45" s="189" t="n">
        <v>148.75</v>
      </c>
      <c r="CV45" s="182" t="n"/>
      <c r="CW45" s="182" t="n"/>
      <c r="CX45" s="182" t="n"/>
      <c r="CY45" s="189" t="n">
        <v>4.92</v>
      </c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9" t="n">
        <v>175.41</v>
      </c>
      <c r="DW45" s="182" t="n"/>
      <c r="DX45" s="182" t="n"/>
      <c r="DY45" s="182" t="n"/>
      <c r="DZ45" s="182" t="n"/>
      <c r="EA45" s="182" t="n"/>
      <c r="EB45" s="182" t="n"/>
      <c r="EC45" s="182" t="n"/>
      <c r="ED45" s="189" t="n">
        <v>2.44</v>
      </c>
      <c r="EE45" s="182" t="n"/>
      <c r="EF45" s="182" t="n"/>
      <c r="EG45" s="189" t="n">
        <v>127.99</v>
      </c>
      <c r="EH45" s="182" t="n"/>
      <c r="EI45" s="182" t="n"/>
      <c r="EJ45" s="182" t="n"/>
      <c r="EK45" s="182" t="n"/>
      <c r="EL45" s="182" t="n"/>
      <c r="EM45" s="182" t="n"/>
      <c r="EN45" s="182" t="n"/>
      <c r="EO45" s="182" t="n"/>
      <c r="EP45" s="182" t="n"/>
      <c r="EQ45" s="182" t="n"/>
      <c r="ER45" s="182" t="n"/>
      <c r="ES45" s="189" t="n">
        <v>14.29</v>
      </c>
      <c r="ET45" s="182" t="n"/>
      <c r="EU45" s="182" t="n"/>
      <c r="EV45" s="189" t="n">
        <v>112.79</v>
      </c>
      <c r="EW45" s="182" t="n"/>
      <c r="EX45" s="182" t="n"/>
      <c r="EY45" s="182" t="n"/>
      <c r="EZ45" s="182" t="n"/>
      <c r="FA45" s="182" t="n"/>
      <c r="FB45" s="182" t="n"/>
      <c r="FC45" s="182" t="n"/>
      <c r="FD45" s="189" t="n">
        <v>14.77</v>
      </c>
      <c r="FE45" s="189" t="n">
        <v>288.01</v>
      </c>
      <c r="FF45" s="182" t="n"/>
      <c r="FG45" s="182" t="n"/>
      <c r="FH45" s="189" t="n">
        <v>154.87</v>
      </c>
      <c r="FI45" s="182" t="n"/>
      <c r="FJ45" s="182" t="n"/>
      <c r="FK45" s="182" t="n"/>
      <c r="FL45" s="182" t="n"/>
      <c r="FM45" s="184" t="n"/>
      <c r="FN45" s="185">
        <f>SUM(F45:FM45)</f>
        <v/>
      </c>
      <c r="FO45" s="186">
        <f>E45-FN45</f>
        <v/>
      </c>
    </row>
    <row r="46">
      <c r="A46" s="5" t="n">
        <v>45</v>
      </c>
      <c r="B46" s="179" t="n">
        <v>44266</v>
      </c>
      <c r="C46" s="30" t="inlineStr">
        <is>
          <t>7-296-62023</t>
        </is>
      </c>
      <c r="D46" s="180" t="n">
        <v>44260</v>
      </c>
      <c r="E46" s="181" t="n">
        <v>1976.47</v>
      </c>
      <c r="F46" s="182" t="n"/>
      <c r="G46" s="182" t="n"/>
      <c r="H46" s="182" t="n"/>
      <c r="I46" s="182" t="n"/>
      <c r="J46" s="189" t="n">
        <v>7.04</v>
      </c>
      <c r="K46" s="189" t="n">
        <v>71.23999999999999</v>
      </c>
      <c r="L46" s="182" t="n"/>
      <c r="M46" s="182" t="n"/>
      <c r="N46" s="189" t="n">
        <v>7.04</v>
      </c>
      <c r="O46" s="182" t="n"/>
      <c r="P46" s="189" t="n">
        <v>10.23</v>
      </c>
      <c r="Q46" s="182" t="n"/>
      <c r="R46" s="182" t="n"/>
      <c r="S46" s="189" t="n">
        <v>52.22</v>
      </c>
      <c r="T46" s="189" t="n">
        <v>12.09</v>
      </c>
      <c r="U46" s="182" t="n"/>
      <c r="V46" s="182" t="n"/>
      <c r="W46" s="182" t="n"/>
      <c r="X46" s="182" t="n"/>
      <c r="Y46" s="182" t="n"/>
      <c r="Z46" s="189" t="n">
        <v>17.4</v>
      </c>
      <c r="AA46" s="182" t="n"/>
      <c r="AB46" s="182" t="n"/>
      <c r="AC46" s="182" t="n"/>
      <c r="AD46" s="189" t="n">
        <v>10.19</v>
      </c>
      <c r="AE46" s="182" t="n"/>
      <c r="AF46" s="182" t="n"/>
      <c r="AG46" s="182" t="n"/>
      <c r="AH46" s="189" t="n">
        <v>7.05</v>
      </c>
      <c r="AI46" s="182" t="n"/>
      <c r="AJ46" s="182" t="n"/>
      <c r="AK46" s="182" t="n"/>
      <c r="AL46" s="189" t="n">
        <v>149.49</v>
      </c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9" t="n">
        <v>23.01</v>
      </c>
      <c r="AW46" s="182" t="n"/>
      <c r="AX46" s="182" t="n"/>
      <c r="AY46" s="182" t="n"/>
      <c r="AZ46" s="189" t="n">
        <v>8.68</v>
      </c>
      <c r="BA46" s="182" t="n"/>
      <c r="BB46" s="182" t="n"/>
      <c r="BC46" s="189" t="n">
        <v>15.27</v>
      </c>
      <c r="BD46" s="182" t="n"/>
      <c r="BE46" s="182" t="n"/>
      <c r="BF46" s="182" t="n"/>
      <c r="BG46" s="182" t="n"/>
      <c r="BH46" s="182" t="n"/>
      <c r="BI46" s="189" t="n">
        <v>19.93</v>
      </c>
      <c r="BJ46" s="182" t="n"/>
      <c r="BK46" s="182" t="n"/>
      <c r="BL46" s="182" t="n"/>
      <c r="BM46" s="182" t="n"/>
      <c r="BN46" s="182" t="n"/>
      <c r="BO46" s="182" t="n"/>
      <c r="BP46" s="182" t="n"/>
      <c r="BQ46" s="189" t="n">
        <v>18.52</v>
      </c>
      <c r="BR46" s="189" t="n">
        <v>11.64</v>
      </c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9" t="n">
        <v>12.09</v>
      </c>
      <c r="CE46" s="189" t="n">
        <v>64.36000000000001</v>
      </c>
      <c r="CF46" s="182" t="n"/>
      <c r="CG46" s="182" t="n"/>
      <c r="CH46" s="189" t="n">
        <v>7.59</v>
      </c>
      <c r="CI46" s="189" t="n">
        <v>34.9</v>
      </c>
      <c r="CJ46" s="189" t="n">
        <v>54.67</v>
      </c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9" t="n">
        <v>14.18</v>
      </c>
      <c r="CU46" s="189" t="n">
        <v>30.44</v>
      </c>
      <c r="CV46" s="182" t="n"/>
      <c r="CW46" s="189" t="n">
        <v>11.64</v>
      </c>
      <c r="CX46" s="189" t="n">
        <v>31.54</v>
      </c>
      <c r="CY46" s="182" t="n"/>
      <c r="CZ46" s="189" t="n">
        <v>22.86</v>
      </c>
      <c r="DA46" s="182" t="n"/>
      <c r="DB46" s="189" t="n">
        <v>7.05</v>
      </c>
      <c r="DC46" s="189" t="n">
        <v>13.68</v>
      </c>
      <c r="DD46" s="189" t="n">
        <v>266.15</v>
      </c>
      <c r="DE46" s="182" t="n"/>
      <c r="DF46" s="182" t="n"/>
      <c r="DG46" s="189" t="n">
        <v>103.91</v>
      </c>
      <c r="DH46" s="182" t="n"/>
      <c r="DI46" s="189" t="n">
        <v>25.57</v>
      </c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9" t="n">
        <v>7.04</v>
      </c>
      <c r="DT46" s="182" t="n"/>
      <c r="DU46" s="189" t="n">
        <v>12.09</v>
      </c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2" t="n"/>
      <c r="EF46" s="182" t="n"/>
      <c r="EG46" s="189" t="n">
        <v>25.76</v>
      </c>
      <c r="EH46" s="182" t="n"/>
      <c r="EI46" s="182" t="n"/>
      <c r="EJ46" s="182" t="n"/>
      <c r="EK46" s="189" t="n">
        <v>29.16</v>
      </c>
      <c r="EL46" s="182" t="n"/>
      <c r="EM46" s="182" t="n"/>
      <c r="EN46" s="182" t="n"/>
      <c r="EO46" s="182" t="n"/>
      <c r="EP46" s="182" t="n"/>
      <c r="EQ46" s="182" t="n"/>
      <c r="ER46" s="189" t="n">
        <v>58.41</v>
      </c>
      <c r="ES46" s="189" t="n">
        <v>7.04</v>
      </c>
      <c r="ET46" s="182" t="n"/>
      <c r="EU46" s="182" t="n"/>
      <c r="EV46" s="182" t="n"/>
      <c r="EW46" s="182" t="n"/>
      <c r="EX46" s="189" t="n">
        <v>19.93</v>
      </c>
      <c r="EY46" s="189" t="n">
        <v>11.64</v>
      </c>
      <c r="EZ46" s="189" t="n">
        <v>7.59</v>
      </c>
      <c r="FA46" s="182" t="n"/>
      <c r="FB46" s="182" t="n"/>
      <c r="FC46" s="189" t="n">
        <v>25.84</v>
      </c>
      <c r="FD46" s="189" t="n">
        <v>18.36</v>
      </c>
      <c r="FE46" s="189" t="n">
        <v>7.04</v>
      </c>
      <c r="FF46" s="182" t="n"/>
      <c r="FG46" s="182" t="n"/>
      <c r="FH46" s="189" t="n">
        <v>7.04</v>
      </c>
      <c r="FI46" s="189" t="n">
        <v>11.64</v>
      </c>
      <c r="FJ46" s="189" t="n">
        <v>204.54</v>
      </c>
      <c r="FK46" s="189" t="n">
        <v>190.84</v>
      </c>
      <c r="FL46" s="189" t="n">
        <v>190.84</v>
      </c>
      <c r="FM46" s="184" t="n"/>
      <c r="FN46" s="185">
        <f>SUM(F46:FM46)</f>
        <v/>
      </c>
      <c r="FO46" s="186">
        <f>E46-FN46</f>
        <v/>
      </c>
    </row>
    <row r="47">
      <c r="A47" s="5" t="n">
        <v>46</v>
      </c>
      <c r="B47" s="179" t="n">
        <v>44266</v>
      </c>
      <c r="C47" s="30" t="inlineStr">
        <is>
          <t>DIGIKEY 2101265</t>
        </is>
      </c>
      <c r="D47" s="180" t="n">
        <v>44258</v>
      </c>
      <c r="E47" s="181" t="n">
        <v>92</v>
      </c>
      <c r="F47" s="182" t="n"/>
      <c r="G47" s="182" t="n"/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9" t="n">
        <v>92</v>
      </c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2" t="n"/>
      <c r="EF47" s="182" t="n"/>
      <c r="EG47" s="182" t="n"/>
      <c r="EH47" s="182" t="n"/>
      <c r="EI47" s="182" t="n"/>
      <c r="EJ47" s="182" t="n"/>
      <c r="EK47" s="182" t="n"/>
      <c r="EL47" s="182" t="n"/>
      <c r="EM47" s="182" t="n"/>
      <c r="EN47" s="182" t="n"/>
      <c r="EO47" s="182" t="n"/>
      <c r="EP47" s="182" t="n"/>
      <c r="EQ47" s="182" t="n"/>
      <c r="ER47" s="182" t="n"/>
      <c r="ES47" s="182" t="n"/>
      <c r="ET47" s="182" t="n"/>
      <c r="EU47" s="182" t="n"/>
      <c r="EV47" s="182" t="n"/>
      <c r="EW47" s="182" t="n"/>
      <c r="EX47" s="182" t="n"/>
      <c r="EY47" s="182" t="n"/>
      <c r="EZ47" s="182" t="n"/>
      <c r="FA47" s="182" t="n"/>
      <c r="FB47" s="182" t="n"/>
      <c r="FC47" s="182" t="n"/>
      <c r="FD47" s="182" t="n"/>
      <c r="FE47" s="182" t="n"/>
      <c r="FF47" s="182" t="n"/>
      <c r="FG47" s="182" t="n"/>
      <c r="FH47" s="182" t="n"/>
      <c r="FI47" s="182" t="n"/>
      <c r="FJ47" s="182" t="n"/>
      <c r="FK47" s="182" t="n"/>
      <c r="FL47" s="182" t="n"/>
      <c r="FM47" s="184" t="n"/>
      <c r="FN47" s="185">
        <f>SUM(F47:FM47)</f>
        <v/>
      </c>
      <c r="FO47" s="186">
        <f>E47-FN47</f>
        <v/>
      </c>
    </row>
    <row r="48">
      <c r="A48" s="5" t="n">
        <v>47</v>
      </c>
      <c r="B48" s="179" t="n">
        <v>44266</v>
      </c>
      <c r="C48" s="30" t="inlineStr">
        <is>
          <t>DIGIKEY 2101249</t>
        </is>
      </c>
      <c r="D48" s="180" t="n">
        <v>44252</v>
      </c>
      <c r="E48" s="181" t="n">
        <v>10.05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9" t="n">
        <v>10.05</v>
      </c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2" t="n"/>
      <c r="EH48" s="182" t="n"/>
      <c r="EI48" s="182" t="n"/>
      <c r="EJ48" s="182" t="n"/>
      <c r="EK48" s="182" t="n"/>
      <c r="EL48" s="182" t="n"/>
      <c r="EM48" s="182" t="n"/>
      <c r="EN48" s="182" t="n"/>
      <c r="EO48" s="182" t="n"/>
      <c r="EP48" s="182" t="n"/>
      <c r="EQ48" s="182" t="n"/>
      <c r="ER48" s="182" t="n"/>
      <c r="ES48" s="182" t="n"/>
      <c r="ET48" s="182" t="n"/>
      <c r="EU48" s="182" t="n"/>
      <c r="EV48" s="182" t="n"/>
      <c r="EW48" s="182" t="n"/>
      <c r="EX48" s="182" t="n"/>
      <c r="EY48" s="182" t="n"/>
      <c r="EZ48" s="182" t="n"/>
      <c r="FA48" s="182" t="n"/>
      <c r="FB48" s="182" t="n"/>
      <c r="FC48" s="182" t="n"/>
      <c r="FD48" s="182" t="n"/>
      <c r="FE48" s="182" t="n"/>
      <c r="FF48" s="182" t="n"/>
      <c r="FG48" s="182" t="n"/>
      <c r="FH48" s="182" t="n"/>
      <c r="FI48" s="182" t="n"/>
      <c r="FJ48" s="182" t="n"/>
      <c r="FK48" s="182" t="n"/>
      <c r="FL48" s="182" t="n"/>
      <c r="FM48" s="184" t="n"/>
      <c r="FN48" s="185">
        <f>SUM(F48:FM48)</f>
        <v/>
      </c>
      <c r="FO48" s="186">
        <f>E48-FN48</f>
        <v/>
      </c>
    </row>
    <row r="49">
      <c r="A49" s="5" t="n">
        <v>48</v>
      </c>
      <c r="B49" s="179" t="n">
        <v>44266</v>
      </c>
      <c r="C49" s="30" t="inlineStr">
        <is>
          <t>DIGIKEY 2100872</t>
        </is>
      </c>
      <c r="D49" s="180" t="n">
        <v>44258</v>
      </c>
      <c r="E49" s="181" t="n">
        <v>2.99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9" t="n">
        <v>2.99</v>
      </c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2" t="n"/>
      <c r="EM49" s="182" t="n"/>
      <c r="EN49" s="182" t="n"/>
      <c r="EO49" s="182" t="n"/>
      <c r="EP49" s="182" t="n"/>
      <c r="EQ49" s="182" t="n"/>
      <c r="ER49" s="182" t="n"/>
      <c r="ES49" s="182" t="n"/>
      <c r="ET49" s="182" t="n"/>
      <c r="EU49" s="182" t="n"/>
      <c r="EV49" s="182" t="n"/>
      <c r="EW49" s="182" t="n"/>
      <c r="EX49" s="182" t="n"/>
      <c r="EY49" s="182" t="n"/>
      <c r="EZ49" s="182" t="n"/>
      <c r="FA49" s="182" t="n"/>
      <c r="FB49" s="182" t="n"/>
      <c r="FC49" s="182" t="n"/>
      <c r="FD49" s="182" t="n"/>
      <c r="FE49" s="182" t="n"/>
      <c r="FF49" s="182" t="n"/>
      <c r="FG49" s="182" t="n"/>
      <c r="FH49" s="182" t="n"/>
      <c r="FI49" s="182" t="n"/>
      <c r="FJ49" s="182" t="n"/>
      <c r="FK49" s="182" t="n"/>
      <c r="FL49" s="182" t="n"/>
      <c r="FM49" s="184" t="n"/>
      <c r="FN49" s="185">
        <f>SUM(F49:FM49)</f>
        <v/>
      </c>
      <c r="FO49" s="186">
        <f>E49-FN49</f>
        <v/>
      </c>
    </row>
    <row r="50">
      <c r="A50" s="5" t="n">
        <v>49</v>
      </c>
      <c r="B50" s="179" t="n">
        <v>44266</v>
      </c>
      <c r="C50" s="30" t="inlineStr">
        <is>
          <t>DIGIKEY 2100654</t>
        </is>
      </c>
      <c r="D50" s="180" t="n">
        <v>44253</v>
      </c>
      <c r="E50" s="181" t="n">
        <v>17.7</v>
      </c>
      <c r="F50" s="182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9" t="n">
        <v>17.7</v>
      </c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2" t="n"/>
      <c r="EM50" s="182" t="n"/>
      <c r="EN50" s="182" t="n"/>
      <c r="EO50" s="182" t="n"/>
      <c r="EP50" s="182" t="n"/>
      <c r="EQ50" s="182" t="n"/>
      <c r="ER50" s="182" t="n"/>
      <c r="ES50" s="182" t="n"/>
      <c r="ET50" s="182" t="n"/>
      <c r="EU50" s="182" t="n"/>
      <c r="EV50" s="182" t="n"/>
      <c r="EW50" s="182" t="n"/>
      <c r="EX50" s="182" t="n"/>
      <c r="EY50" s="182" t="n"/>
      <c r="EZ50" s="182" t="n"/>
      <c r="FA50" s="182" t="n"/>
      <c r="FB50" s="182" t="n"/>
      <c r="FC50" s="182" t="n"/>
      <c r="FD50" s="182" t="n"/>
      <c r="FE50" s="182" t="n"/>
      <c r="FF50" s="182" t="n"/>
      <c r="FG50" s="182" t="n"/>
      <c r="FH50" s="182" t="n"/>
      <c r="FI50" s="182" t="n"/>
      <c r="FJ50" s="182" t="n"/>
      <c r="FK50" s="182" t="n"/>
      <c r="FL50" s="182" t="n"/>
      <c r="FM50" s="184" t="n"/>
      <c r="FN50" s="185">
        <f>SUM(F50:FM50)</f>
        <v/>
      </c>
      <c r="FO50" s="186">
        <f>E50-FN50</f>
        <v/>
      </c>
    </row>
    <row r="51">
      <c r="A51" s="5" t="n">
        <v>50</v>
      </c>
      <c r="B51" s="179" t="n">
        <v>44266</v>
      </c>
      <c r="C51" s="30" t="inlineStr">
        <is>
          <t>DIGIKEY 2100652</t>
        </is>
      </c>
      <c r="D51" s="180" t="n">
        <v>44252</v>
      </c>
      <c r="E51" s="181" t="n">
        <v>153.17</v>
      </c>
      <c r="F51" s="182" t="n"/>
      <c r="G51" s="182" t="n"/>
      <c r="H51" s="182" t="n"/>
      <c r="I51" s="182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9" t="n">
        <v>153.17</v>
      </c>
      <c r="DE51" s="182" t="n"/>
      <c r="DF51" s="182" t="n"/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2" t="n"/>
      <c r="EB51" s="182" t="n"/>
      <c r="EC51" s="182" t="n"/>
      <c r="ED51" s="182" t="n"/>
      <c r="EE51" s="182" t="n"/>
      <c r="EF51" s="182" t="n"/>
      <c r="EG51" s="182" t="n"/>
      <c r="EH51" s="182" t="n"/>
      <c r="EI51" s="182" t="n"/>
      <c r="EJ51" s="182" t="n"/>
      <c r="EK51" s="182" t="n"/>
      <c r="EL51" s="182" t="n"/>
      <c r="EM51" s="182" t="n"/>
      <c r="EN51" s="182" t="n"/>
      <c r="EO51" s="182" t="n"/>
      <c r="EP51" s="182" t="n"/>
      <c r="EQ51" s="182" t="n"/>
      <c r="ER51" s="182" t="n"/>
      <c r="ES51" s="182" t="n"/>
      <c r="ET51" s="182" t="n"/>
      <c r="EU51" s="182" t="n"/>
      <c r="EV51" s="182" t="n"/>
      <c r="EW51" s="182" t="n"/>
      <c r="EX51" s="182" t="n"/>
      <c r="EY51" s="182" t="n"/>
      <c r="EZ51" s="182" t="n"/>
      <c r="FA51" s="182" t="n"/>
      <c r="FB51" s="182" t="n"/>
      <c r="FC51" s="182" t="n"/>
      <c r="FD51" s="182" t="n"/>
      <c r="FE51" s="182" t="n"/>
      <c r="FF51" s="182" t="n"/>
      <c r="FG51" s="182" t="n"/>
      <c r="FH51" s="182" t="n"/>
      <c r="FI51" s="182" t="n"/>
      <c r="FJ51" s="182" t="n"/>
      <c r="FK51" s="182" t="n"/>
      <c r="FL51" s="182" t="n"/>
      <c r="FM51" s="184" t="n"/>
      <c r="FN51" s="185">
        <f>SUM(F51:FM51)</f>
        <v/>
      </c>
      <c r="FO51" s="186">
        <f>E51-FN51</f>
        <v/>
      </c>
    </row>
    <row r="52">
      <c r="A52" s="5" t="n">
        <v>51</v>
      </c>
      <c r="B52" s="179" t="n">
        <v>44266</v>
      </c>
      <c r="C52" s="30" t="inlineStr">
        <is>
          <t>DIGIKEY 2100519</t>
        </is>
      </c>
      <c r="D52" s="180" t="n">
        <v>44253</v>
      </c>
      <c r="E52" s="181" t="n">
        <v>1045.2</v>
      </c>
      <c r="F52" s="182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9" t="n">
        <v>1045.2</v>
      </c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2" t="n"/>
      <c r="EG52" s="182" t="n"/>
      <c r="EH52" s="182" t="n"/>
      <c r="EI52" s="182" t="n"/>
      <c r="EJ52" s="182" t="n"/>
      <c r="EK52" s="182" t="n"/>
      <c r="EL52" s="182" t="n"/>
      <c r="EM52" s="182" t="n"/>
      <c r="EN52" s="182" t="n"/>
      <c r="EO52" s="182" t="n"/>
      <c r="EP52" s="182" t="n"/>
      <c r="EQ52" s="182" t="n"/>
      <c r="ER52" s="182" t="n"/>
      <c r="ES52" s="182" t="n"/>
      <c r="ET52" s="182" t="n"/>
      <c r="EU52" s="182" t="n"/>
      <c r="EV52" s="182" t="n"/>
      <c r="EW52" s="182" t="n"/>
      <c r="EX52" s="182" t="n"/>
      <c r="EY52" s="182" t="n"/>
      <c r="EZ52" s="182" t="n"/>
      <c r="FA52" s="182" t="n"/>
      <c r="FB52" s="182" t="n"/>
      <c r="FC52" s="182" t="n"/>
      <c r="FD52" s="182" t="n"/>
      <c r="FE52" s="182" t="n"/>
      <c r="FF52" s="182" t="n"/>
      <c r="FG52" s="182" t="n"/>
      <c r="FH52" s="182" t="n"/>
      <c r="FI52" s="182" t="n"/>
      <c r="FJ52" s="182" t="n"/>
      <c r="FK52" s="182" t="n"/>
      <c r="FL52" s="182" t="n"/>
      <c r="FM52" s="184" t="n"/>
      <c r="FN52" s="185">
        <f>SUM(F52:FM52)</f>
        <v/>
      </c>
      <c r="FO52" s="186">
        <f>E52-FN52</f>
        <v/>
      </c>
    </row>
    <row r="53">
      <c r="A53" s="5" t="n">
        <v>52</v>
      </c>
      <c r="B53" s="179" t="n">
        <v>44266</v>
      </c>
      <c r="C53" s="30" t="inlineStr">
        <is>
          <t>DIGIKEY 2100300</t>
        </is>
      </c>
      <c r="D53" s="180" t="n">
        <v>44239</v>
      </c>
      <c r="E53" s="181" t="n">
        <v>17.1</v>
      </c>
      <c r="F53" s="182" t="n"/>
      <c r="G53" s="182" t="n"/>
      <c r="H53" s="182" t="n"/>
      <c r="I53" s="182" t="n"/>
      <c r="J53" s="182" t="n"/>
      <c r="K53" s="189" t="n">
        <v>17.1</v>
      </c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2" t="n"/>
      <c r="EG53" s="182" t="n"/>
      <c r="EH53" s="182" t="n"/>
      <c r="EI53" s="182" t="n"/>
      <c r="EJ53" s="182" t="n"/>
      <c r="EK53" s="182" t="n"/>
      <c r="EL53" s="182" t="n"/>
      <c r="EM53" s="182" t="n"/>
      <c r="EN53" s="182" t="n"/>
      <c r="EO53" s="182" t="n"/>
      <c r="EP53" s="182" t="n"/>
      <c r="EQ53" s="182" t="n"/>
      <c r="ER53" s="182" t="n"/>
      <c r="ES53" s="182" t="n"/>
      <c r="ET53" s="182" t="n"/>
      <c r="EU53" s="182" t="n"/>
      <c r="EV53" s="182" t="n"/>
      <c r="EW53" s="182" t="n"/>
      <c r="EX53" s="182" t="n"/>
      <c r="EY53" s="182" t="n"/>
      <c r="EZ53" s="182" t="n"/>
      <c r="FA53" s="182" t="n"/>
      <c r="FB53" s="182" t="n"/>
      <c r="FC53" s="182" t="n"/>
      <c r="FD53" s="182" t="n"/>
      <c r="FE53" s="182" t="n"/>
      <c r="FF53" s="182" t="n"/>
      <c r="FG53" s="182" t="n"/>
      <c r="FH53" s="182" t="n"/>
      <c r="FI53" s="182" t="n"/>
      <c r="FJ53" s="182" t="n"/>
      <c r="FK53" s="182" t="n"/>
      <c r="FL53" s="182" t="n"/>
      <c r="FM53" s="184" t="n"/>
      <c r="FN53" s="185">
        <f>SUM(F53:FM53)</f>
        <v/>
      </c>
      <c r="FO53" s="186">
        <f>E53-FN53</f>
        <v/>
      </c>
    </row>
    <row r="54">
      <c r="A54" s="5" t="n">
        <v>53</v>
      </c>
      <c r="B54" s="179" t="n">
        <v>44266</v>
      </c>
      <c r="C54" s="30" t="inlineStr">
        <is>
          <t>DIGIKEY 2100154</t>
        </is>
      </c>
      <c r="D54" s="180" t="n">
        <v>44250</v>
      </c>
      <c r="E54" s="181" t="n">
        <v>68.08</v>
      </c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2" t="n"/>
      <c r="DY54" s="182" t="n"/>
      <c r="DZ54" s="182" t="n"/>
      <c r="EA54" s="182" t="n"/>
      <c r="EB54" s="182" t="n"/>
      <c r="EC54" s="182" t="n"/>
      <c r="ED54" s="182" t="n"/>
      <c r="EE54" s="182" t="n"/>
      <c r="EF54" s="182" t="n"/>
      <c r="EG54" s="182" t="n"/>
      <c r="EH54" s="182" t="n"/>
      <c r="EI54" s="182" t="n"/>
      <c r="EJ54" s="182" t="n"/>
      <c r="EK54" s="182" t="n"/>
      <c r="EL54" s="182" t="n"/>
      <c r="EM54" s="182" t="n"/>
      <c r="EN54" s="182" t="n"/>
      <c r="EO54" s="182" t="n"/>
      <c r="EP54" s="182" t="n"/>
      <c r="EQ54" s="182" t="n"/>
      <c r="ER54" s="182" t="n"/>
      <c r="ES54" s="182" t="n"/>
      <c r="ET54" s="182" t="n"/>
      <c r="EU54" s="182" t="n"/>
      <c r="EV54" s="182" t="n"/>
      <c r="EW54" s="182" t="n"/>
      <c r="EX54" s="189" t="n">
        <v>68.08</v>
      </c>
      <c r="EY54" s="182" t="n"/>
      <c r="EZ54" s="182" t="n"/>
      <c r="FA54" s="182" t="n"/>
      <c r="FB54" s="182" t="n"/>
      <c r="FC54" s="182" t="n"/>
      <c r="FD54" s="182" t="n"/>
      <c r="FE54" s="182" t="n"/>
      <c r="FF54" s="182" t="n"/>
      <c r="FG54" s="182" t="n"/>
      <c r="FH54" s="182" t="n"/>
      <c r="FI54" s="182" t="n"/>
      <c r="FJ54" s="182" t="n"/>
      <c r="FK54" s="182" t="n"/>
      <c r="FL54" s="182" t="n"/>
      <c r="FM54" s="184" t="n"/>
      <c r="FN54" s="185">
        <f>SUM(F54:FM54)</f>
        <v/>
      </c>
      <c r="FO54" s="186">
        <f>E54-FN54</f>
        <v/>
      </c>
    </row>
    <row r="55">
      <c r="A55" s="5" t="n">
        <v>54</v>
      </c>
      <c r="B55" s="179" t="n">
        <v>44266</v>
      </c>
      <c r="C55" s="30" t="inlineStr">
        <is>
          <t>DIGIKEY 2100153</t>
        </is>
      </c>
      <c r="D55" s="180" t="n">
        <v>44250</v>
      </c>
      <c r="E55" s="181" t="n">
        <v>20.95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2" t="n"/>
      <c r="EM55" s="182" t="n"/>
      <c r="EN55" s="182" t="n"/>
      <c r="EO55" s="182" t="n"/>
      <c r="EP55" s="182" t="n"/>
      <c r="EQ55" s="182" t="n"/>
      <c r="ER55" s="182" t="n"/>
      <c r="ES55" s="182" t="n"/>
      <c r="ET55" s="189" t="n">
        <v>20.95</v>
      </c>
      <c r="EU55" s="182" t="n"/>
      <c r="EV55" s="182" t="n"/>
      <c r="EW55" s="182" t="n"/>
      <c r="EX55" s="182" t="n"/>
      <c r="EY55" s="182" t="n"/>
      <c r="EZ55" s="182" t="n"/>
      <c r="FA55" s="182" t="n"/>
      <c r="FB55" s="182" t="n"/>
      <c r="FC55" s="182" t="n"/>
      <c r="FD55" s="182" t="n"/>
      <c r="FE55" s="182" t="n"/>
      <c r="FF55" s="182" t="n"/>
      <c r="FG55" s="182" t="n"/>
      <c r="FH55" s="182" t="n"/>
      <c r="FI55" s="182" t="n"/>
      <c r="FJ55" s="182" t="n"/>
      <c r="FK55" s="182" t="n"/>
      <c r="FL55" s="182" t="n"/>
      <c r="FM55" s="184" t="n"/>
      <c r="FN55" s="185">
        <f>SUM(F55:FM55)</f>
        <v/>
      </c>
      <c r="FO55" s="186">
        <f>E55-FN55</f>
        <v/>
      </c>
    </row>
    <row r="56">
      <c r="A56" s="5" t="n">
        <v>55</v>
      </c>
      <c r="B56" s="179" t="n">
        <v>44266</v>
      </c>
      <c r="C56" s="30" t="inlineStr">
        <is>
          <t>DIGIKEY 2100146</t>
        </is>
      </c>
      <c r="D56" s="180" t="n">
        <v>44245</v>
      </c>
      <c r="E56" s="181" t="n">
        <v>255.88</v>
      </c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2" t="n"/>
      <c r="EH56" s="182" t="n"/>
      <c r="EI56" s="182" t="n"/>
      <c r="EJ56" s="182" t="n"/>
      <c r="EK56" s="182" t="n"/>
      <c r="EL56" s="182" t="n"/>
      <c r="EM56" s="182" t="n"/>
      <c r="EN56" s="182" t="n"/>
      <c r="EO56" s="182" t="n"/>
      <c r="EP56" s="182" t="n"/>
      <c r="EQ56" s="182" t="n"/>
      <c r="ER56" s="182" t="n"/>
      <c r="ES56" s="182" t="n"/>
      <c r="ET56" s="182" t="n"/>
      <c r="EU56" s="182" t="n"/>
      <c r="EV56" s="182" t="n"/>
      <c r="EW56" s="182" t="n"/>
      <c r="EX56" s="182" t="n"/>
      <c r="EY56" s="182" t="n"/>
      <c r="EZ56" s="182" t="n"/>
      <c r="FA56" s="182" t="n"/>
      <c r="FB56" s="182" t="n"/>
      <c r="FC56" s="189" t="n">
        <v>255.88</v>
      </c>
      <c r="FD56" s="182" t="n"/>
      <c r="FE56" s="182" t="n"/>
      <c r="FF56" s="182" t="n"/>
      <c r="FG56" s="182" t="n"/>
      <c r="FH56" s="182" t="n"/>
      <c r="FI56" s="182" t="n"/>
      <c r="FJ56" s="182" t="n"/>
      <c r="FK56" s="182" t="n"/>
      <c r="FL56" s="182" t="n"/>
      <c r="FM56" s="184" t="n"/>
      <c r="FN56" s="185">
        <f>SUM(F56:FM56)</f>
        <v/>
      </c>
      <c r="FO56" s="186">
        <f>E56-FN56</f>
        <v/>
      </c>
    </row>
    <row r="57">
      <c r="A57" s="5" t="n">
        <v>56</v>
      </c>
      <c r="B57" s="179" t="n">
        <v>44266</v>
      </c>
      <c r="C57" s="30" t="inlineStr">
        <is>
          <t>DIGIKEY 78694779</t>
        </is>
      </c>
      <c r="D57" s="180" t="n">
        <v>44232</v>
      </c>
      <c r="E57" s="181" t="n">
        <v>29.99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9" t="n">
        <v>29.99</v>
      </c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2" t="n"/>
      <c r="EG57" s="182" t="n"/>
      <c r="EH57" s="182" t="n"/>
      <c r="EI57" s="182" t="n"/>
      <c r="EJ57" s="182" t="n"/>
      <c r="EK57" s="182" t="n"/>
      <c r="EL57" s="182" t="n"/>
      <c r="EM57" s="182" t="n"/>
      <c r="EN57" s="182" t="n"/>
      <c r="EO57" s="182" t="n"/>
      <c r="EP57" s="182" t="n"/>
      <c r="EQ57" s="182" t="n"/>
      <c r="ER57" s="182" t="n"/>
      <c r="ES57" s="182" t="n"/>
      <c r="ET57" s="182" t="n"/>
      <c r="EU57" s="182" t="n"/>
      <c r="EV57" s="182" t="n"/>
      <c r="EW57" s="182" t="n"/>
      <c r="EX57" s="182" t="n"/>
      <c r="EY57" s="182" t="n"/>
      <c r="EZ57" s="182" t="n"/>
      <c r="FA57" s="182" t="n"/>
      <c r="FB57" s="182" t="n"/>
      <c r="FC57" s="182" t="n"/>
      <c r="FD57" s="182" t="n"/>
      <c r="FE57" s="182" t="n"/>
      <c r="FF57" s="182" t="n"/>
      <c r="FG57" s="182" t="n"/>
      <c r="FH57" s="182" t="n"/>
      <c r="FI57" s="182" t="n"/>
      <c r="FJ57" s="182" t="n"/>
      <c r="FK57" s="182" t="n"/>
      <c r="FL57" s="182" t="n"/>
      <c r="FM57" s="184" t="n"/>
      <c r="FN57" s="185">
        <f>SUM(F57:FM57)</f>
        <v/>
      </c>
      <c r="FO57" s="186">
        <f>E57-FN57</f>
        <v/>
      </c>
    </row>
    <row r="58">
      <c r="A58" s="5" t="n">
        <v>57</v>
      </c>
      <c r="B58" s="179" t="n">
        <v>44267</v>
      </c>
      <c r="C58" s="30" t="inlineStr">
        <is>
          <t>LITEON2100866</t>
        </is>
      </c>
      <c r="D58" s="180" t="n">
        <v>44252</v>
      </c>
      <c r="E58" s="181" t="n">
        <v>13.3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2" t="n"/>
      <c r="EB58" s="182" t="n"/>
      <c r="EC58" s="182" t="n"/>
      <c r="ED58" s="182" t="n"/>
      <c r="EE58" s="182" t="n"/>
      <c r="EF58" s="182" t="n"/>
      <c r="EG58" s="182" t="n"/>
      <c r="EH58" s="182" t="n"/>
      <c r="EI58" s="182" t="n"/>
      <c r="EJ58" s="182" t="n"/>
      <c r="EK58" s="182" t="n"/>
      <c r="EL58" s="182" t="n"/>
      <c r="EM58" s="182" t="n"/>
      <c r="EN58" s="182" t="n"/>
      <c r="EO58" s="182" t="n"/>
      <c r="EP58" s="182" t="n"/>
      <c r="EQ58" s="182" t="n"/>
      <c r="ER58" s="182" t="n"/>
      <c r="ES58" s="182" t="n"/>
      <c r="ET58" s="182" t="n"/>
      <c r="EU58" s="182" t="n"/>
      <c r="EV58" s="182" t="n"/>
      <c r="EW58" s="182" t="n"/>
      <c r="EX58" s="182" t="n"/>
      <c r="EY58" s="182" t="n"/>
      <c r="EZ58" s="189" t="n">
        <v>13.3</v>
      </c>
      <c r="FA58" s="182" t="n"/>
      <c r="FB58" s="182" t="n"/>
      <c r="FC58" s="182" t="n"/>
      <c r="FD58" s="182" t="n"/>
      <c r="FE58" s="182" t="n"/>
      <c r="FF58" s="182" t="n"/>
      <c r="FG58" s="182" t="n"/>
      <c r="FH58" s="182" t="n"/>
      <c r="FI58" s="182" t="n"/>
      <c r="FJ58" s="182" t="n"/>
      <c r="FK58" s="182" t="n"/>
      <c r="FL58" s="182" t="n"/>
      <c r="FM58" s="184" t="n"/>
      <c r="FN58" s="185">
        <f>SUM(F58:FM58)</f>
        <v/>
      </c>
      <c r="FO58" s="186">
        <f>E58-FN58</f>
        <v/>
      </c>
    </row>
    <row r="59">
      <c r="A59" s="5" t="n">
        <v>58</v>
      </c>
      <c r="B59" s="179" t="n">
        <v>44267</v>
      </c>
      <c r="C59" s="30" t="inlineStr">
        <is>
          <t>ONSEM2100489</t>
        </is>
      </c>
      <c r="D59" s="180" t="n">
        <v>44247</v>
      </c>
      <c r="E59" s="181" t="n">
        <v>66.28</v>
      </c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9" t="n">
        <v>66.28</v>
      </c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2" t="n"/>
      <c r="EH59" s="182" t="n"/>
      <c r="EI59" s="182" t="n"/>
      <c r="EJ59" s="182" t="n"/>
      <c r="EK59" s="182" t="n"/>
      <c r="EL59" s="182" t="n"/>
      <c r="EM59" s="182" t="n"/>
      <c r="EN59" s="182" t="n"/>
      <c r="EO59" s="182" t="n"/>
      <c r="EP59" s="182" t="n"/>
      <c r="EQ59" s="182" t="n"/>
      <c r="ER59" s="182" t="n"/>
      <c r="ES59" s="182" t="n"/>
      <c r="ET59" s="182" t="n"/>
      <c r="EU59" s="182" t="n"/>
      <c r="EV59" s="182" t="n"/>
      <c r="EW59" s="182" t="n"/>
      <c r="EX59" s="182" t="n"/>
      <c r="EY59" s="182" t="n"/>
      <c r="EZ59" s="182" t="n"/>
      <c r="FA59" s="182" t="n"/>
      <c r="FB59" s="182" t="n"/>
      <c r="FC59" s="182" t="n"/>
      <c r="FD59" s="182" t="n"/>
      <c r="FE59" s="182" t="n"/>
      <c r="FF59" s="182" t="n"/>
      <c r="FG59" s="182" t="n"/>
      <c r="FH59" s="182" t="n"/>
      <c r="FI59" s="182" t="n"/>
      <c r="FJ59" s="182" t="n"/>
      <c r="FK59" s="182" t="n"/>
      <c r="FL59" s="182" t="n"/>
      <c r="FM59" s="184" t="n"/>
      <c r="FN59" s="185">
        <f>SUM(F59:FM59)</f>
        <v/>
      </c>
      <c r="FO59" s="186">
        <f>E59-FN59</f>
        <v/>
      </c>
    </row>
    <row r="60">
      <c r="A60" s="5" t="n">
        <v>59</v>
      </c>
      <c r="B60" s="179" t="n">
        <v>44267</v>
      </c>
      <c r="C60" s="30" t="inlineStr">
        <is>
          <t>ARROW2100641</t>
        </is>
      </c>
      <c r="D60" s="180" t="n">
        <v>44259</v>
      </c>
      <c r="E60" s="181" t="n">
        <v>121</v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9" t="n">
        <v>121</v>
      </c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2" t="n"/>
      <c r="EH60" s="182" t="n"/>
      <c r="EI60" s="182" t="n"/>
      <c r="EJ60" s="182" t="n"/>
      <c r="EK60" s="182" t="n"/>
      <c r="EL60" s="182" t="n"/>
      <c r="EM60" s="182" t="n"/>
      <c r="EN60" s="182" t="n"/>
      <c r="EO60" s="182" t="n"/>
      <c r="EP60" s="182" t="n"/>
      <c r="EQ60" s="182" t="n"/>
      <c r="ER60" s="182" t="n"/>
      <c r="ES60" s="182" t="n"/>
      <c r="ET60" s="182" t="n"/>
      <c r="EU60" s="182" t="n"/>
      <c r="EV60" s="182" t="n"/>
      <c r="EW60" s="182" t="n"/>
      <c r="EX60" s="182" t="n"/>
      <c r="EY60" s="182" t="n"/>
      <c r="EZ60" s="182" t="n"/>
      <c r="FA60" s="182" t="n"/>
      <c r="FB60" s="182" t="n"/>
      <c r="FC60" s="182" t="n"/>
      <c r="FD60" s="182" t="n"/>
      <c r="FE60" s="182" t="n"/>
      <c r="FF60" s="182" t="n"/>
      <c r="FG60" s="182" t="n"/>
      <c r="FH60" s="182" t="n"/>
      <c r="FI60" s="182" t="n"/>
      <c r="FJ60" s="182" t="n"/>
      <c r="FK60" s="182" t="n"/>
      <c r="FL60" s="182" t="n"/>
      <c r="FM60" s="184" t="n"/>
      <c r="FN60" s="185">
        <f>SUM(F60:FM60)</f>
        <v/>
      </c>
      <c r="FO60" s="186">
        <f>E60-FN60</f>
        <v/>
      </c>
    </row>
    <row r="61">
      <c r="A61" s="5" t="n">
        <v>60</v>
      </c>
      <c r="B61" s="179" t="n">
        <v>44267</v>
      </c>
      <c r="C61" s="30" t="inlineStr">
        <is>
          <t>LITEON2100280</t>
        </is>
      </c>
      <c r="D61" s="180" t="n">
        <v>44261</v>
      </c>
      <c r="E61" s="181" t="n">
        <v>38.65</v>
      </c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2" t="n"/>
      <c r="ED61" s="182" t="n"/>
      <c r="EE61" s="182" t="n"/>
      <c r="EF61" s="182" t="n"/>
      <c r="EG61" s="189" t="n">
        <v>38.65</v>
      </c>
      <c r="EH61" s="182" t="n"/>
      <c r="EI61" s="182" t="n"/>
      <c r="EJ61" s="182" t="n"/>
      <c r="EK61" s="182" t="n"/>
      <c r="EL61" s="182" t="n"/>
      <c r="EM61" s="182" t="n"/>
      <c r="EN61" s="182" t="n"/>
      <c r="EO61" s="182" t="n"/>
      <c r="EP61" s="182" t="n"/>
      <c r="EQ61" s="182" t="n"/>
      <c r="ER61" s="182" t="n"/>
      <c r="ES61" s="182" t="n"/>
      <c r="ET61" s="182" t="n"/>
      <c r="EU61" s="182" t="n"/>
      <c r="EV61" s="182" t="n"/>
      <c r="EW61" s="182" t="n"/>
      <c r="EX61" s="182" t="n"/>
      <c r="EY61" s="182" t="n"/>
      <c r="EZ61" s="182" t="n"/>
      <c r="FA61" s="182" t="n"/>
      <c r="FB61" s="182" t="n"/>
      <c r="FC61" s="182" t="n"/>
      <c r="FD61" s="182" t="n"/>
      <c r="FE61" s="182" t="n"/>
      <c r="FF61" s="182" t="n"/>
      <c r="FG61" s="182" t="n"/>
      <c r="FH61" s="182" t="n"/>
      <c r="FI61" s="182" t="n"/>
      <c r="FJ61" s="182" t="n"/>
      <c r="FK61" s="182" t="n"/>
      <c r="FL61" s="182" t="n"/>
      <c r="FM61" s="184" t="n"/>
      <c r="FN61" s="185">
        <f>SUM(F61:FM61)</f>
        <v/>
      </c>
      <c r="FO61" s="186">
        <f>E61-FN61</f>
        <v/>
      </c>
    </row>
    <row r="62">
      <c r="A62" s="5" t="n">
        <v>61</v>
      </c>
      <c r="B62" s="179" t="n">
        <v>44267</v>
      </c>
      <c r="C62" s="30" t="inlineStr">
        <is>
          <t>LITEON2100842</t>
        </is>
      </c>
      <c r="D62" s="180" t="n">
        <v>44261</v>
      </c>
      <c r="E62" s="181" t="n">
        <v>19.32</v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9" t="n">
        <v>19.32</v>
      </c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2" t="n"/>
      <c r="EH62" s="182" t="n"/>
      <c r="EI62" s="182" t="n"/>
      <c r="EJ62" s="182" t="n"/>
      <c r="EK62" s="182" t="n"/>
      <c r="EL62" s="182" t="n"/>
      <c r="EM62" s="182" t="n"/>
      <c r="EN62" s="182" t="n"/>
      <c r="EO62" s="182" t="n"/>
      <c r="EP62" s="182" t="n"/>
      <c r="EQ62" s="182" t="n"/>
      <c r="ER62" s="182" t="n"/>
      <c r="ES62" s="182" t="n"/>
      <c r="ET62" s="182" t="n"/>
      <c r="EU62" s="182" t="n"/>
      <c r="EV62" s="182" t="n"/>
      <c r="EW62" s="182" t="n"/>
      <c r="EX62" s="182" t="n"/>
      <c r="EY62" s="182" t="n"/>
      <c r="EZ62" s="182" t="n"/>
      <c r="FA62" s="182" t="n"/>
      <c r="FB62" s="182" t="n"/>
      <c r="FC62" s="182" t="n"/>
      <c r="FD62" s="182" t="n"/>
      <c r="FE62" s="182" t="n"/>
      <c r="FF62" s="182" t="n"/>
      <c r="FG62" s="182" t="n"/>
      <c r="FH62" s="182" t="n"/>
      <c r="FI62" s="182" t="n"/>
      <c r="FJ62" s="182" t="n"/>
      <c r="FK62" s="182" t="n"/>
      <c r="FL62" s="182" t="n"/>
      <c r="FM62" s="184" t="n"/>
      <c r="FN62" s="185">
        <f>SUM(F62:FM62)</f>
        <v/>
      </c>
      <c r="FO62" s="186">
        <f>E62-FN62</f>
        <v/>
      </c>
    </row>
    <row r="63">
      <c r="A63" s="5" t="n">
        <v>62</v>
      </c>
      <c r="B63" s="179" t="n">
        <v>44267</v>
      </c>
      <c r="C63" s="30" t="inlineStr">
        <is>
          <t>LITEON2100529</t>
        </is>
      </c>
      <c r="D63" s="180" t="n">
        <v>44264</v>
      </c>
      <c r="E63" s="181" t="n">
        <v>13.3</v>
      </c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9" t="n">
        <v>13.3</v>
      </c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2" t="n"/>
      <c r="EH63" s="182" t="n"/>
      <c r="EI63" s="182" t="n"/>
      <c r="EJ63" s="182" t="n"/>
      <c r="EK63" s="182" t="n"/>
      <c r="EL63" s="182" t="n"/>
      <c r="EM63" s="182" t="n"/>
      <c r="EN63" s="182" t="n"/>
      <c r="EO63" s="182" t="n"/>
      <c r="EP63" s="182" t="n"/>
      <c r="EQ63" s="182" t="n"/>
      <c r="ER63" s="182" t="n"/>
      <c r="ES63" s="182" t="n"/>
      <c r="ET63" s="182" t="n"/>
      <c r="EU63" s="182" t="n"/>
      <c r="EV63" s="182" t="n"/>
      <c r="EW63" s="182" t="n"/>
      <c r="EX63" s="182" t="n"/>
      <c r="EY63" s="182" t="n"/>
      <c r="EZ63" s="182" t="n"/>
      <c r="FA63" s="182" t="n"/>
      <c r="FB63" s="182" t="n"/>
      <c r="FC63" s="182" t="n"/>
      <c r="FD63" s="182" t="n"/>
      <c r="FE63" s="182" t="n"/>
      <c r="FF63" s="182" t="n"/>
      <c r="FG63" s="182" t="n"/>
      <c r="FH63" s="182" t="n"/>
      <c r="FI63" s="182" t="n"/>
      <c r="FJ63" s="182" t="n"/>
      <c r="FK63" s="182" t="n"/>
      <c r="FL63" s="182" t="n"/>
      <c r="FM63" s="184" t="n"/>
      <c r="FN63" s="185">
        <f>SUM(F63:FM63)</f>
        <v/>
      </c>
      <c r="FO63" s="186">
        <f>E63-FN63</f>
        <v/>
      </c>
    </row>
    <row r="64">
      <c r="A64" s="5" t="n">
        <v>63</v>
      </c>
      <c r="B64" s="179" t="n">
        <v>44267</v>
      </c>
      <c r="C64" s="30" t="inlineStr">
        <is>
          <t>AVNET2100331</t>
        </is>
      </c>
      <c r="D64" s="180" t="n">
        <v>44259</v>
      </c>
      <c r="E64" s="181" t="n">
        <v>141.39</v>
      </c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2" t="n"/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9" t="n">
        <v>141.39</v>
      </c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2" t="n"/>
      <c r="DN64" s="182" t="n"/>
      <c r="DO64" s="182" t="n"/>
      <c r="DP64" s="182" t="n"/>
      <c r="DQ64" s="182" t="n"/>
      <c r="DR64" s="182" t="n"/>
      <c r="DS64" s="182" t="n"/>
      <c r="DT64" s="182" t="n"/>
      <c r="DU64" s="182" t="n"/>
      <c r="DV64" s="182" t="n"/>
      <c r="DW64" s="182" t="n"/>
      <c r="DX64" s="182" t="n"/>
      <c r="DY64" s="182" t="n"/>
      <c r="DZ64" s="182" t="n"/>
      <c r="EA64" s="182" t="n"/>
      <c r="EB64" s="182" t="n"/>
      <c r="EC64" s="182" t="n"/>
      <c r="ED64" s="182" t="n"/>
      <c r="EE64" s="182" t="n"/>
      <c r="EF64" s="182" t="n"/>
      <c r="EG64" s="182" t="n"/>
      <c r="EH64" s="182" t="n"/>
      <c r="EI64" s="182" t="n"/>
      <c r="EJ64" s="182" t="n"/>
      <c r="EK64" s="182" t="n"/>
      <c r="EL64" s="182" t="n"/>
      <c r="EM64" s="182" t="n"/>
      <c r="EN64" s="182" t="n"/>
      <c r="EO64" s="182" t="n"/>
      <c r="EP64" s="182" t="n"/>
      <c r="EQ64" s="182" t="n"/>
      <c r="ER64" s="182" t="n"/>
      <c r="ES64" s="182" t="n"/>
      <c r="ET64" s="182" t="n"/>
      <c r="EU64" s="182" t="n"/>
      <c r="EV64" s="182" t="n"/>
      <c r="EW64" s="182" t="n"/>
      <c r="EX64" s="182" t="n"/>
      <c r="EY64" s="182" t="n"/>
      <c r="EZ64" s="182" t="n"/>
      <c r="FA64" s="182" t="n"/>
      <c r="FB64" s="182" t="n"/>
      <c r="FC64" s="182" t="n"/>
      <c r="FD64" s="182" t="n"/>
      <c r="FE64" s="182" t="n"/>
      <c r="FF64" s="182" t="n"/>
      <c r="FG64" s="182" t="n"/>
      <c r="FH64" s="182" t="n"/>
      <c r="FI64" s="182" t="n"/>
      <c r="FJ64" s="182" t="n"/>
      <c r="FK64" s="182" t="n"/>
      <c r="FL64" s="182" t="n"/>
      <c r="FM64" s="184" t="n"/>
      <c r="FN64" s="185">
        <f>SUM(F64:FM64)</f>
        <v/>
      </c>
      <c r="FO64" s="186">
        <f>E64-FN64</f>
        <v/>
      </c>
    </row>
    <row r="65">
      <c r="A65" s="5" t="n">
        <v>64</v>
      </c>
      <c r="B65" s="179" t="n">
        <v>44267</v>
      </c>
      <c r="C65" s="30" t="inlineStr">
        <is>
          <t>KINGBRIGHT2100846</t>
        </is>
      </c>
      <c r="D65" s="180" t="n">
        <v>44263</v>
      </c>
      <c r="E65" s="181" t="n">
        <v>12</v>
      </c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2" t="n"/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2" t="n"/>
      <c r="EH65" s="182" t="n"/>
      <c r="EI65" s="182" t="n"/>
      <c r="EJ65" s="182" t="n"/>
      <c r="EK65" s="182" t="n"/>
      <c r="EL65" s="182" t="n"/>
      <c r="EM65" s="182" t="n"/>
      <c r="EN65" s="182" t="n"/>
      <c r="EO65" s="182" t="n"/>
      <c r="EP65" s="182" t="n"/>
      <c r="EQ65" s="182" t="n"/>
      <c r="ER65" s="182" t="n"/>
      <c r="ES65" s="182" t="n"/>
      <c r="ET65" s="182" t="n"/>
      <c r="EU65" s="182" t="n"/>
      <c r="EV65" s="182" t="n"/>
      <c r="EW65" s="182" t="n"/>
      <c r="EX65" s="182" t="n"/>
      <c r="EY65" s="182" t="n"/>
      <c r="EZ65" s="189" t="n">
        <v>12</v>
      </c>
      <c r="FA65" s="182" t="n"/>
      <c r="FB65" s="182" t="n"/>
      <c r="FC65" s="182" t="n"/>
      <c r="FD65" s="182" t="n"/>
      <c r="FE65" s="182" t="n"/>
      <c r="FF65" s="182" t="n"/>
      <c r="FG65" s="182" t="n"/>
      <c r="FH65" s="182" t="n"/>
      <c r="FI65" s="182" t="n"/>
      <c r="FJ65" s="182" t="n"/>
      <c r="FK65" s="182" t="n"/>
      <c r="FL65" s="182" t="n"/>
      <c r="FM65" s="184" t="n"/>
      <c r="FN65" s="185">
        <f>SUM(F65:FM65)</f>
        <v/>
      </c>
      <c r="FO65" s="186">
        <f>E65-FN65</f>
        <v/>
      </c>
    </row>
    <row r="66">
      <c r="A66" s="5" t="n">
        <v>65</v>
      </c>
      <c r="B66" s="179" t="n">
        <v>44267</v>
      </c>
      <c r="C66" s="30" t="inlineStr">
        <is>
          <t>SYMMETRY310702</t>
        </is>
      </c>
      <c r="D66" s="180" t="n">
        <v>44250</v>
      </c>
      <c r="E66" s="181" t="n">
        <v>102.74</v>
      </c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9" t="n">
        <v>102.74</v>
      </c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2" t="n"/>
      <c r="DO66" s="182" t="n"/>
      <c r="DP66" s="182" t="n"/>
      <c r="DQ66" s="182" t="n"/>
      <c r="DR66" s="182" t="n"/>
      <c r="DS66" s="182" t="n"/>
      <c r="DT66" s="182" t="n"/>
      <c r="DU66" s="182" t="n"/>
      <c r="DV66" s="182" t="n"/>
      <c r="DW66" s="182" t="n"/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2" t="n"/>
      <c r="EG66" s="182" t="n"/>
      <c r="EH66" s="182" t="n"/>
      <c r="EI66" s="182" t="n"/>
      <c r="EJ66" s="182" t="n"/>
      <c r="EK66" s="182" t="n"/>
      <c r="EL66" s="182" t="n"/>
      <c r="EM66" s="182" t="n"/>
      <c r="EN66" s="182" t="n"/>
      <c r="EO66" s="182" t="n"/>
      <c r="EP66" s="182" t="n"/>
      <c r="EQ66" s="182" t="n"/>
      <c r="ER66" s="182" t="n"/>
      <c r="ES66" s="182" t="n"/>
      <c r="ET66" s="182" t="n"/>
      <c r="EU66" s="182" t="n"/>
      <c r="EV66" s="182" t="n"/>
      <c r="EW66" s="182" t="n"/>
      <c r="EX66" s="182" t="n"/>
      <c r="EY66" s="182" t="n"/>
      <c r="EZ66" s="182" t="n"/>
      <c r="FA66" s="182" t="n"/>
      <c r="FB66" s="182" t="n"/>
      <c r="FC66" s="182" t="n"/>
      <c r="FD66" s="182" t="n"/>
      <c r="FE66" s="182" t="n"/>
      <c r="FF66" s="182" t="n"/>
      <c r="FG66" s="182" t="n"/>
      <c r="FH66" s="182" t="n"/>
      <c r="FI66" s="182" t="n"/>
      <c r="FJ66" s="182" t="n"/>
      <c r="FK66" s="182" t="n"/>
      <c r="FL66" s="182" t="n"/>
      <c r="FM66" s="184" t="n"/>
      <c r="FN66" s="185">
        <f>SUM(F66:FM66)</f>
        <v/>
      </c>
      <c r="FO66" s="186">
        <f>E66-FN66</f>
        <v/>
      </c>
    </row>
    <row r="67">
      <c r="A67" s="5" t="n">
        <v>66</v>
      </c>
      <c r="B67" s="179" t="n">
        <v>44273</v>
      </c>
      <c r="C67" s="30" t="inlineStr">
        <is>
          <t>3-352-62800</t>
        </is>
      </c>
      <c r="D67" s="180" t="n">
        <v>44264</v>
      </c>
      <c r="E67" s="181" t="n">
        <v>377.46</v>
      </c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9" t="n">
        <v>38.23</v>
      </c>
      <c r="CR67" s="182" t="n"/>
      <c r="CS67" s="182" t="n"/>
      <c r="CT67" s="189" t="n">
        <v>113.08</v>
      </c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2" t="n"/>
      <c r="DG67" s="182" t="n"/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2" t="n"/>
      <c r="DT67" s="182" t="n"/>
      <c r="DU67" s="182" t="n"/>
      <c r="DV67" s="182" t="n"/>
      <c r="DW67" s="182" t="n"/>
      <c r="DX67" s="182" t="n"/>
      <c r="DY67" s="182" t="n"/>
      <c r="DZ67" s="182" t="n"/>
      <c r="EA67" s="182" t="n"/>
      <c r="EB67" s="182" t="n"/>
      <c r="EC67" s="182" t="n"/>
      <c r="ED67" s="182" t="n"/>
      <c r="EE67" s="182" t="n"/>
      <c r="EF67" s="182" t="n"/>
      <c r="EG67" s="182" t="n"/>
      <c r="EH67" s="182" t="n"/>
      <c r="EI67" s="182" t="n"/>
      <c r="EJ67" s="182" t="n"/>
      <c r="EK67" s="182" t="n"/>
      <c r="EL67" s="182" t="n"/>
      <c r="EM67" s="182" t="n"/>
      <c r="EN67" s="182" t="n"/>
      <c r="EO67" s="182" t="n"/>
      <c r="EP67" s="182" t="n"/>
      <c r="EQ67" s="182" t="n"/>
      <c r="ER67" s="182" t="n"/>
      <c r="ES67" s="182" t="n"/>
      <c r="ET67" s="182" t="n"/>
      <c r="EU67" s="182" t="n"/>
      <c r="EV67" s="182" t="n"/>
      <c r="EW67" s="182" t="n"/>
      <c r="EX67" s="182" t="n"/>
      <c r="EY67" s="182" t="n"/>
      <c r="EZ67" s="182" t="n"/>
      <c r="FA67" s="182" t="n"/>
      <c r="FB67" s="182" t="n"/>
      <c r="FC67" s="189" t="n">
        <v>226.15</v>
      </c>
      <c r="FD67" s="182" t="n"/>
      <c r="FE67" s="182" t="n"/>
      <c r="FF67" s="182" t="n"/>
      <c r="FG67" s="182" t="n"/>
      <c r="FH67" s="182" t="n"/>
      <c r="FI67" s="182" t="n"/>
      <c r="FJ67" s="182" t="n"/>
      <c r="FK67" s="182" t="n"/>
      <c r="FL67" s="182" t="n"/>
      <c r="FM67" s="184" t="n"/>
      <c r="FN67" s="185">
        <f>SUM(F67:FM67)</f>
        <v/>
      </c>
      <c r="FO67" s="186">
        <f>E67-FN67</f>
        <v/>
      </c>
    </row>
    <row r="68">
      <c r="A68" s="5" t="n">
        <v>67</v>
      </c>
      <c r="B68" s="179" t="n">
        <v>44273</v>
      </c>
      <c r="C68" s="30" t="inlineStr">
        <is>
          <t>3-353-45915</t>
        </is>
      </c>
      <c r="D68" s="180" t="n">
        <v>44266</v>
      </c>
      <c r="E68" s="181" t="n">
        <v>6453.53</v>
      </c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9" t="n">
        <v>6204.8</v>
      </c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2" t="n"/>
      <c r="EG68" s="182" t="n"/>
      <c r="EH68" s="182" t="n"/>
      <c r="EI68" s="189" t="n">
        <v>248.73</v>
      </c>
      <c r="EJ68" s="182" t="n"/>
      <c r="EK68" s="182" t="n"/>
      <c r="EL68" s="182" t="n"/>
      <c r="EM68" s="182" t="n"/>
      <c r="EN68" s="182" t="n"/>
      <c r="EO68" s="182" t="n"/>
      <c r="EP68" s="182" t="n"/>
      <c r="EQ68" s="182" t="n"/>
      <c r="ER68" s="182" t="n"/>
      <c r="ES68" s="182" t="n"/>
      <c r="ET68" s="182" t="n"/>
      <c r="EU68" s="182" t="n"/>
      <c r="EV68" s="182" t="n"/>
      <c r="EW68" s="182" t="n"/>
      <c r="EX68" s="182" t="n"/>
      <c r="EY68" s="182" t="n"/>
      <c r="EZ68" s="182" t="n"/>
      <c r="FA68" s="182" t="n"/>
      <c r="FB68" s="182" t="n"/>
      <c r="FC68" s="182" t="n"/>
      <c r="FD68" s="182" t="n"/>
      <c r="FE68" s="182" t="n"/>
      <c r="FF68" s="182" t="n"/>
      <c r="FG68" s="182" t="n"/>
      <c r="FH68" s="182" t="n"/>
      <c r="FI68" s="182" t="n"/>
      <c r="FJ68" s="182" t="n"/>
      <c r="FK68" s="182" t="n"/>
      <c r="FL68" s="182" t="n"/>
      <c r="FM68" s="184" t="n"/>
      <c r="FN68" s="185">
        <f>SUM(F68:FM68)</f>
        <v/>
      </c>
      <c r="FO68" s="186">
        <f>E68-FN68</f>
        <v/>
      </c>
    </row>
    <row r="69">
      <c r="A69" s="5" t="n">
        <v>68</v>
      </c>
      <c r="B69" s="179" t="n">
        <v>44273</v>
      </c>
      <c r="C69" s="30" t="inlineStr">
        <is>
          <t>3-352-03812</t>
        </is>
      </c>
      <c r="D69" s="180" t="n">
        <v>44263</v>
      </c>
      <c r="E69" s="181" t="n">
        <v>10263.28</v>
      </c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9" t="n">
        <v>1822.97</v>
      </c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9" t="n">
        <v>38.23</v>
      </c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2" t="n"/>
      <c r="DO69" s="182" t="n"/>
      <c r="DP69" s="182" t="n"/>
      <c r="DQ69" s="182" t="n"/>
      <c r="DR69" s="182" t="n"/>
      <c r="DS69" s="182" t="n"/>
      <c r="DT69" s="189" t="n">
        <v>7464.37</v>
      </c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2" t="n"/>
      <c r="EG69" s="182" t="n"/>
      <c r="EH69" s="189" t="n">
        <v>338.23</v>
      </c>
      <c r="EI69" s="182" t="n"/>
      <c r="EJ69" s="182" t="n"/>
      <c r="EK69" s="182" t="n"/>
      <c r="EL69" s="182" t="n"/>
      <c r="EM69" s="182" t="n"/>
      <c r="EN69" s="182" t="n"/>
      <c r="EO69" s="183" t="n">
        <v>599.48</v>
      </c>
      <c r="EP69" s="182" t="n"/>
      <c r="EQ69" s="182" t="n"/>
      <c r="ER69" s="182" t="n"/>
      <c r="ES69" s="182" t="n"/>
      <c r="ET69" s="182" t="n"/>
      <c r="EU69" s="182" t="n"/>
      <c r="EV69" s="182" t="n"/>
      <c r="EW69" s="182" t="n"/>
      <c r="EX69" s="182" t="n"/>
      <c r="EY69" s="182" t="n"/>
      <c r="EZ69" s="182" t="n"/>
      <c r="FA69" s="182" t="n"/>
      <c r="FB69" s="182" t="n"/>
      <c r="FC69" s="182" t="n"/>
      <c r="FD69" s="182" t="n"/>
      <c r="FE69" s="182" t="n"/>
      <c r="FF69" s="182" t="n"/>
      <c r="FG69" s="182" t="n"/>
      <c r="FH69" s="182" t="n"/>
      <c r="FI69" s="182" t="n"/>
      <c r="FJ69" s="182" t="n"/>
      <c r="FK69" s="182" t="n"/>
      <c r="FL69" s="182" t="n"/>
      <c r="FM69" s="184" t="n"/>
      <c r="FN69" s="185">
        <f>SUM(F69:FM69)</f>
        <v/>
      </c>
      <c r="FO69" s="186">
        <f>E69-FN69</f>
        <v/>
      </c>
    </row>
    <row r="70">
      <c r="A70" s="5" t="n">
        <v>69</v>
      </c>
      <c r="B70" s="179" t="n">
        <v>44273</v>
      </c>
      <c r="C70" s="30" t="inlineStr">
        <is>
          <t>3-353-07410</t>
        </is>
      </c>
      <c r="D70" s="180" t="n">
        <v>44265</v>
      </c>
      <c r="E70" s="181" t="n">
        <v>1967.3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9" t="n">
        <v>58.8</v>
      </c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9" t="n">
        <v>1557.77</v>
      </c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2" t="n"/>
      <c r="EH70" s="182" t="n"/>
      <c r="EI70" s="182" t="n"/>
      <c r="EJ70" s="182" t="n"/>
      <c r="EK70" s="182" t="n"/>
      <c r="EL70" s="182" t="n"/>
      <c r="EM70" s="182" t="n"/>
      <c r="EN70" s="182" t="n"/>
      <c r="EO70" s="182" t="n"/>
      <c r="EP70" s="182" t="n"/>
      <c r="EQ70" s="182" t="n"/>
      <c r="ER70" s="182" t="n"/>
      <c r="ES70" s="182" t="n"/>
      <c r="ET70" s="182" t="n"/>
      <c r="EU70" s="182" t="n"/>
      <c r="EV70" s="182" t="n"/>
      <c r="EW70" s="182" t="n"/>
      <c r="EX70" s="182" t="n"/>
      <c r="EY70" s="189" t="n">
        <v>350.73</v>
      </c>
      <c r="EZ70" s="182" t="n"/>
      <c r="FA70" s="182" t="n"/>
      <c r="FB70" s="182" t="n"/>
      <c r="FC70" s="182" t="n"/>
      <c r="FD70" s="182" t="n"/>
      <c r="FE70" s="182" t="n"/>
      <c r="FF70" s="182" t="n"/>
      <c r="FG70" s="182" t="n"/>
      <c r="FH70" s="182" t="n"/>
      <c r="FI70" s="182" t="n"/>
      <c r="FJ70" s="182" t="n"/>
      <c r="FK70" s="182" t="n"/>
      <c r="FL70" s="182" t="n"/>
      <c r="FM70" s="184" t="n"/>
      <c r="FN70" s="185">
        <f>SUM(F70:FM70)</f>
        <v/>
      </c>
      <c r="FO70" s="186">
        <f>E70-FN70</f>
        <v/>
      </c>
    </row>
    <row r="71">
      <c r="A71" s="5" t="n">
        <v>70</v>
      </c>
      <c r="B71" s="179" t="n">
        <v>44273</v>
      </c>
      <c r="C71" s="30" t="inlineStr">
        <is>
          <t>3-353-83765</t>
        </is>
      </c>
      <c r="D71" s="180" t="n">
        <v>44267</v>
      </c>
      <c r="E71" s="181" t="n">
        <v>807.6900000000001</v>
      </c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9" t="n">
        <v>488.23</v>
      </c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9" t="n">
        <v>38.23</v>
      </c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2" t="n"/>
      <c r="EH71" s="182" t="n"/>
      <c r="EI71" s="182" t="n"/>
      <c r="EJ71" s="182" t="n"/>
      <c r="EK71" s="182" t="n"/>
      <c r="EL71" s="182" t="n"/>
      <c r="EM71" s="182" t="n"/>
      <c r="EN71" s="182" t="n"/>
      <c r="EO71" s="182" t="n"/>
      <c r="EP71" s="182" t="n"/>
      <c r="EQ71" s="182" t="n"/>
      <c r="ER71" s="182" t="n"/>
      <c r="ES71" s="182" t="n"/>
      <c r="ET71" s="182" t="n"/>
      <c r="EU71" s="189" t="n">
        <v>281.23</v>
      </c>
      <c r="EV71" s="182" t="n"/>
      <c r="EW71" s="182" t="n"/>
      <c r="EX71" s="182" t="n"/>
      <c r="EY71" s="182" t="n"/>
      <c r="EZ71" s="182" t="n"/>
      <c r="FA71" s="182" t="n"/>
      <c r="FB71" s="182" t="n"/>
      <c r="FC71" s="182" t="n"/>
      <c r="FD71" s="182" t="n"/>
      <c r="FE71" s="182" t="n"/>
      <c r="FF71" s="182" t="n"/>
      <c r="FG71" s="182" t="n"/>
      <c r="FH71" s="182" t="n"/>
      <c r="FI71" s="182" t="n"/>
      <c r="FJ71" s="182" t="n"/>
      <c r="FK71" s="182" t="n"/>
      <c r="FL71" s="182" t="n"/>
      <c r="FM71" s="184" t="n"/>
      <c r="FN71" s="185">
        <f>SUM(F71:FM71)</f>
        <v/>
      </c>
      <c r="FO71" s="186">
        <f>E71-FN71</f>
        <v/>
      </c>
    </row>
    <row r="72">
      <c r="A72" s="5" t="n">
        <v>71</v>
      </c>
      <c r="B72" s="179" t="n">
        <v>44273</v>
      </c>
      <c r="C72" s="30" t="inlineStr">
        <is>
          <t>7-304-65459</t>
        </is>
      </c>
      <c r="D72" s="180" t="n">
        <v>44267</v>
      </c>
      <c r="E72" s="181" t="n">
        <v>11.43</v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9" t="n">
        <v>5.72</v>
      </c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2" t="n"/>
      <c r="EG72" s="182" t="n"/>
      <c r="EH72" s="182" t="n"/>
      <c r="EI72" s="182" t="n"/>
      <c r="EJ72" s="182" t="n"/>
      <c r="EK72" s="182" t="n"/>
      <c r="EL72" s="182" t="n"/>
      <c r="EM72" s="182" t="n"/>
      <c r="EN72" s="182" t="n"/>
      <c r="EO72" s="182" t="n"/>
      <c r="EP72" s="182" t="n"/>
      <c r="EQ72" s="182" t="n"/>
      <c r="ER72" s="182" t="n"/>
      <c r="ES72" s="182" t="n"/>
      <c r="ET72" s="182" t="n"/>
      <c r="EU72" s="182" t="n"/>
      <c r="EV72" s="182" t="n"/>
      <c r="EW72" s="182" t="n"/>
      <c r="EX72" s="182" t="n"/>
      <c r="EY72" s="182" t="n"/>
      <c r="EZ72" s="182" t="n"/>
      <c r="FA72" s="182" t="n"/>
      <c r="FB72" s="182" t="n"/>
      <c r="FC72" s="182" t="n"/>
      <c r="FD72" s="189" t="n">
        <v>5.71</v>
      </c>
      <c r="FE72" s="182" t="n"/>
      <c r="FF72" s="182" t="n"/>
      <c r="FG72" s="182" t="n"/>
      <c r="FH72" s="182" t="n"/>
      <c r="FI72" s="182" t="n"/>
      <c r="FJ72" s="182" t="n"/>
      <c r="FK72" s="182" t="n"/>
      <c r="FL72" s="182" t="n"/>
      <c r="FM72" s="184" t="n"/>
      <c r="FN72" s="185">
        <f>SUM(F72:FM72)</f>
        <v/>
      </c>
      <c r="FO72" s="186">
        <f>E72-FN72</f>
        <v/>
      </c>
    </row>
    <row r="73">
      <c r="A73" s="5" t="n">
        <v>72</v>
      </c>
      <c r="B73" s="179" t="n">
        <v>44273</v>
      </c>
      <c r="C73" s="30" t="inlineStr">
        <is>
          <t>3-351-73781</t>
        </is>
      </c>
      <c r="D73" s="180" t="n">
        <v>44263</v>
      </c>
      <c r="E73" s="181" t="n">
        <v>12126.22</v>
      </c>
      <c r="F73" s="182" t="n"/>
      <c r="G73" s="182" t="n"/>
      <c r="H73" s="182" t="n"/>
      <c r="I73" s="182" t="n"/>
      <c r="J73" s="189" t="n">
        <v>472.65</v>
      </c>
      <c r="K73" s="189" t="n">
        <v>200.37</v>
      </c>
      <c r="L73" s="182" t="n"/>
      <c r="M73" s="182" t="n"/>
      <c r="N73" s="189" t="n">
        <v>319.48</v>
      </c>
      <c r="O73" s="189" t="n">
        <v>196.64</v>
      </c>
      <c r="P73" s="182" t="n"/>
      <c r="Q73" s="189" t="n">
        <v>148.75</v>
      </c>
      <c r="R73" s="182" t="n"/>
      <c r="S73" s="189" t="n">
        <v>60.83</v>
      </c>
      <c r="T73" s="182" t="n"/>
      <c r="U73" s="189" t="n">
        <v>557.38</v>
      </c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9" t="n">
        <v>15.06</v>
      </c>
      <c r="AE73" s="182" t="n"/>
      <c r="AF73" s="182" t="n"/>
      <c r="AG73" s="182" t="n"/>
      <c r="AH73" s="189" t="n">
        <v>105.81</v>
      </c>
      <c r="AI73" s="182" t="n"/>
      <c r="AJ73" s="182" t="n"/>
      <c r="AK73" s="182" t="n"/>
      <c r="AL73" s="182" t="n"/>
      <c r="AM73" s="182" t="n"/>
      <c r="AN73" s="189" t="n">
        <v>49.57</v>
      </c>
      <c r="AO73" s="182" t="n"/>
      <c r="AP73" s="189" t="n">
        <v>261.3</v>
      </c>
      <c r="AQ73" s="189" t="n">
        <v>188.44</v>
      </c>
      <c r="AR73" s="182" t="n"/>
      <c r="AS73" s="182" t="n"/>
      <c r="AT73" s="182" t="n"/>
      <c r="AU73" s="182" t="n"/>
      <c r="AV73" s="189" t="n">
        <v>395.77</v>
      </c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9" t="n">
        <v>97.63</v>
      </c>
      <c r="BN73" s="182" t="n"/>
      <c r="BO73" s="182" t="n"/>
      <c r="BP73" s="189" t="n">
        <v>8.880000000000001</v>
      </c>
      <c r="BQ73" s="182" t="n"/>
      <c r="BR73" s="182" t="n"/>
      <c r="BS73" s="182" t="n"/>
      <c r="BT73" s="189" t="n">
        <v>150.47</v>
      </c>
      <c r="BU73" s="189" t="n">
        <v>21.47</v>
      </c>
      <c r="BV73" s="182" t="n"/>
      <c r="BW73" s="182" t="n"/>
      <c r="BX73" s="182" t="n"/>
      <c r="BY73" s="182" t="n"/>
      <c r="BZ73" s="182" t="n"/>
      <c r="CA73" s="182" t="n"/>
      <c r="CB73" s="189" t="n">
        <v>7.03</v>
      </c>
      <c r="CC73" s="182" t="n"/>
      <c r="CD73" s="189" t="n">
        <v>934.37</v>
      </c>
      <c r="CE73" s="189" t="n">
        <v>88.62</v>
      </c>
      <c r="CF73" s="189" t="n">
        <v>245.05</v>
      </c>
      <c r="CG73" s="189" t="n">
        <v>477.71</v>
      </c>
      <c r="CH73" s="189" t="n">
        <v>126.75</v>
      </c>
      <c r="CI73" s="182" t="n"/>
      <c r="CJ73" s="189" t="n">
        <v>149.3</v>
      </c>
      <c r="CK73" s="182" t="n"/>
      <c r="CL73" s="182" t="n"/>
      <c r="CM73" s="182" t="n"/>
      <c r="CN73" s="182" t="n"/>
      <c r="CO73" s="189" t="n">
        <v>142.49</v>
      </c>
      <c r="CP73" s="182" t="n"/>
      <c r="CQ73" s="189" t="n">
        <v>176.72</v>
      </c>
      <c r="CR73" s="182" t="n"/>
      <c r="CS73" s="182" t="n"/>
      <c r="CT73" s="182" t="n"/>
      <c r="CU73" s="189" t="n">
        <v>175.93</v>
      </c>
      <c r="CV73" s="189" t="n">
        <v>162.98</v>
      </c>
      <c r="CW73" s="182" t="n"/>
      <c r="CX73" s="182" t="n"/>
      <c r="CY73" s="182" t="n"/>
      <c r="CZ73" s="182" t="n"/>
      <c r="DA73" s="182" t="n"/>
      <c r="DB73" s="189" t="n">
        <v>247.34</v>
      </c>
      <c r="DC73" s="182" t="n"/>
      <c r="DD73" s="189" t="n">
        <v>1591.49</v>
      </c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189" t="n">
        <v>161.47</v>
      </c>
      <c r="DN73" s="182" t="n"/>
      <c r="DO73" s="182" t="n"/>
      <c r="DP73" s="189" t="n">
        <v>14.31</v>
      </c>
      <c r="DQ73" s="182" t="n"/>
      <c r="DR73" s="189" t="n">
        <v>148.75</v>
      </c>
      <c r="DS73" s="182" t="n"/>
      <c r="DT73" s="189" t="n">
        <v>1133.85</v>
      </c>
      <c r="DU73" s="182" t="n"/>
      <c r="DV73" s="189" t="n">
        <v>33.34</v>
      </c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2" t="n"/>
      <c r="EG73" s="182" t="n"/>
      <c r="EH73" s="189" t="n">
        <v>185.38</v>
      </c>
      <c r="EI73" s="189" t="n">
        <v>150.47</v>
      </c>
      <c r="EJ73" s="182" t="n"/>
      <c r="EK73" s="182" t="n"/>
      <c r="EL73" s="182" t="n"/>
      <c r="EM73" s="182" t="n"/>
      <c r="EN73" s="182" t="n"/>
      <c r="EO73" s="183" t="n">
        <v>187.44</v>
      </c>
      <c r="EP73" s="182" t="n"/>
      <c r="EQ73" s="182" t="n"/>
      <c r="ER73" s="182" t="n"/>
      <c r="ES73" s="189" t="n">
        <v>465.24</v>
      </c>
      <c r="ET73" s="182" t="n"/>
      <c r="EU73" s="182" t="n"/>
      <c r="EV73" s="182" t="n"/>
      <c r="EW73" s="189" t="n">
        <v>226.21</v>
      </c>
      <c r="EX73" s="189" t="n">
        <v>46.67</v>
      </c>
      <c r="EY73" s="189" t="n">
        <v>110.54</v>
      </c>
      <c r="EZ73" s="182" t="n"/>
      <c r="FA73" s="182" t="n"/>
      <c r="FB73" s="182" t="n"/>
      <c r="FC73" s="189" t="n">
        <v>476.6300000000001</v>
      </c>
      <c r="FD73" s="189" t="n">
        <v>190.4</v>
      </c>
      <c r="FE73" s="189" t="n">
        <v>522</v>
      </c>
      <c r="FF73" s="182" t="n"/>
      <c r="FG73" s="182" t="n"/>
      <c r="FH73" s="189" t="n">
        <v>297.24</v>
      </c>
      <c r="FI73" s="182" t="n"/>
      <c r="FJ73" s="182" t="n"/>
      <c r="FK73" s="182" t="n"/>
      <c r="FL73" s="182" t="n"/>
      <c r="FM73" s="184" t="n"/>
      <c r="FN73" s="185">
        <f>SUM(F73:FM73)</f>
        <v/>
      </c>
      <c r="FO73" s="186">
        <f>E73-FN73</f>
        <v/>
      </c>
    </row>
    <row r="74">
      <c r="A74" s="5" t="n">
        <v>73</v>
      </c>
      <c r="B74" s="179" t="n">
        <v>44273</v>
      </c>
      <c r="C74" s="30" t="inlineStr">
        <is>
          <t>7-304-65458</t>
        </is>
      </c>
      <c r="D74" s="180" t="n">
        <v>44267</v>
      </c>
      <c r="E74" s="181" t="n">
        <v>2029.61</v>
      </c>
      <c r="F74" s="182" t="n"/>
      <c r="G74" s="182" t="n"/>
      <c r="H74" s="182" t="n"/>
      <c r="I74" s="189" t="n">
        <v>31.63</v>
      </c>
      <c r="J74" s="189" t="n">
        <v>77.16</v>
      </c>
      <c r="K74" s="189" t="n">
        <v>20.04</v>
      </c>
      <c r="L74" s="182" t="n"/>
      <c r="M74" s="182" t="n"/>
      <c r="N74" s="182" t="n"/>
      <c r="O74" s="189" t="n">
        <v>11.64</v>
      </c>
      <c r="P74" s="182" t="n"/>
      <c r="Q74" s="189" t="n">
        <v>31.66</v>
      </c>
      <c r="R74" s="189" t="n">
        <v>18.73</v>
      </c>
      <c r="S74" s="189" t="n">
        <v>23.75</v>
      </c>
      <c r="T74" s="182" t="n"/>
      <c r="U74" s="189" t="n">
        <v>10.25</v>
      </c>
      <c r="V74" s="182" t="n"/>
      <c r="W74" s="182" t="n"/>
      <c r="X74" s="182" t="n"/>
      <c r="Y74" s="189" t="n">
        <v>25.68</v>
      </c>
      <c r="Z74" s="182" t="n"/>
      <c r="AA74" s="189" t="n">
        <v>42.57</v>
      </c>
      <c r="AB74" s="182" t="n"/>
      <c r="AC74" s="182" t="n"/>
      <c r="AD74" s="189" t="n">
        <v>26.39</v>
      </c>
      <c r="AE74" s="182" t="n"/>
      <c r="AF74" s="182" t="n"/>
      <c r="AG74" s="182" t="n"/>
      <c r="AH74" s="189" t="n">
        <v>68.8</v>
      </c>
      <c r="AI74" s="189" t="n">
        <v>7.05</v>
      </c>
      <c r="AJ74" s="182" t="n"/>
      <c r="AK74" s="182" t="n"/>
      <c r="AL74" s="189" t="n">
        <v>11.64</v>
      </c>
      <c r="AM74" s="182" t="n"/>
      <c r="AN74" s="182" t="n"/>
      <c r="AO74" s="182" t="n"/>
      <c r="AP74" s="182" t="n"/>
      <c r="AQ74" s="189" t="n">
        <v>15.58</v>
      </c>
      <c r="AR74" s="182" t="n"/>
      <c r="AS74" s="182" t="n"/>
      <c r="AT74" s="182" t="n"/>
      <c r="AU74" s="182" t="n"/>
      <c r="AV74" s="189" t="n">
        <v>7.63</v>
      </c>
      <c r="AW74" s="182" t="n"/>
      <c r="AX74" s="182" t="n"/>
      <c r="AY74" s="189" t="n">
        <v>11.68</v>
      </c>
      <c r="AZ74" s="189" t="n">
        <v>14.24</v>
      </c>
      <c r="BA74" s="182" t="n"/>
      <c r="BB74" s="182" t="n"/>
      <c r="BC74" s="189" t="n">
        <v>13.74</v>
      </c>
      <c r="BD74" s="182" t="n"/>
      <c r="BE74" s="182" t="n"/>
      <c r="BF74" s="182" t="n"/>
      <c r="BG74" s="189" t="n">
        <v>15.3</v>
      </c>
      <c r="BH74" s="189" t="n">
        <v>16.04</v>
      </c>
      <c r="BI74" s="182" t="n"/>
      <c r="BJ74" s="189" t="n">
        <v>31.04</v>
      </c>
      <c r="BK74" s="182" t="n"/>
      <c r="BL74" s="182" t="n"/>
      <c r="BM74" s="182" t="n"/>
      <c r="BN74" s="189" t="n">
        <v>89.71000000000001</v>
      </c>
      <c r="BO74" s="182" t="n"/>
      <c r="BP74" s="182" t="n"/>
      <c r="BQ74" s="182" t="n"/>
      <c r="BR74" s="182" t="n"/>
      <c r="BS74" s="189" t="n">
        <v>14.14</v>
      </c>
      <c r="BT74" s="182" t="n"/>
      <c r="BU74" s="182" t="n"/>
      <c r="BV74" s="182" t="n"/>
      <c r="BW74" s="182" t="n"/>
      <c r="BX74" s="182" t="n"/>
      <c r="BY74" s="182" t="n"/>
      <c r="BZ74" s="182" t="n"/>
      <c r="CA74" s="189" t="n">
        <v>11.64</v>
      </c>
      <c r="CB74" s="189" t="n">
        <v>33.5</v>
      </c>
      <c r="CC74" s="182" t="n"/>
      <c r="CD74" s="182" t="n"/>
      <c r="CE74" s="189" t="n">
        <v>96.77</v>
      </c>
      <c r="CF74" s="182" t="n"/>
      <c r="CG74" s="182" t="n"/>
      <c r="CH74" s="182" t="n"/>
      <c r="CI74" s="189" t="n">
        <v>24.96</v>
      </c>
      <c r="CJ74" s="182" t="n"/>
      <c r="CK74" s="182" t="n"/>
      <c r="CL74" s="182" t="n"/>
      <c r="CM74" s="182" t="n"/>
      <c r="CN74" s="189" t="n">
        <v>8.85</v>
      </c>
      <c r="CO74" s="182" t="n"/>
      <c r="CP74" s="182" t="n"/>
      <c r="CQ74" s="182" t="n"/>
      <c r="CR74" s="182" t="n"/>
      <c r="CS74" s="182" t="n"/>
      <c r="CT74" s="182" t="n"/>
      <c r="CU74" s="189" t="n">
        <v>30.44</v>
      </c>
      <c r="CV74" s="189" t="n">
        <v>36.64</v>
      </c>
      <c r="CW74" s="189" t="n">
        <v>15.3</v>
      </c>
      <c r="CX74" s="182" t="n"/>
      <c r="CY74" s="182" t="n"/>
      <c r="CZ74" s="182" t="n"/>
      <c r="DA74" s="182" t="n"/>
      <c r="DB74" s="189" t="n">
        <v>144.38</v>
      </c>
      <c r="DC74" s="182" t="n"/>
      <c r="DD74" s="189" t="n">
        <v>18.67</v>
      </c>
      <c r="DE74" s="182" t="n"/>
      <c r="DF74" s="182" t="n"/>
      <c r="DG74" s="189" t="n">
        <v>56.51</v>
      </c>
      <c r="DH74" s="182" t="n"/>
      <c r="DI74" s="189" t="n">
        <v>30.44</v>
      </c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9" t="n">
        <v>406.61</v>
      </c>
      <c r="ED74" s="182" t="n"/>
      <c r="EE74" s="189" t="n">
        <v>25.6</v>
      </c>
      <c r="EF74" s="182" t="n"/>
      <c r="EG74" s="189" t="n">
        <v>7.61</v>
      </c>
      <c r="EH74" s="182" t="n"/>
      <c r="EI74" s="182" t="n"/>
      <c r="EJ74" s="189" t="n">
        <v>12.15</v>
      </c>
      <c r="EK74" s="182" t="n"/>
      <c r="EL74" s="182" t="n"/>
      <c r="EM74" s="182" t="n"/>
      <c r="EN74" s="182" t="n"/>
      <c r="EO74" s="182" t="n"/>
      <c r="EP74" s="182" t="n"/>
      <c r="EQ74" s="182" t="n"/>
      <c r="ER74" s="182" t="n"/>
      <c r="ES74" s="189" t="n">
        <v>48.34</v>
      </c>
      <c r="ET74" s="189" t="n">
        <v>7.61</v>
      </c>
      <c r="EU74" s="189" t="n">
        <v>14.2</v>
      </c>
      <c r="EV74" s="182" t="n"/>
      <c r="EW74" s="182" t="n"/>
      <c r="EX74" s="189" t="n">
        <v>11.64</v>
      </c>
      <c r="EY74" s="182" t="n"/>
      <c r="EZ74" s="189" t="n">
        <v>44.91</v>
      </c>
      <c r="FA74" s="182" t="n"/>
      <c r="FB74" s="182" t="n"/>
      <c r="FC74" s="189" t="n">
        <v>21.97</v>
      </c>
      <c r="FD74" s="189" t="n">
        <v>189.19</v>
      </c>
      <c r="FE74" s="189" t="n">
        <v>38.09</v>
      </c>
      <c r="FF74" s="182" t="n"/>
      <c r="FG74" s="182" t="n"/>
      <c r="FH74" s="189" t="n">
        <v>32.08</v>
      </c>
      <c r="FI74" s="189" t="n">
        <v>11.68</v>
      </c>
      <c r="FJ74" s="182" t="n"/>
      <c r="FK74" s="182" t="n"/>
      <c r="FL74" s="189" t="n">
        <v>13.74</v>
      </c>
      <c r="FM74" s="184" t="n"/>
      <c r="FN74" s="185">
        <f>SUM(F74:FM74)</f>
        <v/>
      </c>
      <c r="FO74" s="186">
        <f>E74-FN74</f>
        <v/>
      </c>
    </row>
    <row r="75">
      <c r="A75" s="5" t="n">
        <v>74</v>
      </c>
      <c r="B75" s="179" t="n">
        <v>44277</v>
      </c>
      <c r="C75" s="30" t="inlineStr">
        <is>
          <t>LITEON2100544</t>
        </is>
      </c>
      <c r="D75" s="180" t="n">
        <v>44268</v>
      </c>
      <c r="E75" s="181" t="n">
        <v>13.3</v>
      </c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9" t="n">
        <v>13.3</v>
      </c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2" t="n"/>
      <c r="EH75" s="182" t="n"/>
      <c r="EI75" s="182" t="n"/>
      <c r="EJ75" s="182" t="n"/>
      <c r="EK75" s="182" t="n"/>
      <c r="EL75" s="182" t="n"/>
      <c r="EM75" s="182" t="n"/>
      <c r="EN75" s="182" t="n"/>
      <c r="EO75" s="182" t="n"/>
      <c r="EP75" s="182" t="n"/>
      <c r="EQ75" s="182" t="n"/>
      <c r="ER75" s="182" t="n"/>
      <c r="ES75" s="182" t="n"/>
      <c r="ET75" s="182" t="n"/>
      <c r="EU75" s="182" t="n"/>
      <c r="EV75" s="182" t="n"/>
      <c r="EW75" s="182" t="n"/>
      <c r="EX75" s="182" t="n"/>
      <c r="EY75" s="182" t="n"/>
      <c r="EZ75" s="182" t="n"/>
      <c r="FA75" s="182" t="n"/>
      <c r="FB75" s="182" t="n"/>
      <c r="FC75" s="182" t="n"/>
      <c r="FD75" s="182" t="n"/>
      <c r="FE75" s="182" t="n"/>
      <c r="FF75" s="182" t="n"/>
      <c r="FG75" s="182" t="n"/>
      <c r="FH75" s="182" t="n"/>
      <c r="FI75" s="182" t="n"/>
      <c r="FJ75" s="182" t="n"/>
      <c r="FK75" s="182" t="n"/>
      <c r="FL75" s="182" t="n"/>
      <c r="FM75" s="184" t="n"/>
      <c r="FN75" s="185">
        <f>SUM(F75:FM75)</f>
        <v/>
      </c>
      <c r="FO75" s="186">
        <f>E75-FN75</f>
        <v/>
      </c>
    </row>
    <row r="76">
      <c r="A76" s="5" t="n">
        <v>75</v>
      </c>
      <c r="B76" s="179" t="n">
        <v>44277</v>
      </c>
      <c r="C76" s="30" t="inlineStr">
        <is>
          <t>LITEON2100338</t>
        </is>
      </c>
      <c r="D76" s="180" t="n">
        <v>44266</v>
      </c>
      <c r="E76" s="181" t="n">
        <v>28.5</v>
      </c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2" t="n"/>
      <c r="DT76" s="182" t="n"/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9" t="n">
        <v>28.5</v>
      </c>
      <c r="ED76" s="182" t="n"/>
      <c r="EE76" s="182" t="n"/>
      <c r="EF76" s="182" t="n"/>
      <c r="EG76" s="182" t="n"/>
      <c r="EH76" s="182" t="n"/>
      <c r="EI76" s="182" t="n"/>
      <c r="EJ76" s="182" t="n"/>
      <c r="EK76" s="182" t="n"/>
      <c r="EL76" s="182" t="n"/>
      <c r="EM76" s="182" t="n"/>
      <c r="EN76" s="182" t="n"/>
      <c r="EO76" s="182" t="n"/>
      <c r="EP76" s="182" t="n"/>
      <c r="EQ76" s="182" t="n"/>
      <c r="ER76" s="182" t="n"/>
      <c r="ES76" s="182" t="n"/>
      <c r="ET76" s="182" t="n"/>
      <c r="EU76" s="182" t="n"/>
      <c r="EV76" s="182" t="n"/>
      <c r="EW76" s="182" t="n"/>
      <c r="EX76" s="182" t="n"/>
      <c r="EY76" s="182" t="n"/>
      <c r="EZ76" s="182" t="n"/>
      <c r="FA76" s="182" t="n"/>
      <c r="FB76" s="182" t="n"/>
      <c r="FC76" s="182" t="n"/>
      <c r="FD76" s="182" t="n"/>
      <c r="FE76" s="182" t="n"/>
      <c r="FF76" s="182" t="n"/>
      <c r="FG76" s="182" t="n"/>
      <c r="FH76" s="182" t="n"/>
      <c r="FI76" s="182" t="n"/>
      <c r="FJ76" s="182" t="n"/>
      <c r="FK76" s="182" t="n"/>
      <c r="FL76" s="182" t="n"/>
      <c r="FM76" s="184" t="n"/>
      <c r="FN76" s="185">
        <f>SUM(F76:FM76)</f>
        <v/>
      </c>
      <c r="FO76" s="186">
        <f>E76-FN76</f>
        <v/>
      </c>
    </row>
    <row r="77">
      <c r="A77" s="5" t="n">
        <v>76</v>
      </c>
      <c r="B77" s="179" t="n">
        <v>44277</v>
      </c>
      <c r="C77" s="30" t="inlineStr">
        <is>
          <t>COILCRAFT2100436</t>
        </is>
      </c>
      <c r="D77" s="180" t="n">
        <v>44265</v>
      </c>
      <c r="E77" s="181" t="n">
        <v>340.22</v>
      </c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182" t="n"/>
      <c r="CA77" s="182" t="n"/>
      <c r="CB77" s="182" t="n"/>
      <c r="CC77" s="182" t="n"/>
      <c r="CD77" s="182" t="n"/>
      <c r="CE77" s="182" t="n"/>
      <c r="CF77" s="182" t="n"/>
      <c r="CG77" s="189" t="n">
        <v>340.22</v>
      </c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2" t="n"/>
      <c r="EG77" s="182" t="n"/>
      <c r="EH77" s="182" t="n"/>
      <c r="EI77" s="182" t="n"/>
      <c r="EJ77" s="182" t="n"/>
      <c r="EK77" s="182" t="n"/>
      <c r="EL77" s="182" t="n"/>
      <c r="EM77" s="182" t="n"/>
      <c r="EN77" s="182" t="n"/>
      <c r="EO77" s="182" t="n"/>
      <c r="EP77" s="182" t="n"/>
      <c r="EQ77" s="182" t="n"/>
      <c r="ER77" s="182" t="n"/>
      <c r="ES77" s="182" t="n"/>
      <c r="ET77" s="182" t="n"/>
      <c r="EU77" s="182" t="n"/>
      <c r="EV77" s="182" t="n"/>
      <c r="EW77" s="182" t="n"/>
      <c r="EX77" s="182" t="n"/>
      <c r="EY77" s="182" t="n"/>
      <c r="EZ77" s="182" t="n"/>
      <c r="FA77" s="182" t="n"/>
      <c r="FB77" s="182" t="n"/>
      <c r="FC77" s="182" t="n"/>
      <c r="FD77" s="182" t="n"/>
      <c r="FE77" s="182" t="n"/>
      <c r="FF77" s="182" t="n"/>
      <c r="FG77" s="182" t="n"/>
      <c r="FH77" s="182" t="n"/>
      <c r="FI77" s="182" t="n"/>
      <c r="FJ77" s="182" t="n"/>
      <c r="FK77" s="182" t="n"/>
      <c r="FL77" s="182" t="n"/>
      <c r="FM77" s="184" t="n"/>
      <c r="FN77" s="185">
        <f>SUM(F77:FM77)</f>
        <v/>
      </c>
      <c r="FO77" s="186">
        <f>E77-FN77</f>
        <v/>
      </c>
    </row>
    <row r="78">
      <c r="A78" s="5" t="n">
        <v>77</v>
      </c>
      <c r="B78" s="179" t="n">
        <v>44277</v>
      </c>
      <c r="C78" s="30" t="inlineStr">
        <is>
          <t>ARROW2100349,2100337</t>
        </is>
      </c>
      <c r="D78" s="180" t="n">
        <v>44265</v>
      </c>
      <c r="E78" s="181">
        <f>73.37+27.52</f>
        <v/>
      </c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2" t="n"/>
      <c r="DC78" s="182" t="n"/>
      <c r="DD78" s="182" t="n"/>
      <c r="DE78" s="182" t="n"/>
      <c r="DF78" s="182" t="n"/>
      <c r="DG78" s="182" t="n"/>
      <c r="DH78" s="182" t="n"/>
      <c r="DI78" s="182" t="n"/>
      <c r="DJ78" s="182" t="n"/>
      <c r="DK78" s="182" t="n"/>
      <c r="DL78" s="182" t="n"/>
      <c r="DM78" s="182" t="n"/>
      <c r="DN78" s="182" t="n"/>
      <c r="DO78" s="182" t="n"/>
      <c r="DP78" s="182" t="n"/>
      <c r="DQ78" s="182" t="n"/>
      <c r="DR78" s="182" t="n"/>
      <c r="DS78" s="182" t="n"/>
      <c r="DT78" s="182" t="n"/>
      <c r="DU78" s="182" t="n"/>
      <c r="DV78" s="182" t="n"/>
      <c r="DW78" s="182" t="n"/>
      <c r="DX78" s="182" t="n"/>
      <c r="DY78" s="182" t="n"/>
      <c r="DZ78" s="182" t="n"/>
      <c r="EA78" s="182" t="n"/>
      <c r="EB78" s="182" t="n"/>
      <c r="EC78" s="189">
        <f>73.37+27.52</f>
        <v/>
      </c>
      <c r="ED78" s="182" t="n"/>
      <c r="EE78" s="182" t="n"/>
      <c r="EF78" s="182" t="n"/>
      <c r="EG78" s="182" t="n"/>
      <c r="EH78" s="182" t="n"/>
      <c r="EI78" s="182" t="n"/>
      <c r="EJ78" s="182" t="n"/>
      <c r="EK78" s="182" t="n"/>
      <c r="EL78" s="182" t="n"/>
      <c r="EM78" s="182" t="n"/>
      <c r="EN78" s="182" t="n"/>
      <c r="EO78" s="182" t="n"/>
      <c r="EP78" s="182" t="n"/>
      <c r="EQ78" s="182" t="n"/>
      <c r="ER78" s="182" t="n"/>
      <c r="ES78" s="182" t="n"/>
      <c r="ET78" s="182" t="n"/>
      <c r="EU78" s="182" t="n"/>
      <c r="EV78" s="182" t="n"/>
      <c r="EW78" s="182" t="n"/>
      <c r="EX78" s="182" t="n"/>
      <c r="EY78" s="182" t="n"/>
      <c r="EZ78" s="182" t="n"/>
      <c r="FA78" s="182" t="n"/>
      <c r="FB78" s="182" t="n"/>
      <c r="FC78" s="182" t="n"/>
      <c r="FD78" s="182" t="n"/>
      <c r="FE78" s="182" t="n"/>
      <c r="FF78" s="182" t="n"/>
      <c r="FG78" s="182" t="n"/>
      <c r="FH78" s="182" t="n"/>
      <c r="FI78" s="182" t="n"/>
      <c r="FJ78" s="182" t="n"/>
      <c r="FK78" s="182" t="n"/>
      <c r="FL78" s="182" t="n"/>
      <c r="FM78" s="184" t="n"/>
      <c r="FN78" s="185">
        <f>SUM(F78:FM78)</f>
        <v/>
      </c>
      <c r="FO78" s="186">
        <f>E78-FN78</f>
        <v/>
      </c>
    </row>
    <row r="79">
      <c r="A79" s="5" t="n">
        <v>78</v>
      </c>
      <c r="B79" s="179" t="n">
        <v>44277</v>
      </c>
      <c r="C79" s="30" t="inlineStr">
        <is>
          <t>ARROW2100356</t>
        </is>
      </c>
      <c r="D79" s="180" t="n">
        <v>44267</v>
      </c>
      <c r="E79" s="181" t="n">
        <v>23.29</v>
      </c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9" t="n">
        <v>23.29</v>
      </c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2" t="n"/>
      <c r="BX79" s="182" t="n"/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2" t="n"/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2" t="n"/>
      <c r="DB79" s="182" t="n"/>
      <c r="DC79" s="182" t="n"/>
      <c r="DD79" s="182" t="n"/>
      <c r="DE79" s="182" t="n"/>
      <c r="DF79" s="182" t="n"/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2" t="n"/>
      <c r="DT79" s="182" t="n"/>
      <c r="DU79" s="182" t="n"/>
      <c r="DV79" s="182" t="n"/>
      <c r="DW79" s="182" t="n"/>
      <c r="DX79" s="182" t="n"/>
      <c r="DY79" s="182" t="n"/>
      <c r="DZ79" s="182" t="n"/>
      <c r="EA79" s="182" t="n"/>
      <c r="EB79" s="182" t="n"/>
      <c r="EC79" s="182" t="n"/>
      <c r="ED79" s="182" t="n"/>
      <c r="EE79" s="182" t="n"/>
      <c r="EF79" s="182" t="n"/>
      <c r="EG79" s="182" t="n"/>
      <c r="EH79" s="182" t="n"/>
      <c r="EI79" s="182" t="n"/>
      <c r="EJ79" s="182" t="n"/>
      <c r="EK79" s="182" t="n"/>
      <c r="EL79" s="182" t="n"/>
      <c r="EM79" s="182" t="n"/>
      <c r="EN79" s="182" t="n"/>
      <c r="EO79" s="182" t="n"/>
      <c r="EP79" s="182" t="n"/>
      <c r="EQ79" s="182" t="n"/>
      <c r="ER79" s="182" t="n"/>
      <c r="ES79" s="182" t="n"/>
      <c r="ET79" s="182" t="n"/>
      <c r="EU79" s="182" t="n"/>
      <c r="EV79" s="182" t="n"/>
      <c r="EW79" s="182" t="n"/>
      <c r="EX79" s="182" t="n"/>
      <c r="EY79" s="182" t="n"/>
      <c r="EZ79" s="182" t="n"/>
      <c r="FA79" s="182" t="n"/>
      <c r="FB79" s="182" t="n"/>
      <c r="FC79" s="182" t="n"/>
      <c r="FD79" s="182" t="n"/>
      <c r="FE79" s="182" t="n"/>
      <c r="FF79" s="182" t="n"/>
      <c r="FG79" s="182" t="n"/>
      <c r="FH79" s="182" t="n"/>
      <c r="FI79" s="182" t="n"/>
      <c r="FJ79" s="182" t="n"/>
      <c r="FK79" s="182" t="n"/>
      <c r="FL79" s="182" t="n"/>
      <c r="FM79" s="184" t="n"/>
      <c r="FN79" s="185">
        <f>SUM(F79:FM79)</f>
        <v/>
      </c>
      <c r="FO79" s="186">
        <f>E79-FN79</f>
        <v/>
      </c>
    </row>
    <row r="80">
      <c r="A80" s="5" t="n">
        <v>79</v>
      </c>
      <c r="B80" s="179" t="n">
        <v>44280</v>
      </c>
      <c r="C80" s="30" t="inlineStr">
        <is>
          <t>DIGIKEY 2101279</t>
        </is>
      </c>
      <c r="D80" s="180" t="n">
        <v>44266</v>
      </c>
      <c r="E80" s="181" t="n">
        <v>13.97</v>
      </c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2" t="n"/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2" t="n"/>
      <c r="BU80" s="182" t="n"/>
      <c r="BV80" s="182" t="n"/>
      <c r="BW80" s="182" t="n"/>
      <c r="BX80" s="182" t="n"/>
      <c r="BY80" s="182" t="n"/>
      <c r="BZ80" s="182" t="n"/>
      <c r="CA80" s="182" t="n"/>
      <c r="CB80" s="182" t="n"/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2" t="n"/>
      <c r="CQ80" s="182" t="n"/>
      <c r="CR80" s="182" t="n"/>
      <c r="CS80" s="182" t="n"/>
      <c r="CT80" s="182" t="n"/>
      <c r="CU80" s="182" t="n"/>
      <c r="CV80" s="182" t="n"/>
      <c r="CW80" s="182" t="n"/>
      <c r="CX80" s="182" t="n"/>
      <c r="CY80" s="182" t="n"/>
      <c r="CZ80" s="182" t="n"/>
      <c r="DA80" s="182" t="n"/>
      <c r="DB80" s="182" t="n"/>
      <c r="DC80" s="182" t="n"/>
      <c r="DD80" s="182" t="n"/>
      <c r="DE80" s="182" t="n"/>
      <c r="DF80" s="182" t="n"/>
      <c r="DG80" s="182" t="n"/>
      <c r="DH80" s="182" t="n"/>
      <c r="DI80" s="182" t="n"/>
      <c r="DJ80" s="182" t="n"/>
      <c r="DK80" s="182" t="n"/>
      <c r="DL80" s="182" t="n"/>
      <c r="DM80" s="182" t="n"/>
      <c r="DN80" s="182" t="n"/>
      <c r="DO80" s="182" t="n"/>
      <c r="DP80" s="182" t="n"/>
      <c r="DQ80" s="182" t="n"/>
      <c r="DR80" s="182" t="n"/>
      <c r="DS80" s="182" t="n"/>
      <c r="DT80" s="182" t="n"/>
      <c r="DU80" s="182" t="n"/>
      <c r="DV80" s="182" t="n"/>
      <c r="DW80" s="182" t="n"/>
      <c r="DX80" s="182" t="n"/>
      <c r="DY80" s="182" t="n"/>
      <c r="DZ80" s="182" t="n"/>
      <c r="EA80" s="182" t="n"/>
      <c r="EB80" s="182" t="n"/>
      <c r="EC80" s="182" t="n"/>
      <c r="ED80" s="182" t="n"/>
      <c r="EE80" s="182" t="n"/>
      <c r="EF80" s="182" t="n"/>
      <c r="EG80" s="182" t="n"/>
      <c r="EH80" s="182" t="n"/>
      <c r="EI80" s="182" t="n"/>
      <c r="EJ80" s="189" t="n">
        <v>13.97</v>
      </c>
      <c r="EK80" s="182" t="n"/>
      <c r="EL80" s="182" t="n"/>
      <c r="EM80" s="182" t="n"/>
      <c r="EN80" s="182" t="n"/>
      <c r="EO80" s="182" t="n"/>
      <c r="EP80" s="182" t="n"/>
      <c r="EQ80" s="182" t="n"/>
      <c r="ER80" s="182" t="n"/>
      <c r="ES80" s="182" t="n"/>
      <c r="ET80" s="182" t="n"/>
      <c r="EU80" s="182" t="n"/>
      <c r="EV80" s="182" t="n"/>
      <c r="EW80" s="182" t="n"/>
      <c r="EX80" s="182" t="n"/>
      <c r="EY80" s="182" t="n"/>
      <c r="EZ80" s="182" t="n"/>
      <c r="FA80" s="182" t="n"/>
      <c r="FB80" s="182" t="n"/>
      <c r="FC80" s="182" t="n"/>
      <c r="FD80" s="182" t="n"/>
      <c r="FE80" s="182" t="n"/>
      <c r="FF80" s="182" t="n"/>
      <c r="FG80" s="182" t="n"/>
      <c r="FH80" s="182" t="n"/>
      <c r="FI80" s="182" t="n"/>
      <c r="FJ80" s="182" t="n"/>
      <c r="FK80" s="182" t="n"/>
      <c r="FL80" s="182" t="n"/>
      <c r="FM80" s="184" t="n"/>
      <c r="FN80" s="185">
        <f>SUM(F80:FM80)</f>
        <v/>
      </c>
      <c r="FO80" s="186">
        <f>E80-FN80</f>
        <v/>
      </c>
    </row>
    <row r="81">
      <c r="A81" s="5" t="n">
        <v>80</v>
      </c>
      <c r="B81" s="179" t="n">
        <v>44280</v>
      </c>
      <c r="C81" s="30" t="inlineStr">
        <is>
          <t>DIGIKEY 2101275</t>
        </is>
      </c>
      <c r="D81" s="180" t="n">
        <v>44263</v>
      </c>
      <c r="E81" s="181" t="n">
        <v>7.5</v>
      </c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2" t="n"/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2" t="n"/>
      <c r="CA81" s="182" t="n"/>
      <c r="CB81" s="182" t="n"/>
      <c r="CC81" s="182" t="n"/>
      <c r="CD81" s="182" t="n"/>
      <c r="CE81" s="182" t="n"/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2" t="n"/>
      <c r="CQ81" s="182" t="n"/>
      <c r="CR81" s="182" t="n"/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2" t="n"/>
      <c r="DG81" s="182" t="n"/>
      <c r="DH81" s="182" t="n"/>
      <c r="DI81" s="182" t="n"/>
      <c r="DJ81" s="182" t="n"/>
      <c r="DK81" s="182" t="n"/>
      <c r="DL81" s="182" t="n"/>
      <c r="DM81" s="182" t="n"/>
      <c r="DN81" s="182" t="n"/>
      <c r="DO81" s="182" t="n"/>
      <c r="DP81" s="182" t="n"/>
      <c r="DQ81" s="182" t="n"/>
      <c r="DR81" s="182" t="n"/>
      <c r="DS81" s="182" t="n"/>
      <c r="DT81" s="182" t="n"/>
      <c r="DU81" s="182" t="n"/>
      <c r="DV81" s="182" t="n"/>
      <c r="DW81" s="182" t="n"/>
      <c r="DX81" s="182" t="n"/>
      <c r="DY81" s="182" t="n"/>
      <c r="DZ81" s="182" t="n"/>
      <c r="EA81" s="182" t="n"/>
      <c r="EB81" s="182" t="n"/>
      <c r="EC81" s="182" t="n"/>
      <c r="ED81" s="182" t="n"/>
      <c r="EE81" s="182" t="n"/>
      <c r="EF81" s="182" t="n"/>
      <c r="EG81" s="182" t="n"/>
      <c r="EH81" s="182" t="n"/>
      <c r="EI81" s="182" t="n"/>
      <c r="EJ81" s="189" t="n">
        <v>7.5</v>
      </c>
      <c r="EK81" s="182" t="n"/>
      <c r="EL81" s="182" t="n"/>
      <c r="EM81" s="182" t="n"/>
      <c r="EN81" s="182" t="n"/>
      <c r="EO81" s="182" t="n"/>
      <c r="EP81" s="182" t="n"/>
      <c r="EQ81" s="182" t="n"/>
      <c r="ER81" s="182" t="n"/>
      <c r="ES81" s="182" t="n"/>
      <c r="ET81" s="182" t="n"/>
      <c r="EU81" s="182" t="n"/>
      <c r="EV81" s="182" t="n"/>
      <c r="EW81" s="182" t="n"/>
      <c r="EX81" s="182" t="n"/>
      <c r="EY81" s="182" t="n"/>
      <c r="EZ81" s="182" t="n"/>
      <c r="FA81" s="182" t="n"/>
      <c r="FB81" s="182" t="n"/>
      <c r="FC81" s="182" t="n"/>
      <c r="FD81" s="182" t="n"/>
      <c r="FE81" s="182" t="n"/>
      <c r="FF81" s="182" t="n"/>
      <c r="FG81" s="182" t="n"/>
      <c r="FH81" s="182" t="n"/>
      <c r="FI81" s="182" t="n"/>
      <c r="FJ81" s="182" t="n"/>
      <c r="FK81" s="182" t="n"/>
      <c r="FL81" s="182" t="n"/>
      <c r="FM81" s="184" t="n"/>
      <c r="FN81" s="185">
        <f>SUM(F81:FM81)</f>
        <v/>
      </c>
      <c r="FO81" s="186">
        <f>E81-FN81</f>
        <v/>
      </c>
    </row>
    <row r="82">
      <c r="A82" s="5" t="n">
        <v>81</v>
      </c>
      <c r="B82" s="179" t="n">
        <v>44280</v>
      </c>
      <c r="C82" s="30" t="inlineStr">
        <is>
          <t>DIGIKEY 2101159</t>
        </is>
      </c>
      <c r="D82" s="180" t="n">
        <v>44261</v>
      </c>
      <c r="E82" s="181" t="n">
        <v>1.53</v>
      </c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9" t="n">
        <v>1.53</v>
      </c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2" t="n"/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2" t="n"/>
      <c r="CA82" s="182" t="n"/>
      <c r="CB82" s="182" t="n"/>
      <c r="CC82" s="182" t="n"/>
      <c r="CD82" s="182" t="n"/>
      <c r="CE82" s="182" t="n"/>
      <c r="CF82" s="182" t="n"/>
      <c r="CG82" s="182" t="n"/>
      <c r="CH82" s="182" t="n"/>
      <c r="CI82" s="182" t="n"/>
      <c r="CJ82" s="182" t="n"/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2" t="n"/>
      <c r="DG82" s="182" t="n"/>
      <c r="DH82" s="182" t="n"/>
      <c r="DI82" s="182" t="n"/>
      <c r="DJ82" s="182" t="n"/>
      <c r="DK82" s="182" t="n"/>
      <c r="DL82" s="182" t="n"/>
      <c r="DM82" s="182" t="n"/>
      <c r="DN82" s="182" t="n"/>
      <c r="DO82" s="182" t="n"/>
      <c r="DP82" s="182" t="n"/>
      <c r="DQ82" s="182" t="n"/>
      <c r="DR82" s="182" t="n"/>
      <c r="DS82" s="182" t="n"/>
      <c r="DT82" s="182" t="n"/>
      <c r="DU82" s="182" t="n"/>
      <c r="DV82" s="182" t="n"/>
      <c r="DW82" s="182" t="n"/>
      <c r="DX82" s="182" t="n"/>
      <c r="DY82" s="182" t="n"/>
      <c r="DZ82" s="182" t="n"/>
      <c r="EA82" s="182" t="n"/>
      <c r="EB82" s="182" t="n"/>
      <c r="EC82" s="182" t="n"/>
      <c r="ED82" s="182" t="n"/>
      <c r="EE82" s="182" t="n"/>
      <c r="EF82" s="182" t="n"/>
      <c r="EG82" s="182" t="n"/>
      <c r="EH82" s="182" t="n"/>
      <c r="EI82" s="182" t="n"/>
      <c r="EJ82" s="182" t="n"/>
      <c r="EK82" s="182" t="n"/>
      <c r="EL82" s="182" t="n"/>
      <c r="EM82" s="182" t="n"/>
      <c r="EN82" s="182" t="n"/>
      <c r="EO82" s="182" t="n"/>
      <c r="EP82" s="182" t="n"/>
      <c r="EQ82" s="182" t="n"/>
      <c r="ER82" s="182" t="n"/>
      <c r="ES82" s="182" t="n"/>
      <c r="ET82" s="182" t="n"/>
      <c r="EU82" s="182" t="n"/>
      <c r="EV82" s="182" t="n"/>
      <c r="EW82" s="182" t="n"/>
      <c r="EX82" s="182" t="n"/>
      <c r="EY82" s="182" t="n"/>
      <c r="EZ82" s="182" t="n"/>
      <c r="FA82" s="182" t="n"/>
      <c r="FB82" s="182" t="n"/>
      <c r="FC82" s="182" t="n"/>
      <c r="FD82" s="182" t="n"/>
      <c r="FE82" s="182" t="n"/>
      <c r="FF82" s="182" t="n"/>
      <c r="FG82" s="182" t="n"/>
      <c r="FH82" s="182" t="n"/>
      <c r="FI82" s="182" t="n"/>
      <c r="FJ82" s="182" t="n"/>
      <c r="FK82" s="182" t="n"/>
      <c r="FL82" s="182" t="n"/>
      <c r="FM82" s="184" t="n"/>
      <c r="FN82" s="185">
        <f>SUM(F82:FM82)</f>
        <v/>
      </c>
      <c r="FO82" s="186">
        <f>E82-FN82</f>
        <v/>
      </c>
    </row>
    <row r="83">
      <c r="A83" s="5" t="n">
        <v>82</v>
      </c>
      <c r="B83" s="179" t="n">
        <v>44280</v>
      </c>
      <c r="C83" s="30" t="inlineStr">
        <is>
          <t>DIGIKEY 2101158</t>
        </is>
      </c>
      <c r="D83" s="180" t="n">
        <v>44258</v>
      </c>
      <c r="E83" s="181" t="n">
        <v>2.55</v>
      </c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9" t="n">
        <v>2.55</v>
      </c>
      <c r="AB83" s="182" t="n"/>
      <c r="AC83" s="182" t="n"/>
      <c r="AD83" s="182" t="n"/>
      <c r="AE83" s="182" t="n"/>
      <c r="AF83" s="182" t="n"/>
      <c r="AG83" s="182" t="n"/>
      <c r="AH83" s="182" t="n"/>
      <c r="AI83" s="182" t="n"/>
      <c r="AJ83" s="182" t="n"/>
      <c r="AK83" s="182" t="n"/>
      <c r="AL83" s="182" t="n"/>
      <c r="AM83" s="182" t="n"/>
      <c r="AN83" s="182" t="n"/>
      <c r="AO83" s="182" t="n"/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2" t="n"/>
      <c r="BP83" s="182" t="n"/>
      <c r="BQ83" s="182" t="n"/>
      <c r="BR83" s="182" t="n"/>
      <c r="BS83" s="182" t="n"/>
      <c r="BT83" s="182" t="n"/>
      <c r="BU83" s="182" t="n"/>
      <c r="BV83" s="182" t="n"/>
      <c r="BW83" s="182" t="n"/>
      <c r="BX83" s="182" t="n"/>
      <c r="BY83" s="182" t="n"/>
      <c r="BZ83" s="182" t="n"/>
      <c r="CA83" s="182" t="n"/>
      <c r="CB83" s="182" t="n"/>
      <c r="CC83" s="182" t="n"/>
      <c r="CD83" s="182" t="n"/>
      <c r="CE83" s="182" t="n"/>
      <c r="CF83" s="182" t="n"/>
      <c r="CG83" s="182" t="n"/>
      <c r="CH83" s="182" t="n"/>
      <c r="CI83" s="182" t="n"/>
      <c r="CJ83" s="182" t="n"/>
      <c r="CK83" s="182" t="n"/>
      <c r="CL83" s="182" t="n"/>
      <c r="CM83" s="182" t="n"/>
      <c r="CN83" s="182" t="n"/>
      <c r="CO83" s="182" t="n"/>
      <c r="CP83" s="182" t="n"/>
      <c r="CQ83" s="182" t="n"/>
      <c r="CR83" s="182" t="n"/>
      <c r="CS83" s="182" t="n"/>
      <c r="CT83" s="182" t="n"/>
      <c r="CU83" s="182" t="n"/>
      <c r="CV83" s="182" t="n"/>
      <c r="CW83" s="182" t="n"/>
      <c r="CX83" s="182" t="n"/>
      <c r="CY83" s="182" t="n"/>
      <c r="CZ83" s="182" t="n"/>
      <c r="DA83" s="182" t="n"/>
      <c r="DB83" s="182" t="n"/>
      <c r="DC83" s="182" t="n"/>
      <c r="DD83" s="182" t="n"/>
      <c r="DE83" s="182" t="n"/>
      <c r="DF83" s="182" t="n"/>
      <c r="DG83" s="182" t="n"/>
      <c r="DH83" s="182" t="n"/>
      <c r="DI83" s="182" t="n"/>
      <c r="DJ83" s="182" t="n"/>
      <c r="DK83" s="182" t="n"/>
      <c r="DL83" s="182" t="n"/>
      <c r="DM83" s="182" t="n"/>
      <c r="DN83" s="182" t="n"/>
      <c r="DO83" s="182" t="n"/>
      <c r="DP83" s="182" t="n"/>
      <c r="DQ83" s="182" t="n"/>
      <c r="DR83" s="182" t="n"/>
      <c r="DS83" s="182" t="n"/>
      <c r="DT83" s="182" t="n"/>
      <c r="DU83" s="182" t="n"/>
      <c r="DV83" s="182" t="n"/>
      <c r="DW83" s="182" t="n"/>
      <c r="DX83" s="182" t="n"/>
      <c r="DY83" s="182" t="n"/>
      <c r="DZ83" s="182" t="n"/>
      <c r="EA83" s="182" t="n"/>
      <c r="EB83" s="182" t="n"/>
      <c r="EC83" s="182" t="n"/>
      <c r="ED83" s="182" t="n"/>
      <c r="EE83" s="182" t="n"/>
      <c r="EF83" s="182" t="n"/>
      <c r="EG83" s="182" t="n"/>
      <c r="EH83" s="182" t="n"/>
      <c r="EI83" s="182" t="n"/>
      <c r="EJ83" s="182" t="n"/>
      <c r="EK83" s="182" t="n"/>
      <c r="EL83" s="182" t="n"/>
      <c r="EM83" s="182" t="n"/>
      <c r="EN83" s="182" t="n"/>
      <c r="EO83" s="182" t="n"/>
      <c r="EP83" s="182" t="n"/>
      <c r="EQ83" s="182" t="n"/>
      <c r="ER83" s="182" t="n"/>
      <c r="ES83" s="182" t="n"/>
      <c r="ET83" s="182" t="n"/>
      <c r="EU83" s="182" t="n"/>
      <c r="EV83" s="182" t="n"/>
      <c r="EW83" s="182" t="n"/>
      <c r="EX83" s="182" t="n"/>
      <c r="EY83" s="182" t="n"/>
      <c r="EZ83" s="182" t="n"/>
      <c r="FA83" s="182" t="n"/>
      <c r="FB83" s="182" t="n"/>
      <c r="FC83" s="182" t="n"/>
      <c r="FD83" s="182" t="n"/>
      <c r="FE83" s="182" t="n"/>
      <c r="FF83" s="182" t="n"/>
      <c r="FG83" s="182" t="n"/>
      <c r="FH83" s="182" t="n"/>
      <c r="FI83" s="182" t="n"/>
      <c r="FJ83" s="182" t="n"/>
      <c r="FK83" s="182" t="n"/>
      <c r="FL83" s="182" t="n"/>
      <c r="FM83" s="184" t="n"/>
      <c r="FN83" s="185">
        <f>SUM(F83:FM83)</f>
        <v/>
      </c>
      <c r="FO83" s="186">
        <f>E83-FN83</f>
        <v/>
      </c>
    </row>
    <row r="84">
      <c r="A84" s="5" t="n">
        <v>83</v>
      </c>
      <c r="B84" s="179" t="n">
        <v>44280</v>
      </c>
      <c r="C84" s="30" t="inlineStr">
        <is>
          <t>DIGIKEY 2100915</t>
        </is>
      </c>
      <c r="D84" s="180" t="n">
        <v>44272</v>
      </c>
      <c r="E84" s="181" t="n">
        <v>12.94</v>
      </c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2" t="n"/>
      <c r="BU84" s="182" t="n"/>
      <c r="BV84" s="182" t="n"/>
      <c r="BW84" s="182" t="n"/>
      <c r="BX84" s="182" t="n"/>
      <c r="BY84" s="182" t="n"/>
      <c r="BZ84" s="182" t="n"/>
      <c r="CA84" s="182" t="n"/>
      <c r="CB84" s="182" t="n"/>
      <c r="CC84" s="182" t="n"/>
      <c r="CD84" s="182" t="n"/>
      <c r="CE84" s="182" t="n"/>
      <c r="CF84" s="182" t="n"/>
      <c r="CG84" s="182" t="n"/>
      <c r="CH84" s="182" t="n"/>
      <c r="CI84" s="182" t="n"/>
      <c r="CJ84" s="182" t="n"/>
      <c r="CK84" s="182" t="n"/>
      <c r="CL84" s="182" t="n"/>
      <c r="CM84" s="182" t="n"/>
      <c r="CN84" s="182" t="n"/>
      <c r="CO84" s="182" t="n"/>
      <c r="CP84" s="182" t="n"/>
      <c r="CQ84" s="182" t="n"/>
      <c r="CR84" s="182" t="n"/>
      <c r="CS84" s="182" t="n"/>
      <c r="CT84" s="182" t="n"/>
      <c r="CU84" s="182" t="n"/>
      <c r="CV84" s="182" t="n"/>
      <c r="CW84" s="182" t="n"/>
      <c r="CX84" s="182" t="n"/>
      <c r="CY84" s="182" t="n"/>
      <c r="CZ84" s="182" t="n"/>
      <c r="DA84" s="182" t="n"/>
      <c r="DB84" s="182" t="n"/>
      <c r="DC84" s="182" t="n"/>
      <c r="DD84" s="182" t="n"/>
      <c r="DE84" s="182" t="n"/>
      <c r="DF84" s="182" t="n"/>
      <c r="DG84" s="182" t="n"/>
      <c r="DH84" s="182" t="n"/>
      <c r="DI84" s="182" t="n"/>
      <c r="DJ84" s="182" t="n"/>
      <c r="DK84" s="182" t="n"/>
      <c r="DL84" s="182" t="n"/>
      <c r="DM84" s="182" t="n"/>
      <c r="DN84" s="182" t="n"/>
      <c r="DO84" s="182" t="n"/>
      <c r="DP84" s="182" t="n"/>
      <c r="DQ84" s="182" t="n"/>
      <c r="DR84" s="182" t="n"/>
      <c r="DS84" s="182" t="n"/>
      <c r="DT84" s="182" t="n"/>
      <c r="DU84" s="182" t="n"/>
      <c r="DV84" s="182" t="n"/>
      <c r="DW84" s="182" t="n"/>
      <c r="DX84" s="182" t="n"/>
      <c r="DY84" s="182" t="n"/>
      <c r="DZ84" s="182" t="n"/>
      <c r="EA84" s="182" t="n"/>
      <c r="EB84" s="182" t="n"/>
      <c r="EC84" s="182" t="n"/>
      <c r="ED84" s="182" t="n"/>
      <c r="EE84" s="182" t="n"/>
      <c r="EF84" s="182" t="n"/>
      <c r="EG84" s="182" t="n"/>
      <c r="EH84" s="182" t="n"/>
      <c r="EI84" s="182" t="n"/>
      <c r="EJ84" s="182" t="n"/>
      <c r="EK84" s="182" t="n"/>
      <c r="EL84" s="182" t="n"/>
      <c r="EM84" s="182" t="n"/>
      <c r="EN84" s="182" t="n"/>
      <c r="EO84" s="182" t="n"/>
      <c r="EP84" s="182" t="n"/>
      <c r="EQ84" s="182" t="n"/>
      <c r="ER84" s="182" t="n"/>
      <c r="ES84" s="182" t="n"/>
      <c r="ET84" s="182" t="n"/>
      <c r="EU84" s="182" t="n"/>
      <c r="EV84" s="182" t="n"/>
      <c r="EW84" s="182" t="n"/>
      <c r="EX84" s="182" t="n"/>
      <c r="EY84" s="182" t="n"/>
      <c r="EZ84" s="182" t="n"/>
      <c r="FA84" s="189" t="n">
        <v>12.94</v>
      </c>
      <c r="FB84" s="182" t="n"/>
      <c r="FC84" s="182" t="n"/>
      <c r="FD84" s="182" t="n"/>
      <c r="FE84" s="182" t="n"/>
      <c r="FF84" s="182" t="n"/>
      <c r="FG84" s="182" t="n"/>
      <c r="FH84" s="182" t="n"/>
      <c r="FI84" s="182" t="n"/>
      <c r="FJ84" s="182" t="n"/>
      <c r="FK84" s="182" t="n"/>
      <c r="FL84" s="182" t="n"/>
      <c r="FM84" s="184" t="n"/>
      <c r="FN84" s="185">
        <f>SUM(F84:FM84)</f>
        <v/>
      </c>
      <c r="FO84" s="186">
        <f>E84-FN84</f>
        <v/>
      </c>
    </row>
    <row r="85">
      <c r="A85" s="5" t="n">
        <v>84</v>
      </c>
      <c r="B85" s="179" t="n">
        <v>44280</v>
      </c>
      <c r="C85" s="30" t="inlineStr">
        <is>
          <t>DIGIKEY 2100908</t>
        </is>
      </c>
      <c r="D85" s="180" t="n">
        <v>44271</v>
      </c>
      <c r="E85" s="181" t="n">
        <v>28.99</v>
      </c>
      <c r="F85" s="182" t="n"/>
      <c r="G85" s="182" t="n"/>
      <c r="H85" s="182" t="n"/>
      <c r="I85" s="182" t="n"/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2" t="n"/>
      <c r="S85" s="182" t="n"/>
      <c r="T85" s="182" t="n"/>
      <c r="U85" s="182" t="n"/>
      <c r="V85" s="182" t="n"/>
      <c r="W85" s="182" t="n"/>
      <c r="X85" s="182" t="n"/>
      <c r="Y85" s="182" t="n"/>
      <c r="Z85" s="182" t="n"/>
      <c r="AA85" s="182" t="n"/>
      <c r="AB85" s="182" t="n"/>
      <c r="AC85" s="182" t="n"/>
      <c r="AD85" s="182" t="n"/>
      <c r="AE85" s="182" t="n"/>
      <c r="AF85" s="182" t="n"/>
      <c r="AG85" s="182" t="n"/>
      <c r="AH85" s="182" t="n"/>
      <c r="AI85" s="182" t="n"/>
      <c r="AJ85" s="182" t="n"/>
      <c r="AK85" s="182" t="n"/>
      <c r="AL85" s="182" t="n"/>
      <c r="AM85" s="182" t="n"/>
      <c r="AN85" s="182" t="n"/>
      <c r="AO85" s="182" t="n"/>
      <c r="AP85" s="182" t="n"/>
      <c r="AQ85" s="182" t="n"/>
      <c r="AR85" s="182" t="n"/>
      <c r="AS85" s="182" t="n"/>
      <c r="AT85" s="182" t="n"/>
      <c r="AU85" s="182" t="n"/>
      <c r="AV85" s="182" t="n"/>
      <c r="AW85" s="182" t="n"/>
      <c r="AX85" s="182" t="n"/>
      <c r="AY85" s="182" t="n"/>
      <c r="AZ85" s="182" t="n"/>
      <c r="BA85" s="182" t="n"/>
      <c r="BB85" s="182" t="n"/>
      <c r="BC85" s="182" t="n"/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2" t="n"/>
      <c r="BM85" s="182" t="n"/>
      <c r="BN85" s="182" t="n"/>
      <c r="BO85" s="182" t="n"/>
      <c r="BP85" s="182" t="n"/>
      <c r="BQ85" s="182" t="n"/>
      <c r="BR85" s="182" t="n"/>
      <c r="BS85" s="182" t="n"/>
      <c r="BT85" s="182" t="n"/>
      <c r="BU85" s="182" t="n"/>
      <c r="BV85" s="182" t="n"/>
      <c r="BW85" s="182" t="n"/>
      <c r="BX85" s="182" t="n"/>
      <c r="BY85" s="182" t="n"/>
      <c r="BZ85" s="182" t="n"/>
      <c r="CA85" s="182" t="n"/>
      <c r="CB85" s="189" t="n">
        <v>28.99</v>
      </c>
      <c r="CC85" s="182" t="n"/>
      <c r="CD85" s="182" t="n"/>
      <c r="CE85" s="182" t="n"/>
      <c r="CF85" s="182" t="n"/>
      <c r="CG85" s="182" t="n"/>
      <c r="CH85" s="182" t="n"/>
      <c r="CI85" s="182" t="n"/>
      <c r="CJ85" s="182" t="n"/>
      <c r="CK85" s="182" t="n"/>
      <c r="CL85" s="182" t="n"/>
      <c r="CM85" s="182" t="n"/>
      <c r="CN85" s="182" t="n"/>
      <c r="CO85" s="182" t="n"/>
      <c r="CP85" s="182" t="n"/>
      <c r="CQ85" s="182" t="n"/>
      <c r="CR85" s="182" t="n"/>
      <c r="CS85" s="182" t="n"/>
      <c r="CT85" s="182" t="n"/>
      <c r="CU85" s="182" t="n"/>
      <c r="CV85" s="182" t="n"/>
      <c r="CW85" s="182" t="n"/>
      <c r="CX85" s="182" t="n"/>
      <c r="CY85" s="182" t="n"/>
      <c r="CZ85" s="182" t="n"/>
      <c r="DA85" s="182" t="n"/>
      <c r="DB85" s="182" t="n"/>
      <c r="DC85" s="182" t="n"/>
      <c r="DD85" s="182" t="n"/>
      <c r="DE85" s="182" t="n"/>
      <c r="DF85" s="182" t="n"/>
      <c r="DG85" s="182" t="n"/>
      <c r="DH85" s="182" t="n"/>
      <c r="DI85" s="182" t="n"/>
      <c r="DJ85" s="182" t="n"/>
      <c r="DK85" s="182" t="n"/>
      <c r="DL85" s="182" t="n"/>
      <c r="DM85" s="182" t="n"/>
      <c r="DN85" s="182" t="n"/>
      <c r="DO85" s="182" t="n"/>
      <c r="DP85" s="182" t="n"/>
      <c r="DQ85" s="182" t="n"/>
      <c r="DR85" s="182" t="n"/>
      <c r="DS85" s="182" t="n"/>
      <c r="DT85" s="182" t="n"/>
      <c r="DU85" s="182" t="n"/>
      <c r="DV85" s="182" t="n"/>
      <c r="DW85" s="182" t="n"/>
      <c r="DX85" s="182" t="n"/>
      <c r="DY85" s="182" t="n"/>
      <c r="DZ85" s="182" t="n"/>
      <c r="EA85" s="182" t="n"/>
      <c r="EB85" s="182" t="n"/>
      <c r="EC85" s="182" t="n"/>
      <c r="ED85" s="182" t="n"/>
      <c r="EE85" s="182" t="n"/>
      <c r="EF85" s="182" t="n"/>
      <c r="EG85" s="182" t="n"/>
      <c r="EH85" s="182" t="n"/>
      <c r="EI85" s="182" t="n"/>
      <c r="EJ85" s="182" t="n"/>
      <c r="EK85" s="182" t="n"/>
      <c r="EL85" s="182" t="n"/>
      <c r="EM85" s="182" t="n"/>
      <c r="EN85" s="182" t="n"/>
      <c r="EO85" s="182" t="n"/>
      <c r="EP85" s="182" t="n"/>
      <c r="EQ85" s="182" t="n"/>
      <c r="ER85" s="182" t="n"/>
      <c r="ES85" s="182" t="n"/>
      <c r="ET85" s="182" t="n"/>
      <c r="EU85" s="182" t="n"/>
      <c r="EV85" s="182" t="n"/>
      <c r="EW85" s="182" t="n"/>
      <c r="EX85" s="182" t="n"/>
      <c r="EY85" s="182" t="n"/>
      <c r="EZ85" s="182" t="n"/>
      <c r="FA85" s="182" t="n"/>
      <c r="FB85" s="182" t="n"/>
      <c r="FC85" s="182" t="n"/>
      <c r="FD85" s="182" t="n"/>
      <c r="FE85" s="182" t="n"/>
      <c r="FF85" s="182" t="n"/>
      <c r="FG85" s="182" t="n"/>
      <c r="FH85" s="182" t="n"/>
      <c r="FI85" s="182" t="n"/>
      <c r="FJ85" s="182" t="n"/>
      <c r="FK85" s="182" t="n"/>
      <c r="FL85" s="182" t="n"/>
      <c r="FM85" s="184" t="n"/>
      <c r="FN85" s="185">
        <f>SUM(F85:FM85)</f>
        <v/>
      </c>
      <c r="FO85" s="186">
        <f>E85-FN85</f>
        <v/>
      </c>
    </row>
    <row r="86">
      <c r="A86" s="5" t="n">
        <v>85</v>
      </c>
      <c r="B86" s="179" t="n">
        <v>44280</v>
      </c>
      <c r="C86" s="30" t="inlineStr">
        <is>
          <t>DIGIKEY 2100894</t>
        </is>
      </c>
      <c r="D86" s="180" t="n">
        <v>44263</v>
      </c>
      <c r="E86" s="181" t="n">
        <v>6.9</v>
      </c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9" t="n">
        <v>6.9</v>
      </c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2" t="n"/>
      <c r="DT86" s="182" t="n"/>
      <c r="DU86" s="182" t="n"/>
      <c r="DV86" s="182" t="n"/>
      <c r="DW86" s="182" t="n"/>
      <c r="DX86" s="182" t="n"/>
      <c r="DY86" s="182" t="n"/>
      <c r="DZ86" s="182" t="n"/>
      <c r="EA86" s="182" t="n"/>
      <c r="EB86" s="182" t="n"/>
      <c r="EC86" s="182" t="n"/>
      <c r="ED86" s="182" t="n"/>
      <c r="EE86" s="182" t="n"/>
      <c r="EF86" s="182" t="n"/>
      <c r="EG86" s="182" t="n"/>
      <c r="EH86" s="182" t="n"/>
      <c r="EI86" s="182" t="n"/>
      <c r="EJ86" s="182" t="n"/>
      <c r="EK86" s="182" t="n"/>
      <c r="EL86" s="182" t="n"/>
      <c r="EM86" s="182" t="n"/>
      <c r="EN86" s="182" t="n"/>
      <c r="EO86" s="182" t="n"/>
      <c r="EP86" s="182" t="n"/>
      <c r="EQ86" s="182" t="n"/>
      <c r="ER86" s="182" t="n"/>
      <c r="ES86" s="182" t="n"/>
      <c r="ET86" s="182" t="n"/>
      <c r="EU86" s="182" t="n"/>
      <c r="EV86" s="182" t="n"/>
      <c r="EW86" s="182" t="n"/>
      <c r="EX86" s="182" t="n"/>
      <c r="EY86" s="182" t="n"/>
      <c r="EZ86" s="182" t="n"/>
      <c r="FA86" s="182" t="n"/>
      <c r="FB86" s="182" t="n"/>
      <c r="FC86" s="182" t="n"/>
      <c r="FD86" s="182" t="n"/>
      <c r="FE86" s="182" t="n"/>
      <c r="FF86" s="182" t="n"/>
      <c r="FG86" s="182" t="n"/>
      <c r="FH86" s="182" t="n"/>
      <c r="FI86" s="182" t="n"/>
      <c r="FJ86" s="182" t="n"/>
      <c r="FK86" s="182" t="n"/>
      <c r="FL86" s="182" t="n"/>
      <c r="FM86" s="184" t="n"/>
      <c r="FN86" s="185">
        <f>SUM(F86:FM86)</f>
        <v/>
      </c>
      <c r="FO86" s="186">
        <f>E86-FN86</f>
        <v/>
      </c>
    </row>
    <row r="87">
      <c r="A87" s="5" t="n">
        <v>86</v>
      </c>
      <c r="B87" s="179" t="n">
        <v>44280</v>
      </c>
      <c r="C87" s="30" t="inlineStr">
        <is>
          <t>DIGIKEY 2100883</t>
        </is>
      </c>
      <c r="D87" s="180" t="n">
        <v>44262</v>
      </c>
      <c r="E87" s="181" t="n">
        <v>18.53</v>
      </c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2" t="n"/>
      <c r="BK87" s="182" t="n"/>
      <c r="BL87" s="182" t="n"/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9" t="n">
        <v>18.53</v>
      </c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2" t="n"/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2" t="n"/>
      <c r="DM87" s="182" t="n"/>
      <c r="DN87" s="182" t="n"/>
      <c r="DO87" s="182" t="n"/>
      <c r="DP87" s="182" t="n"/>
      <c r="DQ87" s="182" t="n"/>
      <c r="DR87" s="182" t="n"/>
      <c r="DS87" s="182" t="n"/>
      <c r="DT87" s="182" t="n"/>
      <c r="DU87" s="182" t="n"/>
      <c r="DV87" s="182" t="n"/>
      <c r="DW87" s="182" t="n"/>
      <c r="DX87" s="182" t="n"/>
      <c r="DY87" s="182" t="n"/>
      <c r="DZ87" s="182" t="n"/>
      <c r="EA87" s="182" t="n"/>
      <c r="EB87" s="182" t="n"/>
      <c r="EC87" s="182" t="n"/>
      <c r="ED87" s="182" t="n"/>
      <c r="EE87" s="182" t="n"/>
      <c r="EF87" s="182" t="n"/>
      <c r="EG87" s="182" t="n"/>
      <c r="EH87" s="182" t="n"/>
      <c r="EI87" s="182" t="n"/>
      <c r="EJ87" s="182" t="n"/>
      <c r="EK87" s="182" t="n"/>
      <c r="EL87" s="182" t="n"/>
      <c r="EM87" s="182" t="n"/>
      <c r="EN87" s="182" t="n"/>
      <c r="EO87" s="182" t="n"/>
      <c r="EP87" s="182" t="n"/>
      <c r="EQ87" s="182" t="n"/>
      <c r="ER87" s="182" t="n"/>
      <c r="ES87" s="182" t="n"/>
      <c r="ET87" s="182" t="n"/>
      <c r="EU87" s="182" t="n"/>
      <c r="EV87" s="182" t="n"/>
      <c r="EW87" s="182" t="n"/>
      <c r="EX87" s="182" t="n"/>
      <c r="EY87" s="182" t="n"/>
      <c r="EZ87" s="182" t="n"/>
      <c r="FA87" s="182" t="n"/>
      <c r="FB87" s="182" t="n"/>
      <c r="FC87" s="182" t="n"/>
      <c r="FD87" s="182" t="n"/>
      <c r="FE87" s="182" t="n"/>
      <c r="FF87" s="182" t="n"/>
      <c r="FG87" s="182" t="n"/>
      <c r="FH87" s="182" t="n"/>
      <c r="FI87" s="182" t="n"/>
      <c r="FJ87" s="182" t="n"/>
      <c r="FK87" s="182" t="n"/>
      <c r="FL87" s="182" t="n"/>
      <c r="FM87" s="184" t="n"/>
      <c r="FN87" s="185">
        <f>SUM(F87:FM87)</f>
        <v/>
      </c>
      <c r="FO87" s="186">
        <f>E87-FN87</f>
        <v/>
      </c>
    </row>
    <row r="88">
      <c r="A88" s="5" t="n">
        <v>87</v>
      </c>
      <c r="B88" s="179" t="n">
        <v>44280</v>
      </c>
      <c r="C88" s="30" t="inlineStr">
        <is>
          <t>DIGIKEY 2100674</t>
        </is>
      </c>
      <c r="D88" s="180" t="n">
        <v>44263</v>
      </c>
      <c r="E88" s="181" t="n">
        <v>36.3</v>
      </c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9" t="n">
        <v>36.3</v>
      </c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2" t="n"/>
      <c r="DT88" s="182" t="n"/>
      <c r="DU88" s="182" t="n"/>
      <c r="DV88" s="182" t="n"/>
      <c r="DW88" s="182" t="n"/>
      <c r="DX88" s="182" t="n"/>
      <c r="DY88" s="182" t="n"/>
      <c r="DZ88" s="182" t="n"/>
      <c r="EA88" s="182" t="n"/>
      <c r="EB88" s="182" t="n"/>
      <c r="EC88" s="182" t="n"/>
      <c r="ED88" s="182" t="n"/>
      <c r="EE88" s="182" t="n"/>
      <c r="EF88" s="182" t="n"/>
      <c r="EG88" s="182" t="n"/>
      <c r="EH88" s="182" t="n"/>
      <c r="EI88" s="182" t="n"/>
      <c r="EJ88" s="182" t="n"/>
      <c r="EK88" s="182" t="n"/>
      <c r="EL88" s="182" t="n"/>
      <c r="EM88" s="182" t="n"/>
      <c r="EN88" s="182" t="n"/>
      <c r="EO88" s="182" t="n"/>
      <c r="EP88" s="182" t="n"/>
      <c r="EQ88" s="182" t="n"/>
      <c r="ER88" s="182" t="n"/>
      <c r="ES88" s="182" t="n"/>
      <c r="ET88" s="182" t="n"/>
      <c r="EU88" s="182" t="n"/>
      <c r="EV88" s="182" t="n"/>
      <c r="EW88" s="182" t="n"/>
      <c r="EX88" s="182" t="n"/>
      <c r="EY88" s="182" t="n"/>
      <c r="EZ88" s="182" t="n"/>
      <c r="FA88" s="182" t="n"/>
      <c r="FB88" s="182" t="n"/>
      <c r="FC88" s="182" t="n"/>
      <c r="FD88" s="182" t="n"/>
      <c r="FE88" s="182" t="n"/>
      <c r="FF88" s="182" t="n"/>
      <c r="FG88" s="182" t="n"/>
      <c r="FH88" s="182" t="n"/>
      <c r="FI88" s="182" t="n"/>
      <c r="FJ88" s="182" t="n"/>
      <c r="FK88" s="182" t="n"/>
      <c r="FL88" s="182" t="n"/>
      <c r="FM88" s="184" t="n"/>
      <c r="FN88" s="185">
        <f>SUM(F88:FM88)</f>
        <v/>
      </c>
      <c r="FO88" s="186">
        <f>E88-FN88</f>
        <v/>
      </c>
    </row>
    <row r="89">
      <c r="A89" s="5" t="n">
        <v>88</v>
      </c>
      <c r="B89" s="179" t="n">
        <v>44280</v>
      </c>
      <c r="C89" s="30" t="inlineStr">
        <is>
          <t>DIGIKEY 2100670</t>
        </is>
      </c>
      <c r="D89" s="180" t="n">
        <v>44267</v>
      </c>
      <c r="E89" s="181" t="n">
        <v>14.3</v>
      </c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9" t="n">
        <v>14.3</v>
      </c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2" t="n"/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2" t="n"/>
      <c r="CK89" s="182" t="n"/>
      <c r="CL89" s="182" t="n"/>
      <c r="CM89" s="182" t="n"/>
      <c r="CN89" s="182" t="n"/>
      <c r="CO89" s="182" t="n"/>
      <c r="CP89" s="182" t="n"/>
      <c r="CQ89" s="182" t="n"/>
      <c r="CR89" s="182" t="n"/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2" t="n"/>
      <c r="DG89" s="182" t="n"/>
      <c r="DH89" s="182" t="n"/>
      <c r="DI89" s="182" t="n"/>
      <c r="DJ89" s="182" t="n"/>
      <c r="DK89" s="182" t="n"/>
      <c r="DL89" s="182" t="n"/>
      <c r="DM89" s="182" t="n"/>
      <c r="DN89" s="182" t="n"/>
      <c r="DO89" s="182" t="n"/>
      <c r="DP89" s="182" t="n"/>
      <c r="DQ89" s="182" t="n"/>
      <c r="DR89" s="182" t="n"/>
      <c r="DS89" s="182" t="n"/>
      <c r="DT89" s="182" t="n"/>
      <c r="DU89" s="182" t="n"/>
      <c r="DV89" s="182" t="n"/>
      <c r="DW89" s="182" t="n"/>
      <c r="DX89" s="182" t="n"/>
      <c r="DY89" s="182" t="n"/>
      <c r="DZ89" s="182" t="n"/>
      <c r="EA89" s="182" t="n"/>
      <c r="EB89" s="182" t="n"/>
      <c r="EC89" s="182" t="n"/>
      <c r="ED89" s="182" t="n"/>
      <c r="EE89" s="182" t="n"/>
      <c r="EF89" s="182" t="n"/>
      <c r="EG89" s="182" t="n"/>
      <c r="EH89" s="182" t="n"/>
      <c r="EI89" s="182" t="n"/>
      <c r="EJ89" s="182" t="n"/>
      <c r="EK89" s="182" t="n"/>
      <c r="EL89" s="182" t="n"/>
      <c r="EM89" s="182" t="n"/>
      <c r="EN89" s="182" t="n"/>
      <c r="EO89" s="182" t="n"/>
      <c r="EP89" s="182" t="n"/>
      <c r="EQ89" s="182" t="n"/>
      <c r="ER89" s="182" t="n"/>
      <c r="ES89" s="182" t="n"/>
      <c r="ET89" s="182" t="n"/>
      <c r="EU89" s="182" t="n"/>
      <c r="EV89" s="182" t="n"/>
      <c r="EW89" s="182" t="n"/>
      <c r="EX89" s="182" t="n"/>
      <c r="EY89" s="182" t="n"/>
      <c r="EZ89" s="182" t="n"/>
      <c r="FA89" s="182" t="n"/>
      <c r="FB89" s="182" t="n"/>
      <c r="FC89" s="182" t="n"/>
      <c r="FD89" s="182" t="n"/>
      <c r="FE89" s="182" t="n"/>
      <c r="FF89" s="182" t="n"/>
      <c r="FG89" s="182" t="n"/>
      <c r="FH89" s="182" t="n"/>
      <c r="FI89" s="182" t="n"/>
      <c r="FJ89" s="182" t="n"/>
      <c r="FK89" s="182" t="n"/>
      <c r="FL89" s="182" t="n"/>
      <c r="FM89" s="184" t="n"/>
      <c r="FN89" s="185">
        <f>SUM(F89:FM89)</f>
        <v/>
      </c>
      <c r="FO89" s="186">
        <f>E89-FN89</f>
        <v/>
      </c>
    </row>
    <row r="90">
      <c r="A90" s="5" t="n">
        <v>89</v>
      </c>
      <c r="B90" s="179" t="n">
        <v>44280</v>
      </c>
      <c r="C90" s="30" t="inlineStr">
        <is>
          <t>DIGIKEY 2100526</t>
        </is>
      </c>
      <c r="D90" s="180" t="n">
        <v>44262</v>
      </c>
      <c r="E90" s="181" t="n">
        <v>48.52</v>
      </c>
      <c r="F90" s="182" t="n"/>
      <c r="G90" s="182" t="n"/>
      <c r="H90" s="182" t="n"/>
      <c r="I90" s="182" t="n"/>
      <c r="J90" s="189" t="n">
        <v>48.52</v>
      </c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182" t="n"/>
      <c r="T90" s="182" t="n"/>
      <c r="U90" s="182" t="n"/>
      <c r="V90" s="182" t="n"/>
      <c r="W90" s="182" t="n"/>
      <c r="X90" s="182" t="n"/>
      <c r="Y90" s="182" t="n"/>
      <c r="Z90" s="182" t="n"/>
      <c r="AA90" s="182" t="n"/>
      <c r="AB90" s="182" t="n"/>
      <c r="AC90" s="182" t="n"/>
      <c r="AD90" s="182" t="n"/>
      <c r="AE90" s="182" t="n"/>
      <c r="AF90" s="182" t="n"/>
      <c r="AG90" s="182" t="n"/>
      <c r="AH90" s="182" t="n"/>
      <c r="AI90" s="182" t="n"/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2" t="n"/>
      <c r="BO90" s="182" t="n"/>
      <c r="BP90" s="182" t="n"/>
      <c r="BQ90" s="182" t="n"/>
      <c r="BR90" s="182" t="n"/>
      <c r="BS90" s="182" t="n"/>
      <c r="BT90" s="182" t="n"/>
      <c r="BU90" s="182" t="n"/>
      <c r="BV90" s="182" t="n"/>
      <c r="BW90" s="182" t="n"/>
      <c r="BX90" s="182" t="n"/>
      <c r="BY90" s="182" t="n"/>
      <c r="BZ90" s="182" t="n"/>
      <c r="CA90" s="182" t="n"/>
      <c r="CB90" s="182" t="n"/>
      <c r="CC90" s="182" t="n"/>
      <c r="CD90" s="182" t="n"/>
      <c r="CE90" s="182" t="n"/>
      <c r="CF90" s="182" t="n"/>
      <c r="CG90" s="182" t="n"/>
      <c r="CH90" s="182" t="n"/>
      <c r="CI90" s="182" t="n"/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2" t="n"/>
      <c r="CS90" s="182" t="n"/>
      <c r="CT90" s="182" t="n"/>
      <c r="CU90" s="182" t="n"/>
      <c r="CV90" s="182" t="n"/>
      <c r="CW90" s="182" t="n"/>
      <c r="CX90" s="182" t="n"/>
      <c r="CY90" s="182" t="n"/>
      <c r="CZ90" s="182" t="n"/>
      <c r="DA90" s="182" t="n"/>
      <c r="DB90" s="182" t="n"/>
      <c r="DC90" s="182" t="n"/>
      <c r="DD90" s="182" t="n"/>
      <c r="DE90" s="182" t="n"/>
      <c r="DF90" s="182" t="n"/>
      <c r="DG90" s="182" t="n"/>
      <c r="DH90" s="182" t="n"/>
      <c r="DI90" s="182" t="n"/>
      <c r="DJ90" s="182" t="n"/>
      <c r="DK90" s="182" t="n"/>
      <c r="DL90" s="182" t="n"/>
      <c r="DM90" s="182" t="n"/>
      <c r="DN90" s="182" t="n"/>
      <c r="DO90" s="182" t="n"/>
      <c r="DP90" s="182" t="n"/>
      <c r="DQ90" s="182" t="n"/>
      <c r="DR90" s="182" t="n"/>
      <c r="DS90" s="182" t="n"/>
      <c r="DT90" s="182" t="n"/>
      <c r="DU90" s="182" t="n"/>
      <c r="DV90" s="182" t="n"/>
      <c r="DW90" s="182" t="n"/>
      <c r="DX90" s="182" t="n"/>
      <c r="DY90" s="182" t="n"/>
      <c r="DZ90" s="182" t="n"/>
      <c r="EA90" s="182" t="n"/>
      <c r="EB90" s="182" t="n"/>
      <c r="EC90" s="182" t="n"/>
      <c r="ED90" s="182" t="n"/>
      <c r="EE90" s="182" t="n"/>
      <c r="EF90" s="182" t="n"/>
      <c r="EG90" s="182" t="n"/>
      <c r="EH90" s="182" t="n"/>
      <c r="EI90" s="182" t="n"/>
      <c r="EJ90" s="182" t="n"/>
      <c r="EK90" s="182" t="n"/>
      <c r="EL90" s="182" t="n"/>
      <c r="EM90" s="182" t="n"/>
      <c r="EN90" s="182" t="n"/>
      <c r="EO90" s="182" t="n"/>
      <c r="EP90" s="182" t="n"/>
      <c r="EQ90" s="182" t="n"/>
      <c r="ER90" s="182" t="n"/>
      <c r="ES90" s="182" t="n"/>
      <c r="ET90" s="182" t="n"/>
      <c r="EU90" s="182" t="n"/>
      <c r="EV90" s="182" t="n"/>
      <c r="EW90" s="182" t="n"/>
      <c r="EX90" s="182" t="n"/>
      <c r="EY90" s="182" t="n"/>
      <c r="EZ90" s="182" t="n"/>
      <c r="FA90" s="182" t="n"/>
      <c r="FB90" s="182" t="n"/>
      <c r="FC90" s="182" t="n"/>
      <c r="FD90" s="182" t="n"/>
      <c r="FE90" s="182" t="n"/>
      <c r="FF90" s="182" t="n"/>
      <c r="FG90" s="182" t="n"/>
      <c r="FH90" s="182" t="n"/>
      <c r="FI90" s="182" t="n"/>
      <c r="FJ90" s="182" t="n"/>
      <c r="FK90" s="182" t="n"/>
      <c r="FL90" s="182" t="n"/>
      <c r="FM90" s="184" t="n"/>
      <c r="FN90" s="185">
        <f>SUM(F90:FM90)</f>
        <v/>
      </c>
      <c r="FO90" s="186">
        <f>E90-FN90</f>
        <v/>
      </c>
    </row>
    <row r="91">
      <c r="A91" s="5" t="n">
        <v>90</v>
      </c>
      <c r="B91" s="179" t="n">
        <v>44280</v>
      </c>
      <c r="C91" s="30" t="inlineStr">
        <is>
          <t>DIGIKEY 2100325</t>
        </is>
      </c>
      <c r="D91" s="180" t="n">
        <v>44257</v>
      </c>
      <c r="E91" s="181" t="n">
        <v>5.66</v>
      </c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2" t="n"/>
      <c r="T91" s="182" t="n"/>
      <c r="U91" s="182" t="n"/>
      <c r="V91" s="182" t="n"/>
      <c r="W91" s="182" t="n"/>
      <c r="X91" s="182" t="n"/>
      <c r="Y91" s="182" t="n"/>
      <c r="Z91" s="182" t="n"/>
      <c r="AA91" s="182" t="n"/>
      <c r="AB91" s="182" t="n"/>
      <c r="AC91" s="182" t="n"/>
      <c r="AD91" s="182" t="n"/>
      <c r="AE91" s="182" t="n"/>
      <c r="AF91" s="182" t="n"/>
      <c r="AG91" s="182" t="n"/>
      <c r="AH91" s="182" t="n"/>
      <c r="AI91" s="182" t="n"/>
      <c r="AJ91" s="182" t="n"/>
      <c r="AK91" s="182" t="n"/>
      <c r="AL91" s="182" t="n"/>
      <c r="AM91" s="182" t="n"/>
      <c r="AN91" s="182" t="n"/>
      <c r="AO91" s="182" t="n"/>
      <c r="AP91" s="182" t="n"/>
      <c r="AQ91" s="182" t="n"/>
      <c r="AR91" s="182" t="n"/>
      <c r="AS91" s="182" t="n"/>
      <c r="AT91" s="182" t="n"/>
      <c r="AU91" s="182" t="n"/>
      <c r="AV91" s="189" t="n">
        <v>5.66</v>
      </c>
      <c r="AW91" s="182" t="n"/>
      <c r="AX91" s="182" t="n"/>
      <c r="AY91" s="182" t="n"/>
      <c r="AZ91" s="182" t="n"/>
      <c r="BA91" s="182" t="n"/>
      <c r="BB91" s="182" t="n"/>
      <c r="BC91" s="182" t="n"/>
      <c r="BD91" s="182" t="n"/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2" t="n"/>
      <c r="BS91" s="182" t="n"/>
      <c r="BT91" s="182" t="n"/>
      <c r="BU91" s="182" t="n"/>
      <c r="BV91" s="182" t="n"/>
      <c r="BW91" s="182" t="n"/>
      <c r="BX91" s="182" t="n"/>
      <c r="BY91" s="182" t="n"/>
      <c r="BZ91" s="182" t="n"/>
      <c r="CA91" s="182" t="n"/>
      <c r="CB91" s="182" t="n"/>
      <c r="CC91" s="182" t="n"/>
      <c r="CD91" s="182" t="n"/>
      <c r="CE91" s="182" t="n"/>
      <c r="CF91" s="182" t="n"/>
      <c r="CG91" s="182" t="n"/>
      <c r="CH91" s="182" t="n"/>
      <c r="CI91" s="182" t="n"/>
      <c r="CJ91" s="182" t="n"/>
      <c r="CK91" s="182" t="n"/>
      <c r="CL91" s="182" t="n"/>
      <c r="CM91" s="182" t="n"/>
      <c r="CN91" s="182" t="n"/>
      <c r="CO91" s="182" t="n"/>
      <c r="CP91" s="182" t="n"/>
      <c r="CQ91" s="182" t="n"/>
      <c r="CR91" s="182" t="n"/>
      <c r="CS91" s="182" t="n"/>
      <c r="CT91" s="182" t="n"/>
      <c r="CU91" s="182" t="n"/>
      <c r="CV91" s="182" t="n"/>
      <c r="CW91" s="182" t="n"/>
      <c r="CX91" s="182" t="n"/>
      <c r="CY91" s="182" t="n"/>
      <c r="CZ91" s="182" t="n"/>
      <c r="DA91" s="182" t="n"/>
      <c r="DB91" s="182" t="n"/>
      <c r="DC91" s="182" t="n"/>
      <c r="DD91" s="182" t="n"/>
      <c r="DE91" s="182" t="n"/>
      <c r="DF91" s="182" t="n"/>
      <c r="DG91" s="182" t="n"/>
      <c r="DH91" s="182" t="n"/>
      <c r="DI91" s="182" t="n"/>
      <c r="DJ91" s="182" t="n"/>
      <c r="DK91" s="182" t="n"/>
      <c r="DL91" s="182" t="n"/>
      <c r="DM91" s="182" t="n"/>
      <c r="DN91" s="182" t="n"/>
      <c r="DO91" s="182" t="n"/>
      <c r="DP91" s="182" t="n"/>
      <c r="DQ91" s="182" t="n"/>
      <c r="DR91" s="182" t="n"/>
      <c r="DS91" s="182" t="n"/>
      <c r="DT91" s="182" t="n"/>
      <c r="DU91" s="182" t="n"/>
      <c r="DV91" s="182" t="n"/>
      <c r="DW91" s="182" t="n"/>
      <c r="DX91" s="182" t="n"/>
      <c r="DY91" s="182" t="n"/>
      <c r="DZ91" s="182" t="n"/>
      <c r="EA91" s="182" t="n"/>
      <c r="EB91" s="182" t="n"/>
      <c r="EC91" s="182" t="n"/>
      <c r="ED91" s="182" t="n"/>
      <c r="EE91" s="182" t="n"/>
      <c r="EF91" s="182" t="n"/>
      <c r="EG91" s="182" t="n"/>
      <c r="EH91" s="182" t="n"/>
      <c r="EI91" s="182" t="n"/>
      <c r="EJ91" s="182" t="n"/>
      <c r="EK91" s="182" t="n"/>
      <c r="EL91" s="182" t="n"/>
      <c r="EM91" s="182" t="n"/>
      <c r="EN91" s="182" t="n"/>
      <c r="EO91" s="182" t="n"/>
      <c r="EP91" s="182" t="n"/>
      <c r="EQ91" s="182" t="n"/>
      <c r="ER91" s="182" t="n"/>
      <c r="ES91" s="182" t="n"/>
      <c r="ET91" s="182" t="n"/>
      <c r="EU91" s="182" t="n"/>
      <c r="EV91" s="182" t="n"/>
      <c r="EW91" s="182" t="n"/>
      <c r="EX91" s="182" t="n"/>
      <c r="EY91" s="182" t="n"/>
      <c r="EZ91" s="182" t="n"/>
      <c r="FA91" s="182" t="n"/>
      <c r="FB91" s="182" t="n"/>
      <c r="FC91" s="182" t="n"/>
      <c r="FD91" s="182" t="n"/>
      <c r="FE91" s="182" t="n"/>
      <c r="FF91" s="182" t="n"/>
      <c r="FG91" s="182" t="n"/>
      <c r="FH91" s="182" t="n"/>
      <c r="FI91" s="182" t="n"/>
      <c r="FJ91" s="182" t="n"/>
      <c r="FK91" s="182" t="n"/>
      <c r="FL91" s="182" t="n"/>
      <c r="FM91" s="184" t="n"/>
      <c r="FN91" s="185">
        <f>SUM(F91:FM91)</f>
        <v/>
      </c>
      <c r="FO91" s="186">
        <f>E91-FN91</f>
        <v/>
      </c>
    </row>
    <row r="92">
      <c r="A92" s="5" t="n">
        <v>91</v>
      </c>
      <c r="B92" s="179" t="n">
        <v>44280</v>
      </c>
      <c r="C92" s="30" t="inlineStr">
        <is>
          <t>DIGIKEY 2100316</t>
        </is>
      </c>
      <c r="D92" s="180" t="n">
        <v>44251</v>
      </c>
      <c r="E92" s="181" t="n">
        <v>14.17</v>
      </c>
      <c r="F92" s="182" t="n"/>
      <c r="G92" s="182" t="n"/>
      <c r="H92" s="182" t="n"/>
      <c r="I92" s="182" t="n"/>
      <c r="J92" s="182" t="n"/>
      <c r="K92" s="182" t="n"/>
      <c r="L92" s="182" t="n"/>
      <c r="M92" s="182" t="n"/>
      <c r="N92" s="182" t="n"/>
      <c r="O92" s="182" t="n"/>
      <c r="P92" s="182" t="n"/>
      <c r="Q92" s="182" t="n"/>
      <c r="R92" s="182" t="n"/>
      <c r="S92" s="182" t="n"/>
      <c r="T92" s="182" t="n"/>
      <c r="U92" s="182" t="n"/>
      <c r="V92" s="182" t="n"/>
      <c r="W92" s="182" t="n"/>
      <c r="X92" s="182" t="n"/>
      <c r="Y92" s="182" t="n"/>
      <c r="Z92" s="182" t="n"/>
      <c r="AA92" s="182" t="n"/>
      <c r="AB92" s="182" t="n"/>
      <c r="AC92" s="182" t="n"/>
      <c r="AD92" s="182" t="n"/>
      <c r="AE92" s="182" t="n"/>
      <c r="AF92" s="182" t="n"/>
      <c r="AG92" s="182" t="n"/>
      <c r="AH92" s="182" t="n"/>
      <c r="AI92" s="182" t="n"/>
      <c r="AJ92" s="182" t="n"/>
      <c r="AK92" s="182" t="n"/>
      <c r="AL92" s="182" t="n"/>
      <c r="AM92" s="182" t="n"/>
      <c r="AN92" s="182" t="n"/>
      <c r="AO92" s="182" t="n"/>
      <c r="AP92" s="182" t="n"/>
      <c r="AQ92" s="182" t="n"/>
      <c r="AR92" s="182" t="n"/>
      <c r="AS92" s="182" t="n"/>
      <c r="AT92" s="182" t="n"/>
      <c r="AU92" s="182" t="n"/>
      <c r="AV92" s="182" t="n"/>
      <c r="AW92" s="182" t="n"/>
      <c r="AX92" s="182" t="n"/>
      <c r="AY92" s="182" t="n"/>
      <c r="AZ92" s="182" t="n"/>
      <c r="BA92" s="182" t="n"/>
      <c r="BB92" s="182" t="n"/>
      <c r="BC92" s="182" t="n"/>
      <c r="BD92" s="182" t="n"/>
      <c r="BE92" s="182" t="n"/>
      <c r="BF92" s="182" t="n"/>
      <c r="BG92" s="182" t="n"/>
      <c r="BH92" s="182" t="n"/>
      <c r="BI92" s="189" t="n">
        <v>14.17</v>
      </c>
      <c r="BJ92" s="182" t="n"/>
      <c r="BK92" s="182" t="n"/>
      <c r="BL92" s="182" t="n"/>
      <c r="BM92" s="182" t="n"/>
      <c r="BN92" s="182" t="n"/>
      <c r="BO92" s="182" t="n"/>
      <c r="BP92" s="182" t="n"/>
      <c r="BQ92" s="182" t="n"/>
      <c r="BR92" s="182" t="n"/>
      <c r="BS92" s="182" t="n"/>
      <c r="BT92" s="182" t="n"/>
      <c r="BU92" s="182" t="n"/>
      <c r="BV92" s="182" t="n"/>
      <c r="BW92" s="182" t="n"/>
      <c r="BX92" s="182" t="n"/>
      <c r="BY92" s="182" t="n"/>
      <c r="BZ92" s="182" t="n"/>
      <c r="CA92" s="182" t="n"/>
      <c r="CB92" s="182" t="n"/>
      <c r="CC92" s="182" t="n"/>
      <c r="CD92" s="182" t="n"/>
      <c r="CE92" s="182" t="n"/>
      <c r="CF92" s="182" t="n"/>
      <c r="CG92" s="182" t="n"/>
      <c r="CH92" s="182" t="n"/>
      <c r="CI92" s="182" t="n"/>
      <c r="CJ92" s="182" t="n"/>
      <c r="CK92" s="182" t="n"/>
      <c r="CL92" s="182" t="n"/>
      <c r="CM92" s="182" t="n"/>
      <c r="CN92" s="182" t="n"/>
      <c r="CO92" s="182" t="n"/>
      <c r="CP92" s="182" t="n"/>
      <c r="CQ92" s="182" t="n"/>
      <c r="CR92" s="182" t="n"/>
      <c r="CS92" s="182" t="n"/>
      <c r="CT92" s="182" t="n"/>
      <c r="CU92" s="182" t="n"/>
      <c r="CV92" s="182" t="n"/>
      <c r="CW92" s="182" t="n"/>
      <c r="CX92" s="182" t="n"/>
      <c r="CY92" s="182" t="n"/>
      <c r="CZ92" s="182" t="n"/>
      <c r="DA92" s="182" t="n"/>
      <c r="DB92" s="182" t="n"/>
      <c r="DC92" s="182" t="n"/>
      <c r="DD92" s="182" t="n"/>
      <c r="DE92" s="182" t="n"/>
      <c r="DF92" s="182" t="n"/>
      <c r="DG92" s="182" t="n"/>
      <c r="DH92" s="182" t="n"/>
      <c r="DI92" s="182" t="n"/>
      <c r="DJ92" s="182" t="n"/>
      <c r="DK92" s="182" t="n"/>
      <c r="DL92" s="182" t="n"/>
      <c r="DM92" s="182" t="n"/>
      <c r="DN92" s="182" t="n"/>
      <c r="DO92" s="182" t="n"/>
      <c r="DP92" s="182" t="n"/>
      <c r="DQ92" s="182" t="n"/>
      <c r="DR92" s="182" t="n"/>
      <c r="DS92" s="182" t="n"/>
      <c r="DT92" s="182" t="n"/>
      <c r="DU92" s="182" t="n"/>
      <c r="DV92" s="182" t="n"/>
      <c r="DW92" s="182" t="n"/>
      <c r="DX92" s="182" t="n"/>
      <c r="DY92" s="182" t="n"/>
      <c r="DZ92" s="182" t="n"/>
      <c r="EA92" s="182" t="n"/>
      <c r="EB92" s="182" t="n"/>
      <c r="EC92" s="182" t="n"/>
      <c r="ED92" s="182" t="n"/>
      <c r="EE92" s="182" t="n"/>
      <c r="EF92" s="182" t="n"/>
      <c r="EG92" s="182" t="n"/>
      <c r="EH92" s="182" t="n"/>
      <c r="EI92" s="182" t="n"/>
      <c r="EJ92" s="182" t="n"/>
      <c r="EK92" s="182" t="n"/>
      <c r="EL92" s="182" t="n"/>
      <c r="EM92" s="182" t="n"/>
      <c r="EN92" s="182" t="n"/>
      <c r="EO92" s="182" t="n"/>
      <c r="EP92" s="182" t="n"/>
      <c r="EQ92" s="182" t="n"/>
      <c r="ER92" s="182" t="n"/>
      <c r="ES92" s="182" t="n"/>
      <c r="ET92" s="182" t="n"/>
      <c r="EU92" s="182" t="n"/>
      <c r="EV92" s="182" t="n"/>
      <c r="EW92" s="182" t="n"/>
      <c r="EX92" s="182" t="n"/>
      <c r="EY92" s="182" t="n"/>
      <c r="EZ92" s="182" t="n"/>
      <c r="FA92" s="182" t="n"/>
      <c r="FB92" s="182" t="n"/>
      <c r="FC92" s="182" t="n"/>
      <c r="FD92" s="182" t="n"/>
      <c r="FE92" s="182" t="n"/>
      <c r="FF92" s="182" t="n"/>
      <c r="FG92" s="182" t="n"/>
      <c r="FH92" s="182" t="n"/>
      <c r="FI92" s="182" t="n"/>
      <c r="FJ92" s="182" t="n"/>
      <c r="FK92" s="182" t="n"/>
      <c r="FL92" s="182" t="n"/>
      <c r="FM92" s="184" t="n"/>
      <c r="FN92" s="185">
        <f>SUM(F92:FM92)</f>
        <v/>
      </c>
      <c r="FO92" s="186">
        <f>E92-FN92</f>
        <v/>
      </c>
    </row>
    <row r="93">
      <c r="A93" s="5" t="n">
        <v>92</v>
      </c>
      <c r="B93" s="179" t="n">
        <v>44280</v>
      </c>
      <c r="C93" s="30" t="inlineStr">
        <is>
          <t>DIGIKEY 2100308</t>
        </is>
      </c>
      <c r="D93" s="180" t="n">
        <v>44247</v>
      </c>
      <c r="E93" s="181" t="n">
        <v>41.6</v>
      </c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2" t="n"/>
      <c r="AG93" s="182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9" t="n">
        <v>41.6</v>
      </c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2" t="n"/>
      <c r="BO93" s="182" t="n"/>
      <c r="BP93" s="182" t="n"/>
      <c r="BQ93" s="182" t="n"/>
      <c r="BR93" s="182" t="n"/>
      <c r="BS93" s="182" t="n"/>
      <c r="BT93" s="182" t="n"/>
      <c r="BU93" s="182" t="n"/>
      <c r="BV93" s="182" t="n"/>
      <c r="BW93" s="182" t="n"/>
      <c r="BX93" s="182" t="n"/>
      <c r="BY93" s="182" t="n"/>
      <c r="BZ93" s="182" t="n"/>
      <c r="CA93" s="182" t="n"/>
      <c r="CB93" s="182" t="n"/>
      <c r="CC93" s="182" t="n"/>
      <c r="CD93" s="182" t="n"/>
      <c r="CE93" s="182" t="n"/>
      <c r="CF93" s="182" t="n"/>
      <c r="CG93" s="182" t="n"/>
      <c r="CH93" s="182" t="n"/>
      <c r="CI93" s="182" t="n"/>
      <c r="CJ93" s="182" t="n"/>
      <c r="CK93" s="182" t="n"/>
      <c r="CL93" s="182" t="n"/>
      <c r="CM93" s="182" t="n"/>
      <c r="CN93" s="182" t="n"/>
      <c r="CO93" s="182" t="n"/>
      <c r="CP93" s="182" t="n"/>
      <c r="CQ93" s="182" t="n"/>
      <c r="CR93" s="182" t="n"/>
      <c r="CS93" s="182" t="n"/>
      <c r="CT93" s="182" t="n"/>
      <c r="CU93" s="182" t="n"/>
      <c r="CV93" s="182" t="n"/>
      <c r="CW93" s="182" t="n"/>
      <c r="CX93" s="182" t="n"/>
      <c r="CY93" s="182" t="n"/>
      <c r="CZ93" s="182" t="n"/>
      <c r="DA93" s="182" t="n"/>
      <c r="DB93" s="182" t="n"/>
      <c r="DC93" s="182" t="n"/>
      <c r="DD93" s="182" t="n"/>
      <c r="DE93" s="182" t="n"/>
      <c r="DF93" s="182" t="n"/>
      <c r="DG93" s="182" t="n"/>
      <c r="DH93" s="182" t="n"/>
      <c r="DI93" s="182" t="n"/>
      <c r="DJ93" s="182" t="n"/>
      <c r="DK93" s="182" t="n"/>
      <c r="DL93" s="182" t="n"/>
      <c r="DM93" s="182" t="n"/>
      <c r="DN93" s="182" t="n"/>
      <c r="DO93" s="182" t="n"/>
      <c r="DP93" s="182" t="n"/>
      <c r="DQ93" s="182" t="n"/>
      <c r="DR93" s="182" t="n"/>
      <c r="DS93" s="182" t="n"/>
      <c r="DT93" s="182" t="n"/>
      <c r="DU93" s="182" t="n"/>
      <c r="DV93" s="182" t="n"/>
      <c r="DW93" s="182" t="n"/>
      <c r="DX93" s="182" t="n"/>
      <c r="DY93" s="182" t="n"/>
      <c r="DZ93" s="182" t="n"/>
      <c r="EA93" s="182" t="n"/>
      <c r="EB93" s="182" t="n"/>
      <c r="EC93" s="182" t="n"/>
      <c r="ED93" s="182" t="n"/>
      <c r="EE93" s="182" t="n"/>
      <c r="EF93" s="182" t="n"/>
      <c r="EG93" s="182" t="n"/>
      <c r="EH93" s="182" t="n"/>
      <c r="EI93" s="182" t="n"/>
      <c r="EJ93" s="182" t="n"/>
      <c r="EK93" s="182" t="n"/>
      <c r="EL93" s="182" t="n"/>
      <c r="EM93" s="182" t="n"/>
      <c r="EN93" s="182" t="n"/>
      <c r="EO93" s="182" t="n"/>
      <c r="EP93" s="182" t="n"/>
      <c r="EQ93" s="182" t="n"/>
      <c r="ER93" s="182" t="n"/>
      <c r="ES93" s="182" t="n"/>
      <c r="ET93" s="182" t="n"/>
      <c r="EU93" s="182" t="n"/>
      <c r="EV93" s="182" t="n"/>
      <c r="EW93" s="182" t="n"/>
      <c r="EX93" s="182" t="n"/>
      <c r="EY93" s="182" t="n"/>
      <c r="EZ93" s="182" t="n"/>
      <c r="FA93" s="182" t="n"/>
      <c r="FB93" s="182" t="n"/>
      <c r="FC93" s="182" t="n"/>
      <c r="FD93" s="182" t="n"/>
      <c r="FE93" s="182" t="n"/>
      <c r="FF93" s="182" t="n"/>
      <c r="FG93" s="182" t="n"/>
      <c r="FH93" s="182" t="n"/>
      <c r="FI93" s="182" t="n"/>
      <c r="FJ93" s="182" t="n"/>
      <c r="FK93" s="182" t="n"/>
      <c r="FL93" s="182" t="n"/>
      <c r="FM93" s="184" t="n"/>
      <c r="FN93" s="185">
        <f>SUM(F93:FM93)</f>
        <v/>
      </c>
      <c r="FO93" s="186">
        <f>E93-FN93</f>
        <v/>
      </c>
    </row>
    <row r="94">
      <c r="A94" s="5" t="n">
        <v>93</v>
      </c>
      <c r="B94" s="179" t="n">
        <v>44280</v>
      </c>
      <c r="C94" s="30" t="inlineStr">
        <is>
          <t>DIGIKEY 2100294</t>
        </is>
      </c>
      <c r="D94" s="180" t="n">
        <v>44240</v>
      </c>
      <c r="E94" s="181" t="n">
        <v>409.23</v>
      </c>
      <c r="F94" s="182" t="n"/>
      <c r="G94" s="182" t="n"/>
      <c r="H94" s="182" t="n"/>
      <c r="I94" s="182" t="n"/>
      <c r="J94" s="182" t="n"/>
      <c r="K94" s="189" t="n">
        <v>409.23</v>
      </c>
      <c r="L94" s="182" t="n"/>
      <c r="M94" s="182" t="n"/>
      <c r="N94" s="182" t="n"/>
      <c r="O94" s="182" t="n"/>
      <c r="P94" s="182" t="n"/>
      <c r="Q94" s="182" t="n"/>
      <c r="R94" s="182" t="n"/>
      <c r="S94" s="182" t="n"/>
      <c r="T94" s="182" t="n"/>
      <c r="U94" s="182" t="n"/>
      <c r="V94" s="182" t="n"/>
      <c r="W94" s="182" t="n"/>
      <c r="X94" s="182" t="n"/>
      <c r="Y94" s="182" t="n"/>
      <c r="Z94" s="182" t="n"/>
      <c r="AA94" s="182" t="n"/>
      <c r="AB94" s="182" t="n"/>
      <c r="AC94" s="182" t="n"/>
      <c r="AD94" s="182" t="n"/>
      <c r="AE94" s="182" t="n"/>
      <c r="AF94" s="182" t="n"/>
      <c r="AG94" s="182" t="n"/>
      <c r="AH94" s="182" t="n"/>
      <c r="AI94" s="182" t="n"/>
      <c r="AJ94" s="182" t="n"/>
      <c r="AK94" s="182" t="n"/>
      <c r="AL94" s="182" t="n"/>
      <c r="AM94" s="182" t="n"/>
      <c r="AN94" s="182" t="n"/>
      <c r="AO94" s="182" t="n"/>
      <c r="AP94" s="182" t="n"/>
      <c r="AQ94" s="182" t="n"/>
      <c r="AR94" s="182" t="n"/>
      <c r="AS94" s="182" t="n"/>
      <c r="AT94" s="182" t="n"/>
      <c r="AU94" s="182" t="n"/>
      <c r="AV94" s="182" t="n"/>
      <c r="AW94" s="182" t="n"/>
      <c r="AX94" s="182" t="n"/>
      <c r="AY94" s="182" t="n"/>
      <c r="AZ94" s="182" t="n"/>
      <c r="BA94" s="182" t="n"/>
      <c r="BB94" s="182" t="n"/>
      <c r="BC94" s="182" t="n"/>
      <c r="BD94" s="182" t="n"/>
      <c r="BE94" s="182" t="n"/>
      <c r="BF94" s="182" t="n"/>
      <c r="BG94" s="182" t="n"/>
      <c r="BH94" s="182" t="n"/>
      <c r="BI94" s="182" t="n"/>
      <c r="BJ94" s="182" t="n"/>
      <c r="BK94" s="182" t="n"/>
      <c r="BL94" s="182" t="n"/>
      <c r="BM94" s="182" t="n"/>
      <c r="BN94" s="182" t="n"/>
      <c r="BO94" s="182" t="n"/>
      <c r="BP94" s="182" t="n"/>
      <c r="BQ94" s="182" t="n"/>
      <c r="BR94" s="182" t="n"/>
      <c r="BS94" s="182" t="n"/>
      <c r="BT94" s="182" t="n"/>
      <c r="BU94" s="182" t="n"/>
      <c r="BV94" s="182" t="n"/>
      <c r="BW94" s="182" t="n"/>
      <c r="BX94" s="182" t="n"/>
      <c r="BY94" s="182" t="n"/>
      <c r="BZ94" s="182" t="n"/>
      <c r="CA94" s="182" t="n"/>
      <c r="CB94" s="182" t="n"/>
      <c r="CC94" s="182" t="n"/>
      <c r="CD94" s="182" t="n"/>
      <c r="CE94" s="182" t="n"/>
      <c r="CF94" s="182" t="n"/>
      <c r="CG94" s="182" t="n"/>
      <c r="CH94" s="182" t="n"/>
      <c r="CI94" s="182" t="n"/>
      <c r="CJ94" s="182" t="n"/>
      <c r="CK94" s="182" t="n"/>
      <c r="CL94" s="182" t="n"/>
      <c r="CM94" s="182" t="n"/>
      <c r="CN94" s="182" t="n"/>
      <c r="CO94" s="182" t="n"/>
      <c r="CP94" s="182" t="n"/>
      <c r="CQ94" s="182" t="n"/>
      <c r="CR94" s="182" t="n"/>
      <c r="CS94" s="182" t="n"/>
      <c r="CT94" s="182" t="n"/>
      <c r="CU94" s="182" t="n"/>
      <c r="CV94" s="182" t="n"/>
      <c r="CW94" s="182" t="n"/>
      <c r="CX94" s="182" t="n"/>
      <c r="CY94" s="182" t="n"/>
      <c r="CZ94" s="182" t="n"/>
      <c r="DA94" s="182" t="n"/>
      <c r="DB94" s="182" t="n"/>
      <c r="DC94" s="182" t="n"/>
      <c r="DD94" s="182" t="n"/>
      <c r="DE94" s="182" t="n"/>
      <c r="DF94" s="182" t="n"/>
      <c r="DG94" s="182" t="n"/>
      <c r="DH94" s="182" t="n"/>
      <c r="DI94" s="182" t="n"/>
      <c r="DJ94" s="182" t="n"/>
      <c r="DK94" s="182" t="n"/>
      <c r="DL94" s="182" t="n"/>
      <c r="DM94" s="182" t="n"/>
      <c r="DN94" s="182" t="n"/>
      <c r="DO94" s="182" t="n"/>
      <c r="DP94" s="182" t="n"/>
      <c r="DQ94" s="182" t="n"/>
      <c r="DR94" s="182" t="n"/>
      <c r="DS94" s="182" t="n"/>
      <c r="DT94" s="182" t="n"/>
      <c r="DU94" s="182" t="n"/>
      <c r="DV94" s="182" t="n"/>
      <c r="DW94" s="182" t="n"/>
      <c r="DX94" s="182" t="n"/>
      <c r="DY94" s="182" t="n"/>
      <c r="DZ94" s="182" t="n"/>
      <c r="EA94" s="182" t="n"/>
      <c r="EB94" s="182" t="n"/>
      <c r="EC94" s="182" t="n"/>
      <c r="ED94" s="182" t="n"/>
      <c r="EE94" s="182" t="n"/>
      <c r="EF94" s="182" t="n"/>
      <c r="EG94" s="182" t="n"/>
      <c r="EH94" s="182" t="n"/>
      <c r="EI94" s="182" t="n"/>
      <c r="EJ94" s="182" t="n"/>
      <c r="EK94" s="182" t="n"/>
      <c r="EL94" s="182" t="n"/>
      <c r="EM94" s="182" t="n"/>
      <c r="EN94" s="182" t="n"/>
      <c r="EO94" s="182" t="n"/>
      <c r="EP94" s="182" t="n"/>
      <c r="EQ94" s="182" t="n"/>
      <c r="ER94" s="182" t="n"/>
      <c r="ES94" s="182" t="n"/>
      <c r="ET94" s="182" t="n"/>
      <c r="EU94" s="182" t="n"/>
      <c r="EV94" s="182" t="n"/>
      <c r="EW94" s="182" t="n"/>
      <c r="EX94" s="182" t="n"/>
      <c r="EY94" s="182" t="n"/>
      <c r="EZ94" s="182" t="n"/>
      <c r="FA94" s="182" t="n"/>
      <c r="FB94" s="182" t="n"/>
      <c r="FC94" s="182" t="n"/>
      <c r="FD94" s="182" t="n"/>
      <c r="FE94" s="182" t="n"/>
      <c r="FF94" s="182" t="n"/>
      <c r="FG94" s="182" t="n"/>
      <c r="FH94" s="182" t="n"/>
      <c r="FI94" s="182" t="n"/>
      <c r="FJ94" s="182" t="n"/>
      <c r="FK94" s="182" t="n"/>
      <c r="FL94" s="182" t="n"/>
      <c r="FM94" s="184" t="n"/>
      <c r="FN94" s="185">
        <f>SUM(F94:FM94)</f>
        <v/>
      </c>
      <c r="FO94" s="186">
        <f>E94-FN94</f>
        <v/>
      </c>
    </row>
    <row r="95">
      <c r="A95" s="5" t="n">
        <v>94</v>
      </c>
      <c r="B95" s="179" t="n">
        <v>44280</v>
      </c>
      <c r="C95" s="30" t="inlineStr">
        <is>
          <t>DIGIKEY 2100184</t>
        </is>
      </c>
      <c r="D95" s="180" t="n">
        <v>44260</v>
      </c>
      <c r="E95" s="181" t="n">
        <v>12.72</v>
      </c>
      <c r="F95" s="182" t="n"/>
      <c r="G95" s="182" t="n"/>
      <c r="H95" s="182" t="n"/>
      <c r="I95" s="182" t="n"/>
      <c r="J95" s="182" t="n"/>
      <c r="K95" s="182" t="n"/>
      <c r="L95" s="182" t="n"/>
      <c r="M95" s="182" t="n"/>
      <c r="N95" s="182" t="n"/>
      <c r="O95" s="182" t="n"/>
      <c r="P95" s="182" t="n"/>
      <c r="Q95" s="182" t="n"/>
      <c r="R95" s="182" t="n"/>
      <c r="S95" s="182" t="n"/>
      <c r="T95" s="182" t="n"/>
      <c r="U95" s="182" t="n"/>
      <c r="V95" s="182" t="n"/>
      <c r="W95" s="182" t="n"/>
      <c r="X95" s="182" t="n"/>
      <c r="Y95" s="182" t="n"/>
      <c r="Z95" s="182" t="n"/>
      <c r="AA95" s="182" t="n"/>
      <c r="AB95" s="182" t="n"/>
      <c r="AC95" s="182" t="n"/>
      <c r="AD95" s="182" t="n"/>
      <c r="AE95" s="182" t="n"/>
      <c r="AF95" s="182" t="n"/>
      <c r="AG95" s="182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82" t="n"/>
      <c r="AS95" s="182" t="n"/>
      <c r="AT95" s="182" t="n"/>
      <c r="AU95" s="182" t="n"/>
      <c r="AV95" s="182" t="n"/>
      <c r="AW95" s="182" t="n"/>
      <c r="AX95" s="182" t="n"/>
      <c r="AY95" s="182" t="n"/>
      <c r="AZ95" s="182" t="n"/>
      <c r="BA95" s="182" t="n"/>
      <c r="BB95" s="182" t="n"/>
      <c r="BC95" s="182" t="n"/>
      <c r="BD95" s="182" t="n"/>
      <c r="BE95" s="182" t="n"/>
      <c r="BF95" s="182" t="n"/>
      <c r="BG95" s="182" t="n"/>
      <c r="BH95" s="182" t="n"/>
      <c r="BI95" s="182" t="n"/>
      <c r="BJ95" s="182" t="n"/>
      <c r="BK95" s="182" t="n"/>
      <c r="BL95" s="182" t="n"/>
      <c r="BM95" s="182" t="n"/>
      <c r="BN95" s="182" t="n"/>
      <c r="BO95" s="182" t="n"/>
      <c r="BP95" s="182" t="n"/>
      <c r="BQ95" s="182" t="n"/>
      <c r="BR95" s="182" t="n"/>
      <c r="BS95" s="182" t="n"/>
      <c r="BT95" s="182" t="n"/>
      <c r="BU95" s="182" t="n"/>
      <c r="BV95" s="182" t="n"/>
      <c r="BW95" s="182" t="n"/>
      <c r="BX95" s="182" t="n"/>
      <c r="BY95" s="182" t="n"/>
      <c r="BZ95" s="182" t="n"/>
      <c r="CA95" s="182" t="n"/>
      <c r="CB95" s="182" t="n"/>
      <c r="CC95" s="182" t="n"/>
      <c r="CD95" s="182" t="n"/>
      <c r="CE95" s="182" t="n"/>
      <c r="CF95" s="182" t="n"/>
      <c r="CG95" s="182" t="n"/>
      <c r="CH95" s="182" t="n"/>
      <c r="CI95" s="182" t="n"/>
      <c r="CJ95" s="182" t="n"/>
      <c r="CK95" s="182" t="n"/>
      <c r="CL95" s="182" t="n"/>
      <c r="CM95" s="182" t="n"/>
      <c r="CN95" s="182" t="n"/>
      <c r="CO95" s="182" t="n"/>
      <c r="CP95" s="182" t="n"/>
      <c r="CQ95" s="182" t="n"/>
      <c r="CR95" s="182" t="n"/>
      <c r="CS95" s="182" t="n"/>
      <c r="CT95" s="182" t="n"/>
      <c r="CU95" s="182" t="n"/>
      <c r="CV95" s="182" t="n"/>
      <c r="CW95" s="182" t="n"/>
      <c r="CX95" s="182" t="n"/>
      <c r="CY95" s="182" t="n"/>
      <c r="CZ95" s="182" t="n"/>
      <c r="DA95" s="182" t="n"/>
      <c r="DB95" s="182" t="n"/>
      <c r="DC95" s="182" t="n"/>
      <c r="DD95" s="182" t="n"/>
      <c r="DE95" s="182" t="n"/>
      <c r="DF95" s="182" t="n"/>
      <c r="DG95" s="182" t="n"/>
      <c r="DH95" s="182" t="n"/>
      <c r="DI95" s="182" t="n"/>
      <c r="DJ95" s="182" t="n"/>
      <c r="DK95" s="182" t="n"/>
      <c r="DL95" s="182" t="n"/>
      <c r="DM95" s="182" t="n"/>
      <c r="DN95" s="182" t="n"/>
      <c r="DO95" s="182" t="n"/>
      <c r="DP95" s="182" t="n"/>
      <c r="DQ95" s="182" t="n"/>
      <c r="DR95" s="182" t="n"/>
      <c r="DS95" s="182" t="n"/>
      <c r="DT95" s="182" t="n"/>
      <c r="DU95" s="182" t="n"/>
      <c r="DV95" s="182" t="n"/>
      <c r="DW95" s="182" t="n"/>
      <c r="DX95" s="182" t="n"/>
      <c r="DY95" s="182" t="n"/>
      <c r="DZ95" s="182" t="n"/>
      <c r="EA95" s="182" t="n"/>
      <c r="EB95" s="182" t="n"/>
      <c r="EC95" s="182" t="n"/>
      <c r="ED95" s="182" t="n"/>
      <c r="EE95" s="182" t="n"/>
      <c r="EF95" s="182" t="n"/>
      <c r="EG95" s="182" t="n"/>
      <c r="EH95" s="182" t="n"/>
      <c r="EI95" s="182" t="n"/>
      <c r="EJ95" s="182" t="n"/>
      <c r="EK95" s="182" t="n"/>
      <c r="EL95" s="182" t="n"/>
      <c r="EM95" s="182" t="n"/>
      <c r="EN95" s="182" t="n"/>
      <c r="EO95" s="182" t="n"/>
      <c r="EP95" s="182" t="n"/>
      <c r="EQ95" s="182" t="n"/>
      <c r="ER95" s="182" t="n"/>
      <c r="ES95" s="182" t="n"/>
      <c r="ET95" s="182" t="n"/>
      <c r="EU95" s="182" t="n"/>
      <c r="EV95" s="182" t="n"/>
      <c r="EW95" s="182" t="n"/>
      <c r="EX95" s="189" t="n">
        <v>12.72</v>
      </c>
      <c r="EY95" s="182" t="n"/>
      <c r="EZ95" s="182" t="n"/>
      <c r="FA95" s="182" t="n"/>
      <c r="FB95" s="182" t="n"/>
      <c r="FC95" s="182" t="n"/>
      <c r="FD95" s="182" t="n"/>
      <c r="FE95" s="182" t="n"/>
      <c r="FF95" s="182" t="n"/>
      <c r="FG95" s="182" t="n"/>
      <c r="FH95" s="182" t="n"/>
      <c r="FI95" s="182" t="n"/>
      <c r="FJ95" s="182" t="n"/>
      <c r="FK95" s="182" t="n"/>
      <c r="FL95" s="182" t="n"/>
      <c r="FM95" s="184" t="n"/>
      <c r="FN95" s="185">
        <f>SUM(F95:FM95)</f>
        <v/>
      </c>
      <c r="FO95" s="186">
        <f>E95-FN95</f>
        <v/>
      </c>
    </row>
    <row r="96">
      <c r="A96" s="5" t="n">
        <v>95</v>
      </c>
      <c r="B96" s="179" t="n">
        <v>44280</v>
      </c>
      <c r="C96" s="30" t="inlineStr">
        <is>
          <t>DIGIKEY 2100182</t>
        </is>
      </c>
      <c r="D96" s="180" t="n">
        <v>44262</v>
      </c>
      <c r="E96" s="181" t="n">
        <v>118.62</v>
      </c>
      <c r="F96" s="182" t="n"/>
      <c r="G96" s="182" t="n"/>
      <c r="H96" s="182" t="n"/>
      <c r="I96" s="182" t="n"/>
      <c r="J96" s="182" t="n"/>
      <c r="K96" s="182" t="n"/>
      <c r="L96" s="182" t="n"/>
      <c r="M96" s="182" t="n"/>
      <c r="N96" s="182" t="n"/>
      <c r="O96" s="182" t="n"/>
      <c r="P96" s="182" t="n"/>
      <c r="Q96" s="182" t="n"/>
      <c r="R96" s="182" t="n"/>
      <c r="S96" s="182" t="n"/>
      <c r="T96" s="182" t="n"/>
      <c r="U96" s="182" t="n"/>
      <c r="V96" s="182" t="n"/>
      <c r="W96" s="182" t="n"/>
      <c r="X96" s="182" t="n"/>
      <c r="Y96" s="182" t="n"/>
      <c r="Z96" s="182" t="n"/>
      <c r="AA96" s="182" t="n"/>
      <c r="AB96" s="182" t="n"/>
      <c r="AC96" s="182" t="n"/>
      <c r="AD96" s="182" t="n"/>
      <c r="AE96" s="182" t="n"/>
      <c r="AF96" s="182" t="n"/>
      <c r="AG96" s="182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82" t="n"/>
      <c r="AS96" s="182" t="n"/>
      <c r="AT96" s="182" t="n"/>
      <c r="AU96" s="182" t="n"/>
      <c r="AV96" s="182" t="n"/>
      <c r="AW96" s="182" t="n"/>
      <c r="AX96" s="182" t="n"/>
      <c r="AY96" s="182" t="n"/>
      <c r="AZ96" s="182" t="n"/>
      <c r="BA96" s="182" t="n"/>
      <c r="BB96" s="182" t="n"/>
      <c r="BC96" s="182" t="n"/>
      <c r="BD96" s="182" t="n"/>
      <c r="BE96" s="182" t="n"/>
      <c r="BF96" s="182" t="n"/>
      <c r="BG96" s="182" t="n"/>
      <c r="BH96" s="182" t="n"/>
      <c r="BI96" s="182" t="n"/>
      <c r="BJ96" s="182" t="n"/>
      <c r="BK96" s="182" t="n"/>
      <c r="BL96" s="182" t="n"/>
      <c r="BM96" s="182" t="n"/>
      <c r="BN96" s="182" t="n"/>
      <c r="BO96" s="182" t="n"/>
      <c r="BP96" s="182" t="n"/>
      <c r="BQ96" s="182" t="n"/>
      <c r="BR96" s="182" t="n"/>
      <c r="BS96" s="182" t="n"/>
      <c r="BT96" s="182" t="n"/>
      <c r="BU96" s="182" t="n"/>
      <c r="BV96" s="182" t="n"/>
      <c r="BW96" s="182" t="n"/>
      <c r="BX96" s="182" t="n"/>
      <c r="BY96" s="182" t="n"/>
      <c r="BZ96" s="182" t="n"/>
      <c r="CA96" s="182" t="n"/>
      <c r="CB96" s="182" t="n"/>
      <c r="CC96" s="182" t="n"/>
      <c r="CD96" s="182" t="n"/>
      <c r="CE96" s="182" t="n"/>
      <c r="CF96" s="182" t="n"/>
      <c r="CG96" s="182" t="n"/>
      <c r="CH96" s="182" t="n"/>
      <c r="CI96" s="182" t="n"/>
      <c r="CJ96" s="182" t="n"/>
      <c r="CK96" s="182" t="n"/>
      <c r="CL96" s="182" t="n"/>
      <c r="CM96" s="182" t="n"/>
      <c r="CN96" s="182" t="n"/>
      <c r="CO96" s="182" t="n"/>
      <c r="CP96" s="182" t="n"/>
      <c r="CQ96" s="182" t="n"/>
      <c r="CR96" s="182" t="n"/>
      <c r="CS96" s="182" t="n"/>
      <c r="CT96" s="182" t="n"/>
      <c r="CU96" s="182" t="n"/>
      <c r="CV96" s="182" t="n"/>
      <c r="CW96" s="182" t="n"/>
      <c r="CX96" s="182" t="n"/>
      <c r="CY96" s="182" t="n"/>
      <c r="CZ96" s="182" t="n"/>
      <c r="DA96" s="182" t="n"/>
      <c r="DB96" s="182" t="n"/>
      <c r="DC96" s="182" t="n"/>
      <c r="DD96" s="182" t="n"/>
      <c r="DE96" s="182" t="n"/>
      <c r="DF96" s="182" t="n"/>
      <c r="DG96" s="182" t="n"/>
      <c r="DH96" s="182" t="n"/>
      <c r="DI96" s="182" t="n"/>
      <c r="DJ96" s="182" t="n"/>
      <c r="DK96" s="182" t="n"/>
      <c r="DL96" s="182" t="n"/>
      <c r="DM96" s="182" t="n"/>
      <c r="DN96" s="182" t="n"/>
      <c r="DO96" s="182" t="n"/>
      <c r="DP96" s="182" t="n"/>
      <c r="DQ96" s="182" t="n"/>
      <c r="DR96" s="182" t="n"/>
      <c r="DS96" s="182" t="n"/>
      <c r="DT96" s="182" t="n"/>
      <c r="DU96" s="182" t="n"/>
      <c r="DV96" s="182" t="n"/>
      <c r="DW96" s="182" t="n"/>
      <c r="DX96" s="182" t="n"/>
      <c r="DY96" s="182" t="n"/>
      <c r="DZ96" s="182" t="n"/>
      <c r="EA96" s="182" t="n"/>
      <c r="EB96" s="182" t="n"/>
      <c r="EC96" s="182" t="n"/>
      <c r="ED96" s="182" t="n"/>
      <c r="EE96" s="182" t="n"/>
      <c r="EF96" s="182" t="n"/>
      <c r="EG96" s="182" t="n"/>
      <c r="EH96" s="182" t="n"/>
      <c r="EI96" s="182" t="n"/>
      <c r="EJ96" s="182" t="n"/>
      <c r="EK96" s="182" t="n"/>
      <c r="EL96" s="182" t="n"/>
      <c r="EM96" s="182" t="n"/>
      <c r="EN96" s="182" t="n"/>
      <c r="EO96" s="182" t="n"/>
      <c r="EP96" s="182" t="n"/>
      <c r="EQ96" s="182" t="n"/>
      <c r="ER96" s="182" t="n"/>
      <c r="ES96" s="182" t="n"/>
      <c r="ET96" s="182" t="n"/>
      <c r="EU96" s="182" t="n"/>
      <c r="EV96" s="182" t="n"/>
      <c r="EW96" s="182" t="n"/>
      <c r="EX96" s="182" t="n"/>
      <c r="EY96" s="182" t="n"/>
      <c r="EZ96" s="182" t="n"/>
      <c r="FA96" s="182" t="n"/>
      <c r="FB96" s="182" t="n"/>
      <c r="FC96" s="189" t="n">
        <v>118.62</v>
      </c>
      <c r="FD96" s="182" t="n"/>
      <c r="FE96" s="182" t="n"/>
      <c r="FF96" s="182" t="n"/>
      <c r="FG96" s="182" t="n"/>
      <c r="FH96" s="182" t="n"/>
      <c r="FI96" s="182" t="n"/>
      <c r="FJ96" s="182" t="n"/>
      <c r="FK96" s="182" t="n"/>
      <c r="FL96" s="182" t="n"/>
      <c r="FM96" s="184" t="n"/>
      <c r="FN96" s="185">
        <f>SUM(F96:FM96)</f>
        <v/>
      </c>
      <c r="FO96" s="186">
        <f>E96-FN96</f>
        <v/>
      </c>
    </row>
    <row r="97">
      <c r="A97" s="5" t="n">
        <v>96</v>
      </c>
      <c r="B97" s="179" t="n">
        <v>44280</v>
      </c>
      <c r="C97" s="30" t="inlineStr">
        <is>
          <t>DIGIKEY 2100180</t>
        </is>
      </c>
      <c r="D97" s="180" t="n">
        <v>44258</v>
      </c>
      <c r="E97" s="181" t="n">
        <v>4.88</v>
      </c>
      <c r="F97" s="182" t="n"/>
      <c r="G97" s="182" t="n"/>
      <c r="H97" s="182" t="n"/>
      <c r="I97" s="182" t="n"/>
      <c r="J97" s="182" t="n"/>
      <c r="K97" s="182" t="n"/>
      <c r="L97" s="182" t="n"/>
      <c r="M97" s="182" t="n"/>
      <c r="N97" s="182" t="n"/>
      <c r="O97" s="182" t="n"/>
      <c r="P97" s="182" t="n"/>
      <c r="Q97" s="182" t="n"/>
      <c r="R97" s="182" t="n"/>
      <c r="S97" s="182" t="n"/>
      <c r="T97" s="182" t="n"/>
      <c r="U97" s="182" t="n"/>
      <c r="V97" s="182" t="n"/>
      <c r="W97" s="182" t="n"/>
      <c r="X97" s="182" t="n"/>
      <c r="Y97" s="182" t="n"/>
      <c r="Z97" s="182" t="n"/>
      <c r="AA97" s="182" t="n"/>
      <c r="AB97" s="182" t="n"/>
      <c r="AC97" s="182" t="n"/>
      <c r="AD97" s="182" t="n"/>
      <c r="AE97" s="182" t="n"/>
      <c r="AF97" s="182" t="n"/>
      <c r="AG97" s="182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82" t="n"/>
      <c r="AS97" s="182" t="n"/>
      <c r="AT97" s="182" t="n"/>
      <c r="AU97" s="182" t="n"/>
      <c r="AV97" s="182" t="n"/>
      <c r="AW97" s="182" t="n"/>
      <c r="AX97" s="182" t="n"/>
      <c r="AY97" s="182" t="n"/>
      <c r="AZ97" s="182" t="n"/>
      <c r="BA97" s="182" t="n"/>
      <c r="BB97" s="182" t="n"/>
      <c r="BC97" s="182" t="n"/>
      <c r="BD97" s="182" t="n"/>
      <c r="BE97" s="182" t="n"/>
      <c r="BF97" s="182" t="n"/>
      <c r="BG97" s="182" t="n"/>
      <c r="BH97" s="182" t="n"/>
      <c r="BI97" s="182" t="n"/>
      <c r="BJ97" s="182" t="n"/>
      <c r="BK97" s="182" t="n"/>
      <c r="BL97" s="182" t="n"/>
      <c r="BM97" s="182" t="n"/>
      <c r="BN97" s="182" t="n"/>
      <c r="BO97" s="182" t="n"/>
      <c r="BP97" s="182" t="n"/>
      <c r="BQ97" s="182" t="n"/>
      <c r="BR97" s="182" t="n"/>
      <c r="BS97" s="182" t="n"/>
      <c r="BT97" s="182" t="n"/>
      <c r="BU97" s="182" t="n"/>
      <c r="BV97" s="182" t="n"/>
      <c r="BW97" s="182" t="n"/>
      <c r="BX97" s="182" t="n"/>
      <c r="BY97" s="182" t="n"/>
      <c r="BZ97" s="182" t="n"/>
      <c r="CA97" s="189" t="n">
        <v>4.88</v>
      </c>
      <c r="CB97" s="182" t="n"/>
      <c r="CC97" s="182" t="n"/>
      <c r="CD97" s="182" t="n"/>
      <c r="CE97" s="182" t="n"/>
      <c r="CF97" s="182" t="n"/>
      <c r="CG97" s="182" t="n"/>
      <c r="CH97" s="182" t="n"/>
      <c r="CI97" s="182" t="n"/>
      <c r="CJ97" s="182" t="n"/>
      <c r="CK97" s="182" t="n"/>
      <c r="CL97" s="182" t="n"/>
      <c r="CM97" s="182" t="n"/>
      <c r="CN97" s="182" t="n"/>
      <c r="CO97" s="182" t="n"/>
      <c r="CP97" s="182" t="n"/>
      <c r="CQ97" s="182" t="n"/>
      <c r="CR97" s="182" t="n"/>
      <c r="CS97" s="182" t="n"/>
      <c r="CT97" s="182" t="n"/>
      <c r="CU97" s="182" t="n"/>
      <c r="CV97" s="182" t="n"/>
      <c r="CW97" s="182" t="n"/>
      <c r="CX97" s="182" t="n"/>
      <c r="CY97" s="182" t="n"/>
      <c r="CZ97" s="182" t="n"/>
      <c r="DA97" s="182" t="n"/>
      <c r="DB97" s="182" t="n"/>
      <c r="DC97" s="182" t="n"/>
      <c r="DD97" s="182" t="n"/>
      <c r="DE97" s="182" t="n"/>
      <c r="DF97" s="182" t="n"/>
      <c r="DG97" s="182" t="n"/>
      <c r="DH97" s="182" t="n"/>
      <c r="DI97" s="182" t="n"/>
      <c r="DJ97" s="182" t="n"/>
      <c r="DK97" s="182" t="n"/>
      <c r="DL97" s="182" t="n"/>
      <c r="DM97" s="182" t="n"/>
      <c r="DN97" s="182" t="n"/>
      <c r="DO97" s="182" t="n"/>
      <c r="DP97" s="182" t="n"/>
      <c r="DQ97" s="182" t="n"/>
      <c r="DR97" s="182" t="n"/>
      <c r="DS97" s="182" t="n"/>
      <c r="DT97" s="182" t="n"/>
      <c r="DU97" s="182" t="n"/>
      <c r="DV97" s="182" t="n"/>
      <c r="DW97" s="182" t="n"/>
      <c r="DX97" s="182" t="n"/>
      <c r="DY97" s="182" t="n"/>
      <c r="DZ97" s="182" t="n"/>
      <c r="EA97" s="182" t="n"/>
      <c r="EB97" s="182" t="n"/>
      <c r="EC97" s="182" t="n"/>
      <c r="ED97" s="182" t="n"/>
      <c r="EE97" s="182" t="n"/>
      <c r="EF97" s="182" t="n"/>
      <c r="EG97" s="182" t="n"/>
      <c r="EH97" s="182" t="n"/>
      <c r="EI97" s="182" t="n"/>
      <c r="EJ97" s="182" t="n"/>
      <c r="EK97" s="182" t="n"/>
      <c r="EL97" s="182" t="n"/>
      <c r="EM97" s="182" t="n"/>
      <c r="EN97" s="182" t="n"/>
      <c r="EO97" s="182" t="n"/>
      <c r="EP97" s="182" t="n"/>
      <c r="EQ97" s="182" t="n"/>
      <c r="ER97" s="182" t="n"/>
      <c r="ES97" s="182" t="n"/>
      <c r="ET97" s="182" t="n"/>
      <c r="EU97" s="182" t="n"/>
      <c r="EV97" s="182" t="n"/>
      <c r="EW97" s="182" t="n"/>
      <c r="EX97" s="182" t="n"/>
      <c r="EY97" s="182" t="n"/>
      <c r="EZ97" s="182" t="n"/>
      <c r="FA97" s="182" t="n"/>
      <c r="FB97" s="182" t="n"/>
      <c r="FC97" s="182" t="n"/>
      <c r="FD97" s="182" t="n"/>
      <c r="FE97" s="182" t="n"/>
      <c r="FF97" s="182" t="n"/>
      <c r="FG97" s="182" t="n"/>
      <c r="FH97" s="182" t="n"/>
      <c r="FI97" s="182" t="n"/>
      <c r="FJ97" s="182" t="n"/>
      <c r="FK97" s="182" t="n"/>
      <c r="FL97" s="182" t="n"/>
      <c r="FM97" s="184" t="n"/>
      <c r="FN97" s="185">
        <f>SUM(F97:FM97)</f>
        <v/>
      </c>
      <c r="FO97" s="186">
        <f>E97-FN97</f>
        <v/>
      </c>
    </row>
    <row r="98">
      <c r="A98" s="5" t="n">
        <v>97</v>
      </c>
      <c r="B98" s="179" t="n">
        <v>44280</v>
      </c>
      <c r="C98" s="30" t="inlineStr">
        <is>
          <t>DIGIKEY 2100176</t>
        </is>
      </c>
      <c r="D98" s="180" t="n">
        <v>44256</v>
      </c>
      <c r="E98" s="181" t="n">
        <v>1.76</v>
      </c>
      <c r="F98" s="182" t="n"/>
      <c r="G98" s="182" t="n"/>
      <c r="H98" s="182" t="n"/>
      <c r="I98" s="182" t="n"/>
      <c r="J98" s="182" t="n"/>
      <c r="K98" s="182" t="n"/>
      <c r="L98" s="182" t="n"/>
      <c r="M98" s="182" t="n"/>
      <c r="N98" s="182" t="n"/>
      <c r="O98" s="182" t="n"/>
      <c r="P98" s="182" t="n"/>
      <c r="Q98" s="182" t="n"/>
      <c r="R98" s="182" t="n"/>
      <c r="S98" s="182" t="n"/>
      <c r="T98" s="182" t="n"/>
      <c r="U98" s="182" t="n"/>
      <c r="V98" s="182" t="n"/>
      <c r="W98" s="182" t="n"/>
      <c r="X98" s="182" t="n"/>
      <c r="Y98" s="182" t="n"/>
      <c r="Z98" s="182" t="n"/>
      <c r="AA98" s="182" t="n"/>
      <c r="AB98" s="182" t="n"/>
      <c r="AC98" s="182" t="n"/>
      <c r="AD98" s="182" t="n"/>
      <c r="AE98" s="182" t="n"/>
      <c r="AF98" s="182" t="n"/>
      <c r="AG98" s="182" t="n"/>
      <c r="AH98" s="182" t="n"/>
      <c r="AI98" s="182" t="n"/>
      <c r="AJ98" s="182" t="n"/>
      <c r="AK98" s="182" t="n"/>
      <c r="AL98" s="182" t="n"/>
      <c r="AM98" s="182" t="n"/>
      <c r="AN98" s="182" t="n"/>
      <c r="AO98" s="182" t="n"/>
      <c r="AP98" s="182" t="n"/>
      <c r="AQ98" s="182" t="n"/>
      <c r="AR98" s="182" t="n"/>
      <c r="AS98" s="182" t="n"/>
      <c r="AT98" s="182" t="n"/>
      <c r="AU98" s="182" t="n"/>
      <c r="AV98" s="182" t="n"/>
      <c r="AW98" s="182" t="n"/>
      <c r="AX98" s="182" t="n"/>
      <c r="AY98" s="182" t="n"/>
      <c r="AZ98" s="182" t="n"/>
      <c r="BA98" s="182" t="n"/>
      <c r="BB98" s="182" t="n"/>
      <c r="BC98" s="182" t="n"/>
      <c r="BD98" s="182" t="n"/>
      <c r="BE98" s="182" t="n"/>
      <c r="BF98" s="182" t="n"/>
      <c r="BG98" s="182" t="n"/>
      <c r="BH98" s="182" t="n"/>
      <c r="BI98" s="182" t="n"/>
      <c r="BJ98" s="182" t="n"/>
      <c r="BK98" s="182" t="n"/>
      <c r="BL98" s="182" t="n"/>
      <c r="BM98" s="182" t="n"/>
      <c r="BN98" s="182" t="n"/>
      <c r="BO98" s="182" t="n"/>
      <c r="BP98" s="182" t="n"/>
      <c r="BQ98" s="182" t="n"/>
      <c r="BR98" s="182" t="n"/>
      <c r="BS98" s="182" t="n"/>
      <c r="BT98" s="182" t="n"/>
      <c r="BU98" s="182" t="n"/>
      <c r="BV98" s="182" t="n"/>
      <c r="BW98" s="182" t="n"/>
      <c r="BX98" s="182" t="n"/>
      <c r="BY98" s="182" t="n"/>
      <c r="BZ98" s="182" t="n"/>
      <c r="CA98" s="182" t="n"/>
      <c r="CB98" s="182" t="n"/>
      <c r="CC98" s="182" t="n"/>
      <c r="CD98" s="182" t="n"/>
      <c r="CE98" s="182" t="n"/>
      <c r="CF98" s="182" t="n"/>
      <c r="CG98" s="182" t="n"/>
      <c r="CH98" s="182" t="n"/>
      <c r="CI98" s="182" t="n"/>
      <c r="CJ98" s="182" t="n"/>
      <c r="CK98" s="182" t="n"/>
      <c r="CL98" s="182" t="n"/>
      <c r="CM98" s="182" t="n"/>
      <c r="CN98" s="182" t="n"/>
      <c r="CO98" s="182" t="n"/>
      <c r="CP98" s="182" t="n"/>
      <c r="CQ98" s="182" t="n"/>
      <c r="CR98" s="182" t="n"/>
      <c r="CS98" s="182" t="n"/>
      <c r="CT98" s="182" t="n"/>
      <c r="CU98" s="182" t="n"/>
      <c r="CV98" s="182" t="n"/>
      <c r="CW98" s="182" t="n"/>
      <c r="CX98" s="182" t="n"/>
      <c r="CY98" s="182" t="n"/>
      <c r="CZ98" s="182" t="n"/>
      <c r="DA98" s="182" t="n"/>
      <c r="DB98" s="182" t="n"/>
      <c r="DC98" s="182" t="n"/>
      <c r="DD98" s="182" t="n"/>
      <c r="DE98" s="182" t="n"/>
      <c r="DF98" s="182" t="n"/>
      <c r="DG98" s="182" t="n"/>
      <c r="DH98" s="182" t="n"/>
      <c r="DI98" s="182" t="n"/>
      <c r="DJ98" s="182" t="n"/>
      <c r="DK98" s="182" t="n"/>
      <c r="DL98" s="182" t="n"/>
      <c r="DM98" s="182" t="n"/>
      <c r="DN98" s="182" t="n"/>
      <c r="DO98" s="182" t="n"/>
      <c r="DP98" s="182" t="n"/>
      <c r="DQ98" s="182" t="n"/>
      <c r="DR98" s="182" t="n"/>
      <c r="DS98" s="182" t="n"/>
      <c r="DT98" s="182" t="n"/>
      <c r="DU98" s="182" t="n"/>
      <c r="DV98" s="182" t="n"/>
      <c r="DW98" s="182" t="n"/>
      <c r="DX98" s="182" t="n"/>
      <c r="DY98" s="182" t="n"/>
      <c r="DZ98" s="182" t="n"/>
      <c r="EA98" s="182" t="n"/>
      <c r="EB98" s="182" t="n"/>
      <c r="EC98" s="182" t="n"/>
      <c r="ED98" s="182" t="n"/>
      <c r="EE98" s="182" t="n"/>
      <c r="EF98" s="182" t="n"/>
      <c r="EG98" s="182" t="n"/>
      <c r="EH98" s="182" t="n"/>
      <c r="EI98" s="182" t="n"/>
      <c r="EJ98" s="182" t="n"/>
      <c r="EK98" s="182" t="n"/>
      <c r="EL98" s="182" t="n"/>
      <c r="EM98" s="182" t="n"/>
      <c r="EN98" s="182" t="n"/>
      <c r="EO98" s="182" t="n"/>
      <c r="EP98" s="182" t="n"/>
      <c r="EQ98" s="182" t="n"/>
      <c r="ER98" s="182" t="n"/>
      <c r="ES98" s="182" t="n"/>
      <c r="ET98" s="182" t="n"/>
      <c r="EU98" s="182" t="n"/>
      <c r="EV98" s="182" t="n"/>
      <c r="EW98" s="182" t="n"/>
      <c r="EX98" s="182" t="n"/>
      <c r="EY98" s="189" t="n">
        <v>1.76</v>
      </c>
      <c r="EZ98" s="182" t="n"/>
      <c r="FA98" s="182" t="n"/>
      <c r="FB98" s="182" t="n"/>
      <c r="FC98" s="182" t="n"/>
      <c r="FD98" s="182" t="n"/>
      <c r="FE98" s="182" t="n"/>
      <c r="FF98" s="182" t="n"/>
      <c r="FG98" s="182" t="n"/>
      <c r="FH98" s="182" t="n"/>
      <c r="FI98" s="182" t="n"/>
      <c r="FJ98" s="182" t="n"/>
      <c r="FK98" s="182" t="n"/>
      <c r="FL98" s="182" t="n"/>
      <c r="FM98" s="184" t="n"/>
      <c r="FN98" s="185">
        <f>SUM(F98:FM98)</f>
        <v/>
      </c>
      <c r="FO98" s="186">
        <f>E98-FN98</f>
        <v/>
      </c>
    </row>
    <row r="99">
      <c r="A99" s="5" t="n">
        <v>98</v>
      </c>
      <c r="B99" s="179" t="n">
        <v>44280</v>
      </c>
      <c r="C99" s="30" t="inlineStr">
        <is>
          <t>DIGIKEY 2100105</t>
        </is>
      </c>
      <c r="D99" s="180" t="n">
        <v>44264</v>
      </c>
      <c r="E99" s="181" t="n">
        <v>7.16</v>
      </c>
      <c r="F99" s="182" t="n"/>
      <c r="G99" s="182" t="n"/>
      <c r="H99" s="182" t="n"/>
      <c r="I99" s="182" t="n"/>
      <c r="J99" s="182" t="n"/>
      <c r="K99" s="182" t="n"/>
      <c r="L99" s="182" t="n"/>
      <c r="M99" s="182" t="n"/>
      <c r="N99" s="182" t="n"/>
      <c r="O99" s="182" t="n"/>
      <c r="P99" s="182" t="n"/>
      <c r="Q99" s="182" t="n"/>
      <c r="R99" s="182" t="n"/>
      <c r="S99" s="182" t="n"/>
      <c r="T99" s="182" t="n"/>
      <c r="U99" s="182" t="n"/>
      <c r="V99" s="182" t="n"/>
      <c r="W99" s="182" t="n"/>
      <c r="X99" s="182" t="n"/>
      <c r="Y99" s="182" t="n"/>
      <c r="Z99" s="182" t="n"/>
      <c r="AA99" s="182" t="n"/>
      <c r="AB99" s="182" t="n"/>
      <c r="AC99" s="182" t="n"/>
      <c r="AD99" s="182" t="n"/>
      <c r="AE99" s="182" t="n"/>
      <c r="AF99" s="182" t="n"/>
      <c r="AG99" s="182" t="n"/>
      <c r="AH99" s="182" t="n"/>
      <c r="AI99" s="182" t="n"/>
      <c r="AJ99" s="182" t="n"/>
      <c r="AK99" s="182" t="n"/>
      <c r="AL99" s="182" t="n"/>
      <c r="AM99" s="182" t="n"/>
      <c r="AN99" s="182" t="n"/>
      <c r="AO99" s="182" t="n"/>
      <c r="AP99" s="182" t="n"/>
      <c r="AQ99" s="182" t="n"/>
      <c r="AR99" s="182" t="n"/>
      <c r="AS99" s="182" t="n"/>
      <c r="AT99" s="182" t="n"/>
      <c r="AU99" s="182" t="n"/>
      <c r="AV99" s="182" t="n"/>
      <c r="AW99" s="182" t="n"/>
      <c r="AX99" s="182" t="n"/>
      <c r="AY99" s="182" t="n"/>
      <c r="AZ99" s="182" t="n"/>
      <c r="BA99" s="182" t="n"/>
      <c r="BB99" s="182" t="n"/>
      <c r="BC99" s="182" t="n"/>
      <c r="BD99" s="182" t="n"/>
      <c r="BE99" s="182" t="n"/>
      <c r="BF99" s="182" t="n"/>
      <c r="BG99" s="182" t="n"/>
      <c r="BH99" s="182" t="n"/>
      <c r="BI99" s="182" t="n"/>
      <c r="BJ99" s="182" t="n"/>
      <c r="BK99" s="182" t="n"/>
      <c r="BL99" s="182" t="n"/>
      <c r="BM99" s="182" t="n"/>
      <c r="BN99" s="182" t="n"/>
      <c r="BO99" s="182" t="n"/>
      <c r="BP99" s="182" t="n"/>
      <c r="BQ99" s="182" t="n"/>
      <c r="BR99" s="182" t="n"/>
      <c r="BS99" s="182" t="n"/>
      <c r="BT99" s="182" t="n"/>
      <c r="BU99" s="182" t="n"/>
      <c r="BV99" s="182" t="n"/>
      <c r="BW99" s="182" t="n"/>
      <c r="BX99" s="182" t="n"/>
      <c r="BY99" s="182" t="n"/>
      <c r="BZ99" s="182" t="n"/>
      <c r="CA99" s="182" t="n"/>
      <c r="CB99" s="182" t="n"/>
      <c r="CC99" s="182" t="n"/>
      <c r="CD99" s="182" t="n"/>
      <c r="CE99" s="182" t="n"/>
      <c r="CF99" s="182" t="n"/>
      <c r="CG99" s="182" t="n"/>
      <c r="CH99" s="182" t="n"/>
      <c r="CI99" s="182" t="n"/>
      <c r="CJ99" s="182" t="n"/>
      <c r="CK99" s="182" t="n"/>
      <c r="CL99" s="182" t="n"/>
      <c r="CM99" s="182" t="n"/>
      <c r="CN99" s="182" t="n"/>
      <c r="CO99" s="182" t="n"/>
      <c r="CP99" s="182" t="n"/>
      <c r="CQ99" s="182" t="n"/>
      <c r="CR99" s="182" t="n"/>
      <c r="CS99" s="182" t="n"/>
      <c r="CT99" s="182" t="n"/>
      <c r="CU99" s="182" t="n"/>
      <c r="CV99" s="182" t="n"/>
      <c r="CW99" s="182" t="n"/>
      <c r="CX99" s="182" t="n"/>
      <c r="CY99" s="182" t="n"/>
      <c r="CZ99" s="182" t="n"/>
      <c r="DA99" s="182" t="n"/>
      <c r="DB99" s="182" t="n"/>
      <c r="DC99" s="182" t="n"/>
      <c r="DD99" s="182" t="n"/>
      <c r="DE99" s="182" t="n"/>
      <c r="DF99" s="182" t="n"/>
      <c r="DG99" s="182" t="n"/>
      <c r="DH99" s="182" t="n"/>
      <c r="DI99" s="182" t="n"/>
      <c r="DJ99" s="182" t="n"/>
      <c r="DK99" s="182" t="n"/>
      <c r="DL99" s="182" t="n"/>
      <c r="DM99" s="182" t="n"/>
      <c r="DN99" s="182" t="n"/>
      <c r="DO99" s="182" t="n"/>
      <c r="DP99" s="182" t="n"/>
      <c r="DQ99" s="182" t="n"/>
      <c r="DR99" s="182" t="n"/>
      <c r="DS99" s="182" t="n"/>
      <c r="DT99" s="182" t="n"/>
      <c r="DU99" s="182" t="n"/>
      <c r="DV99" s="182" t="n"/>
      <c r="DW99" s="182" t="n"/>
      <c r="DX99" s="182" t="n"/>
      <c r="DY99" s="182" t="n"/>
      <c r="DZ99" s="182" t="n"/>
      <c r="EA99" s="182" t="n"/>
      <c r="EB99" s="182" t="n"/>
      <c r="EC99" s="182" t="n"/>
      <c r="ED99" s="182" t="n"/>
      <c r="EE99" s="182" t="n"/>
      <c r="EF99" s="182" t="n"/>
      <c r="EG99" s="182" t="n"/>
      <c r="EH99" s="182" t="n"/>
      <c r="EI99" s="182" t="n"/>
      <c r="EJ99" s="182" t="n"/>
      <c r="EK99" s="182" t="n"/>
      <c r="EL99" s="182" t="n"/>
      <c r="EM99" s="182" t="n"/>
      <c r="EN99" s="182" t="n"/>
      <c r="EO99" s="182" t="n"/>
      <c r="EP99" s="182" t="n"/>
      <c r="EQ99" s="182" t="n"/>
      <c r="ER99" s="182" t="n"/>
      <c r="ES99" s="182" t="n"/>
      <c r="ET99" s="182" t="n"/>
      <c r="EU99" s="182" t="n"/>
      <c r="EV99" s="182" t="n"/>
      <c r="EW99" s="182" t="n"/>
      <c r="EX99" s="182" t="n"/>
      <c r="EY99" s="182" t="n"/>
      <c r="EZ99" s="182" t="n"/>
      <c r="FA99" s="182" t="n"/>
      <c r="FB99" s="182" t="n"/>
      <c r="FC99" s="182" t="n"/>
      <c r="FD99" s="182" t="n"/>
      <c r="FE99" s="182" t="n"/>
      <c r="FF99" s="182" t="n"/>
      <c r="FG99" s="182" t="n"/>
      <c r="FH99" s="182" t="n"/>
      <c r="FI99" s="189" t="n">
        <v>7.16</v>
      </c>
      <c r="FJ99" s="182" t="n"/>
      <c r="FK99" s="182" t="n"/>
      <c r="FL99" s="182" t="n"/>
      <c r="FM99" s="184" t="n"/>
      <c r="FN99" s="185">
        <f>SUM(F99:FM99)</f>
        <v/>
      </c>
      <c r="FO99" s="186">
        <f>E99-FN99</f>
        <v/>
      </c>
    </row>
    <row r="100">
      <c r="A100" s="5" t="n">
        <v>99</v>
      </c>
      <c r="B100" s="179" t="n">
        <v>44280</v>
      </c>
      <c r="C100" s="30" t="inlineStr">
        <is>
          <t>DIGIKEY 2100082</t>
        </is>
      </c>
      <c r="D100" s="180" t="n">
        <v>44274</v>
      </c>
      <c r="E100" s="181" t="n">
        <v>312.42</v>
      </c>
      <c r="F100" s="182" t="n"/>
      <c r="G100" s="182" t="n"/>
      <c r="H100" s="182" t="n"/>
      <c r="I100" s="182" t="n"/>
      <c r="J100" s="182" t="n"/>
      <c r="K100" s="182" t="n"/>
      <c r="L100" s="182" t="n"/>
      <c r="M100" s="182" t="n"/>
      <c r="N100" s="182" t="n"/>
      <c r="O100" s="182" t="n"/>
      <c r="P100" s="182" t="n"/>
      <c r="Q100" s="182" t="n"/>
      <c r="R100" s="182" t="n"/>
      <c r="S100" s="182" t="n"/>
      <c r="T100" s="182" t="n"/>
      <c r="U100" s="189" t="n">
        <v>312.42</v>
      </c>
      <c r="V100" s="182" t="n"/>
      <c r="W100" s="182" t="n"/>
      <c r="X100" s="182" t="n"/>
      <c r="Y100" s="182" t="n"/>
      <c r="Z100" s="182" t="n"/>
      <c r="AA100" s="182" t="n"/>
      <c r="AB100" s="182" t="n"/>
      <c r="AC100" s="182" t="n"/>
      <c r="AD100" s="182" t="n"/>
      <c r="AE100" s="182" t="n"/>
      <c r="AF100" s="182" t="n"/>
      <c r="AG100" s="182" t="n"/>
      <c r="AH100" s="182" t="n"/>
      <c r="AI100" s="182" t="n"/>
      <c r="AJ100" s="182" t="n"/>
      <c r="AK100" s="182" t="n"/>
      <c r="AL100" s="182" t="n"/>
      <c r="AM100" s="182" t="n"/>
      <c r="AN100" s="182" t="n"/>
      <c r="AO100" s="182" t="n"/>
      <c r="AP100" s="182" t="n"/>
      <c r="AQ100" s="182" t="n"/>
      <c r="AR100" s="182" t="n"/>
      <c r="AS100" s="182" t="n"/>
      <c r="AT100" s="182" t="n"/>
      <c r="AU100" s="182" t="n"/>
      <c r="AV100" s="182" t="n"/>
      <c r="AW100" s="182" t="n"/>
      <c r="AX100" s="182" t="n"/>
      <c r="AY100" s="182" t="n"/>
      <c r="AZ100" s="182" t="n"/>
      <c r="BA100" s="182" t="n"/>
      <c r="BB100" s="182" t="n"/>
      <c r="BC100" s="182" t="n"/>
      <c r="BD100" s="182" t="n"/>
      <c r="BE100" s="182" t="n"/>
      <c r="BF100" s="182" t="n"/>
      <c r="BG100" s="182" t="n"/>
      <c r="BH100" s="182" t="n"/>
      <c r="BI100" s="182" t="n"/>
      <c r="BJ100" s="182" t="n"/>
      <c r="BK100" s="182" t="n"/>
      <c r="BL100" s="182" t="n"/>
      <c r="BM100" s="182" t="n"/>
      <c r="BN100" s="182" t="n"/>
      <c r="BO100" s="182" t="n"/>
      <c r="BP100" s="182" t="n"/>
      <c r="BQ100" s="182" t="n"/>
      <c r="BR100" s="182" t="n"/>
      <c r="BS100" s="182" t="n"/>
      <c r="BT100" s="182" t="n"/>
      <c r="BU100" s="182" t="n"/>
      <c r="BV100" s="182" t="n"/>
      <c r="BW100" s="182" t="n"/>
      <c r="BX100" s="182" t="n"/>
      <c r="BY100" s="182" t="n"/>
      <c r="BZ100" s="182" t="n"/>
      <c r="CA100" s="182" t="n"/>
      <c r="CB100" s="182" t="n"/>
      <c r="CC100" s="182" t="n"/>
      <c r="CD100" s="182" t="n"/>
      <c r="CE100" s="182" t="n"/>
      <c r="CF100" s="182" t="n"/>
      <c r="CG100" s="182" t="n"/>
      <c r="CH100" s="182" t="n"/>
      <c r="CI100" s="182" t="n"/>
      <c r="CJ100" s="182" t="n"/>
      <c r="CK100" s="182" t="n"/>
      <c r="CL100" s="182" t="n"/>
      <c r="CM100" s="182" t="n"/>
      <c r="CN100" s="182" t="n"/>
      <c r="CO100" s="182" t="n"/>
      <c r="CP100" s="182" t="n"/>
      <c r="CQ100" s="182" t="n"/>
      <c r="CR100" s="182" t="n"/>
      <c r="CS100" s="182" t="n"/>
      <c r="CT100" s="182" t="n"/>
      <c r="CU100" s="182" t="n"/>
      <c r="CV100" s="182" t="n"/>
      <c r="CW100" s="182" t="n"/>
      <c r="CX100" s="182" t="n"/>
      <c r="CY100" s="182" t="n"/>
      <c r="CZ100" s="182" t="n"/>
      <c r="DA100" s="182" t="n"/>
      <c r="DB100" s="182" t="n"/>
      <c r="DC100" s="182" t="n"/>
      <c r="DD100" s="182" t="n"/>
      <c r="DE100" s="182" t="n"/>
      <c r="DF100" s="182" t="n"/>
      <c r="DG100" s="182" t="n"/>
      <c r="DH100" s="182" t="n"/>
      <c r="DI100" s="182" t="n"/>
      <c r="DJ100" s="182" t="n"/>
      <c r="DK100" s="182" t="n"/>
      <c r="DL100" s="182" t="n"/>
      <c r="DM100" s="182" t="n"/>
      <c r="DN100" s="182" t="n"/>
      <c r="DO100" s="182" t="n"/>
      <c r="DP100" s="182" t="n"/>
      <c r="DQ100" s="182" t="n"/>
      <c r="DR100" s="182" t="n"/>
      <c r="DS100" s="182" t="n"/>
      <c r="DT100" s="182" t="n"/>
      <c r="DU100" s="182" t="n"/>
      <c r="DV100" s="182" t="n"/>
      <c r="DW100" s="182" t="n"/>
      <c r="DX100" s="182" t="n"/>
      <c r="DY100" s="182" t="n"/>
      <c r="DZ100" s="182" t="n"/>
      <c r="EA100" s="182" t="n"/>
      <c r="EB100" s="182" t="n"/>
      <c r="EC100" s="182" t="n"/>
      <c r="ED100" s="182" t="n"/>
      <c r="EE100" s="182" t="n"/>
      <c r="EF100" s="182" t="n"/>
      <c r="EG100" s="182" t="n"/>
      <c r="EH100" s="182" t="n"/>
      <c r="EI100" s="182" t="n"/>
      <c r="EJ100" s="182" t="n"/>
      <c r="EK100" s="182" t="n"/>
      <c r="EL100" s="182" t="n"/>
      <c r="EM100" s="182" t="n"/>
      <c r="EN100" s="182" t="n"/>
      <c r="EO100" s="182" t="n"/>
      <c r="EP100" s="182" t="n"/>
      <c r="EQ100" s="182" t="n"/>
      <c r="ER100" s="182" t="n"/>
      <c r="ES100" s="182" t="n"/>
      <c r="ET100" s="182" t="n"/>
      <c r="EU100" s="182" t="n"/>
      <c r="EV100" s="182" t="n"/>
      <c r="EW100" s="182" t="n"/>
      <c r="EX100" s="182" t="n"/>
      <c r="EY100" s="182" t="n"/>
      <c r="EZ100" s="182" t="n"/>
      <c r="FA100" s="182" t="n"/>
      <c r="FB100" s="182" t="n"/>
      <c r="FC100" s="182" t="n"/>
      <c r="FD100" s="182" t="n"/>
      <c r="FE100" s="182" t="n"/>
      <c r="FF100" s="182" t="n"/>
      <c r="FG100" s="182" t="n"/>
      <c r="FH100" s="182" t="n"/>
      <c r="FI100" s="182" t="n"/>
      <c r="FJ100" s="182" t="n"/>
      <c r="FK100" s="182" t="n"/>
      <c r="FL100" s="182" t="n"/>
      <c r="FM100" s="184" t="n"/>
      <c r="FN100" s="185">
        <f>SUM(F100:FM100)</f>
        <v/>
      </c>
      <c r="FO100" s="186">
        <f>E100-FN100</f>
        <v/>
      </c>
    </row>
    <row r="101">
      <c r="A101" s="5" t="n">
        <v>100</v>
      </c>
      <c r="B101" s="179" t="n"/>
      <c r="C101" s="30" t="n"/>
      <c r="D101" s="180" t="n"/>
      <c r="E101" s="181" t="n"/>
      <c r="F101" s="182" t="n"/>
      <c r="G101" s="182" t="n"/>
      <c r="H101" s="182" t="n"/>
      <c r="I101" s="182" t="n"/>
      <c r="J101" s="182" t="n"/>
      <c r="K101" s="182" t="n"/>
      <c r="L101" s="182" t="n"/>
      <c r="M101" s="182" t="n"/>
      <c r="N101" s="182" t="n"/>
      <c r="O101" s="182" t="n"/>
      <c r="P101" s="182" t="n"/>
      <c r="Q101" s="182" t="n"/>
      <c r="R101" s="182" t="n"/>
      <c r="S101" s="182" t="n"/>
      <c r="T101" s="182" t="n"/>
      <c r="U101" s="182" t="n"/>
      <c r="V101" s="182" t="n"/>
      <c r="W101" s="182" t="n"/>
      <c r="X101" s="182" t="n"/>
      <c r="Y101" s="182" t="n"/>
      <c r="Z101" s="182" t="n"/>
      <c r="AA101" s="182" t="n"/>
      <c r="AB101" s="182" t="n"/>
      <c r="AC101" s="182" t="n"/>
      <c r="AD101" s="182" t="n"/>
      <c r="AE101" s="182" t="n"/>
      <c r="AF101" s="182" t="n"/>
      <c r="AG101" s="182" t="n"/>
      <c r="AH101" s="182" t="n"/>
      <c r="AI101" s="182" t="n"/>
      <c r="AJ101" s="182" t="n"/>
      <c r="AK101" s="182" t="n"/>
      <c r="AL101" s="182" t="n"/>
      <c r="AM101" s="182" t="n"/>
      <c r="AN101" s="182" t="n"/>
      <c r="AO101" s="182" t="n"/>
      <c r="AP101" s="182" t="n"/>
      <c r="AQ101" s="182" t="n"/>
      <c r="AR101" s="182" t="n"/>
      <c r="AS101" s="182" t="n"/>
      <c r="AT101" s="182" t="n"/>
      <c r="AU101" s="182" t="n"/>
      <c r="AV101" s="182" t="n"/>
      <c r="AW101" s="182" t="n"/>
      <c r="AX101" s="182" t="n"/>
      <c r="AY101" s="182" t="n"/>
      <c r="AZ101" s="182" t="n"/>
      <c r="BA101" s="182" t="n"/>
      <c r="BB101" s="182" t="n"/>
      <c r="BC101" s="182" t="n"/>
      <c r="BD101" s="182" t="n"/>
      <c r="BE101" s="182" t="n"/>
      <c r="BF101" s="182" t="n"/>
      <c r="BG101" s="182" t="n"/>
      <c r="BH101" s="182" t="n"/>
      <c r="BI101" s="182" t="n"/>
      <c r="BJ101" s="182" t="n"/>
      <c r="BK101" s="182" t="n"/>
      <c r="BL101" s="182" t="n"/>
      <c r="BM101" s="182" t="n"/>
      <c r="BN101" s="182" t="n"/>
      <c r="BO101" s="182" t="n"/>
      <c r="BP101" s="182" t="n"/>
      <c r="BQ101" s="182" t="n"/>
      <c r="BR101" s="182" t="n"/>
      <c r="BS101" s="182" t="n"/>
      <c r="BT101" s="182" t="n"/>
      <c r="BU101" s="182" t="n"/>
      <c r="BV101" s="182" t="n"/>
      <c r="BW101" s="182" t="n"/>
      <c r="BX101" s="182" t="n"/>
      <c r="BY101" s="182" t="n"/>
      <c r="BZ101" s="182" t="n"/>
      <c r="CA101" s="182" t="n"/>
      <c r="CB101" s="182" t="n"/>
      <c r="CC101" s="182" t="n"/>
      <c r="CD101" s="182" t="n"/>
      <c r="CE101" s="182" t="n"/>
      <c r="CF101" s="182" t="n"/>
      <c r="CG101" s="182" t="n"/>
      <c r="CH101" s="182" t="n"/>
      <c r="CI101" s="182" t="n"/>
      <c r="CJ101" s="182" t="n"/>
      <c r="CK101" s="182" t="n"/>
      <c r="CL101" s="182" t="n"/>
      <c r="CM101" s="182" t="n"/>
      <c r="CN101" s="182" t="n"/>
      <c r="CO101" s="182" t="n"/>
      <c r="CP101" s="182" t="n"/>
      <c r="CQ101" s="182" t="n"/>
      <c r="CR101" s="182" t="n"/>
      <c r="CS101" s="182" t="n"/>
      <c r="CT101" s="182" t="n"/>
      <c r="CU101" s="182" t="n"/>
      <c r="CV101" s="182" t="n"/>
      <c r="CW101" s="182" t="n"/>
      <c r="CX101" s="182" t="n"/>
      <c r="CY101" s="182" t="n"/>
      <c r="CZ101" s="182" t="n"/>
      <c r="DA101" s="182" t="n"/>
      <c r="DB101" s="182" t="n"/>
      <c r="DC101" s="182" t="n"/>
      <c r="DD101" s="182" t="n"/>
      <c r="DE101" s="182" t="n"/>
      <c r="DF101" s="182" t="n"/>
      <c r="DG101" s="182" t="n"/>
      <c r="DH101" s="182" t="n"/>
      <c r="DI101" s="182" t="n"/>
      <c r="DJ101" s="182" t="n"/>
      <c r="DK101" s="182" t="n"/>
      <c r="DL101" s="182" t="n"/>
      <c r="DM101" s="182" t="n"/>
      <c r="DN101" s="182" t="n"/>
      <c r="DO101" s="182" t="n"/>
      <c r="DP101" s="182" t="n"/>
      <c r="DQ101" s="182" t="n"/>
      <c r="DR101" s="182" t="n"/>
      <c r="DS101" s="182" t="n"/>
      <c r="DT101" s="182" t="n"/>
      <c r="DU101" s="182" t="n"/>
      <c r="DV101" s="182" t="n"/>
      <c r="DW101" s="182" t="n"/>
      <c r="DX101" s="182" t="n"/>
      <c r="DY101" s="182" t="n"/>
      <c r="DZ101" s="182" t="n"/>
      <c r="EA101" s="182" t="n"/>
      <c r="EB101" s="182" t="n"/>
      <c r="EC101" s="182" t="n"/>
      <c r="ED101" s="182" t="n"/>
      <c r="EE101" s="182" t="n"/>
      <c r="EF101" s="182" t="n"/>
      <c r="EG101" s="182" t="n"/>
      <c r="EH101" s="182" t="n"/>
      <c r="EI101" s="182" t="n"/>
      <c r="EJ101" s="182" t="n"/>
      <c r="EK101" s="182" t="n"/>
      <c r="EL101" s="182" t="n"/>
      <c r="EM101" s="182" t="n"/>
      <c r="EN101" s="182" t="n"/>
      <c r="EO101" s="182" t="n"/>
      <c r="EP101" s="182" t="n"/>
      <c r="EQ101" s="182" t="n"/>
      <c r="ER101" s="182" t="n"/>
      <c r="ES101" s="182" t="n"/>
      <c r="ET101" s="182" t="n"/>
      <c r="EU101" s="182" t="n"/>
      <c r="EV101" s="182" t="n"/>
      <c r="EW101" s="182" t="n"/>
      <c r="EX101" s="182" t="n"/>
      <c r="EY101" s="182" t="n"/>
      <c r="EZ101" s="182" t="n"/>
      <c r="FA101" s="182" t="n"/>
      <c r="FB101" s="182" t="n"/>
      <c r="FC101" s="182" t="n"/>
      <c r="FD101" s="182" t="n"/>
      <c r="FE101" s="182" t="n"/>
      <c r="FF101" s="182" t="n"/>
      <c r="FG101" s="182" t="n"/>
      <c r="FH101" s="182" t="n"/>
      <c r="FI101" s="182" t="n"/>
      <c r="FJ101" s="182" t="n"/>
      <c r="FK101" s="182" t="n"/>
      <c r="FL101" s="182" t="n"/>
      <c r="FM101" s="184" t="n"/>
      <c r="FN101" s="185">
        <f>SUM(F101:FM101)</f>
        <v/>
      </c>
      <c r="FO101" s="186">
        <f>E101-FN101</f>
        <v/>
      </c>
    </row>
    <row r="102">
      <c r="A102" s="5" t="n">
        <v>101</v>
      </c>
      <c r="B102" s="179" t="n"/>
      <c r="C102" s="30" t="n"/>
      <c r="D102" s="180" t="n"/>
      <c r="E102" s="181" t="n"/>
      <c r="F102" s="182" t="n"/>
      <c r="G102" s="182" t="n"/>
      <c r="H102" s="182" t="n"/>
      <c r="I102" s="182" t="n"/>
      <c r="J102" s="182" t="n"/>
      <c r="K102" s="182" t="n"/>
      <c r="L102" s="182" t="n"/>
      <c r="M102" s="182" t="n"/>
      <c r="N102" s="182" t="n"/>
      <c r="O102" s="182" t="n"/>
      <c r="P102" s="182" t="n"/>
      <c r="Q102" s="182" t="n"/>
      <c r="R102" s="182" t="n"/>
      <c r="S102" s="182" t="n"/>
      <c r="T102" s="182" t="n"/>
      <c r="U102" s="182" t="n"/>
      <c r="V102" s="182" t="n"/>
      <c r="W102" s="182" t="n"/>
      <c r="X102" s="182" t="n"/>
      <c r="Y102" s="182" t="n"/>
      <c r="Z102" s="182" t="n"/>
      <c r="AA102" s="182" t="n"/>
      <c r="AB102" s="182" t="n"/>
      <c r="AC102" s="182" t="n"/>
      <c r="AD102" s="182" t="n"/>
      <c r="AE102" s="182" t="n"/>
      <c r="AF102" s="182" t="n"/>
      <c r="AG102" s="182" t="n"/>
      <c r="AH102" s="182" t="n"/>
      <c r="AI102" s="182" t="n"/>
      <c r="AJ102" s="182" t="n"/>
      <c r="AK102" s="182" t="n"/>
      <c r="AL102" s="182" t="n"/>
      <c r="AM102" s="182" t="n"/>
      <c r="AN102" s="182" t="n"/>
      <c r="AO102" s="182" t="n"/>
      <c r="AP102" s="182" t="n"/>
      <c r="AQ102" s="182" t="n"/>
      <c r="AR102" s="182" t="n"/>
      <c r="AS102" s="182" t="n"/>
      <c r="AT102" s="182" t="n"/>
      <c r="AU102" s="182" t="n"/>
      <c r="AV102" s="182" t="n"/>
      <c r="AW102" s="182" t="n"/>
      <c r="AX102" s="182" t="n"/>
      <c r="AY102" s="182" t="n"/>
      <c r="AZ102" s="182" t="n"/>
      <c r="BA102" s="182" t="n"/>
      <c r="BB102" s="182" t="n"/>
      <c r="BC102" s="182" t="n"/>
      <c r="BD102" s="182" t="n"/>
      <c r="BE102" s="182" t="n"/>
      <c r="BF102" s="182" t="n"/>
      <c r="BG102" s="182" t="n"/>
      <c r="BH102" s="182" t="n"/>
      <c r="BI102" s="182" t="n"/>
      <c r="BJ102" s="182" t="n"/>
      <c r="BK102" s="182" t="n"/>
      <c r="BL102" s="182" t="n"/>
      <c r="BM102" s="182" t="n"/>
      <c r="BN102" s="182" t="n"/>
      <c r="BO102" s="182" t="n"/>
      <c r="BP102" s="182" t="n"/>
      <c r="BQ102" s="182" t="n"/>
      <c r="BR102" s="182" t="n"/>
      <c r="BS102" s="182" t="n"/>
      <c r="BT102" s="182" t="n"/>
      <c r="BU102" s="182" t="n"/>
      <c r="BV102" s="182" t="n"/>
      <c r="BW102" s="182" t="n"/>
      <c r="BX102" s="182" t="n"/>
      <c r="BY102" s="182" t="n"/>
      <c r="BZ102" s="182" t="n"/>
      <c r="CA102" s="182" t="n"/>
      <c r="CB102" s="182" t="n"/>
      <c r="CC102" s="182" t="n"/>
      <c r="CD102" s="182" t="n"/>
      <c r="CE102" s="182" t="n"/>
      <c r="CF102" s="182" t="n"/>
      <c r="CG102" s="182" t="n"/>
      <c r="CH102" s="182" t="n"/>
      <c r="CI102" s="182" t="n"/>
      <c r="CJ102" s="182" t="n"/>
      <c r="CK102" s="182" t="n"/>
      <c r="CL102" s="182" t="n"/>
      <c r="CM102" s="182" t="n"/>
      <c r="CN102" s="182" t="n"/>
      <c r="CO102" s="182" t="n"/>
      <c r="CP102" s="182" t="n"/>
      <c r="CQ102" s="182" t="n"/>
      <c r="CR102" s="182" t="n"/>
      <c r="CS102" s="182" t="n"/>
      <c r="CT102" s="182" t="n"/>
      <c r="CU102" s="182" t="n"/>
      <c r="CV102" s="182" t="n"/>
      <c r="CW102" s="182" t="n"/>
      <c r="CX102" s="182" t="n"/>
      <c r="CY102" s="182" t="n"/>
      <c r="CZ102" s="182" t="n"/>
      <c r="DA102" s="182" t="n"/>
      <c r="DB102" s="182" t="n"/>
      <c r="DC102" s="182" t="n"/>
      <c r="DD102" s="182" t="n"/>
      <c r="DE102" s="182" t="n"/>
      <c r="DF102" s="182" t="n"/>
      <c r="DG102" s="182" t="n"/>
      <c r="DH102" s="182" t="n"/>
      <c r="DI102" s="182" t="n"/>
      <c r="DJ102" s="182" t="n"/>
      <c r="DK102" s="182" t="n"/>
      <c r="DL102" s="182" t="n"/>
      <c r="DM102" s="182" t="n"/>
      <c r="DN102" s="182" t="n"/>
      <c r="DO102" s="182" t="n"/>
      <c r="DP102" s="182" t="n"/>
      <c r="DQ102" s="182" t="n"/>
      <c r="DR102" s="182" t="n"/>
      <c r="DS102" s="182" t="n"/>
      <c r="DT102" s="182" t="n"/>
      <c r="DU102" s="182" t="n"/>
      <c r="DV102" s="182" t="n"/>
      <c r="DW102" s="182" t="n"/>
      <c r="DX102" s="182" t="n"/>
      <c r="DY102" s="182" t="n"/>
      <c r="DZ102" s="182" t="n"/>
      <c r="EA102" s="182" t="n"/>
      <c r="EB102" s="182" t="n"/>
      <c r="EC102" s="182" t="n"/>
      <c r="ED102" s="182" t="n"/>
      <c r="EE102" s="182" t="n"/>
      <c r="EF102" s="182" t="n"/>
      <c r="EG102" s="182" t="n"/>
      <c r="EH102" s="182" t="n"/>
      <c r="EI102" s="182" t="n"/>
      <c r="EJ102" s="182" t="n"/>
      <c r="EK102" s="182" t="n"/>
      <c r="EL102" s="182" t="n"/>
      <c r="EM102" s="182" t="n"/>
      <c r="EN102" s="182" t="n"/>
      <c r="EO102" s="182" t="n"/>
      <c r="EP102" s="182" t="n"/>
      <c r="EQ102" s="182" t="n"/>
      <c r="ER102" s="182" t="n"/>
      <c r="ES102" s="182" t="n"/>
      <c r="ET102" s="182" t="n"/>
      <c r="EU102" s="182" t="n"/>
      <c r="EV102" s="182" t="n"/>
      <c r="EW102" s="182" t="n"/>
      <c r="EX102" s="182" t="n"/>
      <c r="EY102" s="182" t="n"/>
      <c r="EZ102" s="182" t="n"/>
      <c r="FA102" s="182" t="n"/>
      <c r="FB102" s="182" t="n"/>
      <c r="FC102" s="182" t="n"/>
      <c r="FD102" s="182" t="n"/>
      <c r="FE102" s="182" t="n"/>
      <c r="FF102" s="182" t="n"/>
      <c r="FG102" s="182" t="n"/>
      <c r="FH102" s="182" t="n"/>
      <c r="FI102" s="182" t="n"/>
      <c r="FJ102" s="182" t="n"/>
      <c r="FK102" s="182" t="n"/>
      <c r="FL102" s="182" t="n"/>
      <c r="FM102" s="184" t="n"/>
      <c r="FN102" s="185">
        <f>SUM(F102:FM102)</f>
        <v/>
      </c>
      <c r="FO102" s="186">
        <f>E102-FN102</f>
        <v/>
      </c>
    </row>
    <row r="103" ht="15.75" customHeight="1" thickBot="1">
      <c r="A103" s="5" t="n">
        <v>102</v>
      </c>
      <c r="B103" s="179" t="n"/>
      <c r="C103" s="30" t="n"/>
      <c r="D103" s="180" t="n"/>
      <c r="E103" s="181" t="n"/>
      <c r="F103" s="182" t="n"/>
      <c r="G103" s="182" t="n"/>
      <c r="H103" s="182" t="n"/>
      <c r="I103" s="182" t="n"/>
      <c r="J103" s="182" t="n"/>
      <c r="K103" s="182" t="n"/>
      <c r="L103" s="182" t="n"/>
      <c r="M103" s="182" t="n"/>
      <c r="N103" s="182" t="n"/>
      <c r="O103" s="182" t="n"/>
      <c r="P103" s="182" t="n"/>
      <c r="Q103" s="182" t="n"/>
      <c r="R103" s="182" t="n"/>
      <c r="S103" s="182" t="n"/>
      <c r="T103" s="182" t="n"/>
      <c r="U103" s="182" t="n"/>
      <c r="V103" s="182" t="n"/>
      <c r="W103" s="182" t="n"/>
      <c r="X103" s="182" t="n"/>
      <c r="Y103" s="182" t="n"/>
      <c r="Z103" s="182" t="n"/>
      <c r="AA103" s="182" t="n"/>
      <c r="AB103" s="182" t="n"/>
      <c r="AC103" s="182" t="n"/>
      <c r="AD103" s="182" t="n"/>
      <c r="AE103" s="182" t="n"/>
      <c r="AF103" s="182" t="n"/>
      <c r="AG103" s="182" t="n"/>
      <c r="AH103" s="182" t="n"/>
      <c r="AI103" s="182" t="n"/>
      <c r="AJ103" s="182" t="n"/>
      <c r="AK103" s="182" t="n"/>
      <c r="AL103" s="182" t="n"/>
      <c r="AM103" s="182" t="n"/>
      <c r="AN103" s="182" t="n"/>
      <c r="AO103" s="182" t="n"/>
      <c r="AP103" s="182" t="n"/>
      <c r="AQ103" s="182" t="n"/>
      <c r="AR103" s="182" t="n"/>
      <c r="AS103" s="182" t="n"/>
      <c r="AT103" s="182" t="n"/>
      <c r="AU103" s="182" t="n"/>
      <c r="AV103" s="182" t="n"/>
      <c r="AW103" s="182" t="n"/>
      <c r="AX103" s="182" t="n"/>
      <c r="AY103" s="182" t="n"/>
      <c r="AZ103" s="182" t="n"/>
      <c r="BA103" s="182" t="n"/>
      <c r="BB103" s="182" t="n"/>
      <c r="BC103" s="182" t="n"/>
      <c r="BD103" s="182" t="n"/>
      <c r="BE103" s="182" t="n"/>
      <c r="BF103" s="182" t="n"/>
      <c r="BG103" s="182" t="n"/>
      <c r="BH103" s="182" t="n"/>
      <c r="BI103" s="182" t="n"/>
      <c r="BJ103" s="182" t="n"/>
      <c r="BK103" s="182" t="n"/>
      <c r="BL103" s="182" t="n"/>
      <c r="BM103" s="182" t="n"/>
      <c r="BN103" s="182" t="n"/>
      <c r="BO103" s="182" t="n"/>
      <c r="BP103" s="182" t="n"/>
      <c r="BQ103" s="182" t="n"/>
      <c r="BR103" s="182" t="n"/>
      <c r="BS103" s="182" t="n"/>
      <c r="BT103" s="182" t="n"/>
      <c r="BU103" s="182" t="n"/>
      <c r="BV103" s="182" t="n"/>
      <c r="BW103" s="182" t="n"/>
      <c r="BX103" s="182" t="n"/>
      <c r="BY103" s="182" t="n"/>
      <c r="BZ103" s="182" t="n"/>
      <c r="CA103" s="182" t="n"/>
      <c r="CB103" s="182" t="n"/>
      <c r="CC103" s="182" t="n"/>
      <c r="CD103" s="182" t="n"/>
      <c r="CE103" s="182" t="n"/>
      <c r="CF103" s="182" t="n"/>
      <c r="CG103" s="182" t="n"/>
      <c r="CH103" s="182" t="n"/>
      <c r="CI103" s="182" t="n"/>
      <c r="CJ103" s="182" t="n"/>
      <c r="CK103" s="182" t="n"/>
      <c r="CL103" s="182" t="n"/>
      <c r="CM103" s="182" t="n"/>
      <c r="CN103" s="182" t="n"/>
      <c r="CO103" s="182" t="n"/>
      <c r="CP103" s="182" t="n"/>
      <c r="CQ103" s="182" t="n"/>
      <c r="CR103" s="182" t="n"/>
      <c r="CS103" s="182" t="n"/>
      <c r="CT103" s="182" t="n"/>
      <c r="CU103" s="182" t="n"/>
      <c r="CV103" s="182" t="n"/>
      <c r="CW103" s="182" t="n"/>
      <c r="CX103" s="182" t="n"/>
      <c r="CY103" s="182" t="n"/>
      <c r="CZ103" s="182" t="n"/>
      <c r="DA103" s="182" t="n"/>
      <c r="DB103" s="182" t="n"/>
      <c r="DC103" s="182" t="n"/>
      <c r="DD103" s="182" t="n"/>
      <c r="DE103" s="182" t="n"/>
      <c r="DF103" s="182" t="n"/>
      <c r="DG103" s="182" t="n"/>
      <c r="DH103" s="182" t="n"/>
      <c r="DI103" s="182" t="n"/>
      <c r="DJ103" s="182" t="n"/>
      <c r="DK103" s="182" t="n"/>
      <c r="DL103" s="182" t="n"/>
      <c r="DM103" s="182" t="n"/>
      <c r="DN103" s="182" t="n"/>
      <c r="DO103" s="182" t="n"/>
      <c r="DP103" s="182" t="n"/>
      <c r="DQ103" s="182" t="n"/>
      <c r="DR103" s="182" t="n"/>
      <c r="DS103" s="182" t="n"/>
      <c r="DT103" s="182" t="n"/>
      <c r="DU103" s="182" t="n"/>
      <c r="DV103" s="182" t="n"/>
      <c r="DW103" s="182" t="n"/>
      <c r="DX103" s="182" t="n"/>
      <c r="DY103" s="182" t="n"/>
      <c r="DZ103" s="182" t="n"/>
      <c r="EA103" s="182" t="n"/>
      <c r="EB103" s="182" t="n"/>
      <c r="EC103" s="182" t="n"/>
      <c r="ED103" s="182" t="n"/>
      <c r="EE103" s="182" t="n"/>
      <c r="EF103" s="182" t="n"/>
      <c r="EG103" s="182" t="n"/>
      <c r="EH103" s="182" t="n"/>
      <c r="EI103" s="182" t="n"/>
      <c r="EJ103" s="182" t="n"/>
      <c r="EK103" s="182" t="n"/>
      <c r="EL103" s="182" t="n"/>
      <c r="EM103" s="182" t="n"/>
      <c r="EN103" s="182" t="n"/>
      <c r="EO103" s="182" t="n"/>
      <c r="EP103" s="182" t="n"/>
      <c r="EQ103" s="182" t="n"/>
      <c r="ER103" s="182" t="n"/>
      <c r="ES103" s="182" t="n"/>
      <c r="ET103" s="182" t="n"/>
      <c r="EU103" s="182" t="n"/>
      <c r="EV103" s="182" t="n"/>
      <c r="EW103" s="182" t="n"/>
      <c r="EX103" s="182" t="n"/>
      <c r="EY103" s="182" t="n"/>
      <c r="EZ103" s="182" t="n"/>
      <c r="FA103" s="182" t="n"/>
      <c r="FB103" s="182" t="n"/>
      <c r="FC103" s="182" t="n"/>
      <c r="FD103" s="182" t="n"/>
      <c r="FE103" s="182" t="n"/>
      <c r="FF103" s="182" t="n"/>
      <c r="FG103" s="182" t="n"/>
      <c r="FH103" s="182" t="n"/>
      <c r="FI103" s="182" t="n"/>
      <c r="FJ103" s="182" t="n"/>
      <c r="FK103" s="182" t="n"/>
      <c r="FL103" s="182" t="n"/>
      <c r="FM103" s="184" t="n"/>
      <c r="FN103" s="185">
        <f>SUM(F103:FM103)</f>
        <v/>
      </c>
      <c r="FO103" s="186">
        <f>E103-FN103</f>
        <v/>
      </c>
    </row>
    <row r="104">
      <c r="A104" s="5" t="n"/>
      <c r="B104" s="197" t="n"/>
      <c r="C104" s="10" t="n"/>
      <c r="D104" s="197" t="n"/>
      <c r="E104" s="198">
        <f>SUM(E2:E103)</f>
        <v/>
      </c>
      <c r="F104" s="199">
        <f>SUM(F2:F103)</f>
        <v/>
      </c>
      <c r="G104" s="199">
        <f>SUM(G2:G103)</f>
        <v/>
      </c>
      <c r="H104" s="199">
        <f>SUM(H2:H103)</f>
        <v/>
      </c>
      <c r="I104" s="199">
        <f>SUM(I2:I103)</f>
        <v/>
      </c>
      <c r="J104" s="199">
        <f>SUM(J2:J103)</f>
        <v/>
      </c>
      <c r="K104" s="199">
        <f>SUM(K2:K103)</f>
        <v/>
      </c>
      <c r="L104" s="199">
        <f>SUM(L2:L103)</f>
        <v/>
      </c>
      <c r="M104" s="199">
        <f>SUM(M2:M103)</f>
        <v/>
      </c>
      <c r="N104" s="199">
        <f>SUM(N2:N103)</f>
        <v/>
      </c>
      <c r="O104" s="199">
        <f>SUM(O2:O103)</f>
        <v/>
      </c>
      <c r="P104" s="199">
        <f>SUM(P2:P103)</f>
        <v/>
      </c>
      <c r="Q104" s="199">
        <f>SUM(Q2:Q103)</f>
        <v/>
      </c>
      <c r="R104" s="199">
        <f>SUM(R2:R103)</f>
        <v/>
      </c>
      <c r="S104" s="199">
        <f>SUM(S2:S103)</f>
        <v/>
      </c>
      <c r="T104" s="199">
        <f>SUM(T2:T103)</f>
        <v/>
      </c>
      <c r="U104" s="199">
        <f>SUM(U2:U103)</f>
        <v/>
      </c>
      <c r="V104" s="199">
        <f>SUM(V2:V103)</f>
        <v/>
      </c>
      <c r="W104" s="199">
        <f>SUM(W2:W103)</f>
        <v/>
      </c>
      <c r="X104" s="199">
        <f>SUM(X2:X103)</f>
        <v/>
      </c>
      <c r="Y104" s="199">
        <f>SUM(Y2:Y103)</f>
        <v/>
      </c>
      <c r="Z104" s="199">
        <f>SUM(Z2:Z103)</f>
        <v/>
      </c>
      <c r="AA104" s="199">
        <f>SUM(AA2:AA103)</f>
        <v/>
      </c>
      <c r="AB104" s="199">
        <f>SUM(AB2:AB103)</f>
        <v/>
      </c>
      <c r="AC104" s="199">
        <f>SUM(AC2:AC103)</f>
        <v/>
      </c>
      <c r="AD104" s="199">
        <f>SUM(AD2:AD103)</f>
        <v/>
      </c>
      <c r="AE104" s="199">
        <f>SUM(AE2:AE103)</f>
        <v/>
      </c>
      <c r="AF104" s="199">
        <f>SUM(AF2:AF103)</f>
        <v/>
      </c>
      <c r="AG104" s="199">
        <f>SUM(AG2:AG103)</f>
        <v/>
      </c>
      <c r="AH104" s="199">
        <f>SUM(AH2:AH103)</f>
        <v/>
      </c>
      <c r="AI104" s="199">
        <f>SUM(AI2:AI103)</f>
        <v/>
      </c>
      <c r="AJ104" s="199">
        <f>SUM(AJ2:AJ103)</f>
        <v/>
      </c>
      <c r="AK104" s="199">
        <f>SUM(AK2:AK103)</f>
        <v/>
      </c>
      <c r="AL104" s="199">
        <f>SUM(AL2:AL103)</f>
        <v/>
      </c>
      <c r="AM104" s="199">
        <f>SUM(AM2:AM103)</f>
        <v/>
      </c>
      <c r="AN104" s="199">
        <f>SUM(AN2:AN103)</f>
        <v/>
      </c>
      <c r="AO104" s="199">
        <f>SUM(AO2:AO103)</f>
        <v/>
      </c>
      <c r="AP104" s="199">
        <f>SUM(AP2:AP103)</f>
        <v/>
      </c>
      <c r="AQ104" s="199">
        <f>SUM(AQ2:AQ103)</f>
        <v/>
      </c>
      <c r="AR104" s="199">
        <f>SUM(AR2:AR103)</f>
        <v/>
      </c>
      <c r="AS104" s="199">
        <f>SUM(AS2:AS103)</f>
        <v/>
      </c>
      <c r="AT104" s="199">
        <f>SUM(AT2:AT103)</f>
        <v/>
      </c>
      <c r="AU104" s="199">
        <f>SUM(AU2:AU103)</f>
        <v/>
      </c>
      <c r="AV104" s="199">
        <f>SUM(AV2:AV103)</f>
        <v/>
      </c>
      <c r="AW104" s="199">
        <f>SUM(AW2:AW103)</f>
        <v/>
      </c>
      <c r="AX104" s="199">
        <f>SUM(AX2:AX103)</f>
        <v/>
      </c>
      <c r="AY104" s="199">
        <f>SUM(AY2:AY103)</f>
        <v/>
      </c>
      <c r="AZ104" s="199">
        <f>SUM(AZ2:AZ103)</f>
        <v/>
      </c>
      <c r="BA104" s="199">
        <f>SUM(BA2:BA103)</f>
        <v/>
      </c>
      <c r="BB104" s="199">
        <f>SUM(BB2:BB103)</f>
        <v/>
      </c>
      <c r="BC104" s="199">
        <f>SUM(BC2:BC103)</f>
        <v/>
      </c>
      <c r="BD104" s="199">
        <f>SUM(BD2:BD103)</f>
        <v/>
      </c>
      <c r="BE104" s="199">
        <f>SUM(BE2:BE103)</f>
        <v/>
      </c>
      <c r="BF104" s="199">
        <f>SUM(BF2:BF103)</f>
        <v/>
      </c>
      <c r="BG104" s="199">
        <f>SUM(BG2:BG103)</f>
        <v/>
      </c>
      <c r="BH104" s="199">
        <f>SUM(BH2:BH103)</f>
        <v/>
      </c>
      <c r="BI104" s="199">
        <f>SUM(BI2:BI103)</f>
        <v/>
      </c>
      <c r="BJ104" s="199">
        <f>SUM(BJ2:BJ103)</f>
        <v/>
      </c>
      <c r="BK104" s="199">
        <f>SUM(BK2:BK103)</f>
        <v/>
      </c>
      <c r="BL104" s="199">
        <f>SUM(BL2:BL103)</f>
        <v/>
      </c>
      <c r="BM104" s="199">
        <f>SUM(BM2:BM103)</f>
        <v/>
      </c>
      <c r="BN104" s="199">
        <f>SUM(BN2:BN103)</f>
        <v/>
      </c>
      <c r="BO104" s="199">
        <f>SUM(BO2:BO103)</f>
        <v/>
      </c>
      <c r="BP104" s="199">
        <f>SUM(BP2:BP103)</f>
        <v/>
      </c>
      <c r="BQ104" s="199">
        <f>SUM(BQ2:BQ103)</f>
        <v/>
      </c>
      <c r="BR104" s="199">
        <f>SUM(BR2:BR103)</f>
        <v/>
      </c>
      <c r="BS104" s="199">
        <f>SUM(BS2:BS103)</f>
        <v/>
      </c>
      <c r="BT104" s="199">
        <f>SUM(BT2:BT103)</f>
        <v/>
      </c>
      <c r="BU104" s="199">
        <f>SUM(BU2:BU103)</f>
        <v/>
      </c>
      <c r="BV104" s="199">
        <f>SUM(BV2:BV103)</f>
        <v/>
      </c>
      <c r="BW104" s="199">
        <f>SUM(BW2:BW103)</f>
        <v/>
      </c>
      <c r="BX104" s="199">
        <f>SUM(BX2:BX103)</f>
        <v/>
      </c>
      <c r="BY104" s="199">
        <f>SUM(BY2:BY103)</f>
        <v/>
      </c>
      <c r="BZ104" s="199">
        <f>SUM(BZ2:BZ103)</f>
        <v/>
      </c>
      <c r="CA104" s="199">
        <f>SUM(CA2:CA103)</f>
        <v/>
      </c>
      <c r="CB104" s="199">
        <f>SUM(CB2:CB103)</f>
        <v/>
      </c>
      <c r="CC104" s="199">
        <f>SUM(CC2:CC103)</f>
        <v/>
      </c>
      <c r="CD104" s="199">
        <f>SUM(CD2:CD103)</f>
        <v/>
      </c>
      <c r="CE104" s="199">
        <f>SUM(CE2:CE103)</f>
        <v/>
      </c>
      <c r="CF104" s="199">
        <f>SUM(CF2:CF103)</f>
        <v/>
      </c>
      <c r="CG104" s="199">
        <f>SUM(CG2:CG103)</f>
        <v/>
      </c>
      <c r="CH104" s="199">
        <f>SUM(CH2:CH103)</f>
        <v/>
      </c>
      <c r="CI104" s="199">
        <f>SUM(CI2:CI103)</f>
        <v/>
      </c>
      <c r="CJ104" s="199">
        <f>SUM(CJ2:CJ103)</f>
        <v/>
      </c>
      <c r="CK104" s="199">
        <f>SUM(CK2:CK103)</f>
        <v/>
      </c>
      <c r="CL104" s="199">
        <f>SUM(CL2:CL103)</f>
        <v/>
      </c>
      <c r="CM104" s="199">
        <f>SUM(CM2:CM103)</f>
        <v/>
      </c>
      <c r="CN104" s="199">
        <f>SUM(CN2:CN103)</f>
        <v/>
      </c>
      <c r="CO104" s="199">
        <f>SUM(CO2:CO103)</f>
        <v/>
      </c>
      <c r="CP104" s="199">
        <f>SUM(CP2:CP103)</f>
        <v/>
      </c>
      <c r="CQ104" s="199">
        <f>SUM(CQ2:CQ103)</f>
        <v/>
      </c>
      <c r="CR104" s="199">
        <f>SUM(CR2:CR103)</f>
        <v/>
      </c>
      <c r="CS104" s="199">
        <f>SUM(CS2:CS103)</f>
        <v/>
      </c>
      <c r="CT104" s="199">
        <f>SUM(CT2:CT103)</f>
        <v/>
      </c>
      <c r="CU104" s="199">
        <f>SUM(CU2:CU103)</f>
        <v/>
      </c>
      <c r="CV104" s="199">
        <f>SUM(CV2:CV103)</f>
        <v/>
      </c>
      <c r="CW104" s="199">
        <f>SUM(CW2:CW103)</f>
        <v/>
      </c>
      <c r="CX104" s="199">
        <f>SUM(CX2:CX103)</f>
        <v/>
      </c>
      <c r="CY104" s="199">
        <f>SUM(CY2:CY103)</f>
        <v/>
      </c>
      <c r="CZ104" s="199">
        <f>SUM(CZ2:CZ103)</f>
        <v/>
      </c>
      <c r="DA104" s="199">
        <f>SUM(DA2:DA103)</f>
        <v/>
      </c>
      <c r="DB104" s="199">
        <f>SUM(DB2:DB103)</f>
        <v/>
      </c>
      <c r="DC104" s="199">
        <f>SUM(DC2:DC103)</f>
        <v/>
      </c>
      <c r="DD104" s="199">
        <f>SUM(DD2:DD103)</f>
        <v/>
      </c>
      <c r="DE104" s="199">
        <f>SUM(DE2:DE103)</f>
        <v/>
      </c>
      <c r="DF104" s="199">
        <f>SUM(DF2:DF103)</f>
        <v/>
      </c>
      <c r="DG104" s="199">
        <f>SUM(DG2:DG103)</f>
        <v/>
      </c>
      <c r="DH104" s="199">
        <f>SUM(DH2:DH103)</f>
        <v/>
      </c>
      <c r="DI104" s="199">
        <f>SUM(DI2:DI103)</f>
        <v/>
      </c>
      <c r="DJ104" s="199">
        <f>SUM(DJ2:DJ103)</f>
        <v/>
      </c>
      <c r="DK104" s="199">
        <f>SUM(DK2:DK103)</f>
        <v/>
      </c>
      <c r="DL104" s="199">
        <f>SUM(DL2:DL103)</f>
        <v/>
      </c>
      <c r="DM104" s="199">
        <f>SUM(DM2:DM103)</f>
        <v/>
      </c>
      <c r="DN104" s="199">
        <f>SUM(DN2:DN103)</f>
        <v/>
      </c>
      <c r="DO104" s="199">
        <f>SUM(DO2:DO103)</f>
        <v/>
      </c>
      <c r="DP104" s="199">
        <f>SUM(DP2:DP103)</f>
        <v/>
      </c>
      <c r="DQ104" s="199">
        <f>SUM(DQ2:DQ103)</f>
        <v/>
      </c>
      <c r="DR104" s="199">
        <f>SUM(DR2:DR103)</f>
        <v/>
      </c>
      <c r="DS104" s="199">
        <f>SUM(DS2:DS103)</f>
        <v/>
      </c>
      <c r="DT104" s="199">
        <f>SUM(DT2:DT103)</f>
        <v/>
      </c>
      <c r="DU104" s="199">
        <f>SUM(DU2:DU103)</f>
        <v/>
      </c>
      <c r="DV104" s="199">
        <f>SUM(DV2:DV103)</f>
        <v/>
      </c>
      <c r="DW104" s="199">
        <f>SUM(DW2:DW103)</f>
        <v/>
      </c>
      <c r="DX104" s="199">
        <f>SUM(DX2:DX103)</f>
        <v/>
      </c>
      <c r="DY104" s="199">
        <f>SUM(DY2:DY103)</f>
        <v/>
      </c>
      <c r="DZ104" s="199">
        <f>SUM(DZ2:DZ103)</f>
        <v/>
      </c>
      <c r="EA104" s="199">
        <f>SUM(EA2:EA103)</f>
        <v/>
      </c>
      <c r="EB104" s="199">
        <f>SUM(EB2:EB103)</f>
        <v/>
      </c>
      <c r="EC104" s="199">
        <f>SUM(EC2:EC103)</f>
        <v/>
      </c>
      <c r="ED104" s="199">
        <f>SUM(ED2:ED103)</f>
        <v/>
      </c>
      <c r="EE104" s="199">
        <f>SUM(EE2:EE103)</f>
        <v/>
      </c>
      <c r="EF104" s="199">
        <f>SUM(EF2:EF103)</f>
        <v/>
      </c>
      <c r="EG104" s="199">
        <f>SUM(EG2:EG103)</f>
        <v/>
      </c>
      <c r="EH104" s="199">
        <f>SUM(EH2:EH103)</f>
        <v/>
      </c>
      <c r="EI104" s="199">
        <f>SUM(EI2:EI103)</f>
        <v/>
      </c>
      <c r="EJ104" s="199">
        <f>SUM(EJ2:EJ103)</f>
        <v/>
      </c>
      <c r="EK104" s="199">
        <f>SUM(EK2:EK103)</f>
        <v/>
      </c>
      <c r="EL104" s="199">
        <f>SUM(EL2:EL103)</f>
        <v/>
      </c>
      <c r="EM104" s="199">
        <f>SUM(EM2:EM103)</f>
        <v/>
      </c>
      <c r="EN104" s="199">
        <f>SUM(EN2:EN103)</f>
        <v/>
      </c>
      <c r="EO104" s="199">
        <f>SUM(EO2:EO103)</f>
        <v/>
      </c>
      <c r="EP104" s="199">
        <f>SUM(EP2:EP103)</f>
        <v/>
      </c>
      <c r="EQ104" s="199">
        <f>SUM(EQ2:EQ103)</f>
        <v/>
      </c>
      <c r="ER104" s="199">
        <f>SUM(ER2:ER103)</f>
        <v/>
      </c>
      <c r="ES104" s="199">
        <f>SUM(ES2:ES103)</f>
        <v/>
      </c>
      <c r="ET104" s="199">
        <f>SUM(ET2:ET103)</f>
        <v/>
      </c>
      <c r="EU104" s="199">
        <f>SUM(EU2:EU103)</f>
        <v/>
      </c>
      <c r="EV104" s="199">
        <f>SUM(EV2:EV103)</f>
        <v/>
      </c>
      <c r="EW104" s="199">
        <f>SUM(EW2:EW103)</f>
        <v/>
      </c>
      <c r="EX104" s="199">
        <f>SUM(EX2:EX103)</f>
        <v/>
      </c>
      <c r="EY104" s="199">
        <f>SUM(EY2:EY103)</f>
        <v/>
      </c>
      <c r="EZ104" s="199">
        <f>SUM(EZ2:EZ103)</f>
        <v/>
      </c>
      <c r="FA104" s="199">
        <f>SUM(FA2:FA103)</f>
        <v/>
      </c>
      <c r="FB104" s="199">
        <f>SUM(FB2:FB103)</f>
        <v/>
      </c>
      <c r="FC104" s="199">
        <f>SUM(FC2:FC103)</f>
        <v/>
      </c>
      <c r="FD104" s="199">
        <f>SUM(FD2:FD103)</f>
        <v/>
      </c>
      <c r="FE104" s="199">
        <f>SUM(FE2:FE103)</f>
        <v/>
      </c>
      <c r="FF104" s="199">
        <f>SUM(FF2:FF103)</f>
        <v/>
      </c>
      <c r="FG104" s="199">
        <f>SUM(FG2:FG103)</f>
        <v/>
      </c>
      <c r="FH104" s="199">
        <f>SUM(FH2:FH103)</f>
        <v/>
      </c>
      <c r="FI104" s="199">
        <f>SUM(FI2:FI103)</f>
        <v/>
      </c>
      <c r="FJ104" s="199">
        <f>SUM(FJ2:FJ103)</f>
        <v/>
      </c>
      <c r="FK104" s="199">
        <f>SUM(FK2:FK103)</f>
        <v/>
      </c>
      <c r="FL104" s="199">
        <f>SUM(FL2:FL103)</f>
        <v/>
      </c>
      <c r="FM104" s="200">
        <f>SUM(FM2:FM103)</f>
        <v/>
      </c>
      <c r="FN104" s="185">
        <f>SUM(F104:FM104)</f>
        <v/>
      </c>
      <c r="FO104" s="186">
        <f>E104-FN104</f>
        <v/>
      </c>
    </row>
    <row r="105">
      <c r="BL105" s="36" t="n"/>
      <c r="BM105" s="36" t="n"/>
      <c r="BN105" s="36" t="n"/>
      <c r="EF105" s="36" t="n"/>
      <c r="EG105" s="36" t="n"/>
      <c r="EH105" s="36" t="n"/>
      <c r="EI105" s="36" t="n"/>
      <c r="EJ105" s="36" t="n"/>
      <c r="FF105" s="36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W80"/>
  <sheetViews>
    <sheetView zoomScale="60" zoomScaleNormal="60" zoomScalePageLayoutView="60" workbookViewId="0">
      <pane xSplit="5" ySplit="1" topLeftCell="CT44" activePane="bottomRight" state="frozenSplit"/>
      <selection pane="topRight" activeCell="F1" sqref="F1"/>
      <selection pane="bottomLeft" activeCell="A2" sqref="A2"/>
      <selection pane="bottomRight" activeCell="E80" sqref="E80"/>
    </sheetView>
  </sheetViews>
  <sheetFormatPr baseColWidth="8" defaultColWidth="8.42578125" defaultRowHeight="15"/>
  <cols>
    <col width="12.140625" customWidth="1" min="2" max="2"/>
    <col width="38.42578125" customWidth="1" min="3" max="3"/>
    <col width="12.140625" customWidth="1" min="4" max="4"/>
    <col width="15.42578125" customWidth="1" min="5" max="6"/>
    <col width="16.140625" customWidth="1" min="7" max="19"/>
    <col width="13.42578125" customWidth="1" min="20" max="178"/>
    <col width="11.42578125" customWidth="1" min="179" max="179"/>
  </cols>
  <sheetData>
    <row r="1" ht="65.25" customFormat="1" customHeight="1" s="28">
      <c r="A1" s="11" t="n"/>
      <c r="B1" s="173" t="inlineStr">
        <is>
          <t xml:space="preserve">Posting Date </t>
        </is>
      </c>
      <c r="C1" s="19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A210407B298DEV</t>
        </is>
      </c>
      <c r="G1" s="22" t="inlineStr">
        <is>
          <t>A210111B298X2027MARTINI</t>
        </is>
      </c>
      <c r="H1" s="22" t="inlineStr">
        <is>
          <t>A201116B298WARTOOK</t>
        </is>
      </c>
      <c r="I1" s="22" t="inlineStr">
        <is>
          <t>A2102230B62032ISPLAYDAY</t>
        </is>
      </c>
      <c r="J1" s="22" t="inlineStr">
        <is>
          <t>A210225B620AUDIOOUT</t>
        </is>
      </c>
      <c r="K1" s="22" t="inlineStr">
        <is>
          <t>A210201B620CARRIER</t>
        </is>
      </c>
      <c r="L1" s="22" t="inlineStr">
        <is>
          <t>A210311B620POGOPINS</t>
        </is>
      </c>
      <c r="M1" s="22" t="inlineStr">
        <is>
          <t>A2103110B620POWER</t>
        </is>
      </c>
      <c r="N1" s="22" t="inlineStr">
        <is>
          <t>A210201BA6B2C0THREADDC</t>
        </is>
      </c>
      <c r="O1" s="22" t="inlineStr">
        <is>
          <t>A201110B620URKSTAY</t>
        </is>
      </c>
      <c r="P1" s="22" t="inlineStr">
        <is>
          <t>A210225B620TOUCH</t>
        </is>
      </c>
      <c r="Q1" s="22" t="inlineStr">
        <is>
          <t>A201106B698POLLY3</t>
        </is>
      </c>
      <c r="R1" s="22" t="inlineStr">
        <is>
          <t>BF3 Cam Unified, Proto2</t>
        </is>
      </c>
      <c r="S1" s="22" t="inlineStr">
        <is>
          <t>A210209BFSCAMND</t>
        </is>
      </c>
      <c r="T1" s="22" t="inlineStr">
        <is>
          <t>A201209DA4B2KOI</t>
        </is>
      </c>
      <c r="U1" s="22" t="inlineStr">
        <is>
          <t>A210121DA4B9ELLISLITECHIPSET</t>
        </is>
      </c>
      <c r="V1" s="22" t="inlineStr">
        <is>
          <t>A210121DA4B9UNAND</t>
        </is>
      </c>
      <c r="W1" s="22" t="inlineStr">
        <is>
          <t>A210318DA7B3BASEBOARD</t>
        </is>
      </c>
      <c r="X1" s="22" t="inlineStr">
        <is>
          <t>A210114DA7B3BONGO</t>
        </is>
      </c>
      <c r="Y1" s="22" t="inlineStr">
        <is>
          <t>A210318DA7B3CHARGER</t>
        </is>
      </c>
      <c r="Z1" s="22" t="inlineStr">
        <is>
          <t>A210201E5BOX2MLASERINTERFACE</t>
        </is>
      </c>
      <c r="AA1" s="22" t="inlineStr">
        <is>
          <t>A210301E5BOX2MMLB</t>
        </is>
      </c>
      <c r="AB1" s="22" t="inlineStr">
        <is>
          <t>A210201E5BOX2MSAMPLEBREAKOUT</t>
        </is>
      </c>
      <c r="AC1" s="22" t="inlineStr">
        <is>
          <t>A201215E5SAMPLETIAGAIN</t>
        </is>
      </c>
      <c r="AD1" s="22" t="inlineStr">
        <is>
          <t>A210308E99BOTTOPHAMADANARYA</t>
        </is>
      </c>
      <c r="AE1" s="22" t="inlineStr">
        <is>
          <t>E126 DB SOC UNO, Proto1</t>
        </is>
      </c>
      <c r="AF1" s="22" t="inlineStr">
        <is>
          <t>E126 Mini Carrier, Proto1</t>
        </is>
      </c>
      <c r="AG1" s="22" t="inlineStr">
        <is>
          <t>A201016J181P1MLB</t>
        </is>
      </c>
      <c r="AH1" s="22" t="inlineStr">
        <is>
          <t>A210218J310DEV2MLB</t>
        </is>
      </c>
      <c r="AI1" s="22" t="inlineStr">
        <is>
          <t>A210324J310DOG</t>
        </is>
      </c>
      <c r="AJ1" s="22" t="inlineStr">
        <is>
          <t>A210329J310SCORPIUS</t>
        </is>
      </c>
      <c r="AK1" s="22" t="inlineStr">
        <is>
          <t>A210208J348CAMERA</t>
        </is>
      </c>
      <c r="AL1" s="22" t="inlineStr">
        <is>
          <t>A201117J348DEV</t>
        </is>
      </c>
      <c r="AM1" s="22" t="inlineStr">
        <is>
          <t>A210210J348DEVDG</t>
        </is>
      </c>
      <c r="AN1" s="22" t="inlineStr">
        <is>
          <t>A201215J348IRONMANNF60FURY</t>
        </is>
      </c>
      <c r="AO1" s="22" t="inlineStr">
        <is>
          <t>A210203J348JONSNOW</t>
        </is>
      </c>
      <c r="AP1" s="22" t="inlineStr">
        <is>
          <t>A200108J348NFC</t>
        </is>
      </c>
      <c r="AQ1" s="22" t="inlineStr">
        <is>
          <t>A210216J348DEVSCORPIUS</t>
        </is>
      </c>
      <c r="AR1" s="22" t="inlineStr">
        <is>
          <t>A210111J617CERES</t>
        </is>
      </c>
      <c r="AS1" s="22" t="inlineStr">
        <is>
          <t>A201216J617DOG</t>
        </is>
      </c>
      <c r="AT1" s="22" t="inlineStr">
        <is>
          <t>A201130J617J620DEV</t>
        </is>
      </c>
      <c r="AU1" s="22" t="inlineStr">
        <is>
          <t>A201219J617J620FURYACE2</t>
        </is>
      </c>
      <c r="AV1" s="22" t="inlineStr">
        <is>
          <t>A210111J617J620SCORPIUS</t>
        </is>
      </c>
      <c r="AW1" s="22" t="inlineStr">
        <is>
          <t>A201217JA6B2C0/J617SPEAKERAMP</t>
        </is>
      </c>
      <c r="AX1" s="22" t="inlineStr">
        <is>
          <t>A210224J955DEVDCNAND</t>
        </is>
      </c>
      <c r="AY1" s="22" t="inlineStr">
        <is>
          <t>A210209J955DEVDCSENSOR</t>
        </is>
      </c>
      <c r="AZ1" s="22" t="inlineStr">
        <is>
          <t>KC705 Interposer, Proto1</t>
        </is>
      </c>
      <c r="BA1" s="22" t="inlineStr">
        <is>
          <t xml:space="preserve">A210415NA1B9C9NFCDEV </t>
        </is>
      </c>
      <c r="BB1" s="22" t="inlineStr">
        <is>
          <t>A210303N301SPARTTOBF3</t>
        </is>
      </c>
      <c r="BC1" s="22" t="inlineStr">
        <is>
          <t>A210331T306ALPACABURNOUT</t>
        </is>
      </c>
      <c r="BD1" s="22" t="inlineStr">
        <is>
          <t>A210316T306BADGERBURNOUT</t>
        </is>
      </c>
      <c r="BE1" s="22" t="inlineStr">
        <is>
          <t>A210316T306BADGERRALLY</t>
        </is>
      </c>
      <c r="BF1" s="22" t="inlineStr">
        <is>
          <t>A210316T306BADGERLDB</t>
        </is>
      </c>
      <c r="BG1" s="22" t="inlineStr">
        <is>
          <t>A210212T306DRIFTDPM</t>
        </is>
      </c>
      <c r="BH1" s="22" t="inlineStr">
        <is>
          <t>A201215T306MFDAMPHEXA</t>
        </is>
      </c>
      <c r="BI1" s="22" t="inlineStr">
        <is>
          <t>A210121T306MINKBURNOUT</t>
        </is>
      </c>
      <c r="BJ1" s="22" t="inlineStr">
        <is>
          <t>A210323T306MINKLDB</t>
        </is>
      </c>
      <c r="BK1" s="22" t="inlineStr">
        <is>
          <t>A210203T306MINKRALLY</t>
        </is>
      </c>
      <c r="BL1" s="22" t="inlineStr">
        <is>
          <t>A210330T306MONGOOSERALLY</t>
        </is>
      </c>
      <c r="BM1" s="22" t="inlineStr">
        <is>
          <t>A2003192020T306PEMSFXPASSIVEDEV1</t>
        </is>
      </c>
      <c r="BN1" s="22" t="inlineStr">
        <is>
          <t>A210323T306SINK</t>
        </is>
      </c>
      <c r="BO1" s="22" t="inlineStr">
        <is>
          <t>A210323T306TLOAD</t>
        </is>
      </c>
      <c r="BP1" s="22" t="inlineStr">
        <is>
          <t>T348 ChanningTC, Proto1</t>
        </is>
      </c>
      <c r="BQ1" s="22" t="inlineStr">
        <is>
          <t>TA3B5C9 TRAVOLTA PCBA</t>
        </is>
      </c>
      <c r="BR1" s="22" t="inlineStr">
        <is>
          <t>A210114T506FOLIO</t>
        </is>
      </c>
      <c r="BS1" s="22" t="inlineStr">
        <is>
          <t>A201219T608MARSWARK</t>
        </is>
      </c>
      <c r="BT1" s="22" t="inlineStr">
        <is>
          <t>A200620TA7B2C0RETROMLB</t>
        </is>
      </c>
      <c r="BU1" s="22" t="inlineStr">
        <is>
          <t>A210114TA7B7C2VIPPEFYR</t>
        </is>
      </c>
      <c r="BV1" s="22" t="inlineStr">
        <is>
          <t>A210222T773VIPPEFYRMLB</t>
        </is>
      </c>
      <c r="BW1" s="22" t="inlineStr">
        <is>
          <t>A210111T841ADEL</t>
        </is>
      </c>
      <c r="BX1" s="22" t="inlineStr">
        <is>
          <t>A210326T841ARCHEAMS</t>
        </is>
      </c>
      <c r="BY1" s="22" t="inlineStr">
        <is>
          <t>A210204T841BEAST</t>
        </is>
      </c>
      <c r="BZ1" s="22" t="inlineStr">
        <is>
          <t>A210204T841BERGELMIR</t>
        </is>
      </c>
      <c r="CA1" s="22" t="inlineStr">
        <is>
          <t>A210402T841BOWIE</t>
        </is>
      </c>
      <c r="CB1" s="22" t="inlineStr">
        <is>
          <t>A210409T841CASTLE</t>
        </is>
      </c>
      <c r="CC1" s="22" t="inlineStr">
        <is>
          <t>T841 Comet, Proto1</t>
        </is>
      </c>
      <c r="CD1" s="22" t="inlineStr">
        <is>
          <t>A210409T841CROSSBONES</t>
        </is>
      </c>
      <c r="CE1" s="22" t="inlineStr">
        <is>
          <t>A210409T841CYGNUS</t>
        </is>
      </c>
      <c r="CF1" s="22" t="inlineStr">
        <is>
          <t>A210326T841DROGON</t>
        </is>
      </c>
      <c r="CG1" s="22" t="inlineStr">
        <is>
          <t>A2012032T841EDJUNIOR</t>
        </is>
      </c>
      <c r="CH1" s="22" t="inlineStr">
        <is>
          <t>A210309T41FLEXX703</t>
        </is>
      </c>
      <c r="CI1" s="22" t="inlineStr">
        <is>
          <t>A210126T841HELIOS</t>
        </is>
      </c>
      <c r="CJ1" s="22" t="inlineStr">
        <is>
          <t>A210203T841LICATA</t>
        </is>
      </c>
      <c r="CK1" s="177" t="inlineStr">
        <is>
          <t>A210106T841LLTBORA</t>
        </is>
      </c>
      <c r="CL1" s="22" t="inlineStr">
        <is>
          <t>A210219T841LLTCBOARDS</t>
        </is>
      </c>
      <c r="CM1" s="22" t="inlineStr">
        <is>
          <t>A210222T841LLTRBOARDS</t>
        </is>
      </c>
      <c r="CN1" s="22" t="inlineStr">
        <is>
          <t>A210323T841GRACULA</t>
        </is>
      </c>
      <c r="CO1" s="22" t="inlineStr">
        <is>
          <t>TA8B4C1 RHAEGAL</t>
        </is>
      </c>
      <c r="CP1" s="22" t="inlineStr">
        <is>
          <t>T841 Rook, Proto1</t>
        </is>
      </c>
      <c r="CQ1" s="22" t="inlineStr">
        <is>
          <t>A210326T841ROYAL PALM</t>
        </is>
      </c>
      <c r="CR1" s="22" t="inlineStr">
        <is>
          <t>A201118T841SCARECROW</t>
        </is>
      </c>
      <c r="CS1" s="22" t="inlineStr">
        <is>
          <t>A210203T841SVEN</t>
        </is>
      </c>
      <c r="CT1" s="22" t="inlineStr">
        <is>
          <t>A210312T841TCONEMULATOR</t>
        </is>
      </c>
      <c r="CU1" s="177" t="inlineStr">
        <is>
          <t>A210222T946GMB</t>
        </is>
      </c>
      <c r="CV1" s="177" t="inlineStr">
        <is>
          <t>T995 Tamba Dev, Proto1</t>
        </is>
      </c>
      <c r="CW1" s="22" t="inlineStr">
        <is>
          <t>A201217XA1B0C1D1RFDEV</t>
        </is>
      </c>
      <c r="CX1" s="22" t="inlineStr">
        <is>
          <t>A201208X1230AUDIO</t>
        </is>
      </c>
      <c r="CY1" s="177" t="inlineStr">
        <is>
          <t>A201210X1230BASE</t>
        </is>
      </c>
      <c r="CZ1" s="177" t="inlineStr">
        <is>
          <t>A201208X1230BORA</t>
        </is>
      </c>
      <c r="DA1" s="177" t="inlineStr">
        <is>
          <t>A201208X1230CAMERAIFC</t>
        </is>
      </c>
      <c r="DB1" s="177" t="inlineStr">
        <is>
          <t>A201208X1230CAMERAILLUM</t>
        </is>
      </c>
      <c r="DC1" s="177" t="inlineStr">
        <is>
          <t>A201208X1230CAMERAOFC</t>
        </is>
      </c>
      <c r="DD1" s="177" t="inlineStr">
        <is>
          <t>A201208X1230CROWNBUTTON</t>
        </is>
      </c>
      <c r="DE1" s="177" t="inlineStr">
        <is>
          <t>A210226XA1B2C3D0DEBUGDNGL</t>
        </is>
      </c>
      <c r="DF1" s="177" t="inlineStr">
        <is>
          <t>A201208X1230IPD</t>
        </is>
      </c>
      <c r="DG1" s="177" t="inlineStr">
        <is>
          <t>A210218X1230MLBTONGA</t>
        </is>
      </c>
      <c r="DH1" s="177" t="inlineStr">
        <is>
          <t>A201208X1230MOTIONSENSOR</t>
        </is>
      </c>
      <c r="DI1" s="177" t="inlineStr">
        <is>
          <t>A201125X1230DEVOPTICALSENSORS</t>
        </is>
      </c>
      <c r="DJ1" s="177" t="inlineStr">
        <is>
          <t>A201230X1230PUCK</t>
        </is>
      </c>
      <c r="DK1" s="177" t="inlineStr">
        <is>
          <t>A210226XA1B2C3D0RIGLEXOJUMPLR</t>
        </is>
      </c>
      <c r="DL1" s="22" t="inlineStr">
        <is>
          <t>A201208X1230STATEN</t>
        </is>
      </c>
      <c r="DM1" s="22" t="inlineStr">
        <is>
          <t>A200616XA1B2C3D0DEVTONGA</t>
        </is>
      </c>
      <c r="DN1" s="22" t="inlineStr">
        <is>
          <t>A210218X1230USB2PRT</t>
        </is>
      </c>
      <c r="DO1" s="22" t="inlineStr">
        <is>
          <t>A201208X1230USBC</t>
        </is>
      </c>
      <c r="DP1" s="22" t="inlineStr">
        <is>
          <t>A201128X1230X1072</t>
        </is>
      </c>
      <c r="DQ1" s="22" t="inlineStr">
        <is>
          <t>A201129X1230X1080</t>
        </is>
      </c>
      <c r="DR1" s="22" t="inlineStr">
        <is>
          <t>X1230 Yellowwood</t>
        </is>
      </c>
      <c r="DS1" s="22" t="inlineStr">
        <is>
          <t>A210201X1761BRGZIF</t>
        </is>
      </c>
      <c r="DT1" s="22" t="inlineStr">
        <is>
          <t>A201125X1761MIDTOPBRG</t>
        </is>
      </c>
      <c r="DU1" s="177" t="inlineStr">
        <is>
          <t>A201113X1761MLBL</t>
        </is>
      </c>
      <c r="DV1" s="177" t="inlineStr">
        <is>
          <t>XA2B0C2D4 MLB POC</t>
        </is>
      </c>
      <c r="DW1" s="22" t="inlineStr">
        <is>
          <t>A201015X2042DEV</t>
        </is>
      </c>
      <c r="DX1" s="22" t="inlineStr">
        <is>
          <t>A210125X2042ELVIS</t>
        </is>
      </c>
      <c r="DY1" s="22" t="inlineStr">
        <is>
          <t>A201201XA2B0C4D2MLBPOC</t>
        </is>
      </c>
      <c r="DZ1" s="22" t="inlineStr">
        <is>
          <t>A201029X2042PRIUS</t>
        </is>
      </c>
      <c r="EA1" s="22" t="inlineStr">
        <is>
          <t>X2042 Renge, Proto1</t>
        </is>
      </c>
      <c r="EB1" s="22" t="inlineStr">
        <is>
          <t>A210114X2100DCLIMONITE</t>
        </is>
      </c>
      <c r="EC1" s="22" t="inlineStr">
        <is>
          <t>A210224X2158DEVSYSTEM</t>
        </is>
      </c>
      <c r="ED1" s="22" t="inlineStr">
        <is>
          <t>A201116X2158LILLAGUNA</t>
        </is>
      </c>
      <c r="EE1" s="22" t="inlineStr">
        <is>
          <t>A210224X2158DEVMAGNETITE</t>
        </is>
      </c>
      <c r="EF1" s="22" t="inlineStr">
        <is>
          <t>A210110X2159DEVMOTHERSHIP</t>
        </is>
      </c>
      <c r="EG1" s="22" t="inlineStr">
        <is>
          <t>A210325X2159LILFORCEB1</t>
        </is>
      </c>
      <c r="EH1" s="22" t="inlineStr">
        <is>
          <t>A210222X2159LILFORCEBATCH2</t>
        </is>
      </c>
      <c r="EI1" s="22" t="inlineStr">
        <is>
          <t>A210209X2159LILMIC</t>
        </is>
      </c>
      <c r="EJ1" s="22" t="inlineStr">
        <is>
          <t>A210127X2222DEV2</t>
        </is>
      </c>
      <c r="EK1" s="22" t="inlineStr">
        <is>
          <t>A200914X2243MLB</t>
        </is>
      </c>
      <c r="EL1" s="22" t="inlineStr">
        <is>
          <t>A210114XA2B7C7D7RFDEV1</t>
        </is>
      </c>
      <c r="EM1" s="22" t="inlineStr">
        <is>
          <t>A201208X2290LILMAGPIE</t>
        </is>
      </c>
      <c r="EN1" s="22" t="inlineStr">
        <is>
          <t>A210311X2354LILMICSOLARIS</t>
        </is>
      </c>
      <c r="EO1" s="22" t="inlineStr">
        <is>
          <t>A201218X2354LILPROX</t>
        </is>
      </c>
      <c r="EP1" s="22" t="inlineStr">
        <is>
          <t>X2357 MLB, Proto1</t>
        </is>
      </c>
      <c r="EQ1" s="22" t="inlineStr">
        <is>
          <t>A210323XA2B3C7D0AGNES</t>
        </is>
      </c>
      <c r="ER1" s="22" t="inlineStr">
        <is>
          <t>A210323XA2B3C7D0AUDIOL</t>
        </is>
      </c>
      <c r="ES1" s="22" t="inlineStr">
        <is>
          <t>A210323XA2B3C7D0AUDIOR</t>
        </is>
      </c>
      <c r="ET1" s="22" t="inlineStr">
        <is>
          <t>A210318XA2B4C1D1CARPODEBUG</t>
        </is>
      </c>
      <c r="EU1" s="22" t="inlineStr">
        <is>
          <t>A210318XA2B4C1D1CARPOPERFORMANCE</t>
        </is>
      </c>
      <c r="EV1" s="22" t="inlineStr">
        <is>
          <t>A210205X2440DCARTANE</t>
        </is>
      </c>
      <c r="EW1" s="22" t="inlineStr">
        <is>
          <t>A210211XA2B4C4D0CARNELIAN</t>
        </is>
      </c>
      <c r="EX1" s="22" t="inlineStr">
        <is>
          <t>A210201X2440DCLISA</t>
        </is>
      </c>
      <c r="EY1" s="22" t="inlineStr">
        <is>
          <t>A210205X2440DCAPKALERT</t>
        </is>
      </c>
      <c r="EZ1" s="22" t="inlineStr">
        <is>
          <t>A210205X2440DCMOTIONSE</t>
        </is>
      </c>
      <c r="FA1" s="22" t="inlineStr">
        <is>
          <t>A210211XA2B4C4D0FCM</t>
        </is>
      </c>
      <c r="FB1" s="22" t="inlineStr">
        <is>
          <t>A210226XA2B4C4D0IBIS1</t>
        </is>
      </c>
      <c r="FC1" s="22" t="inlineStr">
        <is>
          <t>A210201X2440SCMAGNETITE</t>
        </is>
      </c>
      <c r="FD1" s="22" t="inlineStr">
        <is>
          <t>A210312X2540DCARTANE</t>
        </is>
      </c>
      <c r="FE1" s="22" t="inlineStr">
        <is>
          <t>A210320X2540CORONET</t>
        </is>
      </c>
      <c r="FF1" s="22" t="inlineStr">
        <is>
          <t>A210320X2540DORA</t>
        </is>
      </c>
      <c r="FG1" s="22" t="inlineStr">
        <is>
          <t>A210309X2540GEMSTONE</t>
        </is>
      </c>
      <c r="FH1" s="22" t="inlineStr">
        <is>
          <t>A210318X2540KOKO2STARK</t>
        </is>
      </c>
      <c r="FI1" s="22" t="inlineStr">
        <is>
          <t>A210312X2540DCLIMONITE</t>
        </is>
      </c>
      <c r="FJ1" s="22" t="inlineStr">
        <is>
          <t>A210312X2540DCLISA</t>
        </is>
      </c>
      <c r="FK1" s="22" t="inlineStr">
        <is>
          <t>A210312X2540DCMOTIONSE</t>
        </is>
      </c>
      <c r="FL1" s="22" t="inlineStr">
        <is>
          <t>A210126XA1B0C5D1E4ARCHEDEBUG</t>
        </is>
      </c>
      <c r="FM1" s="22" t="inlineStr">
        <is>
          <t>A210126XA1B0C5D1E4ARCHEPERFORMANCE</t>
        </is>
      </c>
      <c r="FN1" s="22" t="inlineStr">
        <is>
          <t>A210211XAB0C5D1E4BPSPOC</t>
        </is>
      </c>
      <c r="FO1" s="22" t="inlineStr">
        <is>
          <t>A201204A1B0C5D1E4L5</t>
        </is>
      </c>
      <c r="FP1" s="22" t="inlineStr">
        <is>
          <t>A210203XA1B0C5D1E4RFDEV3</t>
        </is>
      </c>
      <c r="FQ1" s="22" t="inlineStr">
        <is>
          <t>A201217XA1B0C5D1E4RFDEVBUILD2</t>
        </is>
      </c>
      <c r="FR1" s="22" t="inlineStr">
        <is>
          <t>A201109Z7VIEW2MLB</t>
        </is>
      </c>
      <c r="FS1" s="22" t="inlineStr">
        <is>
          <t>A201109Z7VIEW2PREAMP</t>
        </is>
      </c>
      <c r="FT1" s="22" t="inlineStr">
        <is>
          <t>A201109Z7VIEW2STANDARDADC</t>
        </is>
      </c>
      <c r="FU1" s="37" t="inlineStr">
        <is>
          <t>A201129Z51YELLOWWOOD</t>
        </is>
      </c>
      <c r="FV1" s="178" t="inlineStr">
        <is>
          <t>Total Amount</t>
        </is>
      </c>
      <c r="FW1" s="12" t="n"/>
    </row>
    <row r="2">
      <c r="A2" s="5" t="n">
        <v>1</v>
      </c>
      <c r="B2" s="179" t="n">
        <v>44286</v>
      </c>
      <c r="C2" s="30" t="inlineStr">
        <is>
          <t>3-354-37233</t>
        </is>
      </c>
      <c r="D2" s="180" t="n">
        <v>44270</v>
      </c>
      <c r="E2" s="181" t="n">
        <v>3580.39</v>
      </c>
      <c r="F2" s="207" t="n"/>
      <c r="G2" s="182" t="n"/>
      <c r="H2" s="182" t="n"/>
      <c r="I2" s="182" t="n"/>
      <c r="J2" s="182" t="n"/>
      <c r="K2" s="182" t="n"/>
      <c r="L2" s="182" t="n"/>
      <c r="M2" s="182" t="n"/>
      <c r="N2" s="182" t="n"/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2" t="n"/>
      <c r="AC2" s="182" t="n"/>
      <c r="AD2" s="182" t="n"/>
      <c r="AE2" s="182" t="n"/>
      <c r="AF2" s="182" t="n"/>
      <c r="AG2" s="182" t="n"/>
      <c r="AH2" s="182" t="n"/>
      <c r="AI2" s="182" t="n"/>
      <c r="AJ2" s="182" t="n"/>
      <c r="AK2" s="182" t="n"/>
      <c r="AL2" s="182" t="n"/>
      <c r="AM2" s="182" t="n"/>
      <c r="AN2" s="182" t="n"/>
      <c r="AO2" s="182" t="n"/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9" t="n">
        <v>3542.16</v>
      </c>
      <c r="BJ2" s="182" t="n"/>
      <c r="BK2" s="182" t="n"/>
      <c r="BL2" s="182" t="n"/>
      <c r="BM2" s="182" t="n"/>
      <c r="BN2" s="182" t="n"/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n"/>
      <c r="CB2" s="182" t="n"/>
      <c r="CC2" s="182" t="n"/>
      <c r="CD2" s="182" t="n"/>
      <c r="CE2" s="182" t="n"/>
      <c r="CF2" s="182" t="n"/>
      <c r="CG2" s="182" t="n"/>
      <c r="CH2" s="182" t="n"/>
      <c r="CI2" s="182" t="n"/>
      <c r="CJ2" s="182" t="n"/>
      <c r="CK2" s="182" t="n"/>
      <c r="CL2" s="182" t="n"/>
      <c r="CM2" s="182" t="n"/>
      <c r="CN2" s="182" t="n"/>
      <c r="CO2" s="182" t="n"/>
      <c r="CP2" s="182" t="n"/>
      <c r="CQ2" s="182" t="n"/>
      <c r="CR2" s="182" t="n"/>
      <c r="CS2" s="182" t="n"/>
      <c r="CT2" s="182" t="n"/>
      <c r="CU2" s="182" t="n"/>
      <c r="CV2" s="182" t="n"/>
      <c r="CW2" s="182" t="n"/>
      <c r="CX2" s="182" t="n"/>
      <c r="CY2" s="182" t="n"/>
      <c r="CZ2" s="182" t="n"/>
      <c r="DA2" s="182" t="n"/>
      <c r="DB2" s="182" t="n"/>
      <c r="DC2" s="182" t="n"/>
      <c r="DD2" s="182" t="n"/>
      <c r="DE2" s="182" t="n"/>
      <c r="DF2" s="182" t="n"/>
      <c r="DG2" s="182" t="n"/>
      <c r="DH2" s="182" t="n"/>
      <c r="DI2" s="182" t="n"/>
      <c r="DJ2" s="189" t="n">
        <v>38.23</v>
      </c>
      <c r="DK2" s="182" t="n"/>
      <c r="DL2" s="182" t="n"/>
      <c r="DM2" s="182" t="n"/>
      <c r="DN2" s="182" t="n"/>
      <c r="DO2" s="182" t="n"/>
      <c r="DP2" s="182" t="n"/>
      <c r="DQ2" s="182" t="n"/>
      <c r="DR2" s="182" t="n"/>
      <c r="DS2" s="182" t="n"/>
      <c r="DT2" s="182" t="n"/>
      <c r="DU2" s="182" t="n"/>
      <c r="DV2" s="182" t="n"/>
      <c r="DW2" s="182" t="n"/>
      <c r="DX2" s="182" t="n"/>
      <c r="DY2" s="182" t="n"/>
      <c r="DZ2" s="182" t="n"/>
      <c r="EA2" s="182" t="n"/>
      <c r="EB2" s="182" t="n"/>
      <c r="EC2" s="182" t="n"/>
      <c r="ED2" s="182" t="n"/>
      <c r="EE2" s="182" t="n"/>
      <c r="EF2" s="182" t="n"/>
      <c r="EG2" s="182" t="n"/>
      <c r="EH2" s="182" t="n"/>
      <c r="EI2" s="182" t="n"/>
      <c r="EJ2" s="182" t="n"/>
      <c r="EK2" s="182" t="n"/>
      <c r="EL2" s="182" t="n"/>
      <c r="EM2" s="182" t="n"/>
      <c r="EN2" s="182" t="n"/>
      <c r="EO2" s="182" t="n"/>
      <c r="EP2" s="182" t="n"/>
      <c r="EQ2" s="182" t="n"/>
      <c r="ER2" s="182" t="n"/>
      <c r="ES2" s="182" t="n"/>
      <c r="ET2" s="182" t="n"/>
      <c r="EU2" s="182" t="n"/>
      <c r="EV2" s="182" t="n"/>
      <c r="EW2" s="182" t="n"/>
      <c r="EX2" s="182" t="n"/>
      <c r="EY2" s="182" t="n"/>
      <c r="EZ2" s="182" t="n"/>
      <c r="FA2" s="182" t="n"/>
      <c r="FB2" s="182" t="n"/>
      <c r="FC2" s="182" t="n"/>
      <c r="FD2" s="182" t="n"/>
      <c r="FE2" s="182" t="n"/>
      <c r="FF2" s="182" t="n"/>
      <c r="FG2" s="182" t="n"/>
      <c r="FH2" s="182" t="n"/>
      <c r="FI2" s="182" t="n"/>
      <c r="FJ2" s="182" t="n"/>
      <c r="FK2" s="182" t="n"/>
      <c r="FL2" s="182" t="n"/>
      <c r="FM2" s="182" t="n"/>
      <c r="FN2" s="182" t="n"/>
      <c r="FO2" s="182" t="n"/>
      <c r="FP2" s="182" t="n"/>
      <c r="FQ2" s="182" t="n"/>
      <c r="FR2" s="182" t="n"/>
      <c r="FS2" s="182" t="n"/>
      <c r="FT2" s="182" t="n"/>
      <c r="FU2" s="184" t="n"/>
      <c r="FV2" s="185">
        <f>SUM(G2:FU2)</f>
        <v/>
      </c>
      <c r="FW2" s="186">
        <f>E2-FV2</f>
        <v/>
      </c>
    </row>
    <row r="3">
      <c r="A3" s="5" t="n">
        <v>2</v>
      </c>
      <c r="B3" s="179" t="n">
        <v>44286</v>
      </c>
      <c r="C3" s="30" t="inlineStr">
        <is>
          <t>3-357-92436</t>
        </is>
      </c>
      <c r="D3" s="180" t="n">
        <v>44280</v>
      </c>
      <c r="E3" s="181" t="n">
        <v>892.96</v>
      </c>
      <c r="F3" s="207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9" t="n">
        <v>438.23</v>
      </c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2" t="n"/>
      <c r="BO3" s="182" t="n"/>
      <c r="BP3" s="182" t="n"/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2" t="n"/>
      <c r="CQ3" s="182" t="n"/>
      <c r="CR3" s="182" t="n"/>
      <c r="CS3" s="182" t="n"/>
      <c r="CT3" s="182" t="n"/>
      <c r="CU3" s="182" t="n"/>
      <c r="CV3" s="182" t="n"/>
      <c r="CW3" s="182" t="n"/>
      <c r="CX3" s="182" t="n"/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9" t="n">
        <v>454.73</v>
      </c>
      <c r="DH3" s="182" t="n"/>
      <c r="DI3" s="182" t="n"/>
      <c r="DJ3" s="182" t="n"/>
      <c r="DK3" s="182" t="n"/>
      <c r="DL3" s="182" t="n"/>
      <c r="DM3" s="182" t="n"/>
      <c r="DN3" s="182" t="n"/>
      <c r="DO3" s="182" t="n"/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2" t="n"/>
      <c r="DY3" s="182" t="n"/>
      <c r="DZ3" s="182" t="n"/>
      <c r="EA3" s="182" t="n"/>
      <c r="EB3" s="182" t="n"/>
      <c r="EC3" s="182" t="n"/>
      <c r="ED3" s="182" t="n"/>
      <c r="EE3" s="182" t="n"/>
      <c r="EF3" s="182" t="n"/>
      <c r="EG3" s="182" t="n"/>
      <c r="EH3" s="182" t="n"/>
      <c r="EI3" s="182" t="n"/>
      <c r="EJ3" s="182" t="n"/>
      <c r="EK3" s="182" t="n"/>
      <c r="EL3" s="182" t="n"/>
      <c r="EM3" s="182" t="n"/>
      <c r="EN3" s="182" t="n"/>
      <c r="EO3" s="182" t="n"/>
      <c r="EP3" s="182" t="n"/>
      <c r="EQ3" s="182" t="n"/>
      <c r="ER3" s="182" t="n"/>
      <c r="ES3" s="182" t="n"/>
      <c r="ET3" s="182" t="n"/>
      <c r="EU3" s="182" t="n"/>
      <c r="EV3" s="182" t="n"/>
      <c r="EW3" s="182" t="n"/>
      <c r="EX3" s="182" t="n"/>
      <c r="EY3" s="182" t="n"/>
      <c r="EZ3" s="182" t="n"/>
      <c r="FA3" s="182" t="n"/>
      <c r="FB3" s="182" t="n"/>
      <c r="FC3" s="182" t="n"/>
      <c r="FD3" s="182" t="n"/>
      <c r="FE3" s="182" t="n"/>
      <c r="FF3" s="182" t="n"/>
      <c r="FG3" s="182" t="n"/>
      <c r="FH3" s="182" t="n"/>
      <c r="FI3" s="182" t="n"/>
      <c r="FJ3" s="182" t="n"/>
      <c r="FK3" s="182" t="n"/>
      <c r="FL3" s="182" t="n"/>
      <c r="FM3" s="182" t="n"/>
      <c r="FN3" s="182" t="n"/>
      <c r="FO3" s="182" t="n"/>
      <c r="FP3" s="182" t="n"/>
      <c r="FQ3" s="182" t="n"/>
      <c r="FR3" s="182" t="n"/>
      <c r="FS3" s="182" t="n"/>
      <c r="FT3" s="182" t="n"/>
      <c r="FU3" s="184" t="n"/>
      <c r="FV3" s="185">
        <f>SUM(G3:FU3)</f>
        <v/>
      </c>
      <c r="FW3" s="186">
        <f>E3-FV3</f>
        <v/>
      </c>
    </row>
    <row r="4">
      <c r="A4" s="5" t="n">
        <v>3</v>
      </c>
      <c r="B4" s="179" t="n">
        <v>44286</v>
      </c>
      <c r="C4" s="30" t="inlineStr">
        <is>
          <t>3-358-28608</t>
        </is>
      </c>
      <c r="D4" s="180" t="n">
        <v>44281</v>
      </c>
      <c r="E4" s="181" t="n">
        <v>1137.02</v>
      </c>
      <c r="F4" s="207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9" t="n">
        <v>1137.02</v>
      </c>
      <c r="AN4" s="182" t="n"/>
      <c r="AO4" s="182" t="n"/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2" t="n"/>
      <c r="CC4" s="182" t="n"/>
      <c r="CD4" s="182" t="n"/>
      <c r="CE4" s="182" t="n"/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2" t="n"/>
      <c r="DU4" s="182" t="n"/>
      <c r="DV4" s="182" t="n"/>
      <c r="DW4" s="182" t="n"/>
      <c r="DX4" s="182" t="n"/>
      <c r="DY4" s="182" t="n"/>
      <c r="DZ4" s="182" t="n"/>
      <c r="EA4" s="182" t="n"/>
      <c r="EB4" s="182" t="n"/>
      <c r="EC4" s="182" t="n"/>
      <c r="ED4" s="182" t="n"/>
      <c r="EE4" s="182" t="n"/>
      <c r="EF4" s="182" t="n"/>
      <c r="EG4" s="182" t="n"/>
      <c r="EH4" s="182" t="n"/>
      <c r="EI4" s="182" t="n"/>
      <c r="EJ4" s="182" t="n"/>
      <c r="EK4" s="182" t="n"/>
      <c r="EL4" s="182" t="n"/>
      <c r="EM4" s="182" t="n"/>
      <c r="EN4" s="182" t="n"/>
      <c r="EO4" s="182" t="n"/>
      <c r="EP4" s="182" t="n"/>
      <c r="EQ4" s="182" t="n"/>
      <c r="ER4" s="182" t="n"/>
      <c r="ES4" s="182" t="n"/>
      <c r="ET4" s="182" t="n"/>
      <c r="EU4" s="182" t="n"/>
      <c r="EV4" s="182" t="n"/>
      <c r="EW4" s="182" t="n"/>
      <c r="EX4" s="182" t="n"/>
      <c r="EY4" s="182" t="n"/>
      <c r="EZ4" s="182" t="n"/>
      <c r="FA4" s="182" t="n"/>
      <c r="FB4" s="182" t="n"/>
      <c r="FC4" s="182" t="n"/>
      <c r="FD4" s="182" t="n"/>
      <c r="FE4" s="182" t="n"/>
      <c r="FF4" s="182" t="n"/>
      <c r="FG4" s="182" t="n"/>
      <c r="FH4" s="182" t="n"/>
      <c r="FI4" s="182" t="n"/>
      <c r="FJ4" s="182" t="n"/>
      <c r="FK4" s="182" t="n"/>
      <c r="FL4" s="182" t="n"/>
      <c r="FM4" s="182" t="n"/>
      <c r="FN4" s="182" t="n"/>
      <c r="FO4" s="182" t="n"/>
      <c r="FP4" s="182" t="n"/>
      <c r="FQ4" s="182" t="n"/>
      <c r="FR4" s="182" t="n"/>
      <c r="FS4" s="182" t="n"/>
      <c r="FT4" s="182" t="n"/>
      <c r="FU4" s="184" t="n"/>
      <c r="FV4" s="185">
        <f>SUM(G4:FU4)</f>
        <v/>
      </c>
      <c r="FW4" s="186">
        <f>E4-FV4</f>
        <v/>
      </c>
    </row>
    <row r="5">
      <c r="A5" s="5" t="n">
        <v>4</v>
      </c>
      <c r="B5" s="179" t="n">
        <v>44286</v>
      </c>
      <c r="C5" s="30" t="inlineStr">
        <is>
          <t>7-319-09360</t>
        </is>
      </c>
      <c r="D5" s="180" t="n">
        <v>44281</v>
      </c>
      <c r="E5" s="181" t="n">
        <v>5.99</v>
      </c>
      <c r="F5" s="207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9" t="n">
        <v>5.99</v>
      </c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2" t="n"/>
      <c r="CV5" s="182" t="n"/>
      <c r="CW5" s="182" t="n"/>
      <c r="CX5" s="182" t="n"/>
      <c r="CY5" s="182" t="n"/>
      <c r="CZ5" s="182" t="n"/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2" t="n"/>
      <c r="DK5" s="182" t="n"/>
      <c r="DL5" s="182" t="n"/>
      <c r="DM5" s="182" t="n"/>
      <c r="DN5" s="182" t="n"/>
      <c r="DO5" s="182" t="n"/>
      <c r="DP5" s="182" t="n"/>
      <c r="DQ5" s="182" t="n"/>
      <c r="DR5" s="182" t="n"/>
      <c r="DS5" s="182" t="n"/>
      <c r="DT5" s="182" t="n"/>
      <c r="DU5" s="182" t="n"/>
      <c r="DV5" s="182" t="n"/>
      <c r="DW5" s="182" t="n"/>
      <c r="DX5" s="182" t="n"/>
      <c r="DY5" s="182" t="n"/>
      <c r="DZ5" s="182" t="n"/>
      <c r="EA5" s="182" t="n"/>
      <c r="EB5" s="182" t="n"/>
      <c r="EC5" s="182" t="n"/>
      <c r="ED5" s="182" t="n"/>
      <c r="EE5" s="182" t="n"/>
      <c r="EF5" s="182" t="n"/>
      <c r="EG5" s="182" t="n"/>
      <c r="EH5" s="182" t="n"/>
      <c r="EI5" s="182" t="n"/>
      <c r="EJ5" s="182" t="n"/>
      <c r="EK5" s="182" t="n"/>
      <c r="EL5" s="182" t="n"/>
      <c r="EM5" s="182" t="n"/>
      <c r="EN5" s="182" t="n"/>
      <c r="EO5" s="182" t="n"/>
      <c r="EP5" s="182" t="n"/>
      <c r="EQ5" s="182" t="n"/>
      <c r="ER5" s="182" t="n"/>
      <c r="ES5" s="182" t="n"/>
      <c r="ET5" s="182" t="n"/>
      <c r="EU5" s="182" t="n"/>
      <c r="EV5" s="182" t="n"/>
      <c r="EW5" s="182" t="n"/>
      <c r="EX5" s="182" t="n"/>
      <c r="EY5" s="182" t="n"/>
      <c r="EZ5" s="182" t="n"/>
      <c r="FA5" s="182" t="n"/>
      <c r="FB5" s="182" t="n"/>
      <c r="FC5" s="182" t="n"/>
      <c r="FD5" s="182" t="n"/>
      <c r="FE5" s="182" t="n"/>
      <c r="FF5" s="182" t="n"/>
      <c r="FG5" s="182" t="n"/>
      <c r="FH5" s="182" t="n"/>
      <c r="FI5" s="182" t="n"/>
      <c r="FJ5" s="182" t="n"/>
      <c r="FK5" s="182" t="n"/>
      <c r="FL5" s="182" t="n"/>
      <c r="FM5" s="182" t="n"/>
      <c r="FN5" s="182" t="n"/>
      <c r="FO5" s="182" t="n"/>
      <c r="FP5" s="182" t="n"/>
      <c r="FQ5" s="182" t="n"/>
      <c r="FR5" s="182" t="n"/>
      <c r="FS5" s="182" t="n"/>
      <c r="FT5" s="182" t="n"/>
      <c r="FU5" s="184" t="n"/>
      <c r="FV5" s="185">
        <f>SUM(G5:FU5)</f>
        <v/>
      </c>
      <c r="FW5" s="186">
        <f>E5-FV5</f>
        <v/>
      </c>
    </row>
    <row r="6">
      <c r="A6" s="5" t="n">
        <v>5</v>
      </c>
      <c r="B6" s="179" t="n">
        <v>44286</v>
      </c>
      <c r="C6" s="30" t="inlineStr">
        <is>
          <t>3-354-92213</t>
        </is>
      </c>
      <c r="D6" s="180" t="n">
        <v>44271</v>
      </c>
      <c r="E6" s="181" t="n">
        <v>2092.94</v>
      </c>
      <c r="F6" s="207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9" t="n">
        <v>1277.27</v>
      </c>
      <c r="AN6" s="182" t="n"/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9" t="n">
        <v>51.46</v>
      </c>
      <c r="BL6" s="182" t="n"/>
      <c r="BM6" s="182" t="n"/>
      <c r="BN6" s="182" t="n"/>
      <c r="BO6" s="182" t="n"/>
      <c r="BP6" s="182" t="n"/>
      <c r="BQ6" s="182" t="n"/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2" t="n"/>
      <c r="CH6" s="182" t="n"/>
      <c r="CI6" s="182" t="n"/>
      <c r="CJ6" s="182" t="n"/>
      <c r="CK6" s="182" t="n"/>
      <c r="CL6" s="182" t="n"/>
      <c r="CM6" s="182" t="n"/>
      <c r="CN6" s="182" t="n"/>
      <c r="CO6" s="182" t="n"/>
      <c r="CP6" s="182" t="n"/>
      <c r="CQ6" s="182" t="n"/>
      <c r="CR6" s="182" t="n"/>
      <c r="CS6" s="182" t="n"/>
      <c r="CT6" s="182" t="n"/>
      <c r="CU6" s="182" t="n"/>
      <c r="CV6" s="182" t="n"/>
      <c r="CW6" s="182" t="n"/>
      <c r="CX6" s="182" t="n"/>
      <c r="CY6" s="182" t="n"/>
      <c r="CZ6" s="182" t="n"/>
      <c r="DA6" s="182" t="n"/>
      <c r="DB6" s="182" t="n"/>
      <c r="DC6" s="182" t="n"/>
      <c r="DD6" s="182" t="n"/>
      <c r="DE6" s="182" t="n"/>
      <c r="DF6" s="182" t="n"/>
      <c r="DG6" s="189" t="n">
        <v>764.21</v>
      </c>
      <c r="DH6" s="182" t="n"/>
      <c r="DI6" s="182" t="n"/>
      <c r="DJ6" s="182" t="n"/>
      <c r="DK6" s="182" t="n"/>
      <c r="DL6" s="182" t="n"/>
      <c r="DM6" s="182" t="n"/>
      <c r="DN6" s="182" t="n"/>
      <c r="DO6" s="182" t="n"/>
      <c r="DP6" s="182" t="n"/>
      <c r="DQ6" s="182" t="n"/>
      <c r="DR6" s="182" t="n"/>
      <c r="DS6" s="182" t="n"/>
      <c r="DT6" s="182" t="n"/>
      <c r="DU6" s="182" t="n"/>
      <c r="DV6" s="182" t="n"/>
      <c r="DW6" s="182" t="n"/>
      <c r="DX6" s="182" t="n"/>
      <c r="DY6" s="182" t="n"/>
      <c r="DZ6" s="182" t="n"/>
      <c r="EA6" s="182" t="n"/>
      <c r="EB6" s="182" t="n"/>
      <c r="EC6" s="182" t="n"/>
      <c r="ED6" s="182" t="n"/>
      <c r="EE6" s="182" t="n"/>
      <c r="EF6" s="182" t="n"/>
      <c r="EG6" s="182" t="n"/>
      <c r="EH6" s="182" t="n"/>
      <c r="EI6" s="182" t="n"/>
      <c r="EJ6" s="182" t="n"/>
      <c r="EK6" s="182" t="n"/>
      <c r="EL6" s="182" t="n"/>
      <c r="EM6" s="182" t="n"/>
      <c r="EN6" s="182" t="n"/>
      <c r="EO6" s="182" t="n"/>
      <c r="EP6" s="182" t="n"/>
      <c r="EQ6" s="182" t="n"/>
      <c r="ER6" s="182" t="n"/>
      <c r="ES6" s="182" t="n"/>
      <c r="ET6" s="182" t="n"/>
      <c r="EU6" s="182" t="n"/>
      <c r="EV6" s="182" t="n"/>
      <c r="EW6" s="182" t="n"/>
      <c r="EX6" s="182" t="n"/>
      <c r="EY6" s="182" t="n"/>
      <c r="EZ6" s="182" t="n"/>
      <c r="FA6" s="182" t="n"/>
      <c r="FB6" s="182" t="n"/>
      <c r="FC6" s="182" t="n"/>
      <c r="FD6" s="182" t="n"/>
      <c r="FE6" s="182" t="n"/>
      <c r="FF6" s="182" t="n"/>
      <c r="FG6" s="182" t="n"/>
      <c r="FH6" s="182" t="n"/>
      <c r="FI6" s="182" t="n"/>
      <c r="FJ6" s="182" t="n"/>
      <c r="FK6" s="182" t="n"/>
      <c r="FL6" s="182" t="n"/>
      <c r="FM6" s="182" t="n"/>
      <c r="FN6" s="182" t="n"/>
      <c r="FO6" s="182" t="n"/>
      <c r="FP6" s="182" t="n"/>
      <c r="FQ6" s="182" t="n"/>
      <c r="FR6" s="182" t="n"/>
      <c r="FS6" s="182" t="n"/>
      <c r="FT6" s="182" t="n"/>
      <c r="FU6" s="184" t="n"/>
      <c r="FV6" s="185">
        <f>SUM(G6:FU6)</f>
        <v/>
      </c>
      <c r="FW6" s="186">
        <f>E6-FV6</f>
        <v/>
      </c>
    </row>
    <row r="7">
      <c r="A7" s="5" t="n">
        <v>6</v>
      </c>
      <c r="B7" s="179" t="n">
        <v>44286</v>
      </c>
      <c r="C7" s="30" t="inlineStr">
        <is>
          <t>3-355-33540</t>
        </is>
      </c>
      <c r="D7" s="180" t="n">
        <v>44272</v>
      </c>
      <c r="E7" s="181" t="n">
        <v>1608.25</v>
      </c>
      <c r="F7" s="207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9">
        <f>38.23+41.48+41.48</f>
        <v/>
      </c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9" t="n">
        <v>184.03</v>
      </c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182" t="n"/>
      <c r="EF7" s="189" t="n">
        <v>1303.03</v>
      </c>
      <c r="EG7" s="182" t="n"/>
      <c r="EH7" s="182" t="n"/>
      <c r="EI7" s="182" t="n"/>
      <c r="EJ7" s="182" t="n"/>
      <c r="EK7" s="182" t="n"/>
      <c r="EL7" s="182" t="n"/>
      <c r="EM7" s="182" t="n"/>
      <c r="EN7" s="182" t="n"/>
      <c r="EO7" s="182" t="n"/>
      <c r="EP7" s="182" t="n"/>
      <c r="EQ7" s="182" t="n"/>
      <c r="ER7" s="182" t="n"/>
      <c r="ES7" s="182" t="n"/>
      <c r="ET7" s="182" t="n"/>
      <c r="EU7" s="182" t="n"/>
      <c r="EV7" s="182" t="n"/>
      <c r="EW7" s="182" t="n"/>
      <c r="EX7" s="182" t="n"/>
      <c r="EY7" s="182" t="n"/>
      <c r="EZ7" s="182" t="n"/>
      <c r="FA7" s="182" t="n"/>
      <c r="FB7" s="182" t="n"/>
      <c r="FC7" s="182" t="n"/>
      <c r="FD7" s="182" t="n"/>
      <c r="FE7" s="182" t="n"/>
      <c r="FF7" s="182" t="n"/>
      <c r="FG7" s="182" t="n"/>
      <c r="FH7" s="182" t="n"/>
      <c r="FI7" s="182" t="n"/>
      <c r="FJ7" s="182" t="n"/>
      <c r="FK7" s="182" t="n"/>
      <c r="FL7" s="182" t="n"/>
      <c r="FM7" s="182" t="n"/>
      <c r="FN7" s="182" t="n"/>
      <c r="FO7" s="182" t="n"/>
      <c r="FP7" s="182" t="n"/>
      <c r="FQ7" s="182" t="n"/>
      <c r="FR7" s="182" t="n"/>
      <c r="FS7" s="182" t="n"/>
      <c r="FT7" s="182" t="n"/>
      <c r="FU7" s="184" t="n"/>
      <c r="FV7" s="185">
        <f>SUM(G7:FU7)</f>
        <v/>
      </c>
      <c r="FW7" s="186">
        <f>E7-FV7</f>
        <v/>
      </c>
    </row>
    <row r="8">
      <c r="A8" s="5" t="n">
        <v>7</v>
      </c>
      <c r="B8" s="179" t="n">
        <v>44286</v>
      </c>
      <c r="C8" s="30" t="inlineStr">
        <is>
          <t>3-355-71568</t>
        </is>
      </c>
      <c r="D8" s="180" t="n">
        <v>44273</v>
      </c>
      <c r="E8" s="181" t="n">
        <v>4829.67</v>
      </c>
      <c r="F8" s="207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9" t="n">
        <v>38.23</v>
      </c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9" t="n">
        <v>481.43</v>
      </c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2" t="n"/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182" t="n"/>
      <c r="EE8" s="182" t="n"/>
      <c r="EF8" s="189" t="n">
        <v>4310.01</v>
      </c>
      <c r="EG8" s="182" t="n"/>
      <c r="EH8" s="182" t="n"/>
      <c r="EI8" s="182" t="n"/>
      <c r="EJ8" s="182" t="n"/>
      <c r="EK8" s="182" t="n"/>
      <c r="EL8" s="182" t="n"/>
      <c r="EM8" s="182" t="n"/>
      <c r="EN8" s="182" t="n"/>
      <c r="EO8" s="182" t="n"/>
      <c r="EP8" s="182" t="n"/>
      <c r="EQ8" s="182" t="n"/>
      <c r="ER8" s="182" t="n"/>
      <c r="ES8" s="182" t="n"/>
      <c r="ET8" s="182" t="n"/>
      <c r="EU8" s="182" t="n"/>
      <c r="EV8" s="182" t="n"/>
      <c r="EW8" s="182" t="n"/>
      <c r="EX8" s="182" t="n"/>
      <c r="EY8" s="182" t="n"/>
      <c r="EZ8" s="182" t="n"/>
      <c r="FA8" s="182" t="n"/>
      <c r="FB8" s="182" t="n"/>
      <c r="FC8" s="182" t="n"/>
      <c r="FD8" s="182" t="n"/>
      <c r="FE8" s="182" t="n"/>
      <c r="FF8" s="182" t="n"/>
      <c r="FG8" s="182" t="n"/>
      <c r="FH8" s="182" t="n"/>
      <c r="FI8" s="182" t="n"/>
      <c r="FJ8" s="182" t="n"/>
      <c r="FK8" s="182" t="n"/>
      <c r="FL8" s="182" t="n"/>
      <c r="FM8" s="182" t="n"/>
      <c r="FN8" s="182" t="n"/>
      <c r="FO8" s="182" t="n"/>
      <c r="FP8" s="182" t="n"/>
      <c r="FQ8" s="182" t="n"/>
      <c r="FR8" s="182" t="n"/>
      <c r="FS8" s="182" t="n"/>
      <c r="FT8" s="182" t="n"/>
      <c r="FU8" s="184" t="n"/>
      <c r="FV8" s="185">
        <f>SUM(G8:FU8)</f>
        <v/>
      </c>
      <c r="FW8" s="186">
        <f>E8-FV8</f>
        <v/>
      </c>
    </row>
    <row r="9">
      <c r="A9" s="5" t="n">
        <v>8</v>
      </c>
      <c r="B9" s="179" t="n">
        <v>44286</v>
      </c>
      <c r="C9" s="30" t="inlineStr">
        <is>
          <t>3-356-07907</t>
        </is>
      </c>
      <c r="D9" s="180" t="n">
        <v>44274</v>
      </c>
      <c r="E9" s="181" t="n">
        <v>3894.91</v>
      </c>
      <c r="F9" s="207" t="n"/>
      <c r="G9" s="182" t="n"/>
      <c r="H9" s="182" t="n"/>
      <c r="I9" s="189" t="n">
        <v>488.23</v>
      </c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9" t="n">
        <v>1037.77</v>
      </c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9">
        <f>1443.28+925.63</f>
        <v/>
      </c>
      <c r="EG9" s="182" t="n"/>
      <c r="EH9" s="182" t="n"/>
      <c r="EI9" s="182" t="n"/>
      <c r="EJ9" s="182" t="n"/>
      <c r="EK9" s="182" t="n"/>
      <c r="EL9" s="182" t="n"/>
      <c r="EM9" s="182" t="n"/>
      <c r="EN9" s="182" t="n"/>
      <c r="EO9" s="182" t="n"/>
      <c r="EP9" s="182" t="n"/>
      <c r="EQ9" s="182" t="n"/>
      <c r="ER9" s="182" t="n"/>
      <c r="ES9" s="182" t="n"/>
      <c r="ET9" s="182" t="n"/>
      <c r="EU9" s="182" t="n"/>
      <c r="EV9" s="182" t="n"/>
      <c r="EW9" s="182" t="n"/>
      <c r="EX9" s="182" t="n"/>
      <c r="EY9" s="182" t="n"/>
      <c r="EZ9" s="182" t="n"/>
      <c r="FA9" s="182" t="n"/>
      <c r="FB9" s="182" t="n"/>
      <c r="FC9" s="182" t="n"/>
      <c r="FD9" s="182" t="n"/>
      <c r="FE9" s="182" t="n"/>
      <c r="FF9" s="182" t="n"/>
      <c r="FG9" s="182" t="n"/>
      <c r="FH9" s="182" t="n"/>
      <c r="FI9" s="182" t="n"/>
      <c r="FJ9" s="182" t="n"/>
      <c r="FK9" s="182" t="n"/>
      <c r="FL9" s="182" t="n"/>
      <c r="FM9" s="182" t="n"/>
      <c r="FN9" s="182" t="n"/>
      <c r="FO9" s="182" t="n"/>
      <c r="FP9" s="182" t="n"/>
      <c r="FQ9" s="182" t="n"/>
      <c r="FR9" s="182" t="n"/>
      <c r="FS9" s="182" t="n"/>
      <c r="FT9" s="182" t="n"/>
      <c r="FU9" s="184" t="n"/>
      <c r="FV9" s="185">
        <f>SUM(G9:FU9)</f>
        <v/>
      </c>
      <c r="FW9" s="186">
        <f>E9-FV9</f>
        <v/>
      </c>
    </row>
    <row r="10">
      <c r="A10" s="5" t="n">
        <v>9</v>
      </c>
      <c r="B10" s="179" t="n">
        <v>44286</v>
      </c>
      <c r="C10" s="30" t="inlineStr">
        <is>
          <t>3-356-59189</t>
        </is>
      </c>
      <c r="D10" s="180" t="n">
        <v>44277</v>
      </c>
      <c r="E10" s="181" t="n">
        <v>9710.68</v>
      </c>
      <c r="F10" s="207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9" t="n">
        <v>701.74</v>
      </c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9" t="n">
        <v>2726.24</v>
      </c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9" t="n">
        <v>3717.45</v>
      </c>
      <c r="EG10" s="182" t="n"/>
      <c r="EH10" s="182" t="n"/>
      <c r="EI10" s="182" t="n"/>
      <c r="EJ10" s="182" t="n"/>
      <c r="EK10" s="182" t="n"/>
      <c r="EL10" s="182" t="n"/>
      <c r="EM10" s="182" t="n"/>
      <c r="EN10" s="182" t="n"/>
      <c r="EO10" s="182" t="n"/>
      <c r="EP10" s="182" t="n"/>
      <c r="EQ10" s="182" t="n"/>
      <c r="ER10" s="182" t="n"/>
      <c r="ES10" s="182" t="n"/>
      <c r="ET10" s="182" t="n"/>
      <c r="EU10" s="182" t="n"/>
      <c r="EV10" s="182" t="n"/>
      <c r="EW10" s="182" t="n"/>
      <c r="EX10" s="182" t="n"/>
      <c r="EY10" s="182" t="n"/>
      <c r="EZ10" s="182" t="n"/>
      <c r="FA10" s="189" t="n">
        <v>927.41</v>
      </c>
      <c r="FB10" s="182" t="n"/>
      <c r="FC10" s="189" t="n">
        <v>1637.84</v>
      </c>
      <c r="FD10" s="182" t="n"/>
      <c r="FE10" s="182" t="n"/>
      <c r="FF10" s="182" t="n"/>
      <c r="FG10" s="182" t="n"/>
      <c r="FH10" s="182" t="n"/>
      <c r="FI10" s="182" t="n"/>
      <c r="FJ10" s="182" t="n"/>
      <c r="FK10" s="182" t="n"/>
      <c r="FL10" s="182" t="n"/>
      <c r="FM10" s="182" t="n"/>
      <c r="FN10" s="182" t="n"/>
      <c r="FO10" s="182" t="n"/>
      <c r="FP10" s="182" t="n"/>
      <c r="FQ10" s="182" t="n"/>
      <c r="FR10" s="182" t="n"/>
      <c r="FS10" s="182" t="n"/>
      <c r="FT10" s="182" t="n"/>
      <c r="FU10" s="184" t="n"/>
      <c r="FV10" s="185">
        <f>SUM(G10:FU10)</f>
        <v/>
      </c>
      <c r="FW10" s="186">
        <f>E10-FV10</f>
        <v/>
      </c>
    </row>
    <row r="11">
      <c r="A11" s="5" t="n">
        <v>10</v>
      </c>
      <c r="B11" s="179" t="n">
        <v>44286</v>
      </c>
      <c r="C11" s="30" t="inlineStr">
        <is>
          <t>3-357-55217</t>
        </is>
      </c>
      <c r="D11" s="180" t="n">
        <v>44279</v>
      </c>
      <c r="E11" s="181" t="n">
        <v>32208.48</v>
      </c>
      <c r="F11" s="207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9">
        <f>6721.86+24623.48</f>
        <v/>
      </c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9" t="n">
        <v>156.05</v>
      </c>
      <c r="CQ11" s="182" t="n"/>
      <c r="CR11" s="182" t="n"/>
      <c r="CS11" s="189" t="n">
        <v>707.09</v>
      </c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2" t="n"/>
      <c r="EH11" s="182" t="n"/>
      <c r="EI11" s="182" t="n"/>
      <c r="EJ11" s="182" t="n"/>
      <c r="EK11" s="182" t="n"/>
      <c r="EL11" s="182" t="n"/>
      <c r="EM11" s="182" t="n"/>
      <c r="EN11" s="182" t="n"/>
      <c r="EO11" s="182" t="n"/>
      <c r="EP11" s="182" t="n"/>
      <c r="EQ11" s="182" t="n"/>
      <c r="ER11" s="182" t="n"/>
      <c r="ES11" s="182" t="n"/>
      <c r="ET11" s="182" t="n"/>
      <c r="EU11" s="182" t="n"/>
      <c r="EV11" s="182" t="n"/>
      <c r="EW11" s="182" t="n"/>
      <c r="EX11" s="182" t="n"/>
      <c r="EY11" s="182" t="n"/>
      <c r="EZ11" s="182" t="n"/>
      <c r="FA11" s="182" t="n"/>
      <c r="FB11" s="182" t="n"/>
      <c r="FC11" s="182" t="n"/>
      <c r="FD11" s="182" t="n"/>
      <c r="FE11" s="182" t="n"/>
      <c r="FF11" s="182" t="n"/>
      <c r="FG11" s="182" t="n"/>
      <c r="FH11" s="182" t="n"/>
      <c r="FI11" s="182" t="n"/>
      <c r="FJ11" s="182" t="n"/>
      <c r="FK11" s="182" t="n"/>
      <c r="FL11" s="182" t="n"/>
      <c r="FM11" s="182" t="n"/>
      <c r="FN11" s="182" t="n"/>
      <c r="FO11" s="182" t="n"/>
      <c r="FP11" s="182" t="n"/>
      <c r="FQ11" s="182" t="n"/>
      <c r="FR11" s="182" t="n"/>
      <c r="FS11" s="182" t="n"/>
      <c r="FT11" s="182" t="n"/>
      <c r="FU11" s="184" t="n"/>
      <c r="FV11" s="185">
        <f>SUM(G11:FU11)</f>
        <v/>
      </c>
      <c r="FW11" s="186">
        <f>E11-FV11</f>
        <v/>
      </c>
    </row>
    <row r="12">
      <c r="A12" s="5" t="n">
        <v>11</v>
      </c>
      <c r="B12" s="179" t="n">
        <v>44286</v>
      </c>
      <c r="C12" s="30" t="inlineStr">
        <is>
          <t>3-354-09788</t>
        </is>
      </c>
      <c r="D12" s="180" t="n">
        <v>44270</v>
      </c>
      <c r="E12" s="181" t="n">
        <v>11019.32</v>
      </c>
      <c r="F12" s="207" t="n"/>
      <c r="G12" s="182" t="n"/>
      <c r="H12" s="182" t="n"/>
      <c r="I12" s="189" t="n">
        <v>3.16</v>
      </c>
      <c r="J12" s="189" t="n">
        <v>4.69</v>
      </c>
      <c r="K12" s="182" t="n"/>
      <c r="L12" s="182" t="n"/>
      <c r="M12" s="189" t="n">
        <v>152.19</v>
      </c>
      <c r="N12" s="182" t="n"/>
      <c r="O12" s="182" t="n"/>
      <c r="P12" s="182" t="n"/>
      <c r="Q12" s="189" t="n">
        <v>2.77</v>
      </c>
      <c r="R12" s="182" t="n"/>
      <c r="S12" s="182" t="n"/>
      <c r="T12" s="189" t="n">
        <v>51.87</v>
      </c>
      <c r="U12" s="182" t="n"/>
      <c r="V12" s="182" t="n"/>
      <c r="W12" s="182" t="n"/>
      <c r="X12" s="182" t="n"/>
      <c r="Y12" s="182" t="n"/>
      <c r="Z12" s="189" t="n">
        <v>188.13</v>
      </c>
      <c r="AA12" s="189" t="n">
        <v>5.47</v>
      </c>
      <c r="AB12" s="189" t="n">
        <v>49.23</v>
      </c>
      <c r="AC12" s="182" t="n"/>
      <c r="AD12" s="182" t="n"/>
      <c r="AE12" s="189" t="n">
        <v>776.5</v>
      </c>
      <c r="AF12" s="189" t="n">
        <v>224.06</v>
      </c>
      <c r="AG12" s="182" t="n"/>
      <c r="AH12" s="189" t="n">
        <v>330.6800000000001</v>
      </c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9" t="n">
        <v>5.54</v>
      </c>
      <c r="AU12" s="182" t="n"/>
      <c r="AV12" s="182" t="n"/>
      <c r="AW12" s="182" t="n"/>
      <c r="AX12" s="189" t="n">
        <v>46.17</v>
      </c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9" t="n">
        <v>193.12</v>
      </c>
      <c r="BH12" s="182" t="n"/>
      <c r="BI12" s="189" t="n">
        <v>877.4</v>
      </c>
      <c r="BJ12" s="182" t="n"/>
      <c r="BK12" s="182" t="n"/>
      <c r="BL12" s="182" t="n"/>
      <c r="BM12" s="189" t="n">
        <v>3.83</v>
      </c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9" t="n">
        <v>31.6</v>
      </c>
      <c r="BW12" s="182" t="n"/>
      <c r="BX12" s="182" t="n"/>
      <c r="BY12" s="189" t="n">
        <v>187.69</v>
      </c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9" t="n">
        <v>126.89</v>
      </c>
      <c r="CN12" s="182" t="n"/>
      <c r="CO12" s="182" t="n"/>
      <c r="CP12" s="189" t="n">
        <v>611.26</v>
      </c>
      <c r="CQ12" s="182" t="n"/>
      <c r="CR12" s="182" t="n"/>
      <c r="CS12" s="182" t="n"/>
      <c r="CT12" s="189" t="n">
        <v>189.94</v>
      </c>
      <c r="CU12" s="189" t="n">
        <v>394.59</v>
      </c>
      <c r="CV12" s="182" t="n"/>
      <c r="CW12" s="189" t="n">
        <v>358.52</v>
      </c>
      <c r="CX12" s="182" t="n"/>
      <c r="CY12" s="189" t="n">
        <v>538.8299999999999</v>
      </c>
      <c r="CZ12" s="182" t="n"/>
      <c r="DA12" s="182" t="n"/>
      <c r="DB12" s="182" t="n"/>
      <c r="DC12" s="182" t="n"/>
      <c r="DD12" s="182" t="n"/>
      <c r="DE12" s="189" t="n">
        <v>1059.46</v>
      </c>
      <c r="DF12" s="182" t="n"/>
      <c r="DG12" s="189" t="n">
        <v>573.6899999999999</v>
      </c>
      <c r="DH12" s="182" t="n"/>
      <c r="DI12" s="182" t="n"/>
      <c r="DJ12" s="189" t="n">
        <v>129.31</v>
      </c>
      <c r="DK12" s="189" t="n">
        <v>227.65</v>
      </c>
      <c r="DL12" s="182" t="n"/>
      <c r="DM12" s="189" t="n">
        <v>174.18</v>
      </c>
      <c r="DN12" s="182" t="n"/>
      <c r="DO12" s="189" t="n">
        <v>12.5</v>
      </c>
      <c r="DP12" s="182" t="n"/>
      <c r="DQ12" s="182" t="n"/>
      <c r="DR12" s="182" t="n"/>
      <c r="DS12" s="182" t="n"/>
      <c r="DT12" s="182" t="n"/>
      <c r="DU12" s="182" t="n"/>
      <c r="DV12" s="182" t="n"/>
      <c r="DW12" s="189" t="n">
        <v>1357.6</v>
      </c>
      <c r="DX12" s="182" t="n"/>
      <c r="DY12" s="182" t="n"/>
      <c r="DZ12" s="182" t="n"/>
      <c r="EA12" s="189" t="n">
        <v>149.85</v>
      </c>
      <c r="EB12" s="182" t="n"/>
      <c r="EC12" s="189" t="n">
        <v>209.5</v>
      </c>
      <c r="ED12" s="182" t="n"/>
      <c r="EE12" s="189" t="n">
        <v>173.15</v>
      </c>
      <c r="EF12" s="182" t="n"/>
      <c r="EG12" s="182" t="n"/>
      <c r="EH12" s="182" t="n"/>
      <c r="EI12" s="189" t="n">
        <v>285.81</v>
      </c>
      <c r="EJ12" s="182" t="n"/>
      <c r="EK12" s="182" t="n"/>
      <c r="EL12" s="182" t="n"/>
      <c r="EM12" s="182" t="n"/>
      <c r="EN12" s="182" t="n"/>
      <c r="EO12" s="182" t="n"/>
      <c r="EP12" s="182" t="n"/>
      <c r="EQ12" s="182" t="n"/>
      <c r="ER12" s="182" t="n"/>
      <c r="ES12" s="182" t="n"/>
      <c r="ET12" s="182" t="n"/>
      <c r="EU12" s="182" t="n"/>
      <c r="EV12" s="189" t="n">
        <v>154.06</v>
      </c>
      <c r="EW12" s="182" t="n"/>
      <c r="EX12" s="182" t="n"/>
      <c r="EY12" s="182" t="n"/>
      <c r="EZ12" s="182" t="n"/>
      <c r="FA12" s="189" t="n">
        <v>197.59</v>
      </c>
      <c r="FB12" s="189" t="n">
        <v>73.65000000000001</v>
      </c>
      <c r="FC12" s="182" t="n"/>
      <c r="FD12" s="182" t="n"/>
      <c r="FE12" s="182" t="n"/>
      <c r="FF12" s="182" t="n"/>
      <c r="FG12" s="182" t="n"/>
      <c r="FH12" s="182" t="n"/>
      <c r="FI12" s="182" t="n"/>
      <c r="FJ12" s="182" t="n"/>
      <c r="FK12" s="182" t="n"/>
      <c r="FL12" s="189" t="n">
        <v>742.02</v>
      </c>
      <c r="FM12" s="189" t="n">
        <v>132.68</v>
      </c>
      <c r="FN12" s="189" t="n">
        <v>12.49</v>
      </c>
      <c r="FO12" s="182" t="n"/>
      <c r="FP12" s="182" t="n"/>
      <c r="FQ12" s="182" t="n"/>
      <c r="FR12" s="182" t="n"/>
      <c r="FS12" s="182" t="n"/>
      <c r="FT12" s="182" t="n"/>
      <c r="FU12" s="184" t="n"/>
      <c r="FV12" s="185">
        <f>SUM(G12:FU12)</f>
        <v/>
      </c>
      <c r="FW12" s="186">
        <f>E12-FV12</f>
        <v/>
      </c>
    </row>
    <row r="13">
      <c r="A13" s="5" t="n">
        <v>12</v>
      </c>
      <c r="B13" s="179" t="n">
        <v>44288</v>
      </c>
      <c r="C13" s="30" t="inlineStr">
        <is>
          <t>APCT5704</t>
        </is>
      </c>
      <c r="D13" s="180" t="n">
        <v>44254</v>
      </c>
      <c r="E13" s="181" t="n">
        <v>19.14</v>
      </c>
      <c r="F13" s="207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2" t="n"/>
      <c r="EG13" s="182" t="n"/>
      <c r="EH13" s="182" t="n"/>
      <c r="EI13" s="182" t="n"/>
      <c r="EJ13" s="189" t="n">
        <v>19.14</v>
      </c>
      <c r="EK13" s="182" t="n"/>
      <c r="EL13" s="182" t="n"/>
      <c r="EM13" s="182" t="n"/>
      <c r="EN13" s="182" t="n"/>
      <c r="EO13" s="182" t="n"/>
      <c r="EP13" s="182" t="n"/>
      <c r="EQ13" s="182" t="n"/>
      <c r="ER13" s="182" t="n"/>
      <c r="ES13" s="182" t="n"/>
      <c r="ET13" s="182" t="n"/>
      <c r="EU13" s="182" t="n"/>
      <c r="EV13" s="182" t="n"/>
      <c r="EW13" s="182" t="n"/>
      <c r="EX13" s="182" t="n"/>
      <c r="EY13" s="182" t="n"/>
      <c r="EZ13" s="182" t="n"/>
      <c r="FA13" s="182" t="n"/>
      <c r="FB13" s="182" t="n"/>
      <c r="FC13" s="182" t="n"/>
      <c r="FD13" s="182" t="n"/>
      <c r="FE13" s="182" t="n"/>
      <c r="FF13" s="182" t="n"/>
      <c r="FG13" s="182" t="n"/>
      <c r="FH13" s="182" t="n"/>
      <c r="FI13" s="182" t="n"/>
      <c r="FJ13" s="182" t="n"/>
      <c r="FK13" s="182" t="n"/>
      <c r="FL13" s="182" t="n"/>
      <c r="FM13" s="182" t="n"/>
      <c r="FN13" s="182" t="n"/>
      <c r="FO13" s="182" t="n"/>
      <c r="FP13" s="182" t="n"/>
      <c r="FQ13" s="182" t="n"/>
      <c r="FR13" s="182" t="n"/>
      <c r="FS13" s="182" t="n"/>
      <c r="FT13" s="182" t="n"/>
      <c r="FU13" s="184" t="n"/>
      <c r="FV13" s="185">
        <f>SUM(G13:FU13)</f>
        <v/>
      </c>
      <c r="FW13" s="186">
        <f>E13-FV13</f>
        <v/>
      </c>
    </row>
    <row r="14">
      <c r="A14" s="5" t="n">
        <v>13</v>
      </c>
      <c r="B14" s="179" t="n">
        <v>44288</v>
      </c>
      <c r="C14" s="30" t="inlineStr">
        <is>
          <t>ONSEM2100203</t>
        </is>
      </c>
      <c r="D14" s="180" t="n">
        <v>44271</v>
      </c>
      <c r="E14" s="181" t="n">
        <v>46.25</v>
      </c>
      <c r="F14" s="207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9" t="n">
        <v>46.25</v>
      </c>
      <c r="DR14" s="182" t="n"/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2" t="n"/>
      <c r="EG14" s="182" t="n"/>
      <c r="EH14" s="182" t="n"/>
      <c r="EI14" s="182" t="n"/>
      <c r="EJ14" s="182" t="n"/>
      <c r="EK14" s="182" t="n"/>
      <c r="EL14" s="182" t="n"/>
      <c r="EM14" s="182" t="n"/>
      <c r="EN14" s="182" t="n"/>
      <c r="EO14" s="182" t="n"/>
      <c r="EP14" s="182" t="n"/>
      <c r="EQ14" s="182" t="n"/>
      <c r="ER14" s="182" t="n"/>
      <c r="ES14" s="182" t="n"/>
      <c r="ET14" s="182" t="n"/>
      <c r="EU14" s="182" t="n"/>
      <c r="EV14" s="182" t="n"/>
      <c r="EW14" s="182" t="n"/>
      <c r="EX14" s="182" t="n"/>
      <c r="EY14" s="182" t="n"/>
      <c r="EZ14" s="182" t="n"/>
      <c r="FA14" s="182" t="n"/>
      <c r="FB14" s="182" t="n"/>
      <c r="FC14" s="182" t="n"/>
      <c r="FD14" s="182" t="n"/>
      <c r="FE14" s="182" t="n"/>
      <c r="FF14" s="182" t="n"/>
      <c r="FG14" s="182" t="n"/>
      <c r="FH14" s="182" t="n"/>
      <c r="FI14" s="182" t="n"/>
      <c r="FJ14" s="182" t="n"/>
      <c r="FK14" s="182" t="n"/>
      <c r="FL14" s="182" t="n"/>
      <c r="FM14" s="182" t="n"/>
      <c r="FN14" s="182" t="n"/>
      <c r="FO14" s="182" t="n"/>
      <c r="FP14" s="182" t="n"/>
      <c r="FQ14" s="182" t="n"/>
      <c r="FR14" s="182" t="n"/>
      <c r="FS14" s="182" t="n"/>
      <c r="FT14" s="182" t="n"/>
      <c r="FU14" s="184" t="n"/>
      <c r="FV14" s="185">
        <f>SUM(G14:FU14)</f>
        <v/>
      </c>
      <c r="FW14" s="186">
        <f>E14-FV14</f>
        <v/>
      </c>
    </row>
    <row r="15">
      <c r="A15" s="5" t="n">
        <v>14</v>
      </c>
      <c r="B15" s="179" t="n">
        <v>44288</v>
      </c>
      <c r="C15" s="30" t="inlineStr">
        <is>
          <t>STREAMLINE163156</t>
        </is>
      </c>
      <c r="D15" s="180" t="n">
        <v>44271</v>
      </c>
      <c r="E15" s="181" t="n">
        <v>35</v>
      </c>
      <c r="F15" s="207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9" t="n">
        <v>35</v>
      </c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2" t="n"/>
      <c r="DP15" s="182" t="n"/>
      <c r="DQ15" s="182" t="n"/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2" t="n"/>
      <c r="EB15" s="182" t="n"/>
      <c r="EC15" s="182" t="n"/>
      <c r="ED15" s="182" t="n"/>
      <c r="EE15" s="182" t="n"/>
      <c r="EF15" s="182" t="n"/>
      <c r="EG15" s="182" t="n"/>
      <c r="EH15" s="182" t="n"/>
      <c r="EI15" s="182" t="n"/>
      <c r="EJ15" s="182" t="n"/>
      <c r="EK15" s="182" t="n"/>
      <c r="EL15" s="182" t="n"/>
      <c r="EM15" s="182" t="n"/>
      <c r="EN15" s="182" t="n"/>
      <c r="EO15" s="182" t="n"/>
      <c r="EP15" s="182" t="n"/>
      <c r="EQ15" s="182" t="n"/>
      <c r="ER15" s="182" t="n"/>
      <c r="ES15" s="182" t="n"/>
      <c r="ET15" s="182" t="n"/>
      <c r="EU15" s="182" t="n"/>
      <c r="EV15" s="182" t="n"/>
      <c r="EW15" s="182" t="n"/>
      <c r="EX15" s="182" t="n"/>
      <c r="EY15" s="182" t="n"/>
      <c r="EZ15" s="182" t="n"/>
      <c r="FA15" s="182" t="n"/>
      <c r="FB15" s="182" t="n"/>
      <c r="FC15" s="182" t="n"/>
      <c r="FD15" s="182" t="n"/>
      <c r="FE15" s="182" t="n"/>
      <c r="FF15" s="182" t="n"/>
      <c r="FG15" s="182" t="n"/>
      <c r="FH15" s="182" t="n"/>
      <c r="FI15" s="182" t="n"/>
      <c r="FJ15" s="182" t="n"/>
      <c r="FK15" s="182" t="n"/>
      <c r="FL15" s="182" t="n"/>
      <c r="FM15" s="182" t="n"/>
      <c r="FN15" s="182" t="n"/>
      <c r="FO15" s="182" t="n"/>
      <c r="FP15" s="182" t="n"/>
      <c r="FQ15" s="182" t="n"/>
      <c r="FR15" s="182" t="n"/>
      <c r="FS15" s="182" t="n"/>
      <c r="FT15" s="182" t="n"/>
      <c r="FU15" s="184" t="n"/>
      <c r="FV15" s="185">
        <f>SUM(G15:FU15)</f>
        <v/>
      </c>
      <c r="FW15" s="186">
        <f>E15-FV15</f>
        <v/>
      </c>
    </row>
    <row r="16">
      <c r="A16" s="5" t="n">
        <v>15</v>
      </c>
      <c r="B16" s="179" t="n">
        <v>44288</v>
      </c>
      <c r="C16" s="30" t="inlineStr">
        <is>
          <t>STREAMLINE163189</t>
        </is>
      </c>
      <c r="D16" s="180" t="n">
        <v>44272</v>
      </c>
      <c r="E16" s="181" t="n">
        <v>35</v>
      </c>
      <c r="F16" s="207" t="n"/>
      <c r="G16" s="182" t="n"/>
      <c r="H16" s="182" t="n"/>
      <c r="I16" s="182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9" t="n">
        <v>35</v>
      </c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2" t="n"/>
      <c r="EH16" s="182" t="n"/>
      <c r="EI16" s="182" t="n"/>
      <c r="EJ16" s="182" t="n"/>
      <c r="EK16" s="182" t="n"/>
      <c r="EL16" s="182" t="n"/>
      <c r="EM16" s="182" t="n"/>
      <c r="EN16" s="182" t="n"/>
      <c r="EO16" s="182" t="n"/>
      <c r="EP16" s="182" t="n"/>
      <c r="EQ16" s="182" t="n"/>
      <c r="ER16" s="182" t="n"/>
      <c r="ES16" s="182" t="n"/>
      <c r="ET16" s="182" t="n"/>
      <c r="EU16" s="182" t="n"/>
      <c r="EV16" s="182" t="n"/>
      <c r="EW16" s="182" t="n"/>
      <c r="EX16" s="182" t="n"/>
      <c r="EY16" s="182" t="n"/>
      <c r="EZ16" s="182" t="n"/>
      <c r="FA16" s="182" t="n"/>
      <c r="FB16" s="182" t="n"/>
      <c r="FC16" s="182" t="n"/>
      <c r="FD16" s="182" t="n"/>
      <c r="FE16" s="182" t="n"/>
      <c r="FF16" s="182" t="n"/>
      <c r="FG16" s="182" t="n"/>
      <c r="FH16" s="182" t="n"/>
      <c r="FI16" s="182" t="n"/>
      <c r="FJ16" s="182" t="n"/>
      <c r="FK16" s="182" t="n"/>
      <c r="FL16" s="182" t="n"/>
      <c r="FM16" s="182" t="n"/>
      <c r="FN16" s="182" t="n"/>
      <c r="FO16" s="182" t="n"/>
      <c r="FP16" s="182" t="n"/>
      <c r="FQ16" s="182" t="n"/>
      <c r="FR16" s="182" t="n"/>
      <c r="FS16" s="182" t="n"/>
      <c r="FT16" s="182" t="n"/>
      <c r="FU16" s="184" t="n"/>
      <c r="FV16" s="185">
        <f>SUM(G16:FU16)</f>
        <v/>
      </c>
      <c r="FW16" s="186">
        <f>E16-FV16</f>
        <v/>
      </c>
    </row>
    <row r="17">
      <c r="A17" s="5" t="n">
        <v>16</v>
      </c>
      <c r="B17" s="179" t="n">
        <v>44288</v>
      </c>
      <c r="C17" s="30" t="inlineStr">
        <is>
          <t>3-351-74045</t>
        </is>
      </c>
      <c r="D17" s="180" t="n">
        <v>44263</v>
      </c>
      <c r="E17" s="181" t="n">
        <v>49.8</v>
      </c>
      <c r="F17" s="207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9" t="n">
        <v>49.8</v>
      </c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2" t="n"/>
      <c r="EH17" s="182" t="n"/>
      <c r="EI17" s="182" t="n"/>
      <c r="EJ17" s="182" t="n"/>
      <c r="EK17" s="182" t="n"/>
      <c r="EL17" s="182" t="n"/>
      <c r="EM17" s="182" t="n"/>
      <c r="EN17" s="182" t="n"/>
      <c r="EO17" s="182" t="n"/>
      <c r="EP17" s="182" t="n"/>
      <c r="EQ17" s="182" t="n"/>
      <c r="ER17" s="182" t="n"/>
      <c r="ES17" s="182" t="n"/>
      <c r="ET17" s="182" t="n"/>
      <c r="EU17" s="182" t="n"/>
      <c r="EV17" s="182" t="n"/>
      <c r="EW17" s="182" t="n"/>
      <c r="EX17" s="182" t="n"/>
      <c r="EY17" s="182" t="n"/>
      <c r="EZ17" s="182" t="n"/>
      <c r="FA17" s="182" t="n"/>
      <c r="FB17" s="182" t="n"/>
      <c r="FC17" s="182" t="n"/>
      <c r="FD17" s="182" t="n"/>
      <c r="FE17" s="182" t="n"/>
      <c r="FF17" s="182" t="n"/>
      <c r="FG17" s="182" t="n"/>
      <c r="FH17" s="182" t="n"/>
      <c r="FI17" s="182" t="n"/>
      <c r="FJ17" s="182" t="n"/>
      <c r="FK17" s="182" t="n"/>
      <c r="FL17" s="182" t="n"/>
      <c r="FM17" s="182" t="n"/>
      <c r="FN17" s="182" t="n"/>
      <c r="FO17" s="182" t="n"/>
      <c r="FP17" s="182" t="n"/>
      <c r="FQ17" s="182" t="n"/>
      <c r="FR17" s="182" t="n"/>
      <c r="FS17" s="182" t="n"/>
      <c r="FT17" s="182" t="n"/>
      <c r="FU17" s="184" t="n"/>
      <c r="FV17" s="185">
        <f>SUM(G17:FU17)</f>
        <v/>
      </c>
      <c r="FW17" s="186">
        <f>E17-FV17</f>
        <v/>
      </c>
    </row>
    <row r="18">
      <c r="A18" s="5" t="n">
        <v>17</v>
      </c>
      <c r="B18" s="179" t="n">
        <v>44292</v>
      </c>
      <c r="C18" s="30" t="inlineStr">
        <is>
          <t>DIGIKEY 2101511</t>
        </is>
      </c>
      <c r="D18" s="180" t="n">
        <v>44278</v>
      </c>
      <c r="E18" s="181" t="n">
        <v>93.94</v>
      </c>
      <c r="F18" s="207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2" t="n"/>
      <c r="EM18" s="182" t="n"/>
      <c r="EN18" s="182" t="n"/>
      <c r="EO18" s="182" t="n"/>
      <c r="EP18" s="182" t="n"/>
      <c r="EQ18" s="182" t="n"/>
      <c r="ER18" s="182" t="n"/>
      <c r="ES18" s="182" t="n"/>
      <c r="ET18" s="182" t="n"/>
      <c r="EU18" s="182" t="n"/>
      <c r="EV18" s="182" t="n"/>
      <c r="EW18" s="182" t="n"/>
      <c r="EX18" s="182" t="n"/>
      <c r="EY18" s="182" t="n"/>
      <c r="EZ18" s="182" t="n"/>
      <c r="FA18" s="182" t="n"/>
      <c r="FB18" s="182" t="n"/>
      <c r="FC18" s="182" t="n"/>
      <c r="FD18" s="182" t="n"/>
      <c r="FE18" s="182" t="n"/>
      <c r="FF18" s="182" t="n"/>
      <c r="FG18" s="182" t="n"/>
      <c r="FH18" s="182" t="n"/>
      <c r="FI18" s="182" t="n"/>
      <c r="FJ18" s="182" t="n"/>
      <c r="FK18" s="182" t="n"/>
      <c r="FL18" s="182" t="n"/>
      <c r="FM18" s="183" t="n">
        <v>93.94</v>
      </c>
      <c r="FN18" s="182" t="n"/>
      <c r="FO18" s="182" t="n"/>
      <c r="FP18" s="182" t="n"/>
      <c r="FQ18" s="182" t="n"/>
      <c r="FR18" s="182" t="n"/>
      <c r="FS18" s="182" t="n"/>
      <c r="FT18" s="182" t="n"/>
      <c r="FU18" s="184" t="n"/>
      <c r="FV18" s="185">
        <f>SUM(G18:FU18)</f>
        <v/>
      </c>
      <c r="FW18" s="186">
        <f>E18-FV18</f>
        <v/>
      </c>
    </row>
    <row r="19">
      <c r="A19" s="5" t="n">
        <v>18</v>
      </c>
      <c r="B19" s="179" t="n">
        <v>44292</v>
      </c>
      <c r="C19" s="30" t="inlineStr">
        <is>
          <t>DIGIKEY 2101509</t>
        </is>
      </c>
      <c r="D19" s="180" t="n">
        <v>44278</v>
      </c>
      <c r="E19" s="181" t="n">
        <v>28.51</v>
      </c>
      <c r="F19" s="207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2" t="n"/>
      <c r="EG19" s="182" t="n"/>
      <c r="EH19" s="182" t="n"/>
      <c r="EI19" s="182" t="n"/>
      <c r="EJ19" s="182" t="n"/>
      <c r="EK19" s="182" t="n"/>
      <c r="EL19" s="182" t="n"/>
      <c r="EM19" s="182" t="n"/>
      <c r="EN19" s="182" t="n"/>
      <c r="EO19" s="182" t="n"/>
      <c r="EP19" s="182" t="n"/>
      <c r="EQ19" s="182" t="n"/>
      <c r="ER19" s="182" t="n"/>
      <c r="ES19" s="182" t="n"/>
      <c r="ET19" s="182" t="n"/>
      <c r="EU19" s="182" t="n"/>
      <c r="EV19" s="182" t="n"/>
      <c r="EW19" s="182" t="n"/>
      <c r="EX19" s="182" t="n"/>
      <c r="EY19" s="182" t="n"/>
      <c r="EZ19" s="182" t="n"/>
      <c r="FA19" s="182" t="n"/>
      <c r="FB19" s="182" t="n"/>
      <c r="FC19" s="182" t="n"/>
      <c r="FD19" s="182" t="n"/>
      <c r="FE19" s="182" t="n"/>
      <c r="FF19" s="182" t="n"/>
      <c r="FG19" s="182" t="n"/>
      <c r="FH19" s="182" t="n"/>
      <c r="FI19" s="182" t="n"/>
      <c r="FJ19" s="182" t="n"/>
      <c r="FK19" s="182" t="n"/>
      <c r="FL19" s="183" t="n">
        <v>28.51</v>
      </c>
      <c r="FM19" s="182" t="n"/>
      <c r="FN19" s="182" t="n"/>
      <c r="FO19" s="182" t="n"/>
      <c r="FP19" s="182" t="n"/>
      <c r="FQ19" s="182" t="n"/>
      <c r="FR19" s="182" t="n"/>
      <c r="FS19" s="182" t="n"/>
      <c r="FT19" s="182" t="n"/>
      <c r="FU19" s="184" t="n"/>
      <c r="FV19" s="185">
        <f>SUM(G19:FU19)</f>
        <v/>
      </c>
      <c r="FW19" s="186">
        <f>E19-FV19</f>
        <v/>
      </c>
    </row>
    <row r="20">
      <c r="A20" s="5" t="n">
        <v>19</v>
      </c>
      <c r="B20" s="179" t="n">
        <v>44292</v>
      </c>
      <c r="C20" s="30" t="inlineStr">
        <is>
          <t>DIGIKEY 2101184</t>
        </is>
      </c>
      <c r="D20" s="180" t="n">
        <v>44267</v>
      </c>
      <c r="E20" s="181" t="n">
        <v>932.74</v>
      </c>
      <c r="F20" s="207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2" t="n"/>
      <c r="EG20" s="182" t="n"/>
      <c r="EH20" s="182" t="n"/>
      <c r="EI20" s="182" t="n"/>
      <c r="EJ20" s="182" t="n"/>
      <c r="EK20" s="182" t="n"/>
      <c r="EL20" s="182" t="n"/>
      <c r="EM20" s="182" t="n"/>
      <c r="EN20" s="182" t="n"/>
      <c r="EO20" s="182" t="n"/>
      <c r="EP20" s="182" t="n"/>
      <c r="EQ20" s="182" t="n"/>
      <c r="ER20" s="182" t="n"/>
      <c r="ES20" s="182" t="n"/>
      <c r="ET20" s="182" t="n"/>
      <c r="EU20" s="182" t="n"/>
      <c r="EV20" s="182" t="n"/>
      <c r="EW20" s="182" t="n"/>
      <c r="EX20" s="182" t="n"/>
      <c r="EY20" s="182" t="n"/>
      <c r="EZ20" s="182" t="n"/>
      <c r="FA20" s="182" t="n"/>
      <c r="FB20" s="182" t="n"/>
      <c r="FC20" s="182" t="n"/>
      <c r="FD20" s="182" t="n"/>
      <c r="FE20" s="182" t="n"/>
      <c r="FF20" s="182" t="n"/>
      <c r="FG20" s="183" t="n">
        <v>932.74</v>
      </c>
      <c r="FH20" s="182" t="n"/>
      <c r="FI20" s="182" t="n"/>
      <c r="FJ20" s="182" t="n"/>
      <c r="FK20" s="182" t="n"/>
      <c r="FL20" s="182" t="n"/>
      <c r="FM20" s="182" t="n"/>
      <c r="FN20" s="182" t="n"/>
      <c r="FO20" s="182" t="n"/>
      <c r="FP20" s="182" t="n"/>
      <c r="FQ20" s="182" t="n"/>
      <c r="FR20" s="182" t="n"/>
      <c r="FS20" s="182" t="n"/>
      <c r="FT20" s="182" t="n"/>
      <c r="FU20" s="184" t="n"/>
      <c r="FV20" s="185">
        <f>SUM(G20:FU20)</f>
        <v/>
      </c>
      <c r="FW20" s="186">
        <f>E20-FV20</f>
        <v/>
      </c>
    </row>
    <row r="21">
      <c r="A21" s="5" t="n">
        <v>20</v>
      </c>
      <c r="B21" s="179" t="n">
        <v>44292</v>
      </c>
      <c r="C21" s="30" t="inlineStr">
        <is>
          <t>DIGIKEY 2101177</t>
        </is>
      </c>
      <c r="D21" s="180" t="n">
        <v>44264</v>
      </c>
      <c r="E21" s="181" t="n">
        <v>107.04</v>
      </c>
      <c r="F21" s="207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3" t="n">
        <v>107.04</v>
      </c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2" t="n"/>
      <c r="EC21" s="182" t="n"/>
      <c r="ED21" s="182" t="n"/>
      <c r="EE21" s="182" t="n"/>
      <c r="EF21" s="182" t="n"/>
      <c r="EG21" s="182" t="n"/>
      <c r="EH21" s="182" t="n"/>
      <c r="EI21" s="182" t="n"/>
      <c r="EJ21" s="182" t="n"/>
      <c r="EK21" s="182" t="n"/>
      <c r="EL21" s="182" t="n"/>
      <c r="EM21" s="182" t="n"/>
      <c r="EN21" s="182" t="n"/>
      <c r="EO21" s="182" t="n"/>
      <c r="EP21" s="182" t="n"/>
      <c r="EQ21" s="182" t="n"/>
      <c r="ER21" s="182" t="n"/>
      <c r="ES21" s="182" t="n"/>
      <c r="ET21" s="182" t="n"/>
      <c r="EU21" s="182" t="n"/>
      <c r="EV21" s="182" t="n"/>
      <c r="EW21" s="182" t="n"/>
      <c r="EX21" s="182" t="n"/>
      <c r="EY21" s="182" t="n"/>
      <c r="EZ21" s="182" t="n"/>
      <c r="FA21" s="182" t="n"/>
      <c r="FB21" s="182" t="n"/>
      <c r="FC21" s="182" t="n"/>
      <c r="FD21" s="182" t="n"/>
      <c r="FE21" s="182" t="n"/>
      <c r="FF21" s="182" t="n"/>
      <c r="FG21" s="182" t="n"/>
      <c r="FH21" s="182" t="n"/>
      <c r="FI21" s="182" t="n"/>
      <c r="FJ21" s="182" t="n"/>
      <c r="FK21" s="182" t="n"/>
      <c r="FL21" s="182" t="n"/>
      <c r="FM21" s="182" t="n"/>
      <c r="FN21" s="182" t="n"/>
      <c r="FO21" s="182" t="n"/>
      <c r="FP21" s="182" t="n"/>
      <c r="FQ21" s="182" t="n"/>
      <c r="FR21" s="182" t="n"/>
      <c r="FS21" s="182" t="n"/>
      <c r="FT21" s="182" t="n"/>
      <c r="FU21" s="184" t="n"/>
      <c r="FV21" s="185">
        <f>SUM(G21:FU21)</f>
        <v/>
      </c>
      <c r="FW21" s="186">
        <f>E21-FV21</f>
        <v/>
      </c>
    </row>
    <row r="22">
      <c r="A22" s="5" t="n">
        <v>21</v>
      </c>
      <c r="B22" s="179" t="n">
        <v>44292</v>
      </c>
      <c r="C22" s="30" t="inlineStr">
        <is>
          <t>DIGIKEY 2101164</t>
        </is>
      </c>
      <c r="D22" s="180" t="n">
        <v>44260</v>
      </c>
      <c r="E22" s="181" t="n">
        <v>84.02</v>
      </c>
      <c r="F22" s="207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3" t="n">
        <v>84.02</v>
      </c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2" t="n"/>
      <c r="EM22" s="182" t="n"/>
      <c r="EN22" s="182" t="n"/>
      <c r="EO22" s="182" t="n"/>
      <c r="EP22" s="182" t="n"/>
      <c r="EQ22" s="182" t="n"/>
      <c r="ER22" s="182" t="n"/>
      <c r="ES22" s="182" t="n"/>
      <c r="ET22" s="182" t="n"/>
      <c r="EU22" s="182" t="n"/>
      <c r="EV22" s="182" t="n"/>
      <c r="EW22" s="182" t="n"/>
      <c r="EX22" s="182" t="n"/>
      <c r="EY22" s="182" t="n"/>
      <c r="EZ22" s="182" t="n"/>
      <c r="FA22" s="182" t="n"/>
      <c r="FB22" s="182" t="n"/>
      <c r="FC22" s="182" t="n"/>
      <c r="FD22" s="182" t="n"/>
      <c r="FE22" s="182" t="n"/>
      <c r="FF22" s="182" t="n"/>
      <c r="FG22" s="182" t="n"/>
      <c r="FH22" s="182" t="n"/>
      <c r="FI22" s="182" t="n"/>
      <c r="FJ22" s="182" t="n"/>
      <c r="FK22" s="182" t="n"/>
      <c r="FL22" s="182" t="n"/>
      <c r="FM22" s="182" t="n"/>
      <c r="FN22" s="182" t="n"/>
      <c r="FO22" s="182" t="n"/>
      <c r="FP22" s="182" t="n"/>
      <c r="FQ22" s="182" t="n"/>
      <c r="FR22" s="182" t="n"/>
      <c r="FS22" s="182" t="n"/>
      <c r="FT22" s="182" t="n"/>
      <c r="FU22" s="184" t="n"/>
      <c r="FV22" s="185">
        <f>SUM(G22:FU22)</f>
        <v/>
      </c>
      <c r="FW22" s="186">
        <f>E22-FV22</f>
        <v/>
      </c>
    </row>
    <row r="23">
      <c r="A23" s="5" t="n">
        <v>22</v>
      </c>
      <c r="B23" s="179" t="n">
        <v>44292</v>
      </c>
      <c r="C23" s="30" t="inlineStr">
        <is>
          <t>DIGIKEY 2100695</t>
        </is>
      </c>
      <c r="D23" s="180" t="n">
        <v>44270</v>
      </c>
      <c r="E23" s="181" t="n">
        <v>15.25</v>
      </c>
      <c r="F23" s="207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3" t="n">
        <v>15.25</v>
      </c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2" t="n"/>
      <c r="EG23" s="182" t="n"/>
      <c r="EH23" s="182" t="n"/>
      <c r="EI23" s="182" t="n"/>
      <c r="EJ23" s="182" t="n"/>
      <c r="EK23" s="182" t="n"/>
      <c r="EL23" s="182" t="n"/>
      <c r="EM23" s="182" t="n"/>
      <c r="EN23" s="182" t="n"/>
      <c r="EO23" s="182" t="n"/>
      <c r="EP23" s="182" t="n"/>
      <c r="EQ23" s="182" t="n"/>
      <c r="ER23" s="182" t="n"/>
      <c r="ES23" s="182" t="n"/>
      <c r="ET23" s="182" t="n"/>
      <c r="EU23" s="182" t="n"/>
      <c r="EV23" s="182" t="n"/>
      <c r="EW23" s="182" t="n"/>
      <c r="EX23" s="182" t="n"/>
      <c r="EY23" s="182" t="n"/>
      <c r="EZ23" s="182" t="n"/>
      <c r="FA23" s="182" t="n"/>
      <c r="FB23" s="182" t="n"/>
      <c r="FC23" s="182" t="n"/>
      <c r="FD23" s="182" t="n"/>
      <c r="FE23" s="182" t="n"/>
      <c r="FF23" s="182" t="n"/>
      <c r="FG23" s="182" t="n"/>
      <c r="FH23" s="182" t="n"/>
      <c r="FI23" s="182" t="n"/>
      <c r="FJ23" s="182" t="n"/>
      <c r="FK23" s="182" t="n"/>
      <c r="FL23" s="182" t="n"/>
      <c r="FM23" s="182" t="n"/>
      <c r="FN23" s="182" t="n"/>
      <c r="FO23" s="182" t="n"/>
      <c r="FP23" s="182" t="n"/>
      <c r="FQ23" s="182" t="n"/>
      <c r="FR23" s="182" t="n"/>
      <c r="FS23" s="182" t="n"/>
      <c r="FT23" s="182" t="n"/>
      <c r="FU23" s="184" t="n"/>
      <c r="FV23" s="185">
        <f>SUM(G23:FU23)</f>
        <v/>
      </c>
      <c r="FW23" s="186">
        <f>E23-FV23</f>
        <v/>
      </c>
    </row>
    <row r="24">
      <c r="A24" s="5" t="n">
        <v>23</v>
      </c>
      <c r="B24" s="179" t="n">
        <v>44292</v>
      </c>
      <c r="C24" s="30" t="inlineStr">
        <is>
          <t>DIGIKEY 2100598</t>
        </is>
      </c>
      <c r="D24" s="180" t="n">
        <v>44285</v>
      </c>
      <c r="E24" s="181" t="n">
        <v>3.09</v>
      </c>
      <c r="F24" s="207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3" t="n">
        <v>3.09</v>
      </c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2" t="n"/>
      <c r="EH24" s="182" t="n"/>
      <c r="EI24" s="182" t="n"/>
      <c r="EJ24" s="182" t="n"/>
      <c r="EK24" s="182" t="n"/>
      <c r="EL24" s="182" t="n"/>
      <c r="EM24" s="182" t="n"/>
      <c r="EN24" s="182" t="n"/>
      <c r="EO24" s="182" t="n"/>
      <c r="EP24" s="182" t="n"/>
      <c r="EQ24" s="182" t="n"/>
      <c r="ER24" s="182" t="n"/>
      <c r="ES24" s="182" t="n"/>
      <c r="ET24" s="182" t="n"/>
      <c r="EU24" s="182" t="n"/>
      <c r="EV24" s="182" t="n"/>
      <c r="EW24" s="182" t="n"/>
      <c r="EX24" s="182" t="n"/>
      <c r="EY24" s="182" t="n"/>
      <c r="EZ24" s="182" t="n"/>
      <c r="FA24" s="182" t="n"/>
      <c r="FB24" s="182" t="n"/>
      <c r="FC24" s="182" t="n"/>
      <c r="FD24" s="182" t="n"/>
      <c r="FE24" s="182" t="n"/>
      <c r="FF24" s="182" t="n"/>
      <c r="FG24" s="182" t="n"/>
      <c r="FH24" s="182" t="n"/>
      <c r="FI24" s="182" t="n"/>
      <c r="FJ24" s="182" t="n"/>
      <c r="FK24" s="182" t="n"/>
      <c r="FL24" s="182" t="n"/>
      <c r="FM24" s="182" t="n"/>
      <c r="FN24" s="182" t="n"/>
      <c r="FO24" s="182" t="n"/>
      <c r="FP24" s="182" t="n"/>
      <c r="FQ24" s="182" t="n"/>
      <c r="FR24" s="182" t="n"/>
      <c r="FS24" s="182" t="n"/>
      <c r="FT24" s="182" t="n"/>
      <c r="FU24" s="184" t="n"/>
      <c r="FV24" s="185">
        <f>SUM(G24:FU24)</f>
        <v/>
      </c>
      <c r="FW24" s="186">
        <f>E24-FV24</f>
        <v/>
      </c>
    </row>
    <row r="25">
      <c r="A25" s="5" t="n">
        <v>24</v>
      </c>
      <c r="B25" s="179" t="n">
        <v>44292</v>
      </c>
      <c r="C25" s="30" t="inlineStr">
        <is>
          <t>DIGIKEY 2100582</t>
        </is>
      </c>
      <c r="D25" s="180" t="n">
        <v>44280</v>
      </c>
      <c r="E25" s="181" t="n">
        <v>7.78</v>
      </c>
      <c r="F25" s="207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3" t="n">
        <v>7.78</v>
      </c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2" t="n"/>
      <c r="EH25" s="182" t="n"/>
      <c r="EI25" s="182" t="n"/>
      <c r="EJ25" s="182" t="n"/>
      <c r="EK25" s="182" t="n"/>
      <c r="EL25" s="182" t="n"/>
      <c r="EM25" s="182" t="n"/>
      <c r="EN25" s="182" t="n"/>
      <c r="EO25" s="182" t="n"/>
      <c r="EP25" s="182" t="n"/>
      <c r="EQ25" s="182" t="n"/>
      <c r="ER25" s="182" t="n"/>
      <c r="ES25" s="182" t="n"/>
      <c r="ET25" s="182" t="n"/>
      <c r="EU25" s="182" t="n"/>
      <c r="EV25" s="182" t="n"/>
      <c r="EW25" s="182" t="n"/>
      <c r="EX25" s="182" t="n"/>
      <c r="EY25" s="182" t="n"/>
      <c r="EZ25" s="182" t="n"/>
      <c r="FA25" s="182" t="n"/>
      <c r="FB25" s="182" t="n"/>
      <c r="FC25" s="182" t="n"/>
      <c r="FD25" s="182" t="n"/>
      <c r="FE25" s="182" t="n"/>
      <c r="FF25" s="182" t="n"/>
      <c r="FG25" s="182" t="n"/>
      <c r="FH25" s="182" t="n"/>
      <c r="FI25" s="182" t="n"/>
      <c r="FJ25" s="182" t="n"/>
      <c r="FK25" s="182" t="n"/>
      <c r="FL25" s="182" t="n"/>
      <c r="FM25" s="182" t="n"/>
      <c r="FN25" s="182" t="n"/>
      <c r="FO25" s="182" t="n"/>
      <c r="FP25" s="182" t="n"/>
      <c r="FQ25" s="182" t="n"/>
      <c r="FR25" s="182" t="n"/>
      <c r="FS25" s="182" t="n"/>
      <c r="FT25" s="182" t="n"/>
      <c r="FU25" s="184" t="n"/>
      <c r="FV25" s="185">
        <f>SUM(G25:FU25)</f>
        <v/>
      </c>
      <c r="FW25" s="186">
        <f>E25-FV25</f>
        <v/>
      </c>
    </row>
    <row r="26">
      <c r="A26" s="5" t="n">
        <v>25</v>
      </c>
      <c r="B26" s="179" t="n">
        <v>44292</v>
      </c>
      <c r="C26" s="30" t="inlineStr">
        <is>
          <t>DIGIKEY 2100567</t>
        </is>
      </c>
      <c r="D26" s="180" t="n">
        <v>44273</v>
      </c>
      <c r="E26" s="181" t="n">
        <v>259.35</v>
      </c>
      <c r="F26" s="207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3" t="n">
        <v>259.35</v>
      </c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2" t="n"/>
      <c r="DG26" s="182" t="n"/>
      <c r="DH26" s="182" t="n"/>
      <c r="DI26" s="182" t="n"/>
      <c r="DJ26" s="182" t="n"/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2" t="n"/>
      <c r="EH26" s="182" t="n"/>
      <c r="EI26" s="182" t="n"/>
      <c r="EJ26" s="182" t="n"/>
      <c r="EK26" s="182" t="n"/>
      <c r="EL26" s="182" t="n"/>
      <c r="EM26" s="182" t="n"/>
      <c r="EN26" s="182" t="n"/>
      <c r="EO26" s="182" t="n"/>
      <c r="EP26" s="182" t="n"/>
      <c r="EQ26" s="182" t="n"/>
      <c r="ER26" s="182" t="n"/>
      <c r="ES26" s="182" t="n"/>
      <c r="ET26" s="182" t="n"/>
      <c r="EU26" s="182" t="n"/>
      <c r="EV26" s="182" t="n"/>
      <c r="EW26" s="182" t="n"/>
      <c r="EX26" s="182" t="n"/>
      <c r="EY26" s="182" t="n"/>
      <c r="EZ26" s="182" t="n"/>
      <c r="FA26" s="182" t="n"/>
      <c r="FB26" s="182" t="n"/>
      <c r="FC26" s="182" t="n"/>
      <c r="FD26" s="182" t="n"/>
      <c r="FE26" s="182" t="n"/>
      <c r="FF26" s="182" t="n"/>
      <c r="FG26" s="182" t="n"/>
      <c r="FH26" s="182" t="n"/>
      <c r="FI26" s="182" t="n"/>
      <c r="FJ26" s="182" t="n"/>
      <c r="FK26" s="182" t="n"/>
      <c r="FL26" s="182" t="n"/>
      <c r="FM26" s="182" t="n"/>
      <c r="FN26" s="182" t="n"/>
      <c r="FO26" s="182" t="n"/>
      <c r="FP26" s="182" t="n"/>
      <c r="FQ26" s="182" t="n"/>
      <c r="FR26" s="182" t="n"/>
      <c r="FS26" s="182" t="n"/>
      <c r="FT26" s="182" t="n"/>
      <c r="FU26" s="184" t="n"/>
      <c r="FV26" s="185">
        <f>SUM(G26:FU26)</f>
        <v/>
      </c>
      <c r="FW26" s="186">
        <f>E26-FV26</f>
        <v/>
      </c>
    </row>
    <row r="27">
      <c r="A27" s="5" t="n">
        <v>26</v>
      </c>
      <c r="B27" s="179" t="n">
        <v>44292</v>
      </c>
      <c r="C27" s="30" t="inlineStr">
        <is>
          <t>DIGIKEY 2100565</t>
        </is>
      </c>
      <c r="D27" s="180" t="n">
        <v>44273</v>
      </c>
      <c r="E27" s="181" t="n">
        <v>531.26</v>
      </c>
      <c r="F27" s="207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3" t="n">
        <v>531.26</v>
      </c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2" t="n"/>
      <c r="DN27" s="182" t="n"/>
      <c r="DO27" s="182" t="n"/>
      <c r="DP27" s="182" t="n"/>
      <c r="DQ27" s="182" t="n"/>
      <c r="DR27" s="182" t="n"/>
      <c r="DS27" s="182" t="n"/>
      <c r="DT27" s="182" t="n"/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2" t="n"/>
      <c r="EL27" s="182" t="n"/>
      <c r="EM27" s="182" t="n"/>
      <c r="EN27" s="182" t="n"/>
      <c r="EO27" s="182" t="n"/>
      <c r="EP27" s="182" t="n"/>
      <c r="EQ27" s="182" t="n"/>
      <c r="ER27" s="182" t="n"/>
      <c r="ES27" s="182" t="n"/>
      <c r="ET27" s="182" t="n"/>
      <c r="EU27" s="182" t="n"/>
      <c r="EV27" s="182" t="n"/>
      <c r="EW27" s="182" t="n"/>
      <c r="EX27" s="182" t="n"/>
      <c r="EY27" s="182" t="n"/>
      <c r="EZ27" s="182" t="n"/>
      <c r="FA27" s="182" t="n"/>
      <c r="FB27" s="182" t="n"/>
      <c r="FC27" s="182" t="n"/>
      <c r="FD27" s="182" t="n"/>
      <c r="FE27" s="182" t="n"/>
      <c r="FF27" s="182" t="n"/>
      <c r="FG27" s="182" t="n"/>
      <c r="FH27" s="182" t="n"/>
      <c r="FI27" s="182" t="n"/>
      <c r="FJ27" s="182" t="n"/>
      <c r="FK27" s="182" t="n"/>
      <c r="FL27" s="182" t="n"/>
      <c r="FM27" s="182" t="n"/>
      <c r="FN27" s="182" t="n"/>
      <c r="FO27" s="182" t="n"/>
      <c r="FP27" s="182" t="n"/>
      <c r="FQ27" s="182" t="n"/>
      <c r="FR27" s="182" t="n"/>
      <c r="FS27" s="182" t="n"/>
      <c r="FT27" s="182" t="n"/>
      <c r="FU27" s="184" t="n"/>
      <c r="FV27" s="185">
        <f>SUM(G27:FU27)</f>
        <v/>
      </c>
      <c r="FW27" s="186">
        <f>E27-FV27</f>
        <v/>
      </c>
    </row>
    <row r="28">
      <c r="A28" s="5" t="n">
        <v>27</v>
      </c>
      <c r="B28" s="179" t="n">
        <v>44292</v>
      </c>
      <c r="C28" s="30" t="inlineStr">
        <is>
          <t>DIGIKEY 2100546</t>
        </is>
      </c>
      <c r="D28" s="180" t="n">
        <v>44268</v>
      </c>
      <c r="E28" s="181" t="n">
        <v>40.6</v>
      </c>
      <c r="F28" s="207" t="n"/>
      <c r="G28" s="182" t="n"/>
      <c r="H28" s="182" t="n"/>
      <c r="I28" s="182" t="n"/>
      <c r="J28" s="182" t="n"/>
      <c r="K28" s="182" t="n"/>
      <c r="L28" s="182" t="n"/>
      <c r="M28" s="183" t="n">
        <v>40.6</v>
      </c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2" t="n"/>
      <c r="DI28" s="182" t="n"/>
      <c r="DJ28" s="182" t="n"/>
      <c r="DK28" s="182" t="n"/>
      <c r="DL28" s="182" t="n"/>
      <c r="DM28" s="182" t="n"/>
      <c r="DN28" s="182" t="n"/>
      <c r="DO28" s="182" t="n"/>
      <c r="DP28" s="182" t="n"/>
      <c r="DQ28" s="182" t="n"/>
      <c r="DR28" s="182" t="n"/>
      <c r="DS28" s="182" t="n"/>
      <c r="DT28" s="182" t="n"/>
      <c r="DU28" s="182" t="n"/>
      <c r="DV28" s="182" t="n"/>
      <c r="DW28" s="182" t="n"/>
      <c r="DX28" s="182" t="n"/>
      <c r="DY28" s="182" t="n"/>
      <c r="DZ28" s="182" t="n"/>
      <c r="EA28" s="182" t="n"/>
      <c r="EB28" s="182" t="n"/>
      <c r="EC28" s="182" t="n"/>
      <c r="ED28" s="182" t="n"/>
      <c r="EE28" s="182" t="n"/>
      <c r="EF28" s="182" t="n"/>
      <c r="EG28" s="182" t="n"/>
      <c r="EH28" s="182" t="n"/>
      <c r="EI28" s="182" t="n"/>
      <c r="EJ28" s="182" t="n"/>
      <c r="EK28" s="182" t="n"/>
      <c r="EL28" s="182" t="n"/>
      <c r="EM28" s="182" t="n"/>
      <c r="EN28" s="182" t="n"/>
      <c r="EO28" s="182" t="n"/>
      <c r="EP28" s="182" t="n"/>
      <c r="EQ28" s="182" t="n"/>
      <c r="ER28" s="182" t="n"/>
      <c r="ES28" s="182" t="n"/>
      <c r="ET28" s="182" t="n"/>
      <c r="EU28" s="182" t="n"/>
      <c r="EV28" s="182" t="n"/>
      <c r="EW28" s="182" t="n"/>
      <c r="EX28" s="182" t="n"/>
      <c r="EY28" s="182" t="n"/>
      <c r="EZ28" s="182" t="n"/>
      <c r="FA28" s="182" t="n"/>
      <c r="FB28" s="182" t="n"/>
      <c r="FC28" s="182" t="n"/>
      <c r="FD28" s="182" t="n"/>
      <c r="FE28" s="182" t="n"/>
      <c r="FF28" s="182" t="n"/>
      <c r="FG28" s="182" t="n"/>
      <c r="FH28" s="182" t="n"/>
      <c r="FI28" s="182" t="n"/>
      <c r="FJ28" s="182" t="n"/>
      <c r="FK28" s="182" t="n"/>
      <c r="FL28" s="182" t="n"/>
      <c r="FM28" s="182" t="n"/>
      <c r="FN28" s="182" t="n"/>
      <c r="FO28" s="182" t="n"/>
      <c r="FP28" s="182" t="n"/>
      <c r="FQ28" s="182" t="n"/>
      <c r="FR28" s="182" t="n"/>
      <c r="FS28" s="182" t="n"/>
      <c r="FT28" s="182" t="n"/>
      <c r="FU28" s="184" t="n"/>
      <c r="FV28" s="185">
        <f>SUM(G28:FU28)</f>
        <v/>
      </c>
      <c r="FW28" s="186">
        <f>E28-FV28</f>
        <v/>
      </c>
    </row>
    <row r="29">
      <c r="A29" s="5" t="n">
        <v>28</v>
      </c>
      <c r="B29" s="179" t="n">
        <v>44292</v>
      </c>
      <c r="C29" s="30" t="inlineStr">
        <is>
          <t>DIGIKEY 2100545</t>
        </is>
      </c>
      <c r="D29" s="180" t="n">
        <v>44268</v>
      </c>
      <c r="E29" s="181" t="n">
        <v>385.69</v>
      </c>
      <c r="F29" s="207" t="n"/>
      <c r="G29" s="182" t="n"/>
      <c r="H29" s="182" t="n"/>
      <c r="I29" s="182" t="n"/>
      <c r="J29" s="182" t="n"/>
      <c r="K29" s="182" t="n"/>
      <c r="L29" s="182" t="n"/>
      <c r="M29" s="183" t="n">
        <v>385.69</v>
      </c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2" t="n"/>
      <c r="DF29" s="182" t="n"/>
      <c r="DG29" s="182" t="n"/>
      <c r="DH29" s="182" t="n"/>
      <c r="DI29" s="182" t="n"/>
      <c r="DJ29" s="182" t="n"/>
      <c r="DK29" s="182" t="n"/>
      <c r="DL29" s="182" t="n"/>
      <c r="DM29" s="182" t="n"/>
      <c r="DN29" s="182" t="n"/>
      <c r="DO29" s="182" t="n"/>
      <c r="DP29" s="182" t="n"/>
      <c r="DQ29" s="182" t="n"/>
      <c r="DR29" s="182" t="n"/>
      <c r="DS29" s="182" t="n"/>
      <c r="DT29" s="182" t="n"/>
      <c r="DU29" s="182" t="n"/>
      <c r="DV29" s="182" t="n"/>
      <c r="DW29" s="182" t="n"/>
      <c r="DX29" s="182" t="n"/>
      <c r="DY29" s="182" t="n"/>
      <c r="DZ29" s="182" t="n"/>
      <c r="EA29" s="182" t="n"/>
      <c r="EB29" s="182" t="n"/>
      <c r="EC29" s="182" t="n"/>
      <c r="ED29" s="182" t="n"/>
      <c r="EE29" s="182" t="n"/>
      <c r="EF29" s="182" t="n"/>
      <c r="EG29" s="182" t="n"/>
      <c r="EH29" s="182" t="n"/>
      <c r="EI29" s="182" t="n"/>
      <c r="EJ29" s="182" t="n"/>
      <c r="EK29" s="182" t="n"/>
      <c r="EL29" s="182" t="n"/>
      <c r="EM29" s="182" t="n"/>
      <c r="EN29" s="182" t="n"/>
      <c r="EO29" s="182" t="n"/>
      <c r="EP29" s="182" t="n"/>
      <c r="EQ29" s="182" t="n"/>
      <c r="ER29" s="182" t="n"/>
      <c r="ES29" s="182" t="n"/>
      <c r="ET29" s="182" t="n"/>
      <c r="EU29" s="182" t="n"/>
      <c r="EV29" s="182" t="n"/>
      <c r="EW29" s="182" t="n"/>
      <c r="EX29" s="182" t="n"/>
      <c r="EY29" s="182" t="n"/>
      <c r="EZ29" s="182" t="n"/>
      <c r="FA29" s="182" t="n"/>
      <c r="FB29" s="182" t="n"/>
      <c r="FC29" s="182" t="n"/>
      <c r="FD29" s="182" t="n"/>
      <c r="FE29" s="182" t="n"/>
      <c r="FF29" s="182" t="n"/>
      <c r="FG29" s="182" t="n"/>
      <c r="FH29" s="182" t="n"/>
      <c r="FI29" s="182" t="n"/>
      <c r="FJ29" s="182" t="n"/>
      <c r="FK29" s="182" t="n"/>
      <c r="FL29" s="182" t="n"/>
      <c r="FM29" s="182" t="n"/>
      <c r="FN29" s="182" t="n"/>
      <c r="FO29" s="182" t="n"/>
      <c r="FP29" s="182" t="n"/>
      <c r="FQ29" s="182" t="n"/>
      <c r="FR29" s="182" t="n"/>
      <c r="FS29" s="182" t="n"/>
      <c r="FT29" s="182" t="n"/>
      <c r="FU29" s="184" t="n"/>
      <c r="FV29" s="185">
        <f>SUM(G29:FU29)</f>
        <v/>
      </c>
      <c r="FW29" s="186">
        <f>E29-FV29</f>
        <v/>
      </c>
    </row>
    <row r="30">
      <c r="A30" s="5" t="n">
        <v>29</v>
      </c>
      <c r="B30" s="179" t="n">
        <v>44292</v>
      </c>
      <c r="C30" s="30" t="inlineStr">
        <is>
          <t>DIGIKEY 2100335</t>
        </is>
      </c>
      <c r="D30" s="180" t="n">
        <v>44264</v>
      </c>
      <c r="E30" s="181" t="n">
        <v>219.42</v>
      </c>
      <c r="F30" s="207" t="n"/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2" t="n"/>
      <c r="DG30" s="182" t="n"/>
      <c r="DH30" s="182" t="n"/>
      <c r="DI30" s="182" t="n"/>
      <c r="DJ30" s="182" t="n"/>
      <c r="DK30" s="182" t="n"/>
      <c r="DL30" s="182" t="n"/>
      <c r="DM30" s="182" t="n"/>
      <c r="DN30" s="182" t="n"/>
      <c r="DO30" s="182" t="n"/>
      <c r="DP30" s="182" t="n"/>
      <c r="DQ30" s="182" t="n"/>
      <c r="DR30" s="182" t="n"/>
      <c r="DS30" s="182" t="n"/>
      <c r="DT30" s="182" t="n"/>
      <c r="DU30" s="182" t="n"/>
      <c r="DV30" s="182" t="n"/>
      <c r="DW30" s="182" t="n"/>
      <c r="DX30" s="182" t="n"/>
      <c r="DY30" s="182" t="n"/>
      <c r="DZ30" s="182" t="n"/>
      <c r="EA30" s="182" t="n"/>
      <c r="EB30" s="182" t="n"/>
      <c r="EC30" s="183" t="n">
        <v>219.42</v>
      </c>
      <c r="ED30" s="182" t="n"/>
      <c r="EE30" s="182" t="n"/>
      <c r="EF30" s="182" t="n"/>
      <c r="EG30" s="182" t="n"/>
      <c r="EH30" s="182" t="n"/>
      <c r="EI30" s="182" t="n"/>
      <c r="EJ30" s="182" t="n"/>
      <c r="EK30" s="182" t="n"/>
      <c r="EL30" s="182" t="n"/>
      <c r="EM30" s="182" t="n"/>
      <c r="EN30" s="182" t="n"/>
      <c r="EO30" s="182" t="n"/>
      <c r="EP30" s="182" t="n"/>
      <c r="EQ30" s="182" t="n"/>
      <c r="ER30" s="182" t="n"/>
      <c r="ES30" s="182" t="n"/>
      <c r="ET30" s="182" t="n"/>
      <c r="EU30" s="182" t="n"/>
      <c r="EV30" s="182" t="n"/>
      <c r="EW30" s="182" t="n"/>
      <c r="EX30" s="182" t="n"/>
      <c r="EY30" s="182" t="n"/>
      <c r="EZ30" s="182" t="n"/>
      <c r="FA30" s="182" t="n"/>
      <c r="FB30" s="182" t="n"/>
      <c r="FC30" s="182" t="n"/>
      <c r="FD30" s="182" t="n"/>
      <c r="FE30" s="182" t="n"/>
      <c r="FF30" s="182" t="n"/>
      <c r="FG30" s="182" t="n"/>
      <c r="FH30" s="182" t="n"/>
      <c r="FI30" s="182" t="n"/>
      <c r="FJ30" s="182" t="n"/>
      <c r="FK30" s="182" t="n"/>
      <c r="FL30" s="182" t="n"/>
      <c r="FM30" s="182" t="n"/>
      <c r="FN30" s="182" t="n"/>
      <c r="FO30" s="182" t="n"/>
      <c r="FP30" s="182" t="n"/>
      <c r="FQ30" s="182" t="n"/>
      <c r="FR30" s="182" t="n"/>
      <c r="FS30" s="182" t="n"/>
      <c r="FT30" s="182" t="n"/>
      <c r="FU30" s="184" t="n"/>
      <c r="FV30" s="185">
        <f>SUM(G30:FU30)</f>
        <v/>
      </c>
      <c r="FW30" s="186">
        <f>E30-FV30</f>
        <v/>
      </c>
    </row>
    <row r="31">
      <c r="A31" s="5" t="n">
        <v>30</v>
      </c>
      <c r="B31" s="179" t="n">
        <v>44292</v>
      </c>
      <c r="C31" s="30" t="inlineStr">
        <is>
          <t>DIGIKEY 2100332</t>
        </is>
      </c>
      <c r="D31" s="180" t="n">
        <v>44263</v>
      </c>
      <c r="E31" s="181">
        <f>55.28+14.3</f>
        <v/>
      </c>
      <c r="F31" s="207" t="n"/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2" t="n"/>
      <c r="DG31" s="182" t="n"/>
      <c r="DH31" s="182" t="n"/>
      <c r="DI31" s="182" t="n"/>
      <c r="DJ31" s="182" t="n"/>
      <c r="DK31" s="182" t="n"/>
      <c r="DL31" s="182" t="n"/>
      <c r="DM31" s="182" t="n"/>
      <c r="DN31" s="182" t="n"/>
      <c r="DO31" s="182" t="n"/>
      <c r="DP31" s="182" t="n"/>
      <c r="DQ31" s="182" t="n"/>
      <c r="DR31" s="182" t="n"/>
      <c r="DS31" s="182" t="n"/>
      <c r="DT31" s="182" t="n"/>
      <c r="DU31" s="182" t="n"/>
      <c r="DV31" s="182" t="n"/>
      <c r="DW31" s="182" t="n"/>
      <c r="DX31" s="182" t="n"/>
      <c r="DY31" s="182" t="n"/>
      <c r="DZ31" s="182" t="n"/>
      <c r="EA31" s="182" t="n"/>
      <c r="EB31" s="182" t="n"/>
      <c r="EC31" s="182" t="n"/>
      <c r="ED31" s="182" t="n"/>
      <c r="EE31" s="183">
        <f>55.28+14.3</f>
        <v/>
      </c>
      <c r="EF31" s="182" t="n"/>
      <c r="EG31" s="182" t="n"/>
      <c r="EH31" s="182" t="n"/>
      <c r="EI31" s="182" t="n"/>
      <c r="EJ31" s="182" t="n"/>
      <c r="EK31" s="182" t="n"/>
      <c r="EL31" s="182" t="n"/>
      <c r="EM31" s="182" t="n"/>
      <c r="EN31" s="182" t="n"/>
      <c r="EO31" s="182" t="n"/>
      <c r="EP31" s="182" t="n"/>
      <c r="EQ31" s="182" t="n"/>
      <c r="ER31" s="182" t="n"/>
      <c r="ES31" s="182" t="n"/>
      <c r="ET31" s="182" t="n"/>
      <c r="EU31" s="182" t="n"/>
      <c r="EV31" s="182" t="n"/>
      <c r="EW31" s="182" t="n"/>
      <c r="EX31" s="182" t="n"/>
      <c r="EY31" s="182" t="n"/>
      <c r="EZ31" s="182" t="n"/>
      <c r="FA31" s="182" t="n"/>
      <c r="FB31" s="182" t="n"/>
      <c r="FC31" s="182" t="n"/>
      <c r="FD31" s="182" t="n"/>
      <c r="FE31" s="182" t="n"/>
      <c r="FF31" s="182" t="n"/>
      <c r="FG31" s="182" t="n"/>
      <c r="FH31" s="182" t="n"/>
      <c r="FI31" s="182" t="n"/>
      <c r="FJ31" s="182" t="n"/>
      <c r="FK31" s="182" t="n"/>
      <c r="FL31" s="182" t="n"/>
      <c r="FM31" s="182" t="n"/>
      <c r="FN31" s="182" t="n"/>
      <c r="FO31" s="182" t="n"/>
      <c r="FP31" s="182" t="n"/>
      <c r="FQ31" s="182" t="n"/>
      <c r="FR31" s="182" t="n"/>
      <c r="FS31" s="182" t="n"/>
      <c r="FT31" s="182" t="n"/>
      <c r="FU31" s="184" t="n"/>
      <c r="FV31" s="185">
        <f>SUM(G31:FU31)</f>
        <v/>
      </c>
      <c r="FW31" s="186">
        <f>E31-FV31</f>
        <v/>
      </c>
    </row>
    <row r="32">
      <c r="A32" s="5" t="n">
        <v>31</v>
      </c>
      <c r="B32" s="179" t="n">
        <v>44292</v>
      </c>
      <c r="C32" s="30" t="inlineStr">
        <is>
          <t>DIGIKEY 2100329</t>
        </is>
      </c>
      <c r="D32" s="180" t="n">
        <v>44263</v>
      </c>
      <c r="E32" s="181" t="n">
        <v>14.7</v>
      </c>
      <c r="F32" s="207" t="n"/>
      <c r="G32" s="182" t="n"/>
      <c r="H32" s="182" t="n"/>
      <c r="I32" s="182" t="n"/>
      <c r="J32" s="182" t="n"/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2" t="n"/>
      <c r="AF32" s="182" t="n"/>
      <c r="AG32" s="182" t="n"/>
      <c r="AH32" s="182" t="n"/>
      <c r="AI32" s="182" t="n"/>
      <c r="AJ32" s="182" t="n"/>
      <c r="AK32" s="182" t="n"/>
      <c r="AL32" s="182" t="n"/>
      <c r="AM32" s="182" t="n"/>
      <c r="AN32" s="182" t="n"/>
      <c r="AO32" s="182" t="n"/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3" t="n">
        <v>14.7</v>
      </c>
      <c r="BC32" s="182" t="n"/>
      <c r="BD32" s="182" t="n"/>
      <c r="BE32" s="182" t="n"/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2" t="n"/>
      <c r="CB32" s="182" t="n"/>
      <c r="CC32" s="182" t="n"/>
      <c r="CD32" s="182" t="n"/>
      <c r="CE32" s="182" t="n"/>
      <c r="CF32" s="182" t="n"/>
      <c r="CG32" s="182" t="n"/>
      <c r="CH32" s="182" t="n"/>
      <c r="CI32" s="182" t="n"/>
      <c r="CJ32" s="182" t="n"/>
      <c r="CK32" s="182" t="n"/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2" t="n"/>
      <c r="CU32" s="182" t="n"/>
      <c r="CV32" s="182" t="n"/>
      <c r="CW32" s="182" t="n"/>
      <c r="CX32" s="182" t="n"/>
      <c r="CY32" s="182" t="n"/>
      <c r="CZ32" s="182" t="n"/>
      <c r="DA32" s="182" t="n"/>
      <c r="DB32" s="182" t="n"/>
      <c r="DC32" s="182" t="n"/>
      <c r="DD32" s="182" t="n"/>
      <c r="DE32" s="182" t="n"/>
      <c r="DF32" s="182" t="n"/>
      <c r="DG32" s="182" t="n"/>
      <c r="DH32" s="182" t="n"/>
      <c r="DI32" s="182" t="n"/>
      <c r="DJ32" s="182" t="n"/>
      <c r="DK32" s="182" t="n"/>
      <c r="DL32" s="182" t="n"/>
      <c r="DM32" s="182" t="n"/>
      <c r="DN32" s="182" t="n"/>
      <c r="DO32" s="182" t="n"/>
      <c r="DP32" s="182" t="n"/>
      <c r="DQ32" s="182" t="n"/>
      <c r="DR32" s="182" t="n"/>
      <c r="DS32" s="182" t="n"/>
      <c r="DT32" s="182" t="n"/>
      <c r="DU32" s="182" t="n"/>
      <c r="DV32" s="182" t="n"/>
      <c r="DW32" s="182" t="n"/>
      <c r="DX32" s="182" t="n"/>
      <c r="DY32" s="182" t="n"/>
      <c r="DZ32" s="182" t="n"/>
      <c r="EA32" s="182" t="n"/>
      <c r="EB32" s="182" t="n"/>
      <c r="EC32" s="182" t="n"/>
      <c r="ED32" s="182" t="n"/>
      <c r="EE32" s="182" t="n"/>
      <c r="EF32" s="182" t="n"/>
      <c r="EG32" s="182" t="n"/>
      <c r="EH32" s="182" t="n"/>
      <c r="EI32" s="182" t="n"/>
      <c r="EJ32" s="182" t="n"/>
      <c r="EK32" s="182" t="n"/>
      <c r="EL32" s="182" t="n"/>
      <c r="EM32" s="182" t="n"/>
      <c r="EN32" s="182" t="n"/>
      <c r="EO32" s="182" t="n"/>
      <c r="EP32" s="182" t="n"/>
      <c r="EQ32" s="182" t="n"/>
      <c r="ER32" s="182" t="n"/>
      <c r="ES32" s="182" t="n"/>
      <c r="ET32" s="182" t="n"/>
      <c r="EU32" s="182" t="n"/>
      <c r="EV32" s="182" t="n"/>
      <c r="EW32" s="182" t="n"/>
      <c r="EX32" s="182" t="n"/>
      <c r="EY32" s="182" t="n"/>
      <c r="EZ32" s="182" t="n"/>
      <c r="FA32" s="182" t="n"/>
      <c r="FB32" s="182" t="n"/>
      <c r="FC32" s="182" t="n"/>
      <c r="FD32" s="182" t="n"/>
      <c r="FE32" s="182" t="n"/>
      <c r="FF32" s="182" t="n"/>
      <c r="FG32" s="182" t="n"/>
      <c r="FH32" s="182" t="n"/>
      <c r="FI32" s="182" t="n"/>
      <c r="FJ32" s="182" t="n"/>
      <c r="FK32" s="182" t="n"/>
      <c r="FL32" s="182" t="n"/>
      <c r="FM32" s="182" t="n"/>
      <c r="FN32" s="182" t="n"/>
      <c r="FO32" s="182" t="n"/>
      <c r="FP32" s="182" t="n"/>
      <c r="FQ32" s="182" t="n"/>
      <c r="FR32" s="182" t="n"/>
      <c r="FS32" s="182" t="n"/>
      <c r="FT32" s="182" t="n"/>
      <c r="FU32" s="184" t="n"/>
      <c r="FV32" s="185">
        <f>SUM(G32:FU32)</f>
        <v/>
      </c>
      <c r="FW32" s="186">
        <f>E32-FV32</f>
        <v/>
      </c>
    </row>
    <row r="33">
      <c r="A33" s="5" t="n">
        <v>32</v>
      </c>
      <c r="B33" s="179" t="n">
        <v>44292</v>
      </c>
      <c r="C33" s="30" t="inlineStr">
        <is>
          <t>DIGIKEY 2100327</t>
        </is>
      </c>
      <c r="D33" s="180" t="n">
        <v>44263</v>
      </c>
      <c r="E33" s="181" t="n">
        <v>139.61</v>
      </c>
      <c r="F33" s="207" t="n"/>
      <c r="G33" s="182" t="n"/>
      <c r="H33" s="182" t="n"/>
      <c r="I33" s="182" t="n"/>
      <c r="J33" s="182" t="n"/>
      <c r="K33" s="183" t="n">
        <v>139.61</v>
      </c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2" t="n"/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2" t="n"/>
      <c r="DM33" s="182" t="n"/>
      <c r="DN33" s="182" t="n"/>
      <c r="DO33" s="182" t="n"/>
      <c r="DP33" s="182" t="n"/>
      <c r="DQ33" s="182" t="n"/>
      <c r="DR33" s="182" t="n"/>
      <c r="DS33" s="182" t="n"/>
      <c r="DT33" s="182" t="n"/>
      <c r="DU33" s="182" t="n"/>
      <c r="DV33" s="182" t="n"/>
      <c r="DW33" s="182" t="n"/>
      <c r="DX33" s="182" t="n"/>
      <c r="DY33" s="182" t="n"/>
      <c r="DZ33" s="182" t="n"/>
      <c r="EA33" s="182" t="n"/>
      <c r="EB33" s="182" t="n"/>
      <c r="EC33" s="182" t="n"/>
      <c r="ED33" s="182" t="n"/>
      <c r="EE33" s="182" t="n"/>
      <c r="EF33" s="182" t="n"/>
      <c r="EG33" s="182" t="n"/>
      <c r="EH33" s="182" t="n"/>
      <c r="EI33" s="182" t="n"/>
      <c r="EJ33" s="182" t="n"/>
      <c r="EK33" s="182" t="n"/>
      <c r="EL33" s="182" t="n"/>
      <c r="EM33" s="182" t="n"/>
      <c r="EN33" s="182" t="n"/>
      <c r="EO33" s="182" t="n"/>
      <c r="EP33" s="182" t="n"/>
      <c r="EQ33" s="182" t="n"/>
      <c r="ER33" s="182" t="n"/>
      <c r="ES33" s="182" t="n"/>
      <c r="ET33" s="182" t="n"/>
      <c r="EU33" s="182" t="n"/>
      <c r="EV33" s="182" t="n"/>
      <c r="EW33" s="182" t="n"/>
      <c r="EX33" s="182" t="n"/>
      <c r="EY33" s="182" t="n"/>
      <c r="EZ33" s="182" t="n"/>
      <c r="FA33" s="182" t="n"/>
      <c r="FB33" s="182" t="n"/>
      <c r="FC33" s="182" t="n"/>
      <c r="FD33" s="182" t="n"/>
      <c r="FE33" s="182" t="n"/>
      <c r="FF33" s="182" t="n"/>
      <c r="FG33" s="182" t="n"/>
      <c r="FH33" s="182" t="n"/>
      <c r="FI33" s="182" t="n"/>
      <c r="FJ33" s="182" t="n"/>
      <c r="FK33" s="182" t="n"/>
      <c r="FL33" s="182" t="n"/>
      <c r="FM33" s="182" t="n"/>
      <c r="FN33" s="182" t="n"/>
      <c r="FO33" s="182" t="n"/>
      <c r="FP33" s="182" t="n"/>
      <c r="FQ33" s="182" t="n"/>
      <c r="FR33" s="182" t="n"/>
      <c r="FS33" s="182" t="n"/>
      <c r="FT33" s="182" t="n"/>
      <c r="FU33" s="184" t="n"/>
      <c r="FV33" s="185">
        <f>SUM(G33:FU33)</f>
        <v/>
      </c>
      <c r="FW33" s="186">
        <f>E33-FV33</f>
        <v/>
      </c>
    </row>
    <row r="34">
      <c r="A34" s="5" t="n">
        <v>33</v>
      </c>
      <c r="B34" s="179" t="n">
        <v>44292</v>
      </c>
      <c r="C34" s="30" t="inlineStr">
        <is>
          <t>DIGIKEY 2100188</t>
        </is>
      </c>
      <c r="D34" s="180" t="n">
        <v>44264</v>
      </c>
      <c r="E34" s="181" t="n">
        <v>1401.66</v>
      </c>
      <c r="F34" s="207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2" t="n"/>
      <c r="EG34" s="182" t="n"/>
      <c r="EH34" s="182" t="n"/>
      <c r="EI34" s="182" t="n"/>
      <c r="EJ34" s="182" t="n"/>
      <c r="EK34" s="182" t="n"/>
      <c r="EL34" s="182" t="n"/>
      <c r="EM34" s="182" t="n"/>
      <c r="EN34" s="182" t="n"/>
      <c r="EO34" s="182" t="n"/>
      <c r="EP34" s="182" t="n"/>
      <c r="EQ34" s="182" t="n"/>
      <c r="ER34" s="182" t="n"/>
      <c r="ES34" s="182" t="n"/>
      <c r="ET34" s="182" t="n"/>
      <c r="EU34" s="182" t="n"/>
      <c r="EV34" s="182" t="n"/>
      <c r="EW34" s="182" t="n"/>
      <c r="EX34" s="182" t="n"/>
      <c r="EY34" s="182" t="n"/>
      <c r="EZ34" s="182" t="n"/>
      <c r="FA34" s="182" t="n"/>
      <c r="FB34" s="182" t="n"/>
      <c r="FC34" s="182" t="n"/>
      <c r="FD34" s="182" t="n"/>
      <c r="FE34" s="182" t="n"/>
      <c r="FF34" s="182" t="n"/>
      <c r="FG34" s="182" t="n"/>
      <c r="FH34" s="182" t="n"/>
      <c r="FI34" s="182" t="n"/>
      <c r="FJ34" s="182" t="n"/>
      <c r="FK34" s="182" t="n"/>
      <c r="FL34" s="182" t="n"/>
      <c r="FM34" s="183" t="n">
        <v>1401.66</v>
      </c>
      <c r="FN34" s="182" t="n"/>
      <c r="FO34" s="182" t="n"/>
      <c r="FP34" s="182" t="n"/>
      <c r="FQ34" s="182" t="n"/>
      <c r="FR34" s="182" t="n"/>
      <c r="FS34" s="182" t="n"/>
      <c r="FT34" s="182" t="n"/>
      <c r="FU34" s="184" t="n"/>
      <c r="FV34" s="185">
        <f>SUM(G34:FU34)</f>
        <v/>
      </c>
      <c r="FW34" s="186">
        <f>E34-FV34</f>
        <v/>
      </c>
    </row>
    <row r="35">
      <c r="A35" s="5" t="n">
        <v>34</v>
      </c>
      <c r="B35" s="179" t="n">
        <v>44292</v>
      </c>
      <c r="C35" s="30" t="inlineStr">
        <is>
          <t>3-359-39732</t>
        </is>
      </c>
      <c r="D35" s="180" t="n">
        <v>44285</v>
      </c>
      <c r="E35" s="181" t="n">
        <v>2355.64</v>
      </c>
      <c r="F35" s="207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3" t="n">
        <v>1159.97</v>
      </c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2" t="n"/>
      <c r="EM35" s="182" t="n"/>
      <c r="EN35" s="182" t="n"/>
      <c r="EO35" s="182" t="n"/>
      <c r="EP35" s="182" t="n"/>
      <c r="EQ35" s="182" t="n"/>
      <c r="ER35" s="182" t="n"/>
      <c r="ES35" s="182" t="n"/>
      <c r="ET35" s="182" t="n"/>
      <c r="EU35" s="182" t="n"/>
      <c r="EV35" s="182" t="n"/>
      <c r="EW35" s="182" t="n"/>
      <c r="EX35" s="182" t="n"/>
      <c r="EY35" s="182" t="n"/>
      <c r="EZ35" s="182" t="n"/>
      <c r="FA35" s="182" t="n"/>
      <c r="FB35" s="182" t="n"/>
      <c r="FC35" s="182" t="n"/>
      <c r="FD35" s="182" t="n"/>
      <c r="FE35" s="182" t="n"/>
      <c r="FF35" s="182" t="n"/>
      <c r="FG35" s="182" t="n"/>
      <c r="FH35" s="182" t="n"/>
      <c r="FI35" s="182" t="n"/>
      <c r="FJ35" s="182" t="n"/>
      <c r="FK35" s="182" t="n"/>
      <c r="FL35" s="182" t="n"/>
      <c r="FM35" s="183" t="n">
        <v>1195.67</v>
      </c>
      <c r="FN35" s="182" t="n"/>
      <c r="FO35" s="182" t="n"/>
      <c r="FP35" s="182" t="n"/>
      <c r="FQ35" s="182" t="n"/>
      <c r="FR35" s="182" t="n"/>
      <c r="FS35" s="182" t="n"/>
      <c r="FT35" s="182" t="n"/>
      <c r="FU35" s="184" t="n"/>
      <c r="FV35" s="185">
        <f>SUM(G35:FU35)</f>
        <v/>
      </c>
      <c r="FW35" s="186">
        <f>E35-FV35</f>
        <v/>
      </c>
    </row>
    <row r="36">
      <c r="A36" s="5" t="n">
        <v>35</v>
      </c>
      <c r="B36" s="179" t="n">
        <v>44292</v>
      </c>
      <c r="C36" s="30" t="inlineStr">
        <is>
          <t>3-360-30917</t>
        </is>
      </c>
      <c r="D36" s="180" t="n">
        <v>44287</v>
      </c>
      <c r="E36" s="181" t="n">
        <v>876.92</v>
      </c>
      <c r="F36" s="207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2" t="n"/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2" t="n"/>
      <c r="EM36" s="182" t="n"/>
      <c r="EN36" s="182" t="n"/>
      <c r="EO36" s="182" t="n"/>
      <c r="EP36" s="182" t="n"/>
      <c r="EQ36" s="182" t="n"/>
      <c r="ER36" s="182" t="n"/>
      <c r="ES36" s="182" t="n"/>
      <c r="ET36" s="182" t="n"/>
      <c r="EU36" s="182" t="n"/>
      <c r="EV36" s="182" t="n"/>
      <c r="EW36" s="183" t="n">
        <v>876.92</v>
      </c>
      <c r="EX36" s="182" t="n"/>
      <c r="EY36" s="182" t="n"/>
      <c r="EZ36" s="182" t="n"/>
      <c r="FA36" s="182" t="n"/>
      <c r="FB36" s="182" t="n"/>
      <c r="FC36" s="182" t="n"/>
      <c r="FD36" s="182" t="n"/>
      <c r="FE36" s="182" t="n"/>
      <c r="FF36" s="182" t="n"/>
      <c r="FG36" s="182" t="n"/>
      <c r="FH36" s="182" t="n"/>
      <c r="FI36" s="182" t="n"/>
      <c r="FJ36" s="182" t="n"/>
      <c r="FK36" s="182" t="n"/>
      <c r="FL36" s="182" t="n"/>
      <c r="FM36" s="182" t="n"/>
      <c r="FN36" s="182" t="n"/>
      <c r="FO36" s="182" t="n"/>
      <c r="FP36" s="182" t="n"/>
      <c r="FQ36" s="182" t="n"/>
      <c r="FR36" s="182" t="n"/>
      <c r="FS36" s="182" t="n"/>
      <c r="FT36" s="182" t="n"/>
      <c r="FU36" s="184" t="n"/>
      <c r="FV36" s="185">
        <f>SUM(G36:FU36)</f>
        <v/>
      </c>
      <c r="FW36" s="186">
        <f>E36-FV36</f>
        <v/>
      </c>
    </row>
    <row r="37">
      <c r="A37" s="5" t="n">
        <v>36</v>
      </c>
      <c r="B37" s="179" t="n">
        <v>44292</v>
      </c>
      <c r="C37" s="30" t="inlineStr">
        <is>
          <t>3-358-81671</t>
        </is>
      </c>
      <c r="D37" s="180" t="n">
        <v>44284</v>
      </c>
      <c r="E37" s="181" t="n">
        <v>3308.55</v>
      </c>
      <c r="F37" s="207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3" t="n">
        <v>1713.83</v>
      </c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3" t="n">
        <v>1025.33</v>
      </c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2" t="n"/>
      <c r="EF37" s="182" t="n"/>
      <c r="EG37" s="182" t="n"/>
      <c r="EH37" s="182" t="n"/>
      <c r="EI37" s="182" t="n"/>
      <c r="EJ37" s="182" t="n"/>
      <c r="EK37" s="182" t="n"/>
      <c r="EL37" s="182" t="n"/>
      <c r="EM37" s="182" t="n"/>
      <c r="EN37" s="182" t="n"/>
      <c r="EO37" s="182" t="n"/>
      <c r="EP37" s="182" t="n"/>
      <c r="EQ37" s="182" t="n"/>
      <c r="ER37" s="182" t="n"/>
      <c r="ES37" s="182" t="n"/>
      <c r="ET37" s="182" t="n"/>
      <c r="EU37" s="182" t="n"/>
      <c r="EV37" s="182" t="n"/>
      <c r="EW37" s="182" t="n"/>
      <c r="EX37" s="182" t="n"/>
      <c r="EY37" s="182" t="n"/>
      <c r="EZ37" s="182" t="n"/>
      <c r="FA37" s="182" t="n"/>
      <c r="FB37" s="183" t="n">
        <v>569.39</v>
      </c>
      <c r="FC37" s="182" t="n"/>
      <c r="FD37" s="182" t="n"/>
      <c r="FE37" s="182" t="n"/>
      <c r="FF37" s="182" t="n"/>
      <c r="FG37" s="182" t="n"/>
      <c r="FH37" s="182" t="n"/>
      <c r="FI37" s="182" t="n"/>
      <c r="FJ37" s="182" t="n"/>
      <c r="FK37" s="182" t="n"/>
      <c r="FL37" s="182" t="n"/>
      <c r="FM37" s="182" t="n"/>
      <c r="FN37" s="182" t="n"/>
      <c r="FO37" s="182" t="n"/>
      <c r="FP37" s="182" t="n"/>
      <c r="FQ37" s="182" t="n"/>
      <c r="FR37" s="182" t="n"/>
      <c r="FS37" s="182" t="n"/>
      <c r="FT37" s="182" t="n"/>
      <c r="FU37" s="184" t="n"/>
      <c r="FV37" s="185">
        <f>SUM(G37:FU37)</f>
        <v/>
      </c>
      <c r="FW37" s="186">
        <f>E37-FV37</f>
        <v/>
      </c>
    </row>
    <row r="38">
      <c r="A38" s="5" t="n">
        <v>37</v>
      </c>
      <c r="B38" s="179" t="n">
        <v>44292</v>
      </c>
      <c r="C38" s="30" t="inlineStr">
        <is>
          <t>3-360-69255</t>
        </is>
      </c>
      <c r="D38" s="180" t="n">
        <v>44288</v>
      </c>
      <c r="E38" s="181" t="n">
        <v>1520.36</v>
      </c>
      <c r="F38" s="207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3" t="n">
        <v>311.98</v>
      </c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2" t="n"/>
      <c r="EI38" s="182" t="n"/>
      <c r="EJ38" s="182" t="n"/>
      <c r="EK38" s="182" t="n"/>
      <c r="EL38" s="182" t="n"/>
      <c r="EM38" s="182" t="n"/>
      <c r="EN38" s="183" t="n">
        <v>267.73</v>
      </c>
      <c r="EO38" s="182" t="n"/>
      <c r="EP38" s="182" t="n"/>
      <c r="EQ38" s="182" t="n"/>
      <c r="ER38" s="182" t="n"/>
      <c r="ES38" s="182" t="n"/>
      <c r="ET38" s="182" t="n"/>
      <c r="EU38" s="182" t="n"/>
      <c r="EV38" s="182" t="n"/>
      <c r="EW38" s="182" t="n"/>
      <c r="EX38" s="182" t="n"/>
      <c r="EY38" s="182" t="n"/>
      <c r="EZ38" s="182" t="n"/>
      <c r="FA38" s="182" t="n"/>
      <c r="FB38" s="183" t="n">
        <v>902.42</v>
      </c>
      <c r="FC38" s="182" t="n"/>
      <c r="FD38" s="182" t="n"/>
      <c r="FE38" s="182" t="n"/>
      <c r="FF38" s="182" t="n"/>
      <c r="FG38" s="182" t="n"/>
      <c r="FH38" s="182" t="n"/>
      <c r="FI38" s="182" t="n"/>
      <c r="FJ38" s="182" t="n"/>
      <c r="FK38" s="182" t="n"/>
      <c r="FL38" s="182" t="n"/>
      <c r="FM38" s="182" t="n"/>
      <c r="FN38" s="183" t="n">
        <v>38.23</v>
      </c>
      <c r="FO38" s="182" t="n"/>
      <c r="FP38" s="182" t="n"/>
      <c r="FQ38" s="182" t="n"/>
      <c r="FR38" s="182" t="n"/>
      <c r="FS38" s="182" t="n"/>
      <c r="FT38" s="182" t="n"/>
      <c r="FU38" s="184" t="n"/>
      <c r="FV38" s="185">
        <f>SUM(G38:FU38)</f>
        <v/>
      </c>
      <c r="FW38" s="186">
        <f>E38-FV38</f>
        <v/>
      </c>
    </row>
    <row r="39">
      <c r="A39" s="5" t="n">
        <v>38</v>
      </c>
      <c r="B39" s="179" t="n">
        <v>44292</v>
      </c>
      <c r="C39" s="30" t="inlineStr">
        <is>
          <t>7-312-12203</t>
        </is>
      </c>
      <c r="D39" s="180" t="n">
        <v>44274</v>
      </c>
      <c r="E39" s="181" t="n">
        <v>2284.6</v>
      </c>
      <c r="F39" s="207" t="n"/>
      <c r="G39" s="182" t="n"/>
      <c r="H39" s="182" t="n"/>
      <c r="I39" s="183" t="n">
        <v>13.72</v>
      </c>
      <c r="J39" s="183" t="n">
        <v>76.02</v>
      </c>
      <c r="K39" s="183" t="n">
        <v>68.72999999999999</v>
      </c>
      <c r="L39" s="183" t="n">
        <v>97.63</v>
      </c>
      <c r="M39" s="183" t="n">
        <v>192.22</v>
      </c>
      <c r="N39" s="182" t="n"/>
      <c r="O39" s="182" t="n"/>
      <c r="P39" s="183" t="n">
        <v>11.68</v>
      </c>
      <c r="Q39" s="182" t="n"/>
      <c r="R39" s="182" t="n"/>
      <c r="S39" s="182" t="n"/>
      <c r="T39" s="182" t="n"/>
      <c r="U39" s="182" t="n"/>
      <c r="V39" s="182" t="n"/>
      <c r="W39" s="182" t="n"/>
      <c r="X39" s="183" t="n">
        <v>14.22</v>
      </c>
      <c r="Y39" s="182" t="n"/>
      <c r="Z39" s="182" t="n"/>
      <c r="AA39" s="182" t="n"/>
      <c r="AB39" s="182" t="n"/>
      <c r="AC39" s="182" t="n"/>
      <c r="AD39" s="183" t="n">
        <v>110.43</v>
      </c>
      <c r="AE39" s="182" t="n"/>
      <c r="AF39" s="182" t="n"/>
      <c r="AG39" s="182" t="n"/>
      <c r="AH39" s="183" t="n">
        <v>35.75</v>
      </c>
      <c r="AI39" s="182" t="n"/>
      <c r="AJ39" s="182" t="n"/>
      <c r="AK39" s="183" t="n">
        <v>11.68</v>
      </c>
      <c r="AL39" s="182" t="n"/>
      <c r="AM39" s="182" t="n"/>
      <c r="AN39" s="182" t="n"/>
      <c r="AO39" s="182" t="n"/>
      <c r="AP39" s="183" t="n">
        <v>7.08</v>
      </c>
      <c r="AQ39" s="183" t="n">
        <v>11.68</v>
      </c>
      <c r="AR39" s="182" t="n"/>
      <c r="AS39" s="182" t="n"/>
      <c r="AT39" s="183" t="n">
        <v>34.47</v>
      </c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3" t="n">
        <v>80.36999999999999</v>
      </c>
      <c r="BH39" s="182" t="n"/>
      <c r="BI39" s="183" t="n">
        <v>28.47</v>
      </c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3" t="n">
        <v>57.57999999999999</v>
      </c>
      <c r="BT39" s="182" t="n"/>
      <c r="BU39" s="182" t="n"/>
      <c r="BV39" s="183" t="n">
        <v>26.35</v>
      </c>
      <c r="BW39" s="183" t="n">
        <v>25.09</v>
      </c>
      <c r="BX39" s="182" t="n"/>
      <c r="BY39" s="182" t="n"/>
      <c r="BZ39" s="183" t="n">
        <v>15.33</v>
      </c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3" t="n">
        <v>142.63</v>
      </c>
      <c r="CJ39" s="182" t="n"/>
      <c r="CK39" s="182" t="n"/>
      <c r="CL39" s="183" t="n">
        <v>22.29</v>
      </c>
      <c r="CM39" s="182" t="n"/>
      <c r="CN39" s="182" t="n"/>
      <c r="CO39" s="182" t="n"/>
      <c r="CP39" s="183" t="n">
        <v>24.75</v>
      </c>
      <c r="CQ39" s="182" t="n"/>
      <c r="CR39" s="182" t="n"/>
      <c r="CS39" s="182" t="n"/>
      <c r="CT39" s="183" t="n">
        <v>10.79</v>
      </c>
      <c r="CU39" s="182" t="n"/>
      <c r="CV39" s="182" t="n"/>
      <c r="CW39" s="182" t="n"/>
      <c r="CX39" s="183" t="n">
        <v>35.24</v>
      </c>
      <c r="CY39" s="183" t="n">
        <v>12.15</v>
      </c>
      <c r="CZ39" s="182" t="n"/>
      <c r="DA39" s="182" t="n"/>
      <c r="DB39" s="182" t="n"/>
      <c r="DC39" s="182" t="n"/>
      <c r="DD39" s="182" t="n"/>
      <c r="DE39" s="183" t="n">
        <v>145.32</v>
      </c>
      <c r="DF39" s="182" t="n"/>
      <c r="DG39" s="183" t="n">
        <v>64.05</v>
      </c>
      <c r="DH39" s="182" t="n"/>
      <c r="DI39" s="182" t="n"/>
      <c r="DJ39" s="183" t="n">
        <v>24.27</v>
      </c>
      <c r="DK39" s="183" t="n">
        <v>152.12</v>
      </c>
      <c r="DL39" s="183" t="n">
        <v>29.84</v>
      </c>
      <c r="DM39" s="182" t="n"/>
      <c r="DN39" s="182" t="n"/>
      <c r="DO39" s="183" t="n">
        <v>13.74</v>
      </c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3" t="n">
        <v>44.26000000000001</v>
      </c>
      <c r="ED39" s="182" t="n"/>
      <c r="EE39" s="183" t="n">
        <v>26.29</v>
      </c>
      <c r="EF39" s="183" t="n">
        <v>23.83</v>
      </c>
      <c r="EG39" s="182" t="n"/>
      <c r="EH39" s="182" t="n"/>
      <c r="EI39" s="182" t="n"/>
      <c r="EJ39" s="183" t="n">
        <v>14.14</v>
      </c>
      <c r="EK39" s="182" t="n"/>
      <c r="EL39" s="183" t="n">
        <v>59.71</v>
      </c>
      <c r="EM39" s="182" t="n"/>
      <c r="EN39" s="183" t="n">
        <v>24.35</v>
      </c>
      <c r="EO39" s="182" t="n"/>
      <c r="EP39" s="182" t="n"/>
      <c r="EQ39" s="182" t="n"/>
      <c r="ER39" s="182" t="n"/>
      <c r="ES39" s="182" t="n"/>
      <c r="ET39" s="182" t="n"/>
      <c r="EU39" s="182" t="n"/>
      <c r="EV39" s="182" t="n"/>
      <c r="EW39" s="183" t="n">
        <v>11.68</v>
      </c>
      <c r="EX39" s="182" t="n"/>
      <c r="EY39" s="182" t="n"/>
      <c r="EZ39" s="182" t="n"/>
      <c r="FA39" s="182" t="n"/>
      <c r="FB39" s="183" t="n">
        <v>16.54</v>
      </c>
      <c r="FC39" s="182" t="n"/>
      <c r="FD39" s="182" t="n"/>
      <c r="FE39" s="182" t="n"/>
      <c r="FF39" s="182" t="n"/>
      <c r="FG39" s="183" t="n">
        <v>46.96</v>
      </c>
      <c r="FH39" s="182" t="n"/>
      <c r="FI39" s="183" t="n">
        <v>167.76</v>
      </c>
      <c r="FJ39" s="182" t="n"/>
      <c r="FK39" s="183" t="n">
        <v>55.91</v>
      </c>
      <c r="FL39" s="183" t="n">
        <v>93.90000000000001</v>
      </c>
      <c r="FM39" s="183" t="n">
        <v>32.36</v>
      </c>
      <c r="FN39" s="183" t="n">
        <v>29.46</v>
      </c>
      <c r="FO39" s="182" t="n"/>
      <c r="FP39" s="182" t="n"/>
      <c r="FQ39" s="183" t="n">
        <v>28.02</v>
      </c>
      <c r="FR39" s="183" t="n">
        <v>13.74</v>
      </c>
      <c r="FS39" s="182" t="n"/>
      <c r="FT39" s="182" t="n"/>
      <c r="FU39" s="184" t="n"/>
      <c r="FV39" s="185">
        <f>SUM(G39:FU39)</f>
        <v/>
      </c>
      <c r="FW39" s="186">
        <f>E39-FV39</f>
        <v/>
      </c>
    </row>
    <row r="40">
      <c r="A40" s="5" t="n">
        <v>39</v>
      </c>
      <c r="B40" s="179" t="n">
        <v>44292</v>
      </c>
      <c r="C40" s="30" t="inlineStr">
        <is>
          <t>7-326-99941</t>
        </is>
      </c>
      <c r="D40" s="180" t="n">
        <v>44288</v>
      </c>
      <c r="E40" s="181" t="n">
        <v>5.73</v>
      </c>
      <c r="F40" s="207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2" t="n"/>
      <c r="EC40" s="182" t="n"/>
      <c r="ED40" s="182" t="n"/>
      <c r="EE40" s="182" t="n"/>
      <c r="EF40" s="182" t="n"/>
      <c r="EG40" s="182" t="n"/>
      <c r="EH40" s="182" t="n"/>
      <c r="EI40" s="182" t="n"/>
      <c r="EJ40" s="182" t="n"/>
      <c r="EK40" s="182" t="n"/>
      <c r="EL40" s="182" t="n"/>
      <c r="EM40" s="182" t="n"/>
      <c r="EN40" s="182" t="n"/>
      <c r="EO40" s="182" t="n"/>
      <c r="EP40" s="182" t="n"/>
      <c r="EQ40" s="182" t="n"/>
      <c r="ER40" s="182" t="n"/>
      <c r="ES40" s="182" t="n"/>
      <c r="ET40" s="182" t="n"/>
      <c r="EU40" s="182" t="n"/>
      <c r="EV40" s="182" t="n"/>
      <c r="EW40" s="182" t="n"/>
      <c r="EX40" s="182" t="n"/>
      <c r="EY40" s="182" t="n"/>
      <c r="EZ40" s="182" t="n"/>
      <c r="FA40" s="182" t="n"/>
      <c r="FB40" s="182" t="n"/>
      <c r="FC40" s="182" t="n"/>
      <c r="FD40" s="182" t="n"/>
      <c r="FE40" s="182" t="n"/>
      <c r="FF40" s="182" t="n"/>
      <c r="FG40" s="182" t="n"/>
      <c r="FH40" s="182" t="n"/>
      <c r="FI40" s="182" t="n"/>
      <c r="FJ40" s="182" t="n"/>
      <c r="FK40" s="182" t="n"/>
      <c r="FL40" s="182" t="n"/>
      <c r="FM40" s="182" t="n"/>
      <c r="FN40" s="182" t="n"/>
      <c r="FO40" s="182" t="n"/>
      <c r="FP40" s="183" t="n">
        <v>5.73</v>
      </c>
      <c r="FQ40" s="182" t="n"/>
      <c r="FR40" s="182" t="n"/>
      <c r="FS40" s="182" t="n"/>
      <c r="FT40" s="182" t="n"/>
      <c r="FU40" s="184" t="n"/>
      <c r="FV40" s="185">
        <f>SUM(G40:FU40)</f>
        <v/>
      </c>
      <c r="FW40" s="186">
        <f>E40-FV40</f>
        <v/>
      </c>
    </row>
    <row r="41">
      <c r="A41" s="5" t="n">
        <v>40</v>
      </c>
      <c r="B41" s="179" t="n">
        <v>44295</v>
      </c>
      <c r="C41" s="30" t="inlineStr">
        <is>
          <t>MASTER2101921</t>
        </is>
      </c>
      <c r="D41" s="180" t="n">
        <v>44284</v>
      </c>
      <c r="E41" s="181" t="n">
        <v>25.04</v>
      </c>
      <c r="F41" s="207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2" t="n"/>
      <c r="CC41" s="182" t="n"/>
      <c r="CD41" s="182" t="n"/>
      <c r="CE41" s="182" t="n"/>
      <c r="CF41" s="183" t="n">
        <v>25.04</v>
      </c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2" t="n"/>
      <c r="DT41" s="182" t="n"/>
      <c r="DU41" s="182" t="n"/>
      <c r="DV41" s="182" t="n"/>
      <c r="DW41" s="182" t="n"/>
      <c r="DX41" s="182" t="n"/>
      <c r="DY41" s="182" t="n"/>
      <c r="DZ41" s="182" t="n"/>
      <c r="EA41" s="182" t="n"/>
      <c r="EB41" s="182" t="n"/>
      <c r="EC41" s="182" t="n"/>
      <c r="ED41" s="182" t="n"/>
      <c r="EE41" s="182" t="n"/>
      <c r="EF41" s="182" t="n"/>
      <c r="EG41" s="182" t="n"/>
      <c r="EH41" s="182" t="n"/>
      <c r="EI41" s="182" t="n"/>
      <c r="EJ41" s="182" t="n"/>
      <c r="EK41" s="182" t="n"/>
      <c r="EL41" s="182" t="n"/>
      <c r="EM41" s="182" t="n"/>
      <c r="EN41" s="182" t="n"/>
      <c r="EO41" s="182" t="n"/>
      <c r="EP41" s="182" t="n"/>
      <c r="EQ41" s="182" t="n"/>
      <c r="ER41" s="182" t="n"/>
      <c r="ES41" s="182" t="n"/>
      <c r="ET41" s="182" t="n"/>
      <c r="EU41" s="182" t="n"/>
      <c r="EV41" s="182" t="n"/>
      <c r="EW41" s="182" t="n"/>
      <c r="EX41" s="182" t="n"/>
      <c r="EY41" s="182" t="n"/>
      <c r="EZ41" s="182" t="n"/>
      <c r="FA41" s="182" t="n"/>
      <c r="FB41" s="182" t="n"/>
      <c r="FC41" s="182" t="n"/>
      <c r="FD41" s="182" t="n"/>
      <c r="FE41" s="182" t="n"/>
      <c r="FF41" s="182" t="n"/>
      <c r="FG41" s="182" t="n"/>
      <c r="FH41" s="182" t="n"/>
      <c r="FI41" s="182" t="n"/>
      <c r="FJ41" s="182" t="n"/>
      <c r="FK41" s="182" t="n"/>
      <c r="FL41" s="182" t="n"/>
      <c r="FM41" s="182" t="n"/>
      <c r="FN41" s="182" t="n"/>
      <c r="FO41" s="182" t="n"/>
      <c r="FP41" s="182" t="n"/>
      <c r="FQ41" s="182" t="n"/>
      <c r="FR41" s="182" t="n"/>
      <c r="FS41" s="182" t="n"/>
      <c r="FT41" s="182" t="n"/>
      <c r="FU41" s="184" t="n"/>
      <c r="FV41" s="185">
        <f>SUM(G41:FU41)</f>
        <v/>
      </c>
      <c r="FW41" s="186">
        <f>E41-FV41</f>
        <v/>
      </c>
    </row>
    <row r="42">
      <c r="A42" s="5" t="n">
        <v>41</v>
      </c>
      <c r="B42" s="179" t="n">
        <v>44295</v>
      </c>
      <c r="C42" s="30" t="inlineStr">
        <is>
          <t>ONSEM2101274</t>
        </is>
      </c>
      <c r="D42" s="180" t="n">
        <v>44280</v>
      </c>
      <c r="E42" s="181" t="n">
        <v>103.8</v>
      </c>
      <c r="F42" s="207" t="n"/>
      <c r="G42" s="182" t="n"/>
      <c r="H42" s="182" t="n"/>
      <c r="I42" s="182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3" t="n">
        <v>103.8</v>
      </c>
      <c r="DL42" s="182" t="n"/>
      <c r="DM42" s="182" t="n"/>
      <c r="DN42" s="182" t="n"/>
      <c r="DO42" s="182" t="n"/>
      <c r="DP42" s="182" t="n"/>
      <c r="DQ42" s="182" t="n"/>
      <c r="DR42" s="182" t="n"/>
      <c r="DS42" s="182" t="n"/>
      <c r="DT42" s="182" t="n"/>
      <c r="DU42" s="182" t="n"/>
      <c r="DV42" s="182" t="n"/>
      <c r="DW42" s="182" t="n"/>
      <c r="DX42" s="182" t="n"/>
      <c r="DY42" s="182" t="n"/>
      <c r="DZ42" s="182" t="n"/>
      <c r="EA42" s="182" t="n"/>
      <c r="EB42" s="182" t="n"/>
      <c r="EC42" s="182" t="n"/>
      <c r="ED42" s="182" t="n"/>
      <c r="EE42" s="182" t="n"/>
      <c r="EF42" s="182" t="n"/>
      <c r="EG42" s="182" t="n"/>
      <c r="EH42" s="182" t="n"/>
      <c r="EI42" s="182" t="n"/>
      <c r="EJ42" s="182" t="n"/>
      <c r="EK42" s="182" t="n"/>
      <c r="EL42" s="182" t="n"/>
      <c r="EM42" s="182" t="n"/>
      <c r="EN42" s="182" t="n"/>
      <c r="EO42" s="182" t="n"/>
      <c r="EP42" s="182" t="n"/>
      <c r="EQ42" s="182" t="n"/>
      <c r="ER42" s="182" t="n"/>
      <c r="ES42" s="182" t="n"/>
      <c r="ET42" s="182" t="n"/>
      <c r="EU42" s="182" t="n"/>
      <c r="EV42" s="182" t="n"/>
      <c r="EW42" s="182" t="n"/>
      <c r="EX42" s="182" t="n"/>
      <c r="EY42" s="182" t="n"/>
      <c r="EZ42" s="182" t="n"/>
      <c r="FA42" s="182" t="n"/>
      <c r="FB42" s="182" t="n"/>
      <c r="FC42" s="182" t="n"/>
      <c r="FD42" s="182" t="n"/>
      <c r="FE42" s="182" t="n"/>
      <c r="FF42" s="182" t="n"/>
      <c r="FG42" s="182" t="n"/>
      <c r="FH42" s="182" t="n"/>
      <c r="FI42" s="182" t="n"/>
      <c r="FJ42" s="182" t="n"/>
      <c r="FK42" s="182" t="n"/>
      <c r="FL42" s="182" t="n"/>
      <c r="FM42" s="182" t="n"/>
      <c r="FN42" s="182" t="n"/>
      <c r="FO42" s="182" t="n"/>
      <c r="FP42" s="182" t="n"/>
      <c r="FQ42" s="182" t="n"/>
      <c r="FR42" s="182" t="n"/>
      <c r="FS42" s="182" t="n"/>
      <c r="FT42" s="182" t="n"/>
      <c r="FU42" s="184" t="n"/>
      <c r="FV42" s="185">
        <f>SUM(G42:FU42)</f>
        <v/>
      </c>
      <c r="FW42" s="186">
        <f>E42-FV42</f>
        <v/>
      </c>
    </row>
    <row r="43">
      <c r="A43" s="5" t="n">
        <v>42</v>
      </c>
      <c r="B43" s="179" t="n">
        <v>44295</v>
      </c>
      <c r="C43" s="30" t="inlineStr">
        <is>
          <t>SMD2100904</t>
        </is>
      </c>
      <c r="D43" s="180" t="n">
        <v>44286</v>
      </c>
      <c r="E43" s="181" t="n">
        <v>286.83</v>
      </c>
      <c r="F43" s="207" t="n"/>
      <c r="G43" s="182" t="n"/>
      <c r="H43" s="182" t="n"/>
      <c r="I43" s="182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2" t="n"/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2" t="n"/>
      <c r="DN43" s="182" t="n"/>
      <c r="DO43" s="182" t="n"/>
      <c r="DP43" s="182" t="n"/>
      <c r="DQ43" s="182" t="n"/>
      <c r="DR43" s="182" t="n"/>
      <c r="DS43" s="182" t="n"/>
      <c r="DT43" s="182" t="n"/>
      <c r="DU43" s="182" t="n"/>
      <c r="DV43" s="182" t="n"/>
      <c r="DW43" s="182" t="n"/>
      <c r="DX43" s="182" t="n"/>
      <c r="DY43" s="182" t="n"/>
      <c r="DZ43" s="182" t="n"/>
      <c r="EA43" s="182" t="n"/>
      <c r="EB43" s="182" t="n"/>
      <c r="EC43" s="182" t="n"/>
      <c r="ED43" s="182" t="n"/>
      <c r="EE43" s="182" t="n"/>
      <c r="EF43" s="182" t="n"/>
      <c r="EG43" s="182" t="n"/>
      <c r="EH43" s="182" t="n"/>
      <c r="EI43" s="182" t="n"/>
      <c r="EJ43" s="182" t="n"/>
      <c r="EK43" s="182" t="n"/>
      <c r="EL43" s="182" t="n"/>
      <c r="EM43" s="182" t="n"/>
      <c r="EN43" s="182" t="n"/>
      <c r="EO43" s="182" t="n"/>
      <c r="EP43" s="182" t="n"/>
      <c r="EQ43" s="182" t="n"/>
      <c r="ER43" s="182" t="n"/>
      <c r="ES43" s="182" t="n"/>
      <c r="ET43" s="182" t="n"/>
      <c r="EU43" s="182" t="n"/>
      <c r="EV43" s="182" t="n"/>
      <c r="EW43" s="182" t="n"/>
      <c r="EX43" s="182" t="n"/>
      <c r="EY43" s="182" t="n"/>
      <c r="EZ43" s="182" t="n"/>
      <c r="FA43" s="182" t="n"/>
      <c r="FB43" s="182" t="n"/>
      <c r="FC43" s="182" t="n"/>
      <c r="FD43" s="182" t="n"/>
      <c r="FE43" s="182" t="n"/>
      <c r="FF43" s="182" t="n"/>
      <c r="FG43" s="182" t="n"/>
      <c r="FH43" s="182" t="n"/>
      <c r="FI43" s="183" t="n">
        <v>286.83</v>
      </c>
      <c r="FJ43" s="182" t="n"/>
      <c r="FK43" s="182" t="n"/>
      <c r="FL43" s="182" t="n"/>
      <c r="FM43" s="182" t="n"/>
      <c r="FN43" s="182" t="n"/>
      <c r="FO43" s="182" t="n"/>
      <c r="FP43" s="182" t="n"/>
      <c r="FQ43" s="182" t="n"/>
      <c r="FR43" s="182" t="n"/>
      <c r="FS43" s="182" t="n"/>
      <c r="FT43" s="182" t="n"/>
      <c r="FU43" s="184" t="n"/>
      <c r="FV43" s="185">
        <f>SUM(G43:FU43)</f>
        <v/>
      </c>
      <c r="FW43" s="186">
        <f>E43-FV43</f>
        <v/>
      </c>
    </row>
    <row r="44">
      <c r="A44" s="5" t="n">
        <v>43</v>
      </c>
      <c r="B44" s="179" t="n">
        <v>44295</v>
      </c>
      <c r="C44" s="30" t="inlineStr">
        <is>
          <t>ST2100169</t>
        </is>
      </c>
      <c r="D44" s="180" t="n">
        <v>44286</v>
      </c>
      <c r="E44" s="181" t="n">
        <v>129.8</v>
      </c>
      <c r="F44" s="207" t="n"/>
      <c r="G44" s="182" t="n"/>
      <c r="H44" s="182" t="n"/>
      <c r="I44" s="182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2" t="n"/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2" t="n"/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2" t="n"/>
      <c r="DQ44" s="182" t="n"/>
      <c r="DR44" s="182" t="n"/>
      <c r="DS44" s="182" t="n"/>
      <c r="DT44" s="182" t="n"/>
      <c r="DU44" s="182" t="n"/>
      <c r="DV44" s="182" t="n"/>
      <c r="DW44" s="182" t="n"/>
      <c r="DX44" s="182" t="n"/>
      <c r="DY44" s="182" t="n"/>
      <c r="DZ44" s="182" t="n"/>
      <c r="EA44" s="182" t="n"/>
      <c r="EB44" s="182" t="n"/>
      <c r="EC44" s="182" t="n"/>
      <c r="ED44" s="182" t="n"/>
      <c r="EE44" s="182" t="n"/>
      <c r="EF44" s="182" t="n"/>
      <c r="EG44" s="182" t="n"/>
      <c r="EH44" s="182" t="n"/>
      <c r="EI44" s="182" t="n"/>
      <c r="EJ44" s="182" t="n"/>
      <c r="EK44" s="182" t="n"/>
      <c r="EL44" s="182" t="n"/>
      <c r="EM44" s="182" t="n"/>
      <c r="EN44" s="182" t="n"/>
      <c r="EO44" s="182" t="n"/>
      <c r="EP44" s="182" t="n"/>
      <c r="EQ44" s="182" t="n"/>
      <c r="ER44" s="182" t="n"/>
      <c r="ES44" s="182" t="n"/>
      <c r="ET44" s="182" t="n"/>
      <c r="EU44" s="182" t="n"/>
      <c r="EV44" s="182" t="n"/>
      <c r="EW44" s="183" t="n">
        <v>129.8</v>
      </c>
      <c r="EX44" s="182" t="n"/>
      <c r="EY44" s="182" t="n"/>
      <c r="EZ44" s="182" t="n"/>
      <c r="FA44" s="182" t="n"/>
      <c r="FB44" s="182" t="n"/>
      <c r="FC44" s="182" t="n"/>
      <c r="FD44" s="182" t="n"/>
      <c r="FE44" s="182" t="n"/>
      <c r="FF44" s="182" t="n"/>
      <c r="FG44" s="182" t="n"/>
      <c r="FH44" s="182" t="n"/>
      <c r="FI44" s="182" t="n"/>
      <c r="FJ44" s="182" t="n"/>
      <c r="FK44" s="182" t="n"/>
      <c r="FL44" s="182" t="n"/>
      <c r="FM44" s="182" t="n"/>
      <c r="FN44" s="182" t="n"/>
      <c r="FO44" s="182" t="n"/>
      <c r="FP44" s="182" t="n"/>
      <c r="FQ44" s="182" t="n"/>
      <c r="FR44" s="182" t="n"/>
      <c r="FS44" s="182" t="n"/>
      <c r="FT44" s="182" t="n"/>
      <c r="FU44" s="184" t="n"/>
      <c r="FV44" s="185">
        <f>SUM(G44:FU44)</f>
        <v/>
      </c>
      <c r="FW44" s="186">
        <f>E44-FV44</f>
        <v/>
      </c>
    </row>
    <row r="45">
      <c r="A45" s="5" t="n">
        <v>44</v>
      </c>
      <c r="B45" s="179" t="n">
        <v>44295</v>
      </c>
      <c r="C45" s="30" t="inlineStr">
        <is>
          <t>TTI2100678</t>
        </is>
      </c>
      <c r="D45" s="180" t="n">
        <v>44291</v>
      </c>
      <c r="E45" s="181" t="n">
        <v>28.39</v>
      </c>
      <c r="F45" s="207" t="n"/>
      <c r="G45" s="182" t="n"/>
      <c r="H45" s="182" t="n"/>
      <c r="I45" s="182" t="n"/>
      <c r="J45" s="182" t="n"/>
      <c r="K45" s="182" t="n"/>
      <c r="L45" s="182" t="n"/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2" t="n"/>
      <c r="AK45" s="182" t="n"/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3" t="n">
        <v>28.39</v>
      </c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2" t="n"/>
      <c r="EG45" s="182" t="n"/>
      <c r="EH45" s="182" t="n"/>
      <c r="EI45" s="182" t="n"/>
      <c r="EJ45" s="182" t="n"/>
      <c r="EK45" s="182" t="n"/>
      <c r="EL45" s="182" t="n"/>
      <c r="EM45" s="182" t="n"/>
      <c r="EN45" s="182" t="n"/>
      <c r="EO45" s="182" t="n"/>
      <c r="EP45" s="182" t="n"/>
      <c r="EQ45" s="182" t="n"/>
      <c r="ER45" s="182" t="n"/>
      <c r="ES45" s="182" t="n"/>
      <c r="ET45" s="182" t="n"/>
      <c r="EU45" s="182" t="n"/>
      <c r="EV45" s="182" t="n"/>
      <c r="EW45" s="182" t="n"/>
      <c r="EX45" s="182" t="n"/>
      <c r="EY45" s="182" t="n"/>
      <c r="EZ45" s="182" t="n"/>
      <c r="FA45" s="182" t="n"/>
      <c r="FB45" s="182" t="n"/>
      <c r="FC45" s="182" t="n"/>
      <c r="FD45" s="182" t="n"/>
      <c r="FE45" s="182" t="n"/>
      <c r="FF45" s="182" t="n"/>
      <c r="FG45" s="182" t="n"/>
      <c r="FH45" s="182" t="n"/>
      <c r="FI45" s="182" t="n"/>
      <c r="FJ45" s="182" t="n"/>
      <c r="FK45" s="182" t="n"/>
      <c r="FL45" s="182" t="n"/>
      <c r="FM45" s="182" t="n"/>
      <c r="FN45" s="182" t="n"/>
      <c r="FO45" s="182" t="n"/>
      <c r="FP45" s="182" t="n"/>
      <c r="FQ45" s="182" t="n"/>
      <c r="FR45" s="182" t="n"/>
      <c r="FS45" s="182" t="n"/>
      <c r="FT45" s="182" t="n"/>
      <c r="FU45" s="184" t="n"/>
      <c r="FV45" s="185">
        <f>SUM(G45:FU45)</f>
        <v/>
      </c>
      <c r="FW45" s="186">
        <f>E45-FV45</f>
        <v/>
      </c>
    </row>
    <row r="46">
      <c r="A46" s="5" t="n">
        <v>45</v>
      </c>
      <c r="B46" s="179" t="n">
        <v>44295</v>
      </c>
      <c r="C46" s="30" t="inlineStr">
        <is>
          <t>TTI2100566</t>
        </is>
      </c>
      <c r="D46" s="180" t="n">
        <v>44291</v>
      </c>
      <c r="E46" s="181" t="n">
        <v>124.78</v>
      </c>
      <c r="F46" s="207" t="n"/>
      <c r="G46" s="182" t="n"/>
      <c r="H46" s="182" t="n"/>
      <c r="I46" s="182" t="n"/>
      <c r="J46" s="182" t="n"/>
      <c r="K46" s="182" t="n"/>
      <c r="L46" s="182" t="n"/>
      <c r="M46" s="182" t="n"/>
      <c r="N46" s="182" t="n"/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3" t="n">
        <v>124.78</v>
      </c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2" t="n"/>
      <c r="DC46" s="182" t="n"/>
      <c r="DD46" s="182" t="n"/>
      <c r="DE46" s="182" t="n"/>
      <c r="DF46" s="182" t="n"/>
      <c r="DG46" s="182" t="n"/>
      <c r="DH46" s="182" t="n"/>
      <c r="DI46" s="182" t="n"/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2" t="n"/>
      <c r="DU46" s="182" t="n"/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2" t="n"/>
      <c r="EF46" s="182" t="n"/>
      <c r="EG46" s="182" t="n"/>
      <c r="EH46" s="182" t="n"/>
      <c r="EI46" s="182" t="n"/>
      <c r="EJ46" s="182" t="n"/>
      <c r="EK46" s="182" t="n"/>
      <c r="EL46" s="182" t="n"/>
      <c r="EM46" s="182" t="n"/>
      <c r="EN46" s="182" t="n"/>
      <c r="EO46" s="182" t="n"/>
      <c r="EP46" s="182" t="n"/>
      <c r="EQ46" s="182" t="n"/>
      <c r="ER46" s="182" t="n"/>
      <c r="ES46" s="182" t="n"/>
      <c r="ET46" s="182" t="n"/>
      <c r="EU46" s="182" t="n"/>
      <c r="EV46" s="182" t="n"/>
      <c r="EW46" s="182" t="n"/>
      <c r="EX46" s="182" t="n"/>
      <c r="EY46" s="182" t="n"/>
      <c r="EZ46" s="182" t="n"/>
      <c r="FA46" s="182" t="n"/>
      <c r="FB46" s="182" t="n"/>
      <c r="FC46" s="182" t="n"/>
      <c r="FD46" s="182" t="n"/>
      <c r="FE46" s="182" t="n"/>
      <c r="FF46" s="182" t="n"/>
      <c r="FG46" s="182" t="n"/>
      <c r="FH46" s="182" t="n"/>
      <c r="FI46" s="182" t="n"/>
      <c r="FJ46" s="182" t="n"/>
      <c r="FK46" s="182" t="n"/>
      <c r="FL46" s="182" t="n"/>
      <c r="FM46" s="182" t="n"/>
      <c r="FN46" s="182" t="n"/>
      <c r="FO46" s="182" t="n"/>
      <c r="FP46" s="182" t="n"/>
      <c r="FQ46" s="182" t="n"/>
      <c r="FR46" s="182" t="n"/>
      <c r="FS46" s="182" t="n"/>
      <c r="FT46" s="182" t="n"/>
      <c r="FU46" s="184" t="n"/>
      <c r="FV46" s="185">
        <f>SUM(G46:FU46)</f>
        <v/>
      </c>
      <c r="FW46" s="186">
        <f>E46-FV46</f>
        <v/>
      </c>
    </row>
    <row r="47">
      <c r="A47" s="5" t="n">
        <v>46</v>
      </c>
      <c r="B47" s="179" t="n">
        <v>44295</v>
      </c>
      <c r="C47" s="30" t="inlineStr">
        <is>
          <t>LITEON2100529</t>
        </is>
      </c>
      <c r="D47" s="180" t="n">
        <v>44288</v>
      </c>
      <c r="E47" s="181" t="n">
        <v>28.5</v>
      </c>
      <c r="F47" s="207" t="n"/>
      <c r="G47" s="182" t="n"/>
      <c r="H47" s="182" t="n"/>
      <c r="I47" s="182" t="n"/>
      <c r="J47" s="183" t="n">
        <v>28.5</v>
      </c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2" t="n"/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2" t="n"/>
      <c r="EF47" s="182" t="n"/>
      <c r="EG47" s="182" t="n"/>
      <c r="EH47" s="182" t="n"/>
      <c r="EI47" s="182" t="n"/>
      <c r="EJ47" s="182" t="n"/>
      <c r="EK47" s="182" t="n"/>
      <c r="EL47" s="182" t="n"/>
      <c r="EM47" s="182" t="n"/>
      <c r="EN47" s="182" t="n"/>
      <c r="EO47" s="182" t="n"/>
      <c r="EP47" s="182" t="n"/>
      <c r="EQ47" s="182" t="n"/>
      <c r="ER47" s="182" t="n"/>
      <c r="ES47" s="182" t="n"/>
      <c r="ET47" s="182" t="n"/>
      <c r="EU47" s="182" t="n"/>
      <c r="EV47" s="182" t="n"/>
      <c r="EW47" s="182" t="n"/>
      <c r="EX47" s="182" t="n"/>
      <c r="EY47" s="182" t="n"/>
      <c r="EZ47" s="182" t="n"/>
      <c r="FA47" s="182" t="n"/>
      <c r="FB47" s="182" t="n"/>
      <c r="FC47" s="182" t="n"/>
      <c r="FD47" s="182" t="n"/>
      <c r="FE47" s="182" t="n"/>
      <c r="FF47" s="182" t="n"/>
      <c r="FG47" s="182" t="n"/>
      <c r="FH47" s="182" t="n"/>
      <c r="FI47" s="182" t="n"/>
      <c r="FJ47" s="182" t="n"/>
      <c r="FK47" s="182" t="n"/>
      <c r="FL47" s="182" t="n"/>
      <c r="FM47" s="182" t="n"/>
      <c r="FN47" s="182" t="n"/>
      <c r="FO47" s="182" t="n"/>
      <c r="FP47" s="182" t="n"/>
      <c r="FQ47" s="182" t="n"/>
      <c r="FR47" s="182" t="n"/>
      <c r="FS47" s="182" t="n"/>
      <c r="FT47" s="182" t="n"/>
      <c r="FU47" s="184" t="n"/>
      <c r="FV47" s="185">
        <f>SUM(G47:FU47)</f>
        <v/>
      </c>
      <c r="FW47" s="186">
        <f>E47-FV47</f>
        <v/>
      </c>
    </row>
    <row r="48">
      <c r="A48" s="5" t="n">
        <v>47</v>
      </c>
      <c r="B48" s="179" t="n">
        <v>44295</v>
      </c>
      <c r="C48" s="30" t="inlineStr">
        <is>
          <t>LITEON2100829</t>
        </is>
      </c>
      <c r="D48" s="180" t="n">
        <v>44288</v>
      </c>
      <c r="E48" s="181" t="n">
        <v>28.5</v>
      </c>
      <c r="F48" s="207" t="n"/>
      <c r="G48" s="182" t="n"/>
      <c r="H48" s="182" t="n"/>
      <c r="I48" s="182" t="n"/>
      <c r="J48" s="182" t="n"/>
      <c r="K48" s="182" t="n"/>
      <c r="L48" s="182" t="n"/>
      <c r="M48" s="182" t="n"/>
      <c r="N48" s="183" t="n">
        <v>28.5</v>
      </c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2" t="n"/>
      <c r="EH48" s="182" t="n"/>
      <c r="EI48" s="182" t="n"/>
      <c r="EJ48" s="182" t="n"/>
      <c r="EK48" s="182" t="n"/>
      <c r="EL48" s="182" t="n"/>
      <c r="EM48" s="182" t="n"/>
      <c r="EN48" s="182" t="n"/>
      <c r="EO48" s="182" t="n"/>
      <c r="EP48" s="182" t="n"/>
      <c r="EQ48" s="182" t="n"/>
      <c r="ER48" s="182" t="n"/>
      <c r="ES48" s="182" t="n"/>
      <c r="ET48" s="182" t="n"/>
      <c r="EU48" s="182" t="n"/>
      <c r="EV48" s="182" t="n"/>
      <c r="EW48" s="182" t="n"/>
      <c r="EX48" s="182" t="n"/>
      <c r="EY48" s="182" t="n"/>
      <c r="EZ48" s="182" t="n"/>
      <c r="FA48" s="182" t="n"/>
      <c r="FB48" s="182" t="n"/>
      <c r="FC48" s="182" t="n"/>
      <c r="FD48" s="182" t="n"/>
      <c r="FE48" s="182" t="n"/>
      <c r="FF48" s="182" t="n"/>
      <c r="FG48" s="182" t="n"/>
      <c r="FH48" s="182" t="n"/>
      <c r="FI48" s="182" t="n"/>
      <c r="FJ48" s="182" t="n"/>
      <c r="FK48" s="182" t="n"/>
      <c r="FL48" s="182" t="n"/>
      <c r="FM48" s="182" t="n"/>
      <c r="FN48" s="182" t="n"/>
      <c r="FO48" s="182" t="n"/>
      <c r="FP48" s="182" t="n"/>
      <c r="FQ48" s="182" t="n"/>
      <c r="FR48" s="182" t="n"/>
      <c r="FS48" s="182" t="n"/>
      <c r="FT48" s="182" t="n"/>
      <c r="FU48" s="184" t="n"/>
      <c r="FV48" s="185">
        <f>SUM(G48:FU48)</f>
        <v/>
      </c>
      <c r="FW48" s="186">
        <f>E48-FV48</f>
        <v/>
      </c>
    </row>
    <row r="49">
      <c r="A49" s="5" t="n">
        <v>48</v>
      </c>
      <c r="B49" s="179" t="n">
        <v>44295</v>
      </c>
      <c r="C49" s="30" t="inlineStr">
        <is>
          <t>LITEON2102528</t>
        </is>
      </c>
      <c r="D49" s="180" t="n">
        <v>44288</v>
      </c>
      <c r="E49" s="181" t="n">
        <v>28.5</v>
      </c>
      <c r="F49" s="207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2" t="n"/>
      <c r="EM49" s="182" t="n"/>
      <c r="EN49" s="182" t="n"/>
      <c r="EO49" s="182" t="n"/>
      <c r="EP49" s="182" t="n"/>
      <c r="EQ49" s="182" t="n"/>
      <c r="ER49" s="182" t="n"/>
      <c r="ES49" s="182" t="n"/>
      <c r="ET49" s="182" t="n"/>
      <c r="EU49" s="182" t="n"/>
      <c r="EV49" s="182" t="n"/>
      <c r="EW49" s="182" t="n"/>
      <c r="EX49" s="182" t="n"/>
      <c r="EY49" s="182" t="n"/>
      <c r="EZ49" s="182" t="n"/>
      <c r="FA49" s="182" t="n"/>
      <c r="FB49" s="182" t="n"/>
      <c r="FC49" s="182" t="n"/>
      <c r="FD49" s="182" t="n"/>
      <c r="FE49" s="182" t="n"/>
      <c r="FF49" s="182" t="n"/>
      <c r="FG49" s="182" t="n"/>
      <c r="FH49" s="183" t="n">
        <v>28.5</v>
      </c>
      <c r="FI49" s="182" t="n"/>
      <c r="FJ49" s="182" t="n"/>
      <c r="FK49" s="182" t="n"/>
      <c r="FL49" s="182" t="n"/>
      <c r="FM49" s="182" t="n"/>
      <c r="FN49" s="182" t="n"/>
      <c r="FO49" s="182" t="n"/>
      <c r="FP49" s="182" t="n"/>
      <c r="FQ49" s="182" t="n"/>
      <c r="FR49" s="182" t="n"/>
      <c r="FS49" s="182" t="n"/>
      <c r="FT49" s="182" t="n"/>
      <c r="FU49" s="184" t="n"/>
      <c r="FV49" s="185">
        <f>SUM(G49:FU49)</f>
        <v/>
      </c>
      <c r="FW49" s="186">
        <f>E49-FV49</f>
        <v/>
      </c>
    </row>
    <row r="50">
      <c r="A50" s="5" t="n">
        <v>49</v>
      </c>
      <c r="B50" s="179" t="n">
        <v>44295</v>
      </c>
      <c r="C50" s="30" t="inlineStr">
        <is>
          <t>FUTURE2101936</t>
        </is>
      </c>
      <c r="D50" s="180" t="n">
        <v>44291</v>
      </c>
      <c r="E50" s="181" t="n">
        <v>18.54</v>
      </c>
      <c r="F50" s="207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3" t="n">
        <v>18.54</v>
      </c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2" t="n"/>
      <c r="EM50" s="182" t="n"/>
      <c r="EN50" s="182" t="n"/>
      <c r="EO50" s="182" t="n"/>
      <c r="EP50" s="182" t="n"/>
      <c r="EQ50" s="182" t="n"/>
      <c r="ER50" s="182" t="n"/>
      <c r="ES50" s="182" t="n"/>
      <c r="ET50" s="182" t="n"/>
      <c r="EU50" s="182" t="n"/>
      <c r="EV50" s="182" t="n"/>
      <c r="EW50" s="182" t="n"/>
      <c r="EX50" s="182" t="n"/>
      <c r="EY50" s="182" t="n"/>
      <c r="EZ50" s="182" t="n"/>
      <c r="FA50" s="182" t="n"/>
      <c r="FB50" s="182" t="n"/>
      <c r="FC50" s="182" t="n"/>
      <c r="FD50" s="182" t="n"/>
      <c r="FE50" s="182" t="n"/>
      <c r="FF50" s="182" t="n"/>
      <c r="FG50" s="182" t="n"/>
      <c r="FH50" s="182" t="n"/>
      <c r="FI50" s="182" t="n"/>
      <c r="FJ50" s="182" t="n"/>
      <c r="FK50" s="182" t="n"/>
      <c r="FL50" s="182" t="n"/>
      <c r="FM50" s="182" t="n"/>
      <c r="FN50" s="182" t="n"/>
      <c r="FO50" s="182" t="n"/>
      <c r="FP50" s="182" t="n"/>
      <c r="FQ50" s="182" t="n"/>
      <c r="FR50" s="182" t="n"/>
      <c r="FS50" s="182" t="n"/>
      <c r="FT50" s="182" t="n"/>
      <c r="FU50" s="184" t="n"/>
      <c r="FV50" s="185">
        <f>SUM(G50:FU50)</f>
        <v/>
      </c>
      <c r="FW50" s="186">
        <f>E50-FV50</f>
        <v/>
      </c>
    </row>
    <row r="51">
      <c r="A51" s="5" t="n">
        <v>50</v>
      </c>
      <c r="B51" s="179" t="n">
        <v>44301</v>
      </c>
      <c r="C51" s="30" t="inlineStr">
        <is>
          <t>7-326-99942</t>
        </is>
      </c>
      <c r="D51" s="180" t="n">
        <v>44288</v>
      </c>
      <c r="E51" s="181" t="n">
        <v>2572.68</v>
      </c>
      <c r="F51" s="207" t="n"/>
      <c r="G51" s="182" t="n"/>
      <c r="H51" s="182" t="n"/>
      <c r="I51" s="182" t="n"/>
      <c r="J51" s="182" t="n"/>
      <c r="K51" s="182" t="n"/>
      <c r="L51" s="183" t="n">
        <v>10.29</v>
      </c>
      <c r="M51" s="182" t="n"/>
      <c r="N51" s="182" t="n"/>
      <c r="O51" s="183" t="n">
        <v>13.4</v>
      </c>
      <c r="P51" s="183" t="n">
        <v>34.5</v>
      </c>
      <c r="Q51" s="182" t="n"/>
      <c r="R51" s="183" t="n">
        <v>10.27</v>
      </c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3" t="n">
        <v>14.65</v>
      </c>
      <c r="AB51" s="183" t="n">
        <v>7.08</v>
      </c>
      <c r="AC51" s="182" t="n"/>
      <c r="AD51" s="183" t="n">
        <v>38.38</v>
      </c>
      <c r="AE51" s="182" t="n"/>
      <c r="AF51" s="183" t="n">
        <v>59.64000000000001</v>
      </c>
      <c r="AG51" s="182" t="n"/>
      <c r="AH51" s="182" t="n"/>
      <c r="AI51" s="183" t="n">
        <v>84.94</v>
      </c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3" t="n">
        <v>10.29</v>
      </c>
      <c r="AU51" s="182" t="n"/>
      <c r="AV51" s="182" t="n"/>
      <c r="AW51" s="182" t="n"/>
      <c r="AX51" s="182" t="n"/>
      <c r="AY51" s="182" t="n"/>
      <c r="AZ51" s="183" t="n">
        <v>13.72</v>
      </c>
      <c r="BA51" s="182" t="n"/>
      <c r="BB51" s="182" t="n"/>
      <c r="BC51" s="182" t="n"/>
      <c r="BD51" s="183" t="n">
        <v>67.56</v>
      </c>
      <c r="BE51" s="182" t="n"/>
      <c r="BF51" s="183" t="n">
        <v>7.08</v>
      </c>
      <c r="BG51" s="182" t="n"/>
      <c r="BH51" s="182" t="n"/>
      <c r="BI51" s="182" t="n"/>
      <c r="BJ51" s="183" t="n">
        <v>101.98</v>
      </c>
      <c r="BK51" s="183" t="n">
        <v>11.68</v>
      </c>
      <c r="BL51" s="182" t="n"/>
      <c r="BM51" s="182" t="n"/>
      <c r="BN51" s="183" t="n">
        <v>168.62</v>
      </c>
      <c r="BO51" s="183" t="n">
        <v>261.67</v>
      </c>
      <c r="BP51" s="183" t="n">
        <v>146.71</v>
      </c>
      <c r="BQ51" s="182" t="n"/>
      <c r="BR51" s="182" t="n"/>
      <c r="BS51" s="182" t="n"/>
      <c r="BT51" s="182" t="n"/>
      <c r="BU51" s="183" t="n">
        <v>11.68</v>
      </c>
      <c r="BV51" s="182" t="n"/>
      <c r="BW51" s="183" t="n">
        <v>34.73</v>
      </c>
      <c r="BX51" s="183" t="n">
        <v>88.39</v>
      </c>
      <c r="BY51" s="183" t="n">
        <v>25.89</v>
      </c>
      <c r="BZ51" s="183" t="n">
        <v>18.76</v>
      </c>
      <c r="CA51" s="183" t="n">
        <v>7.06</v>
      </c>
      <c r="CB51" s="182" t="n"/>
      <c r="CC51" s="183" t="n">
        <v>14.16</v>
      </c>
      <c r="CD51" s="182" t="n"/>
      <c r="CE51" s="183" t="n">
        <v>7.06</v>
      </c>
      <c r="CF51" s="183" t="n">
        <v>195.74</v>
      </c>
      <c r="CG51" s="182" t="n"/>
      <c r="CH51" s="182" t="n"/>
      <c r="CI51" s="182" t="n"/>
      <c r="CJ51" s="182" t="n"/>
      <c r="CK51" s="182" t="n"/>
      <c r="CL51" s="183" t="n">
        <v>14.14</v>
      </c>
      <c r="CM51" s="182" t="n"/>
      <c r="CN51" s="183" t="n">
        <v>76.44000000000001</v>
      </c>
      <c r="CO51" s="182" t="n"/>
      <c r="CP51" s="183" t="n">
        <v>7.08</v>
      </c>
      <c r="CQ51" s="183" t="n">
        <v>9.19</v>
      </c>
      <c r="CR51" s="182" t="n"/>
      <c r="CS51" s="182" t="n"/>
      <c r="CT51" s="182" t="n"/>
      <c r="CU51" s="182" t="n"/>
      <c r="CV51" s="182" t="n"/>
      <c r="CW51" s="182" t="n"/>
      <c r="CX51" s="182" t="n"/>
      <c r="CY51" s="183" t="n">
        <v>57.7</v>
      </c>
      <c r="CZ51" s="183" t="n">
        <v>31.27</v>
      </c>
      <c r="DA51" s="182" t="n"/>
      <c r="DB51" s="182" t="n"/>
      <c r="DC51" s="182" t="n"/>
      <c r="DD51" s="182" t="n"/>
      <c r="DE51" s="183" t="n">
        <v>25.67</v>
      </c>
      <c r="DF51" s="182" t="n"/>
      <c r="DG51" s="183" t="n">
        <v>97.33</v>
      </c>
      <c r="DH51" s="182" t="n"/>
      <c r="DI51" s="182" t="n"/>
      <c r="DJ51" s="182" t="n"/>
      <c r="DK51" s="182" t="n"/>
      <c r="DL51" s="183" t="n">
        <v>15.35</v>
      </c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3" t="n">
        <v>10.29</v>
      </c>
      <c r="DX51" s="182" t="n"/>
      <c r="DY51" s="183" t="n">
        <v>7.63</v>
      </c>
      <c r="DZ51" s="182" t="n"/>
      <c r="EA51" s="182" t="n"/>
      <c r="EB51" s="182" t="n"/>
      <c r="EC51" s="182" t="n"/>
      <c r="ED51" s="182" t="n"/>
      <c r="EE51" s="183" t="n">
        <v>41.96</v>
      </c>
      <c r="EF51" s="183" t="n">
        <v>15.58</v>
      </c>
      <c r="EG51" s="183" t="n">
        <v>28.02</v>
      </c>
      <c r="EH51" s="182" t="n"/>
      <c r="EI51" s="182" t="n"/>
      <c r="EJ51" s="182" t="n"/>
      <c r="EK51" s="182" t="n"/>
      <c r="EL51" s="182" t="n"/>
      <c r="EM51" s="182" t="n"/>
      <c r="EN51" s="182" t="n"/>
      <c r="EO51" s="182" t="n"/>
      <c r="EP51" s="183" t="n">
        <v>161.2</v>
      </c>
      <c r="EQ51" s="183" t="n">
        <v>28.02</v>
      </c>
      <c r="ER51" s="183" t="n">
        <v>44.23999999999999</v>
      </c>
      <c r="ES51" s="183" t="n">
        <v>39.69</v>
      </c>
      <c r="ET51" s="182" t="n"/>
      <c r="EU51" s="182" t="n"/>
      <c r="EV51" s="182" t="n"/>
      <c r="EW51" s="183" t="n">
        <v>14.14</v>
      </c>
      <c r="EX51" s="182" t="n"/>
      <c r="EY51" s="182" t="n"/>
      <c r="EZ51" s="182" t="n"/>
      <c r="FA51" s="182" t="n"/>
      <c r="FB51" s="182" t="n"/>
      <c r="FC51" s="182" t="n"/>
      <c r="FD51" s="182" t="n"/>
      <c r="FE51" s="183" t="n">
        <v>41.6</v>
      </c>
      <c r="FF51" s="183" t="n">
        <v>55.16999999999999</v>
      </c>
      <c r="FG51" s="182" t="n"/>
      <c r="FH51" s="183" t="n">
        <v>134.78</v>
      </c>
      <c r="FI51" s="182" t="n"/>
      <c r="FJ51" s="182" t="n"/>
      <c r="FK51" s="182" t="n"/>
      <c r="FL51" s="183" t="n">
        <v>55.04</v>
      </c>
      <c r="FM51" s="183" t="n">
        <v>46.58</v>
      </c>
      <c r="FN51" s="183" t="n">
        <v>10.27</v>
      </c>
      <c r="FO51" s="182" t="n"/>
      <c r="FP51" s="182" t="n"/>
      <c r="FQ51" s="183" t="n">
        <v>38.37</v>
      </c>
      <c r="FR51" s="182" t="n"/>
      <c r="FS51" s="182" t="n"/>
      <c r="FT51" s="182" t="n"/>
      <c r="FU51" s="184" t="n"/>
      <c r="FV51" s="185">
        <f>SUM(G51:FU51)</f>
        <v/>
      </c>
      <c r="FW51" s="186">
        <f>E51-FV51</f>
        <v/>
      </c>
    </row>
    <row r="52">
      <c r="A52" s="5" t="n">
        <v>51</v>
      </c>
      <c r="B52" s="179" t="n">
        <v>44301</v>
      </c>
      <c r="C52" s="30" t="inlineStr">
        <is>
          <t>3-361-21545</t>
        </is>
      </c>
      <c r="D52" s="180" t="n">
        <v>44291</v>
      </c>
      <c r="E52" s="181" t="n">
        <v>371.97</v>
      </c>
      <c r="F52" s="207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3" t="n">
        <v>83.73999999999999</v>
      </c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3" t="n">
        <v>288.23</v>
      </c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2" t="n"/>
      <c r="EG52" s="182" t="n"/>
      <c r="EH52" s="182" t="n"/>
      <c r="EI52" s="182" t="n"/>
      <c r="EJ52" s="182" t="n"/>
      <c r="EK52" s="182" t="n"/>
      <c r="EL52" s="182" t="n"/>
      <c r="EM52" s="182" t="n"/>
      <c r="EN52" s="182" t="n"/>
      <c r="EO52" s="182" t="n"/>
      <c r="EP52" s="182" t="n"/>
      <c r="EQ52" s="182" t="n"/>
      <c r="ER52" s="182" t="n"/>
      <c r="ES52" s="182" t="n"/>
      <c r="ET52" s="182" t="n"/>
      <c r="EU52" s="182" t="n"/>
      <c r="EV52" s="182" t="n"/>
      <c r="EW52" s="182" t="n"/>
      <c r="EX52" s="182" t="n"/>
      <c r="EY52" s="182" t="n"/>
      <c r="EZ52" s="182" t="n"/>
      <c r="FA52" s="182" t="n"/>
      <c r="FB52" s="182" t="n"/>
      <c r="FC52" s="182" t="n"/>
      <c r="FD52" s="182" t="n"/>
      <c r="FE52" s="182" t="n"/>
      <c r="FF52" s="182" t="n"/>
      <c r="FG52" s="182" t="n"/>
      <c r="FH52" s="182" t="n"/>
      <c r="FI52" s="182" t="n"/>
      <c r="FJ52" s="182" t="n"/>
      <c r="FK52" s="182" t="n"/>
      <c r="FL52" s="182" t="n"/>
      <c r="FM52" s="182" t="n"/>
      <c r="FN52" s="182" t="n"/>
      <c r="FO52" s="182" t="n"/>
      <c r="FP52" s="182" t="n"/>
      <c r="FQ52" s="182" t="n"/>
      <c r="FR52" s="182" t="n"/>
      <c r="FS52" s="182" t="n"/>
      <c r="FT52" s="182" t="n"/>
      <c r="FU52" s="184" t="n"/>
      <c r="FV52" s="185">
        <f>SUM(G52:FU52)</f>
        <v/>
      </c>
      <c r="FW52" s="186">
        <f>E52-FV52</f>
        <v/>
      </c>
    </row>
    <row r="53">
      <c r="A53" s="5" t="n">
        <v>52</v>
      </c>
      <c r="B53" s="179" t="n">
        <v>44301</v>
      </c>
      <c r="C53" s="30" t="inlineStr">
        <is>
          <t>3-362-17527</t>
        </is>
      </c>
      <c r="D53" s="180" t="n">
        <v>44293</v>
      </c>
      <c r="E53" s="181" t="n">
        <v>903.7</v>
      </c>
      <c r="F53" s="207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3" t="n">
        <v>903.7</v>
      </c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2" t="n"/>
      <c r="EG53" s="182" t="n"/>
      <c r="EH53" s="182" t="n"/>
      <c r="EI53" s="182" t="n"/>
      <c r="EJ53" s="182" t="n"/>
      <c r="EK53" s="182" t="n"/>
      <c r="EL53" s="182" t="n"/>
      <c r="EM53" s="182" t="n"/>
      <c r="EN53" s="182" t="n"/>
      <c r="EO53" s="182" t="n"/>
      <c r="EP53" s="182" t="n"/>
      <c r="EQ53" s="182" t="n"/>
      <c r="ER53" s="182" t="n"/>
      <c r="ES53" s="182" t="n"/>
      <c r="ET53" s="182" t="n"/>
      <c r="EU53" s="182" t="n"/>
      <c r="EV53" s="182" t="n"/>
      <c r="EW53" s="182" t="n"/>
      <c r="EX53" s="182" t="n"/>
      <c r="EY53" s="182" t="n"/>
      <c r="EZ53" s="182" t="n"/>
      <c r="FA53" s="182" t="n"/>
      <c r="FB53" s="182" t="n"/>
      <c r="FC53" s="182" t="n"/>
      <c r="FD53" s="182" t="n"/>
      <c r="FE53" s="182" t="n"/>
      <c r="FF53" s="182" t="n"/>
      <c r="FG53" s="182" t="n"/>
      <c r="FH53" s="182" t="n"/>
      <c r="FI53" s="182" t="n"/>
      <c r="FJ53" s="182" t="n"/>
      <c r="FK53" s="182" t="n"/>
      <c r="FL53" s="182" t="n"/>
      <c r="FM53" s="182" t="n"/>
      <c r="FN53" s="182" t="n"/>
      <c r="FO53" s="182" t="n"/>
      <c r="FP53" s="182" t="n"/>
      <c r="FQ53" s="182" t="n"/>
      <c r="FR53" s="182" t="n"/>
      <c r="FS53" s="182" t="n"/>
      <c r="FT53" s="182" t="n"/>
      <c r="FU53" s="184" t="n"/>
      <c r="FV53" s="185">
        <f>SUM(G53:FU53)</f>
        <v/>
      </c>
      <c r="FW53" s="186">
        <f>E53-FV53</f>
        <v/>
      </c>
    </row>
    <row r="54">
      <c r="A54" s="5" t="n">
        <v>53</v>
      </c>
      <c r="B54" s="179" t="n">
        <v>44301</v>
      </c>
      <c r="C54" s="30" t="inlineStr">
        <is>
          <t>3-361-73706</t>
        </is>
      </c>
      <c r="D54" s="180" t="n">
        <v>44292</v>
      </c>
      <c r="E54" s="181" t="n">
        <v>1893.37</v>
      </c>
      <c r="F54" s="207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3" t="n">
        <v>296.23</v>
      </c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3" t="n">
        <v>1105.91</v>
      </c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2" t="n"/>
      <c r="DY54" s="183" t="n">
        <v>491.23</v>
      </c>
      <c r="DZ54" s="182" t="n"/>
      <c r="EA54" s="182" t="n"/>
      <c r="EB54" s="182" t="n"/>
      <c r="EC54" s="182" t="n"/>
      <c r="ED54" s="182" t="n"/>
      <c r="EE54" s="182" t="n"/>
      <c r="EF54" s="182" t="n"/>
      <c r="EG54" s="182" t="n"/>
      <c r="EH54" s="182" t="n"/>
      <c r="EI54" s="182" t="n"/>
      <c r="EJ54" s="182" t="n"/>
      <c r="EK54" s="182" t="n"/>
      <c r="EL54" s="182" t="n"/>
      <c r="EM54" s="182" t="n"/>
      <c r="EN54" s="182" t="n"/>
      <c r="EO54" s="182" t="n"/>
      <c r="EP54" s="182" t="n"/>
      <c r="EQ54" s="182" t="n"/>
      <c r="ER54" s="182" t="n"/>
      <c r="ES54" s="182" t="n"/>
      <c r="ET54" s="182" t="n"/>
      <c r="EU54" s="182" t="n"/>
      <c r="EV54" s="182" t="n"/>
      <c r="EW54" s="182" t="n"/>
      <c r="EX54" s="182" t="n"/>
      <c r="EY54" s="182" t="n"/>
      <c r="EZ54" s="182" t="n"/>
      <c r="FA54" s="182" t="n"/>
      <c r="FB54" s="182" t="n"/>
      <c r="FC54" s="182" t="n"/>
      <c r="FD54" s="182" t="n"/>
      <c r="FE54" s="182" t="n"/>
      <c r="FF54" s="182" t="n"/>
      <c r="FG54" s="182" t="n"/>
      <c r="FH54" s="182" t="n"/>
      <c r="FI54" s="182" t="n"/>
      <c r="FJ54" s="182" t="n"/>
      <c r="FK54" s="182" t="n"/>
      <c r="FL54" s="182" t="n"/>
      <c r="FM54" s="182" t="n"/>
      <c r="FN54" s="182" t="n"/>
      <c r="FO54" s="182" t="n"/>
      <c r="FP54" s="182" t="n"/>
      <c r="FQ54" s="182" t="n"/>
      <c r="FR54" s="182" t="n"/>
      <c r="FS54" s="182" t="n"/>
      <c r="FT54" s="182" t="n"/>
      <c r="FU54" s="184" t="n"/>
      <c r="FV54" s="185">
        <f>SUM(G54:FU54)</f>
        <v/>
      </c>
      <c r="FW54" s="186">
        <f>E54-FV54</f>
        <v/>
      </c>
    </row>
    <row r="55">
      <c r="A55" s="5" t="n">
        <v>54</v>
      </c>
      <c r="B55" s="179" t="n">
        <v>44301</v>
      </c>
      <c r="C55" s="30" t="inlineStr">
        <is>
          <t>3-360-94926</t>
        </is>
      </c>
      <c r="D55" s="180" t="n">
        <v>44291</v>
      </c>
      <c r="E55" s="181" t="n">
        <v>7007.59</v>
      </c>
      <c r="F55" s="207" t="n"/>
      <c r="G55" s="182" t="n"/>
      <c r="H55" s="182" t="n"/>
      <c r="I55" s="182" t="n"/>
      <c r="J55" s="183" t="n">
        <v>1.31</v>
      </c>
      <c r="K55" s="182" t="n"/>
      <c r="L55" s="183" t="n">
        <v>63.12</v>
      </c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3" t="n">
        <v>41.47</v>
      </c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3" t="n">
        <v>142.75</v>
      </c>
      <c r="BH55" s="182" t="n"/>
      <c r="BI55" s="182" t="n"/>
      <c r="BJ55" s="182" t="n"/>
      <c r="BK55" s="182" t="n"/>
      <c r="BL55" s="182" t="n"/>
      <c r="BM55" s="182" t="n"/>
      <c r="BN55" s="183" t="n">
        <v>28.76</v>
      </c>
      <c r="BO55" s="182" t="n"/>
      <c r="BP55" s="183" t="n">
        <v>149.85</v>
      </c>
      <c r="BQ55" s="182" t="n"/>
      <c r="BR55" s="182" t="n"/>
      <c r="BS55" s="182" t="n"/>
      <c r="BT55" s="183" t="n">
        <v>13.24</v>
      </c>
      <c r="BU55" s="182" t="n"/>
      <c r="BV55" s="183" t="n">
        <v>291.49</v>
      </c>
      <c r="BW55" s="182" t="n"/>
      <c r="BX55" s="183" t="n">
        <v>129.93</v>
      </c>
      <c r="BY55" s="183" t="n">
        <v>272.52</v>
      </c>
      <c r="BZ55" s="182" t="n"/>
      <c r="CA55" s="182" t="n"/>
      <c r="CB55" s="183" t="n">
        <v>296.38</v>
      </c>
      <c r="CC55" s="183" t="n">
        <v>40.54</v>
      </c>
      <c r="CD55" s="183" t="n">
        <v>87.42</v>
      </c>
      <c r="CE55" s="183" t="n">
        <v>161.76</v>
      </c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3" t="n">
        <v>1240.55</v>
      </c>
      <c r="CQ55" s="183" t="n">
        <v>41.95</v>
      </c>
      <c r="CR55" s="182" t="n"/>
      <c r="CS55" s="182" t="n"/>
      <c r="CT55" s="182" t="n"/>
      <c r="CU55" s="182" t="n"/>
      <c r="CV55" s="182" t="n"/>
      <c r="CW55" s="182" t="n"/>
      <c r="CX55" s="183" t="n">
        <v>118.23</v>
      </c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3" t="n">
        <v>152.83</v>
      </c>
      <c r="DH55" s="182" t="n"/>
      <c r="DI55" s="182" t="n"/>
      <c r="DJ55" s="183" t="n">
        <v>5.67</v>
      </c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2" t="n"/>
      <c r="EM55" s="182" t="n"/>
      <c r="EN55" s="183" t="n">
        <v>288.12</v>
      </c>
      <c r="EO55" s="182" t="n"/>
      <c r="EP55" s="183" t="n">
        <v>435.6300000000001</v>
      </c>
      <c r="EQ55" s="183" t="n">
        <v>43.03</v>
      </c>
      <c r="ER55" s="183" t="n">
        <v>69.73</v>
      </c>
      <c r="ES55" s="183" t="n">
        <v>80.16</v>
      </c>
      <c r="ET55" s="183" t="n">
        <v>195.54</v>
      </c>
      <c r="EU55" s="183" t="n">
        <v>374.58</v>
      </c>
      <c r="EV55" s="182" t="n"/>
      <c r="EW55" s="183" t="n">
        <v>192.58</v>
      </c>
      <c r="EX55" s="182" t="n"/>
      <c r="EY55" s="182" t="n"/>
      <c r="EZ55" s="182" t="n"/>
      <c r="FA55" s="182" t="n"/>
      <c r="FB55" s="183" t="n">
        <v>415.5700000000001</v>
      </c>
      <c r="FC55" s="182" t="n"/>
      <c r="FD55" s="183" t="n">
        <v>113.35</v>
      </c>
      <c r="FE55" s="183" t="n">
        <v>15.13</v>
      </c>
      <c r="FF55" s="183" t="n">
        <v>33.29</v>
      </c>
      <c r="FG55" s="182" t="n"/>
      <c r="FH55" s="183" t="n">
        <v>7.57</v>
      </c>
      <c r="FI55" s="182" t="n"/>
      <c r="FJ55" s="182" t="n"/>
      <c r="FK55" s="182" t="n"/>
      <c r="FL55" s="182" t="n"/>
      <c r="FM55" s="183" t="n">
        <v>1463.54</v>
      </c>
      <c r="FN55" s="182" t="n"/>
      <c r="FO55" s="182" t="n"/>
      <c r="FP55" s="182" t="n"/>
      <c r="FQ55" s="182" t="n"/>
      <c r="FR55" s="182" t="n"/>
      <c r="FS55" s="182" t="n"/>
      <c r="FT55" s="182" t="n"/>
      <c r="FU55" s="184" t="n"/>
      <c r="FV55" s="185">
        <f>SUM(G55:FU55)</f>
        <v/>
      </c>
      <c r="FW55" s="186">
        <f>E55-FV55</f>
        <v/>
      </c>
    </row>
    <row r="56">
      <c r="A56" s="5" t="n">
        <v>55</v>
      </c>
      <c r="B56" s="179" t="n">
        <v>44301</v>
      </c>
      <c r="C56" s="30" t="inlineStr">
        <is>
          <t>3-356-32575</t>
        </is>
      </c>
      <c r="D56" s="180" t="n">
        <v>44277</v>
      </c>
      <c r="E56" s="181" t="n">
        <v>9921.219999999999</v>
      </c>
      <c r="F56" s="207" t="n"/>
      <c r="G56" s="182" t="n"/>
      <c r="H56" s="182" t="n"/>
      <c r="I56" s="183" t="n">
        <v>170.53</v>
      </c>
      <c r="J56" s="182" t="n"/>
      <c r="K56" s="183" t="n">
        <v>129.11</v>
      </c>
      <c r="L56" s="182" t="n"/>
      <c r="M56" s="182" t="n"/>
      <c r="N56" s="182" t="n"/>
      <c r="O56" s="182" t="n"/>
      <c r="P56" s="183" t="n">
        <v>149.46</v>
      </c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3" t="n">
        <v>515.11</v>
      </c>
      <c r="AE56" s="183" t="n">
        <v>427.77</v>
      </c>
      <c r="AF56" s="182" t="n"/>
      <c r="AG56" s="182" t="n"/>
      <c r="AH56" s="183" t="n">
        <v>497.49</v>
      </c>
      <c r="AI56" s="182" t="n"/>
      <c r="AJ56" s="182" t="n"/>
      <c r="AK56" s="182" t="n"/>
      <c r="AL56" s="182" t="n"/>
      <c r="AM56" s="183" t="n">
        <v>269.05</v>
      </c>
      <c r="AN56" s="182" t="n"/>
      <c r="AO56" s="182" t="n"/>
      <c r="AP56" s="182" t="n"/>
      <c r="AQ56" s="183" t="n">
        <v>151.31</v>
      </c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3" t="n">
        <v>129.31</v>
      </c>
      <c r="BJ56" s="182" t="n"/>
      <c r="BK56" s="182" t="n"/>
      <c r="BL56" s="182" t="n"/>
      <c r="BM56" s="183" t="n">
        <v>1.89</v>
      </c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3" t="n">
        <v>147.05</v>
      </c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3" t="n">
        <v>692.15</v>
      </c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3" t="n">
        <v>252.14</v>
      </c>
      <c r="CT56" s="183" t="n">
        <v>1.9</v>
      </c>
      <c r="CU56" s="182" t="n"/>
      <c r="CV56" s="183" t="n">
        <v>189.84</v>
      </c>
      <c r="CW56" s="182" t="n"/>
      <c r="CX56" s="183" t="n">
        <v>250.58</v>
      </c>
      <c r="CY56" s="182" t="n"/>
      <c r="CZ56" s="182" t="n"/>
      <c r="DA56" s="182" t="n"/>
      <c r="DB56" s="182" t="n"/>
      <c r="DC56" s="182" t="n"/>
      <c r="DD56" s="182" t="n"/>
      <c r="DE56" s="183" t="n">
        <v>157.79</v>
      </c>
      <c r="DF56" s="182" t="n"/>
      <c r="DG56" s="183" t="n">
        <v>2062.46</v>
      </c>
      <c r="DH56" s="182" t="n"/>
      <c r="DI56" s="182" t="n"/>
      <c r="DJ56" s="182" t="n"/>
      <c r="DK56" s="183" t="n">
        <v>149.85</v>
      </c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3" t="n">
        <v>77.26000000000001</v>
      </c>
      <c r="DZ56" s="182" t="n"/>
      <c r="EA56" s="182" t="n"/>
      <c r="EB56" s="182" t="n"/>
      <c r="EC56" s="183" t="n">
        <v>396.96</v>
      </c>
      <c r="ED56" s="182" t="n"/>
      <c r="EE56" s="183" t="n">
        <v>15.13</v>
      </c>
      <c r="EF56" s="183" t="n">
        <v>2297.25</v>
      </c>
      <c r="EG56" s="182" t="n"/>
      <c r="EH56" s="182" t="n"/>
      <c r="EI56" s="182" t="n"/>
      <c r="EJ56" s="182" t="n"/>
      <c r="EK56" s="182" t="n"/>
      <c r="EL56" s="182" t="n"/>
      <c r="EM56" s="182" t="n"/>
      <c r="EN56" s="182" t="n"/>
      <c r="EO56" s="182" t="n"/>
      <c r="EP56" s="182" t="n"/>
      <c r="EQ56" s="182" t="n"/>
      <c r="ER56" s="183" t="n">
        <v>47.27</v>
      </c>
      <c r="ES56" s="182" t="n"/>
      <c r="ET56" s="182" t="n"/>
      <c r="EU56" s="182" t="n"/>
      <c r="EV56" s="182" t="n"/>
      <c r="EW56" s="182" t="n"/>
      <c r="EX56" s="182" t="n"/>
      <c r="EY56" s="182" t="n"/>
      <c r="EZ56" s="182" t="n"/>
      <c r="FA56" s="182" t="n"/>
      <c r="FB56" s="182" t="n"/>
      <c r="FC56" s="183" t="n">
        <v>405.22</v>
      </c>
      <c r="FD56" s="182" t="n"/>
      <c r="FE56" s="182" t="n"/>
      <c r="FF56" s="182" t="n"/>
      <c r="FG56" s="182" t="n"/>
      <c r="FH56" s="183" t="n">
        <v>73.79000000000001</v>
      </c>
      <c r="FI56" s="182" t="n"/>
      <c r="FJ56" s="182" t="n"/>
      <c r="FK56" s="182" t="n"/>
      <c r="FL56" s="183" t="n">
        <v>2.27</v>
      </c>
      <c r="FM56" s="183" t="n">
        <v>166.6</v>
      </c>
      <c r="FN56" s="183" t="n">
        <v>92.03</v>
      </c>
      <c r="FO56" s="182" t="n"/>
      <c r="FP56" s="183" t="n">
        <v>2.65</v>
      </c>
      <c r="FQ56" s="182" t="n"/>
      <c r="FR56" s="182" t="n"/>
      <c r="FS56" s="182" t="n"/>
      <c r="FT56" s="182" t="n"/>
      <c r="FU56" s="184" t="n"/>
      <c r="FV56" s="185">
        <f>SUM(G56:FU56)</f>
        <v/>
      </c>
      <c r="FW56" s="186">
        <f>E56-FV56</f>
        <v/>
      </c>
    </row>
    <row r="57">
      <c r="A57" s="5" t="n">
        <v>56</v>
      </c>
      <c r="B57" s="179" t="n">
        <v>44305</v>
      </c>
      <c r="C57" s="30" t="inlineStr">
        <is>
          <t>7-319-09361</t>
        </is>
      </c>
      <c r="D57" s="180" t="n">
        <v>44281</v>
      </c>
      <c r="E57" s="181" t="n">
        <v>2016.32</v>
      </c>
      <c r="F57" s="208" t="n"/>
      <c r="G57" s="182" t="n"/>
      <c r="H57" s="182" t="n"/>
      <c r="I57" s="182" t="n"/>
      <c r="J57" s="182" t="n"/>
      <c r="K57" s="183" t="n">
        <v>91.70999999999999</v>
      </c>
      <c r="L57" s="183" t="n">
        <v>37.94</v>
      </c>
      <c r="M57" s="183" t="n">
        <v>15.24</v>
      </c>
      <c r="N57" s="182" t="n"/>
      <c r="O57" s="182" t="n"/>
      <c r="P57" s="183" t="n">
        <v>7.08</v>
      </c>
      <c r="Q57" s="182" t="n"/>
      <c r="R57" s="182" t="n"/>
      <c r="S57" s="182" t="n"/>
      <c r="T57" s="182" t="n"/>
      <c r="U57" s="183" t="n">
        <v>11.66</v>
      </c>
      <c r="V57" s="182" t="n"/>
      <c r="W57" s="182" t="n"/>
      <c r="X57" s="182" t="n"/>
      <c r="Y57" s="182" t="n"/>
      <c r="Z57" s="183" t="n">
        <v>14.62</v>
      </c>
      <c r="AA57" s="183" t="n">
        <v>12</v>
      </c>
      <c r="AB57" s="182" t="n"/>
      <c r="AC57" s="182" t="n"/>
      <c r="AD57" s="183" t="n">
        <v>54.2</v>
      </c>
      <c r="AE57" s="183" t="n">
        <v>28.83</v>
      </c>
      <c r="AF57" s="183" t="n">
        <v>85.73</v>
      </c>
      <c r="AG57" s="182" t="n"/>
      <c r="AH57" s="183" t="n">
        <v>18.63</v>
      </c>
      <c r="AI57" s="182" t="n"/>
      <c r="AJ57" s="182" t="n"/>
      <c r="AK57" s="182" t="n"/>
      <c r="AL57" s="183" t="n">
        <v>13.69</v>
      </c>
      <c r="AM57" s="182" t="n"/>
      <c r="AN57" s="182" t="n"/>
      <c r="AO57" s="182" t="n"/>
      <c r="AP57" s="182" t="n"/>
      <c r="AQ57" s="182" t="n"/>
      <c r="AR57" s="182" t="n"/>
      <c r="AS57" s="182" t="n"/>
      <c r="AT57" s="183" t="n">
        <v>36.92</v>
      </c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3" t="n">
        <v>214.35</v>
      </c>
      <c r="BE57" s="183" t="n">
        <v>198.04</v>
      </c>
      <c r="BF57" s="183" t="n">
        <v>60.67</v>
      </c>
      <c r="BG57" s="183" t="n">
        <v>17.9</v>
      </c>
      <c r="BH57" s="182" t="n"/>
      <c r="BI57" s="182" t="n"/>
      <c r="BJ57" s="182" t="n"/>
      <c r="BK57" s="183" t="n">
        <v>10.77</v>
      </c>
      <c r="BL57" s="182" t="n"/>
      <c r="BM57" s="182" t="n"/>
      <c r="BN57" s="182" t="n"/>
      <c r="BO57" s="182" t="n"/>
      <c r="BP57" s="183" t="n">
        <v>46.26</v>
      </c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3" t="n">
        <v>11.68</v>
      </c>
      <c r="CM57" s="182" t="n"/>
      <c r="CN57" s="182" t="n"/>
      <c r="CO57" s="183" t="n">
        <v>14.14</v>
      </c>
      <c r="CP57" s="183" t="n">
        <v>602.0699999999999</v>
      </c>
      <c r="CQ57" s="182" t="n"/>
      <c r="CR57" s="182" t="n"/>
      <c r="CS57" s="182" t="n"/>
      <c r="CT57" s="182" t="n"/>
      <c r="CU57" s="182" t="n"/>
      <c r="CV57" s="183" t="n">
        <v>11.97</v>
      </c>
      <c r="CW57" s="182" t="n"/>
      <c r="CX57" s="183" t="n">
        <v>7.06</v>
      </c>
      <c r="CY57" s="183" t="n">
        <v>7.08</v>
      </c>
      <c r="CZ57" s="182" t="n"/>
      <c r="DA57" s="182" t="n"/>
      <c r="DB57" s="182" t="n"/>
      <c r="DC57" s="182" t="n"/>
      <c r="DD57" s="182" t="n"/>
      <c r="DE57" s="183" t="n">
        <v>33.93</v>
      </c>
      <c r="DF57" s="182" t="n"/>
      <c r="DG57" s="183" t="n">
        <v>14.62</v>
      </c>
      <c r="DH57" s="182" t="n"/>
      <c r="DI57" s="182" t="n"/>
      <c r="DJ57" s="183" t="n">
        <v>20.8</v>
      </c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3" t="n">
        <v>7.62</v>
      </c>
      <c r="DZ57" s="182" t="n"/>
      <c r="EA57" s="182" t="n"/>
      <c r="EB57" s="182" t="n"/>
      <c r="EC57" s="182" t="n"/>
      <c r="ED57" s="182" t="n"/>
      <c r="EE57" s="182" t="n"/>
      <c r="EF57" s="183" t="n">
        <v>7.62</v>
      </c>
      <c r="EG57" s="182" t="n"/>
      <c r="EH57" s="182" t="n"/>
      <c r="EI57" s="182" t="n"/>
      <c r="EJ57" s="182" t="n"/>
      <c r="EK57" s="182" t="n"/>
      <c r="EL57" s="182" t="n"/>
      <c r="EM57" s="182" t="n"/>
      <c r="EN57" s="183" t="n">
        <v>12.15</v>
      </c>
      <c r="EO57" s="182" t="n"/>
      <c r="EP57" s="183" t="n">
        <v>7.08</v>
      </c>
      <c r="EQ57" s="182" t="n"/>
      <c r="ER57" s="182" t="n"/>
      <c r="ES57" s="182" t="n"/>
      <c r="ET57" s="182" t="n"/>
      <c r="EU57" s="182" t="n"/>
      <c r="EV57" s="182" t="n"/>
      <c r="EW57" s="182" t="n"/>
      <c r="EX57" s="182" t="n"/>
      <c r="EY57" s="182" t="n"/>
      <c r="EZ57" s="182" t="n"/>
      <c r="FA57" s="182" t="n"/>
      <c r="FB57" s="182" t="n"/>
      <c r="FC57" s="182" t="n"/>
      <c r="FD57" s="183" t="n">
        <v>64.45</v>
      </c>
      <c r="FE57" s="183" t="n">
        <v>14.24</v>
      </c>
      <c r="FF57" s="183" t="n">
        <v>11.68</v>
      </c>
      <c r="FG57" s="182" t="n"/>
      <c r="FH57" s="183" t="n">
        <v>23.89</v>
      </c>
      <c r="FI57" s="182" t="n"/>
      <c r="FJ57" s="183" t="n">
        <v>83.63</v>
      </c>
      <c r="FK57" s="183" t="n">
        <v>14.62</v>
      </c>
      <c r="FL57" s="183" t="n">
        <v>11.68</v>
      </c>
      <c r="FM57" s="183" t="n">
        <v>58.07</v>
      </c>
      <c r="FN57" s="182" t="n"/>
      <c r="FO57" s="182" t="n"/>
      <c r="FP57" s="182" t="n"/>
      <c r="FQ57" s="182" t="n"/>
      <c r="FR57" s="182" t="n"/>
      <c r="FS57" s="182" t="n"/>
      <c r="FT57" s="182" t="n"/>
      <c r="FU57" s="184" t="n"/>
      <c r="FV57" s="185">
        <f>SUM(G57:FU57)</f>
        <v/>
      </c>
      <c r="FW57" s="186">
        <f>E57-FV57</f>
        <v/>
      </c>
    </row>
    <row r="58">
      <c r="A58" s="5" t="n">
        <v>57</v>
      </c>
      <c r="B58" s="179" t="n">
        <v>44305</v>
      </c>
      <c r="C58" s="30" t="inlineStr">
        <is>
          <t>3-358-54108</t>
        </is>
      </c>
      <c r="D58" s="180" t="n">
        <v>44284</v>
      </c>
      <c r="E58" s="181">
        <f>14483.03-354.75</f>
        <v/>
      </c>
      <c r="F58" s="208" t="n"/>
      <c r="G58" s="182" t="n"/>
      <c r="H58" s="182" t="n"/>
      <c r="I58" s="182" t="n"/>
      <c r="J58" s="183" t="n">
        <v>473.54</v>
      </c>
      <c r="K58" s="182" t="n"/>
      <c r="L58" s="183" t="n">
        <v>5.1</v>
      </c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3" t="n">
        <v>431.22</v>
      </c>
      <c r="AE58" s="183" t="n">
        <v>182.2</v>
      </c>
      <c r="AF58" s="182" t="n"/>
      <c r="AG58" s="182" t="n"/>
      <c r="AH58" s="183" t="n">
        <v>442.36</v>
      </c>
      <c r="AI58" s="182" t="n"/>
      <c r="AJ58" s="182" t="n"/>
      <c r="AK58" s="182" t="n"/>
      <c r="AL58" s="182" t="n"/>
      <c r="AM58" s="183" t="n">
        <v>608.01</v>
      </c>
      <c r="AN58" s="182" t="n"/>
      <c r="AO58" s="183" t="n">
        <v>151.58</v>
      </c>
      <c r="AP58" s="182" t="n"/>
      <c r="AQ58" s="182" t="n"/>
      <c r="AR58" s="182" t="n"/>
      <c r="AS58" s="182" t="n"/>
      <c r="AT58" s="183" t="n">
        <v>5766.3</v>
      </c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3" t="n">
        <v>23.12</v>
      </c>
      <c r="BF58" s="182" t="n"/>
      <c r="BG58" s="183" t="n">
        <v>15.26</v>
      </c>
      <c r="BH58" s="182" t="n"/>
      <c r="BI58" s="182" t="n"/>
      <c r="BJ58" s="182" t="n"/>
      <c r="BK58" s="183" t="n">
        <v>501.33</v>
      </c>
      <c r="BL58" s="182" t="n"/>
      <c r="BM58" s="182" t="n"/>
      <c r="BN58" s="182" t="n"/>
      <c r="BO58" s="183" t="n">
        <v>15.94</v>
      </c>
      <c r="BP58" s="183" t="n">
        <v>149.85</v>
      </c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3" t="n">
        <v>96.20999999999999</v>
      </c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3" t="n">
        <v>325.96</v>
      </c>
      <c r="CP58" s="183" t="n">
        <v>108.7</v>
      </c>
      <c r="CQ58" s="182" t="n"/>
      <c r="CR58" s="182" t="n"/>
      <c r="CS58" s="183" t="n">
        <v>151.31</v>
      </c>
      <c r="CT58" s="182" t="n"/>
      <c r="CU58" s="182" t="n"/>
      <c r="CV58" s="182" t="n"/>
      <c r="CW58" s="182" t="n"/>
      <c r="CX58" s="183" t="n">
        <v>65.70999999999999</v>
      </c>
      <c r="CY58" s="182" t="n"/>
      <c r="CZ58" s="182" t="n"/>
      <c r="DA58" s="182" t="n"/>
      <c r="DB58" s="182" t="n"/>
      <c r="DC58" s="182" t="n"/>
      <c r="DD58" s="182" t="n"/>
      <c r="DE58" s="183" t="n">
        <v>153.78</v>
      </c>
      <c r="DF58" s="183" t="n">
        <v>129.08</v>
      </c>
      <c r="DG58" s="183" t="n">
        <v>735.34</v>
      </c>
      <c r="DH58" s="182" t="n"/>
      <c r="DI58" s="182" t="n"/>
      <c r="DJ58" s="182" t="n"/>
      <c r="DK58" s="183" t="n">
        <v>6.78</v>
      </c>
      <c r="DL58" s="182" t="n"/>
      <c r="DM58" s="182" t="n"/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3" t="n">
        <v>291.08</v>
      </c>
      <c r="DZ58" s="182" t="n"/>
      <c r="EA58" s="182" t="n"/>
      <c r="EB58" s="182" t="n"/>
      <c r="EC58" s="183" t="n">
        <v>156.77</v>
      </c>
      <c r="ED58" s="182" t="n"/>
      <c r="EE58" s="183" t="n">
        <v>251.38</v>
      </c>
      <c r="EF58" s="182" t="n"/>
      <c r="EG58" s="182" t="n"/>
      <c r="EH58" s="182" t="n"/>
      <c r="EI58" s="182" t="n"/>
      <c r="EJ58" s="182" t="n"/>
      <c r="EK58" s="182" t="n"/>
      <c r="EL58" s="182" t="n"/>
      <c r="EM58" s="182" t="n"/>
      <c r="EN58" s="183" t="n">
        <v>180.14</v>
      </c>
      <c r="EO58" s="182" t="n"/>
      <c r="EP58" s="183" t="n">
        <v>653.33</v>
      </c>
      <c r="EQ58" s="183" t="n">
        <v>329.74</v>
      </c>
      <c r="ER58" s="183" t="n">
        <v>105.07</v>
      </c>
      <c r="ES58" s="183" t="n">
        <v>167.26</v>
      </c>
      <c r="ET58" s="183" t="n">
        <v>8.68</v>
      </c>
      <c r="EU58" s="183" t="n">
        <v>8.68</v>
      </c>
      <c r="EV58" s="182" t="n"/>
      <c r="EW58" s="183" t="n">
        <v>268.56</v>
      </c>
      <c r="EX58" s="182" t="n"/>
      <c r="EY58" s="182" t="n"/>
      <c r="EZ58" s="182" t="n"/>
      <c r="FA58" s="182" t="n"/>
      <c r="FB58" s="183" t="n">
        <v>301.04</v>
      </c>
      <c r="FC58" s="182" t="n"/>
      <c r="FD58" s="183" t="n">
        <v>109.91</v>
      </c>
      <c r="FE58" s="182" t="n"/>
      <c r="FF58" s="182" t="n"/>
      <c r="FG58" s="182" t="n"/>
      <c r="FH58" s="183" t="n">
        <v>115.32</v>
      </c>
      <c r="FI58" s="183" t="n">
        <v>295.69</v>
      </c>
      <c r="FJ58" s="183" t="n">
        <v>27.74</v>
      </c>
      <c r="FK58" s="183" t="n">
        <v>319.21</v>
      </c>
      <c r="FL58" s="182" t="n"/>
      <c r="FM58" s="182" t="n"/>
      <c r="FN58" s="182" t="n"/>
      <c r="FO58" s="182" t="n"/>
      <c r="FP58" s="182" t="n"/>
      <c r="FQ58" s="182" t="n"/>
      <c r="FR58" s="182" t="n"/>
      <c r="FS58" s="182" t="n"/>
      <c r="FT58" s="182" t="n"/>
      <c r="FU58" s="184" t="n"/>
      <c r="FV58" s="185">
        <f>SUM(G58:FU58)</f>
        <v/>
      </c>
      <c r="FW58" s="186">
        <f>E58-FV58</f>
        <v/>
      </c>
    </row>
    <row r="59">
      <c r="A59" s="5" t="n">
        <v>58</v>
      </c>
      <c r="B59" s="179" t="n">
        <v>44308</v>
      </c>
      <c r="C59" s="30" t="inlineStr">
        <is>
          <t>3-362-57686</t>
        </is>
      </c>
      <c r="D59" s="180" t="n">
        <v>44294</v>
      </c>
      <c r="E59" s="181" t="n">
        <v>38.23</v>
      </c>
      <c r="F59" s="208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3" t="n">
        <v>38.23</v>
      </c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2" t="n"/>
      <c r="EH59" s="182" t="n"/>
      <c r="EI59" s="182" t="n"/>
      <c r="EJ59" s="182" t="n"/>
      <c r="EK59" s="182" t="n"/>
      <c r="EL59" s="182" t="n"/>
      <c r="EM59" s="182" t="n"/>
      <c r="EN59" s="182" t="n"/>
      <c r="EO59" s="182" t="n"/>
      <c r="EP59" s="182" t="n"/>
      <c r="EQ59" s="182" t="n"/>
      <c r="ER59" s="182" t="n"/>
      <c r="ES59" s="182" t="n"/>
      <c r="ET59" s="182" t="n"/>
      <c r="EU59" s="182" t="n"/>
      <c r="EV59" s="182" t="n"/>
      <c r="EW59" s="182" t="n"/>
      <c r="EX59" s="182" t="n"/>
      <c r="EY59" s="182" t="n"/>
      <c r="EZ59" s="182" t="n"/>
      <c r="FA59" s="182" t="n"/>
      <c r="FB59" s="182" t="n"/>
      <c r="FC59" s="182" t="n"/>
      <c r="FD59" s="182" t="n"/>
      <c r="FE59" s="182" t="n"/>
      <c r="FF59" s="182" t="n"/>
      <c r="FG59" s="182" t="n"/>
      <c r="FH59" s="182" t="n"/>
      <c r="FI59" s="182" t="n"/>
      <c r="FJ59" s="182" t="n"/>
      <c r="FK59" s="182" t="n"/>
      <c r="FL59" s="182" t="n"/>
      <c r="FM59" s="182" t="n"/>
      <c r="FN59" s="182" t="n"/>
      <c r="FO59" s="182" t="n"/>
      <c r="FP59" s="182" t="n"/>
      <c r="FQ59" s="182" t="n"/>
      <c r="FR59" s="182" t="n"/>
      <c r="FS59" s="182" t="n"/>
      <c r="FT59" s="182" t="n"/>
      <c r="FU59" s="184" t="n"/>
      <c r="FV59" s="185">
        <f>SUM(G59:FU59)</f>
        <v/>
      </c>
      <c r="FW59" s="186">
        <f>E59-FV59</f>
        <v/>
      </c>
    </row>
    <row r="60">
      <c r="A60" s="5" t="n">
        <v>59</v>
      </c>
      <c r="B60" s="179" t="n">
        <v>44308</v>
      </c>
      <c r="C60" s="30" t="inlineStr">
        <is>
          <t>7-333-85343</t>
        </is>
      </c>
      <c r="D60" s="180" t="n">
        <v>44295</v>
      </c>
      <c r="E60" s="181" t="n">
        <v>5.73</v>
      </c>
      <c r="F60" s="208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2" t="n"/>
      <c r="EH60" s="182" t="n"/>
      <c r="EI60" s="182" t="n"/>
      <c r="EJ60" s="182" t="n"/>
      <c r="EK60" s="182" t="n"/>
      <c r="EL60" s="182" t="n"/>
      <c r="EM60" s="182" t="n"/>
      <c r="EN60" s="182" t="n"/>
      <c r="EO60" s="182" t="n"/>
      <c r="EP60" s="182" t="n"/>
      <c r="EQ60" s="182" t="n"/>
      <c r="ER60" s="182" t="n"/>
      <c r="ES60" s="182" t="n"/>
      <c r="ET60" s="182" t="n"/>
      <c r="EU60" s="182" t="n"/>
      <c r="EV60" s="182" t="n"/>
      <c r="EW60" s="182" t="n"/>
      <c r="EX60" s="182" t="n"/>
      <c r="EY60" s="182" t="n"/>
      <c r="EZ60" s="182" t="n"/>
      <c r="FA60" s="182" t="n"/>
      <c r="FB60" s="182" t="n"/>
      <c r="FC60" s="182" t="n"/>
      <c r="FD60" s="182" t="n"/>
      <c r="FE60" s="182" t="n"/>
      <c r="FF60" s="182" t="n"/>
      <c r="FG60" s="182" t="n"/>
      <c r="FH60" s="182" t="n"/>
      <c r="FI60" s="183" t="n">
        <v>5.73</v>
      </c>
      <c r="FJ60" s="182" t="n"/>
      <c r="FK60" s="182" t="n"/>
      <c r="FL60" s="182" t="n"/>
      <c r="FM60" s="182" t="n"/>
      <c r="FN60" s="182" t="n"/>
      <c r="FO60" s="182" t="n"/>
      <c r="FP60" s="182" t="n"/>
      <c r="FQ60" s="182" t="n"/>
      <c r="FR60" s="182" t="n"/>
      <c r="FS60" s="182" t="n"/>
      <c r="FT60" s="182" t="n"/>
      <c r="FU60" s="184" t="n"/>
      <c r="FV60" s="185">
        <f>SUM(G60:FU60)</f>
        <v/>
      </c>
      <c r="FW60" s="186">
        <f>E60-FV60</f>
        <v/>
      </c>
    </row>
    <row r="61">
      <c r="A61" s="5" t="n">
        <v>60</v>
      </c>
      <c r="B61" s="179" t="n">
        <v>44308</v>
      </c>
      <c r="C61" s="30" t="inlineStr">
        <is>
          <t>7-342-38147</t>
        </is>
      </c>
      <c r="D61" s="180" t="n">
        <v>44302</v>
      </c>
      <c r="E61" s="181" t="n">
        <v>5.73</v>
      </c>
      <c r="F61" s="208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3" t="n">
        <v>5.73</v>
      </c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2" t="n"/>
      <c r="ED61" s="182" t="n"/>
      <c r="EE61" s="182" t="n"/>
      <c r="EF61" s="182" t="n"/>
      <c r="EG61" s="182" t="n"/>
      <c r="EH61" s="182" t="n"/>
      <c r="EI61" s="182" t="n"/>
      <c r="EJ61" s="182" t="n"/>
      <c r="EK61" s="182" t="n"/>
      <c r="EL61" s="182" t="n"/>
      <c r="EM61" s="182" t="n"/>
      <c r="EN61" s="182" t="n"/>
      <c r="EO61" s="182" t="n"/>
      <c r="EP61" s="182" t="n"/>
      <c r="EQ61" s="182" t="n"/>
      <c r="ER61" s="182" t="n"/>
      <c r="ES61" s="182" t="n"/>
      <c r="ET61" s="182" t="n"/>
      <c r="EU61" s="182" t="n"/>
      <c r="EV61" s="182" t="n"/>
      <c r="EW61" s="182" t="n"/>
      <c r="EX61" s="182" t="n"/>
      <c r="EY61" s="182" t="n"/>
      <c r="EZ61" s="182" t="n"/>
      <c r="FA61" s="182" t="n"/>
      <c r="FB61" s="182" t="n"/>
      <c r="FC61" s="182" t="n"/>
      <c r="FD61" s="182" t="n"/>
      <c r="FE61" s="182" t="n"/>
      <c r="FF61" s="182" t="n"/>
      <c r="FG61" s="182" t="n"/>
      <c r="FH61" s="182" t="n"/>
      <c r="FI61" s="182" t="n"/>
      <c r="FJ61" s="182" t="n"/>
      <c r="FK61" s="182" t="n"/>
      <c r="FL61" s="182" t="n"/>
      <c r="FM61" s="182" t="n"/>
      <c r="FN61" s="182" t="n"/>
      <c r="FO61" s="182" t="n"/>
      <c r="FP61" s="182" t="n"/>
      <c r="FQ61" s="182" t="n"/>
      <c r="FR61" s="182" t="n"/>
      <c r="FS61" s="182" t="n"/>
      <c r="FT61" s="182" t="n"/>
      <c r="FU61" s="184" t="n"/>
      <c r="FV61" s="185">
        <f>SUM(G61:FU61)</f>
        <v/>
      </c>
      <c r="FW61" s="186">
        <f>E61-FV61</f>
        <v/>
      </c>
    </row>
    <row r="62">
      <c r="A62" s="5" t="n">
        <v>61</v>
      </c>
      <c r="B62" s="179" t="n">
        <v>44308</v>
      </c>
      <c r="C62" s="30" t="inlineStr">
        <is>
          <t>3-365-47300</t>
        </is>
      </c>
      <c r="D62" s="180" t="n">
        <v>44302</v>
      </c>
      <c r="E62" s="181" t="n">
        <v>909.08</v>
      </c>
      <c r="F62" s="208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3" t="n">
        <v>847.85</v>
      </c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3" t="n">
        <v>61.23</v>
      </c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2" t="n"/>
      <c r="EH62" s="182" t="n"/>
      <c r="EI62" s="182" t="n"/>
      <c r="EJ62" s="182" t="n"/>
      <c r="EK62" s="182" t="n"/>
      <c r="EL62" s="182" t="n"/>
      <c r="EM62" s="182" t="n"/>
      <c r="EN62" s="182" t="n"/>
      <c r="EO62" s="182" t="n"/>
      <c r="EP62" s="182" t="n"/>
      <c r="EQ62" s="182" t="n"/>
      <c r="ER62" s="182" t="n"/>
      <c r="ES62" s="182" t="n"/>
      <c r="ET62" s="182" t="n"/>
      <c r="EU62" s="182" t="n"/>
      <c r="EV62" s="182" t="n"/>
      <c r="EW62" s="182" t="n"/>
      <c r="EX62" s="182" t="n"/>
      <c r="EY62" s="182" t="n"/>
      <c r="EZ62" s="182" t="n"/>
      <c r="FA62" s="182" t="n"/>
      <c r="FB62" s="182" t="n"/>
      <c r="FC62" s="182" t="n"/>
      <c r="FD62" s="182" t="n"/>
      <c r="FE62" s="182" t="n"/>
      <c r="FF62" s="182" t="n"/>
      <c r="FG62" s="182" t="n"/>
      <c r="FH62" s="182" t="n"/>
      <c r="FI62" s="182" t="n"/>
      <c r="FJ62" s="182" t="n"/>
      <c r="FK62" s="182" t="n"/>
      <c r="FL62" s="182" t="n"/>
      <c r="FM62" s="182" t="n"/>
      <c r="FN62" s="182" t="n"/>
      <c r="FO62" s="182" t="n"/>
      <c r="FP62" s="182" t="n"/>
      <c r="FQ62" s="182" t="n"/>
      <c r="FR62" s="182" t="n"/>
      <c r="FS62" s="182" t="n"/>
      <c r="FT62" s="182" t="n"/>
      <c r="FU62" s="184" t="n"/>
      <c r="FV62" s="185">
        <f>SUM(G62:FU62)</f>
        <v/>
      </c>
      <c r="FW62" s="186">
        <f>E62-FV62</f>
        <v/>
      </c>
    </row>
    <row r="63">
      <c r="A63" s="5" t="n">
        <v>62</v>
      </c>
      <c r="B63" s="179" t="n">
        <v>44308</v>
      </c>
      <c r="C63" s="30" t="inlineStr">
        <is>
          <t>3-364-63945</t>
        </is>
      </c>
      <c r="D63" s="180" t="n">
        <v>44300</v>
      </c>
      <c r="E63" s="181" t="n">
        <v>260.53</v>
      </c>
      <c r="F63" s="208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3" t="n">
        <v>260.53</v>
      </c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2" t="n"/>
      <c r="EH63" s="182" t="n"/>
      <c r="EI63" s="182" t="n"/>
      <c r="EJ63" s="182" t="n"/>
      <c r="EK63" s="182" t="n"/>
      <c r="EL63" s="182" t="n"/>
      <c r="EM63" s="182" t="n"/>
      <c r="EN63" s="182" t="n"/>
      <c r="EO63" s="182" t="n"/>
      <c r="EP63" s="182" t="n"/>
      <c r="EQ63" s="182" t="n"/>
      <c r="ER63" s="182" t="n"/>
      <c r="ES63" s="182" t="n"/>
      <c r="ET63" s="182" t="n"/>
      <c r="EU63" s="182" t="n"/>
      <c r="EV63" s="182" t="n"/>
      <c r="EW63" s="182" t="n"/>
      <c r="EX63" s="182" t="n"/>
      <c r="EY63" s="182" t="n"/>
      <c r="EZ63" s="182" t="n"/>
      <c r="FA63" s="182" t="n"/>
      <c r="FB63" s="182" t="n"/>
      <c r="FC63" s="182" t="n"/>
      <c r="FD63" s="182" t="n"/>
      <c r="FE63" s="182" t="n"/>
      <c r="FF63" s="182" t="n"/>
      <c r="FG63" s="182" t="n"/>
      <c r="FH63" s="182" t="n"/>
      <c r="FI63" s="182" t="n"/>
      <c r="FJ63" s="182" t="n"/>
      <c r="FK63" s="182" t="n"/>
      <c r="FL63" s="182" t="n"/>
      <c r="FM63" s="182" t="n"/>
      <c r="FN63" s="182" t="n"/>
      <c r="FO63" s="182" t="n"/>
      <c r="FP63" s="182" t="n"/>
      <c r="FQ63" s="182" t="n"/>
      <c r="FR63" s="182" t="n"/>
      <c r="FS63" s="182" t="n"/>
      <c r="FT63" s="182" t="n"/>
      <c r="FU63" s="184" t="n"/>
      <c r="FV63" s="185">
        <f>SUM(G63:FU63)</f>
        <v/>
      </c>
      <c r="FW63" s="186">
        <f>E63-FV63</f>
        <v/>
      </c>
    </row>
    <row r="64">
      <c r="A64" s="5" t="n">
        <v>63</v>
      </c>
      <c r="B64" s="179" t="n">
        <v>44308</v>
      </c>
      <c r="C64" s="30" t="inlineStr">
        <is>
          <t>3-363-49870</t>
        </is>
      </c>
      <c r="D64" s="180" t="n">
        <v>44298</v>
      </c>
      <c r="E64" s="181" t="n">
        <v>13184.06</v>
      </c>
      <c r="F64" s="208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2" t="n"/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3">
        <f>7652.22+4963.47</f>
        <v/>
      </c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2" t="n"/>
      <c r="DN64" s="182" t="n"/>
      <c r="DO64" s="182" t="n"/>
      <c r="DP64" s="182" t="n"/>
      <c r="DQ64" s="182" t="n"/>
      <c r="DR64" s="182" t="n"/>
      <c r="DS64" s="182" t="n"/>
      <c r="DT64" s="182" t="n"/>
      <c r="DU64" s="182" t="n"/>
      <c r="DV64" s="182" t="n"/>
      <c r="DW64" s="182" t="n"/>
      <c r="DX64" s="182" t="n"/>
      <c r="DY64" s="182" t="n"/>
      <c r="DZ64" s="182" t="n"/>
      <c r="EA64" s="182" t="n"/>
      <c r="EB64" s="182" t="n"/>
      <c r="EC64" s="182" t="n"/>
      <c r="ED64" s="182" t="n"/>
      <c r="EE64" s="182" t="n"/>
      <c r="EF64" s="182" t="n"/>
      <c r="EG64" s="182" t="n"/>
      <c r="EH64" s="182" t="n"/>
      <c r="EI64" s="182" t="n"/>
      <c r="EJ64" s="182" t="n"/>
      <c r="EK64" s="182" t="n"/>
      <c r="EL64" s="182" t="n"/>
      <c r="EM64" s="182" t="n"/>
      <c r="EN64" s="182" t="n"/>
      <c r="EO64" s="182" t="n"/>
      <c r="EP64" s="182" t="n"/>
      <c r="EQ64" s="182" t="n"/>
      <c r="ER64" s="182" t="n"/>
      <c r="ES64" s="182" t="n"/>
      <c r="ET64" s="182" t="n"/>
      <c r="EU64" s="182" t="n"/>
      <c r="EV64" s="182" t="n"/>
      <c r="EW64" s="182" t="n"/>
      <c r="EX64" s="182" t="n"/>
      <c r="EY64" s="182" t="n"/>
      <c r="EZ64" s="182" t="n"/>
      <c r="FA64" s="182" t="n"/>
      <c r="FB64" s="182" t="n"/>
      <c r="FC64" s="182" t="n"/>
      <c r="FD64" s="182" t="n"/>
      <c r="FE64" s="182" t="n"/>
      <c r="FF64" s="182" t="n"/>
      <c r="FG64" s="182" t="n"/>
      <c r="FH64" s="182" t="n"/>
      <c r="FI64" s="182" t="n"/>
      <c r="FJ64" s="182" t="n"/>
      <c r="FK64" s="182" t="n"/>
      <c r="FL64" s="182" t="n"/>
      <c r="FM64" s="182" t="n"/>
      <c r="FN64" s="183" t="n">
        <v>568.37</v>
      </c>
      <c r="FO64" s="182" t="n"/>
      <c r="FP64" s="182" t="n"/>
      <c r="FQ64" s="182" t="n"/>
      <c r="FR64" s="182" t="n"/>
      <c r="FS64" s="182" t="n"/>
      <c r="FT64" s="182" t="n"/>
      <c r="FU64" s="184" t="n"/>
      <c r="FV64" s="185">
        <f>SUM(G64:FU64)</f>
        <v/>
      </c>
      <c r="FW64" s="186">
        <f>E64-FV64</f>
        <v/>
      </c>
    </row>
    <row r="65">
      <c r="A65" s="5" t="n">
        <v>64</v>
      </c>
      <c r="B65" s="179" t="n">
        <v>44308</v>
      </c>
      <c r="C65" s="30" t="inlineStr">
        <is>
          <t>3-364-13376</t>
        </is>
      </c>
      <c r="D65" s="180" t="n">
        <v>44299</v>
      </c>
      <c r="E65" s="181" t="n">
        <v>670.78</v>
      </c>
      <c r="F65" s="208" t="n"/>
      <c r="G65" s="182" t="n"/>
      <c r="H65" s="182" t="n"/>
      <c r="I65" s="182" t="n"/>
      <c r="J65" s="182" t="n"/>
      <c r="K65" s="182" t="n"/>
      <c r="L65" s="182" t="n"/>
      <c r="M65" s="183" t="n">
        <v>619.37</v>
      </c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2" t="n"/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2" t="n"/>
      <c r="EH65" s="182" t="n"/>
      <c r="EI65" s="182" t="n"/>
      <c r="EJ65" s="182" t="n"/>
      <c r="EK65" s="182" t="n"/>
      <c r="EL65" s="182" t="n"/>
      <c r="EM65" s="182" t="n"/>
      <c r="EN65" s="182" t="n"/>
      <c r="EO65" s="182" t="n"/>
      <c r="EP65" s="182" t="n"/>
      <c r="EQ65" s="182" t="n"/>
      <c r="ER65" s="182" t="n"/>
      <c r="ES65" s="182" t="n"/>
      <c r="ET65" s="182" t="n"/>
      <c r="EU65" s="182" t="n"/>
      <c r="EV65" s="182" t="n"/>
      <c r="EW65" s="182" t="n"/>
      <c r="EX65" s="182" t="n"/>
      <c r="EY65" s="182" t="n"/>
      <c r="EZ65" s="182" t="n"/>
      <c r="FA65" s="182" t="n"/>
      <c r="FB65" s="182" t="n"/>
      <c r="FC65" s="182" t="n"/>
      <c r="FD65" s="183" t="n">
        <v>13.18</v>
      </c>
      <c r="FE65" s="182" t="n"/>
      <c r="FF65" s="182" t="n"/>
      <c r="FG65" s="182" t="n"/>
      <c r="FH65" s="182" t="n"/>
      <c r="FI65" s="183" t="n">
        <v>38.23</v>
      </c>
      <c r="FJ65" s="182" t="n"/>
      <c r="FK65" s="182" t="n"/>
      <c r="FL65" s="182" t="n"/>
      <c r="FM65" s="182" t="n"/>
      <c r="FN65" s="182" t="n"/>
      <c r="FO65" s="182" t="n"/>
      <c r="FP65" s="182" t="n"/>
      <c r="FQ65" s="182" t="n"/>
      <c r="FR65" s="182" t="n"/>
      <c r="FS65" s="182" t="n"/>
      <c r="FT65" s="182" t="n"/>
      <c r="FU65" s="184" t="n"/>
      <c r="FV65" s="185">
        <f>SUM(G65:FU65)</f>
        <v/>
      </c>
      <c r="FW65" s="186">
        <f>E65-FV65</f>
        <v/>
      </c>
    </row>
    <row r="66">
      <c r="A66" s="5" t="n">
        <v>65</v>
      </c>
      <c r="B66" s="179" t="n">
        <v>44308</v>
      </c>
      <c r="C66" s="30" t="inlineStr">
        <is>
          <t>3-364-64256</t>
        </is>
      </c>
      <c r="D66" s="180" t="n">
        <v>44300</v>
      </c>
      <c r="E66" s="181" t="n">
        <v>5164.04</v>
      </c>
      <c r="F66" s="208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3" t="n">
        <v>772.37</v>
      </c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3" t="n">
        <v>4353.44</v>
      </c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2" t="n"/>
      <c r="DO66" s="182" t="n"/>
      <c r="DP66" s="182" t="n"/>
      <c r="DQ66" s="182" t="n"/>
      <c r="DR66" s="182" t="n"/>
      <c r="DS66" s="182" t="n"/>
      <c r="DT66" s="182" t="n"/>
      <c r="DU66" s="182" t="n"/>
      <c r="DV66" s="182" t="n"/>
      <c r="DW66" s="182" t="n"/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2" t="n"/>
      <c r="EG66" s="182" t="n"/>
      <c r="EH66" s="182" t="n"/>
      <c r="EI66" s="182" t="n"/>
      <c r="EJ66" s="182" t="n"/>
      <c r="EK66" s="182" t="n"/>
      <c r="EL66" s="182" t="n"/>
      <c r="EM66" s="182" t="n"/>
      <c r="EN66" s="182" t="n"/>
      <c r="EO66" s="182" t="n"/>
      <c r="EP66" s="182" t="n"/>
      <c r="EQ66" s="182" t="n"/>
      <c r="ER66" s="182" t="n"/>
      <c r="ES66" s="182" t="n"/>
      <c r="ET66" s="182" t="n"/>
      <c r="EU66" s="182" t="n"/>
      <c r="EV66" s="182" t="n"/>
      <c r="EW66" s="182" t="n"/>
      <c r="EX66" s="182" t="n"/>
      <c r="EY66" s="182" t="n"/>
      <c r="EZ66" s="182" t="n"/>
      <c r="FA66" s="182" t="n"/>
      <c r="FB66" s="183" t="n">
        <v>38.23</v>
      </c>
      <c r="FC66" s="182" t="n"/>
      <c r="FD66" s="182" t="n"/>
      <c r="FE66" s="182" t="n"/>
      <c r="FF66" s="182" t="n"/>
      <c r="FG66" s="182" t="n"/>
      <c r="FH66" s="182" t="n"/>
      <c r="FI66" s="182" t="n"/>
      <c r="FJ66" s="182" t="n"/>
      <c r="FK66" s="182" t="n"/>
      <c r="FL66" s="182" t="n"/>
      <c r="FM66" s="182" t="n"/>
      <c r="FN66" s="182" t="n"/>
      <c r="FO66" s="182" t="n"/>
      <c r="FP66" s="182" t="n"/>
      <c r="FQ66" s="182" t="n"/>
      <c r="FR66" s="182" t="n"/>
      <c r="FS66" s="182" t="n"/>
      <c r="FT66" s="182" t="n"/>
      <c r="FU66" s="184" t="n"/>
      <c r="FV66" s="185">
        <f>SUM(G66:FU66)</f>
        <v/>
      </c>
      <c r="FW66" s="186">
        <f>E66-FV66</f>
        <v/>
      </c>
    </row>
    <row r="67">
      <c r="A67" s="5" t="n">
        <v>66</v>
      </c>
      <c r="B67" s="179" t="n">
        <v>44308</v>
      </c>
      <c r="C67" s="30" t="inlineStr">
        <is>
          <t>3-365-06246</t>
        </is>
      </c>
      <c r="D67" s="180" t="n">
        <v>44301</v>
      </c>
      <c r="E67" s="181" t="n">
        <v>1484.16</v>
      </c>
      <c r="F67" s="208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3" t="n">
        <v>643.61</v>
      </c>
      <c r="X67" s="182" t="n"/>
      <c r="Y67" s="183" t="n">
        <v>83.05</v>
      </c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3" t="n">
        <v>410.23</v>
      </c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2" t="n"/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2" t="n"/>
      <c r="DG67" s="183" t="n">
        <v>284.98</v>
      </c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2" t="n"/>
      <c r="DT67" s="182" t="n"/>
      <c r="DU67" s="182" t="n"/>
      <c r="DV67" s="182" t="n"/>
      <c r="DW67" s="182" t="n"/>
      <c r="DX67" s="182" t="n"/>
      <c r="DY67" s="182" t="n"/>
      <c r="DZ67" s="182" t="n"/>
      <c r="EA67" s="182" t="n"/>
      <c r="EB67" s="182" t="n"/>
      <c r="EC67" s="182" t="n"/>
      <c r="ED67" s="182" t="n"/>
      <c r="EE67" s="182" t="n"/>
      <c r="EF67" s="182" t="n"/>
      <c r="EG67" s="182" t="n"/>
      <c r="EH67" s="182" t="n"/>
      <c r="EI67" s="182" t="n"/>
      <c r="EJ67" s="182" t="n"/>
      <c r="EK67" s="182" t="n"/>
      <c r="EL67" s="182" t="n"/>
      <c r="EM67" s="182" t="n"/>
      <c r="EN67" s="182" t="n"/>
      <c r="EO67" s="182" t="n"/>
      <c r="EP67" s="182" t="n"/>
      <c r="EQ67" s="182" t="n"/>
      <c r="ER67" s="182" t="n"/>
      <c r="ES67" s="182" t="n"/>
      <c r="ET67" s="183" t="n">
        <v>62.29</v>
      </c>
      <c r="EU67" s="182" t="n"/>
      <c r="EV67" s="182" t="n"/>
      <c r="EW67" s="182" t="n"/>
      <c r="EX67" s="182" t="n"/>
      <c r="EY67" s="182" t="n"/>
      <c r="EZ67" s="182" t="n"/>
      <c r="FA67" s="182" t="n"/>
      <c r="FB67" s="182" t="n"/>
      <c r="FC67" s="182" t="n"/>
      <c r="FD67" s="182" t="n"/>
      <c r="FE67" s="182" t="n"/>
      <c r="FF67" s="182" t="n"/>
      <c r="FG67" s="182" t="n"/>
      <c r="FH67" s="182" t="n"/>
      <c r="FI67" s="182" t="n"/>
      <c r="FJ67" s="182" t="n"/>
      <c r="FK67" s="182" t="n"/>
      <c r="FL67" s="182" t="n"/>
      <c r="FM67" s="182" t="n"/>
      <c r="FN67" s="182" t="n"/>
      <c r="FO67" s="182" t="n"/>
      <c r="FP67" s="182" t="n"/>
      <c r="FQ67" s="182" t="n"/>
      <c r="FR67" s="182" t="n"/>
      <c r="FS67" s="182" t="n"/>
      <c r="FT67" s="182" t="n"/>
      <c r="FU67" s="184" t="n"/>
      <c r="FV67" s="185">
        <f>SUM(G67:FU67)</f>
        <v/>
      </c>
      <c r="FW67" s="186">
        <f>E67-FV67</f>
        <v/>
      </c>
    </row>
    <row r="68">
      <c r="A68" s="5" t="n">
        <v>67</v>
      </c>
      <c r="B68" s="179" t="n">
        <v>44309</v>
      </c>
      <c r="C68" s="30" t="inlineStr">
        <is>
          <t>TTI2102564</t>
        </is>
      </c>
      <c r="D68" s="180" t="n">
        <v>44291</v>
      </c>
      <c r="E68" s="181" t="n">
        <v>10.22</v>
      </c>
      <c r="F68" s="208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3" t="n">
        <v>10.22</v>
      </c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2" t="n"/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2" t="n"/>
      <c r="EG68" s="182" t="n"/>
      <c r="EH68" s="182" t="n"/>
      <c r="EI68" s="182" t="n"/>
      <c r="EJ68" s="182" t="n"/>
      <c r="EK68" s="182" t="n"/>
      <c r="EL68" s="182" t="n"/>
      <c r="EM68" s="182" t="n"/>
      <c r="EN68" s="182" t="n"/>
      <c r="EO68" s="182" t="n"/>
      <c r="EP68" s="182" t="n"/>
      <c r="EQ68" s="182" t="n"/>
      <c r="ER68" s="182" t="n"/>
      <c r="ES68" s="182" t="n"/>
      <c r="ET68" s="182" t="n"/>
      <c r="EU68" s="182" t="n"/>
      <c r="EV68" s="182" t="n"/>
      <c r="EW68" s="182" t="n"/>
      <c r="EX68" s="182" t="n"/>
      <c r="EY68" s="182" t="n"/>
      <c r="EZ68" s="182" t="n"/>
      <c r="FA68" s="182" t="n"/>
      <c r="FB68" s="182" t="n"/>
      <c r="FC68" s="182" t="n"/>
      <c r="FD68" s="182" t="n"/>
      <c r="FE68" s="182" t="n"/>
      <c r="FF68" s="182" t="n"/>
      <c r="FG68" s="182" t="n"/>
      <c r="FH68" s="182" t="n"/>
      <c r="FI68" s="182" t="n"/>
      <c r="FJ68" s="182" t="n"/>
      <c r="FK68" s="182" t="n"/>
      <c r="FL68" s="182" t="n"/>
      <c r="FM68" s="182" t="n"/>
      <c r="FN68" s="182" t="n"/>
      <c r="FO68" s="182" t="n"/>
      <c r="FP68" s="182" t="n"/>
      <c r="FQ68" s="182" t="n"/>
      <c r="FR68" s="182" t="n"/>
      <c r="FS68" s="182" t="n"/>
      <c r="FT68" s="182" t="n"/>
      <c r="FU68" s="184" t="n"/>
      <c r="FV68" s="185">
        <f>SUM(G68:FU68)</f>
        <v/>
      </c>
      <c r="FW68" s="186">
        <f>E68-FV68</f>
        <v/>
      </c>
    </row>
    <row r="69">
      <c r="A69" s="5" t="n">
        <v>68</v>
      </c>
      <c r="B69" s="179" t="n">
        <v>44309</v>
      </c>
      <c r="C69" s="30" t="inlineStr">
        <is>
          <t>TTI2101551</t>
        </is>
      </c>
      <c r="D69" s="180" t="n">
        <v>44291</v>
      </c>
      <c r="E69" s="181" t="n">
        <v>2201.86</v>
      </c>
      <c r="F69" s="208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3" t="n">
        <v>2201.86</v>
      </c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2" t="n"/>
      <c r="DO69" s="182" t="n"/>
      <c r="DP69" s="182" t="n"/>
      <c r="DQ69" s="182" t="n"/>
      <c r="DR69" s="182" t="n"/>
      <c r="DS69" s="182" t="n"/>
      <c r="DT69" s="182" t="n"/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2" t="n"/>
      <c r="EG69" s="182" t="n"/>
      <c r="EH69" s="182" t="n"/>
      <c r="EI69" s="182" t="n"/>
      <c r="EJ69" s="182" t="n"/>
      <c r="EK69" s="182" t="n"/>
      <c r="EL69" s="182" t="n"/>
      <c r="EM69" s="182" t="n"/>
      <c r="EN69" s="182" t="n"/>
      <c r="EO69" s="182" t="n"/>
      <c r="EP69" s="182" t="n"/>
      <c r="EQ69" s="182" t="n"/>
      <c r="ER69" s="182" t="n"/>
      <c r="ES69" s="182" t="n"/>
      <c r="ET69" s="182" t="n"/>
      <c r="EU69" s="182" t="n"/>
      <c r="EV69" s="182" t="n"/>
      <c r="EW69" s="182" t="n"/>
      <c r="EX69" s="182" t="n"/>
      <c r="EY69" s="182" t="n"/>
      <c r="EZ69" s="182" t="n"/>
      <c r="FA69" s="182" t="n"/>
      <c r="FB69" s="182" t="n"/>
      <c r="FC69" s="182" t="n"/>
      <c r="FD69" s="182" t="n"/>
      <c r="FE69" s="182" t="n"/>
      <c r="FF69" s="182" t="n"/>
      <c r="FG69" s="182" t="n"/>
      <c r="FH69" s="182" t="n"/>
      <c r="FI69" s="182" t="n"/>
      <c r="FJ69" s="182" t="n"/>
      <c r="FK69" s="182" t="n"/>
      <c r="FL69" s="182" t="n"/>
      <c r="FM69" s="182" t="n"/>
      <c r="FN69" s="182" t="n"/>
      <c r="FO69" s="182" t="n"/>
      <c r="FP69" s="182" t="n"/>
      <c r="FQ69" s="182" t="n"/>
      <c r="FR69" s="182" t="n"/>
      <c r="FS69" s="182" t="n"/>
      <c r="FT69" s="182" t="n"/>
      <c r="FU69" s="184" t="n"/>
      <c r="FV69" s="185">
        <f>SUM(G69:FU69)</f>
        <v/>
      </c>
      <c r="FW69" s="186">
        <f>E69-FV69</f>
        <v/>
      </c>
    </row>
    <row r="70">
      <c r="A70" s="5" t="n">
        <v>69</v>
      </c>
      <c r="B70" s="179" t="n">
        <v>44309</v>
      </c>
      <c r="C70" s="30" t="inlineStr">
        <is>
          <t>TTI2101559</t>
        </is>
      </c>
      <c r="D70" s="180" t="n">
        <v>44291</v>
      </c>
      <c r="E70" s="181" t="n">
        <v>134.64</v>
      </c>
      <c r="F70" s="208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2" t="n"/>
      <c r="EH70" s="182" t="n"/>
      <c r="EI70" s="182" t="n"/>
      <c r="EJ70" s="182" t="n"/>
      <c r="EK70" s="182" t="n"/>
      <c r="EL70" s="182" t="n"/>
      <c r="EM70" s="182" t="n"/>
      <c r="EN70" s="182" t="n"/>
      <c r="EO70" s="182" t="n"/>
      <c r="EP70" s="182" t="n"/>
      <c r="EQ70" s="182" t="n"/>
      <c r="ER70" s="182" t="n"/>
      <c r="ES70" s="182" t="n"/>
      <c r="ET70" s="182" t="n"/>
      <c r="EU70" s="182" t="n"/>
      <c r="EV70" s="182" t="n"/>
      <c r="EW70" s="182" t="n"/>
      <c r="EX70" s="182" t="n"/>
      <c r="EY70" s="182" t="n"/>
      <c r="EZ70" s="182" t="n"/>
      <c r="FA70" s="182" t="n"/>
      <c r="FB70" s="182" t="n"/>
      <c r="FC70" s="182" t="n"/>
      <c r="FD70" s="182" t="n"/>
      <c r="FE70" s="182" t="n"/>
      <c r="FF70" s="182" t="n"/>
      <c r="FG70" s="182" t="n"/>
      <c r="FH70" s="182" t="n"/>
      <c r="FI70" s="182" t="n"/>
      <c r="FJ70" s="182" t="n"/>
      <c r="FK70" s="182" t="n"/>
      <c r="FL70" s="182" t="n"/>
      <c r="FM70" s="182" t="n"/>
      <c r="FN70" s="182" t="n"/>
      <c r="FO70" s="182" t="n"/>
      <c r="FP70" s="183" t="n">
        <v>134.64</v>
      </c>
      <c r="FQ70" s="182" t="n"/>
      <c r="FR70" s="182" t="n"/>
      <c r="FS70" s="182" t="n"/>
      <c r="FT70" s="182" t="n"/>
      <c r="FU70" s="184" t="n"/>
      <c r="FV70" s="185">
        <f>SUM(G70:FU70)</f>
        <v/>
      </c>
      <c r="FW70" s="186">
        <f>E70-FV70</f>
        <v/>
      </c>
    </row>
    <row r="71">
      <c r="A71" s="5" t="n">
        <v>70</v>
      </c>
      <c r="B71" s="179" t="n">
        <v>44309</v>
      </c>
      <c r="C71" s="30" t="inlineStr">
        <is>
          <t>LITEON2100389</t>
        </is>
      </c>
      <c r="D71" s="180" t="n">
        <v>44286</v>
      </c>
      <c r="E71" s="181" t="n">
        <v>23.26</v>
      </c>
      <c r="F71" s="208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2" t="n"/>
      <c r="EH71" s="182" t="n"/>
      <c r="EI71" s="182" t="n"/>
      <c r="EJ71" s="182" t="n"/>
      <c r="EK71" s="182" t="n"/>
      <c r="EL71" s="182" t="n"/>
      <c r="EM71" s="182" t="n"/>
      <c r="EN71" s="182" t="n"/>
      <c r="EO71" s="182" t="n"/>
      <c r="EP71" s="183" t="n">
        <v>23.26</v>
      </c>
      <c r="EQ71" s="182" t="n"/>
      <c r="ER71" s="182" t="n"/>
      <c r="ES71" s="182" t="n"/>
      <c r="ET71" s="182" t="n"/>
      <c r="EU71" s="182" t="n"/>
      <c r="EV71" s="182" t="n"/>
      <c r="EW71" s="182" t="n"/>
      <c r="EX71" s="182" t="n"/>
      <c r="EY71" s="182" t="n"/>
      <c r="EZ71" s="182" t="n"/>
      <c r="FA71" s="182" t="n"/>
      <c r="FB71" s="182" t="n"/>
      <c r="FC71" s="182" t="n"/>
      <c r="FD71" s="182" t="n"/>
      <c r="FE71" s="182" t="n"/>
      <c r="FF71" s="182" t="n"/>
      <c r="FG71" s="182" t="n"/>
      <c r="FH71" s="182" t="n"/>
      <c r="FI71" s="182" t="n"/>
      <c r="FJ71" s="182" t="n"/>
      <c r="FK71" s="182" t="n"/>
      <c r="FL71" s="182" t="n"/>
      <c r="FM71" s="182" t="n"/>
      <c r="FN71" s="182" t="n"/>
      <c r="FO71" s="182" t="n"/>
      <c r="FP71" s="182" t="n"/>
      <c r="FQ71" s="182" t="n"/>
      <c r="FR71" s="182" t="n"/>
      <c r="FS71" s="182" t="n"/>
      <c r="FT71" s="182" t="n"/>
      <c r="FU71" s="184" t="n"/>
      <c r="FV71" s="185">
        <f>SUM(G71:FU71)</f>
        <v/>
      </c>
      <c r="FW71" s="186">
        <f>E71-FV71</f>
        <v/>
      </c>
    </row>
    <row r="72">
      <c r="A72" s="5" t="n">
        <v>71</v>
      </c>
      <c r="B72" s="179" t="n">
        <v>44309</v>
      </c>
      <c r="C72" s="30" t="inlineStr">
        <is>
          <t>SMD1064941</t>
        </is>
      </c>
      <c r="D72" s="180" t="n">
        <v>44285</v>
      </c>
      <c r="E72" s="181" t="n">
        <v>5.95</v>
      </c>
      <c r="F72" s="208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2" t="n"/>
      <c r="EG72" s="182" t="n"/>
      <c r="EH72" s="182" t="n"/>
      <c r="EI72" s="182" t="n"/>
      <c r="EJ72" s="182" t="n"/>
      <c r="EK72" s="182" t="n"/>
      <c r="EL72" s="182" t="n"/>
      <c r="EM72" s="182" t="n"/>
      <c r="EN72" s="182" t="n"/>
      <c r="EO72" s="182" t="n"/>
      <c r="EP72" s="182" t="n"/>
      <c r="EQ72" s="182" t="n"/>
      <c r="ER72" s="182" t="n"/>
      <c r="ES72" s="182" t="n"/>
      <c r="ET72" s="182" t="n"/>
      <c r="EU72" s="182" t="n"/>
      <c r="EV72" s="182" t="n"/>
      <c r="EW72" s="182" t="n"/>
      <c r="EX72" s="182" t="n"/>
      <c r="EY72" s="182" t="n"/>
      <c r="EZ72" s="182" t="n"/>
      <c r="FA72" s="182" t="n"/>
      <c r="FB72" s="182" t="n"/>
      <c r="FC72" s="182" t="n"/>
      <c r="FD72" s="182" t="n"/>
      <c r="FE72" s="182" t="n"/>
      <c r="FF72" s="182" t="n"/>
      <c r="FG72" s="182" t="n"/>
      <c r="FH72" s="182" t="n"/>
      <c r="FI72" s="183" t="n">
        <v>5.95</v>
      </c>
      <c r="FJ72" s="182" t="n"/>
      <c r="FK72" s="182" t="n"/>
      <c r="FL72" s="182" t="n"/>
      <c r="FM72" s="182" t="n"/>
      <c r="FN72" s="182" t="n"/>
      <c r="FO72" s="182" t="n"/>
      <c r="FP72" s="182" t="n"/>
      <c r="FQ72" s="182" t="n"/>
      <c r="FR72" s="182" t="n"/>
      <c r="FS72" s="182" t="n"/>
      <c r="FT72" s="182" t="n"/>
      <c r="FU72" s="184" t="n"/>
      <c r="FV72" s="185">
        <f>SUM(G72:FU72)</f>
        <v/>
      </c>
      <c r="FW72" s="186">
        <f>E72-FV72</f>
        <v/>
      </c>
    </row>
    <row r="73">
      <c r="A73" s="5" t="n">
        <v>72</v>
      </c>
      <c r="B73" s="179" t="n">
        <v>44309</v>
      </c>
      <c r="C73" s="30" t="inlineStr">
        <is>
          <t>LITEON2101583</t>
        </is>
      </c>
      <c r="D73" s="180" t="n">
        <v>44295</v>
      </c>
      <c r="E73" s="181">
        <f>19.32+23.2</f>
        <v/>
      </c>
      <c r="F73" s="208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3" t="n">
        <v>42.52</v>
      </c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2" t="n"/>
      <c r="EG73" s="182" t="n"/>
      <c r="EH73" s="182" t="n"/>
      <c r="EI73" s="182" t="n"/>
      <c r="EJ73" s="182" t="n"/>
      <c r="EK73" s="182" t="n"/>
      <c r="EL73" s="182" t="n"/>
      <c r="EM73" s="182" t="n"/>
      <c r="EN73" s="182" t="n"/>
      <c r="EO73" s="182" t="n"/>
      <c r="EP73" s="182" t="n"/>
      <c r="EQ73" s="182" t="n"/>
      <c r="ER73" s="182" t="n"/>
      <c r="ES73" s="182" t="n"/>
      <c r="ET73" s="182" t="n"/>
      <c r="EU73" s="182" t="n"/>
      <c r="EV73" s="182" t="n"/>
      <c r="EW73" s="182" t="n"/>
      <c r="EX73" s="182" t="n"/>
      <c r="EY73" s="182" t="n"/>
      <c r="EZ73" s="182" t="n"/>
      <c r="FA73" s="182" t="n"/>
      <c r="FB73" s="182" t="n"/>
      <c r="FC73" s="182" t="n"/>
      <c r="FD73" s="182" t="n"/>
      <c r="FE73" s="182" t="n"/>
      <c r="FF73" s="182" t="n"/>
      <c r="FG73" s="182" t="n"/>
      <c r="FH73" s="182" t="n"/>
      <c r="FI73" s="182" t="n"/>
      <c r="FJ73" s="182" t="n"/>
      <c r="FK73" s="182" t="n"/>
      <c r="FL73" s="182" t="n"/>
      <c r="FM73" s="182" t="n"/>
      <c r="FN73" s="182" t="n"/>
      <c r="FO73" s="182" t="n"/>
      <c r="FP73" s="182" t="n"/>
      <c r="FQ73" s="182" t="n"/>
      <c r="FR73" s="182" t="n"/>
      <c r="FS73" s="182" t="n"/>
      <c r="FT73" s="182" t="n"/>
      <c r="FU73" s="184" t="n"/>
      <c r="FV73" s="185">
        <f>SUM(G73:FU73)</f>
        <v/>
      </c>
      <c r="FW73" s="186">
        <f>E73-FV73</f>
        <v/>
      </c>
    </row>
    <row r="74">
      <c r="A74" s="5" t="n">
        <v>73</v>
      </c>
      <c r="B74" s="179" t="n">
        <v>44309</v>
      </c>
      <c r="C74" s="30" t="inlineStr">
        <is>
          <t>TTI2100171</t>
        </is>
      </c>
      <c r="D74" s="180" t="n">
        <v>44292</v>
      </c>
      <c r="E74" s="181" t="n">
        <v>495</v>
      </c>
      <c r="F74" s="208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2" t="n"/>
      <c r="EF74" s="182" t="n"/>
      <c r="EG74" s="182" t="n"/>
      <c r="EH74" s="182" t="n"/>
      <c r="EI74" s="182" t="n"/>
      <c r="EJ74" s="182" t="n"/>
      <c r="EK74" s="182" t="n"/>
      <c r="EL74" s="182" t="n"/>
      <c r="EM74" s="182" t="n"/>
      <c r="EN74" s="182" t="n"/>
      <c r="EO74" s="182" t="n"/>
      <c r="EP74" s="182" t="n"/>
      <c r="EQ74" s="182" t="n"/>
      <c r="ER74" s="182" t="n"/>
      <c r="ES74" s="182" t="n"/>
      <c r="ET74" s="182" t="n"/>
      <c r="EU74" s="182" t="n"/>
      <c r="EV74" s="182" t="n"/>
      <c r="EW74" s="182" t="n"/>
      <c r="EX74" s="182" t="n"/>
      <c r="EY74" s="182" t="n"/>
      <c r="EZ74" s="182" t="n"/>
      <c r="FA74" s="182" t="n"/>
      <c r="FB74" s="182" t="n"/>
      <c r="FC74" s="182" t="n"/>
      <c r="FD74" s="182" t="n"/>
      <c r="FE74" s="182" t="n"/>
      <c r="FF74" s="182" t="n"/>
      <c r="FG74" s="182" t="n"/>
      <c r="FH74" s="182" t="n"/>
      <c r="FI74" s="182" t="n"/>
      <c r="FJ74" s="182" t="n"/>
      <c r="FK74" s="182" t="n"/>
      <c r="FL74" s="182" t="n"/>
      <c r="FM74" s="183" t="n">
        <v>495</v>
      </c>
      <c r="FN74" s="182" t="n"/>
      <c r="FO74" s="182" t="n"/>
      <c r="FP74" s="182" t="n"/>
      <c r="FQ74" s="182" t="n"/>
      <c r="FR74" s="182" t="n"/>
      <c r="FS74" s="182" t="n"/>
      <c r="FT74" s="182" t="n"/>
      <c r="FU74" s="184" t="n"/>
      <c r="FV74" s="185">
        <f>SUM(G74:FU74)</f>
        <v/>
      </c>
      <c r="FW74" s="186">
        <f>E74-FV74</f>
        <v/>
      </c>
    </row>
    <row r="75">
      <c r="A75" s="5" t="n">
        <v>74</v>
      </c>
      <c r="B75" s="179" t="n">
        <v>44309</v>
      </c>
      <c r="C75" s="30" t="inlineStr">
        <is>
          <t>LITEON2101585</t>
        </is>
      </c>
      <c r="D75" s="180" t="n">
        <v>44301</v>
      </c>
      <c r="E75" s="181" t="n">
        <v>84.11</v>
      </c>
      <c r="F75" s="208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3" t="n">
        <v>84.11</v>
      </c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2" t="n"/>
      <c r="EH75" s="182" t="n"/>
      <c r="EI75" s="182" t="n"/>
      <c r="EJ75" s="182" t="n"/>
      <c r="EK75" s="182" t="n"/>
      <c r="EL75" s="182" t="n"/>
      <c r="EM75" s="182" t="n"/>
      <c r="EN75" s="182" t="n"/>
      <c r="EO75" s="182" t="n"/>
      <c r="EP75" s="182" t="n"/>
      <c r="EQ75" s="182" t="n"/>
      <c r="ER75" s="182" t="n"/>
      <c r="ES75" s="182" t="n"/>
      <c r="ET75" s="182" t="n"/>
      <c r="EU75" s="182" t="n"/>
      <c r="EV75" s="182" t="n"/>
      <c r="EW75" s="182" t="n"/>
      <c r="EX75" s="182" t="n"/>
      <c r="EY75" s="182" t="n"/>
      <c r="EZ75" s="182" t="n"/>
      <c r="FA75" s="182" t="n"/>
      <c r="FB75" s="182" t="n"/>
      <c r="FC75" s="182" t="n"/>
      <c r="FD75" s="182" t="n"/>
      <c r="FE75" s="182" t="n"/>
      <c r="FF75" s="182" t="n"/>
      <c r="FG75" s="182" t="n"/>
      <c r="FH75" s="182" t="n"/>
      <c r="FI75" s="182" t="n"/>
      <c r="FJ75" s="182" t="n"/>
      <c r="FK75" s="182" t="n"/>
      <c r="FL75" s="182" t="n"/>
      <c r="FM75" s="182" t="n"/>
      <c r="FN75" s="182" t="n"/>
      <c r="FO75" s="182" t="n"/>
      <c r="FP75" s="182" t="n"/>
      <c r="FQ75" s="182" t="n"/>
      <c r="FR75" s="182" t="n"/>
      <c r="FS75" s="182" t="n"/>
      <c r="FT75" s="182" t="n"/>
      <c r="FU75" s="184" t="n"/>
      <c r="FV75" s="185">
        <f>SUM(G75:FU75)</f>
        <v/>
      </c>
      <c r="FW75" s="186">
        <f>E75-FV75</f>
        <v/>
      </c>
    </row>
    <row r="76">
      <c r="A76" s="5" t="n">
        <v>75</v>
      </c>
      <c r="B76" s="179" t="n">
        <v>44309</v>
      </c>
      <c r="C76" s="30" t="inlineStr">
        <is>
          <t>LITEON2101727</t>
        </is>
      </c>
      <c r="D76" s="180" t="n">
        <v>44300</v>
      </c>
      <c r="E76" s="181" t="n">
        <v>67.15000000000001</v>
      </c>
      <c r="F76" s="183" t="n">
        <v>67.15000000000001</v>
      </c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2" t="n"/>
      <c r="DT76" s="182" t="n"/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2" t="n"/>
      <c r="ED76" s="182" t="n"/>
      <c r="EE76" s="182" t="n"/>
      <c r="EF76" s="182" t="n"/>
      <c r="EG76" s="182" t="n"/>
      <c r="EH76" s="182" t="n"/>
      <c r="EI76" s="182" t="n"/>
      <c r="EJ76" s="182" t="n"/>
      <c r="EK76" s="182" t="n"/>
      <c r="EL76" s="182" t="n"/>
      <c r="EM76" s="182" t="n"/>
      <c r="EN76" s="182" t="n"/>
      <c r="EO76" s="182" t="n"/>
      <c r="EP76" s="182" t="n"/>
      <c r="EQ76" s="182" t="n"/>
      <c r="ER76" s="182" t="n"/>
      <c r="ES76" s="182" t="n"/>
      <c r="ET76" s="182" t="n"/>
      <c r="EU76" s="182" t="n"/>
      <c r="EV76" s="182" t="n"/>
      <c r="EW76" s="182" t="n"/>
      <c r="EX76" s="182" t="n"/>
      <c r="EY76" s="182" t="n"/>
      <c r="EZ76" s="182" t="n"/>
      <c r="FA76" s="182" t="n"/>
      <c r="FB76" s="182" t="n"/>
      <c r="FC76" s="182" t="n"/>
      <c r="FD76" s="182" t="n"/>
      <c r="FE76" s="182" t="n"/>
      <c r="FF76" s="182" t="n"/>
      <c r="FG76" s="182" t="n"/>
      <c r="FH76" s="182" t="n"/>
      <c r="FI76" s="182" t="n"/>
      <c r="FJ76" s="182" t="n"/>
      <c r="FK76" s="182" t="n"/>
      <c r="FL76" s="182" t="n"/>
      <c r="FM76" s="182" t="n"/>
      <c r="FN76" s="182" t="n"/>
      <c r="FO76" s="182" t="n"/>
      <c r="FP76" s="182" t="n"/>
      <c r="FQ76" s="182" t="n"/>
      <c r="FR76" s="182" t="n"/>
      <c r="FS76" s="182" t="n"/>
      <c r="FT76" s="182" t="n"/>
      <c r="FU76" s="184" t="n"/>
      <c r="FV76" s="185">
        <f>SUM(F76:FU76)</f>
        <v/>
      </c>
      <c r="FW76" s="186">
        <f>E76-FV76</f>
        <v/>
      </c>
    </row>
    <row r="77">
      <c r="A77" s="5" t="n">
        <v>76</v>
      </c>
      <c r="B77" s="179" t="n"/>
      <c r="C77" s="30" t="n"/>
      <c r="D77" s="180" t="n"/>
      <c r="E77" s="181" t="n"/>
      <c r="F77" s="208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182" t="n"/>
      <c r="CA77" s="182" t="n"/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2" t="n"/>
      <c r="EG77" s="182" t="n"/>
      <c r="EH77" s="182" t="n"/>
      <c r="EI77" s="182" t="n"/>
      <c r="EJ77" s="182" t="n"/>
      <c r="EK77" s="182" t="n"/>
      <c r="EL77" s="182" t="n"/>
      <c r="EM77" s="182" t="n"/>
      <c r="EN77" s="182" t="n"/>
      <c r="EO77" s="182" t="n"/>
      <c r="EP77" s="182" t="n"/>
      <c r="EQ77" s="182" t="n"/>
      <c r="ER77" s="182" t="n"/>
      <c r="ES77" s="182" t="n"/>
      <c r="ET77" s="182" t="n"/>
      <c r="EU77" s="182" t="n"/>
      <c r="EV77" s="182" t="n"/>
      <c r="EW77" s="182" t="n"/>
      <c r="EX77" s="182" t="n"/>
      <c r="EY77" s="182" t="n"/>
      <c r="EZ77" s="182" t="n"/>
      <c r="FA77" s="182" t="n"/>
      <c r="FB77" s="182" t="n"/>
      <c r="FC77" s="182" t="n"/>
      <c r="FD77" s="182" t="n"/>
      <c r="FE77" s="182" t="n"/>
      <c r="FF77" s="182" t="n"/>
      <c r="FG77" s="182" t="n"/>
      <c r="FH77" s="182" t="n"/>
      <c r="FI77" s="182" t="n"/>
      <c r="FJ77" s="182" t="n"/>
      <c r="FK77" s="182" t="n"/>
      <c r="FL77" s="182" t="n"/>
      <c r="FM77" s="182" t="n"/>
      <c r="FN77" s="182" t="n"/>
      <c r="FO77" s="182" t="n"/>
      <c r="FP77" s="182" t="n"/>
      <c r="FQ77" s="182" t="n"/>
      <c r="FR77" s="182" t="n"/>
      <c r="FS77" s="182" t="n"/>
      <c r="FT77" s="182" t="n"/>
      <c r="FU77" s="184" t="n"/>
      <c r="FV77" s="185">
        <f>SUM(G77:FU77)</f>
        <v/>
      </c>
      <c r="FW77" s="186">
        <f>E77-FV77</f>
        <v/>
      </c>
    </row>
    <row r="78" ht="15.75" customHeight="1" thickBot="1">
      <c r="A78" s="5" t="n">
        <v>77</v>
      </c>
      <c r="B78" s="179" t="n"/>
      <c r="C78" s="30" t="n"/>
      <c r="D78" s="180" t="n"/>
      <c r="E78" s="181" t="n"/>
      <c r="F78" s="208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2" t="n"/>
      <c r="DC78" s="182" t="n"/>
      <c r="DD78" s="182" t="n"/>
      <c r="DE78" s="182" t="n"/>
      <c r="DF78" s="182" t="n"/>
      <c r="DG78" s="182" t="n"/>
      <c r="DH78" s="182" t="n"/>
      <c r="DI78" s="182" t="n"/>
      <c r="DJ78" s="182" t="n"/>
      <c r="DK78" s="182" t="n"/>
      <c r="DL78" s="182" t="n"/>
      <c r="DM78" s="182" t="n"/>
      <c r="DN78" s="182" t="n"/>
      <c r="DO78" s="182" t="n"/>
      <c r="DP78" s="182" t="n"/>
      <c r="DQ78" s="182" t="n"/>
      <c r="DR78" s="182" t="n"/>
      <c r="DS78" s="182" t="n"/>
      <c r="DT78" s="182" t="n"/>
      <c r="DU78" s="182" t="n"/>
      <c r="DV78" s="182" t="n"/>
      <c r="DW78" s="182" t="n"/>
      <c r="DX78" s="182" t="n"/>
      <c r="DY78" s="182" t="n"/>
      <c r="DZ78" s="182" t="n"/>
      <c r="EA78" s="182" t="n"/>
      <c r="EB78" s="182" t="n"/>
      <c r="EC78" s="182" t="n"/>
      <c r="ED78" s="182" t="n"/>
      <c r="EE78" s="182" t="n"/>
      <c r="EF78" s="182" t="n"/>
      <c r="EG78" s="182" t="n"/>
      <c r="EH78" s="182" t="n"/>
      <c r="EI78" s="182" t="n"/>
      <c r="EJ78" s="182" t="n"/>
      <c r="EK78" s="182" t="n"/>
      <c r="EL78" s="182" t="n"/>
      <c r="EM78" s="182" t="n"/>
      <c r="EN78" s="182" t="n"/>
      <c r="EO78" s="182" t="n"/>
      <c r="EP78" s="182" t="n"/>
      <c r="EQ78" s="182" t="n"/>
      <c r="ER78" s="182" t="n"/>
      <c r="ES78" s="182" t="n"/>
      <c r="ET78" s="182" t="n"/>
      <c r="EU78" s="182" t="n"/>
      <c r="EV78" s="182" t="n"/>
      <c r="EW78" s="182" t="n"/>
      <c r="EX78" s="182" t="n"/>
      <c r="EY78" s="182" t="n"/>
      <c r="EZ78" s="182" t="n"/>
      <c r="FA78" s="182" t="n"/>
      <c r="FB78" s="182" t="n"/>
      <c r="FC78" s="182" t="n"/>
      <c r="FD78" s="182" t="n"/>
      <c r="FE78" s="182" t="n"/>
      <c r="FF78" s="182" t="n"/>
      <c r="FG78" s="182" t="n"/>
      <c r="FH78" s="182" t="n"/>
      <c r="FI78" s="182" t="n"/>
      <c r="FJ78" s="182" t="n"/>
      <c r="FK78" s="182" t="n"/>
      <c r="FL78" s="182" t="n"/>
      <c r="FM78" s="182" t="n"/>
      <c r="FN78" s="182" t="n"/>
      <c r="FO78" s="182" t="n"/>
      <c r="FP78" s="182" t="n"/>
      <c r="FQ78" s="182" t="n"/>
      <c r="FR78" s="182" t="n"/>
      <c r="FS78" s="182" t="n"/>
      <c r="FT78" s="182" t="n"/>
      <c r="FU78" s="184" t="n"/>
      <c r="FV78" s="185">
        <f>SUM(G78:FU78)</f>
        <v/>
      </c>
      <c r="FW78" s="186">
        <f>E78-FV78</f>
        <v/>
      </c>
    </row>
    <row r="79">
      <c r="A79" s="5" t="n"/>
      <c r="B79" s="197" t="n"/>
      <c r="C79" s="10" t="n"/>
      <c r="D79" s="197" t="n"/>
      <c r="E79" s="198">
        <f>SUM(E2:E78)</f>
        <v/>
      </c>
      <c r="F79" s="199">
        <f>SUM(F2:F78)</f>
        <v/>
      </c>
      <c r="G79" s="199">
        <f>SUM(G2:G78)</f>
        <v/>
      </c>
      <c r="H79" s="199">
        <f>SUM(H2:H78)</f>
        <v/>
      </c>
      <c r="I79" s="199">
        <f>SUM(I2:I78)</f>
        <v/>
      </c>
      <c r="J79" s="199">
        <f>SUM(J2:J78)</f>
        <v/>
      </c>
      <c r="K79" s="199">
        <f>SUM(K2:K78)</f>
        <v/>
      </c>
      <c r="L79" s="199">
        <f>SUM(L2:L78)</f>
        <v/>
      </c>
      <c r="M79" s="199">
        <f>SUM(M2:M78)</f>
        <v/>
      </c>
      <c r="N79" s="199">
        <f>SUM(N2:N78)</f>
        <v/>
      </c>
      <c r="O79" s="199">
        <f>SUM(O2:O78)</f>
        <v/>
      </c>
      <c r="P79" s="199">
        <f>SUM(P2:P78)</f>
        <v/>
      </c>
      <c r="Q79" s="199">
        <f>SUM(Q2:Q78)</f>
        <v/>
      </c>
      <c r="R79" s="199">
        <f>SUM(R2:R78)</f>
        <v/>
      </c>
      <c r="S79" s="199">
        <f>SUM(S2:S78)</f>
        <v/>
      </c>
      <c r="T79" s="199">
        <f>SUM(T2:T78)</f>
        <v/>
      </c>
      <c r="U79" s="199">
        <f>SUM(U2:U78)</f>
        <v/>
      </c>
      <c r="V79" s="199">
        <f>SUM(V2:V78)</f>
        <v/>
      </c>
      <c r="W79" s="199">
        <f>SUM(W2:W78)</f>
        <v/>
      </c>
      <c r="X79" s="199">
        <f>SUM(X2:X78)</f>
        <v/>
      </c>
      <c r="Y79" s="199">
        <f>SUM(Y2:Y78)</f>
        <v/>
      </c>
      <c r="Z79" s="199">
        <f>SUM(Z2:Z78)</f>
        <v/>
      </c>
      <c r="AA79" s="199">
        <f>SUM(AA2:AA78)</f>
        <v/>
      </c>
      <c r="AB79" s="199">
        <f>SUM(AB2:AB78)</f>
        <v/>
      </c>
      <c r="AC79" s="199">
        <f>SUM(AC2:AC78)</f>
        <v/>
      </c>
      <c r="AD79" s="199">
        <f>SUM(AD2:AD78)</f>
        <v/>
      </c>
      <c r="AE79" s="199">
        <f>SUM(AE2:AE78)</f>
        <v/>
      </c>
      <c r="AF79" s="199">
        <f>SUM(AF2:AF78)</f>
        <v/>
      </c>
      <c r="AG79" s="199">
        <f>SUM(AG2:AG78)</f>
        <v/>
      </c>
      <c r="AH79" s="199">
        <f>SUM(AH2:AH78)</f>
        <v/>
      </c>
      <c r="AI79" s="199">
        <f>SUM(AI2:AI78)</f>
        <v/>
      </c>
      <c r="AJ79" s="199">
        <f>SUM(AJ2:AJ78)</f>
        <v/>
      </c>
      <c r="AK79" s="199">
        <f>SUM(AK2:AK78)</f>
        <v/>
      </c>
      <c r="AL79" s="199">
        <f>SUM(AL2:AL78)</f>
        <v/>
      </c>
      <c r="AM79" s="199">
        <f>SUM(AM2:AM78)</f>
        <v/>
      </c>
      <c r="AN79" s="199">
        <f>SUM(AN2:AN78)</f>
        <v/>
      </c>
      <c r="AO79" s="199">
        <f>SUM(AO2:AO78)</f>
        <v/>
      </c>
      <c r="AP79" s="199">
        <f>SUM(AP2:AP78)</f>
        <v/>
      </c>
      <c r="AQ79" s="199">
        <f>SUM(AQ2:AQ78)</f>
        <v/>
      </c>
      <c r="AR79" s="199">
        <f>SUM(AR2:AR78)</f>
        <v/>
      </c>
      <c r="AS79" s="199">
        <f>SUM(AS2:AS78)</f>
        <v/>
      </c>
      <c r="AT79" s="199">
        <f>SUM(AT2:AT78)</f>
        <v/>
      </c>
      <c r="AU79" s="199">
        <f>SUM(AU2:AU78)</f>
        <v/>
      </c>
      <c r="AV79" s="199">
        <f>SUM(AV2:AV78)</f>
        <v/>
      </c>
      <c r="AW79" s="199">
        <f>SUM(AW2:AW78)</f>
        <v/>
      </c>
      <c r="AX79" s="199">
        <f>SUM(AX2:AX78)</f>
        <v/>
      </c>
      <c r="AY79" s="199">
        <f>SUM(AY2:AY78)</f>
        <v/>
      </c>
      <c r="AZ79" s="199">
        <f>SUM(AZ2:AZ78)</f>
        <v/>
      </c>
      <c r="BA79" s="199">
        <f>SUM(BA2:BA78)</f>
        <v/>
      </c>
      <c r="BB79" s="199">
        <f>SUM(BB2:BB78)</f>
        <v/>
      </c>
      <c r="BC79" s="199">
        <f>SUM(BC2:BC78)</f>
        <v/>
      </c>
      <c r="BD79" s="199">
        <f>SUM(BD2:BD78)</f>
        <v/>
      </c>
      <c r="BE79" s="199">
        <f>SUM(BE2:BE78)</f>
        <v/>
      </c>
      <c r="BF79" s="199">
        <f>SUM(BF2:BF78)</f>
        <v/>
      </c>
      <c r="BG79" s="199">
        <f>SUM(BG2:BG78)</f>
        <v/>
      </c>
      <c r="BH79" s="199">
        <f>SUM(BH2:BH78)</f>
        <v/>
      </c>
      <c r="BI79" s="199">
        <f>SUM(BI2:BI78)</f>
        <v/>
      </c>
      <c r="BJ79" s="199">
        <f>SUM(BJ2:BJ78)</f>
        <v/>
      </c>
      <c r="BK79" s="199">
        <f>SUM(BK2:BK78)</f>
        <v/>
      </c>
      <c r="BL79" s="199">
        <f>SUM(BL2:BL78)</f>
        <v/>
      </c>
      <c r="BM79" s="199">
        <f>SUM(BM2:BM78)</f>
        <v/>
      </c>
      <c r="BN79" s="199">
        <f>SUM(BN2:BN78)</f>
        <v/>
      </c>
      <c r="BO79" s="199">
        <f>SUM(BO2:BO78)</f>
        <v/>
      </c>
      <c r="BP79" s="199">
        <f>SUM(BP2:BP78)</f>
        <v/>
      </c>
      <c r="BQ79" s="199">
        <f>SUM(BQ2:BQ78)</f>
        <v/>
      </c>
      <c r="BR79" s="199">
        <f>SUM(BR2:BR78)</f>
        <v/>
      </c>
      <c r="BS79" s="199">
        <f>SUM(BS2:BS78)</f>
        <v/>
      </c>
      <c r="BT79" s="199">
        <f>SUM(BT2:BT78)</f>
        <v/>
      </c>
      <c r="BU79" s="199">
        <f>SUM(BU2:BU78)</f>
        <v/>
      </c>
      <c r="BV79" s="199">
        <f>SUM(BV2:BV78)</f>
        <v/>
      </c>
      <c r="BW79" s="199">
        <f>SUM(BW2:BW78)</f>
        <v/>
      </c>
      <c r="BX79" s="199">
        <f>SUM(BX2:BX78)</f>
        <v/>
      </c>
      <c r="BY79" s="199">
        <f>SUM(BY2:BY78)</f>
        <v/>
      </c>
      <c r="BZ79" s="199">
        <f>SUM(BZ2:BZ78)</f>
        <v/>
      </c>
      <c r="CA79" s="199">
        <f>SUM(CA2:CA78)</f>
        <v/>
      </c>
      <c r="CB79" s="199">
        <f>SUM(CB2:CB78)</f>
        <v/>
      </c>
      <c r="CC79" s="199">
        <f>SUM(CC2:CC78)</f>
        <v/>
      </c>
      <c r="CD79" s="199">
        <f>SUM(CD2:CD78)</f>
        <v/>
      </c>
      <c r="CE79" s="199">
        <f>SUM(CE2:CE78)</f>
        <v/>
      </c>
      <c r="CF79" s="199">
        <f>SUM(CF2:CF78)</f>
        <v/>
      </c>
      <c r="CG79" s="199">
        <f>SUM(CG2:CG78)</f>
        <v/>
      </c>
      <c r="CH79" s="199">
        <f>SUM(CH2:CH78)</f>
        <v/>
      </c>
      <c r="CI79" s="199">
        <f>SUM(CI2:CI78)</f>
        <v/>
      </c>
      <c r="CJ79" s="199">
        <f>SUM(CJ2:CJ78)</f>
        <v/>
      </c>
      <c r="CK79" s="199">
        <f>SUM(CK2:CK78)</f>
        <v/>
      </c>
      <c r="CL79" s="199">
        <f>SUM(CL2:CL78)</f>
        <v/>
      </c>
      <c r="CM79" s="199">
        <f>SUM(CM2:CM78)</f>
        <v/>
      </c>
      <c r="CN79" s="199">
        <f>SUM(CN2:CN78)</f>
        <v/>
      </c>
      <c r="CO79" s="199">
        <f>SUM(CO2:CO78)</f>
        <v/>
      </c>
      <c r="CP79" s="199">
        <f>SUM(CP2:CP78)</f>
        <v/>
      </c>
      <c r="CQ79" s="199">
        <f>SUM(CQ2:CQ78)</f>
        <v/>
      </c>
      <c r="CR79" s="199">
        <f>SUM(CR2:CR78)</f>
        <v/>
      </c>
      <c r="CS79" s="199">
        <f>SUM(CS2:CS78)</f>
        <v/>
      </c>
      <c r="CT79" s="199">
        <f>SUM(CT2:CT78)</f>
        <v/>
      </c>
      <c r="CU79" s="199">
        <f>SUM(CU2:CU78)</f>
        <v/>
      </c>
      <c r="CV79" s="199">
        <f>SUM(CV2:CV78)</f>
        <v/>
      </c>
      <c r="CW79" s="199">
        <f>SUM(CW2:CW78)</f>
        <v/>
      </c>
      <c r="CX79" s="199">
        <f>SUM(CX2:CX78)</f>
        <v/>
      </c>
      <c r="CY79" s="199">
        <f>SUM(CY2:CY78)</f>
        <v/>
      </c>
      <c r="CZ79" s="199">
        <f>SUM(CZ2:CZ78)</f>
        <v/>
      </c>
      <c r="DA79" s="199">
        <f>SUM(DA2:DA78)</f>
        <v/>
      </c>
      <c r="DB79" s="199">
        <f>SUM(DB2:DB78)</f>
        <v/>
      </c>
      <c r="DC79" s="199">
        <f>SUM(DC2:DC78)</f>
        <v/>
      </c>
      <c r="DD79" s="199">
        <f>SUM(DD2:DD78)</f>
        <v/>
      </c>
      <c r="DE79" s="199">
        <f>SUM(DE2:DE78)</f>
        <v/>
      </c>
      <c r="DF79" s="199">
        <f>SUM(DF2:DF78)</f>
        <v/>
      </c>
      <c r="DG79" s="199">
        <f>SUM(DG2:DG78)</f>
        <v/>
      </c>
      <c r="DH79" s="199">
        <f>SUM(DH2:DH78)</f>
        <v/>
      </c>
      <c r="DI79" s="199">
        <f>SUM(DI2:DI78)</f>
        <v/>
      </c>
      <c r="DJ79" s="199">
        <f>SUM(DJ2:DJ78)</f>
        <v/>
      </c>
      <c r="DK79" s="199">
        <f>SUM(DK2:DK78)</f>
        <v/>
      </c>
      <c r="DL79" s="199">
        <f>SUM(DL2:DL78)</f>
        <v/>
      </c>
      <c r="DM79" s="199">
        <f>SUM(DM2:DM78)</f>
        <v/>
      </c>
      <c r="DN79" s="199">
        <f>SUM(DN2:DN78)</f>
        <v/>
      </c>
      <c r="DO79" s="199">
        <f>SUM(DO2:DO78)</f>
        <v/>
      </c>
      <c r="DP79" s="199">
        <f>SUM(DP2:DP78)</f>
        <v/>
      </c>
      <c r="DQ79" s="199">
        <f>SUM(DQ2:DQ78)</f>
        <v/>
      </c>
      <c r="DR79" s="199">
        <f>SUM(DR2:DR78)</f>
        <v/>
      </c>
      <c r="DS79" s="199">
        <f>SUM(DS2:DS78)</f>
        <v/>
      </c>
      <c r="DT79" s="199">
        <f>SUM(DT2:DT78)</f>
        <v/>
      </c>
      <c r="DU79" s="199">
        <f>SUM(DU2:DU78)</f>
        <v/>
      </c>
      <c r="DV79" s="199">
        <f>SUM(DV2:DV78)</f>
        <v/>
      </c>
      <c r="DW79" s="199">
        <f>SUM(DW2:DW78)</f>
        <v/>
      </c>
      <c r="DX79" s="199">
        <f>SUM(DX2:DX78)</f>
        <v/>
      </c>
      <c r="DY79" s="199">
        <f>SUM(DY2:DY78)</f>
        <v/>
      </c>
      <c r="DZ79" s="199">
        <f>SUM(DZ2:DZ78)</f>
        <v/>
      </c>
      <c r="EA79" s="199">
        <f>SUM(EA2:EA78)</f>
        <v/>
      </c>
      <c r="EB79" s="199">
        <f>SUM(EB2:EB78)</f>
        <v/>
      </c>
      <c r="EC79" s="199">
        <f>SUM(EC2:EC78)</f>
        <v/>
      </c>
      <c r="ED79" s="199">
        <f>SUM(ED2:ED78)</f>
        <v/>
      </c>
      <c r="EE79" s="199">
        <f>SUM(EE2:EE78)</f>
        <v/>
      </c>
      <c r="EF79" s="199">
        <f>SUM(EF2:EF78)</f>
        <v/>
      </c>
      <c r="EG79" s="199">
        <f>SUM(EG2:EG78)</f>
        <v/>
      </c>
      <c r="EH79" s="199">
        <f>SUM(EH2:EH78)</f>
        <v/>
      </c>
      <c r="EI79" s="199">
        <f>SUM(EI2:EI78)</f>
        <v/>
      </c>
      <c r="EJ79" s="199">
        <f>SUM(EJ2:EJ78)</f>
        <v/>
      </c>
      <c r="EK79" s="199">
        <f>SUM(EK2:EK78)</f>
        <v/>
      </c>
      <c r="EL79" s="199">
        <f>SUM(EL2:EL78)</f>
        <v/>
      </c>
      <c r="EM79" s="199">
        <f>SUM(EM2:EM78)</f>
        <v/>
      </c>
      <c r="EN79" s="199">
        <f>SUM(EN2:EN78)</f>
        <v/>
      </c>
      <c r="EO79" s="199">
        <f>SUM(EO2:EO78)</f>
        <v/>
      </c>
      <c r="EP79" s="199">
        <f>SUM(EP2:EP78)</f>
        <v/>
      </c>
      <c r="EQ79" s="199">
        <f>SUM(EQ2:EQ78)</f>
        <v/>
      </c>
      <c r="ER79" s="199">
        <f>SUM(ER2:ER78)</f>
        <v/>
      </c>
      <c r="ES79" s="199">
        <f>SUM(ES2:ES78)</f>
        <v/>
      </c>
      <c r="ET79" s="199">
        <f>SUM(ET2:ET78)</f>
        <v/>
      </c>
      <c r="EU79" s="199">
        <f>SUM(EU2:EU78)</f>
        <v/>
      </c>
      <c r="EV79" s="199">
        <f>SUM(EV2:EV78)</f>
        <v/>
      </c>
      <c r="EW79" s="199">
        <f>SUM(EW2:EW78)</f>
        <v/>
      </c>
      <c r="EX79" s="199">
        <f>SUM(EX2:EX78)</f>
        <v/>
      </c>
      <c r="EY79" s="199">
        <f>SUM(EY2:EY78)</f>
        <v/>
      </c>
      <c r="EZ79" s="199">
        <f>SUM(EZ2:EZ78)</f>
        <v/>
      </c>
      <c r="FA79" s="199">
        <f>SUM(FA2:FA78)</f>
        <v/>
      </c>
      <c r="FB79" s="199">
        <f>SUM(FB2:FB78)</f>
        <v/>
      </c>
      <c r="FC79" s="199">
        <f>SUM(FC2:FC78)</f>
        <v/>
      </c>
      <c r="FD79" s="199">
        <f>SUM(FD2:FD78)</f>
        <v/>
      </c>
      <c r="FE79" s="199">
        <f>SUM(FE2:FE78)</f>
        <v/>
      </c>
      <c r="FF79" s="199">
        <f>SUM(FF2:FF78)</f>
        <v/>
      </c>
      <c r="FG79" s="199">
        <f>SUM(FG2:FG78)</f>
        <v/>
      </c>
      <c r="FH79" s="199">
        <f>SUM(FH2:FH78)</f>
        <v/>
      </c>
      <c r="FI79" s="199">
        <f>SUM(FI2:FI78)</f>
        <v/>
      </c>
      <c r="FJ79" s="199">
        <f>SUM(FJ2:FJ78)</f>
        <v/>
      </c>
      <c r="FK79" s="199">
        <f>SUM(FK2:FK78)</f>
        <v/>
      </c>
      <c r="FL79" s="199">
        <f>SUM(FL2:FL78)</f>
        <v/>
      </c>
      <c r="FM79" s="199">
        <f>SUM(FM2:FM78)</f>
        <v/>
      </c>
      <c r="FN79" s="199">
        <f>SUM(FN2:FN78)</f>
        <v/>
      </c>
      <c r="FO79" s="199">
        <f>SUM(FO2:FO78)</f>
        <v/>
      </c>
      <c r="FP79" s="199">
        <f>SUM(FP2:FP78)</f>
        <v/>
      </c>
      <c r="FQ79" s="199">
        <f>SUM(FQ2:FQ78)</f>
        <v/>
      </c>
      <c r="FR79" s="199">
        <f>SUM(FR2:FR78)</f>
        <v/>
      </c>
      <c r="FS79" s="199">
        <f>SUM(FS2:FS78)</f>
        <v/>
      </c>
      <c r="FT79" s="199">
        <f>SUM(FT2:FT78)</f>
        <v/>
      </c>
      <c r="FU79" s="200">
        <f>SUM(FU2:FU78)</f>
        <v/>
      </c>
      <c r="FV79" s="185">
        <f>SUM(F79:FU79)</f>
        <v/>
      </c>
      <c r="FW79" s="186">
        <f>E79-FV79</f>
        <v/>
      </c>
    </row>
    <row r="80">
      <c r="BD80" s="36" t="n"/>
      <c r="BE80" s="36" t="n"/>
      <c r="BF80" s="36" t="n"/>
      <c r="BG80" s="36" t="n"/>
      <c r="EF80" s="36" t="n"/>
      <c r="EG80" s="36" t="n"/>
      <c r="EH80" s="36" t="n"/>
      <c r="EI80" s="36" t="n"/>
      <c r="EJ80" s="36" t="n"/>
      <c r="FO80" s="36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S154"/>
  <sheetViews>
    <sheetView zoomScale="70" zoomScaleNormal="70" zoomScalePageLayoutView="70" workbookViewId="0">
      <pane xSplit="5" ySplit="1" topLeftCell="FI114" activePane="bottomRight" state="frozenSplit"/>
      <selection pane="topRight" activeCell="F1" sqref="F1"/>
      <selection pane="bottomLeft" activeCell="A2" sqref="A2"/>
      <selection pane="bottomRight" activeCell="FM1" sqref="FM1"/>
    </sheetView>
  </sheetViews>
  <sheetFormatPr baseColWidth="8" defaultColWidth="8.42578125" defaultRowHeight="15"/>
  <cols>
    <col width="12.140625" customWidth="1" min="2" max="2"/>
    <col width="38.42578125" customWidth="1" min="3" max="3"/>
    <col width="12.140625" customWidth="1" min="4" max="4"/>
    <col width="15.42578125" customWidth="1" min="5" max="7"/>
    <col width="16.140625" customWidth="1" min="8" max="8"/>
    <col width="15.42578125" customWidth="1" min="9" max="9"/>
    <col width="16.140625" customWidth="1" min="10" max="20"/>
    <col width="13.42578125" customWidth="1" min="21" max="174"/>
    <col width="11.42578125" customWidth="1" min="175" max="175"/>
  </cols>
  <sheetData>
    <row r="1" ht="65.25" customFormat="1" customHeight="1" s="28">
      <c r="A1" s="11" t="n"/>
      <c r="B1" s="173" t="inlineStr">
        <is>
          <t xml:space="preserve">Posting Date </t>
        </is>
      </c>
      <c r="C1" s="19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A210407B298DEV</t>
        </is>
      </c>
      <c r="G1" s="22" t="inlineStr">
        <is>
          <t>A210501B519CELINE</t>
        </is>
      </c>
      <c r="H1" s="22" t="inlineStr">
        <is>
          <t>A210225B620AUDIOOUT</t>
        </is>
      </c>
      <c r="I1" s="22" t="inlineStr">
        <is>
          <t>A201109B620EBUGDAY</t>
        </is>
      </c>
      <c r="J1" s="22" t="inlineStr">
        <is>
          <t>A210201B620CARRIER</t>
        </is>
      </c>
      <c r="K1" s="22" t="inlineStr">
        <is>
          <t>A210311B620POGOPINS</t>
        </is>
      </c>
      <c r="L1" s="22" t="inlineStr">
        <is>
          <t>A2103110B620POWER</t>
        </is>
      </c>
      <c r="M1" s="22" t="inlineStr">
        <is>
          <t>A210201BA6B2C0THREADDC</t>
        </is>
      </c>
      <c r="N1" s="22" t="inlineStr">
        <is>
          <t>A201110B620URKSTAY</t>
        </is>
      </c>
      <c r="O1" s="22" t="inlineStr">
        <is>
          <t>A210225B620TOUCH</t>
        </is>
      </c>
      <c r="P1" s="22" t="inlineStr">
        <is>
          <t>A201106B698POLLY3</t>
        </is>
      </c>
      <c r="Q1" s="22" t="inlineStr">
        <is>
          <t>A210322BF3CAMUNIFIED</t>
        </is>
      </c>
      <c r="R1" s="22" t="inlineStr">
        <is>
          <t>A210419DA2ByDISPLAY</t>
        </is>
      </c>
      <c r="S1" s="22" t="inlineStr">
        <is>
          <t>A210419DA2ByOPTICAL</t>
        </is>
      </c>
      <c r="T1" s="22" t="inlineStr">
        <is>
          <t>A210419DA7BxOPTICAL</t>
        </is>
      </c>
      <c r="U1" s="22" t="inlineStr">
        <is>
          <t>A201209DA4B2KOI</t>
        </is>
      </c>
      <c r="V1" s="22" t="inlineStr">
        <is>
          <t>A210318DA7B3BASEBOARD</t>
        </is>
      </c>
      <c r="W1" s="22" t="inlineStr">
        <is>
          <t>A210318DA7B3CHARGER</t>
        </is>
      </c>
      <c r="X1" s="22" t="inlineStr">
        <is>
          <t>A210318DA7B3CHIPSET</t>
        </is>
      </c>
      <c r="Y1" s="22" t="inlineStr">
        <is>
          <t>A210318DA7B3NAND</t>
        </is>
      </c>
      <c r="Z1" s="22" t="inlineStr">
        <is>
          <t>A210401E5BOX2MCARRIERGEN</t>
        </is>
      </c>
      <c r="AA1" s="22" t="inlineStr">
        <is>
          <t>A210506EA5BOX2MCITADISCRETE</t>
        </is>
      </c>
      <c r="AB1" s="22" t="inlineStr">
        <is>
          <t>A210201E5BOX2MLASERINTERFACE</t>
        </is>
      </c>
      <c r="AC1" s="22" t="inlineStr">
        <is>
          <t>A210301E5BOX2MMLB</t>
        </is>
      </c>
      <c r="AD1" s="22" t="inlineStr">
        <is>
          <t>A210201E5BOX2MSAMPLEBREAKOUT</t>
        </is>
      </c>
      <c r="AE1" s="22" t="inlineStr">
        <is>
          <t>A201215E5SAMPLETIAGAIN</t>
        </is>
      </c>
      <c r="AF1" s="22" t="inlineStr">
        <is>
          <t>A210308E99BOTTOPHAMADANARYA</t>
        </is>
      </c>
      <c r="AG1" s="22" t="inlineStr">
        <is>
          <t>A210402E99MEDUSABREAKOUT</t>
        </is>
      </c>
      <c r="AH1" s="22" t="inlineStr">
        <is>
          <t>E126 DB SOC UNO, Proto1</t>
        </is>
      </c>
      <c r="AI1" s="22" t="inlineStr">
        <is>
          <t>E126 Mini Carrier, Proto1</t>
        </is>
      </c>
      <c r="AJ1" s="22" t="inlineStr">
        <is>
          <t>A210422J271DEV</t>
        </is>
      </c>
      <c r="AK1" s="22" t="inlineStr">
        <is>
          <t>A210420J271CERES</t>
        </is>
      </c>
      <c r="AL1" s="22" t="inlineStr">
        <is>
          <t>A210426J271MOTIONSENSOR</t>
        </is>
      </c>
      <c r="AM1" s="22" t="inlineStr">
        <is>
          <t>A210420J271NAND</t>
        </is>
      </c>
      <c r="AN1" s="22" t="inlineStr">
        <is>
          <t>A210426J271SPEAKERAMP</t>
        </is>
      </c>
      <c r="AO1" s="22" t="inlineStr">
        <is>
          <t>A210330J310ACE2</t>
        </is>
      </c>
      <c r="AP1" s="22" t="inlineStr">
        <is>
          <t>A210329J310CAMERA</t>
        </is>
      </c>
      <c r="AQ1" s="22" t="inlineStr">
        <is>
          <t>A210218J310DEV2MLB</t>
        </is>
      </c>
      <c r="AR1" s="22" t="inlineStr">
        <is>
          <t>A210324J310DOG</t>
        </is>
      </c>
      <c r="AS1" s="22" t="inlineStr">
        <is>
          <t>A210329J310MOTIONSENSOR</t>
        </is>
      </c>
      <c r="AT1" s="22" t="inlineStr">
        <is>
          <t>A210330J310NAND</t>
        </is>
      </c>
      <c r="AU1" s="22" t="inlineStr">
        <is>
          <t>A210329J310SCORPIUS</t>
        </is>
      </c>
      <c r="AV1" s="22" t="inlineStr">
        <is>
          <t>A210110J348AUDIO</t>
        </is>
      </c>
      <c r="AW1" s="22" t="inlineStr">
        <is>
          <t>A201215J348IRONMANNF60FURY</t>
        </is>
      </c>
      <c r="AX1" s="22" t="inlineStr">
        <is>
          <t>A201130J617J620DEV</t>
        </is>
      </c>
      <c r="AY1" s="22" t="inlineStr">
        <is>
          <t>Little Solenoid Dev, Proto1</t>
        </is>
      </c>
      <c r="AZ1" s="22" t="inlineStr">
        <is>
          <t>A210326KC705INTERPOSER</t>
        </is>
      </c>
      <c r="BA1" s="22" t="inlineStr">
        <is>
          <t xml:space="preserve">A210415NA1B9C9NFCDEV </t>
        </is>
      </c>
      <c r="BB1" s="22" t="inlineStr">
        <is>
          <t>A210421N301BALTORO</t>
        </is>
      </c>
      <c r="BC1" s="22" t="inlineStr">
        <is>
          <t>A210303N301SPARTTOBF3</t>
        </is>
      </c>
      <c r="BD1" s="22" t="inlineStr">
        <is>
          <t>A210421STANLEYSTTOBF3</t>
        </is>
      </c>
      <c r="BE1" s="22" t="inlineStr">
        <is>
          <t>A210331T306ALPACABURNOUT</t>
        </is>
      </c>
      <c r="BF1" s="22" t="inlineStr">
        <is>
          <t>A201110QUICKSILVERBRAIN</t>
        </is>
      </c>
      <c r="BG1" s="22" t="inlineStr">
        <is>
          <t>A210316T306BADGERBURNOUT</t>
        </is>
      </c>
      <c r="BH1" s="22" t="inlineStr">
        <is>
          <t>A210316T306BADGERLDB</t>
        </is>
      </c>
      <c r="BI1" s="22" t="inlineStr">
        <is>
          <t>A210316T306BADGERRALLY</t>
        </is>
      </c>
      <c r="BJ1" s="22" t="inlineStr">
        <is>
          <t>A210416T306COYOTESTICK</t>
        </is>
      </c>
      <c r="BK1" s="22" t="inlineStr">
        <is>
          <t>A210212T306DRIFTDPM</t>
        </is>
      </c>
      <c r="BL1" s="22" t="inlineStr">
        <is>
          <t>A210121T306MINKBURNOUT</t>
        </is>
      </c>
      <c r="BM1" s="22" t="inlineStr">
        <is>
          <t>A210323T306MINKLDB</t>
        </is>
      </c>
      <c r="BN1" s="22" t="inlineStr">
        <is>
          <t>A210203T306MINKRALLY</t>
        </is>
      </c>
      <c r="BO1" s="22" t="inlineStr">
        <is>
          <t>A210330T306MONGOOSERALLY</t>
        </is>
      </c>
      <c r="BP1" s="22" t="inlineStr">
        <is>
          <t>A210323T306SINK</t>
        </is>
      </c>
      <c r="BQ1" s="22" t="inlineStr">
        <is>
          <t>A210323T306TLOAD</t>
        </is>
      </c>
      <c r="BR1" s="22" t="inlineStr">
        <is>
          <t>A210416T341TABLETOP</t>
        </is>
      </c>
      <c r="BS1" s="22" t="inlineStr">
        <is>
          <t>A210223T348CHANNINGTCBGA</t>
        </is>
      </c>
      <c r="BT1" s="22" t="inlineStr">
        <is>
          <t>A210318T348CHANNINGTCBU</t>
        </is>
      </c>
      <c r="BU1" s="22" t="inlineStr">
        <is>
          <t>A210412T401ATHENS</t>
        </is>
      </c>
      <c r="BV1" s="22" t="inlineStr">
        <is>
          <t>A210114T506FOLIO</t>
        </is>
      </c>
      <c r="BW1" s="22" t="inlineStr">
        <is>
          <t>A201219T608MARSWARK</t>
        </is>
      </c>
      <c r="BX1" s="22" t="inlineStr">
        <is>
          <t>A210419T683COAX</t>
        </is>
      </c>
      <c r="BY1" s="22" t="inlineStr">
        <is>
          <t>A200620TA7B2C0RETROMLB</t>
        </is>
      </c>
      <c r="BZ1" s="22" t="inlineStr">
        <is>
          <t>A210114TA7B7C2VIPPEFYR</t>
        </is>
      </c>
      <c r="CA1" s="22" t="inlineStr">
        <is>
          <t>A210222T773VIPPEFYRMLB</t>
        </is>
      </c>
      <c r="CB1" s="22" t="inlineStr">
        <is>
          <t>A210326T841ARCHEAMS</t>
        </is>
      </c>
      <c r="CC1" s="22" t="inlineStr">
        <is>
          <t>A210204T841BEAST</t>
        </is>
      </c>
      <c r="CD1" s="22" t="inlineStr">
        <is>
          <t>A210204T841BERGELMIR</t>
        </is>
      </c>
      <c r="CE1" s="22" t="inlineStr">
        <is>
          <t>A210402T841BOWIE</t>
        </is>
      </c>
      <c r="CF1" s="22" t="inlineStr">
        <is>
          <t>A210409T841CASTLE</t>
        </is>
      </c>
      <c r="CG1" s="22" t="inlineStr">
        <is>
          <t>A210416T841COFFEE</t>
        </is>
      </c>
      <c r="CH1" s="22" t="inlineStr">
        <is>
          <t>A210422T841COMET</t>
        </is>
      </c>
      <c r="CI1" s="22" t="inlineStr">
        <is>
          <t>T841 Comet, Proto1</t>
        </is>
      </c>
      <c r="CJ1" s="22" t="inlineStr">
        <is>
          <t>A210409T841CROSSBONES</t>
        </is>
      </c>
      <c r="CK1" s="22" t="inlineStr">
        <is>
          <t>A210409T841CYGNUS</t>
        </is>
      </c>
      <c r="CL1" s="22" t="inlineStr">
        <is>
          <t>A210326T841DROGON</t>
        </is>
      </c>
      <c r="CM1" s="177" t="inlineStr">
        <is>
          <t>T841 Drogon/Rhaegal,  Proto3</t>
        </is>
      </c>
      <c r="CN1" s="22" t="inlineStr">
        <is>
          <t>A210304T841FLEXXD49</t>
        </is>
      </c>
      <c r="CO1" s="22" t="inlineStr">
        <is>
          <t>A210309T41FLEXX703</t>
        </is>
      </c>
      <c r="CP1" s="22" t="inlineStr">
        <is>
          <t>A210323T841GRACULA</t>
        </is>
      </c>
      <c r="CQ1" s="22" t="inlineStr">
        <is>
          <t>A210126T841HELIOS</t>
        </is>
      </c>
      <c r="CR1" s="22" t="inlineStr">
        <is>
          <t>A210414T841KING</t>
        </is>
      </c>
      <c r="CS1" s="22" t="inlineStr">
        <is>
          <t>A210219T841LLTCBOARDS</t>
        </is>
      </c>
      <c r="CT1" s="22" t="inlineStr">
        <is>
          <t>A210222T841LLTRBOARDS</t>
        </is>
      </c>
      <c r="CU1" s="22" t="inlineStr">
        <is>
          <t>A210402T841REDBUD2</t>
        </is>
      </c>
      <c r="CV1" s="22" t="inlineStr">
        <is>
          <t>TA8B4C1 RHAEGAL</t>
        </is>
      </c>
      <c r="CW1" s="22" t="inlineStr">
        <is>
          <t>T841 Rook, Proto1</t>
        </is>
      </c>
      <c r="CX1" s="22" t="inlineStr">
        <is>
          <t>A210326T841ROYAL PALM</t>
        </is>
      </c>
      <c r="CY1" s="22" t="inlineStr">
        <is>
          <t>A201118T841SCARECROW</t>
        </is>
      </c>
      <c r="CZ1" s="22" t="inlineStr">
        <is>
          <t>A210312T841TCONEMULATOR</t>
        </is>
      </c>
      <c r="DA1" s="22" t="inlineStr">
        <is>
          <t>A210406TA8B7C7ODYSSEY</t>
        </is>
      </c>
      <c r="DB1" s="177" t="inlineStr">
        <is>
          <t>A210222T946GMB</t>
        </is>
      </c>
      <c r="DC1" s="22" t="inlineStr">
        <is>
          <t>A210420T936BLAZAR</t>
        </is>
      </c>
      <c r="DD1" s="177" t="inlineStr">
        <is>
          <t>T995 Tamba Dev, Proto1</t>
        </is>
      </c>
      <c r="DE1" s="22" t="inlineStr">
        <is>
          <t>A201217XA1B0C1D1RFDEV</t>
        </is>
      </c>
      <c r="DF1" s="22" t="inlineStr">
        <is>
          <t>A201208X1230AUDIO</t>
        </is>
      </c>
      <c r="DG1" s="177" t="inlineStr">
        <is>
          <t>A201210X1230BASE</t>
        </is>
      </c>
      <c r="DH1" s="177" t="inlineStr">
        <is>
          <t>A201208X1230BORA</t>
        </is>
      </c>
      <c r="DI1" s="177" t="inlineStr">
        <is>
          <t>A201208X1230CAMERAOFC</t>
        </is>
      </c>
      <c r="DJ1" s="177" t="inlineStr">
        <is>
          <t>A210226XA1B2C3D0DEBUGDNGL</t>
        </is>
      </c>
      <c r="DK1" s="177" t="inlineStr">
        <is>
          <t>A201208X1230IPD</t>
        </is>
      </c>
      <c r="DL1" s="177" t="inlineStr">
        <is>
          <t>A210218X1230MLBTONGA</t>
        </is>
      </c>
      <c r="DM1" s="177" t="inlineStr">
        <is>
          <t>A201208X1230MOTIONSENSOR</t>
        </is>
      </c>
      <c r="DN1" s="177" t="inlineStr">
        <is>
          <t>A201230X1230PUCK</t>
        </is>
      </c>
      <c r="DO1" s="177" t="inlineStr">
        <is>
          <t>A210226XA1B2C3D0RIGLEXOJUMPLR</t>
        </is>
      </c>
      <c r="DP1" s="22" t="inlineStr">
        <is>
          <t>A201208X1230STATEN</t>
        </is>
      </c>
      <c r="DQ1" s="22" t="inlineStr">
        <is>
          <t>A201208X1230USBC</t>
        </is>
      </c>
      <c r="DR1" s="22" t="inlineStr">
        <is>
          <t>A201129X1230X1080</t>
        </is>
      </c>
      <c r="DS1" s="22" t="inlineStr">
        <is>
          <t>A201113X1761MLBL</t>
        </is>
      </c>
      <c r="DT1" s="22" t="inlineStr">
        <is>
          <t>A210406X2027WARTINTERPOSER</t>
        </is>
      </c>
      <c r="DU1" s="22" t="inlineStr">
        <is>
          <t>A210125X2042ELVIS</t>
        </is>
      </c>
      <c r="DV1" s="22" t="inlineStr">
        <is>
          <t>A210412X2042ELVIS2</t>
        </is>
      </c>
      <c r="DW1" s="22" t="inlineStr">
        <is>
          <t>A201201XA2B0C4D2MLBPOC</t>
        </is>
      </c>
      <c r="DX1" s="22" t="inlineStr">
        <is>
          <t>A201209DA2B1C0D0FCM</t>
        </is>
      </c>
      <c r="DY1" s="22" t="inlineStr">
        <is>
          <t>A210420X2109DEV</t>
        </is>
      </c>
      <c r="DZ1" s="22" t="inlineStr">
        <is>
          <t>A210224X2158DEVSYSTEM</t>
        </is>
      </c>
      <c r="EA1" s="22" t="inlineStr">
        <is>
          <t>A210224X2158DEVMAGNETITE</t>
        </is>
      </c>
      <c r="EB1" s="22" t="inlineStr">
        <is>
          <t>A210110X2159DEVMOTHERSHIP</t>
        </is>
      </c>
      <c r="EC1" s="22" t="inlineStr">
        <is>
          <t>A210325X2159LILFORCEB1</t>
        </is>
      </c>
      <c r="ED1" s="22" t="inlineStr">
        <is>
          <t>A210127X2222DEV2</t>
        </is>
      </c>
      <c r="EE1" s="22" t="inlineStr">
        <is>
          <t>A210114XA2B7C7D7RFDEV1</t>
        </is>
      </c>
      <c r="EF1" s="22" t="inlineStr">
        <is>
          <t>A210414X2277RFDEV2</t>
        </is>
      </c>
      <c r="EG1" s="22" t="inlineStr">
        <is>
          <t>X2337 (Daytona) NAND, Proto1</t>
        </is>
      </c>
      <c r="EH1" s="22" t="inlineStr">
        <is>
          <t>A210311X2354LILMICSOLARIS</t>
        </is>
      </c>
      <c r="EI1" s="22" t="inlineStr">
        <is>
          <t>A201218X2354LILPROX</t>
        </is>
      </c>
      <c r="EJ1" s="22" t="inlineStr">
        <is>
          <t>A210407X2354MARTINI</t>
        </is>
      </c>
      <c r="EK1" s="22" t="inlineStr">
        <is>
          <t>A210312X2357MLB</t>
        </is>
      </c>
      <c r="EL1" s="22" t="inlineStr">
        <is>
          <t>A210323XA2B3C7D0AGNES</t>
        </is>
      </c>
      <c r="EM1" s="22" t="inlineStr">
        <is>
          <t>A210323XA2B3C7D0AUDIOL</t>
        </is>
      </c>
      <c r="EN1" s="22" t="inlineStr">
        <is>
          <t>A210323XA2B3C7D0AUDIOR</t>
        </is>
      </c>
      <c r="EO1" s="22" t="inlineStr">
        <is>
          <t>A210318XA2B4C1D1CARPODEBUG</t>
        </is>
      </c>
      <c r="EP1" s="22" t="inlineStr">
        <is>
          <t>A210318XA2B4C1D1CARPOPERFORMANCE</t>
        </is>
      </c>
      <c r="EQ1" s="22" t="inlineStr">
        <is>
          <t>A210323XA2B4C1D1MPHYBOB</t>
        </is>
      </c>
      <c r="ER1" s="22" t="inlineStr">
        <is>
          <t>A210415XA2B4C1D1PAEVBs</t>
        </is>
      </c>
      <c r="ES1" s="22" t="inlineStr">
        <is>
          <t>A210415XA2B4C1D1RFEBs</t>
        </is>
      </c>
      <c r="ET1" s="22" t="inlineStr">
        <is>
          <t>A210205X2440DCARTANE</t>
        </is>
      </c>
      <c r="EU1" s="22" t="inlineStr">
        <is>
          <t>A210226XA2B4C4D0IBIS1</t>
        </is>
      </c>
      <c r="EV1" s="22" t="inlineStr">
        <is>
          <t>A210201X2440SCMAGNETITE</t>
        </is>
      </c>
      <c r="EW1" s="22" t="inlineStr">
        <is>
          <t>A210412XA2B4C5D0IBIS</t>
        </is>
      </c>
      <c r="EX1" s="22" t="inlineStr">
        <is>
          <t>A210414X2468DAYTONABI</t>
        </is>
      </c>
      <c r="EY1" s="22" t="inlineStr">
        <is>
          <t>A210312X2540DCARTANE</t>
        </is>
      </c>
      <c r="EZ1" s="22" t="inlineStr">
        <is>
          <t>A210320X2540CORONET</t>
        </is>
      </c>
      <c r="FA1" s="22" t="inlineStr">
        <is>
          <t>A210320X2540DORA</t>
        </is>
      </c>
      <c r="FB1" s="22" t="inlineStr">
        <is>
          <t>A210408X2540FCM</t>
        </is>
      </c>
      <c r="FC1" s="22" t="inlineStr">
        <is>
          <t>A210309X2540GEMSTONE</t>
        </is>
      </c>
      <c r="FD1" s="22" t="inlineStr">
        <is>
          <t>A210318X2540KOKO2STARK</t>
        </is>
      </c>
      <c r="FE1" s="22" t="inlineStr">
        <is>
          <t>A210312X2540DCLIMONITE</t>
        </is>
      </c>
      <c r="FF1" s="22" t="inlineStr">
        <is>
          <t>A210312X2540DCLISA</t>
        </is>
      </c>
      <c r="FG1" s="22" t="inlineStr">
        <is>
          <t>A210312X2540DCMOTIONSE</t>
        </is>
      </c>
      <c r="FH1" s="22" t="inlineStr">
        <is>
          <t>A210406X2540SPEAKERALERT</t>
        </is>
      </c>
      <c r="FI1" s="22" t="inlineStr">
        <is>
          <t>A210401X2940ACOUSTICS</t>
        </is>
      </c>
      <c r="FJ1" s="22" t="inlineStr">
        <is>
          <t>A210408X2940GDCSONNET</t>
        </is>
      </c>
      <c r="FK1" s="22" t="inlineStr">
        <is>
          <t>A210126XA1B0C5D1E4ARCHEDEBUG</t>
        </is>
      </c>
      <c r="FL1" s="22" t="inlineStr">
        <is>
          <t>A210126XA1B0C5D1E4ARCHEPERFORMANCE</t>
        </is>
      </c>
      <c r="FM1" s="22" t="inlineStr">
        <is>
          <t>A210211XAB0C5D1E4BPSPOC</t>
        </is>
      </c>
      <c r="FN1" s="22" t="inlineStr">
        <is>
          <t>A210203XA1B0C5D1E4RFDEV3</t>
        </is>
      </c>
      <c r="FO1" s="22" t="inlineStr">
        <is>
          <t>A201109Z7VIEW2MLB</t>
        </is>
      </c>
      <c r="FP1" s="37" t="inlineStr">
        <is>
          <t>A201109Z7VIEW2PREAMP</t>
        </is>
      </c>
      <c r="FQ1" s="37" t="inlineStr">
        <is>
          <t>A201109Z7VIEW2STANDARDADC</t>
        </is>
      </c>
      <c r="FR1" s="178" t="inlineStr">
        <is>
          <t>Total Amount</t>
        </is>
      </c>
      <c r="FS1" s="12" t="n"/>
    </row>
    <row r="2">
      <c r="A2" s="5" t="n">
        <v>1</v>
      </c>
      <c r="B2" s="179" t="n">
        <v>44315</v>
      </c>
      <c r="C2" s="30" t="inlineStr">
        <is>
          <t>DIGIKEY 2100390</t>
        </is>
      </c>
      <c r="D2" s="180" t="n">
        <v>44281</v>
      </c>
      <c r="E2" s="181" t="n">
        <v>8.9</v>
      </c>
      <c r="F2" s="209" t="n"/>
      <c r="G2" s="209" t="n"/>
      <c r="H2" s="182" t="n"/>
      <c r="I2" s="209" t="n"/>
      <c r="J2" s="182" t="n"/>
      <c r="K2" s="182" t="n"/>
      <c r="L2" s="182" t="n"/>
      <c r="M2" s="182" t="n"/>
      <c r="N2" s="182" t="n"/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2" t="n"/>
      <c r="AC2" s="182" t="n"/>
      <c r="AD2" s="182" t="n"/>
      <c r="AE2" s="182" t="n"/>
      <c r="AF2" s="182" t="n"/>
      <c r="AG2" s="182" t="n"/>
      <c r="AH2" s="182" t="n"/>
      <c r="AI2" s="182" t="n"/>
      <c r="AJ2" s="182" t="n"/>
      <c r="AK2" s="182" t="n"/>
      <c r="AL2" s="182" t="n"/>
      <c r="AM2" s="182" t="n"/>
      <c r="AN2" s="182" t="n"/>
      <c r="AO2" s="182" t="n"/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182" t="n"/>
      <c r="BN2" s="182" t="n"/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n"/>
      <c r="CB2" s="182" t="n"/>
      <c r="CC2" s="182" t="n"/>
      <c r="CD2" s="182" t="n"/>
      <c r="CE2" s="182" t="n"/>
      <c r="CF2" s="182" t="n"/>
      <c r="CG2" s="182" t="n"/>
      <c r="CH2" s="182" t="n"/>
      <c r="CI2" s="182" t="n"/>
      <c r="CJ2" s="182" t="n"/>
      <c r="CK2" s="182" t="n"/>
      <c r="CL2" s="182" t="n"/>
      <c r="CM2" s="182" t="n"/>
      <c r="CN2" s="182" t="n"/>
      <c r="CO2" s="182" t="n"/>
      <c r="CP2" s="182" t="n"/>
      <c r="CQ2" s="182" t="n"/>
      <c r="CR2" s="182" t="n"/>
      <c r="CS2" s="182" t="n"/>
      <c r="CT2" s="182" t="n"/>
      <c r="CU2" s="182" t="n"/>
      <c r="CV2" s="182" t="n"/>
      <c r="CW2" s="182" t="n"/>
      <c r="CX2" s="182" t="n"/>
      <c r="CY2" s="182" t="n"/>
      <c r="CZ2" s="182" t="n"/>
      <c r="DA2" s="182" t="n"/>
      <c r="DB2" s="182" t="n"/>
      <c r="DC2" s="182" t="n"/>
      <c r="DD2" s="182" t="n"/>
      <c r="DE2" s="182" t="n"/>
      <c r="DF2" s="182" t="n"/>
      <c r="DG2" s="182" t="n"/>
      <c r="DH2" s="182" t="n"/>
      <c r="DI2" s="182" t="n"/>
      <c r="DJ2" s="182" t="n"/>
      <c r="DK2" s="182" t="n"/>
      <c r="DL2" s="182" t="n"/>
      <c r="DM2" s="182" t="n"/>
      <c r="DN2" s="182" t="n"/>
      <c r="DO2" s="182" t="n"/>
      <c r="DP2" s="182" t="n"/>
      <c r="DQ2" s="182" t="n"/>
      <c r="DR2" s="182" t="n"/>
      <c r="DS2" s="182" t="n"/>
      <c r="DT2" s="182" t="n"/>
      <c r="DU2" s="182" t="n"/>
      <c r="DV2" s="182" t="n"/>
      <c r="DW2" s="182" t="n"/>
      <c r="DX2" s="182" t="n"/>
      <c r="DY2" s="182" t="n"/>
      <c r="DZ2" s="182" t="n"/>
      <c r="EA2" s="182" t="n"/>
      <c r="EB2" s="189" t="n">
        <v>8.9</v>
      </c>
      <c r="EC2" s="182" t="n"/>
      <c r="ED2" s="182" t="n"/>
      <c r="EE2" s="182" t="n"/>
      <c r="EF2" s="182" t="n"/>
      <c r="EG2" s="182" t="n"/>
      <c r="EH2" s="182" t="n"/>
      <c r="EI2" s="182" t="n"/>
      <c r="EJ2" s="182" t="n"/>
      <c r="EK2" s="182" t="n"/>
      <c r="EL2" s="182" t="n"/>
      <c r="EM2" s="182" t="n"/>
      <c r="EN2" s="182" t="n"/>
      <c r="EO2" s="182" t="n"/>
      <c r="EP2" s="182" t="n"/>
      <c r="EQ2" s="182" t="n"/>
      <c r="ER2" s="182" t="n"/>
      <c r="ES2" s="182" t="n"/>
      <c r="ET2" s="182" t="n"/>
      <c r="EU2" s="182" t="n"/>
      <c r="EV2" s="182" t="n"/>
      <c r="EW2" s="182" t="n"/>
      <c r="EX2" s="182" t="n"/>
      <c r="EY2" s="182" t="n"/>
      <c r="EZ2" s="182" t="n"/>
      <c r="FA2" s="182" t="n"/>
      <c r="FB2" s="182" t="n"/>
      <c r="FC2" s="182" t="n"/>
      <c r="FD2" s="182" t="n"/>
      <c r="FE2" s="182" t="n"/>
      <c r="FF2" s="182" t="n"/>
      <c r="FG2" s="182" t="n"/>
      <c r="FH2" s="182" t="n"/>
      <c r="FI2" s="182" t="n"/>
      <c r="FJ2" s="182" t="n"/>
      <c r="FK2" s="182" t="n"/>
      <c r="FL2" s="182" t="n"/>
      <c r="FM2" s="182" t="n"/>
      <c r="FN2" s="182" t="n"/>
      <c r="FO2" s="182" t="n"/>
      <c r="FP2" s="184" t="n"/>
      <c r="FQ2" s="184" t="n"/>
      <c r="FR2" s="185">
        <f>SUM(F2:FQ2)</f>
        <v/>
      </c>
      <c r="FS2" s="186">
        <f>E2-FR2</f>
        <v/>
      </c>
    </row>
    <row r="3">
      <c r="A3" s="5" t="n">
        <v>2</v>
      </c>
      <c r="B3" s="179" t="n">
        <v>44315</v>
      </c>
      <c r="C3" s="30" t="inlineStr">
        <is>
          <t>DIGIKEY 2100376</t>
        </is>
      </c>
      <c r="D3" s="180" t="n">
        <v>44281</v>
      </c>
      <c r="E3" s="181" t="n">
        <v>202.08</v>
      </c>
      <c r="F3" s="209" t="n"/>
      <c r="G3" s="209" t="n"/>
      <c r="H3" s="182" t="n"/>
      <c r="I3" s="209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2" t="n"/>
      <c r="BO3" s="182" t="n"/>
      <c r="BP3" s="182" t="n"/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2" t="n"/>
      <c r="CQ3" s="182" t="n"/>
      <c r="CR3" s="182" t="n"/>
      <c r="CS3" s="182" t="n"/>
      <c r="CT3" s="182" t="n"/>
      <c r="CU3" s="182" t="n"/>
      <c r="CV3" s="182" t="n"/>
      <c r="CW3" s="182" t="n"/>
      <c r="CX3" s="182" t="n"/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2" t="n"/>
      <c r="DH3" s="182" t="n"/>
      <c r="DI3" s="182" t="n"/>
      <c r="DJ3" s="182" t="n"/>
      <c r="DK3" s="182" t="n"/>
      <c r="DL3" s="182" t="n"/>
      <c r="DM3" s="182" t="n"/>
      <c r="DN3" s="182" t="n"/>
      <c r="DO3" s="182" t="n"/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2" t="n"/>
      <c r="DY3" s="182" t="n"/>
      <c r="DZ3" s="182" t="n"/>
      <c r="EA3" s="182" t="n"/>
      <c r="EB3" s="182" t="n"/>
      <c r="EC3" s="182" t="n"/>
      <c r="ED3" s="182" t="n"/>
      <c r="EE3" s="182" t="n"/>
      <c r="EF3" s="182" t="n"/>
      <c r="EG3" s="182" t="n"/>
      <c r="EH3" s="182" t="n"/>
      <c r="EI3" s="182" t="n"/>
      <c r="EJ3" s="182" t="n"/>
      <c r="EK3" s="189" t="n">
        <v>202.08</v>
      </c>
      <c r="EL3" s="182" t="n"/>
      <c r="EM3" s="182" t="n"/>
      <c r="EN3" s="182" t="n"/>
      <c r="EO3" s="182" t="n"/>
      <c r="EP3" s="182" t="n"/>
      <c r="EQ3" s="182" t="n"/>
      <c r="ER3" s="182" t="n"/>
      <c r="ES3" s="182" t="n"/>
      <c r="ET3" s="182" t="n"/>
      <c r="EU3" s="182" t="n"/>
      <c r="EV3" s="182" t="n"/>
      <c r="EW3" s="182" t="n"/>
      <c r="EX3" s="182" t="n"/>
      <c r="EY3" s="182" t="n"/>
      <c r="EZ3" s="182" t="n"/>
      <c r="FA3" s="182" t="n"/>
      <c r="FB3" s="182" t="n"/>
      <c r="FC3" s="182" t="n"/>
      <c r="FD3" s="182" t="n"/>
      <c r="FE3" s="182" t="n"/>
      <c r="FF3" s="182" t="n"/>
      <c r="FG3" s="182" t="n"/>
      <c r="FH3" s="182" t="n"/>
      <c r="FI3" s="182" t="n"/>
      <c r="FJ3" s="182" t="n"/>
      <c r="FK3" s="182" t="n"/>
      <c r="FL3" s="182" t="n"/>
      <c r="FM3" s="182" t="n"/>
      <c r="FN3" s="182" t="n"/>
      <c r="FO3" s="182" t="n"/>
      <c r="FP3" s="184" t="n"/>
      <c r="FQ3" s="184" t="n"/>
      <c r="FR3" s="185">
        <f>SUM(F3:FQ3)</f>
        <v/>
      </c>
      <c r="FS3" s="186">
        <f>E3-FR3</f>
        <v/>
      </c>
    </row>
    <row r="4">
      <c r="A4" s="5" t="n">
        <v>3</v>
      </c>
      <c r="B4" s="179" t="n">
        <v>44315</v>
      </c>
      <c r="C4" s="30" t="inlineStr">
        <is>
          <t>DIGIKEY 2102701</t>
        </is>
      </c>
      <c r="D4" s="180" t="n">
        <v>44285</v>
      </c>
      <c r="E4" s="181" t="n">
        <v>124.12</v>
      </c>
      <c r="F4" s="209" t="n"/>
      <c r="G4" s="209" t="n"/>
      <c r="H4" s="182" t="n"/>
      <c r="I4" s="209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9" t="n">
        <v>124.12</v>
      </c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2" t="n"/>
      <c r="CC4" s="182" t="n"/>
      <c r="CD4" s="182" t="n"/>
      <c r="CE4" s="182" t="n"/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2" t="n"/>
      <c r="DU4" s="182" t="n"/>
      <c r="DV4" s="182" t="n"/>
      <c r="DW4" s="182" t="n"/>
      <c r="DX4" s="182" t="n"/>
      <c r="DY4" s="182" t="n"/>
      <c r="DZ4" s="182" t="n"/>
      <c r="EA4" s="182" t="n"/>
      <c r="EB4" s="182" t="n"/>
      <c r="EC4" s="182" t="n"/>
      <c r="ED4" s="182" t="n"/>
      <c r="EE4" s="182" t="n"/>
      <c r="EF4" s="182" t="n"/>
      <c r="EG4" s="182" t="n"/>
      <c r="EH4" s="182" t="n"/>
      <c r="EI4" s="182" t="n"/>
      <c r="EJ4" s="182" t="n"/>
      <c r="EK4" s="182" t="n"/>
      <c r="EL4" s="182" t="n"/>
      <c r="EM4" s="182" t="n"/>
      <c r="EN4" s="182" t="n"/>
      <c r="EO4" s="182" t="n"/>
      <c r="EP4" s="182" t="n"/>
      <c r="EQ4" s="182" t="n"/>
      <c r="ER4" s="182" t="n"/>
      <c r="ES4" s="182" t="n"/>
      <c r="ET4" s="182" t="n"/>
      <c r="EU4" s="182" t="n"/>
      <c r="EV4" s="182" t="n"/>
      <c r="EW4" s="182" t="n"/>
      <c r="EX4" s="182" t="n"/>
      <c r="EY4" s="182" t="n"/>
      <c r="EZ4" s="182" t="n"/>
      <c r="FA4" s="182" t="n"/>
      <c r="FB4" s="182" t="n"/>
      <c r="FC4" s="182" t="n"/>
      <c r="FD4" s="182" t="n"/>
      <c r="FE4" s="182" t="n"/>
      <c r="FF4" s="182" t="n"/>
      <c r="FG4" s="182" t="n"/>
      <c r="FH4" s="182" t="n"/>
      <c r="FI4" s="182" t="n"/>
      <c r="FJ4" s="182" t="n"/>
      <c r="FK4" s="182" t="n"/>
      <c r="FL4" s="182" t="n"/>
      <c r="FM4" s="182" t="n"/>
      <c r="FN4" s="182" t="n"/>
      <c r="FO4" s="182" t="n"/>
      <c r="FP4" s="184" t="n"/>
      <c r="FQ4" s="184" t="n"/>
      <c r="FR4" s="185">
        <f>SUM(F4:FQ4)</f>
        <v/>
      </c>
      <c r="FS4" s="186">
        <f>E4-FR4</f>
        <v/>
      </c>
    </row>
    <row r="5">
      <c r="A5" s="5" t="n">
        <v>4</v>
      </c>
      <c r="B5" s="179" t="n">
        <v>44315</v>
      </c>
      <c r="C5" s="30" t="inlineStr">
        <is>
          <t>DIGIKEY 2102548</t>
        </is>
      </c>
      <c r="D5" s="180" t="n">
        <v>44283</v>
      </c>
      <c r="E5" s="181" t="n">
        <v>25.8</v>
      </c>
      <c r="F5" s="209" t="n"/>
      <c r="G5" s="209" t="n"/>
      <c r="H5" s="182" t="n"/>
      <c r="I5" s="209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9" t="n">
        <v>25.8</v>
      </c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2" t="n"/>
      <c r="CV5" s="182" t="n"/>
      <c r="CW5" s="182" t="n"/>
      <c r="CX5" s="182" t="n"/>
      <c r="CY5" s="182" t="n"/>
      <c r="CZ5" s="182" t="n"/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2" t="n"/>
      <c r="DK5" s="182" t="n"/>
      <c r="DL5" s="182" t="n"/>
      <c r="DM5" s="182" t="n"/>
      <c r="DN5" s="182" t="n"/>
      <c r="DO5" s="182" t="n"/>
      <c r="DP5" s="182" t="n"/>
      <c r="DQ5" s="182" t="n"/>
      <c r="DR5" s="182" t="n"/>
      <c r="DS5" s="182" t="n"/>
      <c r="DT5" s="182" t="n"/>
      <c r="DU5" s="182" t="n"/>
      <c r="DV5" s="182" t="n"/>
      <c r="DW5" s="182" t="n"/>
      <c r="DX5" s="182" t="n"/>
      <c r="DY5" s="182" t="n"/>
      <c r="DZ5" s="182" t="n"/>
      <c r="EA5" s="182" t="n"/>
      <c r="EB5" s="182" t="n"/>
      <c r="EC5" s="182" t="n"/>
      <c r="ED5" s="182" t="n"/>
      <c r="EE5" s="182" t="n"/>
      <c r="EF5" s="182" t="n"/>
      <c r="EG5" s="182" t="n"/>
      <c r="EH5" s="182" t="n"/>
      <c r="EI5" s="182" t="n"/>
      <c r="EJ5" s="182" t="n"/>
      <c r="EK5" s="182" t="n"/>
      <c r="EL5" s="182" t="n"/>
      <c r="EM5" s="182" t="n"/>
      <c r="EN5" s="182" t="n"/>
      <c r="EO5" s="182" t="n"/>
      <c r="EP5" s="182" t="n"/>
      <c r="EQ5" s="182" t="n"/>
      <c r="ER5" s="182" t="n"/>
      <c r="ES5" s="182" t="n"/>
      <c r="ET5" s="182" t="n"/>
      <c r="EU5" s="182" t="n"/>
      <c r="EV5" s="182" t="n"/>
      <c r="EW5" s="182" t="n"/>
      <c r="EX5" s="182" t="n"/>
      <c r="EY5" s="182" t="n"/>
      <c r="EZ5" s="182" t="n"/>
      <c r="FA5" s="182" t="n"/>
      <c r="FB5" s="182" t="n"/>
      <c r="FC5" s="182" t="n"/>
      <c r="FD5" s="182" t="n"/>
      <c r="FE5" s="182" t="n"/>
      <c r="FF5" s="182" t="n"/>
      <c r="FG5" s="182" t="n"/>
      <c r="FH5" s="182" t="n"/>
      <c r="FI5" s="182" t="n"/>
      <c r="FJ5" s="182" t="n"/>
      <c r="FK5" s="182" t="n"/>
      <c r="FL5" s="182" t="n"/>
      <c r="FM5" s="182" t="n"/>
      <c r="FN5" s="182" t="n"/>
      <c r="FO5" s="182" t="n"/>
      <c r="FP5" s="184" t="n"/>
      <c r="FQ5" s="184" t="n"/>
      <c r="FR5" s="185">
        <f>SUM(F5:FQ5)</f>
        <v/>
      </c>
      <c r="FS5" s="186">
        <f>E5-FR5</f>
        <v/>
      </c>
    </row>
    <row r="6">
      <c r="A6" s="5" t="n">
        <v>5</v>
      </c>
      <c r="B6" s="179" t="n">
        <v>44315</v>
      </c>
      <c r="C6" s="30" t="inlineStr">
        <is>
          <t>DIGIKEY 2102546</t>
        </is>
      </c>
      <c r="D6" s="180" t="n">
        <v>44284</v>
      </c>
      <c r="E6" s="181" t="n">
        <v>47.55</v>
      </c>
      <c r="F6" s="209" t="n"/>
      <c r="G6" s="209" t="n"/>
      <c r="H6" s="182" t="n"/>
      <c r="I6" s="209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9" t="n">
        <v>47.55</v>
      </c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2" t="n"/>
      <c r="CH6" s="182" t="n"/>
      <c r="CI6" s="182" t="n"/>
      <c r="CJ6" s="182" t="n"/>
      <c r="CK6" s="182" t="n"/>
      <c r="CL6" s="182" t="n"/>
      <c r="CM6" s="182" t="n"/>
      <c r="CN6" s="182" t="n"/>
      <c r="CO6" s="182" t="n"/>
      <c r="CP6" s="182" t="n"/>
      <c r="CQ6" s="182" t="n"/>
      <c r="CR6" s="182" t="n"/>
      <c r="CS6" s="182" t="n"/>
      <c r="CT6" s="182" t="n"/>
      <c r="CU6" s="182" t="n"/>
      <c r="CV6" s="182" t="n"/>
      <c r="CW6" s="182" t="n"/>
      <c r="CX6" s="182" t="n"/>
      <c r="CY6" s="182" t="n"/>
      <c r="CZ6" s="182" t="n"/>
      <c r="DA6" s="182" t="n"/>
      <c r="DB6" s="182" t="n"/>
      <c r="DC6" s="182" t="n"/>
      <c r="DD6" s="182" t="n"/>
      <c r="DE6" s="182" t="n"/>
      <c r="DF6" s="182" t="n"/>
      <c r="DG6" s="182" t="n"/>
      <c r="DH6" s="182" t="n"/>
      <c r="DI6" s="182" t="n"/>
      <c r="DJ6" s="182" t="n"/>
      <c r="DK6" s="182" t="n"/>
      <c r="DL6" s="182" t="n"/>
      <c r="DM6" s="182" t="n"/>
      <c r="DN6" s="182" t="n"/>
      <c r="DO6" s="182" t="n"/>
      <c r="DP6" s="182" t="n"/>
      <c r="DQ6" s="182" t="n"/>
      <c r="DR6" s="182" t="n"/>
      <c r="DS6" s="182" t="n"/>
      <c r="DT6" s="182" t="n"/>
      <c r="DU6" s="182" t="n"/>
      <c r="DV6" s="182" t="n"/>
      <c r="DW6" s="182" t="n"/>
      <c r="DX6" s="182" t="n"/>
      <c r="DY6" s="182" t="n"/>
      <c r="DZ6" s="182" t="n"/>
      <c r="EA6" s="182" t="n"/>
      <c r="EB6" s="182" t="n"/>
      <c r="EC6" s="182" t="n"/>
      <c r="ED6" s="182" t="n"/>
      <c r="EE6" s="182" t="n"/>
      <c r="EF6" s="182" t="n"/>
      <c r="EG6" s="182" t="n"/>
      <c r="EH6" s="182" t="n"/>
      <c r="EI6" s="182" t="n"/>
      <c r="EJ6" s="182" t="n"/>
      <c r="EK6" s="182" t="n"/>
      <c r="EL6" s="182" t="n"/>
      <c r="EM6" s="182" t="n"/>
      <c r="EN6" s="182" t="n"/>
      <c r="EO6" s="182" t="n"/>
      <c r="EP6" s="182" t="n"/>
      <c r="EQ6" s="182" t="n"/>
      <c r="ER6" s="182" t="n"/>
      <c r="ES6" s="182" t="n"/>
      <c r="ET6" s="182" t="n"/>
      <c r="EU6" s="182" t="n"/>
      <c r="EV6" s="182" t="n"/>
      <c r="EW6" s="182" t="n"/>
      <c r="EX6" s="182" t="n"/>
      <c r="EY6" s="182" t="n"/>
      <c r="EZ6" s="182" t="n"/>
      <c r="FA6" s="182" t="n"/>
      <c r="FB6" s="182" t="n"/>
      <c r="FC6" s="182" t="n"/>
      <c r="FD6" s="182" t="n"/>
      <c r="FE6" s="182" t="n"/>
      <c r="FF6" s="182" t="n"/>
      <c r="FG6" s="182" t="n"/>
      <c r="FH6" s="182" t="n"/>
      <c r="FI6" s="182" t="n"/>
      <c r="FJ6" s="182" t="n"/>
      <c r="FK6" s="182" t="n"/>
      <c r="FL6" s="182" t="n"/>
      <c r="FM6" s="182" t="n"/>
      <c r="FN6" s="182" t="n"/>
      <c r="FO6" s="182" t="n"/>
      <c r="FP6" s="184" t="n"/>
      <c r="FQ6" s="184" t="n"/>
      <c r="FR6" s="185">
        <f>SUM(F6:FQ6)</f>
        <v/>
      </c>
      <c r="FS6" s="186">
        <f>E6-FR6</f>
        <v/>
      </c>
    </row>
    <row r="7">
      <c r="A7" s="5" t="n">
        <v>6</v>
      </c>
      <c r="B7" s="179" t="n">
        <v>44315</v>
      </c>
      <c r="C7" s="30" t="inlineStr">
        <is>
          <t>DIGIKEY 2102544</t>
        </is>
      </c>
      <c r="D7" s="180" t="n">
        <v>44280</v>
      </c>
      <c r="E7" s="181" t="n">
        <v>7.35</v>
      </c>
      <c r="F7" s="209" t="n"/>
      <c r="G7" s="209" t="n"/>
      <c r="H7" s="182" t="n"/>
      <c r="I7" s="209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182" t="n"/>
      <c r="EF7" s="182" t="n"/>
      <c r="EG7" s="182" t="n"/>
      <c r="EH7" s="182" t="n"/>
      <c r="EI7" s="182" t="n"/>
      <c r="EJ7" s="182" t="n"/>
      <c r="EK7" s="182" t="n"/>
      <c r="EL7" s="182" t="n"/>
      <c r="EM7" s="182" t="n"/>
      <c r="EN7" s="182" t="n"/>
      <c r="EO7" s="182" t="n"/>
      <c r="EP7" s="182" t="n"/>
      <c r="EQ7" s="182" t="n"/>
      <c r="ER7" s="182" t="n"/>
      <c r="ES7" s="182" t="n"/>
      <c r="ET7" s="182" t="n"/>
      <c r="EU7" s="182" t="n"/>
      <c r="EV7" s="182" t="n"/>
      <c r="EW7" s="182" t="n"/>
      <c r="EX7" s="182" t="n"/>
      <c r="EY7" s="182" t="n"/>
      <c r="EZ7" s="189" t="n">
        <v>7.35</v>
      </c>
      <c r="FA7" s="182" t="n"/>
      <c r="FB7" s="182" t="n"/>
      <c r="FC7" s="182" t="n"/>
      <c r="FD7" s="182" t="n"/>
      <c r="FE7" s="182" t="n"/>
      <c r="FF7" s="182" t="n"/>
      <c r="FG7" s="182" t="n"/>
      <c r="FH7" s="182" t="n"/>
      <c r="FI7" s="182" t="n"/>
      <c r="FJ7" s="182" t="n"/>
      <c r="FK7" s="182" t="n"/>
      <c r="FL7" s="182" t="n"/>
      <c r="FM7" s="182" t="n"/>
      <c r="FN7" s="182" t="n"/>
      <c r="FO7" s="182" t="n"/>
      <c r="FP7" s="184" t="n"/>
      <c r="FQ7" s="184" t="n"/>
      <c r="FR7" s="185">
        <f>SUM(F7:FQ7)</f>
        <v/>
      </c>
      <c r="FS7" s="186">
        <f>E7-FR7</f>
        <v/>
      </c>
    </row>
    <row r="8">
      <c r="A8" s="5" t="n">
        <v>7</v>
      </c>
      <c r="B8" s="179" t="n">
        <v>44315</v>
      </c>
      <c r="C8" s="30" t="inlineStr">
        <is>
          <t>DIGIKEY 2102542</t>
        </is>
      </c>
      <c r="D8" s="180" t="n">
        <v>44279</v>
      </c>
      <c r="E8" s="181" t="n">
        <v>15.35</v>
      </c>
      <c r="F8" s="209" t="n"/>
      <c r="G8" s="209" t="n"/>
      <c r="H8" s="182" t="n"/>
      <c r="I8" s="209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2" t="n"/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182" t="n"/>
      <c r="EE8" s="182" t="n"/>
      <c r="EF8" s="182" t="n"/>
      <c r="EG8" s="182" t="n"/>
      <c r="EH8" s="182" t="n"/>
      <c r="EI8" s="182" t="n"/>
      <c r="EJ8" s="182" t="n"/>
      <c r="EK8" s="182" t="n"/>
      <c r="EL8" s="182" t="n"/>
      <c r="EM8" s="182" t="n"/>
      <c r="EN8" s="182" t="n"/>
      <c r="EO8" s="182" t="n"/>
      <c r="EP8" s="182" t="n"/>
      <c r="EQ8" s="182" t="n"/>
      <c r="ER8" s="182" t="n"/>
      <c r="ES8" s="182" t="n"/>
      <c r="ET8" s="182" t="n"/>
      <c r="EU8" s="182" t="n"/>
      <c r="EV8" s="182" t="n"/>
      <c r="EW8" s="182" t="n"/>
      <c r="EX8" s="182" t="n"/>
      <c r="EY8" s="182" t="n"/>
      <c r="EZ8" s="182" t="n"/>
      <c r="FA8" s="182" t="n"/>
      <c r="FB8" s="182" t="n"/>
      <c r="FC8" s="182" t="n"/>
      <c r="FD8" s="189" t="n">
        <v>15.35</v>
      </c>
      <c r="FE8" s="182" t="n"/>
      <c r="FF8" s="182" t="n"/>
      <c r="FG8" s="182" t="n"/>
      <c r="FH8" s="182" t="n"/>
      <c r="FI8" s="182" t="n"/>
      <c r="FJ8" s="182" t="n"/>
      <c r="FK8" s="182" t="n"/>
      <c r="FL8" s="182" t="n"/>
      <c r="FM8" s="182" t="n"/>
      <c r="FN8" s="182" t="n"/>
      <c r="FO8" s="182" t="n"/>
      <c r="FP8" s="184" t="n"/>
      <c r="FQ8" s="184" t="n"/>
      <c r="FR8" s="185">
        <f>SUM(F8:FQ8)</f>
        <v/>
      </c>
      <c r="FS8" s="186">
        <f>E8-FR8</f>
        <v/>
      </c>
    </row>
    <row r="9">
      <c r="A9" s="5" t="n">
        <v>8</v>
      </c>
      <c r="B9" s="179" t="n">
        <v>44315</v>
      </c>
      <c r="C9" s="30" t="inlineStr">
        <is>
          <t>DIGIKEY 2102539</t>
        </is>
      </c>
      <c r="D9" s="180" t="n">
        <v>44279</v>
      </c>
      <c r="E9" s="181" t="n">
        <v>12.39</v>
      </c>
      <c r="F9" s="209" t="n"/>
      <c r="G9" s="209" t="n"/>
      <c r="H9" s="182" t="n"/>
      <c r="I9" s="209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2" t="n"/>
      <c r="EG9" s="182" t="n"/>
      <c r="EH9" s="182" t="n"/>
      <c r="EI9" s="182" t="n"/>
      <c r="EJ9" s="182" t="n"/>
      <c r="EK9" s="182" t="n"/>
      <c r="EL9" s="182" t="n"/>
      <c r="EM9" s="182" t="n"/>
      <c r="EN9" s="182" t="n"/>
      <c r="EO9" s="182" t="n"/>
      <c r="EP9" s="182" t="n"/>
      <c r="EQ9" s="182" t="n"/>
      <c r="ER9" s="182" t="n"/>
      <c r="ES9" s="182" t="n"/>
      <c r="ET9" s="182" t="n"/>
      <c r="EU9" s="182" t="n"/>
      <c r="EV9" s="182" t="n"/>
      <c r="EW9" s="182" t="n"/>
      <c r="EX9" s="182" t="n"/>
      <c r="EY9" s="182" t="n"/>
      <c r="EZ9" s="182" t="n"/>
      <c r="FA9" s="182" t="n"/>
      <c r="FB9" s="182" t="n"/>
      <c r="FC9" s="182" t="n"/>
      <c r="FD9" s="189" t="n">
        <v>12.39</v>
      </c>
      <c r="FE9" s="182" t="n"/>
      <c r="FF9" s="182" t="n"/>
      <c r="FG9" s="182" t="n"/>
      <c r="FH9" s="182" t="n"/>
      <c r="FI9" s="182" t="n"/>
      <c r="FJ9" s="182" t="n"/>
      <c r="FK9" s="182" t="n"/>
      <c r="FL9" s="182" t="n"/>
      <c r="FM9" s="182" t="n"/>
      <c r="FN9" s="182" t="n"/>
      <c r="FO9" s="182" t="n"/>
      <c r="FP9" s="184" t="n"/>
      <c r="FQ9" s="184" t="n"/>
      <c r="FR9" s="185">
        <f>SUM(F9:FQ9)</f>
        <v/>
      </c>
      <c r="FS9" s="186">
        <f>E9-FR9</f>
        <v/>
      </c>
    </row>
    <row r="10">
      <c r="A10" s="5" t="n">
        <v>9</v>
      </c>
      <c r="B10" s="179" t="n">
        <v>44315</v>
      </c>
      <c r="C10" s="30" t="inlineStr">
        <is>
          <t>DIGIKEY 2102534</t>
        </is>
      </c>
      <c r="D10" s="180" t="n">
        <v>44281</v>
      </c>
      <c r="E10" s="181" t="n">
        <v>186.66</v>
      </c>
      <c r="F10" s="209" t="n"/>
      <c r="G10" s="209" t="n"/>
      <c r="H10" s="182" t="n"/>
      <c r="I10" s="209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2" t="n"/>
      <c r="BP10" s="189" t="n">
        <v>186.66</v>
      </c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2" t="n"/>
      <c r="EG10" s="182" t="n"/>
      <c r="EH10" s="182" t="n"/>
      <c r="EI10" s="182" t="n"/>
      <c r="EJ10" s="182" t="n"/>
      <c r="EK10" s="182" t="n"/>
      <c r="EL10" s="182" t="n"/>
      <c r="EM10" s="182" t="n"/>
      <c r="EN10" s="182" t="n"/>
      <c r="EO10" s="182" t="n"/>
      <c r="EP10" s="182" t="n"/>
      <c r="EQ10" s="182" t="n"/>
      <c r="ER10" s="182" t="n"/>
      <c r="ES10" s="182" t="n"/>
      <c r="ET10" s="182" t="n"/>
      <c r="EU10" s="182" t="n"/>
      <c r="EV10" s="182" t="n"/>
      <c r="EW10" s="182" t="n"/>
      <c r="EX10" s="182" t="n"/>
      <c r="EY10" s="182" t="n"/>
      <c r="EZ10" s="182" t="n"/>
      <c r="FA10" s="182" t="n"/>
      <c r="FB10" s="182" t="n"/>
      <c r="FC10" s="182" t="n"/>
      <c r="FD10" s="182" t="n"/>
      <c r="FE10" s="182" t="n"/>
      <c r="FF10" s="182" t="n"/>
      <c r="FG10" s="182" t="n"/>
      <c r="FH10" s="182" t="n"/>
      <c r="FI10" s="182" t="n"/>
      <c r="FJ10" s="182" t="n"/>
      <c r="FK10" s="182" t="n"/>
      <c r="FL10" s="182" t="n"/>
      <c r="FM10" s="182" t="n"/>
      <c r="FN10" s="182" t="n"/>
      <c r="FO10" s="182" t="n"/>
      <c r="FP10" s="184" t="n"/>
      <c r="FQ10" s="184" t="n"/>
      <c r="FR10" s="185">
        <f>SUM(F10:FQ10)</f>
        <v/>
      </c>
      <c r="FS10" s="186">
        <f>E10-FR10</f>
        <v/>
      </c>
    </row>
    <row r="11">
      <c r="A11" s="5" t="n">
        <v>10</v>
      </c>
      <c r="B11" s="179" t="n">
        <v>44315</v>
      </c>
      <c r="C11" s="30" t="inlineStr">
        <is>
          <t>DIGIKEY 2102527</t>
        </is>
      </c>
      <c r="D11" s="180" t="n">
        <v>44278</v>
      </c>
      <c r="E11" s="181" t="n">
        <v>10.22</v>
      </c>
      <c r="F11" s="209" t="n"/>
      <c r="G11" s="209" t="n"/>
      <c r="H11" s="182" t="n"/>
      <c r="I11" s="209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9" t="n">
        <v>10.22</v>
      </c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2" t="n"/>
      <c r="EH11" s="182" t="n"/>
      <c r="EI11" s="182" t="n"/>
      <c r="EJ11" s="182" t="n"/>
      <c r="EK11" s="182" t="n"/>
      <c r="EL11" s="182" t="n"/>
      <c r="EM11" s="182" t="n"/>
      <c r="EN11" s="182" t="n"/>
      <c r="EO11" s="182" t="n"/>
      <c r="EP11" s="182" t="n"/>
      <c r="EQ11" s="182" t="n"/>
      <c r="ER11" s="182" t="n"/>
      <c r="ES11" s="182" t="n"/>
      <c r="ET11" s="182" t="n"/>
      <c r="EU11" s="182" t="n"/>
      <c r="EV11" s="182" t="n"/>
      <c r="EW11" s="182" t="n"/>
      <c r="EX11" s="182" t="n"/>
      <c r="EY11" s="182" t="n"/>
      <c r="EZ11" s="182" t="n"/>
      <c r="FA11" s="182" t="n"/>
      <c r="FB11" s="182" t="n"/>
      <c r="FC11" s="182" t="n"/>
      <c r="FD11" s="182" t="n"/>
      <c r="FE11" s="182" t="n"/>
      <c r="FF11" s="182" t="n"/>
      <c r="FG11" s="182" t="n"/>
      <c r="FH11" s="182" t="n"/>
      <c r="FI11" s="182" t="n"/>
      <c r="FJ11" s="182" t="n"/>
      <c r="FK11" s="182" t="n"/>
      <c r="FL11" s="182" t="n"/>
      <c r="FM11" s="182" t="n"/>
      <c r="FN11" s="182" t="n"/>
      <c r="FO11" s="182" t="n"/>
      <c r="FP11" s="184" t="n"/>
      <c r="FQ11" s="184" t="n"/>
      <c r="FR11" s="185">
        <f>SUM(F11:FQ11)</f>
        <v/>
      </c>
      <c r="FS11" s="186">
        <f>E11-FR11</f>
        <v/>
      </c>
    </row>
    <row r="12">
      <c r="A12" s="5" t="n">
        <v>11</v>
      </c>
      <c r="B12" s="179" t="n">
        <v>44315</v>
      </c>
      <c r="C12" s="30" t="inlineStr">
        <is>
          <t>DIGIKEY 2102508</t>
        </is>
      </c>
      <c r="D12" s="180" t="n">
        <v>44279</v>
      </c>
      <c r="E12" s="181" t="n">
        <v>132.07</v>
      </c>
      <c r="F12" s="209" t="n"/>
      <c r="G12" s="209" t="n"/>
      <c r="H12" s="182" t="n"/>
      <c r="I12" s="209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2" t="n"/>
      <c r="DT12" s="182" t="n"/>
      <c r="DU12" s="182" t="n"/>
      <c r="DV12" s="182" t="n"/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2" t="n"/>
      <c r="EG12" s="182" t="n"/>
      <c r="EH12" s="182" t="n"/>
      <c r="EI12" s="182" t="n"/>
      <c r="EJ12" s="182" t="n"/>
      <c r="EK12" s="182" t="n"/>
      <c r="EL12" s="182" t="n"/>
      <c r="EM12" s="182" t="n"/>
      <c r="EN12" s="182" t="n"/>
      <c r="EO12" s="182" t="n"/>
      <c r="EP12" s="182" t="n"/>
      <c r="EQ12" s="182" t="n"/>
      <c r="ER12" s="182" t="n"/>
      <c r="ES12" s="182" t="n"/>
      <c r="ET12" s="182" t="n"/>
      <c r="EU12" s="182" t="n"/>
      <c r="EV12" s="182" t="n"/>
      <c r="EW12" s="182" t="n"/>
      <c r="EX12" s="182" t="n"/>
      <c r="EY12" s="182" t="n"/>
      <c r="EZ12" s="182" t="n"/>
      <c r="FA12" s="182" t="n"/>
      <c r="FB12" s="182" t="n"/>
      <c r="FC12" s="182" t="n"/>
      <c r="FD12" s="189" t="n">
        <v>132.07</v>
      </c>
      <c r="FE12" s="182" t="n"/>
      <c r="FF12" s="182" t="n"/>
      <c r="FG12" s="182" t="n"/>
      <c r="FH12" s="182" t="n"/>
      <c r="FI12" s="182" t="n"/>
      <c r="FJ12" s="182" t="n"/>
      <c r="FK12" s="182" t="n"/>
      <c r="FL12" s="182" t="n"/>
      <c r="FM12" s="182" t="n"/>
      <c r="FN12" s="182" t="n"/>
      <c r="FO12" s="182" t="n"/>
      <c r="FP12" s="184" t="n"/>
      <c r="FQ12" s="184" t="n"/>
      <c r="FR12" s="185">
        <f>SUM(F12:FQ12)</f>
        <v/>
      </c>
      <c r="FS12" s="186">
        <f>E12-FR12</f>
        <v/>
      </c>
    </row>
    <row r="13">
      <c r="A13" s="5" t="n">
        <v>12</v>
      </c>
      <c r="B13" s="179" t="n">
        <v>44315</v>
      </c>
      <c r="C13" s="30" t="inlineStr">
        <is>
          <t>DIGIKEY 2102504</t>
        </is>
      </c>
      <c r="D13" s="180" t="n">
        <v>44278</v>
      </c>
      <c r="E13" s="181" t="n">
        <v>1715.39</v>
      </c>
      <c r="F13" s="209" t="n"/>
      <c r="G13" s="209" t="n"/>
      <c r="H13" s="182" t="n"/>
      <c r="I13" s="209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9" t="n">
        <v>1715.39</v>
      </c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2" t="n"/>
      <c r="EG13" s="182" t="n"/>
      <c r="EH13" s="182" t="n"/>
      <c r="EI13" s="182" t="n"/>
      <c r="EJ13" s="182" t="n"/>
      <c r="EK13" s="182" t="n"/>
      <c r="EL13" s="182" t="n"/>
      <c r="EM13" s="182" t="n"/>
      <c r="EN13" s="182" t="n"/>
      <c r="EO13" s="182" t="n"/>
      <c r="EP13" s="182" t="n"/>
      <c r="EQ13" s="182" t="n"/>
      <c r="ER13" s="182" t="n"/>
      <c r="ES13" s="182" t="n"/>
      <c r="ET13" s="182" t="n"/>
      <c r="EU13" s="182" t="n"/>
      <c r="EV13" s="182" t="n"/>
      <c r="EW13" s="182" t="n"/>
      <c r="EX13" s="182" t="n"/>
      <c r="EY13" s="182" t="n"/>
      <c r="EZ13" s="182" t="n"/>
      <c r="FA13" s="182" t="n"/>
      <c r="FB13" s="182" t="n"/>
      <c r="FC13" s="182" t="n"/>
      <c r="FD13" s="182" t="n"/>
      <c r="FE13" s="182" t="n"/>
      <c r="FF13" s="182" t="n"/>
      <c r="FG13" s="182" t="n"/>
      <c r="FH13" s="182" t="n"/>
      <c r="FI13" s="182" t="n"/>
      <c r="FJ13" s="182" t="n"/>
      <c r="FK13" s="182" t="n"/>
      <c r="FL13" s="182" t="n"/>
      <c r="FM13" s="182" t="n"/>
      <c r="FN13" s="182" t="n"/>
      <c r="FO13" s="182" t="n"/>
      <c r="FP13" s="184" t="n"/>
      <c r="FQ13" s="184" t="n"/>
      <c r="FR13" s="185">
        <f>SUM(F13:FQ13)</f>
        <v/>
      </c>
      <c r="FS13" s="186">
        <f>E13-FR13</f>
        <v/>
      </c>
    </row>
    <row r="14">
      <c r="A14" s="5" t="n">
        <v>13</v>
      </c>
      <c r="B14" s="179" t="n">
        <v>44315</v>
      </c>
      <c r="C14" s="30" t="inlineStr">
        <is>
          <t>DIGIKEY 2102502</t>
        </is>
      </c>
      <c r="D14" s="180" t="n">
        <v>44278</v>
      </c>
      <c r="E14" s="181" t="n">
        <v>1.15</v>
      </c>
      <c r="F14" s="209" t="n"/>
      <c r="G14" s="209" t="n"/>
      <c r="H14" s="182" t="n"/>
      <c r="I14" s="209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9" t="n">
        <v>1.15</v>
      </c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182" t="n"/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2" t="n"/>
      <c r="EG14" s="182" t="n"/>
      <c r="EH14" s="182" t="n"/>
      <c r="EI14" s="182" t="n"/>
      <c r="EJ14" s="182" t="n"/>
      <c r="EK14" s="182" t="n"/>
      <c r="EL14" s="182" t="n"/>
      <c r="EM14" s="182" t="n"/>
      <c r="EN14" s="182" t="n"/>
      <c r="EO14" s="182" t="n"/>
      <c r="EP14" s="182" t="n"/>
      <c r="EQ14" s="182" t="n"/>
      <c r="ER14" s="182" t="n"/>
      <c r="ES14" s="182" t="n"/>
      <c r="ET14" s="182" t="n"/>
      <c r="EU14" s="182" t="n"/>
      <c r="EV14" s="182" t="n"/>
      <c r="EW14" s="182" t="n"/>
      <c r="EX14" s="182" t="n"/>
      <c r="EY14" s="182" t="n"/>
      <c r="EZ14" s="182" t="n"/>
      <c r="FA14" s="182" t="n"/>
      <c r="FB14" s="182" t="n"/>
      <c r="FC14" s="182" t="n"/>
      <c r="FD14" s="182" t="n"/>
      <c r="FE14" s="182" t="n"/>
      <c r="FF14" s="182" t="n"/>
      <c r="FG14" s="182" t="n"/>
      <c r="FH14" s="182" t="n"/>
      <c r="FI14" s="182" t="n"/>
      <c r="FJ14" s="182" t="n"/>
      <c r="FK14" s="182" t="n"/>
      <c r="FL14" s="182" t="n"/>
      <c r="FM14" s="182" t="n"/>
      <c r="FN14" s="182" t="n"/>
      <c r="FO14" s="182" t="n"/>
      <c r="FP14" s="184" t="n"/>
      <c r="FQ14" s="184" t="n"/>
      <c r="FR14" s="185">
        <f>SUM(F14:FQ14)</f>
        <v/>
      </c>
      <c r="FS14" s="186">
        <f>E14-FR14</f>
        <v/>
      </c>
    </row>
    <row r="15">
      <c r="A15" s="5" t="n">
        <v>14</v>
      </c>
      <c r="B15" s="179" t="n">
        <v>44315</v>
      </c>
      <c r="C15" s="30" t="inlineStr">
        <is>
          <t>DIGIKEY 2101906</t>
        </is>
      </c>
      <c r="D15" s="180" t="n">
        <v>44285</v>
      </c>
      <c r="E15" s="181" t="n">
        <v>126.78</v>
      </c>
      <c r="F15" s="209" t="n"/>
      <c r="G15" s="209" t="n"/>
      <c r="H15" s="182" t="n"/>
      <c r="I15" s="209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9" t="n">
        <v>126.78</v>
      </c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2" t="n"/>
      <c r="DP15" s="182" t="n"/>
      <c r="DQ15" s="182" t="n"/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2" t="n"/>
      <c r="EB15" s="182" t="n"/>
      <c r="EC15" s="182" t="n"/>
      <c r="ED15" s="182" t="n"/>
      <c r="EE15" s="182" t="n"/>
      <c r="EF15" s="182" t="n"/>
      <c r="EG15" s="182" t="n"/>
      <c r="EH15" s="182" t="n"/>
      <c r="EI15" s="182" t="n"/>
      <c r="EJ15" s="182" t="n"/>
      <c r="EK15" s="182" t="n"/>
      <c r="EL15" s="182" t="n"/>
      <c r="EM15" s="182" t="n"/>
      <c r="EN15" s="182" t="n"/>
      <c r="EO15" s="182" t="n"/>
      <c r="EP15" s="182" t="n"/>
      <c r="EQ15" s="182" t="n"/>
      <c r="ER15" s="182" t="n"/>
      <c r="ES15" s="182" t="n"/>
      <c r="ET15" s="182" t="n"/>
      <c r="EU15" s="182" t="n"/>
      <c r="EV15" s="182" t="n"/>
      <c r="EW15" s="182" t="n"/>
      <c r="EX15" s="182" t="n"/>
      <c r="EY15" s="182" t="n"/>
      <c r="EZ15" s="182" t="n"/>
      <c r="FA15" s="182" t="n"/>
      <c r="FB15" s="182" t="n"/>
      <c r="FC15" s="182" t="n"/>
      <c r="FD15" s="182" t="n"/>
      <c r="FE15" s="182" t="n"/>
      <c r="FF15" s="182" t="n"/>
      <c r="FG15" s="182" t="n"/>
      <c r="FH15" s="182" t="n"/>
      <c r="FI15" s="182" t="n"/>
      <c r="FJ15" s="182" t="n"/>
      <c r="FK15" s="182" t="n"/>
      <c r="FL15" s="182" t="n"/>
      <c r="FM15" s="182" t="n"/>
      <c r="FN15" s="182" t="n"/>
      <c r="FO15" s="182" t="n"/>
      <c r="FP15" s="184" t="n"/>
      <c r="FQ15" s="184" t="n"/>
      <c r="FR15" s="185">
        <f>SUM(F15:FQ15)</f>
        <v/>
      </c>
      <c r="FS15" s="186">
        <f>E15-FR15</f>
        <v/>
      </c>
    </row>
    <row r="16">
      <c r="A16" s="5" t="n">
        <v>15</v>
      </c>
      <c r="B16" s="179" t="n">
        <v>44315</v>
      </c>
      <c r="C16" s="30" t="inlineStr">
        <is>
          <t>DIGIKEY 2101536</t>
        </is>
      </c>
      <c r="D16" s="180" t="n">
        <v>44282</v>
      </c>
      <c r="E16" s="181" t="n">
        <v>11.99</v>
      </c>
      <c r="F16" s="209" t="n"/>
      <c r="G16" s="209" t="n"/>
      <c r="H16" s="182" t="n"/>
      <c r="I16" s="209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2" t="n"/>
      <c r="EH16" s="182" t="n"/>
      <c r="EI16" s="182" t="n"/>
      <c r="EJ16" s="182" t="n"/>
      <c r="EK16" s="182" t="n"/>
      <c r="EL16" s="189" t="n">
        <v>11.99</v>
      </c>
      <c r="EM16" s="182" t="n"/>
      <c r="EN16" s="182" t="n"/>
      <c r="EO16" s="182" t="n"/>
      <c r="EP16" s="182" t="n"/>
      <c r="EQ16" s="182" t="n"/>
      <c r="ER16" s="182" t="n"/>
      <c r="ES16" s="182" t="n"/>
      <c r="ET16" s="182" t="n"/>
      <c r="EU16" s="182" t="n"/>
      <c r="EV16" s="182" t="n"/>
      <c r="EW16" s="182" t="n"/>
      <c r="EX16" s="182" t="n"/>
      <c r="EY16" s="182" t="n"/>
      <c r="EZ16" s="182" t="n"/>
      <c r="FA16" s="182" t="n"/>
      <c r="FB16" s="182" t="n"/>
      <c r="FC16" s="182" t="n"/>
      <c r="FD16" s="182" t="n"/>
      <c r="FE16" s="182" t="n"/>
      <c r="FF16" s="182" t="n"/>
      <c r="FG16" s="182" t="n"/>
      <c r="FH16" s="182" t="n"/>
      <c r="FI16" s="182" t="n"/>
      <c r="FJ16" s="182" t="n"/>
      <c r="FK16" s="182" t="n"/>
      <c r="FL16" s="182" t="n"/>
      <c r="FM16" s="182" t="n"/>
      <c r="FN16" s="182" t="n"/>
      <c r="FO16" s="182" t="n"/>
      <c r="FP16" s="184" t="n"/>
      <c r="FQ16" s="184" t="n"/>
      <c r="FR16" s="185">
        <f>SUM(F16:FQ16)</f>
        <v/>
      </c>
      <c r="FS16" s="186">
        <f>E16-FR16</f>
        <v/>
      </c>
    </row>
    <row r="17">
      <c r="A17" s="5" t="n">
        <v>16</v>
      </c>
      <c r="B17" s="179" t="n">
        <v>44315</v>
      </c>
      <c r="C17" s="30" t="inlineStr">
        <is>
          <t>DIGIKEY 2101530</t>
        </is>
      </c>
      <c r="D17" s="180" t="n">
        <v>44285</v>
      </c>
      <c r="E17" s="181" t="n">
        <v>17.26</v>
      </c>
      <c r="F17" s="209" t="n"/>
      <c r="G17" s="209" t="n"/>
      <c r="H17" s="182" t="n"/>
      <c r="I17" s="209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2" t="n"/>
      <c r="EH17" s="182" t="n"/>
      <c r="EI17" s="182" t="n"/>
      <c r="EJ17" s="182" t="n"/>
      <c r="EK17" s="182" t="n"/>
      <c r="EL17" s="182" t="n"/>
      <c r="EM17" s="182" t="n"/>
      <c r="EN17" s="189" t="n">
        <v>17.26</v>
      </c>
      <c r="EO17" s="182" t="n"/>
      <c r="EP17" s="182" t="n"/>
      <c r="EQ17" s="182" t="n"/>
      <c r="ER17" s="182" t="n"/>
      <c r="ES17" s="182" t="n"/>
      <c r="ET17" s="182" t="n"/>
      <c r="EU17" s="182" t="n"/>
      <c r="EV17" s="182" t="n"/>
      <c r="EW17" s="182" t="n"/>
      <c r="EX17" s="182" t="n"/>
      <c r="EY17" s="182" t="n"/>
      <c r="EZ17" s="182" t="n"/>
      <c r="FA17" s="182" t="n"/>
      <c r="FB17" s="182" t="n"/>
      <c r="FC17" s="182" t="n"/>
      <c r="FD17" s="182" t="n"/>
      <c r="FE17" s="182" t="n"/>
      <c r="FF17" s="182" t="n"/>
      <c r="FG17" s="182" t="n"/>
      <c r="FH17" s="182" t="n"/>
      <c r="FI17" s="182" t="n"/>
      <c r="FJ17" s="182" t="n"/>
      <c r="FK17" s="182" t="n"/>
      <c r="FL17" s="182" t="n"/>
      <c r="FM17" s="182" t="n"/>
      <c r="FN17" s="182" t="n"/>
      <c r="FO17" s="182" t="n"/>
      <c r="FP17" s="184" t="n"/>
      <c r="FQ17" s="184" t="n"/>
      <c r="FR17" s="185">
        <f>SUM(F17:FQ17)</f>
        <v/>
      </c>
      <c r="FS17" s="186">
        <f>E17-FR17</f>
        <v/>
      </c>
    </row>
    <row r="18">
      <c r="A18" s="5" t="n">
        <v>17</v>
      </c>
      <c r="B18" s="179" t="n">
        <v>44315</v>
      </c>
      <c r="C18" s="30" t="inlineStr">
        <is>
          <t>DIGIKEY 2101527</t>
        </is>
      </c>
      <c r="D18" s="180" t="n">
        <v>44282</v>
      </c>
      <c r="E18" s="181" t="n">
        <v>1148.48</v>
      </c>
      <c r="F18" s="209" t="n"/>
      <c r="G18" s="209" t="n"/>
      <c r="H18" s="182" t="n"/>
      <c r="I18" s="209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2" t="n"/>
      <c r="EM18" s="182" t="n"/>
      <c r="EN18" s="182" t="n"/>
      <c r="EO18" s="182" t="n"/>
      <c r="EP18" s="182" t="n"/>
      <c r="EQ18" s="182" t="n"/>
      <c r="ER18" s="182" t="n"/>
      <c r="ES18" s="182" t="n"/>
      <c r="ET18" s="182" t="n"/>
      <c r="EU18" s="182" t="n"/>
      <c r="EV18" s="182" t="n"/>
      <c r="EW18" s="182" t="n"/>
      <c r="EX18" s="182" t="n"/>
      <c r="EY18" s="182" t="n"/>
      <c r="EZ18" s="182" t="n"/>
      <c r="FA18" s="182" t="n"/>
      <c r="FB18" s="182" t="n"/>
      <c r="FC18" s="182" t="n"/>
      <c r="FD18" s="182" t="n"/>
      <c r="FE18" s="182" t="n"/>
      <c r="FF18" s="182" t="n"/>
      <c r="FG18" s="182" t="n"/>
      <c r="FH18" s="182" t="n"/>
      <c r="FI18" s="182" t="n"/>
      <c r="FJ18" s="182" t="n"/>
      <c r="FK18" s="182" t="n"/>
      <c r="FL18" s="182" t="n"/>
      <c r="FM18" s="182" t="n"/>
      <c r="FN18" s="189" t="n">
        <v>1148.48</v>
      </c>
      <c r="FO18" s="182" t="n"/>
      <c r="FP18" s="184" t="n"/>
      <c r="FQ18" s="184" t="n"/>
      <c r="FR18" s="185">
        <f>SUM(F18:FQ18)</f>
        <v/>
      </c>
      <c r="FS18" s="186">
        <f>E18-FR18</f>
        <v/>
      </c>
    </row>
    <row r="19">
      <c r="A19" s="5" t="n">
        <v>18</v>
      </c>
      <c r="B19" s="179" t="n">
        <v>44315</v>
      </c>
      <c r="C19" s="30" t="inlineStr">
        <is>
          <t>DIGIKEY 2101519</t>
        </is>
      </c>
      <c r="D19" s="180" t="n">
        <v>44280</v>
      </c>
      <c r="E19" s="181" t="n">
        <v>19.82</v>
      </c>
      <c r="F19" s="209" t="n"/>
      <c r="G19" s="209" t="n"/>
      <c r="H19" s="182" t="n"/>
      <c r="I19" s="209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9" t="n">
        <v>19.82</v>
      </c>
      <c r="CA19" s="182" t="n"/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2" t="n"/>
      <c r="EG19" s="182" t="n"/>
      <c r="EH19" s="182" t="n"/>
      <c r="EI19" s="182" t="n"/>
      <c r="EJ19" s="182" t="n"/>
      <c r="EK19" s="182" t="n"/>
      <c r="EL19" s="182" t="n"/>
      <c r="EM19" s="182" t="n"/>
      <c r="EN19" s="182" t="n"/>
      <c r="EO19" s="182" t="n"/>
      <c r="EP19" s="182" t="n"/>
      <c r="EQ19" s="182" t="n"/>
      <c r="ER19" s="182" t="n"/>
      <c r="ES19" s="182" t="n"/>
      <c r="ET19" s="182" t="n"/>
      <c r="EU19" s="182" t="n"/>
      <c r="EV19" s="182" t="n"/>
      <c r="EW19" s="182" t="n"/>
      <c r="EX19" s="182" t="n"/>
      <c r="EY19" s="182" t="n"/>
      <c r="EZ19" s="182" t="n"/>
      <c r="FA19" s="182" t="n"/>
      <c r="FB19" s="182" t="n"/>
      <c r="FC19" s="182" t="n"/>
      <c r="FD19" s="182" t="n"/>
      <c r="FE19" s="182" t="n"/>
      <c r="FF19" s="182" t="n"/>
      <c r="FG19" s="182" t="n"/>
      <c r="FH19" s="182" t="n"/>
      <c r="FI19" s="182" t="n"/>
      <c r="FJ19" s="182" t="n"/>
      <c r="FK19" s="182" t="n"/>
      <c r="FL19" s="182" t="n"/>
      <c r="FM19" s="182" t="n"/>
      <c r="FN19" s="182" t="n"/>
      <c r="FO19" s="182" t="n"/>
      <c r="FP19" s="184" t="n"/>
      <c r="FQ19" s="184" t="n"/>
      <c r="FR19" s="185">
        <f>SUM(F19:FQ19)</f>
        <v/>
      </c>
      <c r="FS19" s="186">
        <f>E19-FR19</f>
        <v/>
      </c>
    </row>
    <row r="20">
      <c r="A20" s="5" t="n">
        <v>19</v>
      </c>
      <c r="B20" s="179" t="n">
        <v>44315</v>
      </c>
      <c r="C20" s="30" t="inlineStr">
        <is>
          <t>DIGIKEY 2101196</t>
        </is>
      </c>
      <c r="D20" s="180" t="n">
        <v>44271</v>
      </c>
      <c r="E20" s="181" t="n">
        <v>22.52</v>
      </c>
      <c r="F20" s="209" t="n"/>
      <c r="G20" s="209" t="n"/>
      <c r="H20" s="182" t="n"/>
      <c r="I20" s="209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9" t="n">
        <v>22.52</v>
      </c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2" t="n"/>
      <c r="EG20" s="182" t="n"/>
      <c r="EH20" s="182" t="n"/>
      <c r="EI20" s="182" t="n"/>
      <c r="EJ20" s="182" t="n"/>
      <c r="EK20" s="182" t="n"/>
      <c r="EL20" s="182" t="n"/>
      <c r="EM20" s="182" t="n"/>
      <c r="EN20" s="182" t="n"/>
      <c r="EO20" s="182" t="n"/>
      <c r="EP20" s="182" t="n"/>
      <c r="EQ20" s="182" t="n"/>
      <c r="ER20" s="182" t="n"/>
      <c r="ES20" s="182" t="n"/>
      <c r="ET20" s="182" t="n"/>
      <c r="EU20" s="182" t="n"/>
      <c r="EV20" s="182" t="n"/>
      <c r="EW20" s="182" t="n"/>
      <c r="EX20" s="182" t="n"/>
      <c r="EY20" s="182" t="n"/>
      <c r="EZ20" s="182" t="n"/>
      <c r="FA20" s="182" t="n"/>
      <c r="FB20" s="182" t="n"/>
      <c r="FC20" s="182" t="n"/>
      <c r="FD20" s="182" t="n"/>
      <c r="FE20" s="182" t="n"/>
      <c r="FF20" s="182" t="n"/>
      <c r="FG20" s="182" t="n"/>
      <c r="FH20" s="182" t="n"/>
      <c r="FI20" s="182" t="n"/>
      <c r="FJ20" s="182" t="n"/>
      <c r="FK20" s="182" t="n"/>
      <c r="FL20" s="182" t="n"/>
      <c r="FM20" s="182" t="n"/>
      <c r="FN20" s="182" t="n"/>
      <c r="FO20" s="182" t="n"/>
      <c r="FP20" s="184" t="n"/>
      <c r="FQ20" s="184" t="n"/>
      <c r="FR20" s="185">
        <f>SUM(F20:FQ20)</f>
        <v/>
      </c>
      <c r="FS20" s="186">
        <f>E20-FR20</f>
        <v/>
      </c>
    </row>
    <row r="21">
      <c r="A21" s="5" t="n">
        <v>20</v>
      </c>
      <c r="B21" s="179" t="n">
        <v>44315</v>
      </c>
      <c r="C21" s="30" t="inlineStr">
        <is>
          <t>DIGIKEY 2101188</t>
        </is>
      </c>
      <c r="D21" s="180" t="inlineStr">
        <is>
          <t>3//12</t>
        </is>
      </c>
      <c r="E21" s="181" t="n">
        <v>2.31</v>
      </c>
      <c r="F21" s="209" t="n"/>
      <c r="G21" s="209" t="n"/>
      <c r="H21" s="182" t="n"/>
      <c r="I21" s="209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9" t="n">
        <v>2.31</v>
      </c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2" t="n"/>
      <c r="EC21" s="182" t="n"/>
      <c r="ED21" s="182" t="n"/>
      <c r="EE21" s="182" t="n"/>
      <c r="EF21" s="182" t="n"/>
      <c r="EG21" s="182" t="n"/>
      <c r="EH21" s="182" t="n"/>
      <c r="EI21" s="182" t="n"/>
      <c r="EJ21" s="182" t="n"/>
      <c r="EK21" s="182" t="n"/>
      <c r="EL21" s="182" t="n"/>
      <c r="EM21" s="182" t="n"/>
      <c r="EN21" s="182" t="n"/>
      <c r="EO21" s="182" t="n"/>
      <c r="EP21" s="182" t="n"/>
      <c r="EQ21" s="182" t="n"/>
      <c r="ER21" s="182" t="n"/>
      <c r="ES21" s="182" t="n"/>
      <c r="ET21" s="182" t="n"/>
      <c r="EU21" s="182" t="n"/>
      <c r="EV21" s="182" t="n"/>
      <c r="EW21" s="182" t="n"/>
      <c r="EX21" s="182" t="n"/>
      <c r="EY21" s="182" t="n"/>
      <c r="EZ21" s="182" t="n"/>
      <c r="FA21" s="182" t="n"/>
      <c r="FB21" s="182" t="n"/>
      <c r="FC21" s="182" t="n"/>
      <c r="FD21" s="182" t="n"/>
      <c r="FE21" s="182" t="n"/>
      <c r="FF21" s="182" t="n"/>
      <c r="FG21" s="182" t="n"/>
      <c r="FH21" s="182" t="n"/>
      <c r="FI21" s="182" t="n"/>
      <c r="FJ21" s="182" t="n"/>
      <c r="FK21" s="182" t="n"/>
      <c r="FL21" s="182" t="n"/>
      <c r="FM21" s="182" t="n"/>
      <c r="FN21" s="182" t="n"/>
      <c r="FO21" s="182" t="n"/>
      <c r="FP21" s="184" t="n"/>
      <c r="FQ21" s="184" t="n"/>
      <c r="FR21" s="185">
        <f>SUM(F21:FQ21)</f>
        <v/>
      </c>
      <c r="FS21" s="186">
        <f>E21-FR21</f>
        <v/>
      </c>
    </row>
    <row r="22">
      <c r="A22" s="5" t="n">
        <v>21</v>
      </c>
      <c r="B22" s="179" t="n">
        <v>44315</v>
      </c>
      <c r="C22" s="30" t="inlineStr">
        <is>
          <t>DIGIKEY 2101171</t>
        </is>
      </c>
      <c r="D22" s="180" t="n">
        <v>44261</v>
      </c>
      <c r="E22" s="181" t="n">
        <v>5.37</v>
      </c>
      <c r="F22" s="209" t="n"/>
      <c r="G22" s="209" t="n"/>
      <c r="H22" s="182" t="n"/>
      <c r="I22" s="209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9" t="n">
        <v>5.37</v>
      </c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2" t="n"/>
      <c r="EM22" s="182" t="n"/>
      <c r="EN22" s="182" t="n"/>
      <c r="EO22" s="182" t="n"/>
      <c r="EP22" s="182" t="n"/>
      <c r="EQ22" s="182" t="n"/>
      <c r="ER22" s="182" t="n"/>
      <c r="ES22" s="182" t="n"/>
      <c r="ET22" s="182" t="n"/>
      <c r="EU22" s="182" t="n"/>
      <c r="EV22" s="182" t="n"/>
      <c r="EW22" s="182" t="n"/>
      <c r="EX22" s="182" t="n"/>
      <c r="EY22" s="182" t="n"/>
      <c r="EZ22" s="182" t="n"/>
      <c r="FA22" s="182" t="n"/>
      <c r="FB22" s="182" t="n"/>
      <c r="FC22" s="182" t="n"/>
      <c r="FD22" s="182" t="n"/>
      <c r="FE22" s="182" t="n"/>
      <c r="FF22" s="182" t="n"/>
      <c r="FG22" s="182" t="n"/>
      <c r="FH22" s="182" t="n"/>
      <c r="FI22" s="182" t="n"/>
      <c r="FJ22" s="182" t="n"/>
      <c r="FK22" s="182" t="n"/>
      <c r="FL22" s="182" t="n"/>
      <c r="FM22" s="182" t="n"/>
      <c r="FN22" s="182" t="n"/>
      <c r="FO22" s="182" t="n"/>
      <c r="FP22" s="184" t="n"/>
      <c r="FQ22" s="184" t="n"/>
      <c r="FR22" s="185">
        <f>SUM(F22:FQ22)</f>
        <v/>
      </c>
      <c r="FS22" s="186">
        <f>E22-FR22</f>
        <v/>
      </c>
    </row>
    <row r="23">
      <c r="A23" s="5" t="n">
        <v>22</v>
      </c>
      <c r="B23" s="179" t="n">
        <v>44315</v>
      </c>
      <c r="C23" s="30" t="inlineStr">
        <is>
          <t>DIGIKEY 2100360</t>
        </is>
      </c>
      <c r="D23" s="180" t="n">
        <v>44270</v>
      </c>
      <c r="E23" s="181" t="n">
        <v>66.29000000000001</v>
      </c>
      <c r="F23" s="209" t="n"/>
      <c r="G23" s="209" t="n"/>
      <c r="H23" s="182" t="n"/>
      <c r="I23" s="209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9" t="n">
        <v>66.29000000000001</v>
      </c>
      <c r="EC23" s="182" t="n"/>
      <c r="ED23" s="182" t="n"/>
      <c r="EE23" s="182" t="n"/>
      <c r="EF23" s="182" t="n"/>
      <c r="EG23" s="182" t="n"/>
      <c r="EH23" s="182" t="n"/>
      <c r="EI23" s="182" t="n"/>
      <c r="EJ23" s="182" t="n"/>
      <c r="EK23" s="182" t="n"/>
      <c r="EL23" s="182" t="n"/>
      <c r="EM23" s="182" t="n"/>
      <c r="EN23" s="182" t="n"/>
      <c r="EO23" s="182" t="n"/>
      <c r="EP23" s="182" t="n"/>
      <c r="EQ23" s="182" t="n"/>
      <c r="ER23" s="182" t="n"/>
      <c r="ES23" s="182" t="n"/>
      <c r="ET23" s="182" t="n"/>
      <c r="EU23" s="182" t="n"/>
      <c r="EV23" s="182" t="n"/>
      <c r="EW23" s="182" t="n"/>
      <c r="EX23" s="182" t="n"/>
      <c r="EY23" s="182" t="n"/>
      <c r="EZ23" s="182" t="n"/>
      <c r="FA23" s="182" t="n"/>
      <c r="FB23" s="182" t="n"/>
      <c r="FC23" s="182" t="n"/>
      <c r="FD23" s="182" t="n"/>
      <c r="FE23" s="182" t="n"/>
      <c r="FF23" s="182" t="n"/>
      <c r="FG23" s="182" t="n"/>
      <c r="FH23" s="182" t="n"/>
      <c r="FI23" s="182" t="n"/>
      <c r="FJ23" s="182" t="n"/>
      <c r="FK23" s="182" t="n"/>
      <c r="FL23" s="182" t="n"/>
      <c r="FM23" s="182" t="n"/>
      <c r="FN23" s="182" t="n"/>
      <c r="FO23" s="182" t="n"/>
      <c r="FP23" s="184" t="n"/>
      <c r="FQ23" s="184" t="n"/>
      <c r="FR23" s="185">
        <f>SUM(F23:FQ23)</f>
        <v/>
      </c>
      <c r="FS23" s="186">
        <f>E23-FR23</f>
        <v/>
      </c>
    </row>
    <row r="24">
      <c r="A24" s="5" t="n">
        <v>23</v>
      </c>
      <c r="B24" s="179" t="n">
        <v>44315</v>
      </c>
      <c r="C24" s="30" t="inlineStr">
        <is>
          <t>DIGIKEY 2100355</t>
        </is>
      </c>
      <c r="D24" s="180" t="n">
        <v>44266</v>
      </c>
      <c r="E24" s="181" t="n">
        <v>56.96</v>
      </c>
      <c r="F24" s="209" t="n"/>
      <c r="G24" s="209" t="n"/>
      <c r="H24" s="182" t="n"/>
      <c r="I24" s="209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9" t="n">
        <v>56.96</v>
      </c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2" t="n"/>
      <c r="EH24" s="182" t="n"/>
      <c r="EI24" s="182" t="n"/>
      <c r="EJ24" s="182" t="n"/>
      <c r="EK24" s="182" t="n"/>
      <c r="EL24" s="182" t="n"/>
      <c r="EM24" s="182" t="n"/>
      <c r="EN24" s="182" t="n"/>
      <c r="EO24" s="182" t="n"/>
      <c r="EP24" s="182" t="n"/>
      <c r="EQ24" s="182" t="n"/>
      <c r="ER24" s="182" t="n"/>
      <c r="ES24" s="182" t="n"/>
      <c r="ET24" s="182" t="n"/>
      <c r="EU24" s="182" t="n"/>
      <c r="EV24" s="182" t="n"/>
      <c r="EW24" s="182" t="n"/>
      <c r="EX24" s="182" t="n"/>
      <c r="EY24" s="182" t="n"/>
      <c r="EZ24" s="182" t="n"/>
      <c r="FA24" s="182" t="n"/>
      <c r="FB24" s="182" t="n"/>
      <c r="FC24" s="182" t="n"/>
      <c r="FD24" s="182" t="n"/>
      <c r="FE24" s="182" t="n"/>
      <c r="FF24" s="182" t="n"/>
      <c r="FG24" s="182" t="n"/>
      <c r="FH24" s="182" t="n"/>
      <c r="FI24" s="182" t="n"/>
      <c r="FJ24" s="182" t="n"/>
      <c r="FK24" s="182" t="n"/>
      <c r="FL24" s="182" t="n"/>
      <c r="FM24" s="182" t="n"/>
      <c r="FN24" s="182" t="n"/>
      <c r="FO24" s="182" t="n"/>
      <c r="FP24" s="184" t="n"/>
      <c r="FQ24" s="184" t="n"/>
      <c r="FR24" s="185">
        <f>SUM(F24:FQ24)</f>
        <v/>
      </c>
      <c r="FS24" s="186">
        <f>E24-FR24</f>
        <v/>
      </c>
    </row>
    <row r="25">
      <c r="A25" s="5" t="n">
        <v>24</v>
      </c>
      <c r="B25" s="179" t="n">
        <v>44315</v>
      </c>
      <c r="C25" s="30" t="inlineStr">
        <is>
          <t>7-333-85344</t>
        </is>
      </c>
      <c r="D25" s="180" t="n">
        <v>44295</v>
      </c>
      <c r="E25" s="181" t="n">
        <v>4298.59</v>
      </c>
      <c r="F25" s="209" t="n"/>
      <c r="G25" s="209" t="n"/>
      <c r="H25" s="189" t="n">
        <v>109.78</v>
      </c>
      <c r="I25" s="209" t="n"/>
      <c r="J25" s="182" t="n"/>
      <c r="K25" s="189" t="n">
        <v>28.59</v>
      </c>
      <c r="L25" s="182" t="n"/>
      <c r="M25" s="189" t="n">
        <v>7.62</v>
      </c>
      <c r="N25" s="189" t="n">
        <v>13.72</v>
      </c>
      <c r="O25" s="189" t="n">
        <v>42.94</v>
      </c>
      <c r="P25" s="182" t="n"/>
      <c r="Q25" s="182" t="n"/>
      <c r="R25" s="182" t="n"/>
      <c r="S25" s="182" t="n"/>
      <c r="T25" s="182" t="n"/>
      <c r="U25" s="182" t="n"/>
      <c r="V25" s="189" t="n">
        <v>66.53</v>
      </c>
      <c r="W25" s="189" t="n">
        <v>157.8</v>
      </c>
      <c r="X25" s="182" t="n"/>
      <c r="Y25" s="189" t="n">
        <v>20.9</v>
      </c>
      <c r="Z25" s="189" t="n">
        <v>46.49</v>
      </c>
      <c r="AA25" s="189" t="n"/>
      <c r="AB25" s="182" t="n"/>
      <c r="AC25" s="182" t="n"/>
      <c r="AD25" s="182" t="n"/>
      <c r="AE25" s="182" t="n"/>
      <c r="AF25" s="189" t="n">
        <v>20.78</v>
      </c>
      <c r="AG25" s="189" t="n">
        <v>17.76</v>
      </c>
      <c r="AH25" s="189" t="n">
        <v>33.78</v>
      </c>
      <c r="AI25" s="189" t="n">
        <v>40.06</v>
      </c>
      <c r="AJ25" s="189" t="n"/>
      <c r="AK25" s="182" t="n"/>
      <c r="AL25" s="182" t="n"/>
      <c r="AM25" s="182" t="n"/>
      <c r="AN25" s="182" t="n"/>
      <c r="AO25" s="189" t="n">
        <v>108.24</v>
      </c>
      <c r="AP25" s="189" t="n">
        <v>34.36</v>
      </c>
      <c r="AQ25" s="189" t="n">
        <v>7.59</v>
      </c>
      <c r="AR25" s="189" t="n">
        <v>41.5</v>
      </c>
      <c r="AS25" s="189" t="n">
        <v>63.81</v>
      </c>
      <c r="AT25" s="189" t="n">
        <v>34.65</v>
      </c>
      <c r="AU25" s="189" t="n">
        <v>90.33</v>
      </c>
      <c r="AV25" s="182" t="n"/>
      <c r="AW25" s="182" t="n"/>
      <c r="AX25" s="182" t="n"/>
      <c r="AY25" s="182" t="n"/>
      <c r="AZ25" s="189" t="n">
        <v>29.91</v>
      </c>
      <c r="BA25" s="182" t="n"/>
      <c r="BB25" s="182" t="n"/>
      <c r="BC25" s="182" t="n"/>
      <c r="BD25" s="182" t="n"/>
      <c r="BE25" s="189" t="n">
        <v>239.09</v>
      </c>
      <c r="BF25" s="189" t="n"/>
      <c r="BG25" s="189" t="n">
        <v>46.31</v>
      </c>
      <c r="BH25" s="189" t="n">
        <v>55.4</v>
      </c>
      <c r="BI25" s="182" t="n"/>
      <c r="BJ25" s="182" t="n"/>
      <c r="BK25" s="182" t="n"/>
      <c r="BL25" s="182" t="n"/>
      <c r="BM25" s="189" t="n">
        <v>15.55</v>
      </c>
      <c r="BN25" s="182" t="n"/>
      <c r="BO25" s="189" t="n">
        <v>103.21</v>
      </c>
      <c r="BP25" s="189" t="n">
        <v>46.69</v>
      </c>
      <c r="BQ25" s="189" t="n">
        <v>18.32</v>
      </c>
      <c r="BR25" s="182" t="n"/>
      <c r="BS25" s="189" t="n">
        <v>81.71000000000001</v>
      </c>
      <c r="BT25" s="182" t="n"/>
      <c r="BU25" s="182" t="n"/>
      <c r="BV25" s="182" t="n"/>
      <c r="BW25" s="182" t="n"/>
      <c r="BX25" s="182" t="n"/>
      <c r="BY25" s="189" t="n">
        <v>12.13</v>
      </c>
      <c r="BZ25" s="182" t="n"/>
      <c r="CA25" s="182" t="n"/>
      <c r="CB25" s="189" t="n">
        <v>26.88</v>
      </c>
      <c r="CC25" s="182" t="n"/>
      <c r="CD25" s="182" t="n"/>
      <c r="CE25" s="189" t="n">
        <v>59.38000000000001</v>
      </c>
      <c r="CF25" s="182" t="n"/>
      <c r="CG25" s="182" t="n"/>
      <c r="CH25" s="182" t="n"/>
      <c r="CI25" s="182" t="n"/>
      <c r="CJ25" s="182" t="n"/>
      <c r="CK25" s="182" t="n"/>
      <c r="CL25" s="189" t="n">
        <v>191.33</v>
      </c>
      <c r="CM25" s="182" t="n"/>
      <c r="CN25" s="182" t="n"/>
      <c r="CO25" s="182" t="n"/>
      <c r="CP25" s="189" t="n">
        <v>118.22</v>
      </c>
      <c r="CQ25" s="182" t="n"/>
      <c r="CR25" s="182" t="n"/>
      <c r="CS25" s="189" t="n">
        <v>12.13</v>
      </c>
      <c r="CT25" s="182" t="n"/>
      <c r="CU25" s="189" t="n">
        <v>92.2</v>
      </c>
      <c r="CV25" s="182" t="n"/>
      <c r="CW25" s="189" t="n">
        <v>7.59</v>
      </c>
      <c r="CX25" s="182" t="n"/>
      <c r="CY25" s="182" t="n"/>
      <c r="CZ25" s="182" t="n"/>
      <c r="DA25" s="189" t="n">
        <v>56.23</v>
      </c>
      <c r="DB25" s="189" t="n">
        <v>7.59</v>
      </c>
      <c r="DC25" s="182" t="n"/>
      <c r="DD25" s="182" t="n"/>
      <c r="DE25" s="182" t="n"/>
      <c r="DF25" s="189" t="n">
        <v>13.72</v>
      </c>
      <c r="DG25" s="189" t="n">
        <v>42.62</v>
      </c>
      <c r="DH25" s="182" t="n"/>
      <c r="DI25" s="182" t="n"/>
      <c r="DJ25" s="189" t="n">
        <v>12.09</v>
      </c>
      <c r="DK25" s="182" t="n"/>
      <c r="DL25" s="182" t="n"/>
      <c r="DM25" s="182" t="n"/>
      <c r="DN25" s="182" t="n"/>
      <c r="DO25" s="182" t="n"/>
      <c r="DP25" s="189" t="n">
        <v>70.5</v>
      </c>
      <c r="DQ25" s="182" t="n"/>
      <c r="DR25" s="182" t="n"/>
      <c r="DS25" s="182" t="n"/>
      <c r="DT25" s="182" t="n"/>
      <c r="DU25" s="189" t="n">
        <v>7.06</v>
      </c>
      <c r="DV25" s="182" t="n"/>
      <c r="DW25" s="189" t="n">
        <v>14.22</v>
      </c>
      <c r="DX25" s="182" t="n"/>
      <c r="DY25" s="182" t="n"/>
      <c r="DZ25" s="182" t="n"/>
      <c r="EA25" s="182" t="n"/>
      <c r="EB25" s="182" t="n"/>
      <c r="EC25" s="189" t="n">
        <v>23.63</v>
      </c>
      <c r="ED25" s="182" t="n"/>
      <c r="EE25" s="189" t="n">
        <v>18.32</v>
      </c>
      <c r="EF25" s="182" t="n"/>
      <c r="EG25" s="182" t="n"/>
      <c r="EH25" s="189" t="n">
        <v>18.55</v>
      </c>
      <c r="EI25" s="182" t="n"/>
      <c r="EJ25" s="182" t="n"/>
      <c r="EK25" s="189" t="n">
        <v>27.68</v>
      </c>
      <c r="EL25" s="189" t="n">
        <v>26.81</v>
      </c>
      <c r="EM25" s="189" t="n">
        <v>11.66</v>
      </c>
      <c r="EN25" s="189" t="n">
        <v>12.13</v>
      </c>
      <c r="EO25" s="189" t="n">
        <v>628.29</v>
      </c>
      <c r="EP25" s="182" t="n"/>
      <c r="EQ25" s="189" t="n">
        <v>27.16</v>
      </c>
      <c r="ER25" s="182" t="n"/>
      <c r="ES25" s="182" t="n"/>
      <c r="ET25" s="182" t="n"/>
      <c r="EU25" s="182" t="n"/>
      <c r="EV25" s="182" t="n"/>
      <c r="EW25" s="182" t="n"/>
      <c r="EX25" s="182" t="n"/>
      <c r="EY25" s="189" t="n">
        <v>18.89</v>
      </c>
      <c r="EZ25" s="189" t="n">
        <v>53.88000000000001</v>
      </c>
      <c r="FA25" s="182" t="n"/>
      <c r="FB25" s="182" t="n"/>
      <c r="FC25" s="189" t="n">
        <v>10.27</v>
      </c>
      <c r="FD25" s="189" t="n">
        <v>95.11000000000001</v>
      </c>
      <c r="FE25" s="182" t="n"/>
      <c r="FF25" s="182" t="n"/>
      <c r="FG25" s="189" t="n">
        <v>25.79</v>
      </c>
      <c r="FH25" s="182" t="n"/>
      <c r="FI25" s="189" t="n">
        <v>76.53</v>
      </c>
      <c r="FJ25" s="182" t="n"/>
      <c r="FK25" s="189" t="n">
        <v>72.26000000000001</v>
      </c>
      <c r="FL25" s="189" t="n">
        <v>104.6</v>
      </c>
      <c r="FM25" s="182" t="n"/>
      <c r="FN25" s="189" t="n">
        <v>606.52</v>
      </c>
      <c r="FO25" s="189" t="n">
        <v>31.16</v>
      </c>
      <c r="FP25" s="201" t="n">
        <v>34.42</v>
      </c>
      <c r="FQ25" s="201" t="n">
        <v>7.62</v>
      </c>
      <c r="FR25" s="185">
        <f>SUM(F25:FQ25)</f>
        <v/>
      </c>
      <c r="FS25" s="186">
        <f>E25-FR25</f>
        <v/>
      </c>
    </row>
    <row r="26">
      <c r="A26" s="5" t="n">
        <v>25</v>
      </c>
      <c r="B26" s="179" t="n">
        <v>44315</v>
      </c>
      <c r="C26" s="30" t="inlineStr">
        <is>
          <t>3-363-22270</t>
        </is>
      </c>
      <c r="D26" s="180" t="n">
        <v>44298</v>
      </c>
      <c r="E26" s="181" t="n">
        <v>8892.25</v>
      </c>
      <c r="F26" s="209" t="n"/>
      <c r="G26" s="209" t="n"/>
      <c r="H26" s="182" t="n"/>
      <c r="I26" s="209" t="n"/>
      <c r="J26" s="182" t="n"/>
      <c r="K26" s="182" t="n"/>
      <c r="L26" s="189" t="n">
        <v>289.88</v>
      </c>
      <c r="M26" s="182" t="n"/>
      <c r="N26" s="182" t="n"/>
      <c r="O26" s="182" t="n"/>
      <c r="P26" s="182" t="n"/>
      <c r="Q26" s="189" t="n">
        <v>54.18</v>
      </c>
      <c r="R26" s="189" t="n"/>
      <c r="S26" s="182" t="n"/>
      <c r="T26" s="182" t="n"/>
      <c r="U26" s="182" t="n"/>
      <c r="V26" s="189" t="n">
        <v>124.32</v>
      </c>
      <c r="W26" s="189" t="n">
        <v>626.8</v>
      </c>
      <c r="X26" s="189" t="n">
        <v>57.45999999999999</v>
      </c>
      <c r="Y26" s="189" t="n">
        <v>82.44</v>
      </c>
      <c r="Z26" s="182" t="n"/>
      <c r="AA26" s="182" t="n"/>
      <c r="AB26" s="182" t="n"/>
      <c r="AC26" s="182" t="n"/>
      <c r="AD26" s="182" t="n"/>
      <c r="AE26" s="182" t="n"/>
      <c r="AF26" s="189" t="n">
        <v>2.66</v>
      </c>
      <c r="AG26" s="182" t="n"/>
      <c r="AH26" s="189" t="n">
        <v>161.19</v>
      </c>
      <c r="AI26" s="189" t="n">
        <v>210.4</v>
      </c>
      <c r="AJ26" s="189" t="n"/>
      <c r="AK26" s="182" t="n"/>
      <c r="AL26" s="182" t="n"/>
      <c r="AM26" s="182" t="n"/>
      <c r="AN26" s="182" t="n"/>
      <c r="AO26" s="189" t="n">
        <v>248.02</v>
      </c>
      <c r="AP26" s="182" t="n"/>
      <c r="AQ26" s="182" t="n"/>
      <c r="AR26" s="189" t="n">
        <v>36.01</v>
      </c>
      <c r="AS26" s="189" t="n">
        <v>170.83</v>
      </c>
      <c r="AT26" s="189" t="n">
        <v>5.33</v>
      </c>
      <c r="AU26" s="189" t="n">
        <v>7.99</v>
      </c>
      <c r="AV26" s="182" t="n"/>
      <c r="AW26" s="182" t="n"/>
      <c r="AX26" s="189" t="n">
        <v>118.52</v>
      </c>
      <c r="AY26" s="189" t="n"/>
      <c r="AZ26" s="182" t="n"/>
      <c r="BA26" s="189" t="n">
        <v>9.59</v>
      </c>
      <c r="BB26" s="182" t="n"/>
      <c r="BC26" s="182" t="n"/>
      <c r="BD26" s="182" t="n"/>
      <c r="BE26" s="189" t="n">
        <v>222.57</v>
      </c>
      <c r="BF26" s="189" t="n"/>
      <c r="BG26" s="189" t="n">
        <v>163.53</v>
      </c>
      <c r="BH26" s="182" t="n"/>
      <c r="BI26" s="189" t="n">
        <v>13.32</v>
      </c>
      <c r="BJ26" s="182" t="n"/>
      <c r="BK26" s="189" t="n">
        <v>237.45</v>
      </c>
      <c r="BL26" s="182" t="n"/>
      <c r="BM26" s="189" t="n">
        <v>15.48</v>
      </c>
      <c r="BN26" s="182" t="n"/>
      <c r="BO26" s="189" t="n">
        <v>4.53</v>
      </c>
      <c r="BP26" s="182" t="n"/>
      <c r="BQ26" s="182" t="n"/>
      <c r="BR26" s="182" t="n"/>
      <c r="BS26" s="182" t="n"/>
      <c r="BT26" s="189" t="n">
        <v>10.66</v>
      </c>
      <c r="BU26" s="182" t="n"/>
      <c r="BV26" s="182" t="n"/>
      <c r="BW26" s="182" t="n"/>
      <c r="BX26" s="182" t="n"/>
      <c r="BY26" s="189" t="n">
        <v>151.36</v>
      </c>
      <c r="BZ26" s="189" t="n">
        <v>63</v>
      </c>
      <c r="CA26" s="182" t="n"/>
      <c r="CB26" s="189" t="n">
        <v>213.45</v>
      </c>
      <c r="CC26" s="182" t="n"/>
      <c r="CD26" s="182" t="n"/>
      <c r="CE26" s="182" t="n"/>
      <c r="CF26" s="189" t="n">
        <v>38.68</v>
      </c>
      <c r="CG26" s="182" t="n"/>
      <c r="CH26" s="182" t="n"/>
      <c r="CI26" s="189" t="n">
        <v>592.63</v>
      </c>
      <c r="CJ26" s="189" t="n">
        <v>411.35</v>
      </c>
      <c r="CK26" s="189" t="n">
        <v>154.22</v>
      </c>
      <c r="CL26" s="182" t="n"/>
      <c r="CM26" s="182" t="n"/>
      <c r="CN26" s="182" t="n"/>
      <c r="CO26" s="189" t="n">
        <v>304.97</v>
      </c>
      <c r="CP26" s="189" t="n">
        <v>4</v>
      </c>
      <c r="CQ26" s="182" t="n"/>
      <c r="CR26" s="182" t="n"/>
      <c r="CS26" s="182" t="n"/>
      <c r="CT26" s="189" t="n">
        <v>127.89</v>
      </c>
      <c r="CU26" s="182" t="n"/>
      <c r="CV26" s="182" t="n"/>
      <c r="CW26" s="182" t="n"/>
      <c r="CX26" s="182" t="n"/>
      <c r="CY26" s="182" t="n"/>
      <c r="CZ26" s="182" t="n"/>
      <c r="DA26" s="189" t="n">
        <v>2.13</v>
      </c>
      <c r="DB26" s="189" t="n">
        <v>405.18</v>
      </c>
      <c r="DC26" s="182" t="n"/>
      <c r="DD26" s="182" t="n"/>
      <c r="DE26" s="182" t="n"/>
      <c r="DF26" s="189" t="n">
        <v>5.33</v>
      </c>
      <c r="DG26" s="182" t="n"/>
      <c r="DH26" s="182" t="n"/>
      <c r="DI26" s="182" t="n"/>
      <c r="DJ26" s="182" t="n"/>
      <c r="DK26" s="182" t="n"/>
      <c r="DL26" s="189" t="n">
        <v>1533.13</v>
      </c>
      <c r="DM26" s="182" t="n"/>
      <c r="DN26" s="189" t="n">
        <v>149.03</v>
      </c>
      <c r="DO26" s="189" t="n">
        <v>77.11</v>
      </c>
      <c r="DP26" s="182" t="n"/>
      <c r="DQ26" s="182" t="n"/>
      <c r="DR26" s="182" t="n"/>
      <c r="DS26" s="182" t="n"/>
      <c r="DT26" s="182" t="n"/>
      <c r="DU26" s="182" t="n"/>
      <c r="DV26" s="182" t="n"/>
      <c r="DW26" s="189" t="n">
        <v>248.6</v>
      </c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2" t="n"/>
      <c r="EH26" s="182" t="n"/>
      <c r="EI26" s="182" t="n"/>
      <c r="EJ26" s="182" t="n"/>
      <c r="EK26" s="189" t="n">
        <v>203.67</v>
      </c>
      <c r="EL26" s="189" t="n">
        <v>301.53</v>
      </c>
      <c r="EM26" s="189" t="n">
        <v>23.71</v>
      </c>
      <c r="EN26" s="189" t="n">
        <v>23.71</v>
      </c>
      <c r="EO26" s="189" t="n">
        <v>4.53</v>
      </c>
      <c r="EP26" s="189" t="n">
        <v>62.3</v>
      </c>
      <c r="EQ26" s="189" t="n">
        <v>59.34999999999999</v>
      </c>
      <c r="ER26" s="182" t="n"/>
      <c r="ES26" s="182" t="n"/>
      <c r="ET26" s="182" t="n"/>
      <c r="EU26" s="189" t="n">
        <v>51.77</v>
      </c>
      <c r="EV26" s="182" t="n"/>
      <c r="EW26" s="182" t="n"/>
      <c r="EX26" s="182" t="n"/>
      <c r="EY26" s="182" t="n"/>
      <c r="EZ26" s="189" t="n">
        <v>6.24</v>
      </c>
      <c r="FA26" s="182" t="n"/>
      <c r="FB26" s="182" t="n"/>
      <c r="FC26" s="182" t="n"/>
      <c r="FD26" s="189" t="n">
        <v>403.41</v>
      </c>
      <c r="FE26" s="182" t="n"/>
      <c r="FF26" s="189" t="n">
        <v>15.41</v>
      </c>
      <c r="FG26" s="189" t="n">
        <v>87.66</v>
      </c>
      <c r="FH26" s="182" t="n"/>
      <c r="FI26" s="182" t="n"/>
      <c r="FJ26" s="182" t="n"/>
      <c r="FK26" s="189" t="n">
        <v>17.1</v>
      </c>
      <c r="FL26" s="189" t="n">
        <v>110.41</v>
      </c>
      <c r="FM26" s="189" t="n">
        <v>150.75</v>
      </c>
      <c r="FN26" s="182" t="n"/>
      <c r="FO26" s="182" t="n"/>
      <c r="FP26" s="201" t="n">
        <v>15.48</v>
      </c>
      <c r="FQ26" s="184" t="n"/>
      <c r="FR26" s="185">
        <f>SUM(F26:FQ26)</f>
        <v/>
      </c>
      <c r="FS26" s="186">
        <f>E26-FR26</f>
        <v/>
      </c>
    </row>
    <row r="27">
      <c r="A27" s="5" t="n">
        <v>26</v>
      </c>
      <c r="B27" s="179" t="n">
        <v>44315</v>
      </c>
      <c r="C27" s="30" t="inlineStr">
        <is>
          <t>7-342-38146</t>
        </is>
      </c>
      <c r="D27" s="180" t="n">
        <v>44302</v>
      </c>
      <c r="E27" s="181" t="n">
        <v>3367.07</v>
      </c>
      <c r="F27" s="210" t="n">
        <v>125.48</v>
      </c>
      <c r="G27" s="210" t="n"/>
      <c r="H27" s="182" t="n"/>
      <c r="I27" s="209" t="n"/>
      <c r="J27" s="182" t="n"/>
      <c r="K27" s="189" t="n">
        <v>10.23</v>
      </c>
      <c r="L27" s="189" t="n">
        <v>11.61</v>
      </c>
      <c r="M27" s="182" t="n"/>
      <c r="N27" s="189" t="n">
        <v>91.28</v>
      </c>
      <c r="O27" s="182" t="n"/>
      <c r="P27" s="182" t="n"/>
      <c r="Q27" s="182" t="n"/>
      <c r="R27" s="182" t="n"/>
      <c r="S27" s="182" t="n"/>
      <c r="T27" s="182" t="n"/>
      <c r="U27" s="189" t="n">
        <v>10.73</v>
      </c>
      <c r="V27" s="189" t="n">
        <v>40.99</v>
      </c>
      <c r="W27" s="189" t="n">
        <v>14.63</v>
      </c>
      <c r="X27" s="182" t="n"/>
      <c r="Y27" s="182" t="n"/>
      <c r="Z27" s="182" t="n"/>
      <c r="AA27" s="182" t="n"/>
      <c r="AB27" s="182" t="n"/>
      <c r="AC27" s="189" t="n">
        <v>11.61</v>
      </c>
      <c r="AD27" s="182" t="n"/>
      <c r="AE27" s="182" t="n"/>
      <c r="AF27" s="189" t="n">
        <v>11.61</v>
      </c>
      <c r="AG27" s="182" t="n"/>
      <c r="AH27" s="189" t="n">
        <v>7.04</v>
      </c>
      <c r="AI27" s="182" t="n"/>
      <c r="AJ27" s="182" t="n"/>
      <c r="AK27" s="182" t="n"/>
      <c r="AL27" s="182" t="n"/>
      <c r="AM27" s="182" t="n"/>
      <c r="AN27" s="182" t="n"/>
      <c r="AO27" s="189" t="n">
        <v>12.09</v>
      </c>
      <c r="AP27" s="182" t="n"/>
      <c r="AQ27" s="189" t="n">
        <v>15.27</v>
      </c>
      <c r="AR27" s="182" t="n"/>
      <c r="AS27" s="182" t="n"/>
      <c r="AT27" s="182" t="n"/>
      <c r="AU27" s="189" t="n">
        <v>11.04</v>
      </c>
      <c r="AV27" s="182" t="n"/>
      <c r="AW27" s="182" t="n"/>
      <c r="AX27" s="189" t="n">
        <v>11.93</v>
      </c>
      <c r="AY27" s="189" t="n"/>
      <c r="AZ27" s="189" t="n">
        <v>13.68</v>
      </c>
      <c r="BA27" s="189" t="n">
        <v>138.29</v>
      </c>
      <c r="BB27" s="182" t="n"/>
      <c r="BC27" s="182" t="n"/>
      <c r="BD27" s="182" t="n"/>
      <c r="BE27" s="189" t="n">
        <v>11.61</v>
      </c>
      <c r="BF27" s="189" t="n"/>
      <c r="BG27" s="189" t="n">
        <v>91.75999999999999</v>
      </c>
      <c r="BH27" s="189" t="n">
        <v>7.04</v>
      </c>
      <c r="BI27" s="182" t="n"/>
      <c r="BJ27" s="182" t="n"/>
      <c r="BK27" s="182" t="n"/>
      <c r="BL27" s="182" t="n"/>
      <c r="BM27" s="182" t="n"/>
      <c r="BN27" s="182" t="n"/>
      <c r="BO27" s="182" t="n"/>
      <c r="BP27" s="189" t="n">
        <v>21.27</v>
      </c>
      <c r="BQ27" s="182" t="n"/>
      <c r="BR27" s="182" t="n"/>
      <c r="BS27" s="182" t="n"/>
      <c r="BT27" s="189" t="n">
        <v>87.54000000000001</v>
      </c>
      <c r="BU27" s="189" t="n">
        <v>7.59</v>
      </c>
      <c r="BV27" s="182" t="n"/>
      <c r="BW27" s="182" t="n"/>
      <c r="BX27" s="182" t="n"/>
      <c r="BY27" s="182" t="n"/>
      <c r="BZ27" s="182" t="n"/>
      <c r="CA27" s="182" t="n"/>
      <c r="CB27" s="189" t="n">
        <v>7.81</v>
      </c>
      <c r="CC27" s="182" t="n"/>
      <c r="CD27" s="189" t="n">
        <v>12.09</v>
      </c>
      <c r="CE27" s="189" t="n">
        <v>18.53</v>
      </c>
      <c r="CF27" s="189" t="n">
        <v>261.02</v>
      </c>
      <c r="CG27" s="182" t="n"/>
      <c r="CH27" s="182" t="n"/>
      <c r="CI27" s="182" t="n"/>
      <c r="CJ27" s="189" t="n">
        <v>272.68</v>
      </c>
      <c r="CK27" s="189" t="n">
        <v>273.9</v>
      </c>
      <c r="CL27" s="189" t="n">
        <v>40.12</v>
      </c>
      <c r="CM27" s="182" t="n"/>
      <c r="CN27" s="182" t="n"/>
      <c r="CO27" s="182" t="n"/>
      <c r="CP27" s="182" t="n"/>
      <c r="CQ27" s="182" t="n"/>
      <c r="CR27" s="189" t="n">
        <v>7.04</v>
      </c>
      <c r="CS27" s="182" t="n"/>
      <c r="CT27" s="182" t="n"/>
      <c r="CU27" s="189" t="n">
        <v>38.3</v>
      </c>
      <c r="CV27" s="182" t="n"/>
      <c r="CW27" s="189" t="n">
        <v>27.25</v>
      </c>
      <c r="CX27" s="189" t="n">
        <v>27.07</v>
      </c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9" t="n">
        <v>59.89</v>
      </c>
      <c r="DM27" s="182" t="n"/>
      <c r="DN27" s="182" t="n"/>
      <c r="DO27" s="182" t="n"/>
      <c r="DP27" s="189" t="n">
        <v>23.86</v>
      </c>
      <c r="DQ27" s="182" t="n"/>
      <c r="DR27" s="182" t="n"/>
      <c r="DS27" s="182" t="n"/>
      <c r="DT27" s="189" t="n">
        <v>11.61</v>
      </c>
      <c r="DU27" s="182" t="n"/>
      <c r="DV27" s="182" t="n"/>
      <c r="DW27" s="189" t="n">
        <v>23.57</v>
      </c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9" t="n">
        <v>19.68</v>
      </c>
      <c r="EL27" s="182" t="n"/>
      <c r="EM27" s="182" t="n"/>
      <c r="EN27" s="182" t="n"/>
      <c r="EO27" s="189" t="n">
        <v>35.41</v>
      </c>
      <c r="EP27" s="182" t="n"/>
      <c r="EQ27" s="189" t="n">
        <v>205.67</v>
      </c>
      <c r="ER27" s="182" t="n"/>
      <c r="ES27" s="182" t="n"/>
      <c r="ET27" s="182" t="n"/>
      <c r="EU27" s="182" t="n"/>
      <c r="EV27" s="182" t="n"/>
      <c r="EW27" s="189" t="n">
        <v>7.04</v>
      </c>
      <c r="EX27" s="182" t="n"/>
      <c r="EY27" s="182" t="n"/>
      <c r="EZ27" s="189" t="n">
        <v>11.61</v>
      </c>
      <c r="FA27" s="189" t="n">
        <v>10.23</v>
      </c>
      <c r="FB27" s="189" t="n">
        <v>39.63</v>
      </c>
      <c r="FC27" s="182" t="n"/>
      <c r="FD27" s="189" t="n">
        <v>7.59</v>
      </c>
      <c r="FE27" s="182" t="n"/>
      <c r="FF27" s="182" t="n"/>
      <c r="FG27" s="182" t="n"/>
      <c r="FH27" s="189" t="n">
        <v>10.23</v>
      </c>
      <c r="FI27" s="182" t="n"/>
      <c r="FJ27" s="189" t="n">
        <v>37.95</v>
      </c>
      <c r="FK27" s="189" t="n">
        <v>13.51</v>
      </c>
      <c r="FL27" s="189" t="n">
        <v>109.33</v>
      </c>
      <c r="FM27" s="189" t="n">
        <v>32.08</v>
      </c>
      <c r="FN27" s="189" t="n">
        <v>927.3800000000001</v>
      </c>
      <c r="FO27" s="189" t="n">
        <v>10.23</v>
      </c>
      <c r="FP27" s="184" t="n"/>
      <c r="FQ27" s="201" t="n">
        <v>20.44</v>
      </c>
      <c r="FR27" s="185">
        <f>SUM(F27:FQ27)</f>
        <v/>
      </c>
      <c r="FS27" s="186">
        <f>E27-FR27</f>
        <v/>
      </c>
    </row>
    <row r="28">
      <c r="A28" s="5" t="n">
        <v>27</v>
      </c>
      <c r="B28" s="179" t="n">
        <v>44315</v>
      </c>
      <c r="C28" s="30" t="inlineStr">
        <is>
          <t>3-366-04644</t>
        </is>
      </c>
      <c r="D28" s="180" t="n">
        <v>44305</v>
      </c>
      <c r="E28" s="181" t="n">
        <v>8577.48</v>
      </c>
      <c r="F28" s="209" t="n"/>
      <c r="G28" s="209" t="n"/>
      <c r="H28" s="182" t="n"/>
      <c r="I28" s="209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9" t="n">
        <v>71.27</v>
      </c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9" t="n">
        <v>7756</v>
      </c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2" t="n"/>
      <c r="DI28" s="182" t="n"/>
      <c r="DJ28" s="182" t="n"/>
      <c r="DK28" s="182" t="n"/>
      <c r="DL28" s="182" t="n"/>
      <c r="DM28" s="182" t="n"/>
      <c r="DN28" s="182" t="n"/>
      <c r="DO28" s="182" t="n"/>
      <c r="DP28" s="182" t="n"/>
      <c r="DQ28" s="182" t="n"/>
      <c r="DR28" s="182" t="n"/>
      <c r="DS28" s="182" t="n"/>
      <c r="DT28" s="182" t="n"/>
      <c r="DU28" s="182" t="n"/>
      <c r="DV28" s="182" t="n"/>
      <c r="DW28" s="182" t="n"/>
      <c r="DX28" s="182" t="n"/>
      <c r="DY28" s="182" t="n"/>
      <c r="DZ28" s="182" t="n"/>
      <c r="EA28" s="182" t="n"/>
      <c r="EB28" s="182" t="n"/>
      <c r="EC28" s="189" t="n">
        <v>563.27</v>
      </c>
      <c r="ED28" s="182" t="n"/>
      <c r="EE28" s="182" t="n"/>
      <c r="EF28" s="182" t="n"/>
      <c r="EG28" s="182" t="n"/>
      <c r="EH28" s="182" t="n"/>
      <c r="EI28" s="182" t="n"/>
      <c r="EJ28" s="182" t="n"/>
      <c r="EK28" s="182" t="n"/>
      <c r="EL28" s="182" t="n"/>
      <c r="EM28" s="182" t="n"/>
      <c r="EN28" s="182" t="n"/>
      <c r="EO28" s="182" t="n"/>
      <c r="EP28" s="182" t="n"/>
      <c r="EQ28" s="189" t="n">
        <v>68.23</v>
      </c>
      <c r="ER28" s="182" t="n"/>
      <c r="ES28" s="182" t="n"/>
      <c r="ET28" s="182" t="n"/>
      <c r="EU28" s="182" t="n"/>
      <c r="EV28" s="182" t="n"/>
      <c r="EW28" s="182" t="n"/>
      <c r="EX28" s="182" t="n"/>
      <c r="EY28" s="182" t="n"/>
      <c r="EZ28" s="182" t="n"/>
      <c r="FA28" s="182" t="n"/>
      <c r="FB28" s="182" t="n"/>
      <c r="FC28" s="182" t="n"/>
      <c r="FD28" s="182" t="n"/>
      <c r="FE28" s="182" t="n"/>
      <c r="FF28" s="182" t="n"/>
      <c r="FG28" s="182" t="n"/>
      <c r="FH28" s="182" t="n"/>
      <c r="FI28" s="182" t="n"/>
      <c r="FJ28" s="182" t="n"/>
      <c r="FK28" s="189" t="n">
        <v>118.71</v>
      </c>
      <c r="FL28" s="182" t="n"/>
      <c r="FM28" s="182" t="n"/>
      <c r="FN28" s="182" t="n"/>
      <c r="FO28" s="182" t="n"/>
      <c r="FP28" s="184" t="n"/>
      <c r="FQ28" s="184" t="n"/>
      <c r="FR28" s="185">
        <f>SUM(F28:FQ28)</f>
        <v/>
      </c>
      <c r="FS28" s="186">
        <f>E28-FR28</f>
        <v/>
      </c>
    </row>
    <row r="29">
      <c r="A29" s="5" t="n">
        <v>28</v>
      </c>
      <c r="B29" s="179" t="n">
        <v>44315</v>
      </c>
      <c r="C29" s="30" t="inlineStr">
        <is>
          <t>3-366-66769</t>
        </is>
      </c>
      <c r="D29" s="180" t="n">
        <v>44306</v>
      </c>
      <c r="E29" s="181" t="n">
        <v>5490.22</v>
      </c>
      <c r="F29" s="209" t="n"/>
      <c r="G29" s="209" t="n"/>
      <c r="H29" s="182" t="n"/>
      <c r="I29" s="209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9" t="n">
        <v>38.23</v>
      </c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9" t="n">
        <v>95.18000000000001</v>
      </c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9" t="n">
        <v>5356.81</v>
      </c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2" t="n"/>
      <c r="DF29" s="182" t="n"/>
      <c r="DG29" s="182" t="n"/>
      <c r="DH29" s="182" t="n"/>
      <c r="DI29" s="182" t="n"/>
      <c r="DJ29" s="182" t="n"/>
      <c r="DK29" s="182" t="n"/>
      <c r="DL29" s="182" t="n"/>
      <c r="DM29" s="182" t="n"/>
      <c r="DN29" s="182" t="n"/>
      <c r="DO29" s="182" t="n"/>
      <c r="DP29" s="182" t="n"/>
      <c r="DQ29" s="182" t="n"/>
      <c r="DR29" s="182" t="n"/>
      <c r="DS29" s="182" t="n"/>
      <c r="DT29" s="182" t="n"/>
      <c r="DU29" s="182" t="n"/>
      <c r="DV29" s="182" t="n"/>
      <c r="DW29" s="182" t="n"/>
      <c r="DX29" s="182" t="n"/>
      <c r="DY29" s="182" t="n"/>
      <c r="DZ29" s="182" t="n"/>
      <c r="EA29" s="182" t="n"/>
      <c r="EB29" s="182" t="n"/>
      <c r="EC29" s="182" t="n"/>
      <c r="ED29" s="182" t="n"/>
      <c r="EE29" s="182" t="n"/>
      <c r="EF29" s="182" t="n"/>
      <c r="EG29" s="182" t="n"/>
      <c r="EH29" s="182" t="n"/>
      <c r="EI29" s="182" t="n"/>
      <c r="EJ29" s="182" t="n"/>
      <c r="EK29" s="182" t="n"/>
      <c r="EL29" s="182" t="n"/>
      <c r="EM29" s="182" t="n"/>
      <c r="EN29" s="182" t="n"/>
      <c r="EO29" s="182" t="n"/>
      <c r="EP29" s="182" t="n"/>
      <c r="EQ29" s="182" t="n"/>
      <c r="ER29" s="182" t="n"/>
      <c r="ES29" s="182" t="n"/>
      <c r="ET29" s="182" t="n"/>
      <c r="EU29" s="182" t="n"/>
      <c r="EV29" s="182" t="n"/>
      <c r="EW29" s="182" t="n"/>
      <c r="EX29" s="182" t="n"/>
      <c r="EY29" s="182" t="n"/>
      <c r="EZ29" s="182" t="n"/>
      <c r="FA29" s="182" t="n"/>
      <c r="FB29" s="182" t="n"/>
      <c r="FC29" s="182" t="n"/>
      <c r="FD29" s="182" t="n"/>
      <c r="FE29" s="182" t="n"/>
      <c r="FF29" s="182" t="n"/>
      <c r="FG29" s="182" t="n"/>
      <c r="FH29" s="182" t="n"/>
      <c r="FI29" s="182" t="n"/>
      <c r="FJ29" s="182" t="n"/>
      <c r="FK29" s="182" t="n"/>
      <c r="FL29" s="182" t="n"/>
      <c r="FM29" s="182" t="n"/>
      <c r="FN29" s="182" t="n"/>
      <c r="FO29" s="182" t="n"/>
      <c r="FP29" s="184" t="n"/>
      <c r="FQ29" s="184" t="n"/>
      <c r="FR29" s="185">
        <f>SUM(F29:FQ29)</f>
        <v/>
      </c>
      <c r="FS29" s="186">
        <f>E29-FR29</f>
        <v/>
      </c>
    </row>
    <row r="30">
      <c r="A30" s="5" t="n">
        <v>29</v>
      </c>
      <c r="B30" s="179" t="n">
        <v>44315</v>
      </c>
      <c r="C30" s="30" t="inlineStr">
        <is>
          <t>7-349-23734</t>
        </is>
      </c>
      <c r="D30" s="180" t="n">
        <v>44309</v>
      </c>
      <c r="E30" s="181">
        <f>28.8-5.76</f>
        <v/>
      </c>
      <c r="F30" s="209" t="n"/>
      <c r="G30" s="209" t="n"/>
      <c r="H30" s="182" t="n"/>
      <c r="I30" s="209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9">
        <f>5.76+5.76</f>
        <v/>
      </c>
      <c r="W30" s="182" t="n"/>
      <c r="X30" s="189" t="n">
        <v>5.76</v>
      </c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2" t="n"/>
      <c r="DG30" s="182" t="n"/>
      <c r="DH30" s="182" t="n"/>
      <c r="DI30" s="182" t="n"/>
      <c r="DJ30" s="182" t="n"/>
      <c r="DK30" s="182" t="n"/>
      <c r="DL30" s="182" t="n"/>
      <c r="DM30" s="182" t="n"/>
      <c r="DN30" s="182" t="n"/>
      <c r="DO30" s="182" t="n"/>
      <c r="DP30" s="182" t="n"/>
      <c r="DQ30" s="182" t="n"/>
      <c r="DR30" s="182" t="n"/>
      <c r="DS30" s="182" t="n"/>
      <c r="DT30" s="182" t="n"/>
      <c r="DU30" s="182" t="n"/>
      <c r="DV30" s="182" t="n"/>
      <c r="DW30" s="182" t="n"/>
      <c r="DX30" s="182" t="n"/>
      <c r="DY30" s="182" t="n"/>
      <c r="DZ30" s="182" t="n"/>
      <c r="EA30" s="182" t="n"/>
      <c r="EB30" s="182" t="n"/>
      <c r="EC30" s="182" t="n"/>
      <c r="ED30" s="182" t="n"/>
      <c r="EE30" s="182" t="n"/>
      <c r="EF30" s="182" t="n"/>
      <c r="EG30" s="182" t="n"/>
      <c r="EH30" s="182" t="n"/>
      <c r="EI30" s="182" t="n"/>
      <c r="EJ30" s="182" t="n"/>
      <c r="EK30" s="182" t="n"/>
      <c r="EL30" s="182" t="n"/>
      <c r="EM30" s="182" t="n"/>
      <c r="EN30" s="182" t="n"/>
      <c r="EO30" s="182" t="n"/>
      <c r="EP30" s="182" t="n"/>
      <c r="EQ30" s="182" t="n"/>
      <c r="ER30" s="182" t="n"/>
      <c r="ES30" s="182" t="n"/>
      <c r="ET30" s="182" t="n"/>
      <c r="EU30" s="182" t="n"/>
      <c r="EV30" s="182" t="n"/>
      <c r="EW30" s="182" t="n"/>
      <c r="EX30" s="182" t="n"/>
      <c r="EY30" s="182" t="n"/>
      <c r="EZ30" s="182" t="n"/>
      <c r="FA30" s="182" t="n"/>
      <c r="FB30" s="182" t="n"/>
      <c r="FC30" s="182" t="n"/>
      <c r="FD30" s="182" t="n"/>
      <c r="FE30" s="189" t="n">
        <v>5.76</v>
      </c>
      <c r="FF30" s="182" t="n"/>
      <c r="FG30" s="182" t="n"/>
      <c r="FH30" s="182" t="n"/>
      <c r="FI30" s="182" t="n"/>
      <c r="FJ30" s="182" t="n"/>
      <c r="FK30" s="182" t="n"/>
      <c r="FL30" s="182" t="n"/>
      <c r="FM30" s="182" t="n"/>
      <c r="FN30" s="182" t="n"/>
      <c r="FO30" s="182" t="n"/>
      <c r="FP30" s="184" t="n"/>
      <c r="FQ30" s="184" t="n"/>
      <c r="FR30" s="185">
        <f>SUM(F30:FQ30)</f>
        <v/>
      </c>
      <c r="FS30" s="186">
        <f>E30-FR30</f>
        <v/>
      </c>
    </row>
    <row r="31">
      <c r="A31" s="5" t="n">
        <v>30</v>
      </c>
      <c r="B31" s="179" t="n">
        <v>44315</v>
      </c>
      <c r="C31" s="30" t="inlineStr">
        <is>
          <t>3-368-01084</t>
        </is>
      </c>
      <c r="D31" s="180" t="n">
        <v>44309</v>
      </c>
      <c r="E31" s="181">
        <f>3603.21-32</f>
        <v/>
      </c>
      <c r="F31" s="209" t="n"/>
      <c r="G31" s="209" t="n"/>
      <c r="H31" s="182" t="n"/>
      <c r="I31" s="209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9" t="n">
        <v>1022.27</v>
      </c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2" t="n"/>
      <c r="DG31" s="182" t="n"/>
      <c r="DH31" s="182" t="n"/>
      <c r="DI31" s="182" t="n"/>
      <c r="DJ31" s="182" t="n"/>
      <c r="DK31" s="182" t="n"/>
      <c r="DL31" s="182" t="n"/>
      <c r="DM31" s="182" t="n"/>
      <c r="DN31" s="182" t="n"/>
      <c r="DO31" s="182" t="n"/>
      <c r="DP31" s="182" t="n"/>
      <c r="DQ31" s="182" t="n"/>
      <c r="DR31" s="182" t="n"/>
      <c r="DS31" s="182" t="n"/>
      <c r="DT31" s="182" t="n"/>
      <c r="DU31" s="182" t="n"/>
      <c r="DV31" s="182" t="n"/>
      <c r="DW31" s="182" t="n"/>
      <c r="DX31" s="182" t="n"/>
      <c r="DY31" s="182" t="n"/>
      <c r="DZ31" s="182" t="n"/>
      <c r="EA31" s="182" t="n"/>
      <c r="EB31" s="182" t="n"/>
      <c r="EC31" s="182" t="n"/>
      <c r="ED31" s="182" t="n"/>
      <c r="EE31" s="182" t="n"/>
      <c r="EF31" s="182" t="n"/>
      <c r="EG31" s="182" t="n"/>
      <c r="EH31" s="182" t="n"/>
      <c r="EI31" s="182" t="n"/>
      <c r="EJ31" s="182" t="n"/>
      <c r="EK31" s="182" t="n"/>
      <c r="EL31" s="182" t="n"/>
      <c r="EM31" s="182" t="n"/>
      <c r="EN31" s="182" t="n"/>
      <c r="EO31" s="182" t="n"/>
      <c r="EP31" s="182" t="n"/>
      <c r="EQ31" s="189" t="n">
        <v>483.48</v>
      </c>
      <c r="ER31" s="182" t="n"/>
      <c r="ES31" s="182" t="n"/>
      <c r="ET31" s="182" t="n"/>
      <c r="EU31" s="182" t="n"/>
      <c r="EV31" s="182" t="n"/>
      <c r="EW31" s="182" t="n"/>
      <c r="EX31" s="182" t="n"/>
      <c r="EY31" s="182" t="n"/>
      <c r="EZ31" s="182" t="n"/>
      <c r="FA31" s="182" t="n"/>
      <c r="FB31" s="182" t="n"/>
      <c r="FC31" s="182" t="n"/>
      <c r="FD31" s="189" t="n">
        <v>2027.23</v>
      </c>
      <c r="FE31" s="182" t="n"/>
      <c r="FF31" s="182" t="n"/>
      <c r="FG31" s="182" t="n"/>
      <c r="FH31" s="182" t="n"/>
      <c r="FI31" s="182" t="n"/>
      <c r="FJ31" s="182" t="n"/>
      <c r="FK31" s="189" t="n">
        <v>38.23</v>
      </c>
      <c r="FL31" s="182" t="n"/>
      <c r="FM31" s="182" t="n"/>
      <c r="FN31" s="182" t="n"/>
      <c r="FO31" s="182" t="n"/>
      <c r="FP31" s="184" t="n"/>
      <c r="FQ31" s="184" t="n"/>
      <c r="FR31" s="185">
        <f>SUM(F31:FQ31)</f>
        <v/>
      </c>
      <c r="FS31" s="186">
        <f>E31-FR31</f>
        <v/>
      </c>
    </row>
    <row r="32">
      <c r="A32" s="5" t="n">
        <v>31</v>
      </c>
      <c r="B32" s="179" t="n">
        <v>44315</v>
      </c>
      <c r="C32" s="30" t="inlineStr">
        <is>
          <t>3-365-74977</t>
        </is>
      </c>
      <c r="D32" s="180" t="n">
        <v>44305</v>
      </c>
      <c r="E32" s="181" t="n">
        <v>11020.08</v>
      </c>
      <c r="F32" s="209" t="n"/>
      <c r="G32" s="209" t="n"/>
      <c r="H32" s="189" t="n">
        <v>54.1</v>
      </c>
      <c r="I32" s="209" t="n"/>
      <c r="J32" s="182" t="n"/>
      <c r="K32" s="189" t="n">
        <v>1.93</v>
      </c>
      <c r="L32" s="189" t="n">
        <v>2.41</v>
      </c>
      <c r="M32" s="182" t="n"/>
      <c r="N32" s="189" t="n">
        <v>76.83</v>
      </c>
      <c r="O32" s="189" t="n">
        <v>342.64</v>
      </c>
      <c r="P32" s="182" t="n"/>
      <c r="Q32" s="182" t="n"/>
      <c r="R32" s="182" t="n"/>
      <c r="S32" s="182" t="n"/>
      <c r="T32" s="182" t="n"/>
      <c r="U32" s="182" t="n"/>
      <c r="V32" s="189" t="n">
        <v>1343.58</v>
      </c>
      <c r="W32" s="189" t="n">
        <v>260.15</v>
      </c>
      <c r="X32" s="189" t="n">
        <v>433.92</v>
      </c>
      <c r="Y32" s="189" t="n">
        <v>285.86</v>
      </c>
      <c r="Z32" s="189" t="n">
        <v>29.41</v>
      </c>
      <c r="AA32" s="189" t="n"/>
      <c r="AB32" s="182" t="n"/>
      <c r="AC32" s="182" t="n"/>
      <c r="AD32" s="182" t="n"/>
      <c r="AE32" s="182" t="n"/>
      <c r="AF32" s="189" t="n">
        <v>3.68</v>
      </c>
      <c r="AG32" s="182" t="n"/>
      <c r="AH32" s="182" t="n"/>
      <c r="AI32" s="182" t="n"/>
      <c r="AJ32" s="182" t="n"/>
      <c r="AK32" s="182" t="n"/>
      <c r="AL32" s="182" t="n"/>
      <c r="AM32" s="182" t="n"/>
      <c r="AN32" s="182" t="n"/>
      <c r="AO32" s="189" t="n">
        <v>243.08</v>
      </c>
      <c r="AP32" s="189" t="n">
        <v>77.84</v>
      </c>
      <c r="AQ32" s="189" t="n">
        <v>2368.96</v>
      </c>
      <c r="AR32" s="189" t="n">
        <v>113.42</v>
      </c>
      <c r="AS32" s="189" t="n">
        <v>12.87</v>
      </c>
      <c r="AT32" s="189" t="n">
        <v>24.91</v>
      </c>
      <c r="AU32" s="189" t="n">
        <v>245.57</v>
      </c>
      <c r="AV32" s="182" t="n"/>
      <c r="AW32" s="182" t="n"/>
      <c r="AX32" s="182" t="n"/>
      <c r="AY32" s="182" t="n"/>
      <c r="AZ32" s="182" t="n"/>
      <c r="BA32" s="189" t="n">
        <v>215.52</v>
      </c>
      <c r="BB32" s="182" t="n"/>
      <c r="BC32" s="182" t="n"/>
      <c r="BD32" s="182" t="n"/>
      <c r="BE32" s="189" t="n">
        <v>377.96</v>
      </c>
      <c r="BF32" s="189" t="n"/>
      <c r="BG32" s="182" t="n"/>
      <c r="BH32" s="182" t="n"/>
      <c r="BI32" s="189" t="n">
        <v>94.05</v>
      </c>
      <c r="BJ32" s="182" t="n"/>
      <c r="BK32" s="189" t="n">
        <v>543.52</v>
      </c>
      <c r="BL32" s="182" t="n"/>
      <c r="BM32" s="189" t="n">
        <v>2.28</v>
      </c>
      <c r="BN32" s="182" t="n"/>
      <c r="BO32" s="189" t="n">
        <v>32.81</v>
      </c>
      <c r="BP32" s="182" t="n"/>
      <c r="BQ32" s="182" t="n"/>
      <c r="BR32" s="182" t="n"/>
      <c r="BS32" s="182" t="n"/>
      <c r="BT32" s="189" t="n">
        <v>402.56</v>
      </c>
      <c r="BU32" s="189" t="n">
        <v>103.78</v>
      </c>
      <c r="BV32" s="182" t="n"/>
      <c r="BW32" s="182" t="n"/>
      <c r="BX32" s="182" t="n"/>
      <c r="BY32" s="182" t="n"/>
      <c r="BZ32" s="189" t="n">
        <v>62.78</v>
      </c>
      <c r="CA32" s="182" t="n"/>
      <c r="CB32" s="189" t="n">
        <v>1.62</v>
      </c>
      <c r="CC32" s="182" t="n"/>
      <c r="CD32" s="182" t="n"/>
      <c r="CE32" s="189" t="n">
        <v>24.13</v>
      </c>
      <c r="CF32" s="182" t="n"/>
      <c r="CG32" s="182" t="n"/>
      <c r="CH32" s="182" t="n"/>
      <c r="CI32" s="189" t="n">
        <v>40.34999999999999</v>
      </c>
      <c r="CJ32" s="189" t="n">
        <v>6.43</v>
      </c>
      <c r="CK32" s="189" t="n">
        <v>22.06</v>
      </c>
      <c r="CL32" s="182" t="n"/>
      <c r="CM32" s="182" t="n"/>
      <c r="CN32" s="182" t="n"/>
      <c r="CO32" s="182" t="n"/>
      <c r="CP32" s="182" t="n"/>
      <c r="CQ32" s="182" t="n"/>
      <c r="CR32" s="189" t="n">
        <v>130.93</v>
      </c>
      <c r="CS32" s="182" t="n"/>
      <c r="CT32" s="182" t="n"/>
      <c r="CU32" s="182" t="n"/>
      <c r="CV32" s="182" t="n"/>
      <c r="CW32" s="182" t="n"/>
      <c r="CX32" s="182" t="n"/>
      <c r="CY32" s="189" t="n">
        <v>1.42</v>
      </c>
      <c r="CZ32" s="182" t="n"/>
      <c r="DA32" s="182" t="n"/>
      <c r="DB32" s="182" t="n"/>
      <c r="DC32" s="182" t="n"/>
      <c r="DD32" s="182" t="n"/>
      <c r="DE32" s="182" t="n"/>
      <c r="DF32" s="189" t="n">
        <v>1.84</v>
      </c>
      <c r="DG32" s="182" t="n"/>
      <c r="DH32" s="182" t="n"/>
      <c r="DI32" s="182" t="n"/>
      <c r="DJ32" s="189" t="n">
        <v>179.13</v>
      </c>
      <c r="DK32" s="182" t="n"/>
      <c r="DL32" s="189" t="n">
        <v>471.92</v>
      </c>
      <c r="DM32" s="182" t="n"/>
      <c r="DN32" s="189" t="n">
        <v>79.18000000000001</v>
      </c>
      <c r="DO32" s="182" t="n"/>
      <c r="DP32" s="182" t="n"/>
      <c r="DQ32" s="182" t="n"/>
      <c r="DR32" s="182" t="n"/>
      <c r="DS32" s="182" t="n"/>
      <c r="DT32" s="182" t="n"/>
      <c r="DU32" s="182" t="n"/>
      <c r="DV32" s="182" t="n"/>
      <c r="DW32" s="182" t="n"/>
      <c r="DX32" s="182" t="n"/>
      <c r="DY32" s="182" t="n"/>
      <c r="DZ32" s="182" t="n"/>
      <c r="EA32" s="182" t="n"/>
      <c r="EB32" s="182" t="n"/>
      <c r="EC32" s="189" t="n">
        <v>377.12</v>
      </c>
      <c r="ED32" s="182" t="n"/>
      <c r="EE32" s="182" t="n"/>
      <c r="EF32" s="182" t="n"/>
      <c r="EG32" s="182" t="n"/>
      <c r="EH32" s="182" t="n"/>
      <c r="EI32" s="182" t="n"/>
      <c r="EJ32" s="182" t="n"/>
      <c r="EK32" s="189" t="n">
        <v>26.4</v>
      </c>
      <c r="EL32" s="182" t="n"/>
      <c r="EM32" s="182" t="n"/>
      <c r="EN32" s="182" t="n"/>
      <c r="EO32" s="189" t="n">
        <v>102.83</v>
      </c>
      <c r="EP32" s="189" t="n">
        <v>6.43</v>
      </c>
      <c r="EQ32" s="189" t="n">
        <v>126.18</v>
      </c>
      <c r="ER32" s="182" t="n"/>
      <c r="ES32" s="182" t="n"/>
      <c r="ET32" s="182" t="n"/>
      <c r="EU32" s="189" t="n">
        <v>312.52</v>
      </c>
      <c r="EV32" s="182" t="n"/>
      <c r="EW32" s="189" t="n">
        <v>51.77</v>
      </c>
      <c r="EX32" s="182" t="n"/>
      <c r="EY32" s="189" t="n">
        <v>112.72</v>
      </c>
      <c r="EZ32" s="189" t="n">
        <v>192.53</v>
      </c>
      <c r="FA32" s="189" t="n">
        <v>186.51</v>
      </c>
      <c r="FB32" s="182" t="n"/>
      <c r="FC32" s="182" t="n"/>
      <c r="FD32" s="182" t="n"/>
      <c r="FE32" s="182" t="n"/>
      <c r="FF32" s="182" t="n"/>
      <c r="FG32" s="189" t="n">
        <v>16.09</v>
      </c>
      <c r="FH32" s="182" t="n"/>
      <c r="FI32" s="189" t="n">
        <v>25.65</v>
      </c>
      <c r="FJ32" s="182" t="n"/>
      <c r="FK32" s="189" t="n">
        <v>464.77</v>
      </c>
      <c r="FL32" s="189" t="n">
        <v>24.13</v>
      </c>
      <c r="FM32" s="189" t="n">
        <v>279</v>
      </c>
      <c r="FN32" s="182" t="n"/>
      <c r="FO32" s="182" t="n"/>
      <c r="FP32" s="184" t="n"/>
      <c r="FQ32" s="184" t="n"/>
      <c r="FR32" s="185">
        <f>SUM(F32:FQ32)</f>
        <v/>
      </c>
      <c r="FS32" s="186">
        <f>E32-FR32</f>
        <v/>
      </c>
    </row>
    <row r="33">
      <c r="A33" s="5" t="n">
        <v>32</v>
      </c>
      <c r="B33" s="179" t="n">
        <v>44316</v>
      </c>
      <c r="C33" s="30" t="inlineStr">
        <is>
          <t>ARROW2100349</t>
        </is>
      </c>
      <c r="D33" s="180" t="n">
        <v>44265</v>
      </c>
      <c r="E33" s="181" t="n">
        <v>73.37</v>
      </c>
      <c r="F33" s="209" t="n"/>
      <c r="G33" s="209" t="n"/>
      <c r="H33" s="182" t="n"/>
      <c r="I33" s="209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2" t="n"/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2" t="n"/>
      <c r="DM33" s="182" t="n"/>
      <c r="DN33" s="182" t="n"/>
      <c r="DO33" s="182" t="n"/>
      <c r="DP33" s="182" t="n"/>
      <c r="DQ33" s="182" t="n"/>
      <c r="DR33" s="182" t="n"/>
      <c r="DS33" s="182" t="n"/>
      <c r="DT33" s="182" t="n"/>
      <c r="DU33" s="182" t="n"/>
      <c r="DV33" s="182" t="n"/>
      <c r="DW33" s="182" t="n"/>
      <c r="DX33" s="182" t="n"/>
      <c r="DY33" s="182" t="n"/>
      <c r="DZ33" s="189" t="n">
        <v>73.37</v>
      </c>
      <c r="EA33" s="189" t="n"/>
      <c r="EB33" s="182" t="n"/>
      <c r="EC33" s="182" t="n"/>
      <c r="ED33" s="182" t="n"/>
      <c r="EE33" s="182" t="n"/>
      <c r="EF33" s="182" t="n"/>
      <c r="EG33" s="182" t="n"/>
      <c r="EH33" s="182" t="n"/>
      <c r="EI33" s="182" t="n"/>
      <c r="EJ33" s="182" t="n"/>
      <c r="EK33" s="182" t="n"/>
      <c r="EL33" s="182" t="n"/>
      <c r="EM33" s="182" t="n"/>
      <c r="EN33" s="182" t="n"/>
      <c r="EO33" s="182" t="n"/>
      <c r="EP33" s="182" t="n"/>
      <c r="EQ33" s="182" t="n"/>
      <c r="ER33" s="182" t="n"/>
      <c r="ES33" s="182" t="n"/>
      <c r="ET33" s="182" t="n"/>
      <c r="EU33" s="182" t="n"/>
      <c r="EV33" s="182" t="n"/>
      <c r="EW33" s="182" t="n"/>
      <c r="EX33" s="182" t="n"/>
      <c r="EY33" s="182" t="n"/>
      <c r="EZ33" s="182" t="n"/>
      <c r="FA33" s="182" t="n"/>
      <c r="FB33" s="182" t="n"/>
      <c r="FC33" s="182" t="n"/>
      <c r="FD33" s="182" t="n"/>
      <c r="FE33" s="182" t="n"/>
      <c r="FF33" s="182" t="n"/>
      <c r="FG33" s="182" t="n"/>
      <c r="FH33" s="182" t="n"/>
      <c r="FI33" s="182" t="n"/>
      <c r="FJ33" s="182" t="n"/>
      <c r="FK33" s="182" t="n"/>
      <c r="FL33" s="182" t="n"/>
      <c r="FM33" s="182" t="n"/>
      <c r="FN33" s="182" t="n"/>
      <c r="FO33" s="182" t="n"/>
      <c r="FP33" s="184" t="n"/>
      <c r="FQ33" s="184" t="n"/>
      <c r="FR33" s="185">
        <f>SUM(F33:FQ33)</f>
        <v/>
      </c>
      <c r="FS33" s="186">
        <f>E33-FR33</f>
        <v/>
      </c>
    </row>
    <row r="34">
      <c r="A34" s="5" t="n">
        <v>33</v>
      </c>
      <c r="B34" s="179" t="n">
        <v>44316</v>
      </c>
      <c r="C34" s="30" t="inlineStr">
        <is>
          <t>SMD1065829 &amp; 2100904</t>
        </is>
      </c>
      <c r="D34" s="180" t="n">
        <v>44295</v>
      </c>
      <c r="E34" s="181">
        <f>5.95+168.73</f>
        <v/>
      </c>
      <c r="F34" s="209" t="n"/>
      <c r="G34" s="209" t="n"/>
      <c r="H34" s="182" t="n"/>
      <c r="I34" s="209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2" t="n"/>
      <c r="EG34" s="182" t="n"/>
      <c r="EH34" s="182" t="n"/>
      <c r="EI34" s="182" t="n"/>
      <c r="EJ34" s="182" t="n"/>
      <c r="EK34" s="182" t="n"/>
      <c r="EL34" s="182" t="n"/>
      <c r="EM34" s="182" t="n"/>
      <c r="EN34" s="182" t="n"/>
      <c r="EO34" s="182" t="n"/>
      <c r="EP34" s="182" t="n"/>
      <c r="EQ34" s="182" t="n"/>
      <c r="ER34" s="182" t="n"/>
      <c r="ES34" s="182" t="n"/>
      <c r="ET34" s="182" t="n"/>
      <c r="EU34" s="182" t="n"/>
      <c r="EV34" s="182" t="n"/>
      <c r="EW34" s="182" t="n"/>
      <c r="EX34" s="182" t="n"/>
      <c r="EY34" s="182" t="n"/>
      <c r="EZ34" s="182" t="n"/>
      <c r="FA34" s="182" t="n"/>
      <c r="FB34" s="182" t="n"/>
      <c r="FC34" s="182" t="n"/>
      <c r="FD34" s="182" t="n"/>
      <c r="FE34" s="189" t="n">
        <v>174.68</v>
      </c>
      <c r="FF34" s="182" t="n"/>
      <c r="FG34" s="182" t="n"/>
      <c r="FH34" s="182" t="n"/>
      <c r="FI34" s="182" t="n"/>
      <c r="FJ34" s="182" t="n"/>
      <c r="FK34" s="182" t="n"/>
      <c r="FL34" s="182" t="n"/>
      <c r="FM34" s="182" t="n"/>
      <c r="FN34" s="182" t="n"/>
      <c r="FO34" s="182" t="n"/>
      <c r="FP34" s="184" t="n"/>
      <c r="FQ34" s="184" t="n"/>
      <c r="FR34" s="185">
        <f>SUM(F34:FQ34)</f>
        <v/>
      </c>
      <c r="FS34" s="186">
        <f>E34-FR34</f>
        <v/>
      </c>
    </row>
    <row r="35">
      <c r="A35" s="5" t="n">
        <v>34</v>
      </c>
      <c r="B35" s="179" t="n">
        <v>44316</v>
      </c>
      <c r="C35" s="30" t="inlineStr">
        <is>
          <t>LITEON2102057</t>
        </is>
      </c>
      <c r="D35" s="180" t="n">
        <v>44310</v>
      </c>
      <c r="E35" s="181" t="n">
        <v>28.5</v>
      </c>
      <c r="F35" s="209" t="n"/>
      <c r="G35" s="209" t="n"/>
      <c r="H35" s="182" t="n"/>
      <c r="I35" s="209" t="n"/>
      <c r="J35" s="182" t="n"/>
      <c r="K35" s="189" t="n">
        <v>28.5</v>
      </c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2" t="n"/>
      <c r="EM35" s="182" t="n"/>
      <c r="EN35" s="182" t="n"/>
      <c r="EO35" s="182" t="n"/>
      <c r="EP35" s="182" t="n"/>
      <c r="EQ35" s="182" t="n"/>
      <c r="ER35" s="182" t="n"/>
      <c r="ES35" s="182" t="n"/>
      <c r="ET35" s="182" t="n"/>
      <c r="EU35" s="182" t="n"/>
      <c r="EV35" s="182" t="n"/>
      <c r="EW35" s="182" t="n"/>
      <c r="EX35" s="182" t="n"/>
      <c r="EY35" s="182" t="n"/>
      <c r="EZ35" s="182" t="n"/>
      <c r="FA35" s="182" t="n"/>
      <c r="FB35" s="182" t="n"/>
      <c r="FC35" s="182" t="n"/>
      <c r="FD35" s="182" t="n"/>
      <c r="FE35" s="182" t="n"/>
      <c r="FF35" s="182" t="n"/>
      <c r="FG35" s="182" t="n"/>
      <c r="FH35" s="182" t="n"/>
      <c r="FI35" s="182" t="n"/>
      <c r="FJ35" s="182" t="n"/>
      <c r="FK35" s="182" t="n"/>
      <c r="FL35" s="182" t="n"/>
      <c r="FM35" s="182" t="n"/>
      <c r="FN35" s="182" t="n"/>
      <c r="FO35" s="182" t="n"/>
      <c r="FP35" s="184" t="n"/>
      <c r="FQ35" s="184" t="n"/>
      <c r="FR35" s="185">
        <f>SUM(F35:FQ35)</f>
        <v/>
      </c>
      <c r="FS35" s="186">
        <f>E35-FR35</f>
        <v/>
      </c>
    </row>
    <row r="36">
      <c r="A36" s="5" t="n">
        <v>35</v>
      </c>
      <c r="B36" s="179" t="n">
        <v>44316</v>
      </c>
      <c r="C36" s="30" t="inlineStr">
        <is>
          <t>TE2101133</t>
        </is>
      </c>
      <c r="D36" s="180" t="n">
        <v>44286</v>
      </c>
      <c r="E36" s="181" t="n">
        <v>36.39</v>
      </c>
      <c r="F36" s="209" t="n"/>
      <c r="G36" s="209" t="n"/>
      <c r="H36" s="182" t="n"/>
      <c r="I36" s="209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9" t="n">
        <v>36.39</v>
      </c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2" t="n"/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2" t="n"/>
      <c r="EM36" s="182" t="n"/>
      <c r="EN36" s="182" t="n"/>
      <c r="EO36" s="182" t="n"/>
      <c r="EP36" s="182" t="n"/>
      <c r="EQ36" s="182" t="n"/>
      <c r="ER36" s="182" t="n"/>
      <c r="ES36" s="182" t="n"/>
      <c r="ET36" s="182" t="n"/>
      <c r="EU36" s="182" t="n"/>
      <c r="EV36" s="182" t="n"/>
      <c r="EW36" s="182" t="n"/>
      <c r="EX36" s="182" t="n"/>
      <c r="EY36" s="182" t="n"/>
      <c r="EZ36" s="182" t="n"/>
      <c r="FA36" s="182" t="n"/>
      <c r="FB36" s="182" t="n"/>
      <c r="FC36" s="182" t="n"/>
      <c r="FD36" s="182" t="n"/>
      <c r="FE36" s="182" t="n"/>
      <c r="FF36" s="182" t="n"/>
      <c r="FG36" s="182" t="n"/>
      <c r="FH36" s="182" t="n"/>
      <c r="FI36" s="182" t="n"/>
      <c r="FJ36" s="182" t="n"/>
      <c r="FK36" s="182" t="n"/>
      <c r="FL36" s="182" t="n"/>
      <c r="FM36" s="182" t="n"/>
      <c r="FN36" s="182" t="n"/>
      <c r="FO36" s="182" t="n"/>
      <c r="FP36" s="184" t="n"/>
      <c r="FQ36" s="184" t="n"/>
      <c r="FR36" s="185">
        <f>SUM(F36:FQ36)</f>
        <v/>
      </c>
      <c r="FS36" s="186">
        <f>E36-FR36</f>
        <v/>
      </c>
    </row>
    <row r="37">
      <c r="A37" s="5" t="n">
        <v>36</v>
      </c>
      <c r="B37" s="179" t="n">
        <v>44321</v>
      </c>
      <c r="C37" s="30" t="inlineStr">
        <is>
          <t>7-349-23735</t>
        </is>
      </c>
      <c r="D37" s="180" t="n">
        <v>44309</v>
      </c>
      <c r="E37" s="181" t="n">
        <v>5478.89</v>
      </c>
      <c r="F37" s="210" t="n">
        <v>113.69</v>
      </c>
      <c r="G37" s="210" t="n"/>
      <c r="H37" s="189" t="n">
        <v>26.2</v>
      </c>
      <c r="I37" s="209" t="n"/>
      <c r="J37" s="189" t="n">
        <v>12.09</v>
      </c>
      <c r="K37" s="182" t="n"/>
      <c r="L37" s="182" t="n"/>
      <c r="M37" s="182" t="n"/>
      <c r="N37" s="182" t="n"/>
      <c r="O37" s="182" t="n"/>
      <c r="P37" s="182" t="n"/>
      <c r="Q37" s="189" t="n">
        <v>15.52</v>
      </c>
      <c r="R37" s="189" t="n"/>
      <c r="S37" s="182" t="n"/>
      <c r="T37" s="182" t="n"/>
      <c r="U37" s="182" t="n"/>
      <c r="V37" s="189" t="n">
        <v>1386.79</v>
      </c>
      <c r="W37" s="189" t="n">
        <v>25.05</v>
      </c>
      <c r="X37" s="189" t="n">
        <v>995.1500000000003</v>
      </c>
      <c r="Y37" s="182" t="n"/>
      <c r="Z37" s="189" t="n">
        <v>7.04</v>
      </c>
      <c r="AA37" s="189" t="n"/>
      <c r="AB37" s="182" t="n"/>
      <c r="AC37" s="189" t="n">
        <v>21.84</v>
      </c>
      <c r="AD37" s="182" t="n"/>
      <c r="AE37" s="182" t="n"/>
      <c r="AF37" s="182" t="n"/>
      <c r="AG37" s="182" t="n"/>
      <c r="AH37" s="189" t="n">
        <v>11.61</v>
      </c>
      <c r="AI37" s="189" t="n">
        <v>26.07</v>
      </c>
      <c r="AJ37" s="189" t="n"/>
      <c r="AK37" s="182" t="n"/>
      <c r="AL37" s="182" t="n"/>
      <c r="AM37" s="182" t="n"/>
      <c r="AN37" s="182" t="n"/>
      <c r="AO37" s="189" t="n">
        <v>7.04</v>
      </c>
      <c r="AP37" s="182" t="n"/>
      <c r="AQ37" s="182" t="n"/>
      <c r="AR37" s="182" t="n"/>
      <c r="AS37" s="182" t="n"/>
      <c r="AT37" s="182" t="n"/>
      <c r="AU37" s="189" t="n">
        <v>29.61</v>
      </c>
      <c r="AV37" s="182" t="n"/>
      <c r="AW37" s="182" t="n"/>
      <c r="AX37" s="189" t="n">
        <v>15.98</v>
      </c>
      <c r="AY37" s="189" t="n"/>
      <c r="AZ37" s="182" t="n"/>
      <c r="BA37" s="189" t="n">
        <v>68.54000000000001</v>
      </c>
      <c r="BB37" s="182" t="n"/>
      <c r="BC37" s="182" t="n"/>
      <c r="BD37" s="182" t="n"/>
      <c r="BE37" s="189" t="n">
        <v>20.48</v>
      </c>
      <c r="BF37" s="189" t="n"/>
      <c r="BG37" s="189" t="n">
        <v>47.73</v>
      </c>
      <c r="BH37" s="189" t="n">
        <v>90.36000000000001</v>
      </c>
      <c r="BI37" s="182" t="n"/>
      <c r="BJ37" s="189" t="n">
        <v>37.79</v>
      </c>
      <c r="BK37" s="189" t="n">
        <v>41.44</v>
      </c>
      <c r="BL37" s="182" t="n"/>
      <c r="BM37" s="182" t="n"/>
      <c r="BN37" s="189" t="n">
        <v>12.09</v>
      </c>
      <c r="BO37" s="182" t="n"/>
      <c r="BP37" s="182" t="n"/>
      <c r="BQ37" s="182" t="n"/>
      <c r="BR37" s="189" t="n">
        <v>215.57</v>
      </c>
      <c r="BS37" s="182" t="n"/>
      <c r="BT37" s="182" t="n"/>
      <c r="BU37" s="189" t="n">
        <v>38.88</v>
      </c>
      <c r="BV37" s="182" t="n"/>
      <c r="BW37" s="182" t="n"/>
      <c r="BX37" s="182" t="n"/>
      <c r="BY37" s="189" t="n">
        <v>11.64</v>
      </c>
      <c r="BZ37" s="182" t="n"/>
      <c r="CA37" s="189" t="n">
        <v>10.25</v>
      </c>
      <c r="CB37" s="189" t="n">
        <v>14.59</v>
      </c>
      <c r="CC37" s="182" t="n"/>
      <c r="CD37" s="189" t="n">
        <v>52.63</v>
      </c>
      <c r="CE37" s="182" t="n"/>
      <c r="CF37" s="189" t="n">
        <v>14.09</v>
      </c>
      <c r="CG37" s="189" t="n">
        <v>46.77</v>
      </c>
      <c r="CH37" s="182" t="n"/>
      <c r="CI37" s="182" t="n"/>
      <c r="CJ37" s="189" t="n">
        <v>71.77000000000001</v>
      </c>
      <c r="CK37" s="189" t="n">
        <v>18.53</v>
      </c>
      <c r="CL37" s="189" t="n">
        <v>46.8</v>
      </c>
      <c r="CM37" s="182" t="n"/>
      <c r="CN37" s="182" t="n"/>
      <c r="CO37" s="182" t="n"/>
      <c r="CP37" s="189" t="n">
        <v>15.33</v>
      </c>
      <c r="CQ37" s="182" t="n"/>
      <c r="CR37" s="189" t="n">
        <v>616.13</v>
      </c>
      <c r="CS37" s="182" t="n"/>
      <c r="CT37" s="189" t="n">
        <v>37.11</v>
      </c>
      <c r="CU37" s="189" t="n">
        <v>51.95999999999999</v>
      </c>
      <c r="CV37" s="182" t="n"/>
      <c r="CW37" s="189" t="n">
        <v>41.83</v>
      </c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9" t="n">
        <v>56.73999999999999</v>
      </c>
      <c r="DW37" s="182" t="n"/>
      <c r="DX37" s="189" t="n">
        <v>12.11</v>
      </c>
      <c r="DY37" s="189" t="n"/>
      <c r="DZ37" s="182" t="n"/>
      <c r="EA37" s="182" t="n"/>
      <c r="EB37" s="182" t="n"/>
      <c r="EC37" s="189" t="n">
        <v>28.62</v>
      </c>
      <c r="ED37" s="182" t="n"/>
      <c r="EE37" s="182" t="n"/>
      <c r="EF37" s="189" t="n">
        <v>153.59</v>
      </c>
      <c r="EG37" s="182" t="n"/>
      <c r="EH37" s="182" t="n"/>
      <c r="EI37" s="182" t="n"/>
      <c r="EJ37" s="182" t="n"/>
      <c r="EK37" s="189" t="n">
        <v>48.14</v>
      </c>
      <c r="EL37" s="189" t="n">
        <v>32.55</v>
      </c>
      <c r="EM37" s="182" t="n"/>
      <c r="EN37" s="182" t="n"/>
      <c r="EO37" s="189" t="n">
        <v>137.63</v>
      </c>
      <c r="EP37" s="189" t="n">
        <v>115.06</v>
      </c>
      <c r="EQ37" s="182" t="n"/>
      <c r="ER37" s="189" t="n">
        <v>107.99</v>
      </c>
      <c r="ES37" s="182" t="n"/>
      <c r="ET37" s="182" t="n"/>
      <c r="EU37" s="182" t="n"/>
      <c r="EV37" s="182" t="n"/>
      <c r="EW37" s="189" t="n">
        <v>151.98</v>
      </c>
      <c r="EX37" s="189" t="n">
        <v>14.06</v>
      </c>
      <c r="EY37" s="182" t="n"/>
      <c r="EZ37" s="182" t="n"/>
      <c r="FA37" s="189" t="n">
        <v>15.87</v>
      </c>
      <c r="FB37" s="189" t="n">
        <v>84.04000000000001</v>
      </c>
      <c r="FC37" s="189" t="n">
        <v>12.09</v>
      </c>
      <c r="FD37" s="189" t="n">
        <v>10.25</v>
      </c>
      <c r="FE37" s="189" t="n">
        <v>26.33</v>
      </c>
      <c r="FF37" s="182" t="n"/>
      <c r="FG37" s="189" t="n">
        <v>39.04</v>
      </c>
      <c r="FH37" s="182" t="n"/>
      <c r="FI37" s="189" t="n">
        <v>24.3</v>
      </c>
      <c r="FJ37" s="182" t="n"/>
      <c r="FK37" s="189" t="n">
        <v>11.64</v>
      </c>
      <c r="FL37" s="182" t="n"/>
      <c r="FM37" s="182" t="n"/>
      <c r="FN37" s="189" t="n">
        <v>80.87</v>
      </c>
      <c r="FO37" s="182" t="n"/>
      <c r="FP37" s="184" t="n"/>
      <c r="FQ37" s="184" t="n"/>
      <c r="FR37" s="185">
        <f>SUM(F37:FQ37)</f>
        <v/>
      </c>
      <c r="FS37" s="186">
        <f>E37-FR37</f>
        <v/>
      </c>
    </row>
    <row r="38">
      <c r="A38" s="5" t="n">
        <v>37</v>
      </c>
      <c r="B38" s="179" t="n">
        <v>44323</v>
      </c>
      <c r="C38" s="30" t="inlineStr">
        <is>
          <t>3-367-24499</t>
        </is>
      </c>
      <c r="D38" s="180" t="n">
        <v>44307</v>
      </c>
      <c r="E38" s="181" t="n">
        <v>22573.98</v>
      </c>
      <c r="F38" s="209" t="n"/>
      <c r="G38" s="209" t="n"/>
      <c r="H38" s="182" t="n"/>
      <c r="I38" s="209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9" t="n">
        <v>22573.98</v>
      </c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2" t="n"/>
      <c r="EI38" s="182" t="n"/>
      <c r="EJ38" s="182" t="n"/>
      <c r="EK38" s="182" t="n"/>
      <c r="EL38" s="182" t="n"/>
      <c r="EM38" s="182" t="n"/>
      <c r="EN38" s="182" t="n"/>
      <c r="EO38" s="182" t="n"/>
      <c r="EP38" s="182" t="n"/>
      <c r="EQ38" s="182" t="n"/>
      <c r="ER38" s="182" t="n"/>
      <c r="ES38" s="182" t="n"/>
      <c r="ET38" s="182" t="n"/>
      <c r="EU38" s="182" t="n"/>
      <c r="EV38" s="182" t="n"/>
      <c r="EW38" s="182" t="n"/>
      <c r="EX38" s="182" t="n"/>
      <c r="EY38" s="182" t="n"/>
      <c r="EZ38" s="182" t="n"/>
      <c r="FA38" s="182" t="n"/>
      <c r="FB38" s="182" t="n"/>
      <c r="FC38" s="182" t="n"/>
      <c r="FD38" s="182" t="n"/>
      <c r="FE38" s="182" t="n"/>
      <c r="FF38" s="182" t="n"/>
      <c r="FG38" s="182" t="n"/>
      <c r="FH38" s="182" t="n"/>
      <c r="FI38" s="182" t="n"/>
      <c r="FJ38" s="182" t="n"/>
      <c r="FK38" s="182" t="n"/>
      <c r="FL38" s="182" t="n"/>
      <c r="FM38" s="182" t="n"/>
      <c r="FN38" s="182" t="n"/>
      <c r="FO38" s="182" t="n"/>
      <c r="FP38" s="184" t="n"/>
      <c r="FQ38" s="184" t="n"/>
      <c r="FR38" s="185">
        <f>SUM(F38:FQ38)</f>
        <v/>
      </c>
      <c r="FS38" s="186">
        <f>E38-FR38</f>
        <v/>
      </c>
    </row>
    <row r="39">
      <c r="A39" s="5" t="n">
        <v>38</v>
      </c>
      <c r="B39" s="179" t="n">
        <v>44323</v>
      </c>
      <c r="C39" s="30" t="inlineStr">
        <is>
          <t>3-366-77771</t>
        </is>
      </c>
      <c r="D39" s="180" t="n">
        <v>44306</v>
      </c>
      <c r="E39" s="181" t="n">
        <v>18785.18</v>
      </c>
      <c r="F39" s="209" t="n"/>
      <c r="G39" s="209" t="n"/>
      <c r="H39" s="182" t="n"/>
      <c r="I39" s="209" t="n"/>
      <c r="J39" s="182" t="n"/>
      <c r="K39" s="182" t="n"/>
      <c r="L39" s="182" t="n"/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2" t="n"/>
      <c r="DG39" s="189" t="n">
        <v>18785.18</v>
      </c>
      <c r="DH39" s="182" t="n"/>
      <c r="DI39" s="182" t="n"/>
      <c r="DJ39" s="182" t="n"/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2" t="n"/>
      <c r="ED39" s="182" t="n"/>
      <c r="EE39" s="182" t="n"/>
      <c r="EF39" s="182" t="n"/>
      <c r="EG39" s="182" t="n"/>
      <c r="EH39" s="182" t="n"/>
      <c r="EI39" s="182" t="n"/>
      <c r="EJ39" s="182" t="n"/>
      <c r="EK39" s="182" t="n"/>
      <c r="EL39" s="182" t="n"/>
      <c r="EM39" s="182" t="n"/>
      <c r="EN39" s="182" t="n"/>
      <c r="EO39" s="182" t="n"/>
      <c r="EP39" s="182" t="n"/>
      <c r="EQ39" s="182" t="n"/>
      <c r="ER39" s="182" t="n"/>
      <c r="ES39" s="182" t="n"/>
      <c r="ET39" s="182" t="n"/>
      <c r="EU39" s="182" t="n"/>
      <c r="EV39" s="182" t="n"/>
      <c r="EW39" s="182" t="n"/>
      <c r="EX39" s="182" t="n"/>
      <c r="EY39" s="182" t="n"/>
      <c r="EZ39" s="182" t="n"/>
      <c r="FA39" s="182" t="n"/>
      <c r="FB39" s="182" t="n"/>
      <c r="FC39" s="182" t="n"/>
      <c r="FD39" s="182" t="n"/>
      <c r="FE39" s="182" t="n"/>
      <c r="FF39" s="182" t="n"/>
      <c r="FG39" s="182" t="n"/>
      <c r="FH39" s="182" t="n"/>
      <c r="FI39" s="182" t="n"/>
      <c r="FJ39" s="182" t="n"/>
      <c r="FK39" s="182" t="n"/>
      <c r="FL39" s="182" t="n"/>
      <c r="FM39" s="182" t="n"/>
      <c r="FN39" s="182" t="n"/>
      <c r="FO39" s="182" t="n"/>
      <c r="FP39" s="184" t="n"/>
      <c r="FQ39" s="184" t="n"/>
      <c r="FR39" s="185">
        <f>SUM(F39:FQ39)</f>
        <v/>
      </c>
      <c r="FS39" s="186">
        <f>E39-FR39</f>
        <v/>
      </c>
    </row>
    <row r="40">
      <c r="A40" s="5" t="n">
        <v>39</v>
      </c>
      <c r="B40" s="179" t="n">
        <v>44323</v>
      </c>
      <c r="C40" s="30" t="inlineStr">
        <is>
          <t>3-359-34138</t>
        </is>
      </c>
      <c r="D40" s="180" t="n">
        <v>44285</v>
      </c>
      <c r="E40" s="181" t="n">
        <v>13272.89</v>
      </c>
      <c r="F40" s="209" t="n"/>
      <c r="G40" s="209" t="n"/>
      <c r="H40" s="182" t="n"/>
      <c r="I40" s="209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9" t="n">
        <v>8915.42</v>
      </c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9" t="n">
        <v>4357.47</v>
      </c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2" t="n"/>
      <c r="EC40" s="182" t="n"/>
      <c r="ED40" s="182" t="n"/>
      <c r="EE40" s="182" t="n"/>
      <c r="EF40" s="182" t="n"/>
      <c r="EG40" s="182" t="n"/>
      <c r="EH40" s="182" t="n"/>
      <c r="EI40" s="182" t="n"/>
      <c r="EJ40" s="182" t="n"/>
      <c r="EK40" s="182" t="n"/>
      <c r="EL40" s="182" t="n"/>
      <c r="EM40" s="182" t="n"/>
      <c r="EN40" s="182" t="n"/>
      <c r="EO40" s="182" t="n"/>
      <c r="EP40" s="182" t="n"/>
      <c r="EQ40" s="182" t="n"/>
      <c r="ER40" s="182" t="n"/>
      <c r="ES40" s="182" t="n"/>
      <c r="ET40" s="182" t="n"/>
      <c r="EU40" s="182" t="n"/>
      <c r="EV40" s="182" t="n"/>
      <c r="EW40" s="182" t="n"/>
      <c r="EX40" s="182" t="n"/>
      <c r="EY40" s="182" t="n"/>
      <c r="EZ40" s="182" t="n"/>
      <c r="FA40" s="182" t="n"/>
      <c r="FB40" s="182" t="n"/>
      <c r="FC40" s="182" t="n"/>
      <c r="FD40" s="182" t="n"/>
      <c r="FE40" s="182" t="n"/>
      <c r="FF40" s="182" t="n"/>
      <c r="FG40" s="182" t="n"/>
      <c r="FH40" s="182" t="n"/>
      <c r="FI40" s="182" t="n"/>
      <c r="FJ40" s="182" t="n"/>
      <c r="FK40" s="182" t="n"/>
      <c r="FL40" s="182" t="n"/>
      <c r="FM40" s="182" t="n"/>
      <c r="FN40" s="182" t="n"/>
      <c r="FO40" s="182" t="n"/>
      <c r="FP40" s="184" t="n"/>
      <c r="FQ40" s="184" t="n"/>
      <c r="FR40" s="185">
        <f>SUM(F40:FQ40)</f>
        <v/>
      </c>
      <c r="FS40" s="186">
        <f>E40-FR40</f>
        <v/>
      </c>
    </row>
    <row r="41">
      <c r="A41" s="5" t="n">
        <v>40</v>
      </c>
      <c r="B41" s="179" t="n">
        <v>44323</v>
      </c>
      <c r="C41" s="30" t="inlineStr">
        <is>
          <t>3-367-65620</t>
        </is>
      </c>
      <c r="D41" s="180" t="n">
        <v>44308</v>
      </c>
      <c r="E41" s="181" t="n">
        <v>10210.67</v>
      </c>
      <c r="F41" s="209" t="n"/>
      <c r="G41" s="209" t="n"/>
      <c r="H41" s="182" t="n"/>
      <c r="I41" s="209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9" t="n">
        <v>10210.67</v>
      </c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2" t="n"/>
      <c r="DT41" s="182" t="n"/>
      <c r="DU41" s="182" t="n"/>
      <c r="DV41" s="182" t="n"/>
      <c r="DW41" s="182" t="n"/>
      <c r="DX41" s="182" t="n"/>
      <c r="DY41" s="182" t="n"/>
      <c r="DZ41" s="182" t="n"/>
      <c r="EA41" s="182" t="n"/>
      <c r="EB41" s="182" t="n"/>
      <c r="EC41" s="182" t="n"/>
      <c r="ED41" s="182" t="n"/>
      <c r="EE41" s="182" t="n"/>
      <c r="EF41" s="182" t="n"/>
      <c r="EG41" s="182" t="n"/>
      <c r="EH41" s="182" t="n"/>
      <c r="EI41" s="182" t="n"/>
      <c r="EJ41" s="182" t="n"/>
      <c r="EK41" s="182" t="n"/>
      <c r="EL41" s="182" t="n"/>
      <c r="EM41" s="182" t="n"/>
      <c r="EN41" s="182" t="n"/>
      <c r="EO41" s="182" t="n"/>
      <c r="EP41" s="182" t="n"/>
      <c r="EQ41" s="182" t="n"/>
      <c r="ER41" s="182" t="n"/>
      <c r="ES41" s="182" t="n"/>
      <c r="ET41" s="182" t="n"/>
      <c r="EU41" s="182" t="n"/>
      <c r="EV41" s="182" t="n"/>
      <c r="EW41" s="182" t="n"/>
      <c r="EX41" s="182" t="n"/>
      <c r="EY41" s="182" t="n"/>
      <c r="EZ41" s="182" t="n"/>
      <c r="FA41" s="182" t="n"/>
      <c r="FB41" s="182" t="n"/>
      <c r="FC41" s="182" t="n"/>
      <c r="FD41" s="182" t="n"/>
      <c r="FE41" s="182" t="n"/>
      <c r="FF41" s="182" t="n"/>
      <c r="FG41" s="182" t="n"/>
      <c r="FH41" s="182" t="n"/>
      <c r="FI41" s="182" t="n"/>
      <c r="FJ41" s="182" t="n"/>
      <c r="FK41" s="182" t="n"/>
      <c r="FL41" s="182" t="n"/>
      <c r="FM41" s="182" t="n"/>
      <c r="FN41" s="182" t="n"/>
      <c r="FO41" s="182" t="n"/>
      <c r="FP41" s="184" t="n"/>
      <c r="FQ41" s="184" t="n"/>
      <c r="FR41" s="185">
        <f>SUM(F41:FQ41)</f>
        <v/>
      </c>
      <c r="FS41" s="186">
        <f>E41-FR41</f>
        <v/>
      </c>
    </row>
    <row r="42">
      <c r="A42" s="5" t="n">
        <v>41</v>
      </c>
      <c r="B42" s="179" t="n">
        <v>44323</v>
      </c>
      <c r="C42" s="30" t="inlineStr">
        <is>
          <t>3-351-01144</t>
        </is>
      </c>
      <c r="D42" s="180" t="n">
        <v>44259</v>
      </c>
      <c r="E42" s="181" t="n">
        <v>1165.78</v>
      </c>
      <c r="F42" s="209" t="n"/>
      <c r="G42" s="209" t="n"/>
      <c r="H42" s="182" t="n"/>
      <c r="I42" s="209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9" t="n">
        <v>1165.78</v>
      </c>
      <c r="DT42" s="182" t="n"/>
      <c r="DU42" s="182" t="n"/>
      <c r="DV42" s="182" t="n"/>
      <c r="DW42" s="182" t="n"/>
      <c r="DX42" s="182" t="n"/>
      <c r="DY42" s="182" t="n"/>
      <c r="DZ42" s="182" t="n"/>
      <c r="EA42" s="182" t="n"/>
      <c r="EB42" s="182" t="n"/>
      <c r="EC42" s="182" t="n"/>
      <c r="ED42" s="182" t="n"/>
      <c r="EE42" s="182" t="n"/>
      <c r="EF42" s="182" t="n"/>
      <c r="EG42" s="182" t="n"/>
      <c r="EH42" s="182" t="n"/>
      <c r="EI42" s="182" t="n"/>
      <c r="EJ42" s="182" t="n"/>
      <c r="EK42" s="182" t="n"/>
      <c r="EL42" s="182" t="n"/>
      <c r="EM42" s="182" t="n"/>
      <c r="EN42" s="182" t="n"/>
      <c r="EO42" s="182" t="n"/>
      <c r="EP42" s="182" t="n"/>
      <c r="EQ42" s="182" t="n"/>
      <c r="ER42" s="182" t="n"/>
      <c r="ES42" s="182" t="n"/>
      <c r="ET42" s="182" t="n"/>
      <c r="EU42" s="182" t="n"/>
      <c r="EV42" s="182" t="n"/>
      <c r="EW42" s="182" t="n"/>
      <c r="EX42" s="182" t="n"/>
      <c r="EY42" s="182" t="n"/>
      <c r="EZ42" s="182" t="n"/>
      <c r="FA42" s="182" t="n"/>
      <c r="FB42" s="182" t="n"/>
      <c r="FC42" s="182" t="n"/>
      <c r="FD42" s="182" t="n"/>
      <c r="FE42" s="182" t="n"/>
      <c r="FF42" s="182" t="n"/>
      <c r="FG42" s="182" t="n"/>
      <c r="FH42" s="182" t="n"/>
      <c r="FI42" s="182" t="n"/>
      <c r="FJ42" s="182" t="n"/>
      <c r="FK42" s="182" t="n"/>
      <c r="FL42" s="182" t="n"/>
      <c r="FM42" s="182" t="n"/>
      <c r="FN42" s="182" t="n"/>
      <c r="FO42" s="182" t="n"/>
      <c r="FP42" s="184" t="n"/>
      <c r="FQ42" s="184" t="n"/>
      <c r="FR42" s="185">
        <f>SUM(F42:FQ42)</f>
        <v/>
      </c>
      <c r="FS42" s="186">
        <f>E42-FR42</f>
        <v/>
      </c>
    </row>
    <row r="43">
      <c r="A43" s="5" t="n">
        <v>42</v>
      </c>
      <c r="B43" s="179" t="n">
        <v>44323</v>
      </c>
      <c r="C43" s="30" t="inlineStr">
        <is>
          <t>3-359-87243</t>
        </is>
      </c>
      <c r="D43" s="180" t="n">
        <v>44286</v>
      </c>
      <c r="E43" s="181" t="n">
        <v>41</v>
      </c>
      <c r="F43" s="209" t="n"/>
      <c r="G43" s="209" t="n"/>
      <c r="H43" s="182" t="n"/>
      <c r="I43" s="209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2" t="n"/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9" t="n">
        <v>41</v>
      </c>
      <c r="DN43" s="182" t="n"/>
      <c r="DO43" s="182" t="n"/>
      <c r="DP43" s="182" t="n"/>
      <c r="DQ43" s="182" t="n"/>
      <c r="DR43" s="182" t="n"/>
      <c r="DS43" s="182" t="n"/>
      <c r="DT43" s="182" t="n"/>
      <c r="DU43" s="182" t="n"/>
      <c r="DV43" s="182" t="n"/>
      <c r="DW43" s="182" t="n"/>
      <c r="DX43" s="182" t="n"/>
      <c r="DY43" s="182" t="n"/>
      <c r="DZ43" s="182" t="n"/>
      <c r="EA43" s="182" t="n"/>
      <c r="EB43" s="182" t="n"/>
      <c r="EC43" s="182" t="n"/>
      <c r="ED43" s="182" t="n"/>
      <c r="EE43" s="182" t="n"/>
      <c r="EF43" s="182" t="n"/>
      <c r="EG43" s="182" t="n"/>
      <c r="EH43" s="182" t="n"/>
      <c r="EI43" s="182" t="n"/>
      <c r="EJ43" s="182" t="n"/>
      <c r="EK43" s="182" t="n"/>
      <c r="EL43" s="182" t="n"/>
      <c r="EM43" s="182" t="n"/>
      <c r="EN43" s="182" t="n"/>
      <c r="EO43" s="182" t="n"/>
      <c r="EP43" s="182" t="n"/>
      <c r="EQ43" s="182" t="n"/>
      <c r="ER43" s="182" t="n"/>
      <c r="ES43" s="182" t="n"/>
      <c r="ET43" s="182" t="n"/>
      <c r="EU43" s="182" t="n"/>
      <c r="EV43" s="182" t="n"/>
      <c r="EW43" s="182" t="n"/>
      <c r="EX43" s="182" t="n"/>
      <c r="EY43" s="182" t="n"/>
      <c r="EZ43" s="182" t="n"/>
      <c r="FA43" s="182" t="n"/>
      <c r="FB43" s="182" t="n"/>
      <c r="FC43" s="182" t="n"/>
      <c r="FD43" s="182" t="n"/>
      <c r="FE43" s="182" t="n"/>
      <c r="FF43" s="182" t="n"/>
      <c r="FG43" s="182" t="n"/>
      <c r="FH43" s="182" t="n"/>
      <c r="FI43" s="182" t="n"/>
      <c r="FJ43" s="182" t="n"/>
      <c r="FK43" s="182" t="n"/>
      <c r="FL43" s="182" t="n"/>
      <c r="FM43" s="182" t="n"/>
      <c r="FN43" s="182" t="n"/>
      <c r="FO43" s="182" t="n"/>
      <c r="FP43" s="184" t="n"/>
      <c r="FQ43" s="184" t="n"/>
      <c r="FR43" s="185">
        <f>SUM(F43:FQ43)</f>
        <v/>
      </c>
      <c r="FS43" s="186">
        <f>E43-FR43</f>
        <v/>
      </c>
    </row>
    <row r="44">
      <c r="A44" s="5" t="n">
        <v>43</v>
      </c>
      <c r="B44" s="179" t="n">
        <v>44323</v>
      </c>
      <c r="C44" s="30" t="inlineStr">
        <is>
          <t>3-360-27778</t>
        </is>
      </c>
      <c r="D44" s="180" t="n">
        <v>44287</v>
      </c>
      <c r="E44" s="181" t="n">
        <v>1548.54</v>
      </c>
      <c r="F44" s="209" t="n"/>
      <c r="G44" s="209" t="n"/>
      <c r="H44" s="182" t="n"/>
      <c r="I44" s="209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2" t="n"/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2" t="n"/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2" t="n"/>
      <c r="DQ44" s="182" t="n"/>
      <c r="DR44" s="189" t="n">
        <v>1548.54</v>
      </c>
      <c r="DS44" s="182" t="n"/>
      <c r="DT44" s="182" t="n"/>
      <c r="DU44" s="182" t="n"/>
      <c r="DV44" s="182" t="n"/>
      <c r="DW44" s="182" t="n"/>
      <c r="DX44" s="182" t="n"/>
      <c r="DY44" s="182" t="n"/>
      <c r="DZ44" s="182" t="n"/>
      <c r="EA44" s="182" t="n"/>
      <c r="EB44" s="182" t="n"/>
      <c r="EC44" s="182" t="n"/>
      <c r="ED44" s="182" t="n"/>
      <c r="EE44" s="182" t="n"/>
      <c r="EF44" s="182" t="n"/>
      <c r="EG44" s="182" t="n"/>
      <c r="EH44" s="182" t="n"/>
      <c r="EI44" s="182" t="n"/>
      <c r="EJ44" s="182" t="n"/>
      <c r="EK44" s="182" t="n"/>
      <c r="EL44" s="182" t="n"/>
      <c r="EM44" s="182" t="n"/>
      <c r="EN44" s="182" t="n"/>
      <c r="EO44" s="182" t="n"/>
      <c r="EP44" s="182" t="n"/>
      <c r="EQ44" s="182" t="n"/>
      <c r="ER44" s="182" t="n"/>
      <c r="ES44" s="182" t="n"/>
      <c r="ET44" s="182" t="n"/>
      <c r="EU44" s="182" t="n"/>
      <c r="EV44" s="182" t="n"/>
      <c r="EW44" s="182" t="n"/>
      <c r="EX44" s="182" t="n"/>
      <c r="EY44" s="182" t="n"/>
      <c r="EZ44" s="182" t="n"/>
      <c r="FA44" s="182" t="n"/>
      <c r="FB44" s="182" t="n"/>
      <c r="FC44" s="182" t="n"/>
      <c r="FD44" s="182" t="n"/>
      <c r="FE44" s="182" t="n"/>
      <c r="FF44" s="182" t="n"/>
      <c r="FG44" s="182" t="n"/>
      <c r="FH44" s="182" t="n"/>
      <c r="FI44" s="182" t="n"/>
      <c r="FJ44" s="182" t="n"/>
      <c r="FK44" s="182" t="n"/>
      <c r="FL44" s="182" t="n"/>
      <c r="FM44" s="182" t="n"/>
      <c r="FN44" s="182" t="n"/>
      <c r="FO44" s="182" t="n"/>
      <c r="FP44" s="184" t="n"/>
      <c r="FQ44" s="184" t="n"/>
      <c r="FR44" s="185">
        <f>SUM(F44:FQ44)</f>
        <v/>
      </c>
      <c r="FS44" s="186">
        <f>E44-FR44</f>
        <v/>
      </c>
    </row>
    <row r="45">
      <c r="A45" s="5" t="n">
        <v>44</v>
      </c>
      <c r="B45" s="179" t="n">
        <v>44323</v>
      </c>
      <c r="C45" s="30" t="inlineStr">
        <is>
          <t>3-360-65787</t>
        </is>
      </c>
      <c r="D45" s="180" t="n">
        <v>44288</v>
      </c>
      <c r="E45" s="181" t="n">
        <v>1087.44</v>
      </c>
      <c r="F45" s="209" t="n"/>
      <c r="G45" s="209" t="n"/>
      <c r="H45" s="182" t="n"/>
      <c r="I45" s="209" t="n"/>
      <c r="J45" s="182" t="n"/>
      <c r="K45" s="182" t="n"/>
      <c r="L45" s="182" t="n"/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2" t="n"/>
      <c r="AK45" s="182" t="n"/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9" t="n">
        <v>41</v>
      </c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9" t="n">
        <v>1046.44</v>
      </c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2" t="n"/>
      <c r="EG45" s="182" t="n"/>
      <c r="EH45" s="182" t="n"/>
      <c r="EI45" s="182" t="n"/>
      <c r="EJ45" s="182" t="n"/>
      <c r="EK45" s="182" t="n"/>
      <c r="EL45" s="182" t="n"/>
      <c r="EM45" s="182" t="n"/>
      <c r="EN45" s="182" t="n"/>
      <c r="EO45" s="182" t="n"/>
      <c r="EP45" s="182" t="n"/>
      <c r="EQ45" s="182" t="n"/>
      <c r="ER45" s="182" t="n"/>
      <c r="ES45" s="182" t="n"/>
      <c r="ET45" s="182" t="n"/>
      <c r="EU45" s="182" t="n"/>
      <c r="EV45" s="182" t="n"/>
      <c r="EW45" s="182" t="n"/>
      <c r="EX45" s="182" t="n"/>
      <c r="EY45" s="182" t="n"/>
      <c r="EZ45" s="182" t="n"/>
      <c r="FA45" s="182" t="n"/>
      <c r="FB45" s="182" t="n"/>
      <c r="FC45" s="182" t="n"/>
      <c r="FD45" s="182" t="n"/>
      <c r="FE45" s="182" t="n"/>
      <c r="FF45" s="182" t="n"/>
      <c r="FG45" s="182" t="n"/>
      <c r="FH45" s="182" t="n"/>
      <c r="FI45" s="182" t="n"/>
      <c r="FJ45" s="182" t="n"/>
      <c r="FK45" s="182" t="n"/>
      <c r="FL45" s="182" t="n"/>
      <c r="FM45" s="182" t="n"/>
      <c r="FN45" s="182" t="n"/>
      <c r="FO45" s="182" t="n"/>
      <c r="FP45" s="184" t="n"/>
      <c r="FQ45" s="184" t="n"/>
      <c r="FR45" s="185">
        <f>SUM(F45:FQ45)</f>
        <v/>
      </c>
      <c r="FS45" s="186">
        <f>E45-FR45</f>
        <v/>
      </c>
    </row>
    <row r="46">
      <c r="A46" s="5" t="n">
        <v>45</v>
      </c>
      <c r="B46" s="179" t="n">
        <v>44323</v>
      </c>
      <c r="C46" s="30" t="inlineStr">
        <is>
          <t>3-364-07112</t>
        </is>
      </c>
      <c r="D46" s="180" t="n">
        <v>44299</v>
      </c>
      <c r="E46" s="181" t="n">
        <v>1557.77</v>
      </c>
      <c r="F46" s="209" t="n"/>
      <c r="G46" s="209" t="n"/>
      <c r="H46" s="182" t="n"/>
      <c r="I46" s="209" t="n"/>
      <c r="J46" s="182" t="n"/>
      <c r="K46" s="182" t="n"/>
      <c r="L46" s="182" t="n"/>
      <c r="M46" s="182" t="n"/>
      <c r="N46" s="182" t="n"/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9" t="n">
        <v>1557.77</v>
      </c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2" t="n"/>
      <c r="DC46" s="182" t="n"/>
      <c r="DD46" s="182" t="n"/>
      <c r="DE46" s="182" t="n"/>
      <c r="DF46" s="182" t="n"/>
      <c r="DG46" s="182" t="n"/>
      <c r="DH46" s="182" t="n"/>
      <c r="DI46" s="182" t="n"/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2" t="n"/>
      <c r="DU46" s="182" t="n"/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2" t="n"/>
      <c r="EF46" s="182" t="n"/>
      <c r="EG46" s="182" t="n"/>
      <c r="EH46" s="182" t="n"/>
      <c r="EI46" s="182" t="n"/>
      <c r="EJ46" s="182" t="n"/>
      <c r="EK46" s="182" t="n"/>
      <c r="EL46" s="182" t="n"/>
      <c r="EM46" s="182" t="n"/>
      <c r="EN46" s="182" t="n"/>
      <c r="EO46" s="182" t="n"/>
      <c r="EP46" s="182" t="n"/>
      <c r="EQ46" s="182" t="n"/>
      <c r="ER46" s="182" t="n"/>
      <c r="ES46" s="182" t="n"/>
      <c r="ET46" s="182" t="n"/>
      <c r="EU46" s="182" t="n"/>
      <c r="EV46" s="182" t="n"/>
      <c r="EW46" s="182" t="n"/>
      <c r="EX46" s="182" t="n"/>
      <c r="EY46" s="182" t="n"/>
      <c r="EZ46" s="182" t="n"/>
      <c r="FA46" s="182" t="n"/>
      <c r="FB46" s="182" t="n"/>
      <c r="FC46" s="182" t="n"/>
      <c r="FD46" s="182" t="n"/>
      <c r="FE46" s="182" t="n"/>
      <c r="FF46" s="182" t="n"/>
      <c r="FG46" s="182" t="n"/>
      <c r="FH46" s="182" t="n"/>
      <c r="FI46" s="182" t="n"/>
      <c r="FJ46" s="182" t="n"/>
      <c r="FK46" s="182" t="n"/>
      <c r="FL46" s="182" t="n"/>
      <c r="FM46" s="182" t="n"/>
      <c r="FN46" s="182" t="n"/>
      <c r="FO46" s="182" t="n"/>
      <c r="FP46" s="184" t="n"/>
      <c r="FQ46" s="184" t="n"/>
      <c r="FR46" s="185">
        <f>SUM(F46:FQ46)</f>
        <v/>
      </c>
      <c r="FS46" s="186">
        <f>E46-FR46</f>
        <v/>
      </c>
    </row>
    <row r="47">
      <c r="A47" s="5" t="n">
        <v>46</v>
      </c>
      <c r="B47" s="179" t="n">
        <v>44323</v>
      </c>
      <c r="C47" s="30" t="inlineStr">
        <is>
          <t>3-365-43556</t>
        </is>
      </c>
      <c r="D47" s="180" t="n">
        <v>44302</v>
      </c>
      <c r="E47" s="181" t="n">
        <v>122.86</v>
      </c>
      <c r="F47" s="209" t="n"/>
      <c r="G47" s="209" t="n"/>
      <c r="H47" s="182" t="n"/>
      <c r="I47" s="209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2" t="n"/>
      <c r="DC47" s="182" t="n"/>
      <c r="DD47" s="182" t="n"/>
      <c r="DE47" s="182" t="n"/>
      <c r="DF47" s="189" t="n">
        <v>122.86</v>
      </c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2" t="n"/>
      <c r="EF47" s="182" t="n"/>
      <c r="EG47" s="182" t="n"/>
      <c r="EH47" s="182" t="n"/>
      <c r="EI47" s="182" t="n"/>
      <c r="EJ47" s="182" t="n"/>
      <c r="EK47" s="182" t="n"/>
      <c r="EL47" s="182" t="n"/>
      <c r="EM47" s="182" t="n"/>
      <c r="EN47" s="182" t="n"/>
      <c r="EO47" s="182" t="n"/>
      <c r="EP47" s="182" t="n"/>
      <c r="EQ47" s="182" t="n"/>
      <c r="ER47" s="182" t="n"/>
      <c r="ES47" s="182" t="n"/>
      <c r="ET47" s="182" t="n"/>
      <c r="EU47" s="182" t="n"/>
      <c r="EV47" s="182" t="n"/>
      <c r="EW47" s="182" t="n"/>
      <c r="EX47" s="182" t="n"/>
      <c r="EY47" s="182" t="n"/>
      <c r="EZ47" s="182" t="n"/>
      <c r="FA47" s="182" t="n"/>
      <c r="FB47" s="182" t="n"/>
      <c r="FC47" s="182" t="n"/>
      <c r="FD47" s="182" t="n"/>
      <c r="FE47" s="182" t="n"/>
      <c r="FF47" s="182" t="n"/>
      <c r="FG47" s="182" t="n"/>
      <c r="FH47" s="182" t="n"/>
      <c r="FI47" s="182" t="n"/>
      <c r="FJ47" s="182" t="n"/>
      <c r="FK47" s="182" t="n"/>
      <c r="FL47" s="182" t="n"/>
      <c r="FM47" s="182" t="n"/>
      <c r="FN47" s="182" t="n"/>
      <c r="FO47" s="182" t="n"/>
      <c r="FP47" s="184" t="n"/>
      <c r="FQ47" s="184" t="n"/>
      <c r="FR47" s="185">
        <f>SUM(F47:FQ47)</f>
        <v/>
      </c>
      <c r="FS47" s="186">
        <f>E47-FR47</f>
        <v/>
      </c>
    </row>
    <row r="48">
      <c r="A48" s="5" t="n">
        <v>47</v>
      </c>
      <c r="B48" s="179" t="n">
        <v>44323</v>
      </c>
      <c r="C48" s="30" t="inlineStr">
        <is>
          <t>3-366-60016</t>
        </is>
      </c>
      <c r="D48" s="180" t="n">
        <v>44306</v>
      </c>
      <c r="E48" s="181" t="n">
        <v>207.01</v>
      </c>
      <c r="F48" s="209" t="n"/>
      <c r="G48" s="209" t="n"/>
      <c r="H48" s="182" t="n"/>
      <c r="I48" s="209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9" t="n">
        <v>207.01</v>
      </c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2" t="n"/>
      <c r="EH48" s="182" t="n"/>
      <c r="EI48" s="182" t="n"/>
      <c r="EJ48" s="182" t="n"/>
      <c r="EK48" s="182" t="n"/>
      <c r="EL48" s="182" t="n"/>
      <c r="EM48" s="182" t="n"/>
      <c r="EN48" s="182" t="n"/>
      <c r="EO48" s="182" t="n"/>
      <c r="EP48" s="182" t="n"/>
      <c r="EQ48" s="182" t="n"/>
      <c r="ER48" s="182" t="n"/>
      <c r="ES48" s="182" t="n"/>
      <c r="ET48" s="182" t="n"/>
      <c r="EU48" s="182" t="n"/>
      <c r="EV48" s="182" t="n"/>
      <c r="EW48" s="182" t="n"/>
      <c r="EX48" s="182" t="n"/>
      <c r="EY48" s="182" t="n"/>
      <c r="EZ48" s="182" t="n"/>
      <c r="FA48" s="182" t="n"/>
      <c r="FB48" s="182" t="n"/>
      <c r="FC48" s="182" t="n"/>
      <c r="FD48" s="182" t="n"/>
      <c r="FE48" s="182" t="n"/>
      <c r="FF48" s="182" t="n"/>
      <c r="FG48" s="182" t="n"/>
      <c r="FH48" s="182" t="n"/>
      <c r="FI48" s="182" t="n"/>
      <c r="FJ48" s="182" t="n"/>
      <c r="FK48" s="182" t="n"/>
      <c r="FL48" s="182" t="n"/>
      <c r="FM48" s="182" t="n"/>
      <c r="FN48" s="182" t="n"/>
      <c r="FO48" s="182" t="n"/>
      <c r="FP48" s="184" t="n"/>
      <c r="FQ48" s="184" t="n"/>
      <c r="FR48" s="185">
        <f>SUM(F48:FQ48)</f>
        <v/>
      </c>
      <c r="FS48" s="186">
        <f>E48-FR48</f>
        <v/>
      </c>
    </row>
    <row r="49">
      <c r="A49" s="5" t="n">
        <v>48</v>
      </c>
      <c r="B49" s="179" t="n">
        <v>44323</v>
      </c>
      <c r="C49" s="30" t="inlineStr">
        <is>
          <t>3-369-11692</t>
        </is>
      </c>
      <c r="D49" s="180" t="n">
        <v>44313</v>
      </c>
      <c r="E49" s="181" t="n">
        <v>1497.5</v>
      </c>
      <c r="F49" s="209" t="n"/>
      <c r="G49" s="209" t="n"/>
      <c r="H49" s="182" t="n"/>
      <c r="I49" s="209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9" t="n">
        <v>945.77</v>
      </c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9" t="n">
        <v>551.73</v>
      </c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2" t="n"/>
      <c r="EM49" s="182" t="n"/>
      <c r="EN49" s="182" t="n"/>
      <c r="EO49" s="182" t="n"/>
      <c r="EP49" s="182" t="n"/>
      <c r="EQ49" s="182" t="n"/>
      <c r="ER49" s="182" t="n"/>
      <c r="ES49" s="182" t="n"/>
      <c r="ET49" s="182" t="n"/>
      <c r="EU49" s="182" t="n"/>
      <c r="EV49" s="182" t="n"/>
      <c r="EW49" s="182" t="n"/>
      <c r="EX49" s="182" t="n"/>
      <c r="EY49" s="182" t="n"/>
      <c r="EZ49" s="182" t="n"/>
      <c r="FA49" s="182" t="n"/>
      <c r="FB49" s="182" t="n"/>
      <c r="FC49" s="182" t="n"/>
      <c r="FD49" s="182" t="n"/>
      <c r="FE49" s="182" t="n"/>
      <c r="FF49" s="182" t="n"/>
      <c r="FG49" s="182" t="n"/>
      <c r="FH49" s="182" t="n"/>
      <c r="FI49" s="182" t="n"/>
      <c r="FJ49" s="182" t="n"/>
      <c r="FK49" s="182" t="n"/>
      <c r="FL49" s="182" t="n"/>
      <c r="FM49" s="182" t="n"/>
      <c r="FN49" s="182" t="n"/>
      <c r="FO49" s="182" t="n"/>
      <c r="FP49" s="184" t="n"/>
      <c r="FQ49" s="184" t="n"/>
      <c r="FR49" s="185">
        <f>SUM(F49:FQ49)</f>
        <v/>
      </c>
      <c r="FS49" s="186">
        <f>E49-FR49</f>
        <v/>
      </c>
    </row>
    <row r="50">
      <c r="A50" s="5" t="n">
        <v>49</v>
      </c>
      <c r="B50" s="179" t="n">
        <v>44323</v>
      </c>
      <c r="C50" s="30" t="inlineStr">
        <is>
          <t>3-350-11349</t>
        </is>
      </c>
      <c r="D50" s="180" t="n">
        <v>44257</v>
      </c>
      <c r="E50" s="181" t="n">
        <v>4779.49</v>
      </c>
      <c r="F50" s="209" t="n"/>
      <c r="G50" s="209" t="n"/>
      <c r="H50" s="182" t="n"/>
      <c r="I50" s="209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9" t="n">
        <v>41</v>
      </c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9" t="n">
        <v>1565.88</v>
      </c>
      <c r="DG50" s="182" t="n"/>
      <c r="DH50" s="182" t="n"/>
      <c r="DI50" s="189" t="n">
        <v>3172.61</v>
      </c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2" t="n"/>
      <c r="EM50" s="182" t="n"/>
      <c r="EN50" s="182" t="n"/>
      <c r="EO50" s="182" t="n"/>
      <c r="EP50" s="182" t="n"/>
      <c r="EQ50" s="182" t="n"/>
      <c r="ER50" s="182" t="n"/>
      <c r="ES50" s="182" t="n"/>
      <c r="ET50" s="182" t="n"/>
      <c r="EU50" s="182" t="n"/>
      <c r="EV50" s="182" t="n"/>
      <c r="EW50" s="182" t="n"/>
      <c r="EX50" s="182" t="n"/>
      <c r="EY50" s="182" t="n"/>
      <c r="EZ50" s="182" t="n"/>
      <c r="FA50" s="182" t="n"/>
      <c r="FB50" s="182" t="n"/>
      <c r="FC50" s="182" t="n"/>
      <c r="FD50" s="182" t="n"/>
      <c r="FE50" s="182" t="n"/>
      <c r="FF50" s="182" t="n"/>
      <c r="FG50" s="182" t="n"/>
      <c r="FH50" s="182" t="n"/>
      <c r="FI50" s="182" t="n"/>
      <c r="FJ50" s="182" t="n"/>
      <c r="FK50" s="182" t="n"/>
      <c r="FL50" s="182" t="n"/>
      <c r="FM50" s="182" t="n"/>
      <c r="FN50" s="182" t="n"/>
      <c r="FO50" s="182" t="n"/>
      <c r="FP50" s="184" t="n"/>
      <c r="FQ50" s="184" t="n"/>
      <c r="FR50" s="185">
        <f>SUM(F50:FQ50)</f>
        <v/>
      </c>
      <c r="FS50" s="186">
        <f>E50-FR50</f>
        <v/>
      </c>
    </row>
    <row r="51">
      <c r="A51" s="5" t="n">
        <v>50</v>
      </c>
      <c r="B51" s="179" t="n">
        <v>44323</v>
      </c>
      <c r="C51" s="30" t="inlineStr">
        <is>
          <t>3-363-46125</t>
        </is>
      </c>
      <c r="D51" s="180" t="n">
        <v>44298</v>
      </c>
      <c r="E51" s="181" t="n">
        <v>1163.82</v>
      </c>
      <c r="F51" s="209" t="n"/>
      <c r="G51" s="209" t="n"/>
      <c r="H51" s="182" t="n"/>
      <c r="I51" s="209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2" t="n"/>
      <c r="DE51" s="182" t="n"/>
      <c r="DF51" s="189" t="n">
        <v>94.63</v>
      </c>
      <c r="DG51" s="182" t="n"/>
      <c r="DH51" s="189" t="n">
        <v>79.23</v>
      </c>
      <c r="DI51" s="182" t="n"/>
      <c r="DJ51" s="189">
        <f>469.73+520.23</f>
        <v/>
      </c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2" t="n"/>
      <c r="EB51" s="182" t="n"/>
      <c r="EC51" s="182" t="n"/>
      <c r="ED51" s="182" t="n"/>
      <c r="EE51" s="182" t="n"/>
      <c r="EF51" s="182" t="n"/>
      <c r="EG51" s="182" t="n"/>
      <c r="EH51" s="182" t="n"/>
      <c r="EI51" s="182" t="n"/>
      <c r="EJ51" s="182" t="n"/>
      <c r="EK51" s="182" t="n"/>
      <c r="EL51" s="182" t="n"/>
      <c r="EM51" s="182" t="n"/>
      <c r="EN51" s="182" t="n"/>
      <c r="EO51" s="182" t="n"/>
      <c r="EP51" s="182" t="n"/>
      <c r="EQ51" s="182" t="n"/>
      <c r="ER51" s="182" t="n"/>
      <c r="ES51" s="182" t="n"/>
      <c r="ET51" s="182" t="n"/>
      <c r="EU51" s="182" t="n"/>
      <c r="EV51" s="182" t="n"/>
      <c r="EW51" s="182" t="n"/>
      <c r="EX51" s="182" t="n"/>
      <c r="EY51" s="182" t="n"/>
      <c r="EZ51" s="182" t="n"/>
      <c r="FA51" s="182" t="n"/>
      <c r="FB51" s="182" t="n"/>
      <c r="FC51" s="182" t="n"/>
      <c r="FD51" s="182" t="n"/>
      <c r="FE51" s="182" t="n"/>
      <c r="FF51" s="182" t="n"/>
      <c r="FG51" s="182" t="n"/>
      <c r="FH51" s="182" t="n"/>
      <c r="FI51" s="182" t="n"/>
      <c r="FJ51" s="182" t="n"/>
      <c r="FK51" s="182" t="n"/>
      <c r="FL51" s="182" t="n"/>
      <c r="FM51" s="182" t="n"/>
      <c r="FN51" s="182" t="n"/>
      <c r="FO51" s="182" t="n"/>
      <c r="FP51" s="184" t="n"/>
      <c r="FQ51" s="184" t="n"/>
      <c r="FR51" s="185">
        <f>SUM(F51:FQ51)</f>
        <v/>
      </c>
      <c r="FS51" s="186">
        <f>E51-FR51</f>
        <v/>
      </c>
    </row>
    <row r="52">
      <c r="A52" s="5" t="n">
        <v>51</v>
      </c>
      <c r="B52" s="179" t="n">
        <v>44323</v>
      </c>
      <c r="C52" s="30" t="inlineStr">
        <is>
          <t>UPS 1468906424</t>
        </is>
      </c>
      <c r="D52" s="180" t="n">
        <v>44301</v>
      </c>
      <c r="E52" s="181" t="n">
        <v>25</v>
      </c>
      <c r="F52" s="209" t="n"/>
      <c r="G52" s="209" t="n"/>
      <c r="H52" s="182" t="n"/>
      <c r="I52" s="209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2" t="n"/>
      <c r="EG52" s="182" t="n"/>
      <c r="EH52" s="182" t="n"/>
      <c r="EI52" s="189" t="n">
        <v>25</v>
      </c>
      <c r="EJ52" s="182" t="n"/>
      <c r="EK52" s="182" t="n"/>
      <c r="EL52" s="182" t="n"/>
      <c r="EM52" s="182" t="n"/>
      <c r="EN52" s="182" t="n"/>
      <c r="EO52" s="182" t="n"/>
      <c r="EP52" s="182" t="n"/>
      <c r="EQ52" s="182" t="n"/>
      <c r="ER52" s="182" t="n"/>
      <c r="ES52" s="182" t="n"/>
      <c r="ET52" s="182" t="n"/>
      <c r="EU52" s="182" t="n"/>
      <c r="EV52" s="182" t="n"/>
      <c r="EW52" s="182" t="n"/>
      <c r="EX52" s="182" t="n"/>
      <c r="EY52" s="182" t="n"/>
      <c r="EZ52" s="182" t="n"/>
      <c r="FA52" s="182" t="n"/>
      <c r="FB52" s="182" t="n"/>
      <c r="FC52" s="182" t="n"/>
      <c r="FD52" s="182" t="n"/>
      <c r="FE52" s="182" t="n"/>
      <c r="FF52" s="182" t="n"/>
      <c r="FG52" s="182" t="n"/>
      <c r="FH52" s="182" t="n"/>
      <c r="FI52" s="182" t="n"/>
      <c r="FJ52" s="182" t="n"/>
      <c r="FK52" s="182" t="n"/>
      <c r="FL52" s="182" t="n"/>
      <c r="FM52" s="182" t="n"/>
      <c r="FN52" s="182" t="n"/>
      <c r="FO52" s="182" t="n"/>
      <c r="FP52" s="184" t="n"/>
      <c r="FQ52" s="184" t="n"/>
      <c r="FR52" s="185">
        <f>SUM(F52:FQ52)</f>
        <v/>
      </c>
      <c r="FS52" s="186">
        <f>E52-FR52</f>
        <v/>
      </c>
    </row>
    <row r="53">
      <c r="A53" s="5" t="n">
        <v>52</v>
      </c>
      <c r="B53" s="179" t="n">
        <v>44326</v>
      </c>
      <c r="C53" s="30" t="inlineStr">
        <is>
          <t>3-369-70382</t>
        </is>
      </c>
      <c r="D53" s="180" t="n">
        <v>44314</v>
      </c>
      <c r="E53" s="181" t="n">
        <v>514.47</v>
      </c>
      <c r="F53" s="209" t="n"/>
      <c r="G53" s="209" t="n"/>
      <c r="H53" s="182" t="n"/>
      <c r="I53" s="209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9" t="n">
        <v>469.07</v>
      </c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2" t="n"/>
      <c r="EG53" s="182" t="n"/>
      <c r="EH53" s="182" t="n"/>
      <c r="EI53" s="182" t="n"/>
      <c r="EJ53" s="182" t="n"/>
      <c r="EK53" s="182" t="n"/>
      <c r="EL53" s="182" t="n"/>
      <c r="EM53" s="182" t="n"/>
      <c r="EN53" s="182" t="n"/>
      <c r="EO53" s="182" t="n"/>
      <c r="EP53" s="182" t="n"/>
      <c r="EQ53" s="189" t="n">
        <v>45.4</v>
      </c>
      <c r="ER53" s="182" t="n"/>
      <c r="ES53" s="182" t="n"/>
      <c r="ET53" s="182" t="n"/>
      <c r="EU53" s="182" t="n"/>
      <c r="EV53" s="182" t="n"/>
      <c r="EW53" s="182" t="n"/>
      <c r="EX53" s="182" t="n"/>
      <c r="EY53" s="182" t="n"/>
      <c r="EZ53" s="182" t="n"/>
      <c r="FA53" s="182" t="n"/>
      <c r="FB53" s="182" t="n"/>
      <c r="FC53" s="182" t="n"/>
      <c r="FD53" s="182" t="n"/>
      <c r="FE53" s="182" t="n"/>
      <c r="FF53" s="182" t="n"/>
      <c r="FG53" s="182" t="n"/>
      <c r="FH53" s="182" t="n"/>
      <c r="FI53" s="182" t="n"/>
      <c r="FJ53" s="182" t="n"/>
      <c r="FK53" s="182" t="n"/>
      <c r="FL53" s="182" t="n"/>
      <c r="FM53" s="182" t="n"/>
      <c r="FN53" s="182" t="n"/>
      <c r="FO53" s="182" t="n"/>
      <c r="FP53" s="184" t="n"/>
      <c r="FQ53" s="184" t="n"/>
      <c r="FR53" s="185">
        <f>SUM(F53:FQ53)</f>
        <v/>
      </c>
      <c r="FS53" s="186">
        <f>E53-FR53</f>
        <v/>
      </c>
    </row>
    <row r="54">
      <c r="A54" s="5" t="n">
        <v>53</v>
      </c>
      <c r="B54" s="179" t="n">
        <v>44326</v>
      </c>
      <c r="C54" s="30" t="inlineStr">
        <is>
          <t>3-370-56540</t>
        </is>
      </c>
      <c r="D54" s="180" t="n">
        <v>44316</v>
      </c>
      <c r="E54" s="181" t="n">
        <v>36.97</v>
      </c>
      <c r="F54" s="209" t="n"/>
      <c r="G54" s="209" t="n"/>
      <c r="H54" s="182" t="n"/>
      <c r="I54" s="209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2" t="n"/>
      <c r="DY54" s="182" t="n"/>
      <c r="DZ54" s="182" t="n"/>
      <c r="EA54" s="182" t="n"/>
      <c r="EB54" s="182" t="n"/>
      <c r="EC54" s="182" t="n"/>
      <c r="ED54" s="182" t="n"/>
      <c r="EE54" s="182" t="n"/>
      <c r="EF54" s="182" t="n"/>
      <c r="EG54" s="182" t="n"/>
      <c r="EH54" s="182" t="n"/>
      <c r="EI54" s="182" t="n"/>
      <c r="EJ54" s="182" t="n"/>
      <c r="EK54" s="182" t="n"/>
      <c r="EL54" s="182" t="n"/>
      <c r="EM54" s="182" t="n"/>
      <c r="EN54" s="182" t="n"/>
      <c r="EO54" s="182" t="n"/>
      <c r="EP54" s="182" t="n"/>
      <c r="EQ54" s="182" t="n"/>
      <c r="ER54" s="182" t="n"/>
      <c r="ES54" s="182" t="n"/>
      <c r="ET54" s="182" t="n"/>
      <c r="EU54" s="182" t="n"/>
      <c r="EV54" s="182" t="n"/>
      <c r="EW54" s="182" t="n"/>
      <c r="EX54" s="189" t="n">
        <v>36.97</v>
      </c>
      <c r="EY54" s="182" t="n"/>
      <c r="EZ54" s="182" t="n"/>
      <c r="FA54" s="182" t="n"/>
      <c r="FB54" s="182" t="n"/>
      <c r="FC54" s="182" t="n"/>
      <c r="FD54" s="182" t="n"/>
      <c r="FE54" s="182" t="n"/>
      <c r="FF54" s="182" t="n"/>
      <c r="FG54" s="182" t="n"/>
      <c r="FH54" s="182" t="n"/>
      <c r="FI54" s="182" t="n"/>
      <c r="FJ54" s="182" t="n"/>
      <c r="FK54" s="182" t="n"/>
      <c r="FL54" s="182" t="n"/>
      <c r="FM54" s="182" t="n"/>
      <c r="FN54" s="182" t="n"/>
      <c r="FO54" s="182" t="n"/>
      <c r="FP54" s="184" t="n"/>
      <c r="FQ54" s="184" t="n"/>
      <c r="FR54" s="185">
        <f>SUM(F54:FQ54)</f>
        <v/>
      </c>
      <c r="FS54" s="186">
        <f>E54-FR54</f>
        <v/>
      </c>
    </row>
    <row r="55">
      <c r="A55" s="5" t="n">
        <v>54</v>
      </c>
      <c r="B55" s="179" t="n">
        <v>44326</v>
      </c>
      <c r="C55" s="30" t="inlineStr">
        <is>
          <t>3-370-56225</t>
        </is>
      </c>
      <c r="D55" s="180" t="n">
        <v>44316</v>
      </c>
      <c r="E55" s="181" t="n">
        <v>1051.65</v>
      </c>
      <c r="F55" s="209" t="n"/>
      <c r="G55" s="209" t="n"/>
      <c r="H55" s="182" t="n"/>
      <c r="I55" s="209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9" t="n">
        <v>958.01</v>
      </c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9" t="n">
        <v>93.64</v>
      </c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2" t="n"/>
      <c r="EM55" s="182" t="n"/>
      <c r="EN55" s="182" t="n"/>
      <c r="EO55" s="182" t="n"/>
      <c r="EP55" s="182" t="n"/>
      <c r="EQ55" s="182" t="n"/>
      <c r="ER55" s="182" t="n"/>
      <c r="ES55" s="182" t="n"/>
      <c r="ET55" s="182" t="n"/>
      <c r="EU55" s="182" t="n"/>
      <c r="EV55" s="182" t="n"/>
      <c r="EW55" s="182" t="n"/>
      <c r="EX55" s="182" t="n"/>
      <c r="EY55" s="182" t="n"/>
      <c r="EZ55" s="182" t="n"/>
      <c r="FA55" s="182" t="n"/>
      <c r="FB55" s="182" t="n"/>
      <c r="FC55" s="182" t="n"/>
      <c r="FD55" s="182" t="n"/>
      <c r="FE55" s="182" t="n"/>
      <c r="FF55" s="182" t="n"/>
      <c r="FG55" s="182" t="n"/>
      <c r="FH55" s="182" t="n"/>
      <c r="FI55" s="182" t="n"/>
      <c r="FJ55" s="182" t="n"/>
      <c r="FK55" s="182" t="n"/>
      <c r="FL55" s="182" t="n"/>
      <c r="FM55" s="182" t="n"/>
      <c r="FN55" s="182" t="n"/>
      <c r="FO55" s="182" t="n"/>
      <c r="FP55" s="184" t="n"/>
      <c r="FQ55" s="184" t="n"/>
      <c r="FR55" s="185">
        <f>SUM(F55:FQ55)</f>
        <v/>
      </c>
      <c r="FS55" s="186">
        <f>E55-FR55</f>
        <v/>
      </c>
    </row>
    <row r="56">
      <c r="A56" s="5" t="n">
        <v>55</v>
      </c>
      <c r="B56" s="179" t="n">
        <v>44326</v>
      </c>
      <c r="C56" s="30" t="inlineStr">
        <is>
          <t>3-368-56148</t>
        </is>
      </c>
      <c r="D56" s="180" t="n">
        <v>44312</v>
      </c>
      <c r="E56" s="181" t="n">
        <v>3058.52</v>
      </c>
      <c r="F56" s="209" t="n"/>
      <c r="G56" s="209" t="n"/>
      <c r="H56" s="182" t="n"/>
      <c r="I56" s="209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9" t="n">
        <v>1494.02</v>
      </c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9" t="n">
        <v>1226.27</v>
      </c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2" t="n"/>
      <c r="EH56" s="182" t="n"/>
      <c r="EI56" s="182" t="n"/>
      <c r="EJ56" s="182" t="n"/>
      <c r="EK56" s="182" t="n"/>
      <c r="EL56" s="182" t="n"/>
      <c r="EM56" s="182" t="n"/>
      <c r="EN56" s="182" t="n"/>
      <c r="EO56" s="182" t="n"/>
      <c r="EP56" s="182" t="n"/>
      <c r="EQ56" s="182" t="n"/>
      <c r="ER56" s="182" t="n"/>
      <c r="ES56" s="182" t="n"/>
      <c r="ET56" s="182" t="n"/>
      <c r="EU56" s="182" t="n"/>
      <c r="EV56" s="182" t="n"/>
      <c r="EW56" s="182" t="n"/>
      <c r="EX56" s="182" t="n"/>
      <c r="EY56" s="182" t="n"/>
      <c r="EZ56" s="189" t="n">
        <v>338.23</v>
      </c>
      <c r="FA56" s="182" t="n"/>
      <c r="FB56" s="182" t="n"/>
      <c r="FC56" s="182" t="n"/>
      <c r="FD56" s="182" t="n"/>
      <c r="FE56" s="182" t="n"/>
      <c r="FF56" s="182" t="n"/>
      <c r="FG56" s="182" t="n"/>
      <c r="FH56" s="182" t="n"/>
      <c r="FI56" s="182" t="n"/>
      <c r="FJ56" s="182" t="n"/>
      <c r="FK56" s="182" t="n"/>
      <c r="FL56" s="182" t="n"/>
      <c r="FM56" s="182" t="n"/>
      <c r="FN56" s="182" t="n"/>
      <c r="FO56" s="182" t="n"/>
      <c r="FP56" s="184" t="n"/>
      <c r="FQ56" s="184" t="n"/>
      <c r="FR56" s="185">
        <f>SUM(F56:FQ56)</f>
        <v/>
      </c>
      <c r="FS56" s="186">
        <f>E56-FR56</f>
        <v/>
      </c>
    </row>
    <row r="57">
      <c r="A57" s="5" t="n">
        <v>56</v>
      </c>
      <c r="B57" s="179" t="n">
        <v>44326</v>
      </c>
      <c r="C57" s="30" t="inlineStr">
        <is>
          <t>3-369-18214</t>
        </is>
      </c>
      <c r="D57" s="180" t="n">
        <v>44313</v>
      </c>
      <c r="E57" s="181" t="n">
        <v>4060.46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9" t="n">
        <v>511.74</v>
      </c>
      <c r="W57" s="189" t="n">
        <v>21.13</v>
      </c>
      <c r="X57" s="189" t="n">
        <v>683.1</v>
      </c>
      <c r="Y57" s="189" t="n">
        <v>9.390000000000001</v>
      </c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9" t="n">
        <v>1200.77</v>
      </c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9" t="n">
        <v>1328.78</v>
      </c>
      <c r="BB57" s="182" t="n"/>
      <c r="BC57" s="182" t="n"/>
      <c r="BD57" s="182" t="n"/>
      <c r="BE57" s="182" t="n"/>
      <c r="BF57" s="182" t="n"/>
      <c r="BG57" s="189" t="n">
        <v>104.01</v>
      </c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9" t="n">
        <v>38.23</v>
      </c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2" t="n"/>
      <c r="EG57" s="182" t="n"/>
      <c r="EH57" s="182" t="n"/>
      <c r="EI57" s="182" t="n"/>
      <c r="EJ57" s="182" t="n"/>
      <c r="EK57" s="182" t="n"/>
      <c r="EL57" s="182" t="n"/>
      <c r="EM57" s="182" t="n"/>
      <c r="EN57" s="182" t="n"/>
      <c r="EO57" s="182" t="n"/>
      <c r="EP57" s="189" t="n">
        <v>82.16</v>
      </c>
      <c r="EQ57" s="189" t="n">
        <v>38.23</v>
      </c>
      <c r="ER57" s="182" t="n"/>
      <c r="ES57" s="182" t="n"/>
      <c r="ET57" s="182" t="n"/>
      <c r="EU57" s="182" t="n"/>
      <c r="EV57" s="182" t="n"/>
      <c r="EW57" s="182" t="n"/>
      <c r="EX57" s="182" t="n"/>
      <c r="EY57" s="182" t="n"/>
      <c r="EZ57" s="182" t="n"/>
      <c r="FA57" s="182" t="n"/>
      <c r="FB57" s="182" t="n"/>
      <c r="FC57" s="182" t="n"/>
      <c r="FD57" s="182" t="n"/>
      <c r="FE57" s="182" t="n"/>
      <c r="FF57" s="182" t="n"/>
      <c r="FG57" s="182" t="n"/>
      <c r="FH57" s="182" t="n"/>
      <c r="FI57" s="182" t="n"/>
      <c r="FJ57" s="182" t="n"/>
      <c r="FK57" s="189" t="n">
        <v>38.23</v>
      </c>
      <c r="FL57" s="182" t="n"/>
      <c r="FM57" s="182" t="n"/>
      <c r="FN57" s="189" t="n">
        <v>4.69</v>
      </c>
      <c r="FO57" s="182" t="n"/>
      <c r="FP57" s="184" t="n"/>
      <c r="FQ57" s="184" t="n"/>
      <c r="FR57" s="185">
        <f>SUM(F57:FQ57)</f>
        <v/>
      </c>
      <c r="FS57" s="186">
        <f>E57-FR57</f>
        <v/>
      </c>
    </row>
    <row r="58">
      <c r="A58" s="5" t="n">
        <v>57</v>
      </c>
      <c r="B58" s="179" t="n">
        <v>44326</v>
      </c>
      <c r="C58" s="30" t="inlineStr">
        <is>
          <t>3-371-13660</t>
        </is>
      </c>
      <c r="D58" s="180" t="n">
        <v>44319</v>
      </c>
      <c r="E58" s="181" t="n">
        <v>391.48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9" t="n">
        <v>195.74</v>
      </c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2" t="n"/>
      <c r="EB58" s="182" t="n"/>
      <c r="EC58" s="182" t="n"/>
      <c r="ED58" s="182" t="n"/>
      <c r="EE58" s="182" t="n"/>
      <c r="EF58" s="182" t="n"/>
      <c r="EG58" s="182" t="n"/>
      <c r="EH58" s="182" t="n"/>
      <c r="EI58" s="182" t="n"/>
      <c r="EJ58" s="182" t="n"/>
      <c r="EK58" s="182" t="n"/>
      <c r="EL58" s="182" t="n"/>
      <c r="EM58" s="182" t="n"/>
      <c r="EN58" s="182" t="n"/>
      <c r="EO58" s="182" t="n"/>
      <c r="EP58" s="182" t="n"/>
      <c r="EQ58" s="182" t="n"/>
      <c r="ER58" s="182" t="n"/>
      <c r="ES58" s="182" t="n"/>
      <c r="ET58" s="182" t="n"/>
      <c r="EU58" s="182" t="n"/>
      <c r="EV58" s="182" t="n"/>
      <c r="EW58" s="182" t="n"/>
      <c r="EX58" s="182" t="n"/>
      <c r="EY58" s="182" t="n"/>
      <c r="EZ58" s="182" t="n"/>
      <c r="FA58" s="182" t="n"/>
      <c r="FB58" s="182" t="n"/>
      <c r="FC58" s="182" t="n"/>
      <c r="FD58" s="182" t="n"/>
      <c r="FE58" s="182" t="n"/>
      <c r="FF58" s="182" t="n"/>
      <c r="FG58" s="182" t="n"/>
      <c r="FH58" s="182" t="n"/>
      <c r="FI58" s="182" t="n"/>
      <c r="FJ58" s="182" t="n"/>
      <c r="FK58" s="182" t="n"/>
      <c r="FL58" s="182" t="n"/>
      <c r="FM58" s="182" t="n"/>
      <c r="FN58" s="189" t="n">
        <v>195.74</v>
      </c>
      <c r="FO58" s="182" t="n"/>
      <c r="FP58" s="184" t="n"/>
      <c r="FQ58" s="184" t="n"/>
      <c r="FR58" s="185">
        <f>SUM(F58:FQ58)</f>
        <v/>
      </c>
      <c r="FS58" s="186">
        <f>E58-FR58</f>
        <v/>
      </c>
    </row>
    <row r="59">
      <c r="A59" s="5" t="n">
        <v>58</v>
      </c>
      <c r="B59" s="179" t="n">
        <v>44326</v>
      </c>
      <c r="C59" s="30" t="inlineStr">
        <is>
          <t>3-370-14747</t>
        </is>
      </c>
      <c r="D59" s="180" t="n">
        <v>44315</v>
      </c>
      <c r="E59" s="181" t="n">
        <v>1710.5</v>
      </c>
      <c r="F59" s="182" t="n"/>
      <c r="G59" s="182" t="n"/>
      <c r="H59" s="182" t="n"/>
      <c r="I59" s="189" t="n">
        <v>19.5</v>
      </c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9" t="n">
        <v>1302.77</v>
      </c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2" t="n"/>
      <c r="EH59" s="182" t="n"/>
      <c r="EI59" s="182" t="n"/>
      <c r="EJ59" s="182" t="n"/>
      <c r="EK59" s="182" t="n"/>
      <c r="EL59" s="182" t="n"/>
      <c r="EM59" s="182" t="n"/>
      <c r="EN59" s="182" t="n"/>
      <c r="EO59" s="182" t="n"/>
      <c r="EP59" s="182" t="n"/>
      <c r="EQ59" s="182" t="n"/>
      <c r="ER59" s="182" t="n"/>
      <c r="ES59" s="182" t="n"/>
      <c r="ET59" s="182" t="n"/>
      <c r="EU59" s="182" t="n"/>
      <c r="EV59" s="182" t="n"/>
      <c r="EW59" s="189" t="n">
        <v>388.23</v>
      </c>
      <c r="EX59" s="182" t="n"/>
      <c r="EY59" s="182" t="n"/>
      <c r="EZ59" s="182" t="n"/>
      <c r="FA59" s="182" t="n"/>
      <c r="FB59" s="182" t="n"/>
      <c r="FC59" s="182" t="n"/>
      <c r="FD59" s="182" t="n"/>
      <c r="FE59" s="182" t="n"/>
      <c r="FF59" s="182" t="n"/>
      <c r="FG59" s="182" t="n"/>
      <c r="FH59" s="182" t="n"/>
      <c r="FI59" s="182" t="n"/>
      <c r="FJ59" s="182" t="n"/>
      <c r="FK59" s="182" t="n"/>
      <c r="FL59" s="182" t="n"/>
      <c r="FM59" s="182" t="n"/>
      <c r="FN59" s="182" t="n"/>
      <c r="FO59" s="182" t="n"/>
      <c r="FP59" s="184" t="n"/>
      <c r="FQ59" s="184" t="n"/>
      <c r="FR59" s="185">
        <f>SUM(F59:FQ59)</f>
        <v/>
      </c>
      <c r="FS59" s="186">
        <f>E59-FR59</f>
        <v/>
      </c>
    </row>
    <row r="60">
      <c r="A60" s="5" t="n">
        <v>59</v>
      </c>
      <c r="B60" s="179" t="n">
        <v>44326</v>
      </c>
      <c r="C60" s="30" t="inlineStr">
        <is>
          <t>7-356-39081</t>
        </is>
      </c>
      <c r="D60" s="180" t="n">
        <v>44316</v>
      </c>
      <c r="E60" s="181">
        <f>17.27-5.76</f>
        <v/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9" t="n">
        <v>5.76</v>
      </c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9" t="n">
        <v>5.75</v>
      </c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2" t="n"/>
      <c r="EH60" s="182" t="n"/>
      <c r="EI60" s="182" t="n"/>
      <c r="EJ60" s="182" t="n"/>
      <c r="EK60" s="182" t="n"/>
      <c r="EL60" s="182" t="n"/>
      <c r="EM60" s="182" t="n"/>
      <c r="EN60" s="182" t="n"/>
      <c r="EO60" s="182" t="n"/>
      <c r="EP60" s="182" t="n"/>
      <c r="EQ60" s="182" t="n"/>
      <c r="ER60" s="182" t="n"/>
      <c r="ES60" s="182" t="n"/>
      <c r="ET60" s="182" t="n"/>
      <c r="EU60" s="182" t="n"/>
      <c r="EV60" s="182" t="n"/>
      <c r="EW60" s="182" t="n"/>
      <c r="EX60" s="182" t="n"/>
      <c r="EY60" s="182" t="n"/>
      <c r="EZ60" s="182" t="n"/>
      <c r="FA60" s="182" t="n"/>
      <c r="FB60" s="182" t="n"/>
      <c r="FC60" s="182" t="n"/>
      <c r="FD60" s="182" t="n"/>
      <c r="FE60" s="182" t="n"/>
      <c r="FF60" s="182" t="n"/>
      <c r="FG60" s="182" t="n"/>
      <c r="FH60" s="182" t="n"/>
      <c r="FI60" s="182" t="n"/>
      <c r="FJ60" s="182" t="n"/>
      <c r="FK60" s="182" t="n"/>
      <c r="FL60" s="182" t="n"/>
      <c r="FM60" s="182" t="n"/>
      <c r="FN60" s="182" t="n"/>
      <c r="FO60" s="182" t="n"/>
      <c r="FP60" s="184" t="n"/>
      <c r="FQ60" s="184" t="n"/>
      <c r="FR60" s="185">
        <f>SUM(F60:FQ60)</f>
        <v/>
      </c>
      <c r="FS60" s="186">
        <f>E60-FR60</f>
        <v/>
      </c>
    </row>
    <row r="61">
      <c r="A61" s="5" t="n">
        <v>60</v>
      </c>
      <c r="B61" s="179" t="n">
        <v>44326</v>
      </c>
      <c r="C61" s="30" t="inlineStr">
        <is>
          <t>3-372-28856</t>
        </is>
      </c>
      <c r="D61" s="180" t="n">
        <v>44321</v>
      </c>
      <c r="E61" s="181" t="n">
        <v>938.1</v>
      </c>
      <c r="F61" s="182" t="n"/>
      <c r="G61" s="182" t="n"/>
      <c r="H61" s="182" t="n"/>
      <c r="I61" s="182" t="n"/>
      <c r="J61" s="189" t="n">
        <v>38.23</v>
      </c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9" t="n">
        <v>899.87</v>
      </c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2" t="n"/>
      <c r="ED61" s="182" t="n"/>
      <c r="EE61" s="182" t="n"/>
      <c r="EF61" s="182" t="n"/>
      <c r="EG61" s="182" t="n"/>
      <c r="EH61" s="182" t="n"/>
      <c r="EI61" s="182" t="n"/>
      <c r="EJ61" s="182" t="n"/>
      <c r="EK61" s="182" t="n"/>
      <c r="EL61" s="182" t="n"/>
      <c r="EM61" s="182" t="n"/>
      <c r="EN61" s="182" t="n"/>
      <c r="EO61" s="182" t="n"/>
      <c r="EP61" s="182" t="n"/>
      <c r="EQ61" s="182" t="n"/>
      <c r="ER61" s="182" t="n"/>
      <c r="ES61" s="182" t="n"/>
      <c r="ET61" s="182" t="n"/>
      <c r="EU61" s="182" t="n"/>
      <c r="EV61" s="182" t="n"/>
      <c r="EW61" s="182" t="n"/>
      <c r="EX61" s="182" t="n"/>
      <c r="EY61" s="182" t="n"/>
      <c r="EZ61" s="182" t="n"/>
      <c r="FA61" s="182" t="n"/>
      <c r="FB61" s="182" t="n"/>
      <c r="FC61" s="182" t="n"/>
      <c r="FD61" s="182" t="n"/>
      <c r="FE61" s="182" t="n"/>
      <c r="FF61" s="182" t="n"/>
      <c r="FG61" s="182" t="n"/>
      <c r="FH61" s="182" t="n"/>
      <c r="FI61" s="182" t="n"/>
      <c r="FJ61" s="182" t="n"/>
      <c r="FK61" s="182" t="n"/>
      <c r="FL61" s="182" t="n"/>
      <c r="FM61" s="182" t="n"/>
      <c r="FN61" s="182" t="n"/>
      <c r="FO61" s="182" t="n"/>
      <c r="FP61" s="184" t="n"/>
      <c r="FQ61" s="184" t="n"/>
      <c r="FR61" s="185">
        <f>SUM(F61:FQ61)</f>
        <v/>
      </c>
      <c r="FS61" s="186">
        <f>E61-FR61</f>
        <v/>
      </c>
    </row>
    <row r="62">
      <c r="A62" s="5" t="n">
        <v>61</v>
      </c>
      <c r="B62" s="179" t="n">
        <v>44326</v>
      </c>
      <c r="C62" s="30" t="inlineStr">
        <is>
          <t>3-373-11553</t>
        </is>
      </c>
      <c r="D62" s="180" t="n">
        <v>44323</v>
      </c>
      <c r="E62" s="181" t="n">
        <v>2278.63</v>
      </c>
      <c r="F62" s="182" t="n"/>
      <c r="G62" s="182" t="n"/>
      <c r="H62" s="182" t="n"/>
      <c r="I62" s="182" t="n"/>
      <c r="J62" s="189" t="n">
        <v>1638.86</v>
      </c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9" t="n">
        <v>639.77</v>
      </c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2" t="n"/>
      <c r="EH62" s="182" t="n"/>
      <c r="EI62" s="182" t="n"/>
      <c r="EJ62" s="182" t="n"/>
      <c r="EK62" s="182" t="n"/>
      <c r="EL62" s="182" t="n"/>
      <c r="EM62" s="182" t="n"/>
      <c r="EN62" s="182" t="n"/>
      <c r="EO62" s="182" t="n"/>
      <c r="EP62" s="182" t="n"/>
      <c r="EQ62" s="182" t="n"/>
      <c r="ER62" s="182" t="n"/>
      <c r="ES62" s="182" t="n"/>
      <c r="ET62" s="182" t="n"/>
      <c r="EU62" s="182" t="n"/>
      <c r="EV62" s="182" t="n"/>
      <c r="EW62" s="182" t="n"/>
      <c r="EX62" s="182" t="n"/>
      <c r="EY62" s="182" t="n"/>
      <c r="EZ62" s="182" t="n"/>
      <c r="FA62" s="182" t="n"/>
      <c r="FB62" s="182" t="n"/>
      <c r="FC62" s="182" t="n"/>
      <c r="FD62" s="182" t="n"/>
      <c r="FE62" s="182" t="n"/>
      <c r="FF62" s="182" t="n"/>
      <c r="FG62" s="182" t="n"/>
      <c r="FH62" s="182" t="n"/>
      <c r="FI62" s="182" t="n"/>
      <c r="FJ62" s="182" t="n"/>
      <c r="FK62" s="182" t="n"/>
      <c r="FL62" s="182" t="n"/>
      <c r="FM62" s="182" t="n"/>
      <c r="FN62" s="182" t="n"/>
      <c r="FO62" s="182" t="n"/>
      <c r="FP62" s="184" t="n"/>
      <c r="FQ62" s="184" t="n"/>
      <c r="FR62" s="185">
        <f>SUM(F62:FQ62)</f>
        <v/>
      </c>
      <c r="FS62" s="186">
        <f>E62-FR62</f>
        <v/>
      </c>
    </row>
    <row r="63">
      <c r="A63" s="5" t="n">
        <v>62</v>
      </c>
      <c r="B63" s="179" t="n">
        <v>44326</v>
      </c>
      <c r="C63" s="30" t="inlineStr">
        <is>
          <t>3-373-67941</t>
        </is>
      </c>
      <c r="D63" s="180" t="n">
        <v>44326</v>
      </c>
      <c r="E63" s="181" t="n">
        <v>1174</v>
      </c>
      <c r="F63" s="182" t="n"/>
      <c r="G63" s="182" t="n"/>
      <c r="H63" s="182" t="n"/>
      <c r="I63" s="182" t="n"/>
      <c r="J63" s="189" t="n">
        <v>1174</v>
      </c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2" t="n"/>
      <c r="EH63" s="182" t="n"/>
      <c r="EI63" s="182" t="n"/>
      <c r="EJ63" s="182" t="n"/>
      <c r="EK63" s="182" t="n"/>
      <c r="EL63" s="182" t="n"/>
      <c r="EM63" s="182" t="n"/>
      <c r="EN63" s="182" t="n"/>
      <c r="EO63" s="182" t="n"/>
      <c r="EP63" s="182" t="n"/>
      <c r="EQ63" s="182" t="n"/>
      <c r="ER63" s="182" t="n"/>
      <c r="ES63" s="182" t="n"/>
      <c r="ET63" s="182" t="n"/>
      <c r="EU63" s="182" t="n"/>
      <c r="EV63" s="182" t="n"/>
      <c r="EW63" s="182" t="n"/>
      <c r="EX63" s="182" t="n"/>
      <c r="EY63" s="182" t="n"/>
      <c r="EZ63" s="182" t="n"/>
      <c r="FA63" s="182" t="n"/>
      <c r="FB63" s="182" t="n"/>
      <c r="FC63" s="182" t="n"/>
      <c r="FD63" s="182" t="n"/>
      <c r="FE63" s="182" t="n"/>
      <c r="FF63" s="182" t="n"/>
      <c r="FG63" s="182" t="n"/>
      <c r="FH63" s="182" t="n"/>
      <c r="FI63" s="182" t="n"/>
      <c r="FJ63" s="182" t="n"/>
      <c r="FK63" s="182" t="n"/>
      <c r="FL63" s="182" t="n"/>
      <c r="FM63" s="182" t="n"/>
      <c r="FN63" s="182" t="n"/>
      <c r="FO63" s="182" t="n"/>
      <c r="FP63" s="184" t="n"/>
      <c r="FQ63" s="184" t="n"/>
      <c r="FR63" s="185">
        <f>SUM(F63:FQ63)</f>
        <v/>
      </c>
      <c r="FS63" s="186">
        <f>E63-FR63</f>
        <v/>
      </c>
    </row>
    <row r="64">
      <c r="A64" s="5" t="n">
        <v>63</v>
      </c>
      <c r="B64" s="179" t="n">
        <v>44326</v>
      </c>
      <c r="C64" s="30" t="inlineStr">
        <is>
          <t>3-371-77983</t>
        </is>
      </c>
      <c r="D64" s="180" t="n">
        <v>44320</v>
      </c>
      <c r="E64" s="181" t="n">
        <v>2103.74</v>
      </c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9" t="n">
        <v>78.70999999999999</v>
      </c>
      <c r="T64" s="189" t="n">
        <v>78.7</v>
      </c>
      <c r="U64" s="182" t="n"/>
      <c r="V64" s="189" t="n">
        <v>620.08</v>
      </c>
      <c r="W64" s="182" t="n"/>
      <c r="X64" s="189" t="n">
        <v>23.85</v>
      </c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9" t="n">
        <v>3.18</v>
      </c>
      <c r="AP64" s="189">
        <f>792.77+0.16</f>
        <v/>
      </c>
      <c r="AQ64" s="182" t="n"/>
      <c r="AR64" s="182" t="n"/>
      <c r="AS64" s="182" t="n"/>
      <c r="AT64" s="189">
        <f>38.23+0.38</f>
        <v/>
      </c>
      <c r="AU64" s="189" t="n">
        <v>3.18</v>
      </c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9">
        <f>74.77+0.07</f>
        <v/>
      </c>
      <c r="BF64" s="182" t="n"/>
      <c r="BG64" s="182" t="n"/>
      <c r="BH64" s="182" t="n"/>
      <c r="BI64" s="189" t="n">
        <v>27.03</v>
      </c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2" t="n"/>
      <c r="DN64" s="182" t="n"/>
      <c r="DO64" s="182" t="n"/>
      <c r="DP64" s="182" t="n"/>
      <c r="DQ64" s="182" t="n"/>
      <c r="DR64" s="182" t="n"/>
      <c r="DS64" s="182" t="n"/>
      <c r="DT64" s="182" t="n"/>
      <c r="DU64" s="182" t="n"/>
      <c r="DV64" s="182" t="n"/>
      <c r="DW64" s="182" t="n"/>
      <c r="DX64" s="182" t="n"/>
      <c r="DY64" s="182" t="n"/>
      <c r="DZ64" s="182" t="n"/>
      <c r="EA64" s="182" t="n"/>
      <c r="EB64" s="182" t="n"/>
      <c r="EC64" s="182" t="n"/>
      <c r="ED64" s="182" t="n"/>
      <c r="EE64" s="182" t="n"/>
      <c r="EF64" s="182" t="n"/>
      <c r="EG64" s="182" t="n"/>
      <c r="EH64" s="182" t="n"/>
      <c r="EI64" s="182" t="n"/>
      <c r="EJ64" s="182" t="n"/>
      <c r="EK64" s="182" t="n"/>
      <c r="EL64" s="189">
        <f>38.23+3.18</f>
        <v/>
      </c>
      <c r="EM64" s="182" t="n"/>
      <c r="EN64" s="182" t="n"/>
      <c r="EO64" s="182" t="n"/>
      <c r="EP64" s="182" t="n"/>
      <c r="EQ64" s="189">
        <f>270+0.32</f>
        <v/>
      </c>
      <c r="ER64" s="182" t="n"/>
      <c r="ES64" s="182" t="n"/>
      <c r="ET64" s="182" t="n"/>
      <c r="EU64" s="182" t="n"/>
      <c r="EV64" s="182" t="n"/>
      <c r="EW64" s="182" t="n"/>
      <c r="EX64" s="182" t="n"/>
      <c r="EY64" s="182" t="n"/>
      <c r="EZ64" s="182" t="n"/>
      <c r="FA64" s="182" t="n"/>
      <c r="FB64" s="182" t="n"/>
      <c r="FC64" s="182" t="n"/>
      <c r="FD64" s="182" t="n"/>
      <c r="FE64" s="182" t="n"/>
      <c r="FF64" s="182" t="n"/>
      <c r="FG64" s="182" t="n"/>
      <c r="FH64" s="182" t="n"/>
      <c r="FI64" s="182" t="n"/>
      <c r="FJ64" s="182" t="n"/>
      <c r="FK64" s="189" t="n">
        <v>35</v>
      </c>
      <c r="FL64" s="189" t="n">
        <v>15.9</v>
      </c>
      <c r="FM64" s="182" t="n"/>
      <c r="FN64" s="182" t="n"/>
      <c r="FO64" s="182" t="n"/>
      <c r="FP64" s="184" t="n"/>
      <c r="FQ64" s="184" t="n"/>
      <c r="FR64" s="185">
        <f>SUM(F64:FQ64)</f>
        <v/>
      </c>
      <c r="FS64" s="186">
        <f>E64-FR64</f>
        <v/>
      </c>
    </row>
    <row r="65">
      <c r="A65" s="5" t="n">
        <v>64</v>
      </c>
      <c r="B65" s="179" t="n">
        <v>44327</v>
      </c>
      <c r="C65" s="30" t="inlineStr">
        <is>
          <t>3-372-69929</t>
        </is>
      </c>
      <c r="D65" s="180" t="n">
        <v>44322</v>
      </c>
      <c r="E65" s="181" t="n">
        <v>4150.18</v>
      </c>
      <c r="F65" s="189" t="n">
        <v>1882.01</v>
      </c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9" t="n">
        <v>63.48</v>
      </c>
      <c r="BN65" s="182" t="n"/>
      <c r="BO65" s="182" t="n"/>
      <c r="BP65" s="182" t="n"/>
      <c r="BQ65" s="182" t="n"/>
      <c r="BR65" s="182" t="n"/>
      <c r="BS65" s="182" t="n"/>
      <c r="BT65" s="189" t="n">
        <v>1117.9</v>
      </c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9" t="n">
        <v>83.05</v>
      </c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9" t="n">
        <v>1003.74</v>
      </c>
      <c r="EH65" s="182" t="n"/>
      <c r="EI65" s="182" t="n"/>
      <c r="EJ65" s="182" t="n"/>
      <c r="EK65" s="182" t="n"/>
      <c r="EL65" s="182" t="n"/>
      <c r="EM65" s="182" t="n"/>
      <c r="EN65" s="182" t="n"/>
      <c r="EO65" s="182" t="n"/>
      <c r="EP65" s="182" t="n"/>
      <c r="EQ65" s="182" t="n"/>
      <c r="ER65" s="182" t="n"/>
      <c r="ES65" s="182" t="n"/>
      <c r="ET65" s="182" t="n"/>
      <c r="EU65" s="182" t="n"/>
      <c r="EV65" s="182" t="n"/>
      <c r="EW65" s="182" t="n"/>
      <c r="EX65" s="182" t="n"/>
      <c r="EY65" s="182" t="n"/>
      <c r="EZ65" s="182" t="n"/>
      <c r="FA65" s="182" t="n"/>
      <c r="FB65" s="182" t="n"/>
      <c r="FC65" s="182" t="n"/>
      <c r="FD65" s="182" t="n"/>
      <c r="FE65" s="182" t="n"/>
      <c r="FF65" s="182" t="n"/>
      <c r="FG65" s="182" t="n"/>
      <c r="FH65" s="182" t="n"/>
      <c r="FI65" s="182" t="n"/>
      <c r="FJ65" s="182" t="n"/>
      <c r="FK65" s="182" t="n"/>
      <c r="FL65" s="182" t="n"/>
      <c r="FM65" s="182" t="n"/>
      <c r="FN65" s="182" t="n"/>
      <c r="FO65" s="182" t="n"/>
      <c r="FP65" s="184" t="n"/>
      <c r="FQ65" s="184" t="n"/>
      <c r="FR65" s="185">
        <f>SUM(F65:FQ65)</f>
        <v/>
      </c>
      <c r="FS65" s="186">
        <f>E65-FR65</f>
        <v/>
      </c>
    </row>
    <row r="66">
      <c r="A66" s="5" t="n">
        <v>65</v>
      </c>
      <c r="B66" s="179" t="n">
        <v>44327</v>
      </c>
      <c r="C66" s="30" t="inlineStr">
        <is>
          <t>7-363-85384</t>
        </is>
      </c>
      <c r="D66" s="180" t="n">
        <v>44323</v>
      </c>
      <c r="E66" s="181" t="n">
        <v>23</v>
      </c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2" t="n"/>
      <c r="DO66" s="182" t="n"/>
      <c r="DP66" s="182" t="n"/>
      <c r="DQ66" s="182" t="n"/>
      <c r="DR66" s="182" t="n"/>
      <c r="DS66" s="182" t="n"/>
      <c r="DT66" s="182" t="n"/>
      <c r="DU66" s="182" t="n"/>
      <c r="DV66" s="182" t="n"/>
      <c r="DW66" s="182" t="n"/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2" t="n"/>
      <c r="EG66" s="182" t="n"/>
      <c r="EH66" s="182" t="n"/>
      <c r="EI66" s="182" t="n"/>
      <c r="EJ66" s="182" t="n"/>
      <c r="EK66" s="182" t="n"/>
      <c r="EL66" s="182" t="n"/>
      <c r="EM66" s="182" t="n"/>
      <c r="EN66" s="182" t="n"/>
      <c r="EO66" s="182" t="n"/>
      <c r="EP66" s="182" t="n"/>
      <c r="EQ66" s="182" t="n"/>
      <c r="ER66" s="182" t="n"/>
      <c r="ES66" s="182" t="n"/>
      <c r="ET66" s="182" t="n"/>
      <c r="EU66" s="182" t="n"/>
      <c r="EV66" s="182" t="n"/>
      <c r="EW66" s="182" t="n"/>
      <c r="EX66" s="182" t="n"/>
      <c r="EY66" s="182" t="n"/>
      <c r="EZ66" s="182" t="n"/>
      <c r="FA66" s="182" t="n"/>
      <c r="FB66" s="182" t="n"/>
      <c r="FC66" s="182" t="n"/>
      <c r="FD66" s="182" t="n"/>
      <c r="FE66" s="182" t="n"/>
      <c r="FF66" s="182" t="n"/>
      <c r="FG66" s="182" t="n"/>
      <c r="FH66" s="182" t="n"/>
      <c r="FI66" s="182" t="n"/>
      <c r="FJ66" s="182" t="n"/>
      <c r="FK66" s="182" t="n"/>
      <c r="FL66" s="189">
        <f>5.75+5.75+5.75+5.75</f>
        <v/>
      </c>
      <c r="FM66" s="182" t="n"/>
      <c r="FN66" s="182" t="n"/>
      <c r="FO66" s="182" t="n"/>
      <c r="FP66" s="184" t="n"/>
      <c r="FQ66" s="184" t="n"/>
      <c r="FR66" s="185">
        <f>SUM(F66:FQ66)</f>
        <v/>
      </c>
      <c r="FS66" s="186">
        <f>E66-FR66</f>
        <v/>
      </c>
    </row>
    <row r="67">
      <c r="A67" s="5" t="n">
        <v>66</v>
      </c>
      <c r="B67" s="179" t="n">
        <v>44327</v>
      </c>
      <c r="C67" s="30" t="inlineStr">
        <is>
          <t>3-368-27720</t>
        </is>
      </c>
      <c r="D67" s="180" t="n">
        <v>44312</v>
      </c>
      <c r="E67" s="181" t="n">
        <v>9992.66</v>
      </c>
      <c r="F67" s="189" t="n">
        <v>587.87</v>
      </c>
      <c r="G67" s="182" t="n"/>
      <c r="H67" s="189" t="n">
        <v>523.6799999999999</v>
      </c>
      <c r="I67" s="182" t="n"/>
      <c r="J67" s="189" t="n">
        <v>32.58</v>
      </c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9" t="n">
        <v>66.75</v>
      </c>
      <c r="U67" s="182" t="n"/>
      <c r="V67" s="189" t="n">
        <v>404.54</v>
      </c>
      <c r="W67" s="189" t="n">
        <v>199.12</v>
      </c>
      <c r="X67" s="189" t="n">
        <v>757.01</v>
      </c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9" t="n">
        <v>158.66</v>
      </c>
      <c r="AI67" s="182" t="n"/>
      <c r="AJ67" s="182" t="n"/>
      <c r="AK67" s="182" t="n"/>
      <c r="AL67" s="182" t="n"/>
      <c r="AM67" s="182" t="n"/>
      <c r="AN67" s="182" t="n"/>
      <c r="AO67" s="189" t="n">
        <v>110.84</v>
      </c>
      <c r="AP67" s="189" t="n">
        <v>149.03</v>
      </c>
      <c r="AQ67" s="182" t="n"/>
      <c r="AR67" s="189" t="n">
        <v>286.52</v>
      </c>
      <c r="AS67" s="182" t="n"/>
      <c r="AT67" s="182" t="n"/>
      <c r="AU67" s="189" t="n">
        <v>223.16</v>
      </c>
      <c r="AV67" s="189" t="n">
        <v>149.03</v>
      </c>
      <c r="AW67" s="182" t="n"/>
      <c r="AX67" s="182" t="n"/>
      <c r="AY67" s="182" t="n"/>
      <c r="AZ67" s="182" t="n"/>
      <c r="BA67" s="189" t="n">
        <v>16.38</v>
      </c>
      <c r="BB67" s="189" t="n">
        <v>113.91</v>
      </c>
      <c r="BC67" s="182" t="n"/>
      <c r="BD67" s="182" t="n"/>
      <c r="BE67" s="182" t="n"/>
      <c r="BF67" s="182" t="n"/>
      <c r="BG67" s="189" t="n">
        <v>689.52</v>
      </c>
      <c r="BH67" s="182" t="n"/>
      <c r="BI67" s="189" t="n">
        <v>149.03</v>
      </c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9" t="n">
        <v>51.87</v>
      </c>
      <c r="BS67" s="182" t="n"/>
      <c r="BT67" s="189" t="n">
        <v>6.52</v>
      </c>
      <c r="BU67" s="189" t="n">
        <v>103.78</v>
      </c>
      <c r="BV67" s="182" t="n"/>
      <c r="BW67" s="182" t="n"/>
      <c r="BX67" s="182" t="n"/>
      <c r="BY67" s="189" t="n">
        <v>185.72</v>
      </c>
      <c r="BZ67" s="182" t="n"/>
      <c r="CA67" s="182" t="n"/>
      <c r="CB67" s="189" t="n">
        <v>5.46</v>
      </c>
      <c r="CC67" s="182" t="n"/>
      <c r="CD67" s="182" t="n"/>
      <c r="CE67" s="182" t="n"/>
      <c r="CF67" s="182" t="n"/>
      <c r="CG67" s="182" t="n"/>
      <c r="CH67" s="189" t="n">
        <v>37.32</v>
      </c>
      <c r="CI67" s="182" t="n"/>
      <c r="CJ67" s="189" t="n">
        <v>135.83</v>
      </c>
      <c r="CK67" s="182" t="n"/>
      <c r="CL67" s="182" t="n"/>
      <c r="CM67" s="189" t="n">
        <v>142.49</v>
      </c>
      <c r="CN67" s="182" t="n"/>
      <c r="CO67" s="182" t="n"/>
      <c r="CP67" s="182" t="n"/>
      <c r="CQ67" s="182" t="n"/>
      <c r="CR67" s="189" t="n">
        <v>569.67</v>
      </c>
      <c r="CS67" s="182" t="n"/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9" t="n">
        <v>187.28</v>
      </c>
      <c r="DC67" s="182" t="n"/>
      <c r="DD67" s="189" t="n">
        <v>27.3</v>
      </c>
      <c r="DE67" s="189" t="n">
        <v>76.83</v>
      </c>
      <c r="DF67" s="182" t="n"/>
      <c r="DG67" s="182" t="n"/>
      <c r="DH67" s="182" t="n"/>
      <c r="DI67" s="182" t="n"/>
      <c r="DJ67" s="182" t="n"/>
      <c r="DK67" s="182" t="n"/>
      <c r="DL67" s="189" t="n">
        <v>149.03</v>
      </c>
      <c r="DM67" s="182" t="n"/>
      <c r="DN67" s="182" t="n"/>
      <c r="DO67" s="189" t="n">
        <v>149.03</v>
      </c>
      <c r="DP67" s="182" t="n"/>
      <c r="DQ67" s="182" t="n"/>
      <c r="DR67" s="182" t="n"/>
      <c r="DS67" s="182" t="n"/>
      <c r="DT67" s="182" t="n"/>
      <c r="DU67" s="182" t="n"/>
      <c r="DV67" s="189" t="n">
        <v>194.47</v>
      </c>
      <c r="DW67" s="189" t="n">
        <v>7.12</v>
      </c>
      <c r="DX67" s="182" t="n"/>
      <c r="DY67" s="182" t="n"/>
      <c r="DZ67" s="182" t="n"/>
      <c r="EA67" s="182" t="n"/>
      <c r="EB67" s="182" t="n"/>
      <c r="EC67" s="182" t="n"/>
      <c r="ED67" s="182" t="n"/>
      <c r="EE67" s="189" t="n">
        <v>398.08</v>
      </c>
      <c r="EF67" s="189" t="n">
        <v>497.4</v>
      </c>
      <c r="EG67" s="182" t="n"/>
      <c r="EH67" s="182" t="n"/>
      <c r="EI67" s="182" t="n"/>
      <c r="EJ67" s="182" t="n"/>
      <c r="EK67" s="182" t="n"/>
      <c r="EL67" s="189" t="n">
        <v>7.84</v>
      </c>
      <c r="EM67" s="182" t="n"/>
      <c r="EN67" s="182" t="n"/>
      <c r="EO67" s="189" t="n">
        <v>27.43</v>
      </c>
      <c r="EP67" s="189" t="n">
        <v>82.3</v>
      </c>
      <c r="EQ67" s="189" t="n">
        <v>143.78</v>
      </c>
      <c r="ER67" s="189" t="n">
        <v>38.22</v>
      </c>
      <c r="ES67" s="189" t="n">
        <v>299.25</v>
      </c>
      <c r="ET67" s="189" t="n">
        <v>118.5</v>
      </c>
      <c r="EU67" s="182" t="n"/>
      <c r="EV67" s="182" t="n"/>
      <c r="EW67" s="189" t="n">
        <v>357.6399999999999</v>
      </c>
      <c r="EX67" s="182" t="n"/>
      <c r="EY67" s="182" t="n"/>
      <c r="EZ67" s="189" t="n">
        <v>185.72</v>
      </c>
      <c r="FA67" s="189" t="n">
        <v>278.98</v>
      </c>
      <c r="FB67" s="189" t="n">
        <v>49.14</v>
      </c>
      <c r="FC67" s="189" t="n">
        <v>6</v>
      </c>
      <c r="FD67" s="189" t="n">
        <v>333.54</v>
      </c>
      <c r="FE67" s="182" t="n"/>
      <c r="FF67" s="182" t="n"/>
      <c r="FG67" s="182" t="n"/>
      <c r="FH67" s="189" t="n">
        <v>113.42</v>
      </c>
      <c r="FI67" s="189" t="n">
        <v>291.83</v>
      </c>
      <c r="FJ67" s="189" t="n">
        <v>5.46</v>
      </c>
      <c r="FK67" s="182" t="n"/>
      <c r="FL67" s="189" t="n">
        <v>51.77</v>
      </c>
      <c r="FM67" s="182" t="n"/>
      <c r="FN67" s="189" t="n">
        <v>59.01</v>
      </c>
      <c r="FO67" s="182" t="n"/>
      <c r="FP67" s="184" t="n"/>
      <c r="FQ67" s="184" t="n"/>
      <c r="FR67" s="185" t="n">
        <v>9992.659999999998</v>
      </c>
      <c r="FS67" s="186">
        <f>E67-FR67</f>
        <v/>
      </c>
    </row>
    <row r="68">
      <c r="A68" s="5" t="n">
        <v>67</v>
      </c>
      <c r="B68" s="179" t="n">
        <v>44330</v>
      </c>
      <c r="C68" s="30" t="inlineStr">
        <is>
          <t>DIGIEKY 2100396</t>
        </is>
      </c>
      <c r="D68" s="180" t="n">
        <v>44286</v>
      </c>
      <c r="E68" s="181" t="n">
        <v>11.06</v>
      </c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9" t="n">
        <v>11.06</v>
      </c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2" t="n"/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2" t="n"/>
      <c r="EG68" s="182" t="n"/>
      <c r="EH68" s="182" t="n"/>
      <c r="EI68" s="182" t="n"/>
      <c r="EJ68" s="182" t="n"/>
      <c r="EK68" s="182" t="n"/>
      <c r="EL68" s="182" t="n"/>
      <c r="EM68" s="182" t="n"/>
      <c r="EN68" s="182" t="n"/>
      <c r="EO68" s="182" t="n"/>
      <c r="EP68" s="182" t="n"/>
      <c r="EQ68" s="182" t="n"/>
      <c r="ER68" s="182" t="n"/>
      <c r="ES68" s="182" t="n"/>
      <c r="ET68" s="182" t="n"/>
      <c r="EU68" s="182" t="n"/>
      <c r="EV68" s="182" t="n"/>
      <c r="EW68" s="182" t="n"/>
      <c r="EX68" s="182" t="n"/>
      <c r="EY68" s="182" t="n"/>
      <c r="EZ68" s="182" t="n"/>
      <c r="FA68" s="182" t="n"/>
      <c r="FB68" s="182" t="n"/>
      <c r="FC68" s="182" t="n"/>
      <c r="FD68" s="182" t="n"/>
      <c r="FE68" s="182" t="n"/>
      <c r="FF68" s="182" t="n"/>
      <c r="FG68" s="182" t="n"/>
      <c r="FH68" s="182" t="n"/>
      <c r="FI68" s="182" t="n"/>
      <c r="FJ68" s="182" t="n"/>
      <c r="FK68" s="182" t="n"/>
      <c r="FL68" s="182" t="n"/>
      <c r="FM68" s="182" t="n"/>
      <c r="FN68" s="182" t="n"/>
      <c r="FO68" s="182" t="n"/>
      <c r="FP68" s="184" t="n"/>
      <c r="FQ68" s="184" t="n"/>
      <c r="FR68" s="185">
        <f>SUM(F68:FQ68)</f>
        <v/>
      </c>
      <c r="FS68" s="186">
        <f>E68-FR68</f>
        <v/>
      </c>
    </row>
    <row r="69">
      <c r="A69" s="5" t="n">
        <v>68</v>
      </c>
      <c r="B69" s="179" t="n">
        <v>44330</v>
      </c>
      <c r="C69" s="30" t="inlineStr">
        <is>
          <t>DIGIEKY 2100923</t>
        </is>
      </c>
      <c r="D69" s="180" t="n">
        <v>44288</v>
      </c>
      <c r="E69" s="181" t="n">
        <v>0.11</v>
      </c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9" t="n">
        <v>0.11</v>
      </c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2" t="n"/>
      <c r="DO69" s="182" t="n"/>
      <c r="DP69" s="182" t="n"/>
      <c r="DQ69" s="182" t="n"/>
      <c r="DR69" s="182" t="n"/>
      <c r="DS69" s="182" t="n"/>
      <c r="DT69" s="182" t="n"/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2" t="n"/>
      <c r="EG69" s="182" t="n"/>
      <c r="EH69" s="182" t="n"/>
      <c r="EI69" s="182" t="n"/>
      <c r="EJ69" s="182" t="n"/>
      <c r="EK69" s="182" t="n"/>
      <c r="EL69" s="182" t="n"/>
      <c r="EM69" s="182" t="n"/>
      <c r="EN69" s="182" t="n"/>
      <c r="EO69" s="182" t="n"/>
      <c r="EP69" s="182" t="n"/>
      <c r="EQ69" s="182" t="n"/>
      <c r="ER69" s="182" t="n"/>
      <c r="ES69" s="182" t="n"/>
      <c r="ET69" s="182" t="n"/>
      <c r="EU69" s="182" t="n"/>
      <c r="EV69" s="182" t="n"/>
      <c r="EW69" s="182" t="n"/>
      <c r="EX69" s="182" t="n"/>
      <c r="EY69" s="182" t="n"/>
      <c r="EZ69" s="182" t="n"/>
      <c r="FA69" s="182" t="n"/>
      <c r="FB69" s="182" t="n"/>
      <c r="FC69" s="182" t="n"/>
      <c r="FD69" s="182" t="n"/>
      <c r="FE69" s="182" t="n"/>
      <c r="FF69" s="182" t="n"/>
      <c r="FG69" s="182" t="n"/>
      <c r="FH69" s="182" t="n"/>
      <c r="FI69" s="182" t="n"/>
      <c r="FJ69" s="182" t="n"/>
      <c r="FK69" s="182" t="n"/>
      <c r="FL69" s="182" t="n"/>
      <c r="FM69" s="182" t="n"/>
      <c r="FN69" s="182" t="n"/>
      <c r="FO69" s="182" t="n"/>
      <c r="FP69" s="184" t="n"/>
      <c r="FQ69" s="184" t="n"/>
      <c r="FR69" s="185">
        <f>SUM(F69:FQ69)</f>
        <v/>
      </c>
      <c r="FS69" s="186">
        <f>E69-FR69</f>
        <v/>
      </c>
    </row>
    <row r="70">
      <c r="A70" s="5" t="n">
        <v>69</v>
      </c>
      <c r="B70" s="179" t="n">
        <v>44330</v>
      </c>
      <c r="C70" s="30" t="inlineStr">
        <is>
          <t>DIGIEKY 2100936</t>
        </is>
      </c>
      <c r="D70" s="180" t="n">
        <v>44288</v>
      </c>
      <c r="E70" s="181" t="n">
        <v>12.92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9" t="n">
        <v>12.92</v>
      </c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2" t="n"/>
      <c r="EH70" s="182" t="n"/>
      <c r="EI70" s="182" t="n"/>
      <c r="EJ70" s="182" t="n"/>
      <c r="EK70" s="182" t="n"/>
      <c r="EL70" s="182" t="n"/>
      <c r="EM70" s="182" t="n"/>
      <c r="EN70" s="182" t="n"/>
      <c r="EO70" s="182" t="n"/>
      <c r="EP70" s="182" t="n"/>
      <c r="EQ70" s="182" t="n"/>
      <c r="ER70" s="182" t="n"/>
      <c r="ES70" s="182" t="n"/>
      <c r="ET70" s="182" t="n"/>
      <c r="EU70" s="182" t="n"/>
      <c r="EV70" s="182" t="n"/>
      <c r="EW70" s="182" t="n"/>
      <c r="EX70" s="182" t="n"/>
      <c r="EY70" s="182" t="n"/>
      <c r="EZ70" s="182" t="n"/>
      <c r="FA70" s="182" t="n"/>
      <c r="FB70" s="182" t="n"/>
      <c r="FC70" s="182" t="n"/>
      <c r="FD70" s="182" t="n"/>
      <c r="FE70" s="182" t="n"/>
      <c r="FF70" s="182" t="n"/>
      <c r="FG70" s="182" t="n"/>
      <c r="FH70" s="182" t="n"/>
      <c r="FI70" s="182" t="n"/>
      <c r="FJ70" s="182" t="n"/>
      <c r="FK70" s="182" t="n"/>
      <c r="FL70" s="182" t="n"/>
      <c r="FM70" s="182" t="n"/>
      <c r="FN70" s="182" t="n"/>
      <c r="FO70" s="182" t="n"/>
      <c r="FP70" s="184" t="n"/>
      <c r="FQ70" s="184" t="n"/>
      <c r="FR70" s="185">
        <f>SUM(F70:FQ70)</f>
        <v/>
      </c>
      <c r="FS70" s="186">
        <f>E70-FR70</f>
        <v/>
      </c>
    </row>
    <row r="71">
      <c r="A71" s="5" t="n">
        <v>70</v>
      </c>
      <c r="B71" s="179" t="n">
        <v>44330</v>
      </c>
      <c r="C71" s="30" t="inlineStr">
        <is>
          <t>DIGIEKY 2100942</t>
        </is>
      </c>
      <c r="D71" s="180" t="n">
        <v>44291</v>
      </c>
      <c r="E71" s="181" t="n">
        <v>4.19</v>
      </c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9" t="n">
        <v>4.19</v>
      </c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2" t="n"/>
      <c r="EH71" s="182" t="n"/>
      <c r="EI71" s="182" t="n"/>
      <c r="EJ71" s="182" t="n"/>
      <c r="EK71" s="182" t="n"/>
      <c r="EL71" s="182" t="n"/>
      <c r="EM71" s="182" t="n"/>
      <c r="EN71" s="182" t="n"/>
      <c r="EO71" s="182" t="n"/>
      <c r="EP71" s="182" t="n"/>
      <c r="EQ71" s="182" t="n"/>
      <c r="ER71" s="182" t="n"/>
      <c r="ES71" s="182" t="n"/>
      <c r="ET71" s="182" t="n"/>
      <c r="EU71" s="182" t="n"/>
      <c r="EV71" s="182" t="n"/>
      <c r="EW71" s="182" t="n"/>
      <c r="EX71" s="182" t="n"/>
      <c r="EY71" s="182" t="n"/>
      <c r="EZ71" s="182" t="n"/>
      <c r="FA71" s="182" t="n"/>
      <c r="FB71" s="182" t="n"/>
      <c r="FC71" s="182" t="n"/>
      <c r="FD71" s="182" t="n"/>
      <c r="FE71" s="182" t="n"/>
      <c r="FF71" s="182" t="n"/>
      <c r="FG71" s="182" t="n"/>
      <c r="FH71" s="182" t="n"/>
      <c r="FI71" s="182" t="n"/>
      <c r="FJ71" s="182" t="n"/>
      <c r="FK71" s="182" t="n"/>
      <c r="FL71" s="182" t="n"/>
      <c r="FM71" s="182" t="n"/>
      <c r="FN71" s="182" t="n"/>
      <c r="FO71" s="182" t="n"/>
      <c r="FP71" s="184" t="n"/>
      <c r="FQ71" s="184" t="n"/>
      <c r="FR71" s="185">
        <f>SUM(F71:FQ71)</f>
        <v/>
      </c>
      <c r="FS71" s="186">
        <f>E71-FR71</f>
        <v/>
      </c>
    </row>
    <row r="72">
      <c r="A72" s="5" t="n">
        <v>71</v>
      </c>
      <c r="B72" s="179" t="n">
        <v>44330</v>
      </c>
      <c r="C72" s="30" t="inlineStr">
        <is>
          <t>DIGIEKY 2101286</t>
        </is>
      </c>
      <c r="D72" s="180" t="n">
        <v>44286</v>
      </c>
      <c r="E72" s="181" t="n">
        <v>0.96</v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9" t="n">
        <v>0.96</v>
      </c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2" t="n"/>
      <c r="EG72" s="182" t="n"/>
      <c r="EH72" s="182" t="n"/>
      <c r="EI72" s="182" t="n"/>
      <c r="EJ72" s="182" t="n"/>
      <c r="EK72" s="182" t="n"/>
      <c r="EL72" s="182" t="n"/>
      <c r="EM72" s="182" t="n"/>
      <c r="EN72" s="182" t="n"/>
      <c r="EO72" s="182" t="n"/>
      <c r="EP72" s="182" t="n"/>
      <c r="EQ72" s="182" t="n"/>
      <c r="ER72" s="182" t="n"/>
      <c r="ES72" s="182" t="n"/>
      <c r="ET72" s="182" t="n"/>
      <c r="EU72" s="182" t="n"/>
      <c r="EV72" s="182" t="n"/>
      <c r="EW72" s="182" t="n"/>
      <c r="EX72" s="182" t="n"/>
      <c r="EY72" s="182" t="n"/>
      <c r="EZ72" s="182" t="n"/>
      <c r="FA72" s="182" t="n"/>
      <c r="FB72" s="182" t="n"/>
      <c r="FC72" s="182" t="n"/>
      <c r="FD72" s="182" t="n"/>
      <c r="FE72" s="182" t="n"/>
      <c r="FF72" s="182" t="n"/>
      <c r="FG72" s="182" t="n"/>
      <c r="FH72" s="182" t="n"/>
      <c r="FI72" s="182" t="n"/>
      <c r="FJ72" s="182" t="n"/>
      <c r="FK72" s="182" t="n"/>
      <c r="FL72" s="182" t="n"/>
      <c r="FM72" s="182" t="n"/>
      <c r="FN72" s="182" t="n"/>
      <c r="FO72" s="182" t="n"/>
      <c r="FP72" s="184" t="n"/>
      <c r="FQ72" s="184" t="n"/>
      <c r="FR72" s="185">
        <f>SUM(F72:FQ72)</f>
        <v/>
      </c>
      <c r="FS72" s="186">
        <f>E72-FR72</f>
        <v/>
      </c>
    </row>
    <row r="73">
      <c r="A73" s="5" t="n">
        <v>72</v>
      </c>
      <c r="B73" s="179" t="n">
        <v>44330</v>
      </c>
      <c r="C73" s="30" t="inlineStr">
        <is>
          <t>DIGIEKY 2101288</t>
        </is>
      </c>
      <c r="D73" s="180" t="n">
        <v>44291</v>
      </c>
      <c r="E73" s="181" t="n">
        <v>47.03</v>
      </c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2" t="n"/>
      <c r="DJ73" s="189" t="n">
        <v>47.03</v>
      </c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2" t="n"/>
      <c r="EG73" s="182" t="n"/>
      <c r="EH73" s="182" t="n"/>
      <c r="EI73" s="182" t="n"/>
      <c r="EJ73" s="182" t="n"/>
      <c r="EK73" s="182" t="n"/>
      <c r="EL73" s="182" t="n"/>
      <c r="EM73" s="182" t="n"/>
      <c r="EN73" s="182" t="n"/>
      <c r="EO73" s="182" t="n"/>
      <c r="EP73" s="182" t="n"/>
      <c r="EQ73" s="182" t="n"/>
      <c r="ER73" s="182" t="n"/>
      <c r="ES73" s="182" t="n"/>
      <c r="ET73" s="182" t="n"/>
      <c r="EU73" s="182" t="n"/>
      <c r="EV73" s="182" t="n"/>
      <c r="EW73" s="182" t="n"/>
      <c r="EX73" s="182" t="n"/>
      <c r="EY73" s="182" t="n"/>
      <c r="EZ73" s="182" t="n"/>
      <c r="FA73" s="182" t="n"/>
      <c r="FB73" s="182" t="n"/>
      <c r="FC73" s="182" t="n"/>
      <c r="FD73" s="182" t="n"/>
      <c r="FE73" s="182" t="n"/>
      <c r="FF73" s="182" t="n"/>
      <c r="FG73" s="182" t="n"/>
      <c r="FH73" s="182" t="n"/>
      <c r="FI73" s="182" t="n"/>
      <c r="FJ73" s="182" t="n"/>
      <c r="FK73" s="182" t="n"/>
      <c r="FL73" s="182" t="n"/>
      <c r="FM73" s="182" t="n"/>
      <c r="FN73" s="182" t="n"/>
      <c r="FO73" s="182" t="n"/>
      <c r="FP73" s="184" t="n"/>
      <c r="FQ73" s="184" t="n"/>
      <c r="FR73" s="185">
        <f>SUM(F73:FQ73)</f>
        <v/>
      </c>
      <c r="FS73" s="186">
        <f>E73-FR73</f>
        <v/>
      </c>
    </row>
    <row r="74">
      <c r="A74" s="5" t="n">
        <v>73</v>
      </c>
      <c r="B74" s="179" t="n">
        <v>44330</v>
      </c>
      <c r="C74" s="30" t="inlineStr">
        <is>
          <t>DIGIEKY 2101550</t>
        </is>
      </c>
      <c r="D74" s="180" t="n">
        <v>44292</v>
      </c>
      <c r="E74" s="181" t="n">
        <v>26.4</v>
      </c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2" t="n"/>
      <c r="EF74" s="182" t="n"/>
      <c r="EG74" s="182" t="n"/>
      <c r="EH74" s="182" t="n"/>
      <c r="EI74" s="182" t="n"/>
      <c r="EJ74" s="182" t="n"/>
      <c r="EK74" s="182" t="n"/>
      <c r="EL74" s="182" t="n"/>
      <c r="EM74" s="182" t="n"/>
      <c r="EN74" s="182" t="n"/>
      <c r="EO74" s="189" t="n">
        <v>26.4</v>
      </c>
      <c r="EP74" s="182" t="n"/>
      <c r="EQ74" s="182" t="n"/>
      <c r="ER74" s="182" t="n"/>
      <c r="ES74" s="182" t="n"/>
      <c r="ET74" s="182" t="n"/>
      <c r="EU74" s="182" t="n"/>
      <c r="EV74" s="182" t="n"/>
      <c r="EW74" s="182" t="n"/>
      <c r="EX74" s="182" t="n"/>
      <c r="EY74" s="182" t="n"/>
      <c r="EZ74" s="182" t="n"/>
      <c r="FA74" s="182" t="n"/>
      <c r="FB74" s="182" t="n"/>
      <c r="FC74" s="182" t="n"/>
      <c r="FD74" s="182" t="n"/>
      <c r="FE74" s="182" t="n"/>
      <c r="FF74" s="182" t="n"/>
      <c r="FG74" s="182" t="n"/>
      <c r="FH74" s="182" t="n"/>
      <c r="FI74" s="182" t="n"/>
      <c r="FJ74" s="182" t="n"/>
      <c r="FK74" s="182" t="n"/>
      <c r="FL74" s="182" t="n"/>
      <c r="FM74" s="182" t="n"/>
      <c r="FN74" s="182" t="n"/>
      <c r="FO74" s="182" t="n"/>
      <c r="FP74" s="184" t="n"/>
      <c r="FQ74" s="184" t="n"/>
      <c r="FR74" s="185">
        <f>SUM(F74:FQ74)</f>
        <v/>
      </c>
      <c r="FS74" s="186">
        <f>E74-FR74</f>
        <v/>
      </c>
    </row>
    <row r="75">
      <c r="A75" s="5" t="n">
        <v>74</v>
      </c>
      <c r="B75" s="179" t="n">
        <v>44330</v>
      </c>
      <c r="C75" s="30" t="inlineStr">
        <is>
          <t>DIGIEKY 2101558</t>
        </is>
      </c>
      <c r="D75" s="180" t="n">
        <v>44291</v>
      </c>
      <c r="E75" s="181" t="n">
        <v>813.96</v>
      </c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2" t="n"/>
      <c r="EH75" s="182" t="n"/>
      <c r="EI75" s="182" t="n"/>
      <c r="EJ75" s="182" t="n"/>
      <c r="EK75" s="182" t="n"/>
      <c r="EL75" s="182" t="n"/>
      <c r="EM75" s="182" t="n"/>
      <c r="EN75" s="182" t="n"/>
      <c r="EO75" s="182" t="n"/>
      <c r="EP75" s="182" t="n"/>
      <c r="EQ75" s="182" t="n"/>
      <c r="ER75" s="182" t="n"/>
      <c r="ES75" s="182" t="n"/>
      <c r="ET75" s="182" t="n"/>
      <c r="EU75" s="182" t="n"/>
      <c r="EV75" s="182" t="n"/>
      <c r="EW75" s="182" t="n"/>
      <c r="EX75" s="182" t="n"/>
      <c r="EY75" s="182" t="n"/>
      <c r="EZ75" s="182" t="n"/>
      <c r="FA75" s="182" t="n"/>
      <c r="FB75" s="182" t="n"/>
      <c r="FC75" s="182" t="n"/>
      <c r="FD75" s="182" t="n"/>
      <c r="FE75" s="182" t="n"/>
      <c r="FF75" s="182" t="n"/>
      <c r="FG75" s="182" t="n"/>
      <c r="FH75" s="182" t="n"/>
      <c r="FI75" s="182" t="n"/>
      <c r="FJ75" s="182" t="n"/>
      <c r="FK75" s="182" t="n"/>
      <c r="FL75" s="182" t="n"/>
      <c r="FM75" s="182" t="n"/>
      <c r="FN75" s="189" t="n">
        <v>813.96</v>
      </c>
      <c r="FO75" s="182" t="n"/>
      <c r="FP75" s="184" t="n"/>
      <c r="FQ75" s="184" t="n"/>
      <c r="FR75" s="185">
        <f>SUM(F75:FQ75)</f>
        <v/>
      </c>
      <c r="FS75" s="186">
        <f>E75-FR75</f>
        <v/>
      </c>
    </row>
    <row r="76">
      <c r="A76" s="5" t="n">
        <v>75</v>
      </c>
      <c r="B76" s="179" t="n">
        <v>44330</v>
      </c>
      <c r="C76" s="30" t="inlineStr">
        <is>
          <t>DIGIEKY 2101705</t>
        </is>
      </c>
      <c r="D76" s="180" t="n">
        <v>44287</v>
      </c>
      <c r="E76" s="181" t="n">
        <v>460.81</v>
      </c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9" t="n">
        <v>460.81</v>
      </c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2" t="n"/>
      <c r="DT76" s="182" t="n"/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2" t="n"/>
      <c r="ED76" s="182" t="n"/>
      <c r="EE76" s="182" t="n"/>
      <c r="EF76" s="182" t="n"/>
      <c r="EG76" s="182" t="n"/>
      <c r="EH76" s="182" t="n"/>
      <c r="EI76" s="182" t="n"/>
      <c r="EJ76" s="182" t="n"/>
      <c r="EK76" s="182" t="n"/>
      <c r="EL76" s="182" t="n"/>
      <c r="EM76" s="182" t="n"/>
      <c r="EN76" s="182" t="n"/>
      <c r="EO76" s="182" t="n"/>
      <c r="EP76" s="182" t="n"/>
      <c r="EQ76" s="182" t="n"/>
      <c r="ER76" s="182" t="n"/>
      <c r="ES76" s="182" t="n"/>
      <c r="ET76" s="182" t="n"/>
      <c r="EU76" s="182" t="n"/>
      <c r="EV76" s="182" t="n"/>
      <c r="EW76" s="182" t="n"/>
      <c r="EX76" s="182" t="n"/>
      <c r="EY76" s="182" t="n"/>
      <c r="EZ76" s="182" t="n"/>
      <c r="FA76" s="182" t="n"/>
      <c r="FB76" s="182" t="n"/>
      <c r="FC76" s="182" t="n"/>
      <c r="FD76" s="182" t="n"/>
      <c r="FE76" s="182" t="n"/>
      <c r="FF76" s="182" t="n"/>
      <c r="FG76" s="182" t="n"/>
      <c r="FH76" s="182" t="n"/>
      <c r="FI76" s="182" t="n"/>
      <c r="FJ76" s="182" t="n"/>
      <c r="FK76" s="182" t="n"/>
      <c r="FL76" s="182" t="n"/>
      <c r="FM76" s="182" t="n"/>
      <c r="FN76" s="182" t="n"/>
      <c r="FO76" s="182" t="n"/>
      <c r="FP76" s="184" t="n"/>
      <c r="FQ76" s="184" t="n"/>
      <c r="FR76" s="185">
        <f>SUM(F76:FQ76)</f>
        <v/>
      </c>
      <c r="FS76" s="186">
        <f>E76-FR76</f>
        <v/>
      </c>
    </row>
    <row r="77">
      <c r="A77" s="5" t="n">
        <v>76</v>
      </c>
      <c r="B77" s="179" t="n">
        <v>44330</v>
      </c>
      <c r="C77" s="30" t="inlineStr">
        <is>
          <t>DIGIEKY 2101709</t>
        </is>
      </c>
      <c r="D77" s="180" t="n">
        <v>44291</v>
      </c>
      <c r="E77" s="181" t="n">
        <v>0.16</v>
      </c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9" t="n">
        <v>0.16</v>
      </c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182" t="n"/>
      <c r="CA77" s="182" t="n"/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2" t="n"/>
      <c r="EG77" s="182" t="n"/>
      <c r="EH77" s="182" t="n"/>
      <c r="EI77" s="182" t="n"/>
      <c r="EJ77" s="182" t="n"/>
      <c r="EK77" s="182" t="n"/>
      <c r="EL77" s="182" t="n"/>
      <c r="EM77" s="182" t="n"/>
      <c r="EN77" s="182" t="n"/>
      <c r="EO77" s="182" t="n"/>
      <c r="EP77" s="182" t="n"/>
      <c r="EQ77" s="182" t="n"/>
      <c r="ER77" s="182" t="n"/>
      <c r="ES77" s="182" t="n"/>
      <c r="ET77" s="182" t="n"/>
      <c r="EU77" s="182" t="n"/>
      <c r="EV77" s="182" t="n"/>
      <c r="EW77" s="182" t="n"/>
      <c r="EX77" s="182" t="n"/>
      <c r="EY77" s="182" t="n"/>
      <c r="EZ77" s="182" t="n"/>
      <c r="FA77" s="182" t="n"/>
      <c r="FB77" s="182" t="n"/>
      <c r="FC77" s="182" t="n"/>
      <c r="FD77" s="182" t="n"/>
      <c r="FE77" s="182" t="n"/>
      <c r="FF77" s="182" t="n"/>
      <c r="FG77" s="182" t="n"/>
      <c r="FH77" s="182" t="n"/>
      <c r="FI77" s="182" t="n"/>
      <c r="FJ77" s="182" t="n"/>
      <c r="FK77" s="182" t="n"/>
      <c r="FL77" s="182" t="n"/>
      <c r="FM77" s="182" t="n"/>
      <c r="FN77" s="182" t="n"/>
      <c r="FO77" s="182" t="n"/>
      <c r="FP77" s="184" t="n"/>
      <c r="FQ77" s="184" t="n"/>
      <c r="FR77" s="185">
        <f>SUM(F77:FQ77)</f>
        <v/>
      </c>
      <c r="FS77" s="186">
        <f>E77-FR77</f>
        <v/>
      </c>
    </row>
    <row r="78">
      <c r="A78" s="5" t="n">
        <v>77</v>
      </c>
      <c r="B78" s="179" t="n">
        <v>44330</v>
      </c>
      <c r="C78" s="30" t="inlineStr">
        <is>
          <t>DIGIEKY 2101712</t>
        </is>
      </c>
      <c r="D78" s="180" t="n">
        <v>44292</v>
      </c>
      <c r="E78" s="181" t="n">
        <v>16.61</v>
      </c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9" t="n">
        <v>16.61</v>
      </c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2" t="n"/>
      <c r="DC78" s="182" t="n"/>
      <c r="DD78" s="182" t="n"/>
      <c r="DE78" s="182" t="n"/>
      <c r="DF78" s="182" t="n"/>
      <c r="DG78" s="182" t="n"/>
      <c r="DH78" s="182" t="n"/>
      <c r="DI78" s="182" t="n"/>
      <c r="DJ78" s="182" t="n"/>
      <c r="DK78" s="182" t="n"/>
      <c r="DL78" s="182" t="n"/>
      <c r="DM78" s="182" t="n"/>
      <c r="DN78" s="182" t="n"/>
      <c r="DO78" s="182" t="n"/>
      <c r="DP78" s="182" t="n"/>
      <c r="DQ78" s="182" t="n"/>
      <c r="DR78" s="182" t="n"/>
      <c r="DS78" s="182" t="n"/>
      <c r="DT78" s="182" t="n"/>
      <c r="DU78" s="182" t="n"/>
      <c r="DV78" s="182" t="n"/>
      <c r="DW78" s="182" t="n"/>
      <c r="DX78" s="182" t="n"/>
      <c r="DY78" s="182" t="n"/>
      <c r="DZ78" s="182" t="n"/>
      <c r="EA78" s="182" t="n"/>
      <c r="EB78" s="182" t="n"/>
      <c r="EC78" s="182" t="n"/>
      <c r="ED78" s="182" t="n"/>
      <c r="EE78" s="182" t="n"/>
      <c r="EF78" s="182" t="n"/>
      <c r="EG78" s="182" t="n"/>
      <c r="EH78" s="182" t="n"/>
      <c r="EI78" s="182" t="n"/>
      <c r="EJ78" s="182" t="n"/>
      <c r="EK78" s="182" t="n"/>
      <c r="EL78" s="182" t="n"/>
      <c r="EM78" s="182" t="n"/>
      <c r="EN78" s="182" t="n"/>
      <c r="EO78" s="182" t="n"/>
      <c r="EP78" s="182" t="n"/>
      <c r="EQ78" s="182" t="n"/>
      <c r="ER78" s="182" t="n"/>
      <c r="ES78" s="182" t="n"/>
      <c r="ET78" s="182" t="n"/>
      <c r="EU78" s="182" t="n"/>
      <c r="EV78" s="182" t="n"/>
      <c r="EW78" s="182" t="n"/>
      <c r="EX78" s="182" t="n"/>
      <c r="EY78" s="182" t="n"/>
      <c r="EZ78" s="182" t="n"/>
      <c r="FA78" s="182" t="n"/>
      <c r="FB78" s="182" t="n"/>
      <c r="FC78" s="182" t="n"/>
      <c r="FD78" s="182" t="n"/>
      <c r="FE78" s="182" t="n"/>
      <c r="FF78" s="182" t="n"/>
      <c r="FG78" s="182" t="n"/>
      <c r="FH78" s="182" t="n"/>
      <c r="FI78" s="182" t="n"/>
      <c r="FJ78" s="182" t="n"/>
      <c r="FK78" s="182" t="n"/>
      <c r="FL78" s="182" t="n"/>
      <c r="FM78" s="182" t="n"/>
      <c r="FN78" s="182" t="n"/>
      <c r="FO78" s="182" t="n"/>
      <c r="FP78" s="184" t="n"/>
      <c r="FQ78" s="184" t="n"/>
      <c r="FR78" s="185">
        <f>SUM(F78:FQ78)</f>
        <v/>
      </c>
      <c r="FS78" s="186">
        <f>E78-FR78</f>
        <v/>
      </c>
    </row>
    <row r="79">
      <c r="A79" s="5" t="n">
        <v>78</v>
      </c>
      <c r="B79" s="179" t="n">
        <v>44330</v>
      </c>
      <c r="C79" s="30" t="inlineStr">
        <is>
          <t>DIGIEKY 2101918</t>
        </is>
      </c>
      <c r="D79" s="180" t="n">
        <v>44286</v>
      </c>
      <c r="E79" s="181" t="n">
        <v>133.32</v>
      </c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2" t="n"/>
      <c r="BX79" s="182" t="n"/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9" t="n">
        <v>133.32</v>
      </c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2" t="n"/>
      <c r="DB79" s="182" t="n"/>
      <c r="DC79" s="182" t="n"/>
      <c r="DD79" s="182" t="n"/>
      <c r="DE79" s="182" t="n"/>
      <c r="DF79" s="182" t="n"/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2" t="n"/>
      <c r="DT79" s="182" t="n"/>
      <c r="DU79" s="182" t="n"/>
      <c r="DV79" s="182" t="n"/>
      <c r="DW79" s="182" t="n"/>
      <c r="DX79" s="182" t="n"/>
      <c r="DY79" s="182" t="n"/>
      <c r="DZ79" s="182" t="n"/>
      <c r="EA79" s="182" t="n"/>
      <c r="EB79" s="182" t="n"/>
      <c r="EC79" s="182" t="n"/>
      <c r="ED79" s="182" t="n"/>
      <c r="EE79" s="182" t="n"/>
      <c r="EF79" s="182" t="n"/>
      <c r="EG79" s="182" t="n"/>
      <c r="EH79" s="182" t="n"/>
      <c r="EI79" s="182" t="n"/>
      <c r="EJ79" s="182" t="n"/>
      <c r="EK79" s="182" t="n"/>
      <c r="EL79" s="182" t="n"/>
      <c r="EM79" s="182" t="n"/>
      <c r="EN79" s="182" t="n"/>
      <c r="EO79" s="182" t="n"/>
      <c r="EP79" s="182" t="n"/>
      <c r="EQ79" s="182" t="n"/>
      <c r="ER79" s="182" t="n"/>
      <c r="ES79" s="182" t="n"/>
      <c r="ET79" s="182" t="n"/>
      <c r="EU79" s="182" t="n"/>
      <c r="EV79" s="182" t="n"/>
      <c r="EW79" s="182" t="n"/>
      <c r="EX79" s="182" t="n"/>
      <c r="EY79" s="182" t="n"/>
      <c r="EZ79" s="182" t="n"/>
      <c r="FA79" s="182" t="n"/>
      <c r="FB79" s="182" t="n"/>
      <c r="FC79" s="182" t="n"/>
      <c r="FD79" s="182" t="n"/>
      <c r="FE79" s="182" t="n"/>
      <c r="FF79" s="182" t="n"/>
      <c r="FG79" s="182" t="n"/>
      <c r="FH79" s="182" t="n"/>
      <c r="FI79" s="182" t="n"/>
      <c r="FJ79" s="182" t="n"/>
      <c r="FK79" s="182" t="n"/>
      <c r="FL79" s="182" t="n"/>
      <c r="FM79" s="182" t="n"/>
      <c r="FN79" s="182" t="n"/>
      <c r="FO79" s="182" t="n"/>
      <c r="FP79" s="184" t="n"/>
      <c r="FQ79" s="184" t="n"/>
      <c r="FR79" s="185">
        <f>SUM(F79:FQ79)</f>
        <v/>
      </c>
      <c r="FS79" s="186">
        <f>E79-FR79</f>
        <v/>
      </c>
    </row>
    <row r="80">
      <c r="A80" s="5" t="n">
        <v>79</v>
      </c>
      <c r="B80" s="179" t="n">
        <v>44330</v>
      </c>
      <c r="C80" s="30" t="inlineStr">
        <is>
          <t>DIGIEKY 2101935</t>
        </is>
      </c>
      <c r="D80" s="180" t="n">
        <v>44288</v>
      </c>
      <c r="E80" s="181" t="n">
        <v>3.09</v>
      </c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2" t="n"/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2" t="n"/>
      <c r="BU80" s="182" t="n"/>
      <c r="BV80" s="182" t="n"/>
      <c r="BW80" s="182" t="n"/>
      <c r="BX80" s="182" t="n"/>
      <c r="BY80" s="182" t="n"/>
      <c r="BZ80" s="182" t="n"/>
      <c r="CA80" s="182" t="n"/>
      <c r="CB80" s="182" t="n"/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9" t="n">
        <v>3.09</v>
      </c>
      <c r="CQ80" s="182" t="n"/>
      <c r="CR80" s="182" t="n"/>
      <c r="CS80" s="182" t="n"/>
      <c r="CT80" s="182" t="n"/>
      <c r="CU80" s="182" t="n"/>
      <c r="CV80" s="182" t="n"/>
      <c r="CW80" s="182" t="n"/>
      <c r="CX80" s="182" t="n"/>
      <c r="CY80" s="182" t="n"/>
      <c r="CZ80" s="182" t="n"/>
      <c r="DA80" s="182" t="n"/>
      <c r="DB80" s="182" t="n"/>
      <c r="DC80" s="182" t="n"/>
      <c r="DD80" s="182" t="n"/>
      <c r="DE80" s="182" t="n"/>
      <c r="DF80" s="182" t="n"/>
      <c r="DG80" s="182" t="n"/>
      <c r="DH80" s="182" t="n"/>
      <c r="DI80" s="182" t="n"/>
      <c r="DJ80" s="182" t="n"/>
      <c r="DK80" s="182" t="n"/>
      <c r="DL80" s="182" t="n"/>
      <c r="DM80" s="182" t="n"/>
      <c r="DN80" s="182" t="n"/>
      <c r="DO80" s="182" t="n"/>
      <c r="DP80" s="182" t="n"/>
      <c r="DQ80" s="182" t="n"/>
      <c r="DR80" s="182" t="n"/>
      <c r="DS80" s="182" t="n"/>
      <c r="DT80" s="182" t="n"/>
      <c r="DU80" s="182" t="n"/>
      <c r="DV80" s="182" t="n"/>
      <c r="DW80" s="182" t="n"/>
      <c r="DX80" s="182" t="n"/>
      <c r="DY80" s="182" t="n"/>
      <c r="DZ80" s="182" t="n"/>
      <c r="EA80" s="182" t="n"/>
      <c r="EB80" s="182" t="n"/>
      <c r="EC80" s="182" t="n"/>
      <c r="ED80" s="182" t="n"/>
      <c r="EE80" s="182" t="n"/>
      <c r="EF80" s="182" t="n"/>
      <c r="EG80" s="182" t="n"/>
      <c r="EH80" s="182" t="n"/>
      <c r="EI80" s="182" t="n"/>
      <c r="EJ80" s="182" t="n"/>
      <c r="EK80" s="182" t="n"/>
      <c r="EL80" s="182" t="n"/>
      <c r="EM80" s="182" t="n"/>
      <c r="EN80" s="182" t="n"/>
      <c r="EO80" s="182" t="n"/>
      <c r="EP80" s="182" t="n"/>
      <c r="EQ80" s="182" t="n"/>
      <c r="ER80" s="182" t="n"/>
      <c r="ES80" s="182" t="n"/>
      <c r="ET80" s="182" t="n"/>
      <c r="EU80" s="182" t="n"/>
      <c r="EV80" s="182" t="n"/>
      <c r="EW80" s="182" t="n"/>
      <c r="EX80" s="182" t="n"/>
      <c r="EY80" s="182" t="n"/>
      <c r="EZ80" s="182" t="n"/>
      <c r="FA80" s="182" t="n"/>
      <c r="FB80" s="182" t="n"/>
      <c r="FC80" s="182" t="n"/>
      <c r="FD80" s="182" t="n"/>
      <c r="FE80" s="182" t="n"/>
      <c r="FF80" s="182" t="n"/>
      <c r="FG80" s="182" t="n"/>
      <c r="FH80" s="182" t="n"/>
      <c r="FI80" s="182" t="n"/>
      <c r="FJ80" s="182" t="n"/>
      <c r="FK80" s="182" t="n"/>
      <c r="FL80" s="182" t="n"/>
      <c r="FM80" s="182" t="n"/>
      <c r="FN80" s="182" t="n"/>
      <c r="FO80" s="182" t="n"/>
      <c r="FP80" s="184" t="n"/>
      <c r="FQ80" s="184" t="n"/>
      <c r="FR80" s="185">
        <f>SUM(F80:FQ80)</f>
        <v/>
      </c>
      <c r="FS80" s="186">
        <f>E80-FR80</f>
        <v/>
      </c>
    </row>
    <row r="81">
      <c r="A81" s="5" t="n">
        <v>80</v>
      </c>
      <c r="B81" s="179" t="n">
        <v>44330</v>
      </c>
      <c r="C81" s="30" t="inlineStr">
        <is>
          <t>DIGIEKY 2101939</t>
        </is>
      </c>
      <c r="D81" s="180" t="n">
        <v>44288</v>
      </c>
      <c r="E81" s="181" t="n">
        <v>14.55</v>
      </c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2" t="n"/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2" t="n"/>
      <c r="CA81" s="182" t="n"/>
      <c r="CB81" s="182" t="n"/>
      <c r="CC81" s="182" t="n"/>
      <c r="CD81" s="182" t="n"/>
      <c r="CE81" s="182" t="n"/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9" t="n">
        <v>14.55</v>
      </c>
      <c r="CQ81" s="182" t="n"/>
      <c r="CR81" s="182" t="n"/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2" t="n"/>
      <c r="DG81" s="182" t="n"/>
      <c r="DH81" s="182" t="n"/>
      <c r="DI81" s="182" t="n"/>
      <c r="DJ81" s="182" t="n"/>
      <c r="DK81" s="182" t="n"/>
      <c r="DL81" s="182" t="n"/>
      <c r="DM81" s="182" t="n"/>
      <c r="DN81" s="182" t="n"/>
      <c r="DO81" s="182" t="n"/>
      <c r="DP81" s="182" t="n"/>
      <c r="DQ81" s="182" t="n"/>
      <c r="DR81" s="182" t="n"/>
      <c r="DS81" s="182" t="n"/>
      <c r="DT81" s="182" t="n"/>
      <c r="DU81" s="182" t="n"/>
      <c r="DV81" s="182" t="n"/>
      <c r="DW81" s="182" t="n"/>
      <c r="DX81" s="182" t="n"/>
      <c r="DY81" s="182" t="n"/>
      <c r="DZ81" s="182" t="n"/>
      <c r="EA81" s="182" t="n"/>
      <c r="EB81" s="182" t="n"/>
      <c r="EC81" s="182" t="n"/>
      <c r="ED81" s="182" t="n"/>
      <c r="EE81" s="182" t="n"/>
      <c r="EF81" s="182" t="n"/>
      <c r="EG81" s="182" t="n"/>
      <c r="EH81" s="182" t="n"/>
      <c r="EI81" s="182" t="n"/>
      <c r="EJ81" s="182" t="n"/>
      <c r="EK81" s="182" t="n"/>
      <c r="EL81" s="182" t="n"/>
      <c r="EM81" s="182" t="n"/>
      <c r="EN81" s="182" t="n"/>
      <c r="EO81" s="182" t="n"/>
      <c r="EP81" s="182" t="n"/>
      <c r="EQ81" s="182" t="n"/>
      <c r="ER81" s="182" t="n"/>
      <c r="ES81" s="182" t="n"/>
      <c r="ET81" s="182" t="n"/>
      <c r="EU81" s="182" t="n"/>
      <c r="EV81" s="182" t="n"/>
      <c r="EW81" s="182" t="n"/>
      <c r="EX81" s="182" t="n"/>
      <c r="EY81" s="182" t="n"/>
      <c r="EZ81" s="182" t="n"/>
      <c r="FA81" s="182" t="n"/>
      <c r="FB81" s="182" t="n"/>
      <c r="FC81" s="182" t="n"/>
      <c r="FD81" s="182" t="n"/>
      <c r="FE81" s="182" t="n"/>
      <c r="FF81" s="182" t="n"/>
      <c r="FG81" s="182" t="n"/>
      <c r="FH81" s="182" t="n"/>
      <c r="FI81" s="182" t="n"/>
      <c r="FJ81" s="182" t="n"/>
      <c r="FK81" s="182" t="n"/>
      <c r="FL81" s="182" t="n"/>
      <c r="FM81" s="182" t="n"/>
      <c r="FN81" s="182" t="n"/>
      <c r="FO81" s="182" t="n"/>
      <c r="FP81" s="184" t="n"/>
      <c r="FQ81" s="184" t="n"/>
      <c r="FR81" s="185">
        <f>SUM(F81:FQ81)</f>
        <v/>
      </c>
      <c r="FS81" s="186">
        <f>E81-FR81</f>
        <v/>
      </c>
    </row>
    <row r="82">
      <c r="A82" s="5" t="n">
        <v>81</v>
      </c>
      <c r="B82" s="179" t="n">
        <v>44330</v>
      </c>
      <c r="C82" s="30" t="inlineStr">
        <is>
          <t>DIGIEKY 2102577</t>
        </is>
      </c>
      <c r="D82" s="180" t="n">
        <v>44288</v>
      </c>
      <c r="E82" s="181" t="n">
        <v>10.48</v>
      </c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2" t="n"/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9" t="n">
        <v>10.48</v>
      </c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2" t="n"/>
      <c r="CA82" s="182" t="n"/>
      <c r="CB82" s="182" t="n"/>
      <c r="CC82" s="182" t="n"/>
      <c r="CD82" s="182" t="n"/>
      <c r="CE82" s="182" t="n"/>
      <c r="CF82" s="182" t="n"/>
      <c r="CG82" s="182" t="n"/>
      <c r="CH82" s="182" t="n"/>
      <c r="CI82" s="182" t="n"/>
      <c r="CJ82" s="182" t="n"/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2" t="n"/>
      <c r="DG82" s="182" t="n"/>
      <c r="DH82" s="182" t="n"/>
      <c r="DI82" s="182" t="n"/>
      <c r="DJ82" s="182" t="n"/>
      <c r="DK82" s="182" t="n"/>
      <c r="DL82" s="182" t="n"/>
      <c r="DM82" s="182" t="n"/>
      <c r="DN82" s="182" t="n"/>
      <c r="DO82" s="182" t="n"/>
      <c r="DP82" s="182" t="n"/>
      <c r="DQ82" s="182" t="n"/>
      <c r="DR82" s="182" t="n"/>
      <c r="DS82" s="182" t="n"/>
      <c r="DT82" s="182" t="n"/>
      <c r="DU82" s="182" t="n"/>
      <c r="DV82" s="182" t="n"/>
      <c r="DW82" s="182" t="n"/>
      <c r="DX82" s="182" t="n"/>
      <c r="DY82" s="182" t="n"/>
      <c r="DZ82" s="182" t="n"/>
      <c r="EA82" s="182" t="n"/>
      <c r="EB82" s="182" t="n"/>
      <c r="EC82" s="182" t="n"/>
      <c r="ED82" s="182" t="n"/>
      <c r="EE82" s="182" t="n"/>
      <c r="EF82" s="182" t="n"/>
      <c r="EG82" s="182" t="n"/>
      <c r="EH82" s="182" t="n"/>
      <c r="EI82" s="182" t="n"/>
      <c r="EJ82" s="182" t="n"/>
      <c r="EK82" s="182" t="n"/>
      <c r="EL82" s="182" t="n"/>
      <c r="EM82" s="182" t="n"/>
      <c r="EN82" s="182" t="n"/>
      <c r="EO82" s="182" t="n"/>
      <c r="EP82" s="182" t="n"/>
      <c r="EQ82" s="182" t="n"/>
      <c r="ER82" s="182" t="n"/>
      <c r="ES82" s="182" t="n"/>
      <c r="ET82" s="182" t="n"/>
      <c r="EU82" s="182" t="n"/>
      <c r="EV82" s="182" t="n"/>
      <c r="EW82" s="182" t="n"/>
      <c r="EX82" s="182" t="n"/>
      <c r="EY82" s="182" t="n"/>
      <c r="EZ82" s="182" t="n"/>
      <c r="FA82" s="182" t="n"/>
      <c r="FB82" s="182" t="n"/>
      <c r="FC82" s="182" t="n"/>
      <c r="FD82" s="182" t="n"/>
      <c r="FE82" s="182" t="n"/>
      <c r="FF82" s="182" t="n"/>
      <c r="FG82" s="182" t="n"/>
      <c r="FH82" s="182" t="n"/>
      <c r="FI82" s="182" t="n"/>
      <c r="FJ82" s="182" t="n"/>
      <c r="FK82" s="182" t="n"/>
      <c r="FL82" s="182" t="n"/>
      <c r="FM82" s="182" t="n"/>
      <c r="FN82" s="182" t="n"/>
      <c r="FO82" s="182" t="n"/>
      <c r="FP82" s="184" t="n"/>
      <c r="FQ82" s="184" t="n"/>
      <c r="FR82" s="185">
        <f>SUM(F82:FQ82)</f>
        <v/>
      </c>
      <c r="FS82" s="186">
        <f>E82-FR82</f>
        <v/>
      </c>
    </row>
    <row r="83">
      <c r="A83" s="5" t="n">
        <v>82</v>
      </c>
      <c r="B83" s="179" t="n">
        <v>44330</v>
      </c>
      <c r="C83" s="30" t="inlineStr">
        <is>
          <t>DIGIEKY 2102721</t>
        </is>
      </c>
      <c r="D83" s="180" t="n">
        <v>44292</v>
      </c>
      <c r="E83" s="181" t="n">
        <v>22.53</v>
      </c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2" t="n"/>
      <c r="AB83" s="182" t="n"/>
      <c r="AC83" s="182" t="n"/>
      <c r="AD83" s="182" t="n"/>
      <c r="AE83" s="182" t="n"/>
      <c r="AF83" s="182" t="n"/>
      <c r="AG83" s="182" t="n"/>
      <c r="AH83" s="182" t="n"/>
      <c r="AI83" s="182" t="n"/>
      <c r="AJ83" s="182" t="n"/>
      <c r="AK83" s="182" t="n"/>
      <c r="AL83" s="182" t="n"/>
      <c r="AM83" s="182" t="n"/>
      <c r="AN83" s="182" t="n"/>
      <c r="AO83" s="189" t="n">
        <v>22.53</v>
      </c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2" t="n"/>
      <c r="BP83" s="182" t="n"/>
      <c r="BQ83" s="182" t="n"/>
      <c r="BR83" s="182" t="n"/>
      <c r="BS83" s="182" t="n"/>
      <c r="BT83" s="182" t="n"/>
      <c r="BU83" s="182" t="n"/>
      <c r="BV83" s="182" t="n"/>
      <c r="BW83" s="182" t="n"/>
      <c r="BX83" s="182" t="n"/>
      <c r="BY83" s="182" t="n"/>
      <c r="BZ83" s="182" t="n"/>
      <c r="CA83" s="182" t="n"/>
      <c r="CB83" s="182" t="n"/>
      <c r="CC83" s="182" t="n"/>
      <c r="CD83" s="182" t="n"/>
      <c r="CE83" s="182" t="n"/>
      <c r="CF83" s="182" t="n"/>
      <c r="CG83" s="182" t="n"/>
      <c r="CH83" s="182" t="n"/>
      <c r="CI83" s="182" t="n"/>
      <c r="CJ83" s="182" t="n"/>
      <c r="CK83" s="182" t="n"/>
      <c r="CL83" s="182" t="n"/>
      <c r="CM83" s="182" t="n"/>
      <c r="CN83" s="182" t="n"/>
      <c r="CO83" s="182" t="n"/>
      <c r="CP83" s="182" t="n"/>
      <c r="CQ83" s="182" t="n"/>
      <c r="CR83" s="182" t="n"/>
      <c r="CS83" s="182" t="n"/>
      <c r="CT83" s="182" t="n"/>
      <c r="CU83" s="182" t="n"/>
      <c r="CV83" s="182" t="n"/>
      <c r="CW83" s="182" t="n"/>
      <c r="CX83" s="182" t="n"/>
      <c r="CY83" s="182" t="n"/>
      <c r="CZ83" s="182" t="n"/>
      <c r="DA83" s="182" t="n"/>
      <c r="DB83" s="182" t="n"/>
      <c r="DC83" s="182" t="n"/>
      <c r="DD83" s="182" t="n"/>
      <c r="DE83" s="182" t="n"/>
      <c r="DF83" s="182" t="n"/>
      <c r="DG83" s="182" t="n"/>
      <c r="DH83" s="182" t="n"/>
      <c r="DI83" s="182" t="n"/>
      <c r="DJ83" s="182" t="n"/>
      <c r="DK83" s="182" t="n"/>
      <c r="DL83" s="182" t="n"/>
      <c r="DM83" s="182" t="n"/>
      <c r="DN83" s="182" t="n"/>
      <c r="DO83" s="182" t="n"/>
      <c r="DP83" s="182" t="n"/>
      <c r="DQ83" s="182" t="n"/>
      <c r="DR83" s="182" t="n"/>
      <c r="DS83" s="182" t="n"/>
      <c r="DT83" s="182" t="n"/>
      <c r="DU83" s="182" t="n"/>
      <c r="DV83" s="182" t="n"/>
      <c r="DW83" s="182" t="n"/>
      <c r="DX83" s="182" t="n"/>
      <c r="DY83" s="182" t="n"/>
      <c r="DZ83" s="182" t="n"/>
      <c r="EA83" s="182" t="n"/>
      <c r="EB83" s="182" t="n"/>
      <c r="EC83" s="182" t="n"/>
      <c r="ED83" s="182" t="n"/>
      <c r="EE83" s="182" t="n"/>
      <c r="EF83" s="182" t="n"/>
      <c r="EG83" s="182" t="n"/>
      <c r="EH83" s="182" t="n"/>
      <c r="EI83" s="182" t="n"/>
      <c r="EJ83" s="182" t="n"/>
      <c r="EK83" s="182" t="n"/>
      <c r="EL83" s="182" t="n"/>
      <c r="EM83" s="182" t="n"/>
      <c r="EN83" s="182" t="n"/>
      <c r="EO83" s="182" t="n"/>
      <c r="EP83" s="182" t="n"/>
      <c r="EQ83" s="182" t="n"/>
      <c r="ER83" s="182" t="n"/>
      <c r="ES83" s="182" t="n"/>
      <c r="ET83" s="182" t="n"/>
      <c r="EU83" s="182" t="n"/>
      <c r="EV83" s="182" t="n"/>
      <c r="EW83" s="182" t="n"/>
      <c r="EX83" s="182" t="n"/>
      <c r="EY83" s="182" t="n"/>
      <c r="EZ83" s="182" t="n"/>
      <c r="FA83" s="182" t="n"/>
      <c r="FB83" s="182" t="n"/>
      <c r="FC83" s="182" t="n"/>
      <c r="FD83" s="182" t="n"/>
      <c r="FE83" s="182" t="n"/>
      <c r="FF83" s="182" t="n"/>
      <c r="FG83" s="182" t="n"/>
      <c r="FH83" s="182" t="n"/>
      <c r="FI83" s="182" t="n"/>
      <c r="FJ83" s="182" t="n"/>
      <c r="FK83" s="182" t="n"/>
      <c r="FL83" s="182" t="n"/>
      <c r="FM83" s="182" t="n"/>
      <c r="FN83" s="182" t="n"/>
      <c r="FO83" s="182" t="n"/>
      <c r="FP83" s="184" t="n"/>
      <c r="FQ83" s="184" t="n"/>
      <c r="FR83" s="185">
        <f>SUM(F83:FQ83)</f>
        <v/>
      </c>
      <c r="FS83" s="186">
        <f>E83-FR83</f>
        <v/>
      </c>
    </row>
    <row r="84">
      <c r="A84" s="5" t="n">
        <v>83</v>
      </c>
      <c r="B84" s="179" t="n">
        <v>44330</v>
      </c>
      <c r="C84" s="30" t="inlineStr">
        <is>
          <t>DIGIEKY 2102737</t>
        </is>
      </c>
      <c r="D84" s="180" t="n">
        <v>44292</v>
      </c>
      <c r="E84" s="181" t="n">
        <v>23.52</v>
      </c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2" t="n"/>
      <c r="BU84" s="182" t="n"/>
      <c r="BV84" s="182" t="n"/>
      <c r="BW84" s="182" t="n"/>
      <c r="BX84" s="182" t="n"/>
      <c r="BY84" s="182" t="n"/>
      <c r="BZ84" s="182" t="n"/>
      <c r="CA84" s="182" t="n"/>
      <c r="CB84" s="182" t="n"/>
      <c r="CC84" s="182" t="n"/>
      <c r="CD84" s="182" t="n"/>
      <c r="CE84" s="182" t="n"/>
      <c r="CF84" s="182" t="n"/>
      <c r="CG84" s="182" t="n"/>
      <c r="CH84" s="182" t="n"/>
      <c r="CI84" s="182" t="n"/>
      <c r="CJ84" s="182" t="n"/>
      <c r="CK84" s="182" t="n"/>
      <c r="CL84" s="182" t="n"/>
      <c r="CM84" s="182" t="n"/>
      <c r="CN84" s="182" t="n"/>
      <c r="CO84" s="182" t="n"/>
      <c r="CP84" s="182" t="n"/>
      <c r="CQ84" s="182" t="n"/>
      <c r="CR84" s="182" t="n"/>
      <c r="CS84" s="182" t="n"/>
      <c r="CT84" s="182" t="n"/>
      <c r="CU84" s="182" t="n"/>
      <c r="CV84" s="182" t="n"/>
      <c r="CW84" s="182" t="n"/>
      <c r="CX84" s="182" t="n"/>
      <c r="CY84" s="182" t="n"/>
      <c r="CZ84" s="182" t="n"/>
      <c r="DA84" s="182" t="n"/>
      <c r="DB84" s="182" t="n"/>
      <c r="DC84" s="182" t="n"/>
      <c r="DD84" s="182" t="n"/>
      <c r="DE84" s="182" t="n"/>
      <c r="DF84" s="182" t="n"/>
      <c r="DG84" s="182" t="n"/>
      <c r="DH84" s="182" t="n"/>
      <c r="DI84" s="182" t="n"/>
      <c r="DJ84" s="182" t="n"/>
      <c r="DK84" s="182" t="n"/>
      <c r="DL84" s="182" t="n"/>
      <c r="DM84" s="182" t="n"/>
      <c r="DN84" s="182" t="n"/>
      <c r="DO84" s="182" t="n"/>
      <c r="DP84" s="182" t="n"/>
      <c r="DQ84" s="182" t="n"/>
      <c r="DR84" s="182" t="n"/>
      <c r="DS84" s="182" t="n"/>
      <c r="DT84" s="182" t="n"/>
      <c r="DU84" s="182" t="n"/>
      <c r="DV84" s="182" t="n"/>
      <c r="DW84" s="182" t="n"/>
      <c r="DX84" s="182" t="n"/>
      <c r="DY84" s="182" t="n"/>
      <c r="DZ84" s="182" t="n"/>
      <c r="EA84" s="182" t="n"/>
      <c r="EB84" s="182" t="n"/>
      <c r="EC84" s="182" t="n"/>
      <c r="ED84" s="182" t="n"/>
      <c r="EE84" s="182" t="n"/>
      <c r="EF84" s="182" t="n"/>
      <c r="EG84" s="182" t="n"/>
      <c r="EH84" s="182" t="n"/>
      <c r="EI84" s="182" t="n"/>
      <c r="EJ84" s="182" t="n"/>
      <c r="EK84" s="182" t="n"/>
      <c r="EL84" s="182" t="n"/>
      <c r="EM84" s="182" t="n"/>
      <c r="EN84" s="182" t="n"/>
      <c r="EO84" s="182" t="n"/>
      <c r="EP84" s="182" t="n"/>
      <c r="EQ84" s="182" t="n"/>
      <c r="ER84" s="182" t="n"/>
      <c r="ES84" s="182" t="n"/>
      <c r="ET84" s="182" t="n"/>
      <c r="EU84" s="182" t="n"/>
      <c r="EV84" s="182" t="n"/>
      <c r="EW84" s="182" t="n"/>
      <c r="EX84" s="182" t="n"/>
      <c r="EY84" s="182" t="n"/>
      <c r="EZ84" s="182" t="n"/>
      <c r="FA84" s="182" t="n"/>
      <c r="FB84" s="182" t="n"/>
      <c r="FC84" s="182" t="n"/>
      <c r="FD84" s="182" t="n"/>
      <c r="FE84" s="182" t="n"/>
      <c r="FF84" s="182" t="n"/>
      <c r="FG84" s="182" t="n"/>
      <c r="FH84" s="182" t="n"/>
      <c r="FI84" s="189" t="n">
        <v>23.52</v>
      </c>
      <c r="FJ84" s="182" t="n"/>
      <c r="FK84" s="182" t="n"/>
      <c r="FL84" s="182" t="n"/>
      <c r="FM84" s="182" t="n"/>
      <c r="FN84" s="182" t="n"/>
      <c r="FO84" s="182" t="n"/>
      <c r="FP84" s="184" t="n"/>
      <c r="FQ84" s="184" t="n"/>
      <c r="FR84" s="185">
        <f>SUM(F84:FQ84)</f>
        <v/>
      </c>
      <c r="FS84" s="186">
        <f>E84-FR84</f>
        <v/>
      </c>
    </row>
    <row r="85">
      <c r="A85" s="5" t="n">
        <v>84</v>
      </c>
      <c r="B85" s="179" t="n">
        <v>44330</v>
      </c>
      <c r="C85" s="30" t="inlineStr">
        <is>
          <t>7-356-39082</t>
        </is>
      </c>
      <c r="D85" s="180" t="n">
        <v>44316</v>
      </c>
      <c r="E85" s="181">
        <f>3084.59-11.64-10.77</f>
        <v/>
      </c>
      <c r="F85" s="183" t="n">
        <v>33.43</v>
      </c>
      <c r="G85" s="182" t="n"/>
      <c r="H85" s="183" t="n">
        <v>7.06</v>
      </c>
      <c r="I85" s="183" t="n">
        <v>95.59999999999999</v>
      </c>
      <c r="J85" s="182" t="n"/>
      <c r="K85" s="182" t="n"/>
      <c r="L85" s="182" t="n"/>
      <c r="M85" s="182" t="n"/>
      <c r="N85" s="182" t="n"/>
      <c r="O85" s="182" t="n"/>
      <c r="P85" s="183" t="n">
        <v>1.27</v>
      </c>
      <c r="Q85" s="183" t="n">
        <v>3.37</v>
      </c>
      <c r="R85" s="182" t="n"/>
      <c r="S85" s="182" t="n"/>
      <c r="T85" s="183" t="n">
        <v>53.44</v>
      </c>
      <c r="U85" s="182" t="n"/>
      <c r="V85" s="183">
        <f>177.11+11.64</f>
        <v/>
      </c>
      <c r="W85" s="182" t="n"/>
      <c r="X85" s="183">
        <f>53.59+15.3</f>
        <v/>
      </c>
      <c r="Y85" s="183" t="n">
        <v>29.6</v>
      </c>
      <c r="Z85" s="182" t="n"/>
      <c r="AA85" s="182" t="n"/>
      <c r="AB85" s="183" t="n">
        <v>11.64</v>
      </c>
      <c r="AC85" s="182" t="n"/>
      <c r="AD85" s="183" t="n">
        <v>33.75</v>
      </c>
      <c r="AE85" s="182" t="n"/>
      <c r="AF85" s="182" t="n"/>
      <c r="AG85" s="183" t="n">
        <v>19.31</v>
      </c>
      <c r="AH85" s="183" t="n">
        <v>33.34</v>
      </c>
      <c r="AI85" s="183" t="n">
        <v>41.33</v>
      </c>
      <c r="AJ85" s="182" t="n"/>
      <c r="AK85" s="183" t="n">
        <v>32.74</v>
      </c>
      <c r="AL85" s="182" t="n"/>
      <c r="AM85" s="182" t="n"/>
      <c r="AN85" s="182" t="n"/>
      <c r="AO85" s="182" t="n"/>
      <c r="AP85" s="182" t="n"/>
      <c r="AQ85" s="182" t="n"/>
      <c r="AR85" s="182" t="n"/>
      <c r="AS85" s="182" t="n"/>
      <c r="AT85" s="182" t="n"/>
      <c r="AU85" s="182" t="n"/>
      <c r="AV85" s="182" t="n"/>
      <c r="AW85" s="182" t="n"/>
      <c r="AX85" s="182" t="n"/>
      <c r="AY85" s="182" t="n"/>
      <c r="AZ85" s="183" t="n">
        <v>139.91</v>
      </c>
      <c r="BA85" s="182" t="n"/>
      <c r="BB85" s="182" t="n"/>
      <c r="BC85" s="183" t="n">
        <v>41.84</v>
      </c>
      <c r="BD85" s="182" t="n"/>
      <c r="BE85" s="183" t="n">
        <v>26.26</v>
      </c>
      <c r="BF85" s="182" t="n"/>
      <c r="BG85" s="183" t="n">
        <v>36.1</v>
      </c>
      <c r="BH85" s="182" t="n"/>
      <c r="BI85" s="182" t="n"/>
      <c r="BJ85" s="182" t="n"/>
      <c r="BK85" s="182" t="n"/>
      <c r="BL85" s="183" t="n">
        <v>16.1</v>
      </c>
      <c r="BM85" s="182" t="n"/>
      <c r="BN85" s="182" t="n"/>
      <c r="BO85" s="182" t="n"/>
      <c r="BP85" s="182" t="n"/>
      <c r="BQ85" s="182" t="n"/>
      <c r="BR85" s="182" t="n"/>
      <c r="BS85" s="183" t="n">
        <v>48.58</v>
      </c>
      <c r="BT85" s="182" t="n"/>
      <c r="BU85" s="182" t="n"/>
      <c r="BV85" s="182" t="n"/>
      <c r="BW85" s="183" t="n">
        <v>9.15</v>
      </c>
      <c r="BX85" s="182" t="n"/>
      <c r="BY85" s="182" t="n"/>
      <c r="BZ85" s="182" t="n"/>
      <c r="CA85" s="182" t="n"/>
      <c r="CB85" s="182" t="n"/>
      <c r="CC85" s="183" t="n">
        <v>25.2</v>
      </c>
      <c r="CD85" s="182" t="n"/>
      <c r="CE85" s="183" t="n">
        <v>11.64</v>
      </c>
      <c r="CF85" s="182" t="n"/>
      <c r="CG85" s="183" t="n">
        <v>26.7</v>
      </c>
      <c r="CH85" s="183" t="n">
        <v>673.6099999999999</v>
      </c>
      <c r="CI85" s="182" t="n"/>
      <c r="CJ85" s="182" t="n"/>
      <c r="CK85" s="182" t="n"/>
      <c r="CL85" s="182" t="n"/>
      <c r="CM85" s="182" t="n"/>
      <c r="CN85" s="182" t="n"/>
      <c r="CO85" s="182" t="n"/>
      <c r="CP85" s="182" t="n"/>
      <c r="CQ85" s="183" t="n">
        <v>38.7</v>
      </c>
      <c r="CR85" s="182" t="n"/>
      <c r="CS85" s="182" t="n"/>
      <c r="CT85" s="183" t="n">
        <v>43.38</v>
      </c>
      <c r="CU85" s="182" t="n"/>
      <c r="CV85" s="183" t="n">
        <v>7.61</v>
      </c>
      <c r="CW85" s="183" t="n">
        <v>33.9</v>
      </c>
      <c r="CX85" s="182" t="n"/>
      <c r="CY85" s="182" t="n"/>
      <c r="CZ85" s="183" t="n">
        <v>15.87</v>
      </c>
      <c r="DA85" s="182" t="n"/>
      <c r="DB85" s="183" t="n">
        <v>72.3</v>
      </c>
      <c r="DC85" s="183" t="n">
        <v>36.59999999999999</v>
      </c>
      <c r="DD85" s="182" t="n"/>
      <c r="DE85" s="182" t="n"/>
      <c r="DF85" s="182" t="n"/>
      <c r="DG85" s="182" t="n"/>
      <c r="DH85" s="182" t="n"/>
      <c r="DI85" s="182" t="n"/>
      <c r="DJ85" s="182" t="n"/>
      <c r="DK85" s="183" t="n">
        <v>7.5</v>
      </c>
      <c r="DL85" s="182" t="n"/>
      <c r="DM85" s="182" t="n"/>
      <c r="DN85" s="182" t="n"/>
      <c r="DO85" s="182" t="n"/>
      <c r="DP85" s="182" t="n"/>
      <c r="DQ85" s="182" t="n"/>
      <c r="DR85" s="182" t="n"/>
      <c r="DS85" s="182" t="n"/>
      <c r="DT85" s="182" t="n"/>
      <c r="DU85" s="183" t="n">
        <v>2.52</v>
      </c>
      <c r="DV85" s="182" t="n"/>
      <c r="DW85" s="182" t="n"/>
      <c r="DX85" s="183" t="n">
        <v>12.13</v>
      </c>
      <c r="DY85" s="182" t="n"/>
      <c r="DZ85" s="182" t="n"/>
      <c r="EA85" s="182" t="n"/>
      <c r="EB85" s="182" t="n"/>
      <c r="EC85" s="182" t="n"/>
      <c r="ED85" s="183" t="n">
        <v>53.3</v>
      </c>
      <c r="EE85" s="183" t="n">
        <v>11.64</v>
      </c>
      <c r="EF85" s="183" t="n">
        <v>68.7</v>
      </c>
      <c r="EG85" s="182" t="n"/>
      <c r="EH85" s="182" t="n"/>
      <c r="EI85" s="182" t="n"/>
      <c r="EJ85" s="182" t="n"/>
      <c r="EK85" s="182" t="n"/>
      <c r="EL85" s="182" t="n"/>
      <c r="EM85" s="182" t="n"/>
      <c r="EN85" s="183" t="n">
        <v>156.88</v>
      </c>
      <c r="EO85" s="183" t="n">
        <v>34.26</v>
      </c>
      <c r="EP85" s="182" t="n"/>
      <c r="EQ85" s="182" t="n"/>
      <c r="ER85" s="182" t="n"/>
      <c r="ES85" s="182" t="n"/>
      <c r="ET85" s="182" t="n"/>
      <c r="EU85" s="182" t="n"/>
      <c r="EV85" s="183" t="n">
        <v>19.42</v>
      </c>
      <c r="EW85" s="182" t="n"/>
      <c r="EX85" s="182" t="n"/>
      <c r="EY85" s="183" t="n">
        <v>12.11</v>
      </c>
      <c r="EZ85" s="182" t="n"/>
      <c r="FA85" s="182" t="n"/>
      <c r="FB85" s="183" t="n">
        <v>35.61</v>
      </c>
      <c r="FC85" s="182" t="n"/>
      <c r="FD85" s="182" t="n"/>
      <c r="FE85" s="182" t="n"/>
      <c r="FF85" s="182" t="n"/>
      <c r="FG85" s="182" t="n"/>
      <c r="FH85" s="182" t="n"/>
      <c r="FI85" s="182" t="n"/>
      <c r="FJ85" s="182" t="n"/>
      <c r="FK85" s="183" t="n">
        <v>68.64</v>
      </c>
      <c r="FL85" s="182" t="n"/>
      <c r="FM85" s="183" t="n">
        <v>264.12</v>
      </c>
      <c r="FN85" s="182" t="n"/>
      <c r="FO85" s="182" t="n"/>
      <c r="FP85" s="182" t="n"/>
      <c r="FQ85" s="184" t="n"/>
      <c r="FR85" s="185">
        <f>SUM(F85:FQ85)</f>
        <v/>
      </c>
      <c r="FS85" s="186">
        <f>E85-FR85</f>
        <v/>
      </c>
    </row>
    <row r="86">
      <c r="A86" s="5" t="n">
        <v>85</v>
      </c>
      <c r="B86" s="179" t="n">
        <v>44337</v>
      </c>
      <c r="C86" s="30" t="inlineStr">
        <is>
          <t>7-371-42279</t>
        </is>
      </c>
      <c r="D86" s="180" t="n">
        <v>44330</v>
      </c>
      <c r="E86" s="181" t="n">
        <v>36.8</v>
      </c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2" t="n"/>
      <c r="AI86" s="182" t="n"/>
      <c r="AJ86" s="183">
        <f>31.05+5.75</f>
        <v/>
      </c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2" t="n"/>
      <c r="DT86" s="182" t="n"/>
      <c r="DU86" s="182" t="n"/>
      <c r="DV86" s="182" t="n"/>
      <c r="DW86" s="182" t="n"/>
      <c r="DX86" s="182" t="n"/>
      <c r="DY86" s="182" t="n"/>
      <c r="DZ86" s="182" t="n"/>
      <c r="EA86" s="182" t="n"/>
      <c r="EB86" s="182" t="n"/>
      <c r="EC86" s="182" t="n"/>
      <c r="ED86" s="182" t="n"/>
      <c r="EE86" s="182" t="n"/>
      <c r="EF86" s="182" t="n"/>
      <c r="EG86" s="182" t="n"/>
      <c r="EH86" s="182" t="n"/>
      <c r="EI86" s="182" t="n"/>
      <c r="EJ86" s="182" t="n"/>
      <c r="EK86" s="182" t="n"/>
      <c r="EL86" s="182" t="n"/>
      <c r="EM86" s="182" t="n"/>
      <c r="EN86" s="182" t="n"/>
      <c r="EO86" s="182" t="n"/>
      <c r="EP86" s="182" t="n"/>
      <c r="EQ86" s="182" t="n"/>
      <c r="ER86" s="182" t="n"/>
      <c r="ES86" s="182" t="n"/>
      <c r="ET86" s="182" t="n"/>
      <c r="EU86" s="182" t="n"/>
      <c r="EV86" s="182" t="n"/>
      <c r="EW86" s="182" t="n"/>
      <c r="EX86" s="182" t="n"/>
      <c r="EY86" s="182" t="n"/>
      <c r="EZ86" s="182" t="n"/>
      <c r="FA86" s="182" t="n"/>
      <c r="FB86" s="182" t="n"/>
      <c r="FC86" s="182" t="n"/>
      <c r="FD86" s="182" t="n"/>
      <c r="FE86" s="182" t="n"/>
      <c r="FF86" s="182" t="n"/>
      <c r="FG86" s="182" t="n"/>
      <c r="FH86" s="182" t="n"/>
      <c r="FI86" s="182" t="n"/>
      <c r="FJ86" s="182" t="n"/>
      <c r="FK86" s="182" t="n"/>
      <c r="FL86" s="182" t="n"/>
      <c r="FM86" s="182" t="n"/>
      <c r="FN86" s="182" t="n"/>
      <c r="FO86" s="182" t="n"/>
      <c r="FP86" s="184" t="n"/>
      <c r="FQ86" s="184" t="n"/>
      <c r="FR86" s="185">
        <f>SUM(F86:FQ86)</f>
        <v/>
      </c>
      <c r="FS86" s="186">
        <f>E86-FR86</f>
        <v/>
      </c>
    </row>
    <row r="87">
      <c r="A87" s="5" t="n">
        <v>86</v>
      </c>
      <c r="B87" s="179" t="n">
        <v>44337</v>
      </c>
      <c r="C87" s="30" t="inlineStr">
        <is>
          <t>3-374-77788</t>
        </is>
      </c>
      <c r="D87" s="180" t="n">
        <v>44328</v>
      </c>
      <c r="E87" s="181" t="n">
        <v>6767.16</v>
      </c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3" t="n">
        <v>869.27</v>
      </c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2" t="n"/>
      <c r="BK87" s="182" t="n"/>
      <c r="BL87" s="182" t="n"/>
      <c r="BM87" s="183" t="n">
        <v>5859.66</v>
      </c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2" t="n"/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2" t="n"/>
      <c r="DM87" s="182" t="n"/>
      <c r="DN87" s="182" t="n"/>
      <c r="DO87" s="182" t="n"/>
      <c r="DP87" s="182" t="n"/>
      <c r="DQ87" s="182" t="n"/>
      <c r="DR87" s="182" t="n"/>
      <c r="DS87" s="182" t="n"/>
      <c r="DT87" s="182" t="n"/>
      <c r="DU87" s="182" t="n"/>
      <c r="DV87" s="182" t="n"/>
      <c r="DW87" s="182" t="n"/>
      <c r="DX87" s="182" t="n"/>
      <c r="DY87" s="182" t="n"/>
      <c r="DZ87" s="182" t="n"/>
      <c r="EA87" s="182" t="n"/>
      <c r="EB87" s="182" t="n"/>
      <c r="EC87" s="182" t="n"/>
      <c r="ED87" s="182" t="n"/>
      <c r="EE87" s="182" t="n"/>
      <c r="EF87" s="182" t="n"/>
      <c r="EG87" s="182" t="n"/>
      <c r="EH87" s="182" t="n"/>
      <c r="EI87" s="182" t="n"/>
      <c r="EJ87" s="182" t="n"/>
      <c r="EK87" s="183" t="n">
        <v>38.23</v>
      </c>
      <c r="EL87" s="182" t="n"/>
      <c r="EM87" s="182" t="n"/>
      <c r="EN87" s="182" t="n"/>
      <c r="EO87" s="182" t="n"/>
      <c r="EP87" s="182" t="n"/>
      <c r="EQ87" s="182" t="n"/>
      <c r="ER87" s="182" t="n"/>
      <c r="ES87" s="182" t="n"/>
      <c r="ET87" s="182" t="n"/>
      <c r="EU87" s="182" t="n"/>
      <c r="EV87" s="182" t="n"/>
      <c r="EW87" s="182" t="n"/>
      <c r="EX87" s="182" t="n"/>
      <c r="EY87" s="182" t="n"/>
      <c r="EZ87" s="182" t="n"/>
      <c r="FA87" s="182" t="n"/>
      <c r="FB87" s="182" t="n"/>
      <c r="FC87" s="182" t="n"/>
      <c r="FD87" s="182" t="n"/>
      <c r="FE87" s="182" t="n"/>
      <c r="FF87" s="182" t="n"/>
      <c r="FG87" s="182" t="n"/>
      <c r="FH87" s="182" t="n"/>
      <c r="FI87" s="182" t="n"/>
      <c r="FJ87" s="182" t="n"/>
      <c r="FK87" s="182" t="n"/>
      <c r="FL87" s="182" t="n"/>
      <c r="FM87" s="182" t="n"/>
      <c r="FN87" s="182" t="n"/>
      <c r="FO87" s="182" t="n"/>
      <c r="FP87" s="184" t="n"/>
      <c r="FQ87" s="184" t="n"/>
      <c r="FR87" s="185">
        <f>SUM(F87:FQ87)</f>
        <v/>
      </c>
      <c r="FS87" s="186">
        <f>E87-FR87</f>
        <v/>
      </c>
    </row>
    <row r="88">
      <c r="A88" s="5" t="n">
        <v>87</v>
      </c>
      <c r="B88" s="179" t="n">
        <v>44337</v>
      </c>
      <c r="C88" s="30" t="inlineStr">
        <is>
          <t>3-374-29557</t>
        </is>
      </c>
      <c r="D88" s="180" t="n">
        <v>44327</v>
      </c>
      <c r="E88" s="181" t="n">
        <v>4835.29</v>
      </c>
      <c r="F88" s="183" t="n">
        <v>13.18</v>
      </c>
      <c r="G88" s="182" t="n"/>
      <c r="H88" s="183" t="n">
        <v>1374.17</v>
      </c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3" t="n">
        <v>2102.91</v>
      </c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2" t="n"/>
      <c r="DT88" s="182" t="n"/>
      <c r="DU88" s="182" t="n"/>
      <c r="DV88" s="182" t="n"/>
      <c r="DW88" s="182" t="n"/>
      <c r="DX88" s="182" t="n"/>
      <c r="DY88" s="182" t="n"/>
      <c r="DZ88" s="182" t="n"/>
      <c r="EA88" s="182" t="n"/>
      <c r="EB88" s="182" t="n"/>
      <c r="EC88" s="182" t="n"/>
      <c r="ED88" s="182" t="n"/>
      <c r="EE88" s="182" t="n"/>
      <c r="EF88" s="182" t="n"/>
      <c r="EG88" s="182" t="n"/>
      <c r="EH88" s="182" t="n"/>
      <c r="EI88" s="182" t="n"/>
      <c r="EJ88" s="182" t="n"/>
      <c r="EK88" s="182" t="n"/>
      <c r="EL88" s="182" t="n"/>
      <c r="EM88" s="182" t="n"/>
      <c r="EN88" s="182" t="n"/>
      <c r="EO88" s="182" t="n"/>
      <c r="EP88" s="182" t="n"/>
      <c r="EQ88" s="182" t="n"/>
      <c r="ER88" s="183" t="n">
        <v>806.8</v>
      </c>
      <c r="ES88" s="182" t="n"/>
      <c r="ET88" s="182" t="n"/>
      <c r="EU88" s="182" t="n"/>
      <c r="EV88" s="182" t="n"/>
      <c r="EW88" s="182" t="n"/>
      <c r="EX88" s="182" t="n"/>
      <c r="EY88" s="182" t="n"/>
      <c r="EZ88" s="182" t="n"/>
      <c r="FA88" s="182" t="n"/>
      <c r="FB88" s="182" t="n"/>
      <c r="FC88" s="182" t="n"/>
      <c r="FD88" s="182" t="n"/>
      <c r="FE88" s="182" t="n"/>
      <c r="FF88" s="182" t="n"/>
      <c r="FG88" s="183" t="n">
        <v>538.23</v>
      </c>
      <c r="FH88" s="182" t="n"/>
      <c r="FI88" s="182" t="n"/>
      <c r="FJ88" s="182" t="n"/>
      <c r="FK88" s="182" t="n"/>
      <c r="FL88" s="182" t="n"/>
      <c r="FM88" s="182" t="n"/>
      <c r="FN88" s="182" t="n"/>
      <c r="FO88" s="182" t="n"/>
      <c r="FP88" s="184" t="n"/>
      <c r="FQ88" s="184" t="n"/>
      <c r="FR88" s="185">
        <f>SUM(F88:FQ88)</f>
        <v/>
      </c>
      <c r="FS88" s="186">
        <f>E88-FR88</f>
        <v/>
      </c>
    </row>
    <row r="89">
      <c r="A89" s="5" t="n">
        <v>88</v>
      </c>
      <c r="B89" s="179" t="n">
        <v>44337</v>
      </c>
      <c r="C89" s="30" t="inlineStr">
        <is>
          <t>3-375-58403</t>
        </is>
      </c>
      <c r="D89" s="180" t="n">
        <v>44330</v>
      </c>
      <c r="E89" s="181" t="n">
        <v>133.474</v>
      </c>
      <c r="F89" s="183" t="n">
        <v>38.23</v>
      </c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2" t="n"/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2" t="n"/>
      <c r="CK89" s="182" t="n"/>
      <c r="CL89" s="182" t="n"/>
      <c r="CM89" s="182" t="n"/>
      <c r="CN89" s="182" t="n"/>
      <c r="CO89" s="182" t="n"/>
      <c r="CP89" s="182" t="n"/>
      <c r="CQ89" s="182" t="n"/>
      <c r="CR89" s="182" t="n"/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2" t="n"/>
      <c r="DG89" s="182" t="n"/>
      <c r="DH89" s="182" t="n"/>
      <c r="DI89" s="182" t="n"/>
      <c r="DJ89" s="182" t="n"/>
      <c r="DK89" s="182" t="n"/>
      <c r="DL89" s="182" t="n"/>
      <c r="DM89" s="182" t="n"/>
      <c r="DN89" s="182" t="n"/>
      <c r="DO89" s="182" t="n"/>
      <c r="DP89" s="182" t="n"/>
      <c r="DQ89" s="182" t="n"/>
      <c r="DR89" s="182" t="n"/>
      <c r="DS89" s="182" t="n"/>
      <c r="DT89" s="182" t="n"/>
      <c r="DU89" s="182" t="n"/>
      <c r="DV89" s="182" t="n"/>
      <c r="DW89" s="182" t="n"/>
      <c r="DX89" s="182" t="n"/>
      <c r="DY89" s="182" t="n"/>
      <c r="DZ89" s="182" t="n"/>
      <c r="EA89" s="182" t="n"/>
      <c r="EB89" s="182" t="n"/>
      <c r="EC89" s="182" t="n"/>
      <c r="ED89" s="182" t="n"/>
      <c r="EE89" s="182" t="n"/>
      <c r="EF89" s="182" t="n"/>
      <c r="EG89" s="182" t="n"/>
      <c r="EH89" s="182" t="n"/>
      <c r="EI89" s="182" t="n"/>
      <c r="EJ89" s="182" t="n"/>
      <c r="EK89" s="182" t="n"/>
      <c r="EL89" s="182" t="n"/>
      <c r="EM89" s="182" t="n"/>
      <c r="EN89" s="182" t="n"/>
      <c r="EO89" s="182" t="n"/>
      <c r="EP89" s="182" t="n"/>
      <c r="EQ89" s="182" t="n"/>
      <c r="ER89" s="183" t="n">
        <v>95.23999999999999</v>
      </c>
      <c r="ES89" s="182" t="n"/>
      <c r="ET89" s="182" t="n"/>
      <c r="EU89" s="182" t="n"/>
      <c r="EV89" s="182" t="n"/>
      <c r="EW89" s="182" t="n"/>
      <c r="EX89" s="182" t="n"/>
      <c r="EY89" s="182" t="n"/>
      <c r="EZ89" s="182" t="n"/>
      <c r="FA89" s="182" t="n"/>
      <c r="FB89" s="182" t="n"/>
      <c r="FC89" s="182" t="n"/>
      <c r="FD89" s="182" t="n"/>
      <c r="FE89" s="182" t="n"/>
      <c r="FF89" s="182" t="n"/>
      <c r="FG89" s="182" t="n"/>
      <c r="FH89" s="182" t="n"/>
      <c r="FI89" s="182" t="n"/>
      <c r="FJ89" s="182" t="n"/>
      <c r="FK89" s="182" t="n"/>
      <c r="FL89" s="182" t="n"/>
      <c r="FM89" s="182" t="n"/>
      <c r="FN89" s="182" t="n"/>
      <c r="FO89" s="182" t="n"/>
      <c r="FP89" s="184" t="n"/>
      <c r="FQ89" s="184" t="n"/>
      <c r="FR89" s="185">
        <f>SUM(F89:FQ89)</f>
        <v/>
      </c>
      <c r="FS89" s="186">
        <f>E89-FR89</f>
        <v/>
      </c>
    </row>
    <row r="90">
      <c r="A90" s="5" t="n">
        <v>89</v>
      </c>
      <c r="B90" s="179" t="n">
        <v>44337</v>
      </c>
      <c r="C90" s="30" t="inlineStr">
        <is>
          <t>3-373-38558</t>
        </is>
      </c>
      <c r="D90" s="180" t="n">
        <v>44326</v>
      </c>
      <c r="E90" s="181" t="n">
        <v>11297.58</v>
      </c>
      <c r="F90" s="183" t="n">
        <v>675.63</v>
      </c>
      <c r="G90" s="182" t="n"/>
      <c r="H90" s="183" t="n">
        <v>370.38</v>
      </c>
      <c r="I90" s="182" t="n"/>
      <c r="J90" s="183" t="n">
        <v>2895.66</v>
      </c>
      <c r="K90" s="182" t="n"/>
      <c r="L90" s="182" t="n"/>
      <c r="M90" s="182" t="n"/>
      <c r="N90" s="182" t="n"/>
      <c r="O90" s="182" t="n"/>
      <c r="P90" s="182" t="n"/>
      <c r="Q90" s="182" t="n"/>
      <c r="R90" s="183" t="n">
        <v>177.71</v>
      </c>
      <c r="S90" s="182" t="n"/>
      <c r="T90" s="182" t="n"/>
      <c r="U90" s="183" t="n">
        <v>271.89</v>
      </c>
      <c r="V90" s="183" t="n">
        <v>1306.9</v>
      </c>
      <c r="W90" s="182" t="n"/>
      <c r="X90" s="182" t="n">
        <v>149.17</v>
      </c>
      <c r="Y90" s="182" t="n"/>
      <c r="Z90" s="182" t="n"/>
      <c r="AA90" s="182" t="n"/>
      <c r="AB90" s="182" t="n"/>
      <c r="AC90" s="182" t="n"/>
      <c r="AD90" s="182" t="n"/>
      <c r="AE90" s="182" t="n"/>
      <c r="AF90" s="182" t="n"/>
      <c r="AG90" s="182" t="n"/>
      <c r="AH90" s="182" t="n"/>
      <c r="AI90" s="183" t="n">
        <v>612.28</v>
      </c>
      <c r="AJ90" s="183" t="n">
        <v>54.3</v>
      </c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3" t="n">
        <v>383.29</v>
      </c>
      <c r="BN90" s="182" t="n"/>
      <c r="BO90" s="182" t="n"/>
      <c r="BP90" s="182" t="n"/>
      <c r="BQ90" s="182" t="n"/>
      <c r="BR90" s="183" t="n">
        <v>54.3</v>
      </c>
      <c r="BS90" s="182" t="n"/>
      <c r="BT90" s="183" t="n">
        <v>485.65</v>
      </c>
      <c r="BU90" s="182" t="n"/>
      <c r="BV90" s="182" t="n"/>
      <c r="BW90" s="182" t="n"/>
      <c r="BX90" s="182" t="n"/>
      <c r="BY90" s="182" t="n"/>
      <c r="BZ90" s="182" t="n"/>
      <c r="CA90" s="182" t="n"/>
      <c r="CB90" s="182" t="n"/>
      <c r="CC90" s="182" t="n"/>
      <c r="CD90" s="182" t="n"/>
      <c r="CE90" s="182" t="n"/>
      <c r="CF90" s="182" t="n"/>
      <c r="CG90" s="182" t="n"/>
      <c r="CH90" s="182" t="n"/>
      <c r="CI90" s="182" t="n"/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3" t="n">
        <v>149.17</v>
      </c>
      <c r="CS90" s="182" t="n"/>
      <c r="CT90" s="183" t="n">
        <v>764.84</v>
      </c>
      <c r="CU90" s="183" t="n">
        <v>710.49</v>
      </c>
      <c r="CV90" s="182" t="n"/>
      <c r="CW90" s="182" t="n"/>
      <c r="CX90" s="183" t="n">
        <v>51.96</v>
      </c>
      <c r="CY90" s="182" t="n"/>
      <c r="CZ90" s="182" t="n"/>
      <c r="DA90" s="182" t="n"/>
      <c r="DB90" s="183" t="n">
        <v>251.5</v>
      </c>
      <c r="DC90" s="182" t="n"/>
      <c r="DD90" s="182" t="n"/>
      <c r="DE90" s="182" t="n"/>
      <c r="DF90" s="182" t="n"/>
      <c r="DG90" s="182" t="n"/>
      <c r="DH90" s="182" t="n"/>
      <c r="DI90" s="182" t="n"/>
      <c r="DJ90" s="182" t="n"/>
      <c r="DK90" s="182" t="n"/>
      <c r="DL90" s="182" t="n"/>
      <c r="DM90" s="182" t="n"/>
      <c r="DN90" s="182" t="n"/>
      <c r="DO90" s="183" t="n">
        <v>118.01</v>
      </c>
      <c r="DP90" s="182" t="n"/>
      <c r="DQ90" s="182" t="n"/>
      <c r="DR90" s="182" t="n"/>
      <c r="DS90" s="182" t="n"/>
      <c r="DT90" s="182" t="n"/>
      <c r="DU90" s="182" t="n"/>
      <c r="DV90" s="183" t="n">
        <v>158.12</v>
      </c>
      <c r="DW90" s="183" t="n">
        <v>305.02</v>
      </c>
      <c r="DX90" s="182" t="n"/>
      <c r="DY90" s="182" t="n"/>
      <c r="DZ90" s="182" t="n"/>
      <c r="EA90" s="182" t="n"/>
      <c r="EB90" s="182" t="n"/>
      <c r="EC90" s="182" t="n"/>
      <c r="ED90" s="182" t="n"/>
      <c r="EE90" s="183" t="n">
        <v>54.62</v>
      </c>
      <c r="EF90" s="182" t="n"/>
      <c r="EG90" s="183" t="n">
        <v>286.34</v>
      </c>
      <c r="EH90" s="182" t="n"/>
      <c r="EI90" s="182" t="n"/>
      <c r="EJ90" s="182" t="n"/>
      <c r="EK90" s="182" t="n"/>
      <c r="EL90" s="183" t="n">
        <v>311.99</v>
      </c>
      <c r="EM90" s="182" t="n"/>
      <c r="EN90" s="182" t="n"/>
      <c r="EO90" s="182" t="n"/>
      <c r="EP90" s="182" t="n"/>
      <c r="EQ90" s="183" t="n">
        <v>267.1</v>
      </c>
      <c r="ER90" s="182" t="n"/>
      <c r="ES90" s="183" t="n">
        <v>293.89</v>
      </c>
      <c r="ET90" s="182" t="n"/>
      <c r="EU90" s="182" t="n"/>
      <c r="EV90" s="182" t="n"/>
      <c r="EW90" s="182" t="n"/>
      <c r="EX90" s="182" t="n"/>
      <c r="EY90" s="182" t="n"/>
      <c r="EZ90" s="182" t="n"/>
      <c r="FA90" s="182" t="n"/>
      <c r="FB90" s="182" t="n"/>
      <c r="FC90" s="182" t="n"/>
      <c r="FD90" s="182" t="n"/>
      <c r="FE90" s="182" t="n"/>
      <c r="FF90" s="182" t="n"/>
      <c r="FG90" s="182" t="n"/>
      <c r="FH90" s="182" t="n"/>
      <c r="FI90" s="182" t="n"/>
      <c r="FJ90" s="183" t="n">
        <v>137.37</v>
      </c>
      <c r="FK90" s="182" t="n"/>
      <c r="FL90" s="182" t="n"/>
      <c r="FM90" s="182" t="n"/>
      <c r="FN90" s="182" t="n"/>
      <c r="FO90" s="182" t="n"/>
      <c r="FP90" s="184" t="n"/>
      <c r="FQ90" s="184" t="n"/>
      <c r="FR90" s="185">
        <f>SUM(F90:FQ90)</f>
        <v/>
      </c>
      <c r="FS90" s="186">
        <f>E90-FR90</f>
        <v/>
      </c>
    </row>
    <row r="91">
      <c r="A91" s="5" t="n">
        <v>90</v>
      </c>
      <c r="B91" s="179" t="n">
        <v>44337</v>
      </c>
      <c r="C91" s="30" t="inlineStr">
        <is>
          <t>3-370-83577</t>
        </is>
      </c>
      <c r="D91" s="180" t="n">
        <v>44319</v>
      </c>
      <c r="E91" s="181" t="n">
        <v>10274.37</v>
      </c>
      <c r="F91" s="183" t="n">
        <v>926.55</v>
      </c>
      <c r="G91" s="182" t="n"/>
      <c r="H91" s="183" t="n">
        <v>406.49</v>
      </c>
      <c r="I91" s="183" t="n">
        <v>347.36</v>
      </c>
      <c r="J91" s="183" t="n">
        <v>503.08</v>
      </c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2" t="n"/>
      <c r="T91" s="182" t="n"/>
      <c r="U91" s="182" t="n"/>
      <c r="V91" s="182" t="n"/>
      <c r="W91" s="182" t="n"/>
      <c r="X91" s="182" t="n">
        <v>149.58</v>
      </c>
      <c r="Y91" s="182" t="n"/>
      <c r="Z91" s="182" t="n"/>
      <c r="AA91" s="182" t="n"/>
      <c r="AB91" s="182" t="n"/>
      <c r="AC91" s="182" t="n"/>
      <c r="AD91" s="182" t="n"/>
      <c r="AE91" s="183" t="n">
        <v>225.24</v>
      </c>
      <c r="AF91" s="182" t="n"/>
      <c r="AG91" s="183" t="n">
        <v>186.06</v>
      </c>
      <c r="AH91" s="182" t="n"/>
      <c r="AI91" s="182" t="n"/>
      <c r="AJ91" s="182" t="n"/>
      <c r="AK91" s="182" t="n"/>
      <c r="AL91" s="182" t="n"/>
      <c r="AM91" s="183" t="n">
        <v>76.95999999999999</v>
      </c>
      <c r="AN91" s="182" t="n"/>
      <c r="AO91" s="183" t="n">
        <v>195.7</v>
      </c>
      <c r="AP91" s="182" t="n"/>
      <c r="AQ91" s="182" t="n"/>
      <c r="AR91" s="182" t="n"/>
      <c r="AS91" s="182" t="n"/>
      <c r="AT91" s="182" t="n"/>
      <c r="AU91" s="182" t="n"/>
      <c r="AV91" s="182" t="n"/>
      <c r="AW91" s="182" t="n"/>
      <c r="AX91" s="182" t="n"/>
      <c r="AY91" s="182" t="n"/>
      <c r="AZ91" s="182" t="n"/>
      <c r="BA91" s="183" t="n">
        <v>239.63</v>
      </c>
      <c r="BB91" s="182" t="n"/>
      <c r="BC91" s="182" t="n"/>
      <c r="BD91" s="182" t="n"/>
      <c r="BE91" s="183" t="n">
        <v>649.22</v>
      </c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2" t="n"/>
      <c r="BS91" s="182" t="n"/>
      <c r="BT91" s="182" t="n"/>
      <c r="BU91" s="183" t="n">
        <v>111.05</v>
      </c>
      <c r="BV91" s="182" t="n"/>
      <c r="BW91" s="182" t="n"/>
      <c r="BX91" s="183" t="n">
        <v>126.7</v>
      </c>
      <c r="BY91" s="182" t="n"/>
      <c r="BZ91" s="182" t="n"/>
      <c r="CA91" s="182" t="n"/>
      <c r="CB91" s="182" t="n"/>
      <c r="CC91" s="182" t="n"/>
      <c r="CD91" s="182" t="n"/>
      <c r="CE91" s="182" t="n"/>
      <c r="CF91" s="182" t="n"/>
      <c r="CG91" s="182" t="n"/>
      <c r="CH91" s="183" t="n">
        <v>185.06</v>
      </c>
      <c r="CI91" s="182" t="n"/>
      <c r="CJ91" s="182" t="n"/>
      <c r="CK91" s="183" t="n">
        <v>124.59</v>
      </c>
      <c r="CL91" s="182" t="n"/>
      <c r="CM91" s="182" t="n"/>
      <c r="CN91" s="182" t="n"/>
      <c r="CO91" s="182" t="n"/>
      <c r="CP91" s="183" t="n">
        <v>149.58</v>
      </c>
      <c r="CQ91" s="182" t="n"/>
      <c r="CR91" s="183" t="n">
        <v>298.6</v>
      </c>
      <c r="CS91" s="182" t="n"/>
      <c r="CT91" s="182" t="n"/>
      <c r="CU91" s="182" t="n"/>
      <c r="CV91" s="182" t="n"/>
      <c r="CW91" s="183" t="n">
        <v>208.47</v>
      </c>
      <c r="CX91" s="183" t="n">
        <v>51.96</v>
      </c>
      <c r="CY91" s="182" t="n"/>
      <c r="CZ91" s="182" t="n"/>
      <c r="DA91" s="182" t="n"/>
      <c r="DB91" s="183" t="n">
        <v>412.72</v>
      </c>
      <c r="DC91" s="182" t="n"/>
      <c r="DD91" s="182" t="n"/>
      <c r="DE91" s="182" t="n"/>
      <c r="DF91" s="182" t="n"/>
      <c r="DG91" s="182" t="n"/>
      <c r="DH91" s="182" t="n"/>
      <c r="DI91" s="182" t="n"/>
      <c r="DJ91" s="182" t="n"/>
      <c r="DK91" s="182" t="n"/>
      <c r="DL91" s="182" t="n"/>
      <c r="DM91" s="182" t="n"/>
      <c r="DN91" s="182" t="n"/>
      <c r="DO91" s="182" t="n"/>
      <c r="DP91" s="182" t="n"/>
      <c r="DQ91" s="182" t="n"/>
      <c r="DR91" s="182" t="n"/>
      <c r="DS91" s="182" t="n"/>
      <c r="DT91" s="182" t="n"/>
      <c r="DU91" s="183" t="n">
        <v>162.3</v>
      </c>
      <c r="DV91" s="182" t="n"/>
      <c r="DW91" s="182" t="n"/>
      <c r="DX91" s="182" t="n"/>
      <c r="DY91" s="182" t="n"/>
      <c r="DZ91" s="182" t="n"/>
      <c r="EA91" s="182" t="n"/>
      <c r="EB91" s="182" t="n"/>
      <c r="EC91" s="182" t="n"/>
      <c r="ED91" s="182" t="n"/>
      <c r="EE91" s="182" t="n"/>
      <c r="EF91" s="182" t="n"/>
      <c r="EG91" s="182" t="n"/>
      <c r="EH91" s="182" t="n"/>
      <c r="EI91" s="182" t="n"/>
      <c r="EJ91" s="183" t="n">
        <v>156.31</v>
      </c>
      <c r="EK91" s="182" t="n"/>
      <c r="EL91" s="183" t="n">
        <v>379.3</v>
      </c>
      <c r="EM91" s="182" t="n"/>
      <c r="EN91" s="182" t="n"/>
      <c r="EO91" s="183" t="n">
        <v>173.86</v>
      </c>
      <c r="EP91" s="182" t="n"/>
      <c r="EQ91" s="183" t="n">
        <v>231.79</v>
      </c>
      <c r="ER91" s="182" t="n"/>
      <c r="ES91" s="183" t="n">
        <v>666.89</v>
      </c>
      <c r="ET91" s="183" t="n">
        <v>153.49</v>
      </c>
      <c r="EU91" s="182" t="n"/>
      <c r="EV91" s="182" t="n"/>
      <c r="EW91" s="183" t="n">
        <v>354.32</v>
      </c>
      <c r="EX91" s="183" t="n">
        <v>179.55</v>
      </c>
      <c r="EY91" s="182" t="n"/>
      <c r="EZ91" s="182" t="n"/>
      <c r="FA91" s="183" t="n">
        <v>51.87</v>
      </c>
      <c r="FB91" s="183" t="n">
        <v>420.32</v>
      </c>
      <c r="FC91" s="182" t="n"/>
      <c r="FD91" s="183" t="n">
        <v>114.96</v>
      </c>
      <c r="FE91" s="182" t="n"/>
      <c r="FF91" s="182" t="n"/>
      <c r="FG91" s="182" t="n"/>
      <c r="FH91" s="182" t="n"/>
      <c r="FI91" s="183" t="n">
        <v>408.75</v>
      </c>
      <c r="FJ91" s="182" t="n"/>
      <c r="FK91" s="182" t="n"/>
      <c r="FL91" s="183" t="n">
        <v>1001.63</v>
      </c>
      <c r="FM91" s="182" t="n"/>
      <c r="FN91" s="183" t="n">
        <v>244.43</v>
      </c>
      <c r="FO91" s="182" t="n"/>
      <c r="FP91" s="184" t="n"/>
      <c r="FQ91" s="184" t="n"/>
      <c r="FR91" s="185">
        <f>SUM(F91:FQ91)</f>
        <v/>
      </c>
      <c r="FS91" s="186">
        <f>E91-FR91</f>
        <v/>
      </c>
    </row>
    <row r="92">
      <c r="A92" s="5" t="n">
        <v>91</v>
      </c>
      <c r="B92" s="179" t="n">
        <v>44337</v>
      </c>
      <c r="C92" s="30" t="inlineStr">
        <is>
          <t>7-363-85385</t>
        </is>
      </c>
      <c r="D92" s="180" t="n">
        <v>44323</v>
      </c>
      <c r="E92" s="181" t="n">
        <v>3613.14</v>
      </c>
      <c r="F92" s="183" t="n">
        <v>7.62</v>
      </c>
      <c r="G92" s="183" t="n">
        <v>70.41</v>
      </c>
      <c r="H92" s="183" t="n">
        <v>47.7</v>
      </c>
      <c r="I92" s="183" t="n">
        <v>40.25</v>
      </c>
      <c r="J92" s="182" t="n"/>
      <c r="K92" s="182" t="n"/>
      <c r="L92" s="183" t="n">
        <v>7.06</v>
      </c>
      <c r="M92" s="182" t="n"/>
      <c r="N92" s="182" t="n"/>
      <c r="O92" s="182" t="n"/>
      <c r="P92" s="182" t="n"/>
      <c r="Q92" s="183" t="n">
        <v>46.36</v>
      </c>
      <c r="R92" s="182" t="n"/>
      <c r="S92" s="183" t="n">
        <v>541.65</v>
      </c>
      <c r="T92" s="182" t="n"/>
      <c r="U92" s="182" t="n"/>
      <c r="V92" s="183" t="n">
        <v>70.52</v>
      </c>
      <c r="W92" s="183" t="n">
        <v>35.12</v>
      </c>
      <c r="X92" s="182" t="n">
        <v>74.56</v>
      </c>
      <c r="Y92" s="182" t="n"/>
      <c r="Z92" s="182" t="n"/>
      <c r="AA92" s="182" t="n"/>
      <c r="AB92" s="182" t="n"/>
      <c r="AC92" s="182" t="n"/>
      <c r="AD92" s="182" t="n"/>
      <c r="AE92" s="182" t="n"/>
      <c r="AF92" s="182" t="n"/>
      <c r="AG92" s="182" t="n"/>
      <c r="AH92" s="183" t="n">
        <v>27.6</v>
      </c>
      <c r="AI92" s="183" t="n">
        <v>25.38</v>
      </c>
      <c r="AJ92" s="183" t="n">
        <v>551.51</v>
      </c>
      <c r="AK92" s="182" t="n"/>
      <c r="AL92" s="183" t="n">
        <v>36.37</v>
      </c>
      <c r="AM92" s="182" t="n"/>
      <c r="AN92" s="183" t="n">
        <v>53.36</v>
      </c>
      <c r="AO92" s="182" t="n"/>
      <c r="AP92" s="182" t="n"/>
      <c r="AQ92" s="182" t="n"/>
      <c r="AR92" s="182" t="n"/>
      <c r="AS92" s="182" t="n"/>
      <c r="AT92" s="182" t="n"/>
      <c r="AU92" s="182" t="n"/>
      <c r="AV92" s="182" t="n"/>
      <c r="AW92" s="183" t="n">
        <v>13.72</v>
      </c>
      <c r="AX92" s="182" t="n"/>
      <c r="AY92" s="183" t="n">
        <v>12.13</v>
      </c>
      <c r="AZ92" s="182" t="n"/>
      <c r="BA92" s="183" t="n">
        <v>7.06</v>
      </c>
      <c r="BB92" s="182" t="n"/>
      <c r="BC92" s="182" t="n"/>
      <c r="BD92" s="183" t="n">
        <v>32</v>
      </c>
      <c r="BE92" s="182" t="n"/>
      <c r="BF92" s="183" t="n">
        <v>89.48</v>
      </c>
      <c r="BG92" s="183" t="n">
        <v>11.71</v>
      </c>
      <c r="BH92" s="183" t="n">
        <v>11.66</v>
      </c>
      <c r="BI92" s="183" t="n">
        <v>66.04000000000001</v>
      </c>
      <c r="BJ92" s="183" t="n">
        <v>7.62</v>
      </c>
      <c r="BK92" s="182" t="n"/>
      <c r="BL92" s="182" t="n"/>
      <c r="BM92" s="183" t="n">
        <v>11.66</v>
      </c>
      <c r="BN92" s="182" t="n"/>
      <c r="BO92" s="182" t="n"/>
      <c r="BP92" s="182" t="n"/>
      <c r="BQ92" s="183" t="n">
        <v>11.66</v>
      </c>
      <c r="BR92" s="183" t="n">
        <v>21.93</v>
      </c>
      <c r="BS92" s="182" t="n"/>
      <c r="BT92" s="183" t="n">
        <v>44.42</v>
      </c>
      <c r="BU92" s="182" t="n"/>
      <c r="BV92" s="182" t="n"/>
      <c r="BW92" s="182" t="n"/>
      <c r="BX92" s="182" t="n"/>
      <c r="BY92" s="182" t="n"/>
      <c r="BZ92" s="182" t="n"/>
      <c r="CA92" s="182" t="n"/>
      <c r="CB92" s="182" t="n"/>
      <c r="CC92" s="183" t="n">
        <v>63.28</v>
      </c>
      <c r="CD92" s="183" t="n">
        <v>11.66</v>
      </c>
      <c r="CE92" s="183" t="n">
        <v>11.66</v>
      </c>
      <c r="CF92" s="182" t="n"/>
      <c r="CG92" s="182" t="n"/>
      <c r="CH92" s="183" t="n">
        <v>19.97</v>
      </c>
      <c r="CI92" s="182" t="n"/>
      <c r="CJ92" s="183" t="n">
        <v>19.47</v>
      </c>
      <c r="CK92" s="183" t="n">
        <v>10.27</v>
      </c>
      <c r="CL92" s="183" t="n">
        <v>37.04</v>
      </c>
      <c r="CM92" s="182" t="n"/>
      <c r="CN92" s="182" t="n"/>
      <c r="CO92" s="182" t="n"/>
      <c r="CP92" s="182" t="n"/>
      <c r="CQ92" s="182" t="n"/>
      <c r="CR92" s="183" t="n">
        <v>29.83</v>
      </c>
      <c r="CS92" s="182" t="n"/>
      <c r="CT92" s="182" t="n"/>
      <c r="CU92" s="182" t="n"/>
      <c r="CV92" s="182" t="n"/>
      <c r="CW92" s="182" t="n"/>
      <c r="CX92" s="182" t="n"/>
      <c r="CY92" s="182" t="n"/>
      <c r="CZ92" s="182" t="n"/>
      <c r="DA92" s="182" t="n"/>
      <c r="DB92" s="182" t="n"/>
      <c r="DC92" s="183" t="n">
        <v>15.37</v>
      </c>
      <c r="DD92" s="183" t="n">
        <v>11.97</v>
      </c>
      <c r="DE92" s="182" t="n"/>
      <c r="DF92" s="182" t="n"/>
      <c r="DG92" s="182" t="n"/>
      <c r="DH92" s="182" t="n"/>
      <c r="DI92" s="182" t="n"/>
      <c r="DJ92" s="182" t="n"/>
      <c r="DK92" s="182" t="n"/>
      <c r="DL92" s="182" t="n"/>
      <c r="DM92" s="182" t="n"/>
      <c r="DN92" s="182" t="n"/>
      <c r="DO92" s="182" t="n"/>
      <c r="DP92" s="182" t="n"/>
      <c r="DQ92" s="182" t="n"/>
      <c r="DR92" s="182" t="n"/>
      <c r="DS92" s="182" t="n"/>
      <c r="DT92" s="182" t="n"/>
      <c r="DU92" s="182" t="n"/>
      <c r="DV92" s="183" t="n">
        <v>18.72</v>
      </c>
      <c r="DW92" s="183" t="n">
        <v>24.73</v>
      </c>
      <c r="DX92" s="182" t="n"/>
      <c r="DY92" s="183" t="n">
        <v>207.67</v>
      </c>
      <c r="DZ92" s="182" t="n"/>
      <c r="EA92" s="183" t="n">
        <v>10.27</v>
      </c>
      <c r="EB92" s="182" t="n"/>
      <c r="EC92" s="182" t="n"/>
      <c r="ED92" s="182" t="n"/>
      <c r="EE92" s="182" t="n"/>
      <c r="EF92" s="183" t="n">
        <v>20.55</v>
      </c>
      <c r="EG92" s="183" t="n">
        <v>57.83</v>
      </c>
      <c r="EH92" s="182" t="n"/>
      <c r="EI92" s="182" t="n"/>
      <c r="EJ92" s="182" t="n"/>
      <c r="EK92" s="183" t="n">
        <v>36.45</v>
      </c>
      <c r="EL92" s="183" t="n">
        <v>11.66</v>
      </c>
      <c r="EM92" s="182" t="n"/>
      <c r="EN92" s="183" t="n">
        <v>10.27</v>
      </c>
      <c r="EO92" s="183" t="n">
        <v>294.69</v>
      </c>
      <c r="EP92" s="183" t="n">
        <v>144.61</v>
      </c>
      <c r="EQ92" s="182" t="n"/>
      <c r="ER92" s="183" t="n">
        <v>47.09</v>
      </c>
      <c r="ES92" s="183" t="n">
        <v>427.24</v>
      </c>
      <c r="ET92" s="182" t="n"/>
      <c r="EU92" s="182" t="n"/>
      <c r="EV92" s="182" t="n"/>
      <c r="EW92" s="182" t="n"/>
      <c r="EX92" s="183" t="n">
        <v>12.13</v>
      </c>
      <c r="EY92" s="182" t="n"/>
      <c r="EZ92" s="183" t="n">
        <v>10.27</v>
      </c>
      <c r="FA92" s="182" t="n"/>
      <c r="FB92" s="182" t="n"/>
      <c r="FC92" s="182" t="n"/>
      <c r="FD92" s="183" t="n">
        <v>25.06</v>
      </c>
      <c r="FE92" s="182" t="n"/>
      <c r="FF92" s="182" t="n"/>
      <c r="FG92" s="182" t="n"/>
      <c r="FH92" s="182" t="n"/>
      <c r="FI92" s="182" t="n"/>
      <c r="FJ92" s="182" t="n"/>
      <c r="FK92" s="182" t="n"/>
      <c r="FL92" s="182" t="n"/>
      <c r="FM92" s="182" t="n"/>
      <c r="FN92" s="183" t="n">
        <v>46.82</v>
      </c>
      <c r="FO92" s="182" t="n"/>
      <c r="FP92" s="184" t="n"/>
      <c r="FQ92" s="184" t="n"/>
      <c r="FR92" s="185">
        <f>SUM(F92:FQ92)</f>
        <v/>
      </c>
      <c r="FS92" s="186">
        <f>E92-FR92</f>
        <v/>
      </c>
    </row>
    <row r="93">
      <c r="A93" s="5" t="n">
        <v>92</v>
      </c>
      <c r="B93" s="179" t="n">
        <v>44340</v>
      </c>
      <c r="C93" s="30" t="inlineStr">
        <is>
          <t>DIGIKEY 2100455</t>
        </is>
      </c>
      <c r="D93" s="180" t="n">
        <v>44302</v>
      </c>
      <c r="E93" s="181" t="n">
        <v>233.88</v>
      </c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2" t="n"/>
      <c r="AG93" s="182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2" t="n"/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2" t="n"/>
      <c r="BO93" s="182" t="n"/>
      <c r="BP93" s="182" t="n"/>
      <c r="BQ93" s="182" t="n"/>
      <c r="BR93" s="182" t="n"/>
      <c r="BS93" s="182" t="n"/>
      <c r="BT93" s="182" t="n"/>
      <c r="BU93" s="182" t="n"/>
      <c r="BV93" s="182" t="n"/>
      <c r="BW93" s="182" t="n"/>
      <c r="BX93" s="182" t="n"/>
      <c r="BY93" s="182" t="n"/>
      <c r="BZ93" s="182" t="n"/>
      <c r="CA93" s="182" t="n"/>
      <c r="CB93" s="182" t="n"/>
      <c r="CC93" s="182" t="n"/>
      <c r="CD93" s="182" t="n"/>
      <c r="CE93" s="182" t="n"/>
      <c r="CF93" s="182" t="n"/>
      <c r="CG93" s="182" t="n"/>
      <c r="CH93" s="182" t="n"/>
      <c r="CI93" s="182" t="n"/>
      <c r="CJ93" s="182" t="n"/>
      <c r="CK93" s="182" t="n"/>
      <c r="CL93" s="182" t="n"/>
      <c r="CM93" s="182" t="n"/>
      <c r="CN93" s="182" t="n"/>
      <c r="CO93" s="182" t="n"/>
      <c r="CP93" s="182" t="n"/>
      <c r="CQ93" s="182" t="n"/>
      <c r="CR93" s="182" t="n"/>
      <c r="CS93" s="189" t="n">
        <v>233.88</v>
      </c>
      <c r="CT93" s="182" t="n"/>
      <c r="CU93" s="182" t="n"/>
      <c r="CV93" s="182" t="n"/>
      <c r="CW93" s="182" t="n"/>
      <c r="CX93" s="182" t="n"/>
      <c r="CY93" s="182" t="n"/>
      <c r="CZ93" s="182" t="n"/>
      <c r="DA93" s="182" t="n"/>
      <c r="DB93" s="182" t="n"/>
      <c r="DC93" s="182" t="n"/>
      <c r="DD93" s="182" t="n"/>
      <c r="DE93" s="182" t="n"/>
      <c r="DF93" s="182" t="n"/>
      <c r="DG93" s="182" t="n"/>
      <c r="DH93" s="182" t="n"/>
      <c r="DI93" s="182" t="n"/>
      <c r="DJ93" s="182" t="n"/>
      <c r="DK93" s="182" t="n"/>
      <c r="DL93" s="182" t="n"/>
      <c r="DM93" s="182" t="n"/>
      <c r="DN93" s="182" t="n"/>
      <c r="DO93" s="182" t="n"/>
      <c r="DP93" s="182" t="n"/>
      <c r="DQ93" s="182" t="n"/>
      <c r="DR93" s="182" t="n"/>
      <c r="DS93" s="182" t="n"/>
      <c r="DT93" s="182" t="n"/>
      <c r="DU93" s="182" t="n"/>
      <c r="DV93" s="182" t="n"/>
      <c r="DW93" s="182" t="n"/>
      <c r="DX93" s="182" t="n"/>
      <c r="DY93" s="182" t="n"/>
      <c r="DZ93" s="182" t="n"/>
      <c r="EA93" s="182" t="n"/>
      <c r="EB93" s="182" t="n"/>
      <c r="EC93" s="182" t="n"/>
      <c r="ED93" s="182" t="n"/>
      <c r="EE93" s="182" t="n"/>
      <c r="EF93" s="182" t="n"/>
      <c r="EG93" s="182" t="n"/>
      <c r="EH93" s="182" t="n"/>
      <c r="EI93" s="182" t="n"/>
      <c r="EJ93" s="182" t="n"/>
      <c r="EK93" s="182" t="n"/>
      <c r="EL93" s="182" t="n"/>
      <c r="EM93" s="182" t="n"/>
      <c r="EN93" s="182" t="n"/>
      <c r="EO93" s="182" t="n"/>
      <c r="EP93" s="182" t="n"/>
      <c r="EQ93" s="182" t="n"/>
      <c r="ER93" s="182" t="n"/>
      <c r="ES93" s="182" t="n"/>
      <c r="ET93" s="182" t="n"/>
      <c r="EU93" s="182" t="n"/>
      <c r="EV93" s="182" t="n"/>
      <c r="EW93" s="182" t="n"/>
      <c r="EX93" s="182" t="n"/>
      <c r="EY93" s="182" t="n"/>
      <c r="EZ93" s="182" t="n"/>
      <c r="FA93" s="182" t="n"/>
      <c r="FB93" s="182" t="n"/>
      <c r="FC93" s="182" t="n"/>
      <c r="FD93" s="182" t="n"/>
      <c r="FE93" s="182" t="n"/>
      <c r="FF93" s="182" t="n"/>
      <c r="FG93" s="182" t="n"/>
      <c r="FH93" s="182" t="n"/>
      <c r="FI93" s="182" t="n"/>
      <c r="FJ93" s="182" t="n"/>
      <c r="FK93" s="182" t="n"/>
      <c r="FL93" s="182" t="n"/>
      <c r="FM93" s="182" t="n"/>
      <c r="FN93" s="182" t="n"/>
      <c r="FO93" s="182" t="n"/>
      <c r="FP93" s="184" t="n"/>
      <c r="FQ93" s="184" t="n"/>
      <c r="FR93" s="185">
        <f>SUM(F93:FQ93)</f>
        <v/>
      </c>
      <c r="FS93" s="186">
        <f>E93-FR93</f>
        <v/>
      </c>
    </row>
    <row r="94">
      <c r="A94" s="5" t="n">
        <v>93</v>
      </c>
      <c r="B94" s="179" t="n">
        <v>44340</v>
      </c>
      <c r="C94" s="30" t="inlineStr">
        <is>
          <t>DIGIKEY 2100706</t>
        </is>
      </c>
      <c r="D94" s="180" t="n">
        <v>44298</v>
      </c>
      <c r="E94" s="181" t="n">
        <v>76.26000000000001</v>
      </c>
      <c r="F94" s="182" t="n"/>
      <c r="G94" s="182" t="n"/>
      <c r="H94" s="182" t="n"/>
      <c r="I94" s="182" t="n"/>
      <c r="J94" s="182" t="n"/>
      <c r="K94" s="182" t="n"/>
      <c r="L94" s="182" t="n"/>
      <c r="M94" s="182" t="n"/>
      <c r="N94" s="182" t="n"/>
      <c r="O94" s="182" t="n"/>
      <c r="P94" s="182" t="n"/>
      <c r="Q94" s="182" t="n"/>
      <c r="R94" s="182" t="n"/>
      <c r="S94" s="182" t="n"/>
      <c r="T94" s="182" t="n"/>
      <c r="U94" s="182" t="n"/>
      <c r="V94" s="182" t="n"/>
      <c r="W94" s="182" t="n"/>
      <c r="X94" s="182" t="n"/>
      <c r="Y94" s="182" t="n"/>
      <c r="Z94" s="182" t="n"/>
      <c r="AA94" s="182" t="n"/>
      <c r="AB94" s="182" t="n"/>
      <c r="AC94" s="182" t="n"/>
      <c r="AD94" s="182" t="n"/>
      <c r="AE94" s="182" t="n"/>
      <c r="AF94" s="182" t="n"/>
      <c r="AG94" s="182" t="n"/>
      <c r="AH94" s="182" t="n"/>
      <c r="AI94" s="182" t="n"/>
      <c r="AJ94" s="182" t="n"/>
      <c r="AK94" s="182" t="n"/>
      <c r="AL94" s="182" t="n"/>
      <c r="AM94" s="182" t="n"/>
      <c r="AN94" s="182" t="n"/>
      <c r="AO94" s="182" t="n"/>
      <c r="AP94" s="182" t="n"/>
      <c r="AQ94" s="189" t="n">
        <v>76.26000000000001</v>
      </c>
      <c r="AR94" s="182" t="n"/>
      <c r="AS94" s="182" t="n"/>
      <c r="AT94" s="182" t="n"/>
      <c r="AU94" s="182" t="n"/>
      <c r="AV94" s="182" t="n"/>
      <c r="AW94" s="182" t="n"/>
      <c r="AX94" s="182" t="n"/>
      <c r="AY94" s="182" t="n"/>
      <c r="AZ94" s="182" t="n"/>
      <c r="BA94" s="182" t="n"/>
      <c r="BB94" s="182" t="n"/>
      <c r="BC94" s="182" t="n"/>
      <c r="BD94" s="182" t="n"/>
      <c r="BE94" s="182" t="n"/>
      <c r="BF94" s="182" t="n"/>
      <c r="BG94" s="182" t="n"/>
      <c r="BH94" s="182" t="n"/>
      <c r="BI94" s="182" t="n"/>
      <c r="BJ94" s="182" t="n"/>
      <c r="BK94" s="182" t="n"/>
      <c r="BL94" s="182" t="n"/>
      <c r="BM94" s="182" t="n"/>
      <c r="BN94" s="182" t="n"/>
      <c r="BO94" s="182" t="n"/>
      <c r="BP94" s="182" t="n"/>
      <c r="BQ94" s="182" t="n"/>
      <c r="BR94" s="182" t="n"/>
      <c r="BS94" s="182" t="n"/>
      <c r="BT94" s="182" t="n"/>
      <c r="BU94" s="182" t="n"/>
      <c r="BV94" s="182" t="n"/>
      <c r="BW94" s="182" t="n"/>
      <c r="BX94" s="182" t="n"/>
      <c r="BY94" s="182" t="n"/>
      <c r="BZ94" s="182" t="n"/>
      <c r="CA94" s="182" t="n"/>
      <c r="CB94" s="182" t="n"/>
      <c r="CC94" s="182" t="n"/>
      <c r="CD94" s="182" t="n"/>
      <c r="CE94" s="182" t="n"/>
      <c r="CF94" s="182" t="n"/>
      <c r="CG94" s="182" t="n"/>
      <c r="CH94" s="182" t="n"/>
      <c r="CI94" s="182" t="n"/>
      <c r="CJ94" s="182" t="n"/>
      <c r="CK94" s="182" t="n"/>
      <c r="CL94" s="182" t="n"/>
      <c r="CM94" s="182" t="n"/>
      <c r="CN94" s="182" t="n"/>
      <c r="CO94" s="182" t="n"/>
      <c r="CP94" s="182" t="n"/>
      <c r="CQ94" s="182" t="n"/>
      <c r="CR94" s="182" t="n"/>
      <c r="CS94" s="182" t="n"/>
      <c r="CT94" s="182" t="n"/>
      <c r="CU94" s="182" t="n"/>
      <c r="CV94" s="182" t="n"/>
      <c r="CW94" s="182" t="n"/>
      <c r="CX94" s="182" t="n"/>
      <c r="CY94" s="182" t="n"/>
      <c r="CZ94" s="182" t="n"/>
      <c r="DA94" s="182" t="n"/>
      <c r="DB94" s="182" t="n"/>
      <c r="DC94" s="182" t="n"/>
      <c r="DD94" s="182" t="n"/>
      <c r="DE94" s="182" t="n"/>
      <c r="DF94" s="182" t="n"/>
      <c r="DG94" s="182" t="n"/>
      <c r="DH94" s="182" t="n"/>
      <c r="DI94" s="182" t="n"/>
      <c r="DJ94" s="182" t="n"/>
      <c r="DK94" s="182" t="n"/>
      <c r="DL94" s="182" t="n"/>
      <c r="DM94" s="182" t="n"/>
      <c r="DN94" s="182" t="n"/>
      <c r="DO94" s="182" t="n"/>
      <c r="DP94" s="182" t="n"/>
      <c r="DQ94" s="182" t="n"/>
      <c r="DR94" s="182" t="n"/>
      <c r="DS94" s="182" t="n"/>
      <c r="DT94" s="182" t="n"/>
      <c r="DU94" s="182" t="n"/>
      <c r="DV94" s="182" t="n"/>
      <c r="DW94" s="182" t="n"/>
      <c r="DX94" s="182" t="n"/>
      <c r="DY94" s="182" t="n"/>
      <c r="DZ94" s="182" t="n"/>
      <c r="EA94" s="182" t="n"/>
      <c r="EB94" s="182" t="n"/>
      <c r="EC94" s="182" t="n"/>
      <c r="ED94" s="182" t="n"/>
      <c r="EE94" s="182" t="n"/>
      <c r="EF94" s="182" t="n"/>
      <c r="EG94" s="182" t="n"/>
      <c r="EH94" s="182" t="n"/>
      <c r="EI94" s="182" t="n"/>
      <c r="EJ94" s="182" t="n"/>
      <c r="EK94" s="182" t="n"/>
      <c r="EL94" s="182" t="n"/>
      <c r="EM94" s="182" t="n"/>
      <c r="EN94" s="182" t="n"/>
      <c r="EO94" s="182" t="n"/>
      <c r="EP94" s="182" t="n"/>
      <c r="EQ94" s="182" t="n"/>
      <c r="ER94" s="182" t="n"/>
      <c r="ES94" s="182" t="n"/>
      <c r="ET94" s="182" t="n"/>
      <c r="EU94" s="182" t="n"/>
      <c r="EV94" s="182" t="n"/>
      <c r="EW94" s="182" t="n"/>
      <c r="EX94" s="182" t="n"/>
      <c r="EY94" s="182" t="n"/>
      <c r="EZ94" s="182" t="n"/>
      <c r="FA94" s="182" t="n"/>
      <c r="FB94" s="182" t="n"/>
      <c r="FC94" s="182" t="n"/>
      <c r="FD94" s="182" t="n"/>
      <c r="FE94" s="182" t="n"/>
      <c r="FF94" s="182" t="n"/>
      <c r="FG94" s="182" t="n"/>
      <c r="FH94" s="182" t="n"/>
      <c r="FI94" s="182" t="n"/>
      <c r="FJ94" s="182" t="n"/>
      <c r="FK94" s="182" t="n"/>
      <c r="FL94" s="182" t="n"/>
      <c r="FM94" s="182" t="n"/>
      <c r="FN94" s="182" t="n"/>
      <c r="FO94" s="182" t="n"/>
      <c r="FP94" s="184" t="n"/>
      <c r="FQ94" s="184" t="n"/>
      <c r="FR94" s="185">
        <f>SUM(F94:FQ94)</f>
        <v/>
      </c>
      <c r="FS94" s="186">
        <f>E94-FR94</f>
        <v/>
      </c>
    </row>
    <row r="95">
      <c r="A95" s="5" t="n">
        <v>94</v>
      </c>
      <c r="B95" s="179" t="n">
        <v>44340</v>
      </c>
      <c r="C95" s="30" t="inlineStr">
        <is>
          <t>DIGIKEY 2100957</t>
        </is>
      </c>
      <c r="D95" s="180" t="n">
        <v>44308</v>
      </c>
      <c r="E95" s="181" t="n">
        <v>2.97</v>
      </c>
      <c r="F95" s="182" t="n"/>
      <c r="G95" s="182" t="n"/>
      <c r="H95" s="182" t="n"/>
      <c r="I95" s="182" t="n"/>
      <c r="J95" s="182" t="n"/>
      <c r="K95" s="182" t="n"/>
      <c r="L95" s="182" t="n"/>
      <c r="M95" s="182" t="n"/>
      <c r="N95" s="182" t="n"/>
      <c r="O95" s="182" t="n"/>
      <c r="P95" s="182" t="n"/>
      <c r="Q95" s="182" t="n"/>
      <c r="R95" s="182" t="n"/>
      <c r="S95" s="182" t="n"/>
      <c r="T95" s="182" t="n"/>
      <c r="U95" s="182" t="n"/>
      <c r="V95" s="182" t="n"/>
      <c r="W95" s="182" t="n"/>
      <c r="X95" s="182" t="n"/>
      <c r="Y95" s="182" t="n"/>
      <c r="Z95" s="182" t="n"/>
      <c r="AA95" s="182" t="n"/>
      <c r="AB95" s="182" t="n"/>
      <c r="AC95" s="182" t="n"/>
      <c r="AD95" s="182" t="n"/>
      <c r="AE95" s="182" t="n"/>
      <c r="AF95" s="182" t="n"/>
      <c r="AG95" s="182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82" t="n"/>
      <c r="AS95" s="182" t="n"/>
      <c r="AT95" s="182" t="n"/>
      <c r="AU95" s="182" t="n"/>
      <c r="AV95" s="182" t="n"/>
      <c r="AW95" s="182" t="n"/>
      <c r="AX95" s="182" t="n"/>
      <c r="AY95" s="182" t="n"/>
      <c r="AZ95" s="182" t="n"/>
      <c r="BA95" s="182" t="n"/>
      <c r="BB95" s="182" t="n"/>
      <c r="BC95" s="182" t="n"/>
      <c r="BD95" s="189" t="n">
        <v>2.97</v>
      </c>
      <c r="BE95" s="182" t="n"/>
      <c r="BF95" s="182" t="n"/>
      <c r="BG95" s="182" t="n"/>
      <c r="BH95" s="182" t="n"/>
      <c r="BI95" s="182" t="n"/>
      <c r="BJ95" s="182" t="n"/>
      <c r="BK95" s="182" t="n"/>
      <c r="BL95" s="182" t="n"/>
      <c r="BM95" s="182" t="n"/>
      <c r="BN95" s="182" t="n"/>
      <c r="BO95" s="182" t="n"/>
      <c r="BP95" s="182" t="n"/>
      <c r="BQ95" s="182" t="n"/>
      <c r="BR95" s="182" t="n"/>
      <c r="BS95" s="182" t="n"/>
      <c r="BT95" s="182" t="n"/>
      <c r="BU95" s="182" t="n"/>
      <c r="BV95" s="182" t="n"/>
      <c r="BW95" s="182" t="n"/>
      <c r="BX95" s="182" t="n"/>
      <c r="BY95" s="182" t="n"/>
      <c r="BZ95" s="182" t="n"/>
      <c r="CA95" s="182" t="n"/>
      <c r="CB95" s="182" t="n"/>
      <c r="CC95" s="182" t="n"/>
      <c r="CD95" s="182" t="n"/>
      <c r="CE95" s="182" t="n"/>
      <c r="CF95" s="182" t="n"/>
      <c r="CG95" s="182" t="n"/>
      <c r="CH95" s="182" t="n"/>
      <c r="CI95" s="182" t="n"/>
      <c r="CJ95" s="182" t="n"/>
      <c r="CK95" s="182" t="n"/>
      <c r="CL95" s="182" t="n"/>
      <c r="CM95" s="182" t="n"/>
      <c r="CN95" s="182" t="n"/>
      <c r="CO95" s="182" t="n"/>
      <c r="CP95" s="182" t="n"/>
      <c r="CQ95" s="182" t="n"/>
      <c r="CR95" s="182" t="n"/>
      <c r="CS95" s="182" t="n"/>
      <c r="CT95" s="182" t="n"/>
      <c r="CU95" s="182" t="n"/>
      <c r="CV95" s="182" t="n"/>
      <c r="CW95" s="182" t="n"/>
      <c r="CX95" s="182" t="n"/>
      <c r="CY95" s="182" t="n"/>
      <c r="CZ95" s="182" t="n"/>
      <c r="DA95" s="182" t="n"/>
      <c r="DB95" s="182" t="n"/>
      <c r="DC95" s="182" t="n"/>
      <c r="DD95" s="182" t="n"/>
      <c r="DE95" s="182" t="n"/>
      <c r="DF95" s="182" t="n"/>
      <c r="DG95" s="182" t="n"/>
      <c r="DH95" s="182" t="n"/>
      <c r="DI95" s="182" t="n"/>
      <c r="DJ95" s="182" t="n"/>
      <c r="DK95" s="182" t="n"/>
      <c r="DL95" s="182" t="n"/>
      <c r="DM95" s="182" t="n"/>
      <c r="DN95" s="182" t="n"/>
      <c r="DO95" s="182" t="n"/>
      <c r="DP95" s="182" t="n"/>
      <c r="DQ95" s="182" t="n"/>
      <c r="DR95" s="182" t="n"/>
      <c r="DS95" s="182" t="n"/>
      <c r="DT95" s="182" t="n"/>
      <c r="DU95" s="182" t="n"/>
      <c r="DV95" s="182" t="n"/>
      <c r="DW95" s="182" t="n"/>
      <c r="DX95" s="182" t="n"/>
      <c r="DY95" s="182" t="n"/>
      <c r="DZ95" s="182" t="n"/>
      <c r="EA95" s="182" t="n"/>
      <c r="EB95" s="182" t="n"/>
      <c r="EC95" s="182" t="n"/>
      <c r="ED95" s="182" t="n"/>
      <c r="EE95" s="182" t="n"/>
      <c r="EF95" s="182" t="n"/>
      <c r="EG95" s="182" t="n"/>
      <c r="EH95" s="182" t="n"/>
      <c r="EI95" s="182" t="n"/>
      <c r="EJ95" s="182" t="n"/>
      <c r="EK95" s="182" t="n"/>
      <c r="EL95" s="182" t="n"/>
      <c r="EM95" s="182" t="n"/>
      <c r="EN95" s="182" t="n"/>
      <c r="EO95" s="182" t="n"/>
      <c r="EP95" s="182" t="n"/>
      <c r="EQ95" s="182" t="n"/>
      <c r="ER95" s="182" t="n"/>
      <c r="ES95" s="182" t="n"/>
      <c r="ET95" s="182" t="n"/>
      <c r="EU95" s="182" t="n"/>
      <c r="EV95" s="182" t="n"/>
      <c r="EW95" s="182" t="n"/>
      <c r="EX95" s="182" t="n"/>
      <c r="EY95" s="182" t="n"/>
      <c r="EZ95" s="182" t="n"/>
      <c r="FA95" s="182" t="n"/>
      <c r="FB95" s="182" t="n"/>
      <c r="FC95" s="182" t="n"/>
      <c r="FD95" s="182" t="n"/>
      <c r="FE95" s="182" t="n"/>
      <c r="FF95" s="182" t="n"/>
      <c r="FG95" s="182" t="n"/>
      <c r="FH95" s="182" t="n"/>
      <c r="FI95" s="182" t="n"/>
      <c r="FJ95" s="182" t="n"/>
      <c r="FK95" s="182" t="n"/>
      <c r="FL95" s="182" t="n"/>
      <c r="FM95" s="182" t="n"/>
      <c r="FN95" s="182" t="n"/>
      <c r="FO95" s="182" t="n"/>
      <c r="FP95" s="184" t="n"/>
      <c r="FQ95" s="184" t="n"/>
      <c r="FR95" s="185">
        <f>SUM(F95:FQ95)</f>
        <v/>
      </c>
      <c r="FS95" s="186">
        <f>E95-FR95</f>
        <v/>
      </c>
    </row>
    <row r="96">
      <c r="A96" s="5" t="n">
        <v>95</v>
      </c>
      <c r="B96" s="179" t="n">
        <v>44340</v>
      </c>
      <c r="C96" s="58" t="inlineStr">
        <is>
          <t>DIGIKEY 2100957</t>
        </is>
      </c>
      <c r="D96" s="180" t="n">
        <v>44306</v>
      </c>
      <c r="E96" s="181" t="n">
        <v>6.18</v>
      </c>
      <c r="F96" s="182" t="n"/>
      <c r="G96" s="182" t="n"/>
      <c r="H96" s="182" t="n"/>
      <c r="I96" s="182" t="n"/>
      <c r="J96" s="182" t="n"/>
      <c r="K96" s="182" t="n"/>
      <c r="L96" s="182" t="n"/>
      <c r="M96" s="182" t="n"/>
      <c r="N96" s="182" t="n"/>
      <c r="O96" s="182" t="n"/>
      <c r="P96" s="182" t="n"/>
      <c r="Q96" s="182" t="n"/>
      <c r="R96" s="182" t="n"/>
      <c r="S96" s="182" t="n"/>
      <c r="T96" s="182" t="n"/>
      <c r="U96" s="182" t="n"/>
      <c r="V96" s="182" t="n"/>
      <c r="W96" s="182" t="n"/>
      <c r="X96" s="182" t="n"/>
      <c r="Y96" s="182" t="n"/>
      <c r="Z96" s="182" t="n"/>
      <c r="AA96" s="182" t="n"/>
      <c r="AB96" s="182" t="n"/>
      <c r="AC96" s="182" t="n"/>
      <c r="AD96" s="182" t="n"/>
      <c r="AE96" s="182" t="n"/>
      <c r="AF96" s="182" t="n"/>
      <c r="AG96" s="182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82" t="n"/>
      <c r="AS96" s="182" t="n"/>
      <c r="AT96" s="182" t="n"/>
      <c r="AU96" s="182" t="n"/>
      <c r="AV96" s="182" t="n"/>
      <c r="AW96" s="182" t="n"/>
      <c r="AX96" s="182" t="n"/>
      <c r="AY96" s="182" t="n"/>
      <c r="AZ96" s="182" t="n"/>
      <c r="BA96" s="182" t="n"/>
      <c r="BB96" s="182" t="n"/>
      <c r="BC96" s="182" t="n"/>
      <c r="BD96" s="182" t="n"/>
      <c r="BE96" s="182" t="n"/>
      <c r="BF96" s="182" t="n"/>
      <c r="BG96" s="182" t="n"/>
      <c r="BH96" s="182" t="n"/>
      <c r="BI96" s="182" t="n"/>
      <c r="BJ96" s="182" t="n"/>
      <c r="BK96" s="182" t="n"/>
      <c r="BL96" s="182" t="n"/>
      <c r="BM96" s="182" t="n"/>
      <c r="BN96" s="182" t="n"/>
      <c r="BO96" s="182" t="n"/>
      <c r="BP96" s="182" t="n"/>
      <c r="BQ96" s="182" t="n"/>
      <c r="BR96" s="182" t="n"/>
      <c r="BS96" s="182" t="n"/>
      <c r="BT96" s="182" t="n"/>
      <c r="BU96" s="182" t="n"/>
      <c r="BV96" s="182" t="n"/>
      <c r="BW96" s="182" t="n"/>
      <c r="BX96" s="182" t="n"/>
      <c r="BY96" s="189" t="n">
        <v>6.18</v>
      </c>
      <c r="BZ96" s="182" t="n"/>
      <c r="CA96" s="182" t="n"/>
      <c r="CB96" s="182" t="n"/>
      <c r="CC96" s="182" t="n"/>
      <c r="CD96" s="182" t="n"/>
      <c r="CE96" s="182" t="n"/>
      <c r="CF96" s="182" t="n"/>
      <c r="CG96" s="182" t="n"/>
      <c r="CH96" s="182" t="n"/>
      <c r="CI96" s="182" t="n"/>
      <c r="CJ96" s="182" t="n"/>
      <c r="CK96" s="182" t="n"/>
      <c r="CL96" s="182" t="n"/>
      <c r="CM96" s="182" t="n"/>
      <c r="CN96" s="182" t="n"/>
      <c r="CO96" s="182" t="n"/>
      <c r="CP96" s="182" t="n"/>
      <c r="CQ96" s="182" t="n"/>
      <c r="CR96" s="182" t="n"/>
      <c r="CS96" s="182" t="n"/>
      <c r="CT96" s="182" t="n"/>
      <c r="CU96" s="182" t="n"/>
      <c r="CV96" s="182" t="n"/>
      <c r="CW96" s="182" t="n"/>
      <c r="CX96" s="182" t="n"/>
      <c r="CY96" s="182" t="n"/>
      <c r="CZ96" s="182" t="n"/>
      <c r="DA96" s="182" t="n"/>
      <c r="DB96" s="182" t="n"/>
      <c r="DC96" s="182" t="n"/>
      <c r="DD96" s="182" t="n"/>
      <c r="DE96" s="182" t="n"/>
      <c r="DF96" s="182" t="n"/>
      <c r="DG96" s="182" t="n"/>
      <c r="DH96" s="182" t="n"/>
      <c r="DI96" s="182" t="n"/>
      <c r="DJ96" s="182" t="n"/>
      <c r="DK96" s="182" t="n"/>
      <c r="DL96" s="182" t="n"/>
      <c r="DM96" s="182" t="n"/>
      <c r="DN96" s="182" t="n"/>
      <c r="DO96" s="182" t="n"/>
      <c r="DP96" s="182" t="n"/>
      <c r="DQ96" s="182" t="n"/>
      <c r="DR96" s="182" t="n"/>
      <c r="DS96" s="182" t="n"/>
      <c r="DT96" s="182" t="n"/>
      <c r="DU96" s="182" t="n"/>
      <c r="DV96" s="182" t="n"/>
      <c r="DW96" s="182" t="n"/>
      <c r="DX96" s="182" t="n"/>
      <c r="DY96" s="182" t="n"/>
      <c r="DZ96" s="182" t="n"/>
      <c r="EA96" s="182" t="n"/>
      <c r="EB96" s="182" t="n"/>
      <c r="EC96" s="182" t="n"/>
      <c r="ED96" s="182" t="n"/>
      <c r="EE96" s="182" t="n"/>
      <c r="EF96" s="182" t="n"/>
      <c r="EG96" s="182" t="n"/>
      <c r="EH96" s="182" t="n"/>
      <c r="EI96" s="182" t="n"/>
      <c r="EJ96" s="182" t="n"/>
      <c r="EK96" s="182" t="n"/>
      <c r="EL96" s="182" t="n"/>
      <c r="EM96" s="182" t="n"/>
      <c r="EN96" s="182" t="n"/>
      <c r="EO96" s="182" t="n"/>
      <c r="EP96" s="182" t="n"/>
      <c r="EQ96" s="182" t="n"/>
      <c r="ER96" s="182" t="n"/>
      <c r="ES96" s="182" t="n"/>
      <c r="ET96" s="182" t="n"/>
      <c r="EU96" s="182" t="n"/>
      <c r="EV96" s="182" t="n"/>
      <c r="EW96" s="182" t="n"/>
      <c r="EX96" s="182" t="n"/>
      <c r="EY96" s="182" t="n"/>
      <c r="EZ96" s="182" t="n"/>
      <c r="FA96" s="182" t="n"/>
      <c r="FB96" s="182" t="n"/>
      <c r="FC96" s="182" t="n"/>
      <c r="FD96" s="182" t="n"/>
      <c r="FE96" s="182" t="n"/>
      <c r="FF96" s="182" t="n"/>
      <c r="FG96" s="182" t="n"/>
      <c r="FH96" s="182" t="n"/>
      <c r="FI96" s="182" t="n"/>
      <c r="FJ96" s="182" t="n"/>
      <c r="FK96" s="182" t="n"/>
      <c r="FL96" s="182" t="n"/>
      <c r="FM96" s="182" t="n"/>
      <c r="FN96" s="182" t="n"/>
      <c r="FO96" s="182" t="n"/>
      <c r="FP96" s="184" t="n"/>
      <c r="FQ96" s="184" t="n"/>
      <c r="FR96" s="185">
        <f>SUM(F96:FQ96)</f>
        <v/>
      </c>
      <c r="FS96" s="186">
        <f>E96-FR96</f>
        <v/>
      </c>
    </row>
    <row r="97">
      <c r="A97" s="5" t="n">
        <v>96</v>
      </c>
      <c r="B97" s="179" t="n">
        <v>44340</v>
      </c>
      <c r="C97" s="30" t="inlineStr">
        <is>
          <t>DIGIKEY 2101536</t>
        </is>
      </c>
      <c r="D97" s="180" t="n">
        <v>44314</v>
      </c>
      <c r="E97" s="181" t="n">
        <v>0.42</v>
      </c>
      <c r="F97" s="182" t="n"/>
      <c r="G97" s="182" t="n"/>
      <c r="H97" s="182" t="n"/>
      <c r="I97" s="182" t="n"/>
      <c r="J97" s="182" t="n"/>
      <c r="K97" s="182" t="n"/>
      <c r="L97" s="182" t="n"/>
      <c r="M97" s="182" t="n"/>
      <c r="N97" s="182" t="n"/>
      <c r="O97" s="182" t="n"/>
      <c r="P97" s="182" t="n"/>
      <c r="Q97" s="182" t="n"/>
      <c r="R97" s="182" t="n"/>
      <c r="S97" s="182" t="n"/>
      <c r="T97" s="182" t="n"/>
      <c r="U97" s="182" t="n"/>
      <c r="V97" s="182" t="n"/>
      <c r="W97" s="182" t="n"/>
      <c r="X97" s="182" t="n"/>
      <c r="Y97" s="182" t="n"/>
      <c r="Z97" s="182" t="n"/>
      <c r="AA97" s="182" t="n"/>
      <c r="AB97" s="182" t="n"/>
      <c r="AC97" s="182" t="n"/>
      <c r="AD97" s="182" t="n"/>
      <c r="AE97" s="182" t="n"/>
      <c r="AF97" s="182" t="n"/>
      <c r="AG97" s="182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82" t="n"/>
      <c r="AS97" s="182" t="n"/>
      <c r="AT97" s="182" t="n"/>
      <c r="AU97" s="182" t="n"/>
      <c r="AV97" s="182" t="n"/>
      <c r="AW97" s="182" t="n"/>
      <c r="AX97" s="182" t="n"/>
      <c r="AY97" s="182" t="n"/>
      <c r="AZ97" s="182" t="n"/>
      <c r="BA97" s="182" t="n"/>
      <c r="BB97" s="182" t="n"/>
      <c r="BC97" s="182" t="n"/>
      <c r="BD97" s="182" t="n"/>
      <c r="BE97" s="182" t="n"/>
      <c r="BF97" s="182" t="n"/>
      <c r="BG97" s="182" t="n"/>
      <c r="BH97" s="182" t="n"/>
      <c r="BI97" s="182" t="n"/>
      <c r="BJ97" s="182" t="n"/>
      <c r="BK97" s="182" t="n"/>
      <c r="BL97" s="182" t="n"/>
      <c r="BM97" s="182" t="n"/>
      <c r="BN97" s="182" t="n"/>
      <c r="BO97" s="182" t="n"/>
      <c r="BP97" s="182" t="n"/>
      <c r="BQ97" s="182" t="n"/>
      <c r="BR97" s="182" t="n"/>
      <c r="BS97" s="182" t="n"/>
      <c r="BT97" s="182" t="n"/>
      <c r="BU97" s="182" t="n"/>
      <c r="BV97" s="182" t="n"/>
      <c r="BW97" s="182" t="n"/>
      <c r="BX97" s="182" t="n"/>
      <c r="BY97" s="182" t="n"/>
      <c r="BZ97" s="182" t="n"/>
      <c r="CA97" s="182" t="n"/>
      <c r="CB97" s="182" t="n"/>
      <c r="CC97" s="182" t="n"/>
      <c r="CD97" s="182" t="n"/>
      <c r="CE97" s="182" t="n"/>
      <c r="CF97" s="182" t="n"/>
      <c r="CG97" s="182" t="n"/>
      <c r="CH97" s="182" t="n"/>
      <c r="CI97" s="182" t="n"/>
      <c r="CJ97" s="182" t="n"/>
      <c r="CK97" s="182" t="n"/>
      <c r="CL97" s="182" t="n"/>
      <c r="CM97" s="182" t="n"/>
      <c r="CN97" s="182" t="n"/>
      <c r="CO97" s="182" t="n"/>
      <c r="CP97" s="182" t="n"/>
      <c r="CQ97" s="182" t="n"/>
      <c r="CR97" s="182" t="n"/>
      <c r="CS97" s="182" t="n"/>
      <c r="CT97" s="182" t="n"/>
      <c r="CU97" s="182" t="n"/>
      <c r="CV97" s="182" t="n"/>
      <c r="CW97" s="182" t="n"/>
      <c r="CX97" s="182" t="n"/>
      <c r="CY97" s="182" t="n"/>
      <c r="CZ97" s="182" t="n"/>
      <c r="DA97" s="182" t="n"/>
      <c r="DB97" s="182" t="n"/>
      <c r="DC97" s="182" t="n"/>
      <c r="DD97" s="182" t="n"/>
      <c r="DE97" s="182" t="n"/>
      <c r="DF97" s="182" t="n"/>
      <c r="DG97" s="182" t="n"/>
      <c r="DH97" s="182" t="n"/>
      <c r="DI97" s="182" t="n"/>
      <c r="DJ97" s="182" t="n"/>
      <c r="DK97" s="182" t="n"/>
      <c r="DL97" s="182" t="n"/>
      <c r="DM97" s="182" t="n"/>
      <c r="DN97" s="182" t="n"/>
      <c r="DO97" s="182" t="n"/>
      <c r="DP97" s="182" t="n"/>
      <c r="DQ97" s="182" t="n"/>
      <c r="DR97" s="182" t="n"/>
      <c r="DS97" s="182" t="n"/>
      <c r="DT97" s="182" t="n"/>
      <c r="DU97" s="182" t="n"/>
      <c r="DV97" s="182" t="n"/>
      <c r="DW97" s="182" t="n"/>
      <c r="DX97" s="182" t="n"/>
      <c r="DY97" s="182" t="n"/>
      <c r="DZ97" s="182" t="n"/>
      <c r="EA97" s="182" t="n"/>
      <c r="EB97" s="182" t="n"/>
      <c r="EC97" s="182" t="n"/>
      <c r="ED97" s="182" t="n"/>
      <c r="EE97" s="182" t="n"/>
      <c r="EF97" s="182" t="n"/>
      <c r="EG97" s="182" t="n"/>
      <c r="EH97" s="182" t="n"/>
      <c r="EI97" s="182" t="n"/>
      <c r="EJ97" s="182" t="n"/>
      <c r="EK97" s="182" t="n"/>
      <c r="EL97" s="189" t="n">
        <v>0.42</v>
      </c>
      <c r="EM97" s="182" t="n"/>
      <c r="EN97" s="182" t="n"/>
      <c r="EO97" s="182" t="n"/>
      <c r="EP97" s="182" t="n"/>
      <c r="EQ97" s="182" t="n"/>
      <c r="ER97" s="182" t="n"/>
      <c r="ES97" s="182" t="n"/>
      <c r="ET97" s="182" t="n"/>
      <c r="EU97" s="182" t="n"/>
      <c r="EV97" s="182" t="n"/>
      <c r="EW97" s="182" t="n"/>
      <c r="EX97" s="182" t="n"/>
      <c r="EY97" s="182" t="n"/>
      <c r="EZ97" s="182" t="n"/>
      <c r="FA97" s="182" t="n"/>
      <c r="FB97" s="182" t="n"/>
      <c r="FC97" s="182" t="n"/>
      <c r="FD97" s="182" t="n"/>
      <c r="FE97" s="182" t="n"/>
      <c r="FF97" s="182" t="n"/>
      <c r="FG97" s="182" t="n"/>
      <c r="FH97" s="182" t="n"/>
      <c r="FI97" s="182" t="n"/>
      <c r="FJ97" s="182" t="n"/>
      <c r="FK97" s="182" t="n"/>
      <c r="FL97" s="182" t="n"/>
      <c r="FM97" s="182" t="n"/>
      <c r="FN97" s="182" t="n"/>
      <c r="FO97" s="182" t="n"/>
      <c r="FP97" s="184" t="n"/>
      <c r="FQ97" s="184" t="n"/>
      <c r="FR97" s="185">
        <f>SUM(F97:FQ97)</f>
        <v/>
      </c>
      <c r="FS97" s="186">
        <f>E97-FR97</f>
        <v/>
      </c>
    </row>
    <row r="98">
      <c r="A98" s="5" t="n">
        <v>97</v>
      </c>
      <c r="B98" s="179" t="n">
        <v>44340</v>
      </c>
      <c r="C98" s="30" t="inlineStr">
        <is>
          <t>DIGIKEY 2101591</t>
        </is>
      </c>
      <c r="D98" s="180" t="n">
        <v>44294</v>
      </c>
      <c r="E98" s="181" t="n">
        <v>1588.01</v>
      </c>
      <c r="F98" s="182" t="n"/>
      <c r="G98" s="182" t="n"/>
      <c r="H98" s="182" t="n"/>
      <c r="I98" s="182" t="n"/>
      <c r="J98" s="182" t="n"/>
      <c r="K98" s="182" t="n"/>
      <c r="L98" s="182" t="n"/>
      <c r="M98" s="182" t="n"/>
      <c r="N98" s="182" t="n"/>
      <c r="O98" s="182" t="n"/>
      <c r="P98" s="182" t="n"/>
      <c r="Q98" s="182" t="n"/>
      <c r="R98" s="182" t="n"/>
      <c r="S98" s="182" t="n"/>
      <c r="T98" s="182" t="n"/>
      <c r="U98" s="182" t="n"/>
      <c r="V98" s="182" t="n"/>
      <c r="W98" s="182" t="n"/>
      <c r="X98" s="182" t="n"/>
      <c r="Y98" s="182" t="n"/>
      <c r="Z98" s="182" t="n"/>
      <c r="AA98" s="182" t="n"/>
      <c r="AB98" s="182" t="n"/>
      <c r="AC98" s="182" t="n"/>
      <c r="AD98" s="182" t="n"/>
      <c r="AE98" s="182" t="n"/>
      <c r="AF98" s="182" t="n"/>
      <c r="AG98" s="182" t="n"/>
      <c r="AH98" s="182" t="n"/>
      <c r="AI98" s="182" t="n"/>
      <c r="AJ98" s="182" t="n"/>
      <c r="AK98" s="182" t="n"/>
      <c r="AL98" s="182" t="n"/>
      <c r="AM98" s="182" t="n"/>
      <c r="AN98" s="182" t="n"/>
      <c r="AO98" s="182" t="n"/>
      <c r="AP98" s="182" t="n"/>
      <c r="AQ98" s="182" t="n"/>
      <c r="AR98" s="182" t="n"/>
      <c r="AS98" s="182" t="n"/>
      <c r="AT98" s="182" t="n"/>
      <c r="AU98" s="182" t="n"/>
      <c r="AV98" s="182" t="n"/>
      <c r="AW98" s="182" t="n"/>
      <c r="AX98" s="182" t="n"/>
      <c r="AY98" s="182" t="n"/>
      <c r="AZ98" s="182" t="n"/>
      <c r="BA98" s="182" t="n"/>
      <c r="BB98" s="182" t="n"/>
      <c r="BC98" s="182" t="n"/>
      <c r="BD98" s="182" t="n"/>
      <c r="BE98" s="182" t="n"/>
      <c r="BF98" s="182" t="n"/>
      <c r="BG98" s="182" t="n"/>
      <c r="BH98" s="182" t="n"/>
      <c r="BI98" s="182" t="n"/>
      <c r="BJ98" s="182" t="n"/>
      <c r="BK98" s="182" t="n"/>
      <c r="BL98" s="182" t="n"/>
      <c r="BM98" s="182" t="n"/>
      <c r="BN98" s="182" t="n"/>
      <c r="BO98" s="182" t="n"/>
      <c r="BP98" s="182" t="n"/>
      <c r="BQ98" s="182" t="n"/>
      <c r="BR98" s="182" t="n"/>
      <c r="BS98" s="182" t="n"/>
      <c r="BT98" s="182" t="n"/>
      <c r="BU98" s="182" t="n"/>
      <c r="BV98" s="182" t="n"/>
      <c r="BW98" s="182" t="n"/>
      <c r="BX98" s="182" t="n"/>
      <c r="BY98" s="182" t="n"/>
      <c r="BZ98" s="182" t="n"/>
      <c r="CA98" s="182" t="n"/>
      <c r="CB98" s="182" t="n"/>
      <c r="CC98" s="182" t="n"/>
      <c r="CD98" s="182" t="n"/>
      <c r="CE98" s="182" t="n"/>
      <c r="CF98" s="182" t="n"/>
      <c r="CG98" s="182" t="n"/>
      <c r="CH98" s="182" t="n"/>
      <c r="CI98" s="182" t="n"/>
      <c r="CJ98" s="182" t="n"/>
      <c r="CK98" s="182" t="n"/>
      <c r="CL98" s="182" t="n"/>
      <c r="CM98" s="182" t="n"/>
      <c r="CN98" s="182" t="n"/>
      <c r="CO98" s="182" t="n"/>
      <c r="CP98" s="182" t="n"/>
      <c r="CQ98" s="182" t="n"/>
      <c r="CR98" s="182" t="n"/>
      <c r="CS98" s="182" t="n"/>
      <c r="CT98" s="182" t="n"/>
      <c r="CU98" s="182" t="n"/>
      <c r="CV98" s="182" t="n"/>
      <c r="CW98" s="182" t="n"/>
      <c r="CX98" s="182" t="n"/>
      <c r="CY98" s="182" t="n"/>
      <c r="CZ98" s="182" t="n"/>
      <c r="DA98" s="182" t="n"/>
      <c r="DB98" s="182" t="n"/>
      <c r="DC98" s="182" t="n"/>
      <c r="DD98" s="182" t="n"/>
      <c r="DE98" s="182" t="n"/>
      <c r="DF98" s="182" t="n"/>
      <c r="DG98" s="182" t="n"/>
      <c r="DH98" s="182" t="n"/>
      <c r="DI98" s="182" t="n"/>
      <c r="DJ98" s="182" t="n"/>
      <c r="DK98" s="182" t="n"/>
      <c r="DL98" s="182" t="n"/>
      <c r="DM98" s="182" t="n"/>
      <c r="DN98" s="182" t="n"/>
      <c r="DO98" s="182" t="n"/>
      <c r="DP98" s="182" t="n"/>
      <c r="DQ98" s="182" t="n"/>
      <c r="DR98" s="182" t="n"/>
      <c r="DS98" s="182" t="n"/>
      <c r="DT98" s="182" t="n"/>
      <c r="DU98" s="182" t="n"/>
      <c r="DV98" s="182" t="n"/>
      <c r="DW98" s="182" t="n"/>
      <c r="DX98" s="182" t="n"/>
      <c r="DY98" s="182" t="n"/>
      <c r="DZ98" s="182" t="n"/>
      <c r="EA98" s="182" t="n"/>
      <c r="EB98" s="182" t="n"/>
      <c r="EC98" s="182" t="n"/>
      <c r="ED98" s="182" t="n"/>
      <c r="EE98" s="182" t="n"/>
      <c r="EF98" s="182" t="n"/>
      <c r="EG98" s="182" t="n"/>
      <c r="EH98" s="182" t="n"/>
      <c r="EI98" s="182" t="n"/>
      <c r="EJ98" s="182" t="n"/>
      <c r="EK98" s="182" t="n"/>
      <c r="EL98" s="182" t="n"/>
      <c r="EM98" s="182" t="n"/>
      <c r="EN98" s="182" t="n"/>
      <c r="EO98" s="182" t="n"/>
      <c r="EP98" s="182" t="n"/>
      <c r="EQ98" s="182" t="n"/>
      <c r="ER98" s="182" t="n"/>
      <c r="ES98" s="182" t="n"/>
      <c r="ET98" s="182" t="n"/>
      <c r="EU98" s="182" t="n"/>
      <c r="EV98" s="182" t="n"/>
      <c r="EW98" s="182" t="n"/>
      <c r="EX98" s="182" t="n"/>
      <c r="EY98" s="182" t="n"/>
      <c r="EZ98" s="182" t="n"/>
      <c r="FA98" s="182" t="n"/>
      <c r="FB98" s="182" t="n"/>
      <c r="FC98" s="182" t="n"/>
      <c r="FD98" s="182" t="n"/>
      <c r="FE98" s="182" t="n"/>
      <c r="FF98" s="182" t="n"/>
      <c r="FG98" s="182" t="n"/>
      <c r="FH98" s="182" t="n"/>
      <c r="FI98" s="182" t="n"/>
      <c r="FJ98" s="182" t="n"/>
      <c r="FK98" s="182" t="n"/>
      <c r="FL98" s="182" t="n"/>
      <c r="FM98" s="182" t="n"/>
      <c r="FN98" s="189" t="n">
        <v>1588.01</v>
      </c>
      <c r="FO98" s="182" t="n"/>
      <c r="FP98" s="184" t="n"/>
      <c r="FQ98" s="184" t="n"/>
      <c r="FR98" s="185">
        <f>SUM(F98:FQ98)</f>
        <v/>
      </c>
      <c r="FS98" s="186">
        <f>E98-FR98</f>
        <v/>
      </c>
    </row>
    <row r="99">
      <c r="A99" s="5" t="n">
        <v>98</v>
      </c>
      <c r="B99" s="179" t="n">
        <v>44340</v>
      </c>
      <c r="C99" s="30" t="inlineStr">
        <is>
          <t>DIGIKEY 2101597</t>
        </is>
      </c>
      <c r="D99" s="180" t="n">
        <v>44295</v>
      </c>
      <c r="E99" s="181" t="n">
        <v>75.56</v>
      </c>
      <c r="F99" s="182" t="n"/>
      <c r="G99" s="182" t="n"/>
      <c r="H99" s="182" t="n"/>
      <c r="I99" s="182" t="n"/>
      <c r="J99" s="182" t="n"/>
      <c r="K99" s="182" t="n"/>
      <c r="L99" s="182" t="n"/>
      <c r="M99" s="182" t="n"/>
      <c r="N99" s="182" t="n"/>
      <c r="O99" s="182" t="n"/>
      <c r="P99" s="182" t="n"/>
      <c r="Q99" s="182" t="n"/>
      <c r="R99" s="182" t="n"/>
      <c r="S99" s="182" t="n"/>
      <c r="T99" s="182" t="n"/>
      <c r="U99" s="182" t="n"/>
      <c r="V99" s="182" t="n"/>
      <c r="W99" s="182" t="n"/>
      <c r="X99" s="182" t="n"/>
      <c r="Y99" s="182" t="n"/>
      <c r="Z99" s="182" t="n"/>
      <c r="AA99" s="182" t="n"/>
      <c r="AB99" s="182" t="n"/>
      <c r="AC99" s="182" t="n"/>
      <c r="AD99" s="182" t="n"/>
      <c r="AE99" s="182" t="n"/>
      <c r="AF99" s="182" t="n"/>
      <c r="AG99" s="182" t="n"/>
      <c r="AH99" s="182" t="n"/>
      <c r="AI99" s="182" t="n"/>
      <c r="AJ99" s="182" t="n"/>
      <c r="AK99" s="182" t="n"/>
      <c r="AL99" s="182" t="n"/>
      <c r="AM99" s="182" t="n"/>
      <c r="AN99" s="182" t="n"/>
      <c r="AO99" s="182" t="n"/>
      <c r="AP99" s="182" t="n"/>
      <c r="AQ99" s="182" t="n"/>
      <c r="AR99" s="182" t="n"/>
      <c r="AS99" s="182" t="n"/>
      <c r="AT99" s="182" t="n"/>
      <c r="AU99" s="182" t="n"/>
      <c r="AV99" s="182" t="n"/>
      <c r="AW99" s="182" t="n"/>
      <c r="AX99" s="182" t="n"/>
      <c r="AY99" s="182" t="n"/>
      <c r="AZ99" s="182" t="n"/>
      <c r="BA99" s="182" t="n"/>
      <c r="BB99" s="182" t="n"/>
      <c r="BC99" s="182" t="n"/>
      <c r="BD99" s="182" t="n"/>
      <c r="BE99" s="182" t="n"/>
      <c r="BF99" s="182" t="n"/>
      <c r="BG99" s="182" t="n"/>
      <c r="BH99" s="182" t="n"/>
      <c r="BI99" s="182" t="n"/>
      <c r="BJ99" s="182" t="n"/>
      <c r="BK99" s="182" t="n"/>
      <c r="BL99" s="182" t="n"/>
      <c r="BM99" s="182" t="n"/>
      <c r="BN99" s="182" t="n"/>
      <c r="BO99" s="182" t="n"/>
      <c r="BP99" s="182" t="n"/>
      <c r="BQ99" s="182" t="n"/>
      <c r="BR99" s="182" t="n"/>
      <c r="BS99" s="182" t="n"/>
      <c r="BT99" s="182" t="n"/>
      <c r="BU99" s="182" t="n"/>
      <c r="BV99" s="182" t="n"/>
      <c r="BW99" s="182" t="n"/>
      <c r="BX99" s="182" t="n"/>
      <c r="BY99" s="182" t="n"/>
      <c r="BZ99" s="182" t="n"/>
      <c r="CA99" s="182" t="n"/>
      <c r="CB99" s="182" t="n"/>
      <c r="CC99" s="182" t="n"/>
      <c r="CD99" s="182" t="n"/>
      <c r="CE99" s="182" t="n"/>
      <c r="CF99" s="182" t="n"/>
      <c r="CG99" s="182" t="n"/>
      <c r="CH99" s="182" t="n"/>
      <c r="CI99" s="182" t="n"/>
      <c r="CJ99" s="182" t="n"/>
      <c r="CK99" s="182" t="n"/>
      <c r="CL99" s="182" t="n"/>
      <c r="CM99" s="182" t="n"/>
      <c r="CN99" s="182" t="n"/>
      <c r="CO99" s="182" t="n"/>
      <c r="CP99" s="182" t="n"/>
      <c r="CQ99" s="182" t="n"/>
      <c r="CR99" s="182" t="n"/>
      <c r="CS99" s="182" t="n"/>
      <c r="CT99" s="182" t="n"/>
      <c r="CU99" s="182" t="n"/>
      <c r="CV99" s="182" t="n"/>
      <c r="CW99" s="182" t="n"/>
      <c r="CX99" s="182" t="n"/>
      <c r="CY99" s="182" t="n"/>
      <c r="CZ99" s="182" t="n"/>
      <c r="DA99" s="182" t="n"/>
      <c r="DB99" s="182" t="n"/>
      <c r="DC99" s="182" t="n"/>
      <c r="DD99" s="182" t="n"/>
      <c r="DE99" s="182" t="n"/>
      <c r="DF99" s="182" t="n"/>
      <c r="DG99" s="182" t="n"/>
      <c r="DH99" s="182" t="n"/>
      <c r="DI99" s="182" t="n"/>
      <c r="DJ99" s="182" t="n"/>
      <c r="DK99" s="182" t="n"/>
      <c r="DL99" s="182" t="n"/>
      <c r="DM99" s="182" t="n"/>
      <c r="DN99" s="182" t="n"/>
      <c r="DO99" s="182" t="n"/>
      <c r="DP99" s="182" t="n"/>
      <c r="DQ99" s="182" t="n"/>
      <c r="DR99" s="182" t="n"/>
      <c r="DS99" s="182" t="n"/>
      <c r="DT99" s="182" t="n"/>
      <c r="DU99" s="182" t="n"/>
      <c r="DV99" s="182" t="n"/>
      <c r="DW99" s="182" t="n"/>
      <c r="DX99" s="182" t="n"/>
      <c r="DY99" s="182" t="n"/>
      <c r="DZ99" s="182" t="n"/>
      <c r="EA99" s="182" t="n"/>
      <c r="EB99" s="182" t="n"/>
      <c r="EC99" s="182" t="n"/>
      <c r="ED99" s="182" t="n"/>
      <c r="EE99" s="182" t="n"/>
      <c r="EF99" s="182" t="n"/>
      <c r="EG99" s="182" t="n"/>
      <c r="EH99" s="182" t="n"/>
      <c r="EI99" s="182" t="n"/>
      <c r="EJ99" s="182" t="n"/>
      <c r="EK99" s="182" t="n"/>
      <c r="EL99" s="182" t="n"/>
      <c r="EM99" s="182" t="n"/>
      <c r="EN99" s="182" t="n"/>
      <c r="EO99" s="182" t="n"/>
      <c r="EP99" s="182" t="n"/>
      <c r="EQ99" s="182" t="n"/>
      <c r="ER99" s="182" t="n"/>
      <c r="ES99" s="182" t="n"/>
      <c r="ET99" s="182" t="n"/>
      <c r="EU99" s="182" t="n"/>
      <c r="EV99" s="182" t="n"/>
      <c r="EW99" s="182" t="n"/>
      <c r="EX99" s="182" t="n"/>
      <c r="EY99" s="182" t="n"/>
      <c r="EZ99" s="182" t="n"/>
      <c r="FA99" s="182" t="n"/>
      <c r="FB99" s="182" t="n"/>
      <c r="FC99" s="182" t="n"/>
      <c r="FD99" s="182" t="n"/>
      <c r="FE99" s="182" t="n"/>
      <c r="FF99" s="182" t="n"/>
      <c r="FG99" s="182" t="n"/>
      <c r="FH99" s="182" t="n"/>
      <c r="FI99" s="182" t="n"/>
      <c r="FJ99" s="182" t="n"/>
      <c r="FK99" s="182" t="n"/>
      <c r="FL99" s="182" t="n"/>
      <c r="FM99" s="182" t="n"/>
      <c r="FN99" s="189" t="n">
        <v>75.56</v>
      </c>
      <c r="FO99" s="182" t="n"/>
      <c r="FP99" s="184" t="n"/>
      <c r="FQ99" s="184" t="n"/>
      <c r="FR99" s="185">
        <f>SUM(F99:FQ99)</f>
        <v/>
      </c>
      <c r="FS99" s="186">
        <f>E99-FR99</f>
        <v/>
      </c>
    </row>
    <row r="100">
      <c r="A100" s="5" t="n">
        <v>99</v>
      </c>
      <c r="B100" s="179" t="n">
        <v>44340</v>
      </c>
      <c r="C100" s="30" t="inlineStr">
        <is>
          <t>DIGIKEY 2101604</t>
        </is>
      </c>
      <c r="D100" s="180" t="n">
        <v>44300</v>
      </c>
      <c r="E100" s="181" t="n">
        <v>707.52</v>
      </c>
      <c r="F100" s="182" t="n"/>
      <c r="G100" s="182" t="n"/>
      <c r="H100" s="182" t="n"/>
      <c r="I100" s="182" t="n"/>
      <c r="J100" s="182" t="n"/>
      <c r="K100" s="182" t="n"/>
      <c r="L100" s="182" t="n"/>
      <c r="M100" s="182" t="n"/>
      <c r="N100" s="182" t="n"/>
      <c r="O100" s="182" t="n"/>
      <c r="P100" s="182" t="n"/>
      <c r="Q100" s="182" t="n"/>
      <c r="R100" s="182" t="n"/>
      <c r="S100" s="182" t="n"/>
      <c r="T100" s="182" t="n"/>
      <c r="U100" s="182" t="n"/>
      <c r="V100" s="189" t="n">
        <v>707.52</v>
      </c>
      <c r="W100" s="182" t="n"/>
      <c r="X100" s="182" t="n"/>
      <c r="Y100" s="182" t="n"/>
      <c r="Z100" s="182" t="n"/>
      <c r="AA100" s="182" t="n"/>
      <c r="AB100" s="182" t="n"/>
      <c r="AC100" s="182" t="n"/>
      <c r="AD100" s="182" t="n"/>
      <c r="AE100" s="182" t="n"/>
      <c r="AF100" s="182" t="n"/>
      <c r="AG100" s="182" t="n"/>
      <c r="AH100" s="182" t="n"/>
      <c r="AI100" s="182" t="n"/>
      <c r="AJ100" s="182" t="n"/>
      <c r="AK100" s="182" t="n"/>
      <c r="AL100" s="182" t="n"/>
      <c r="AM100" s="182" t="n"/>
      <c r="AN100" s="182" t="n"/>
      <c r="AO100" s="182" t="n"/>
      <c r="AP100" s="182" t="n"/>
      <c r="AQ100" s="182" t="n"/>
      <c r="AR100" s="182" t="n"/>
      <c r="AS100" s="182" t="n"/>
      <c r="AT100" s="182" t="n"/>
      <c r="AU100" s="182" t="n"/>
      <c r="AV100" s="182" t="n"/>
      <c r="AW100" s="182" t="n"/>
      <c r="AX100" s="182" t="n"/>
      <c r="AY100" s="182" t="n"/>
      <c r="AZ100" s="182" t="n"/>
      <c r="BA100" s="182" t="n"/>
      <c r="BB100" s="182" t="n"/>
      <c r="BC100" s="182" t="n"/>
      <c r="BD100" s="182" t="n"/>
      <c r="BE100" s="182" t="n"/>
      <c r="BF100" s="182" t="n"/>
      <c r="BG100" s="182" t="n"/>
      <c r="BH100" s="182" t="n"/>
      <c r="BI100" s="182" t="n"/>
      <c r="BJ100" s="182" t="n"/>
      <c r="BK100" s="182" t="n"/>
      <c r="BL100" s="182" t="n"/>
      <c r="BM100" s="182" t="n"/>
      <c r="BN100" s="182" t="n"/>
      <c r="BO100" s="182" t="n"/>
      <c r="BP100" s="182" t="n"/>
      <c r="BQ100" s="182" t="n"/>
      <c r="BR100" s="182" t="n"/>
      <c r="BS100" s="182" t="n"/>
      <c r="BT100" s="182" t="n"/>
      <c r="BU100" s="182" t="n"/>
      <c r="BV100" s="182" t="n"/>
      <c r="BW100" s="182" t="n"/>
      <c r="BX100" s="182" t="n"/>
      <c r="BY100" s="182" t="n"/>
      <c r="BZ100" s="182" t="n"/>
      <c r="CA100" s="182" t="n"/>
      <c r="CB100" s="182" t="n"/>
      <c r="CC100" s="182" t="n"/>
      <c r="CD100" s="182" t="n"/>
      <c r="CE100" s="182" t="n"/>
      <c r="CF100" s="182" t="n"/>
      <c r="CG100" s="182" t="n"/>
      <c r="CH100" s="182" t="n"/>
      <c r="CI100" s="182" t="n"/>
      <c r="CJ100" s="182" t="n"/>
      <c r="CK100" s="182" t="n"/>
      <c r="CL100" s="182" t="n"/>
      <c r="CM100" s="182" t="n"/>
      <c r="CN100" s="182" t="n"/>
      <c r="CO100" s="182" t="n"/>
      <c r="CP100" s="182" t="n"/>
      <c r="CQ100" s="182" t="n"/>
      <c r="CR100" s="182" t="n"/>
      <c r="CS100" s="182" t="n"/>
      <c r="CT100" s="182" t="n"/>
      <c r="CU100" s="182" t="n"/>
      <c r="CV100" s="182" t="n"/>
      <c r="CW100" s="182" t="n"/>
      <c r="CX100" s="182" t="n"/>
      <c r="CY100" s="182" t="n"/>
      <c r="CZ100" s="182" t="n"/>
      <c r="DA100" s="182" t="n"/>
      <c r="DB100" s="182" t="n"/>
      <c r="DC100" s="182" t="n"/>
      <c r="DD100" s="182" t="n"/>
      <c r="DE100" s="182" t="n"/>
      <c r="DF100" s="182" t="n"/>
      <c r="DG100" s="182" t="n"/>
      <c r="DH100" s="182" t="n"/>
      <c r="DI100" s="182" t="n"/>
      <c r="DJ100" s="182" t="n"/>
      <c r="DK100" s="182" t="n"/>
      <c r="DL100" s="182" t="n"/>
      <c r="DM100" s="182" t="n"/>
      <c r="DN100" s="182" t="n"/>
      <c r="DO100" s="182" t="n"/>
      <c r="DP100" s="182" t="n"/>
      <c r="DQ100" s="182" t="n"/>
      <c r="DR100" s="182" t="n"/>
      <c r="DS100" s="182" t="n"/>
      <c r="DT100" s="182" t="n"/>
      <c r="DU100" s="182" t="n"/>
      <c r="DV100" s="182" t="n"/>
      <c r="DW100" s="182" t="n"/>
      <c r="DX100" s="182" t="n"/>
      <c r="DY100" s="182" t="n"/>
      <c r="DZ100" s="182" t="n"/>
      <c r="EA100" s="182" t="n"/>
      <c r="EB100" s="182" t="n"/>
      <c r="EC100" s="182" t="n"/>
      <c r="ED100" s="182" t="n"/>
      <c r="EE100" s="182" t="n"/>
      <c r="EF100" s="182" t="n"/>
      <c r="EG100" s="182" t="n"/>
      <c r="EH100" s="182" t="n"/>
      <c r="EI100" s="182" t="n"/>
      <c r="EJ100" s="182" t="n"/>
      <c r="EK100" s="182" t="n"/>
      <c r="EL100" s="182" t="n"/>
      <c r="EM100" s="182" t="n"/>
      <c r="EN100" s="182" t="n"/>
      <c r="EO100" s="182" t="n"/>
      <c r="EP100" s="182" t="n"/>
      <c r="EQ100" s="182" t="n"/>
      <c r="ER100" s="182" t="n"/>
      <c r="ES100" s="182" t="n"/>
      <c r="ET100" s="182" t="n"/>
      <c r="EU100" s="182" t="n"/>
      <c r="EV100" s="182" t="n"/>
      <c r="EW100" s="182" t="n"/>
      <c r="EX100" s="182" t="n"/>
      <c r="EY100" s="182" t="n"/>
      <c r="EZ100" s="182" t="n"/>
      <c r="FA100" s="182" t="n"/>
      <c r="FB100" s="182" t="n"/>
      <c r="FC100" s="182" t="n"/>
      <c r="FD100" s="182" t="n"/>
      <c r="FE100" s="182" t="n"/>
      <c r="FF100" s="182" t="n"/>
      <c r="FG100" s="182" t="n"/>
      <c r="FH100" s="182" t="n"/>
      <c r="FI100" s="182" t="n"/>
      <c r="FJ100" s="182" t="n"/>
      <c r="FK100" s="182" t="n"/>
      <c r="FL100" s="182" t="n"/>
      <c r="FM100" s="182" t="n"/>
      <c r="FN100" s="182" t="n"/>
      <c r="FO100" s="182" t="n"/>
      <c r="FP100" s="184" t="n"/>
      <c r="FQ100" s="184" t="n"/>
      <c r="FR100" s="185">
        <f>SUM(F100:FQ100)</f>
        <v/>
      </c>
      <c r="FS100" s="186">
        <f>E100-FR100</f>
        <v/>
      </c>
    </row>
    <row r="101">
      <c r="A101" s="5" t="n">
        <v>100</v>
      </c>
      <c r="B101" s="179" t="n">
        <v>44340</v>
      </c>
      <c r="C101" s="30" t="inlineStr">
        <is>
          <t>DIGIKEY 2101620</t>
        </is>
      </c>
      <c r="D101" s="180" t="n">
        <v>44299</v>
      </c>
      <c r="E101" s="181" t="n">
        <v>164.99</v>
      </c>
      <c r="F101" s="182" t="n"/>
      <c r="G101" s="182" t="n"/>
      <c r="H101" s="182" t="n"/>
      <c r="I101" s="182" t="n"/>
      <c r="J101" s="182" t="n"/>
      <c r="K101" s="182" t="n"/>
      <c r="L101" s="182" t="n"/>
      <c r="M101" s="182" t="n"/>
      <c r="N101" s="182" t="n"/>
      <c r="O101" s="182" t="n"/>
      <c r="P101" s="182" t="n"/>
      <c r="Q101" s="182" t="n"/>
      <c r="R101" s="182" t="n"/>
      <c r="S101" s="182" t="n"/>
      <c r="T101" s="182" t="n"/>
      <c r="U101" s="182" t="n"/>
      <c r="V101" s="182" t="n"/>
      <c r="W101" s="182" t="n"/>
      <c r="X101" s="182" t="n"/>
      <c r="Y101" s="182" t="n"/>
      <c r="Z101" s="182" t="n"/>
      <c r="AA101" s="182" t="n"/>
      <c r="AB101" s="182" t="n"/>
      <c r="AC101" s="182" t="n"/>
      <c r="AD101" s="182" t="n"/>
      <c r="AE101" s="182" t="n"/>
      <c r="AF101" s="182" t="n"/>
      <c r="AG101" s="182" t="n"/>
      <c r="AH101" s="182" t="n"/>
      <c r="AI101" s="182" t="n"/>
      <c r="AJ101" s="182" t="n"/>
      <c r="AK101" s="182" t="n"/>
      <c r="AL101" s="182" t="n"/>
      <c r="AM101" s="182" t="n"/>
      <c r="AN101" s="182" t="n"/>
      <c r="AO101" s="182" t="n"/>
      <c r="AP101" s="182" t="n"/>
      <c r="AQ101" s="182" t="n"/>
      <c r="AR101" s="182" t="n"/>
      <c r="AS101" s="182" t="n"/>
      <c r="AT101" s="182" t="n"/>
      <c r="AU101" s="182" t="n"/>
      <c r="AV101" s="182" t="n"/>
      <c r="AW101" s="182" t="n"/>
      <c r="AX101" s="182" t="n"/>
      <c r="AY101" s="182" t="n"/>
      <c r="AZ101" s="182" t="n"/>
      <c r="BA101" s="182" t="n"/>
      <c r="BB101" s="182" t="n"/>
      <c r="BC101" s="182" t="n"/>
      <c r="BD101" s="182" t="n"/>
      <c r="BE101" s="182" t="n"/>
      <c r="BF101" s="182" t="n"/>
      <c r="BG101" s="182" t="n"/>
      <c r="BH101" s="182" t="n"/>
      <c r="BI101" s="182" t="n"/>
      <c r="BJ101" s="182" t="n"/>
      <c r="BK101" s="182" t="n"/>
      <c r="BL101" s="182" t="n"/>
      <c r="BM101" s="182" t="n"/>
      <c r="BN101" s="182" t="n"/>
      <c r="BO101" s="182" t="n"/>
      <c r="BP101" s="182" t="n"/>
      <c r="BQ101" s="182" t="n"/>
      <c r="BR101" s="182" t="n"/>
      <c r="BS101" s="182" t="n"/>
      <c r="BT101" s="182" t="n"/>
      <c r="BU101" s="182" t="n"/>
      <c r="BV101" s="182" t="n"/>
      <c r="BW101" s="182" t="n"/>
      <c r="BX101" s="182" t="n"/>
      <c r="BY101" s="182" t="n"/>
      <c r="BZ101" s="182" t="n"/>
      <c r="CA101" s="182" t="n"/>
      <c r="CB101" s="182" t="n"/>
      <c r="CC101" s="182" t="n"/>
      <c r="CD101" s="182" t="n"/>
      <c r="CE101" s="182" t="n"/>
      <c r="CF101" s="182" t="n"/>
      <c r="CG101" s="182" t="n"/>
      <c r="CH101" s="182" t="n"/>
      <c r="CI101" s="182" t="n"/>
      <c r="CJ101" s="182" t="n"/>
      <c r="CK101" s="182" t="n"/>
      <c r="CL101" s="182" t="n"/>
      <c r="CM101" s="182" t="n"/>
      <c r="CN101" s="182" t="n"/>
      <c r="CO101" s="182" t="n"/>
      <c r="CP101" s="182" t="n"/>
      <c r="CQ101" s="182" t="n"/>
      <c r="CR101" s="182" t="n"/>
      <c r="CS101" s="182" t="n"/>
      <c r="CT101" s="182" t="n"/>
      <c r="CU101" s="182" t="n"/>
      <c r="CV101" s="182" t="n"/>
      <c r="CW101" s="182" t="n"/>
      <c r="CX101" s="182" t="n"/>
      <c r="CY101" s="182" t="n"/>
      <c r="CZ101" s="182" t="n"/>
      <c r="DA101" s="182" t="n"/>
      <c r="DB101" s="182" t="n"/>
      <c r="DC101" s="182" t="n"/>
      <c r="DD101" s="182" t="n"/>
      <c r="DE101" s="182" t="n"/>
      <c r="DF101" s="182" t="n"/>
      <c r="DG101" s="182" t="n"/>
      <c r="DH101" s="182" t="n"/>
      <c r="DI101" s="182" t="n"/>
      <c r="DJ101" s="182" t="n"/>
      <c r="DK101" s="182" t="n"/>
      <c r="DL101" s="182" t="n"/>
      <c r="DM101" s="182" t="n"/>
      <c r="DN101" s="182" t="n"/>
      <c r="DO101" s="182" t="n"/>
      <c r="DP101" s="182" t="n"/>
      <c r="DQ101" s="182" t="n"/>
      <c r="DR101" s="182" t="n"/>
      <c r="DS101" s="182" t="n"/>
      <c r="DT101" s="182" t="n"/>
      <c r="DU101" s="182" t="n"/>
      <c r="DV101" s="182" t="n"/>
      <c r="DW101" s="182" t="n"/>
      <c r="DX101" s="182" t="n"/>
      <c r="DY101" s="182" t="n"/>
      <c r="DZ101" s="182" t="n"/>
      <c r="EA101" s="182" t="n"/>
      <c r="EB101" s="182" t="n"/>
      <c r="EC101" s="182" t="n"/>
      <c r="ED101" s="182" t="n"/>
      <c r="EE101" s="182" t="n"/>
      <c r="EF101" s="182" t="n"/>
      <c r="EG101" s="182" t="n"/>
      <c r="EH101" s="182" t="n"/>
      <c r="EI101" s="182" t="n"/>
      <c r="EJ101" s="182" t="n"/>
      <c r="EK101" s="182" t="n"/>
      <c r="EL101" s="182" t="n"/>
      <c r="EM101" s="182" t="n"/>
      <c r="EN101" s="182" t="n"/>
      <c r="EO101" s="182" t="n"/>
      <c r="EP101" s="182" t="n"/>
      <c r="EQ101" s="182" t="n"/>
      <c r="ER101" s="182" t="n"/>
      <c r="ES101" s="182" t="n"/>
      <c r="ET101" s="182" t="n"/>
      <c r="EU101" s="182" t="n"/>
      <c r="EV101" s="182" t="n"/>
      <c r="EW101" s="189" t="n">
        <v>164.99</v>
      </c>
      <c r="EX101" s="182" t="n"/>
      <c r="EY101" s="182" t="n"/>
      <c r="EZ101" s="182" t="n"/>
      <c r="FA101" s="182" t="n"/>
      <c r="FB101" s="182" t="n"/>
      <c r="FC101" s="182" t="n"/>
      <c r="FD101" s="182" t="n"/>
      <c r="FE101" s="182" t="n"/>
      <c r="FF101" s="182" t="n"/>
      <c r="FG101" s="182" t="n"/>
      <c r="FH101" s="182" t="n"/>
      <c r="FI101" s="182" t="n"/>
      <c r="FJ101" s="182" t="n"/>
      <c r="FK101" s="182" t="n"/>
      <c r="FL101" s="182" t="n"/>
      <c r="FM101" s="182" t="n"/>
      <c r="FN101" s="182" t="n"/>
      <c r="FO101" s="182" t="n"/>
      <c r="FP101" s="184" t="n"/>
      <c r="FQ101" s="184" t="n"/>
      <c r="FR101" s="185">
        <f>SUM(F101:FQ101)</f>
        <v/>
      </c>
      <c r="FS101" s="186">
        <f>E101-FR101</f>
        <v/>
      </c>
    </row>
    <row r="102">
      <c r="A102" s="5" t="n">
        <v>101</v>
      </c>
      <c r="B102" s="179" t="n">
        <v>44340</v>
      </c>
      <c r="C102" s="30" t="inlineStr">
        <is>
          <t>DIGIKEY 2101749</t>
        </is>
      </c>
      <c r="D102" s="180" t="n">
        <v>44307</v>
      </c>
      <c r="E102" s="181" t="n">
        <v>15.02</v>
      </c>
      <c r="F102" s="182" t="n"/>
      <c r="G102" s="182" t="n"/>
      <c r="H102" s="182" t="n"/>
      <c r="I102" s="182" t="n"/>
      <c r="J102" s="182" t="n"/>
      <c r="K102" s="182" t="n"/>
      <c r="L102" s="182" t="n"/>
      <c r="M102" s="182" t="n"/>
      <c r="N102" s="182" t="n"/>
      <c r="O102" s="182" t="n"/>
      <c r="P102" s="182" t="n"/>
      <c r="Q102" s="189" t="n">
        <v>15.02</v>
      </c>
      <c r="R102" s="182" t="n"/>
      <c r="S102" s="182" t="n"/>
      <c r="T102" s="182" t="n"/>
      <c r="U102" s="182" t="n"/>
      <c r="V102" s="182" t="n"/>
      <c r="W102" s="182" t="n"/>
      <c r="X102" s="182" t="n"/>
      <c r="Y102" s="182" t="n"/>
      <c r="Z102" s="182" t="n"/>
      <c r="AA102" s="182" t="n"/>
      <c r="AB102" s="182" t="n"/>
      <c r="AC102" s="182" t="n"/>
      <c r="AD102" s="182" t="n"/>
      <c r="AE102" s="182" t="n"/>
      <c r="AF102" s="182" t="n"/>
      <c r="AG102" s="182" t="n"/>
      <c r="AH102" s="182" t="n"/>
      <c r="AI102" s="182" t="n"/>
      <c r="AJ102" s="182" t="n"/>
      <c r="AK102" s="182" t="n"/>
      <c r="AL102" s="182" t="n"/>
      <c r="AM102" s="182" t="n"/>
      <c r="AN102" s="182" t="n"/>
      <c r="AO102" s="182" t="n"/>
      <c r="AP102" s="182" t="n"/>
      <c r="AQ102" s="182" t="n"/>
      <c r="AR102" s="182" t="n"/>
      <c r="AS102" s="182" t="n"/>
      <c r="AT102" s="182" t="n"/>
      <c r="AU102" s="182" t="n"/>
      <c r="AV102" s="182" t="n"/>
      <c r="AW102" s="182" t="n"/>
      <c r="AX102" s="182" t="n"/>
      <c r="AY102" s="182" t="n"/>
      <c r="AZ102" s="182" t="n"/>
      <c r="BA102" s="182" t="n"/>
      <c r="BB102" s="182" t="n"/>
      <c r="BC102" s="182" t="n"/>
      <c r="BD102" s="182" t="n"/>
      <c r="BE102" s="182" t="n"/>
      <c r="BF102" s="182" t="n"/>
      <c r="BG102" s="182" t="n"/>
      <c r="BH102" s="182" t="n"/>
      <c r="BI102" s="182" t="n"/>
      <c r="BJ102" s="182" t="n"/>
      <c r="BK102" s="182" t="n"/>
      <c r="BL102" s="182" t="n"/>
      <c r="BM102" s="182" t="n"/>
      <c r="BN102" s="182" t="n"/>
      <c r="BO102" s="182" t="n"/>
      <c r="BP102" s="182" t="n"/>
      <c r="BQ102" s="182" t="n"/>
      <c r="BR102" s="182" t="n"/>
      <c r="BS102" s="182" t="n"/>
      <c r="BT102" s="182" t="n"/>
      <c r="BU102" s="182" t="n"/>
      <c r="BV102" s="182" t="n"/>
      <c r="BW102" s="182" t="n"/>
      <c r="BX102" s="182" t="n"/>
      <c r="BY102" s="182" t="n"/>
      <c r="BZ102" s="182" t="n"/>
      <c r="CA102" s="182" t="n"/>
      <c r="CB102" s="182" t="n"/>
      <c r="CC102" s="182" t="n"/>
      <c r="CD102" s="182" t="n"/>
      <c r="CE102" s="182" t="n"/>
      <c r="CF102" s="182" t="n"/>
      <c r="CG102" s="182" t="n"/>
      <c r="CH102" s="182" t="n"/>
      <c r="CI102" s="182" t="n"/>
      <c r="CJ102" s="182" t="n"/>
      <c r="CK102" s="182" t="n"/>
      <c r="CL102" s="182" t="n"/>
      <c r="CM102" s="182" t="n"/>
      <c r="CN102" s="182" t="n"/>
      <c r="CO102" s="182" t="n"/>
      <c r="CP102" s="182" t="n"/>
      <c r="CQ102" s="182" t="n"/>
      <c r="CR102" s="182" t="n"/>
      <c r="CS102" s="182" t="n"/>
      <c r="CT102" s="182" t="n"/>
      <c r="CU102" s="182" t="n"/>
      <c r="CV102" s="182" t="n"/>
      <c r="CW102" s="182" t="n"/>
      <c r="CX102" s="182" t="n"/>
      <c r="CY102" s="182" t="n"/>
      <c r="CZ102" s="182" t="n"/>
      <c r="DA102" s="182" t="n"/>
      <c r="DB102" s="182" t="n"/>
      <c r="DC102" s="182" t="n"/>
      <c r="DD102" s="182" t="n"/>
      <c r="DE102" s="182" t="n"/>
      <c r="DF102" s="182" t="n"/>
      <c r="DG102" s="182" t="n"/>
      <c r="DH102" s="182" t="n"/>
      <c r="DI102" s="182" t="n"/>
      <c r="DJ102" s="182" t="n"/>
      <c r="DK102" s="182" t="n"/>
      <c r="DL102" s="182" t="n"/>
      <c r="DM102" s="182" t="n"/>
      <c r="DN102" s="182" t="n"/>
      <c r="DO102" s="182" t="n"/>
      <c r="DP102" s="182" t="n"/>
      <c r="DQ102" s="182" t="n"/>
      <c r="DR102" s="182" t="n"/>
      <c r="DS102" s="182" t="n"/>
      <c r="DT102" s="182" t="n"/>
      <c r="DU102" s="182" t="n"/>
      <c r="DV102" s="182" t="n"/>
      <c r="DW102" s="182" t="n"/>
      <c r="DX102" s="182" t="n"/>
      <c r="DY102" s="182" t="n"/>
      <c r="DZ102" s="182" t="n"/>
      <c r="EA102" s="182" t="n"/>
      <c r="EB102" s="182" t="n"/>
      <c r="EC102" s="182" t="n"/>
      <c r="ED102" s="182" t="n"/>
      <c r="EE102" s="182" t="n"/>
      <c r="EF102" s="182" t="n"/>
      <c r="EG102" s="182" t="n"/>
      <c r="EH102" s="182" t="n"/>
      <c r="EI102" s="182" t="n"/>
      <c r="EJ102" s="182" t="n"/>
      <c r="EK102" s="182" t="n"/>
      <c r="EL102" s="182" t="n"/>
      <c r="EM102" s="182" t="n"/>
      <c r="EN102" s="182" t="n"/>
      <c r="EO102" s="182" t="n"/>
      <c r="EP102" s="182" t="n"/>
      <c r="EQ102" s="182" t="n"/>
      <c r="ER102" s="182" t="n"/>
      <c r="ES102" s="182" t="n"/>
      <c r="ET102" s="182" t="n"/>
      <c r="EU102" s="182" t="n"/>
      <c r="EV102" s="182" t="n"/>
      <c r="EW102" s="182" t="n"/>
      <c r="EX102" s="182" t="n"/>
      <c r="EY102" s="182" t="n"/>
      <c r="EZ102" s="182" t="n"/>
      <c r="FA102" s="182" t="n"/>
      <c r="FB102" s="182" t="n"/>
      <c r="FC102" s="182" t="n"/>
      <c r="FD102" s="182" t="n"/>
      <c r="FE102" s="182" t="n"/>
      <c r="FF102" s="182" t="n"/>
      <c r="FG102" s="182" t="n"/>
      <c r="FH102" s="182" t="n"/>
      <c r="FI102" s="182" t="n"/>
      <c r="FJ102" s="182" t="n"/>
      <c r="FK102" s="182" t="n"/>
      <c r="FL102" s="182" t="n"/>
      <c r="FM102" s="182" t="n"/>
      <c r="FN102" s="182" t="n"/>
      <c r="FO102" s="182" t="n"/>
      <c r="FP102" s="184" t="n"/>
      <c r="FQ102" s="184" t="n"/>
      <c r="FR102" s="185">
        <f>SUM(F102:FQ102)</f>
        <v/>
      </c>
      <c r="FS102" s="186">
        <f>E102-FR102</f>
        <v/>
      </c>
    </row>
    <row r="103">
      <c r="A103" s="5" t="n">
        <v>102</v>
      </c>
      <c r="B103" s="179" t="n">
        <v>44340</v>
      </c>
      <c r="C103" s="30" t="inlineStr">
        <is>
          <t>DIGIKEY 2102045</t>
        </is>
      </c>
      <c r="D103" s="180" t="n">
        <v>44307</v>
      </c>
      <c r="E103" s="181" t="n">
        <v>3.75</v>
      </c>
      <c r="F103" s="182" t="n"/>
      <c r="G103" s="182" t="n"/>
      <c r="H103" s="182" t="n"/>
      <c r="I103" s="182" t="n"/>
      <c r="J103" s="182" t="n"/>
      <c r="K103" s="182" t="n"/>
      <c r="L103" s="182" t="n"/>
      <c r="M103" s="182" t="n"/>
      <c r="N103" s="182" t="n"/>
      <c r="O103" s="182" t="n"/>
      <c r="P103" s="182" t="n"/>
      <c r="Q103" s="182" t="n"/>
      <c r="R103" s="182" t="n"/>
      <c r="S103" s="182" t="n"/>
      <c r="T103" s="182" t="n"/>
      <c r="U103" s="182" t="n"/>
      <c r="V103" s="182" t="n"/>
      <c r="W103" s="182" t="n"/>
      <c r="X103" s="182" t="n"/>
      <c r="Y103" s="182" t="n"/>
      <c r="Z103" s="182" t="n"/>
      <c r="AA103" s="182" t="n"/>
      <c r="AB103" s="182" t="n"/>
      <c r="AC103" s="182" t="n"/>
      <c r="AD103" s="182" t="n"/>
      <c r="AE103" s="182" t="n"/>
      <c r="AF103" s="182" t="n"/>
      <c r="AG103" s="182" t="n"/>
      <c r="AH103" s="182" t="n"/>
      <c r="AI103" s="182" t="n"/>
      <c r="AJ103" s="182" t="n"/>
      <c r="AK103" s="182" t="n"/>
      <c r="AL103" s="182" t="n"/>
      <c r="AM103" s="182" t="n"/>
      <c r="AN103" s="182" t="n"/>
      <c r="AO103" s="182" t="n"/>
      <c r="AP103" s="182" t="n"/>
      <c r="AQ103" s="182" t="n"/>
      <c r="AR103" s="182" t="n"/>
      <c r="AS103" s="182" t="n"/>
      <c r="AT103" s="182" t="n"/>
      <c r="AU103" s="182" t="n"/>
      <c r="AV103" s="182" t="n"/>
      <c r="AW103" s="182" t="n"/>
      <c r="AX103" s="182" t="n"/>
      <c r="AY103" s="182" t="n"/>
      <c r="AZ103" s="182" t="n"/>
      <c r="BA103" s="182" t="n"/>
      <c r="BB103" s="182" t="n"/>
      <c r="BC103" s="182" t="n"/>
      <c r="BD103" s="182" t="n"/>
      <c r="BE103" s="182" t="n"/>
      <c r="BF103" s="182" t="n"/>
      <c r="BG103" s="182" t="n"/>
      <c r="BH103" s="182" t="n"/>
      <c r="BI103" s="182" t="n"/>
      <c r="BJ103" s="182" t="n"/>
      <c r="BK103" s="182" t="n"/>
      <c r="BL103" s="182" t="n"/>
      <c r="BM103" s="182" t="n"/>
      <c r="BN103" s="182" t="n"/>
      <c r="BO103" s="182" t="n"/>
      <c r="BP103" s="182" t="n"/>
      <c r="BQ103" s="182" t="n"/>
      <c r="BR103" s="182" t="n"/>
      <c r="BS103" s="182" t="n"/>
      <c r="BT103" s="182" t="n"/>
      <c r="BU103" s="182" t="n"/>
      <c r="BV103" s="182" t="n"/>
      <c r="BW103" s="182" t="n"/>
      <c r="BX103" s="182" t="n"/>
      <c r="BY103" s="182" t="n"/>
      <c r="BZ103" s="182" t="n"/>
      <c r="CA103" s="182" t="n"/>
      <c r="CB103" s="182" t="n"/>
      <c r="CC103" s="182" t="n"/>
      <c r="CD103" s="182" t="n"/>
      <c r="CE103" s="182" t="n"/>
      <c r="CF103" s="182" t="n"/>
      <c r="CG103" s="189" t="n">
        <v>3.75</v>
      </c>
      <c r="CH103" s="182" t="n"/>
      <c r="CI103" s="182" t="n"/>
      <c r="CJ103" s="182" t="n"/>
      <c r="CK103" s="182" t="n"/>
      <c r="CL103" s="182" t="n"/>
      <c r="CM103" s="182" t="n"/>
      <c r="CN103" s="182" t="n"/>
      <c r="CO103" s="182" t="n"/>
      <c r="CP103" s="182" t="n"/>
      <c r="CQ103" s="182" t="n"/>
      <c r="CR103" s="182" t="n"/>
      <c r="CS103" s="182" t="n"/>
      <c r="CT103" s="182" t="n"/>
      <c r="CU103" s="182" t="n"/>
      <c r="CV103" s="182" t="n"/>
      <c r="CW103" s="182" t="n"/>
      <c r="CX103" s="182" t="n"/>
      <c r="CY103" s="182" t="n"/>
      <c r="CZ103" s="182" t="n"/>
      <c r="DA103" s="182" t="n"/>
      <c r="DB103" s="182" t="n"/>
      <c r="DC103" s="182" t="n"/>
      <c r="DD103" s="182" t="n"/>
      <c r="DE103" s="182" t="n"/>
      <c r="DF103" s="182" t="n"/>
      <c r="DG103" s="182" t="n"/>
      <c r="DH103" s="182" t="n"/>
      <c r="DI103" s="182" t="n"/>
      <c r="DJ103" s="182" t="n"/>
      <c r="DK103" s="182" t="n"/>
      <c r="DL103" s="182" t="n"/>
      <c r="DM103" s="182" t="n"/>
      <c r="DN103" s="182" t="n"/>
      <c r="DO103" s="182" t="n"/>
      <c r="DP103" s="182" t="n"/>
      <c r="DQ103" s="182" t="n"/>
      <c r="DR103" s="182" t="n"/>
      <c r="DS103" s="182" t="n"/>
      <c r="DT103" s="182" t="n"/>
      <c r="DU103" s="182" t="n"/>
      <c r="DV103" s="182" t="n"/>
      <c r="DW103" s="182" t="n"/>
      <c r="DX103" s="182" t="n"/>
      <c r="DY103" s="182" t="n"/>
      <c r="DZ103" s="182" t="n"/>
      <c r="EA103" s="182" t="n"/>
      <c r="EB103" s="182" t="n"/>
      <c r="EC103" s="182" t="n"/>
      <c r="ED103" s="182" t="n"/>
      <c r="EE103" s="182" t="n"/>
      <c r="EF103" s="182" t="n"/>
      <c r="EG103" s="182" t="n"/>
      <c r="EH103" s="182" t="n"/>
      <c r="EI103" s="182" t="n"/>
      <c r="EJ103" s="182" t="n"/>
      <c r="EK103" s="182" t="n"/>
      <c r="EL103" s="182" t="n"/>
      <c r="EM103" s="182" t="n"/>
      <c r="EN103" s="182" t="n"/>
      <c r="EO103" s="182" t="n"/>
      <c r="EP103" s="182" t="n"/>
      <c r="EQ103" s="182" t="n"/>
      <c r="ER103" s="182" t="n"/>
      <c r="ES103" s="182" t="n"/>
      <c r="ET103" s="182" t="n"/>
      <c r="EU103" s="182" t="n"/>
      <c r="EV103" s="182" t="n"/>
      <c r="EW103" s="182" t="n"/>
      <c r="EX103" s="182" t="n"/>
      <c r="EY103" s="182" t="n"/>
      <c r="EZ103" s="182" t="n"/>
      <c r="FA103" s="182" t="n"/>
      <c r="FB103" s="182" t="n"/>
      <c r="FC103" s="182" t="n"/>
      <c r="FD103" s="182" t="n"/>
      <c r="FE103" s="182" t="n"/>
      <c r="FF103" s="182" t="n"/>
      <c r="FG103" s="182" t="n"/>
      <c r="FH103" s="182" t="n"/>
      <c r="FI103" s="182" t="n"/>
      <c r="FJ103" s="182" t="n"/>
      <c r="FK103" s="182" t="n"/>
      <c r="FL103" s="182" t="n"/>
      <c r="FM103" s="182" t="n"/>
      <c r="FN103" s="182" t="n"/>
      <c r="FO103" s="182" t="n"/>
      <c r="FP103" s="184" t="n"/>
      <c r="FQ103" s="184" t="n"/>
      <c r="FR103" s="185">
        <f>SUM(F103:FQ103)</f>
        <v/>
      </c>
      <c r="FS103" s="186">
        <f>E103-FR103</f>
        <v/>
      </c>
    </row>
    <row r="104">
      <c r="A104" s="5" t="n">
        <v>103</v>
      </c>
      <c r="B104" s="179" t="n">
        <v>44340</v>
      </c>
      <c r="C104" s="30" t="inlineStr">
        <is>
          <t>DIGIKEY 2102774</t>
        </is>
      </c>
      <c r="D104" s="180" t="n">
        <v>44307</v>
      </c>
      <c r="E104" s="181" t="n">
        <v>17.82</v>
      </c>
      <c r="F104" s="182" t="n"/>
      <c r="G104" s="182" t="n"/>
      <c r="H104" s="182" t="n"/>
      <c r="I104" s="182" t="n"/>
      <c r="J104" s="182" t="n"/>
      <c r="K104" s="182" t="n"/>
      <c r="L104" s="182" t="n"/>
      <c r="M104" s="182" t="n"/>
      <c r="N104" s="182" t="n"/>
      <c r="O104" s="182" t="n"/>
      <c r="P104" s="182" t="n"/>
      <c r="Q104" s="182" t="n"/>
      <c r="R104" s="182" t="n"/>
      <c r="S104" s="182" t="n"/>
      <c r="T104" s="182" t="n"/>
      <c r="U104" s="182" t="n"/>
      <c r="V104" s="182" t="n"/>
      <c r="W104" s="182" t="n"/>
      <c r="X104" s="182" t="n"/>
      <c r="Y104" s="182" t="n"/>
      <c r="Z104" s="182" t="n"/>
      <c r="AA104" s="182" t="n"/>
      <c r="AB104" s="182" t="n"/>
      <c r="AC104" s="182" t="n"/>
      <c r="AD104" s="182" t="n"/>
      <c r="AE104" s="182" t="n"/>
      <c r="AF104" s="182" t="n"/>
      <c r="AG104" s="182" t="n"/>
      <c r="AH104" s="182" t="n"/>
      <c r="AI104" s="182" t="n"/>
      <c r="AJ104" s="182" t="n"/>
      <c r="AK104" s="189" t="n">
        <v>17.82</v>
      </c>
      <c r="AL104" s="182" t="n"/>
      <c r="AM104" s="182" t="n"/>
      <c r="AN104" s="182" t="n"/>
      <c r="AO104" s="182" t="n"/>
      <c r="AP104" s="182" t="n"/>
      <c r="AQ104" s="182" t="n"/>
      <c r="AR104" s="182" t="n"/>
      <c r="AS104" s="182" t="n"/>
      <c r="AT104" s="182" t="n"/>
      <c r="AU104" s="182" t="n"/>
      <c r="AV104" s="182" t="n"/>
      <c r="AW104" s="182" t="n"/>
      <c r="AX104" s="182" t="n"/>
      <c r="AY104" s="182" t="n"/>
      <c r="AZ104" s="182" t="n"/>
      <c r="BA104" s="182" t="n"/>
      <c r="BB104" s="182" t="n"/>
      <c r="BC104" s="182" t="n"/>
      <c r="BD104" s="182" t="n"/>
      <c r="BE104" s="182" t="n"/>
      <c r="BF104" s="182" t="n"/>
      <c r="BG104" s="182" t="n"/>
      <c r="BH104" s="182" t="n"/>
      <c r="BI104" s="182" t="n"/>
      <c r="BJ104" s="182" t="n"/>
      <c r="BK104" s="182" t="n"/>
      <c r="BL104" s="182" t="n"/>
      <c r="BM104" s="182" t="n"/>
      <c r="BN104" s="182" t="n"/>
      <c r="BO104" s="182" t="n"/>
      <c r="BP104" s="182" t="n"/>
      <c r="BQ104" s="182" t="n"/>
      <c r="BR104" s="182" t="n"/>
      <c r="BS104" s="182" t="n"/>
      <c r="BT104" s="182" t="n"/>
      <c r="BU104" s="182" t="n"/>
      <c r="BV104" s="182" t="n"/>
      <c r="BW104" s="182" t="n"/>
      <c r="BX104" s="182" t="n"/>
      <c r="BY104" s="182" t="n"/>
      <c r="BZ104" s="182" t="n"/>
      <c r="CA104" s="182" t="n"/>
      <c r="CB104" s="182" t="n"/>
      <c r="CC104" s="182" t="n"/>
      <c r="CD104" s="182" t="n"/>
      <c r="CE104" s="182" t="n"/>
      <c r="CF104" s="182" t="n"/>
      <c r="CG104" s="182" t="n"/>
      <c r="CH104" s="182" t="n"/>
      <c r="CI104" s="182" t="n"/>
      <c r="CJ104" s="182" t="n"/>
      <c r="CK104" s="182" t="n"/>
      <c r="CL104" s="182" t="n"/>
      <c r="CM104" s="182" t="n"/>
      <c r="CN104" s="182" t="n"/>
      <c r="CO104" s="182" t="n"/>
      <c r="CP104" s="182" t="n"/>
      <c r="CQ104" s="182" t="n"/>
      <c r="CR104" s="182" t="n"/>
      <c r="CS104" s="182" t="n"/>
      <c r="CT104" s="182" t="n"/>
      <c r="CU104" s="182" t="n"/>
      <c r="CV104" s="182" t="n"/>
      <c r="CW104" s="182" t="n"/>
      <c r="CX104" s="182" t="n"/>
      <c r="CY104" s="182" t="n"/>
      <c r="CZ104" s="182" t="n"/>
      <c r="DA104" s="182" t="n"/>
      <c r="DB104" s="182" t="n"/>
      <c r="DC104" s="182" t="n"/>
      <c r="DD104" s="182" t="n"/>
      <c r="DE104" s="182" t="n"/>
      <c r="DF104" s="182" t="n"/>
      <c r="DG104" s="182" t="n"/>
      <c r="DH104" s="182" t="n"/>
      <c r="DI104" s="182" t="n"/>
      <c r="DJ104" s="182" t="n"/>
      <c r="DK104" s="182" t="n"/>
      <c r="DL104" s="182" t="n"/>
      <c r="DM104" s="182" t="n"/>
      <c r="DN104" s="182" t="n"/>
      <c r="DO104" s="182" t="n"/>
      <c r="DP104" s="182" t="n"/>
      <c r="DQ104" s="182" t="n"/>
      <c r="DR104" s="182" t="n"/>
      <c r="DS104" s="182" t="n"/>
      <c r="DT104" s="182" t="n"/>
      <c r="DU104" s="182" t="n"/>
      <c r="DV104" s="182" t="n"/>
      <c r="DW104" s="182" t="n"/>
      <c r="DX104" s="182" t="n"/>
      <c r="DY104" s="182" t="n"/>
      <c r="DZ104" s="182" t="n"/>
      <c r="EA104" s="182" t="n"/>
      <c r="EB104" s="182" t="n"/>
      <c r="EC104" s="182" t="n"/>
      <c r="ED104" s="182" t="n"/>
      <c r="EE104" s="182" t="n"/>
      <c r="EF104" s="182" t="n"/>
      <c r="EG104" s="182" t="n"/>
      <c r="EH104" s="182" t="n"/>
      <c r="EI104" s="182" t="n"/>
      <c r="EJ104" s="182" t="n"/>
      <c r="EK104" s="182" t="n"/>
      <c r="EL104" s="182" t="n"/>
      <c r="EM104" s="182" t="n"/>
      <c r="EN104" s="182" t="n"/>
      <c r="EO104" s="182" t="n"/>
      <c r="EP104" s="182" t="n"/>
      <c r="EQ104" s="182" t="n"/>
      <c r="ER104" s="182" t="n"/>
      <c r="ES104" s="182" t="n"/>
      <c r="ET104" s="182" t="n"/>
      <c r="EU104" s="182" t="n"/>
      <c r="EV104" s="182" t="n"/>
      <c r="EW104" s="182" t="n"/>
      <c r="EX104" s="182" t="n"/>
      <c r="EY104" s="182" t="n"/>
      <c r="EZ104" s="182" t="n"/>
      <c r="FA104" s="182" t="n"/>
      <c r="FB104" s="182" t="n"/>
      <c r="FC104" s="182" t="n"/>
      <c r="FD104" s="182" t="n"/>
      <c r="FE104" s="182" t="n"/>
      <c r="FF104" s="182" t="n"/>
      <c r="FG104" s="182" t="n"/>
      <c r="FH104" s="182" t="n"/>
      <c r="FI104" s="182" t="n"/>
      <c r="FJ104" s="182" t="n"/>
      <c r="FK104" s="182" t="n"/>
      <c r="FL104" s="182" t="n"/>
      <c r="FM104" s="182" t="n"/>
      <c r="FN104" s="182" t="n"/>
      <c r="FO104" s="182" t="n"/>
      <c r="FP104" s="184" t="n"/>
      <c r="FQ104" s="184" t="n"/>
      <c r="FR104" s="185">
        <f>SUM(F104:FQ104)</f>
        <v/>
      </c>
      <c r="FS104" s="186">
        <f>E104-FR104</f>
        <v/>
      </c>
    </row>
    <row r="105">
      <c r="A105" s="5" t="n">
        <v>104</v>
      </c>
      <c r="B105" s="179" t="n">
        <v>44340</v>
      </c>
      <c r="C105" s="30" t="inlineStr">
        <is>
          <t>DIGIKEY 2101683</t>
        </is>
      </c>
      <c r="D105" s="180" t="n">
        <v>44307</v>
      </c>
      <c r="E105" s="181" t="n">
        <v>484.12</v>
      </c>
      <c r="F105" s="182" t="n"/>
      <c r="G105" s="182" t="n"/>
      <c r="H105" s="182" t="n"/>
      <c r="I105" s="182" t="n"/>
      <c r="J105" s="182" t="n"/>
      <c r="K105" s="182" t="n"/>
      <c r="L105" s="182" t="n"/>
      <c r="M105" s="182" t="n"/>
      <c r="N105" s="182" t="n"/>
      <c r="O105" s="182" t="n"/>
      <c r="P105" s="182" t="n"/>
      <c r="Q105" s="182" t="n"/>
      <c r="R105" s="182" t="n"/>
      <c r="S105" s="182" t="n"/>
      <c r="T105" s="182" t="n"/>
      <c r="U105" s="182" t="n"/>
      <c r="V105" s="182" t="n"/>
      <c r="W105" s="182" t="n"/>
      <c r="X105" s="182" t="n"/>
      <c r="Y105" s="182" t="n"/>
      <c r="Z105" s="182" t="n"/>
      <c r="AA105" s="182" t="n"/>
      <c r="AB105" s="182" t="n"/>
      <c r="AC105" s="182" t="n"/>
      <c r="AD105" s="182" t="n"/>
      <c r="AE105" s="182" t="n"/>
      <c r="AF105" s="182" t="n"/>
      <c r="AG105" s="182" t="n"/>
      <c r="AH105" s="182" t="n"/>
      <c r="AI105" s="182" t="n"/>
      <c r="AJ105" s="182" t="n"/>
      <c r="AK105" s="182" t="n"/>
      <c r="AL105" s="182" t="n"/>
      <c r="AM105" s="182" t="n"/>
      <c r="AN105" s="182" t="n"/>
      <c r="AO105" s="182" t="n"/>
      <c r="AP105" s="182" t="n"/>
      <c r="AQ105" s="182" t="n"/>
      <c r="AR105" s="182" t="n"/>
      <c r="AS105" s="182" t="n"/>
      <c r="AT105" s="182" t="n"/>
      <c r="AU105" s="182" t="n"/>
      <c r="AV105" s="182" t="n"/>
      <c r="AW105" s="182" t="n"/>
      <c r="AX105" s="182" t="n"/>
      <c r="AY105" s="182" t="n"/>
      <c r="AZ105" s="182" t="n"/>
      <c r="BA105" s="182" t="n"/>
      <c r="BB105" s="182" t="n"/>
      <c r="BC105" s="182" t="n"/>
      <c r="BD105" s="182" t="n"/>
      <c r="BE105" s="182" t="n"/>
      <c r="BF105" s="182" t="n"/>
      <c r="BG105" s="182" t="n"/>
      <c r="BH105" s="182" t="n"/>
      <c r="BI105" s="182" t="n"/>
      <c r="BJ105" s="182" t="n"/>
      <c r="BK105" s="182" t="n"/>
      <c r="BL105" s="182" t="n"/>
      <c r="BM105" s="182" t="n"/>
      <c r="BN105" s="182" t="n"/>
      <c r="BO105" s="182" t="n"/>
      <c r="BP105" s="182" t="n"/>
      <c r="BQ105" s="182" t="n"/>
      <c r="BR105" s="182" t="n"/>
      <c r="BS105" s="182" t="n"/>
      <c r="BT105" s="182" t="n"/>
      <c r="BU105" s="182" t="n"/>
      <c r="BV105" s="182" t="n"/>
      <c r="BW105" s="182" t="n"/>
      <c r="BX105" s="182" t="n"/>
      <c r="BY105" s="182" t="n"/>
      <c r="BZ105" s="182" t="n"/>
      <c r="CA105" s="182" t="n"/>
      <c r="CB105" s="182" t="n"/>
      <c r="CC105" s="182" t="n"/>
      <c r="CD105" s="182" t="n"/>
      <c r="CE105" s="182" t="n"/>
      <c r="CF105" s="182" t="n"/>
      <c r="CG105" s="182" t="n"/>
      <c r="CH105" s="182" t="n"/>
      <c r="CI105" s="182" t="n"/>
      <c r="CJ105" s="182" t="n"/>
      <c r="CK105" s="182" t="n"/>
      <c r="CL105" s="182" t="n"/>
      <c r="CM105" s="182" t="n"/>
      <c r="CN105" s="182" t="n"/>
      <c r="CO105" s="182" t="n"/>
      <c r="CP105" s="182" t="n"/>
      <c r="CQ105" s="182" t="n"/>
      <c r="CR105" s="182" t="n"/>
      <c r="CS105" s="182" t="n"/>
      <c r="CT105" s="182" t="n"/>
      <c r="CU105" s="182" t="n"/>
      <c r="CV105" s="182" t="n"/>
      <c r="CW105" s="182" t="n"/>
      <c r="CX105" s="182" t="n"/>
      <c r="CY105" s="182" t="n"/>
      <c r="CZ105" s="182" t="n"/>
      <c r="DA105" s="182" t="n"/>
      <c r="DB105" s="182" t="n"/>
      <c r="DC105" s="182" t="n"/>
      <c r="DD105" s="182" t="n"/>
      <c r="DE105" s="182" t="n"/>
      <c r="DF105" s="182" t="n"/>
      <c r="DG105" s="182" t="n"/>
      <c r="DH105" s="182" t="n"/>
      <c r="DI105" s="182" t="n"/>
      <c r="DJ105" s="182" t="n"/>
      <c r="DK105" s="182" t="n"/>
      <c r="DL105" s="182" t="n"/>
      <c r="DM105" s="182" t="n"/>
      <c r="DN105" s="182" t="n"/>
      <c r="DO105" s="182" t="n"/>
      <c r="DP105" s="182" t="n"/>
      <c r="DQ105" s="182" t="n"/>
      <c r="DR105" s="182" t="n"/>
      <c r="DS105" s="182" t="n"/>
      <c r="DT105" s="182" t="n"/>
      <c r="DU105" s="182" t="n"/>
      <c r="DV105" s="182" t="n"/>
      <c r="DW105" s="182" t="n"/>
      <c r="DX105" s="182" t="n"/>
      <c r="DY105" s="182" t="n"/>
      <c r="DZ105" s="182" t="n"/>
      <c r="EA105" s="182" t="n"/>
      <c r="EB105" s="182" t="n"/>
      <c r="EC105" s="182" t="n"/>
      <c r="ED105" s="182" t="n"/>
      <c r="EE105" s="182" t="n"/>
      <c r="EF105" s="182" t="n"/>
      <c r="EG105" s="182" t="n"/>
      <c r="EH105" s="182" t="n"/>
      <c r="EI105" s="182" t="n"/>
      <c r="EJ105" s="182" t="n"/>
      <c r="EK105" s="182" t="n"/>
      <c r="EL105" s="182" t="n"/>
      <c r="EM105" s="182" t="n"/>
      <c r="EN105" s="182" t="n"/>
      <c r="EO105" s="182" t="n"/>
      <c r="EP105" s="182" t="n"/>
      <c r="EQ105" s="182" t="n"/>
      <c r="ER105" s="182" t="n"/>
      <c r="ES105" s="182" t="n"/>
      <c r="ET105" s="182" t="n"/>
      <c r="EU105" s="182" t="n"/>
      <c r="EV105" s="182" t="n"/>
      <c r="EW105" s="182" t="n"/>
      <c r="EX105" s="182" t="n"/>
      <c r="EY105" s="182" t="n"/>
      <c r="EZ105" s="182" t="n"/>
      <c r="FA105" s="182" t="n"/>
      <c r="FB105" s="182" t="n"/>
      <c r="FC105" s="182" t="n"/>
      <c r="FD105" s="182" t="n"/>
      <c r="FE105" s="182" t="n"/>
      <c r="FF105" s="182" t="n"/>
      <c r="FG105" s="182" t="n"/>
      <c r="FH105" s="182" t="n"/>
      <c r="FI105" s="182" t="n"/>
      <c r="FJ105" s="182" t="n"/>
      <c r="FK105" s="182" t="n"/>
      <c r="FL105" s="182" t="n"/>
      <c r="FM105" s="182" t="n"/>
      <c r="FN105" s="189" t="n">
        <v>484.12</v>
      </c>
      <c r="FO105" s="182" t="n"/>
      <c r="FP105" s="184" t="n"/>
      <c r="FQ105" s="184" t="n"/>
      <c r="FR105" s="185">
        <f>SUM(F105:FQ105)</f>
        <v/>
      </c>
      <c r="FS105" s="186">
        <f>E105-FR105</f>
        <v/>
      </c>
    </row>
    <row r="106">
      <c r="A106" s="5" t="n">
        <v>105</v>
      </c>
      <c r="B106" s="179" t="n">
        <v>44341</v>
      </c>
      <c r="C106" s="30" t="inlineStr">
        <is>
          <t>DIGIKEY 2101969</t>
        </is>
      </c>
      <c r="D106" s="180" t="n">
        <v>44298</v>
      </c>
      <c r="E106" s="181" t="n">
        <v>7.53</v>
      </c>
      <c r="F106" s="182" t="n"/>
      <c r="G106" s="182" t="n"/>
      <c r="H106" s="182" t="n"/>
      <c r="I106" s="182" t="n"/>
      <c r="J106" s="182" t="n"/>
      <c r="K106" s="182" t="n"/>
      <c r="L106" s="182" t="n"/>
      <c r="M106" s="182" t="n"/>
      <c r="N106" s="182" t="n"/>
      <c r="O106" s="182" t="n"/>
      <c r="P106" s="182" t="n"/>
      <c r="Q106" s="182" t="n"/>
      <c r="R106" s="182" t="n"/>
      <c r="S106" s="182" t="n"/>
      <c r="T106" s="182" t="n"/>
      <c r="U106" s="182" t="n"/>
      <c r="V106" s="182" t="n"/>
      <c r="W106" s="182" t="n"/>
      <c r="X106" s="182" t="n"/>
      <c r="Y106" s="182" t="n"/>
      <c r="Z106" s="182" t="n"/>
      <c r="AA106" s="182" t="n"/>
      <c r="AB106" s="182" t="n"/>
      <c r="AC106" s="182" t="n"/>
      <c r="AD106" s="182" t="n"/>
      <c r="AE106" s="182" t="n"/>
      <c r="AF106" s="182" t="n"/>
      <c r="AG106" s="182" t="n"/>
      <c r="AH106" s="182" t="n"/>
      <c r="AI106" s="182" t="n"/>
      <c r="AJ106" s="182" t="n"/>
      <c r="AK106" s="182" t="n"/>
      <c r="AL106" s="182" t="n"/>
      <c r="AM106" s="182" t="n"/>
      <c r="AN106" s="182" t="n"/>
      <c r="AO106" s="182" t="n"/>
      <c r="AP106" s="182" t="n"/>
      <c r="AQ106" s="182" t="n"/>
      <c r="AR106" s="182" t="n"/>
      <c r="AS106" s="182" t="n"/>
      <c r="AT106" s="182" t="n"/>
      <c r="AU106" s="182" t="n"/>
      <c r="AV106" s="182" t="n"/>
      <c r="AW106" s="182" t="n"/>
      <c r="AX106" s="182" t="n"/>
      <c r="AY106" s="182" t="n"/>
      <c r="AZ106" s="182" t="n"/>
      <c r="BA106" s="182" t="n"/>
      <c r="BB106" s="182" t="n"/>
      <c r="BC106" s="182" t="n"/>
      <c r="BD106" s="182" t="n"/>
      <c r="BE106" s="182" t="n"/>
      <c r="BF106" s="182" t="n"/>
      <c r="BG106" s="182" t="n"/>
      <c r="BH106" s="182" t="n"/>
      <c r="BI106" s="182" t="n"/>
      <c r="BJ106" s="182" t="n"/>
      <c r="BK106" s="182" t="n"/>
      <c r="BL106" s="182" t="n"/>
      <c r="BM106" s="182" t="n"/>
      <c r="BN106" s="182" t="n"/>
      <c r="BO106" s="182" t="n"/>
      <c r="BP106" s="182" t="n"/>
      <c r="BQ106" s="182" t="n"/>
      <c r="BR106" s="182" t="n"/>
      <c r="BS106" s="182" t="n"/>
      <c r="BT106" s="182" t="n"/>
      <c r="BU106" s="182" t="n"/>
      <c r="BV106" s="182" t="n"/>
      <c r="BW106" s="182" t="n"/>
      <c r="BX106" s="182" t="n"/>
      <c r="BY106" s="182" t="n"/>
      <c r="BZ106" s="182" t="n"/>
      <c r="CA106" s="182" t="n"/>
      <c r="CB106" s="182" t="n"/>
      <c r="CC106" s="182" t="n"/>
      <c r="CD106" s="182" t="n"/>
      <c r="CE106" s="189" t="n">
        <v>7.53</v>
      </c>
      <c r="CF106" s="182" t="n"/>
      <c r="CG106" s="182" t="n"/>
      <c r="CH106" s="182" t="n"/>
      <c r="CI106" s="182" t="n"/>
      <c r="CJ106" s="182" t="n"/>
      <c r="CK106" s="182" t="n"/>
      <c r="CL106" s="182" t="n"/>
      <c r="CM106" s="182" t="n"/>
      <c r="CN106" s="182" t="n"/>
      <c r="CO106" s="182" t="n"/>
      <c r="CP106" s="182" t="n"/>
      <c r="CQ106" s="182" t="n"/>
      <c r="CR106" s="182" t="n"/>
      <c r="CS106" s="182" t="n"/>
      <c r="CT106" s="182" t="n"/>
      <c r="CU106" s="182" t="n"/>
      <c r="CV106" s="182" t="n"/>
      <c r="CW106" s="182" t="n"/>
      <c r="CX106" s="182" t="n"/>
      <c r="CY106" s="182" t="n"/>
      <c r="CZ106" s="182" t="n"/>
      <c r="DA106" s="182" t="n"/>
      <c r="DB106" s="182" t="n"/>
      <c r="DC106" s="182" t="n"/>
      <c r="DD106" s="182" t="n"/>
      <c r="DE106" s="182" t="n"/>
      <c r="DF106" s="182" t="n"/>
      <c r="DG106" s="182" t="n"/>
      <c r="DH106" s="182" t="n"/>
      <c r="DI106" s="182" t="n"/>
      <c r="DJ106" s="182" t="n"/>
      <c r="DK106" s="182" t="n"/>
      <c r="DL106" s="182" t="n"/>
      <c r="DM106" s="182" t="n"/>
      <c r="DN106" s="182" t="n"/>
      <c r="DO106" s="182" t="n"/>
      <c r="DP106" s="182" t="n"/>
      <c r="DQ106" s="182" t="n"/>
      <c r="DR106" s="182" t="n"/>
      <c r="DS106" s="182" t="n"/>
      <c r="DT106" s="182" t="n"/>
      <c r="DU106" s="182" t="n"/>
      <c r="DV106" s="182" t="n"/>
      <c r="DW106" s="182" t="n"/>
      <c r="DX106" s="182" t="n"/>
      <c r="DY106" s="182" t="n"/>
      <c r="DZ106" s="182" t="n"/>
      <c r="EA106" s="182" t="n"/>
      <c r="EB106" s="182" t="n"/>
      <c r="EC106" s="182" t="n"/>
      <c r="ED106" s="182" t="n"/>
      <c r="EE106" s="182" t="n"/>
      <c r="EF106" s="182" t="n"/>
      <c r="EG106" s="182" t="n"/>
      <c r="EH106" s="182" t="n"/>
      <c r="EI106" s="182" t="n"/>
      <c r="EJ106" s="182" t="n"/>
      <c r="EK106" s="182" t="n"/>
      <c r="EL106" s="182" t="n"/>
      <c r="EM106" s="182" t="n"/>
      <c r="EN106" s="182" t="n"/>
      <c r="EO106" s="182" t="n"/>
      <c r="EP106" s="182" t="n"/>
      <c r="EQ106" s="182" t="n"/>
      <c r="ER106" s="182" t="n"/>
      <c r="ES106" s="182" t="n"/>
      <c r="ET106" s="182" t="n"/>
      <c r="EU106" s="182" t="n"/>
      <c r="EV106" s="182" t="n"/>
      <c r="EW106" s="182" t="n"/>
      <c r="EX106" s="182" t="n"/>
      <c r="EY106" s="182" t="n"/>
      <c r="EZ106" s="182" t="n"/>
      <c r="FA106" s="182" t="n"/>
      <c r="FB106" s="182" t="n"/>
      <c r="FC106" s="182" t="n"/>
      <c r="FD106" s="182" t="n"/>
      <c r="FE106" s="182" t="n"/>
      <c r="FF106" s="182" t="n"/>
      <c r="FG106" s="182" t="n"/>
      <c r="FH106" s="182" t="n"/>
      <c r="FI106" s="182" t="n"/>
      <c r="FJ106" s="182" t="n"/>
      <c r="FK106" s="182" t="n"/>
      <c r="FL106" s="182" t="n"/>
      <c r="FM106" s="182" t="n"/>
      <c r="FN106" s="182" t="n"/>
      <c r="FO106" s="182" t="n"/>
      <c r="FP106" s="184" t="n"/>
      <c r="FQ106" s="184" t="n"/>
      <c r="FR106" s="185">
        <f>SUM(F106:FQ106)</f>
        <v/>
      </c>
      <c r="FS106" s="186">
        <f>E106-FR106</f>
        <v/>
      </c>
    </row>
    <row r="107">
      <c r="A107" s="5" t="n">
        <v>106</v>
      </c>
      <c r="B107" s="179" t="n">
        <v>44341</v>
      </c>
      <c r="C107" s="30" t="inlineStr">
        <is>
          <t>DIGIKEY 2101609</t>
        </is>
      </c>
      <c r="D107" s="180" t="n">
        <v>44299</v>
      </c>
      <c r="E107" s="181" t="n">
        <v>620.29</v>
      </c>
      <c r="F107" s="182" t="n"/>
      <c r="G107" s="182" t="n"/>
      <c r="H107" s="182" t="n"/>
      <c r="I107" s="182" t="n"/>
      <c r="J107" s="182" t="n"/>
      <c r="K107" s="182" t="n"/>
      <c r="L107" s="182" t="n"/>
      <c r="M107" s="182" t="n"/>
      <c r="N107" s="182" t="n"/>
      <c r="O107" s="182" t="n"/>
      <c r="P107" s="182" t="n"/>
      <c r="Q107" s="182" t="n"/>
      <c r="R107" s="182" t="n"/>
      <c r="S107" s="182" t="n"/>
      <c r="T107" s="182" t="n"/>
      <c r="U107" s="182" t="n"/>
      <c r="V107" s="182" t="n"/>
      <c r="W107" s="182" t="n"/>
      <c r="X107" s="189" t="n">
        <v>620.29</v>
      </c>
      <c r="Y107" s="182" t="n"/>
      <c r="Z107" s="182" t="n"/>
      <c r="AA107" s="182" t="n"/>
      <c r="AB107" s="182" t="n"/>
      <c r="AC107" s="182" t="n"/>
      <c r="AD107" s="182" t="n"/>
      <c r="AE107" s="182" t="n"/>
      <c r="AF107" s="182" t="n"/>
      <c r="AG107" s="182" t="n"/>
      <c r="AH107" s="182" t="n"/>
      <c r="AI107" s="182" t="n"/>
      <c r="AJ107" s="182" t="n"/>
      <c r="AK107" s="182" t="n"/>
      <c r="AL107" s="182" t="n"/>
      <c r="AM107" s="182" t="n"/>
      <c r="AN107" s="182" t="n"/>
      <c r="AO107" s="182" t="n"/>
      <c r="AP107" s="182" t="n"/>
      <c r="AQ107" s="182" t="n"/>
      <c r="AR107" s="182" t="n"/>
      <c r="AS107" s="182" t="n"/>
      <c r="AT107" s="182" t="n"/>
      <c r="AU107" s="182" t="n"/>
      <c r="AV107" s="182" t="n"/>
      <c r="AW107" s="182" t="n"/>
      <c r="AX107" s="182" t="n"/>
      <c r="AY107" s="182" t="n"/>
      <c r="AZ107" s="182" t="n"/>
      <c r="BA107" s="182" t="n"/>
      <c r="BB107" s="182" t="n"/>
      <c r="BC107" s="182" t="n"/>
      <c r="BD107" s="182" t="n"/>
      <c r="BE107" s="182" t="n"/>
      <c r="BF107" s="182" t="n"/>
      <c r="BG107" s="182" t="n"/>
      <c r="BH107" s="182" t="n"/>
      <c r="BI107" s="182" t="n"/>
      <c r="BJ107" s="182" t="n"/>
      <c r="BK107" s="182" t="n"/>
      <c r="BL107" s="182" t="n"/>
      <c r="BM107" s="182" t="n"/>
      <c r="BN107" s="182" t="n"/>
      <c r="BO107" s="182" t="n"/>
      <c r="BP107" s="182" t="n"/>
      <c r="BQ107" s="182" t="n"/>
      <c r="BR107" s="182" t="n"/>
      <c r="BS107" s="182" t="n"/>
      <c r="BT107" s="182" t="n"/>
      <c r="BU107" s="182" t="n"/>
      <c r="BV107" s="182" t="n"/>
      <c r="BW107" s="182" t="n"/>
      <c r="BX107" s="182" t="n"/>
      <c r="BY107" s="182" t="n"/>
      <c r="BZ107" s="182" t="n"/>
      <c r="CA107" s="182" t="n"/>
      <c r="CB107" s="182" t="n"/>
      <c r="CC107" s="182" t="n"/>
      <c r="CD107" s="182" t="n"/>
      <c r="CE107" s="182" t="n"/>
      <c r="CF107" s="182" t="n"/>
      <c r="CG107" s="182" t="n"/>
      <c r="CH107" s="182" t="n"/>
      <c r="CI107" s="182" t="n"/>
      <c r="CJ107" s="182" t="n"/>
      <c r="CK107" s="182" t="n"/>
      <c r="CL107" s="182" t="n"/>
      <c r="CM107" s="182" t="n"/>
      <c r="CN107" s="182" t="n"/>
      <c r="CO107" s="182" t="n"/>
      <c r="CP107" s="182" t="n"/>
      <c r="CQ107" s="182" t="n"/>
      <c r="CR107" s="182" t="n"/>
      <c r="CS107" s="182" t="n"/>
      <c r="CT107" s="182" t="n"/>
      <c r="CU107" s="182" t="n"/>
      <c r="CV107" s="182" t="n"/>
      <c r="CW107" s="182" t="n"/>
      <c r="CX107" s="182" t="n"/>
      <c r="CY107" s="182" t="n"/>
      <c r="CZ107" s="182" t="n"/>
      <c r="DA107" s="182" t="n"/>
      <c r="DB107" s="182" t="n"/>
      <c r="DC107" s="182" t="n"/>
      <c r="DD107" s="182" t="n"/>
      <c r="DE107" s="182" t="n"/>
      <c r="DF107" s="182" t="n"/>
      <c r="DG107" s="182" t="n"/>
      <c r="DH107" s="182" t="n"/>
      <c r="DI107" s="182" t="n"/>
      <c r="DJ107" s="182" t="n"/>
      <c r="DK107" s="182" t="n"/>
      <c r="DL107" s="182" t="n"/>
      <c r="DM107" s="182" t="n"/>
      <c r="DN107" s="182" t="n"/>
      <c r="DO107" s="182" t="n"/>
      <c r="DP107" s="182" t="n"/>
      <c r="DQ107" s="182" t="n"/>
      <c r="DR107" s="182" t="n"/>
      <c r="DS107" s="182" t="n"/>
      <c r="DT107" s="182" t="n"/>
      <c r="DU107" s="182" t="n"/>
      <c r="DV107" s="182" t="n"/>
      <c r="DW107" s="182" t="n"/>
      <c r="DX107" s="182" t="n"/>
      <c r="DY107" s="182" t="n"/>
      <c r="DZ107" s="182" t="n"/>
      <c r="EA107" s="182" t="n"/>
      <c r="EB107" s="182" t="n"/>
      <c r="EC107" s="182" t="n"/>
      <c r="ED107" s="182" t="n"/>
      <c r="EE107" s="182" t="n"/>
      <c r="EF107" s="182" t="n"/>
      <c r="EG107" s="182" t="n"/>
      <c r="EH107" s="182" t="n"/>
      <c r="EI107" s="182" t="n"/>
      <c r="EJ107" s="182" t="n"/>
      <c r="EK107" s="182" t="n"/>
      <c r="EL107" s="182" t="n"/>
      <c r="EM107" s="182" t="n"/>
      <c r="EN107" s="182" t="n"/>
      <c r="EO107" s="182" t="n"/>
      <c r="EP107" s="182" t="n"/>
      <c r="EQ107" s="182" t="n"/>
      <c r="ER107" s="182" t="n"/>
      <c r="ES107" s="182" t="n"/>
      <c r="ET107" s="182" t="n"/>
      <c r="EU107" s="182" t="n"/>
      <c r="EV107" s="182" t="n"/>
      <c r="EW107" s="182" t="n"/>
      <c r="EX107" s="182" t="n"/>
      <c r="EY107" s="182" t="n"/>
      <c r="EZ107" s="182" t="n"/>
      <c r="FA107" s="182" t="n"/>
      <c r="FB107" s="182" t="n"/>
      <c r="FC107" s="182" t="n"/>
      <c r="FD107" s="182" t="n"/>
      <c r="FE107" s="182" t="n"/>
      <c r="FF107" s="182" t="n"/>
      <c r="FG107" s="182" t="n"/>
      <c r="FH107" s="182" t="n"/>
      <c r="FI107" s="182" t="n"/>
      <c r="FJ107" s="182" t="n"/>
      <c r="FK107" s="182" t="n"/>
      <c r="FL107" s="182" t="n"/>
      <c r="FM107" s="182" t="n"/>
      <c r="FN107" s="182" t="n"/>
      <c r="FO107" s="182" t="n"/>
      <c r="FP107" s="184" t="n"/>
      <c r="FQ107" s="184" t="n"/>
      <c r="FR107" s="185">
        <f>SUM(F107:FQ107)</f>
        <v/>
      </c>
      <c r="FS107" s="186">
        <f>E107-FR107</f>
        <v/>
      </c>
    </row>
    <row r="108">
      <c r="A108" s="5" t="n">
        <v>107</v>
      </c>
      <c r="B108" s="179" t="n">
        <v>44341</v>
      </c>
      <c r="C108" s="30" t="inlineStr">
        <is>
          <t>DIGIKEY 2101625</t>
        </is>
      </c>
      <c r="D108" s="180" t="n">
        <v>44301</v>
      </c>
      <c r="E108" s="181" t="n">
        <v>31.36</v>
      </c>
      <c r="F108" s="182" t="n"/>
      <c r="G108" s="182" t="n"/>
      <c r="H108" s="182" t="n"/>
      <c r="I108" s="182" t="n"/>
      <c r="J108" s="182" t="n"/>
      <c r="K108" s="182" t="n"/>
      <c r="L108" s="182" t="n"/>
      <c r="M108" s="182" t="n"/>
      <c r="N108" s="182" t="n"/>
      <c r="O108" s="182" t="n"/>
      <c r="P108" s="182" t="n"/>
      <c r="Q108" s="182" t="n"/>
      <c r="R108" s="182" t="n"/>
      <c r="S108" s="182" t="n"/>
      <c r="T108" s="182" t="n"/>
      <c r="U108" s="182" t="n"/>
      <c r="V108" s="182" t="n"/>
      <c r="W108" s="182" t="n"/>
      <c r="X108" s="182" t="n"/>
      <c r="Y108" s="182" t="n"/>
      <c r="Z108" s="182" t="n"/>
      <c r="AA108" s="182" t="n"/>
      <c r="AB108" s="182" t="n"/>
      <c r="AC108" s="182" t="n"/>
      <c r="AD108" s="182" t="n"/>
      <c r="AE108" s="182" t="n"/>
      <c r="AF108" s="182" t="n"/>
      <c r="AG108" s="182" t="n"/>
      <c r="AH108" s="182" t="n"/>
      <c r="AI108" s="182" t="n"/>
      <c r="AJ108" s="182" t="n"/>
      <c r="AK108" s="182" t="n"/>
      <c r="AL108" s="182" t="n"/>
      <c r="AM108" s="182" t="n"/>
      <c r="AN108" s="182" t="n"/>
      <c r="AO108" s="182" t="n"/>
      <c r="AP108" s="182" t="n"/>
      <c r="AQ108" s="182" t="n"/>
      <c r="AR108" s="182" t="n"/>
      <c r="AS108" s="182" t="n"/>
      <c r="AT108" s="182" t="n"/>
      <c r="AU108" s="182" t="n"/>
      <c r="AV108" s="182" t="n"/>
      <c r="AW108" s="182" t="n"/>
      <c r="AX108" s="182" t="n"/>
      <c r="AY108" s="182" t="n"/>
      <c r="AZ108" s="182" t="n"/>
      <c r="BA108" s="189" t="n">
        <v>31.36</v>
      </c>
      <c r="BB108" s="182" t="n"/>
      <c r="BC108" s="182" t="n"/>
      <c r="BD108" s="182" t="n"/>
      <c r="BE108" s="182" t="n"/>
      <c r="BF108" s="182" t="n"/>
      <c r="BG108" s="182" t="n"/>
      <c r="BH108" s="182" t="n"/>
      <c r="BI108" s="182" t="n"/>
      <c r="BJ108" s="182" t="n"/>
      <c r="BK108" s="182" t="n"/>
      <c r="BL108" s="182" t="n"/>
      <c r="BM108" s="182" t="n"/>
      <c r="BN108" s="182" t="n"/>
      <c r="BO108" s="182" t="n"/>
      <c r="BP108" s="182" t="n"/>
      <c r="BQ108" s="182" t="n"/>
      <c r="BR108" s="182" t="n"/>
      <c r="BS108" s="182" t="n"/>
      <c r="BT108" s="182" t="n"/>
      <c r="BU108" s="182" t="n"/>
      <c r="BV108" s="182" t="n"/>
      <c r="BW108" s="182" t="n"/>
      <c r="BX108" s="182" t="n"/>
      <c r="BY108" s="182" t="n"/>
      <c r="BZ108" s="182" t="n"/>
      <c r="CA108" s="182" t="n"/>
      <c r="CB108" s="182" t="n"/>
      <c r="CC108" s="182" t="n"/>
      <c r="CD108" s="182" t="n"/>
      <c r="CE108" s="182" t="n"/>
      <c r="CF108" s="182" t="n"/>
      <c r="CG108" s="182" t="n"/>
      <c r="CH108" s="182" t="n"/>
      <c r="CI108" s="182" t="n"/>
      <c r="CJ108" s="182" t="n"/>
      <c r="CK108" s="182" t="n"/>
      <c r="CL108" s="182" t="n"/>
      <c r="CM108" s="182" t="n"/>
      <c r="CN108" s="182" t="n"/>
      <c r="CO108" s="182" t="n"/>
      <c r="CP108" s="182" t="n"/>
      <c r="CQ108" s="182" t="n"/>
      <c r="CR108" s="182" t="n"/>
      <c r="CS108" s="182" t="n"/>
      <c r="CT108" s="182" t="n"/>
      <c r="CU108" s="182" t="n"/>
      <c r="CV108" s="182" t="n"/>
      <c r="CW108" s="182" t="n"/>
      <c r="CX108" s="182" t="n"/>
      <c r="CY108" s="182" t="n"/>
      <c r="CZ108" s="182" t="n"/>
      <c r="DA108" s="182" t="n"/>
      <c r="DB108" s="182" t="n"/>
      <c r="DC108" s="182" t="n"/>
      <c r="DD108" s="182" t="n"/>
      <c r="DE108" s="182" t="n"/>
      <c r="DF108" s="182" t="n"/>
      <c r="DG108" s="182" t="n"/>
      <c r="DH108" s="182" t="n"/>
      <c r="DI108" s="182" t="n"/>
      <c r="DJ108" s="182" t="n"/>
      <c r="DK108" s="182" t="n"/>
      <c r="DL108" s="182" t="n"/>
      <c r="DM108" s="182" t="n"/>
      <c r="DN108" s="182" t="n"/>
      <c r="DO108" s="182" t="n"/>
      <c r="DP108" s="182" t="n"/>
      <c r="DQ108" s="182" t="n"/>
      <c r="DR108" s="182" t="n"/>
      <c r="DS108" s="182" t="n"/>
      <c r="DT108" s="182" t="n"/>
      <c r="DU108" s="182" t="n"/>
      <c r="DV108" s="182" t="n"/>
      <c r="DW108" s="182" t="n"/>
      <c r="DX108" s="182" t="n"/>
      <c r="DY108" s="182" t="n"/>
      <c r="DZ108" s="182" t="n"/>
      <c r="EA108" s="182" t="n"/>
      <c r="EB108" s="182" t="n"/>
      <c r="EC108" s="182" t="n"/>
      <c r="ED108" s="182" t="n"/>
      <c r="EE108" s="182" t="n"/>
      <c r="EF108" s="182" t="n"/>
      <c r="EG108" s="182" t="n"/>
      <c r="EH108" s="182" t="n"/>
      <c r="EI108" s="182" t="n"/>
      <c r="EJ108" s="182" t="n"/>
      <c r="EK108" s="182" t="n"/>
      <c r="EL108" s="182" t="n"/>
      <c r="EM108" s="182" t="n"/>
      <c r="EN108" s="182" t="n"/>
      <c r="EO108" s="182" t="n"/>
      <c r="EP108" s="182" t="n"/>
      <c r="EQ108" s="182" t="n"/>
      <c r="ER108" s="182" t="n"/>
      <c r="ES108" s="182" t="n"/>
      <c r="ET108" s="182" t="n"/>
      <c r="EU108" s="182" t="n"/>
      <c r="EV108" s="182" t="n"/>
      <c r="EW108" s="182" t="n"/>
      <c r="EX108" s="182" t="n"/>
      <c r="EY108" s="182" t="n"/>
      <c r="EZ108" s="182" t="n"/>
      <c r="FA108" s="182" t="n"/>
      <c r="FB108" s="182" t="n"/>
      <c r="FC108" s="182" t="n"/>
      <c r="FD108" s="182" t="n"/>
      <c r="FE108" s="182" t="n"/>
      <c r="FF108" s="182" t="n"/>
      <c r="FG108" s="182" t="n"/>
      <c r="FH108" s="182" t="n"/>
      <c r="FI108" s="182" t="n"/>
      <c r="FJ108" s="182" t="n"/>
      <c r="FK108" s="182" t="n"/>
      <c r="FL108" s="182" t="n"/>
      <c r="FM108" s="182" t="n"/>
      <c r="FN108" s="182" t="n"/>
      <c r="FO108" s="182" t="n"/>
      <c r="FP108" s="184" t="n"/>
      <c r="FQ108" s="184" t="n"/>
      <c r="FR108" s="185">
        <f>SUM(F108:FQ108)</f>
        <v/>
      </c>
      <c r="FS108" s="186">
        <f>E108-FR108</f>
        <v/>
      </c>
    </row>
    <row r="109">
      <c r="A109" s="5" t="n">
        <v>108</v>
      </c>
      <c r="B109" s="179" t="n">
        <v>44341</v>
      </c>
      <c r="C109" s="30" t="inlineStr">
        <is>
          <t>DIGIKEY 2101633</t>
        </is>
      </c>
      <c r="D109" s="180" t="n">
        <v>44300</v>
      </c>
      <c r="E109" s="181" t="n">
        <v>463.53</v>
      </c>
      <c r="F109" s="182" t="n"/>
      <c r="G109" s="182" t="n"/>
      <c r="H109" s="182" t="n"/>
      <c r="I109" s="182" t="n"/>
      <c r="J109" s="182" t="n"/>
      <c r="K109" s="182" t="n"/>
      <c r="L109" s="182" t="n"/>
      <c r="M109" s="182" t="n"/>
      <c r="N109" s="182" t="n"/>
      <c r="O109" s="182" t="n"/>
      <c r="P109" s="182" t="n"/>
      <c r="Q109" s="182" t="n"/>
      <c r="R109" s="182" t="n"/>
      <c r="S109" s="182" t="n"/>
      <c r="T109" s="182" t="n"/>
      <c r="U109" s="182" t="n"/>
      <c r="V109" s="189" t="n">
        <v>463.53</v>
      </c>
      <c r="W109" s="182" t="n"/>
      <c r="X109" s="182" t="n"/>
      <c r="Y109" s="182" t="n"/>
      <c r="Z109" s="182" t="n"/>
      <c r="AA109" s="182" t="n"/>
      <c r="AB109" s="182" t="n"/>
      <c r="AC109" s="182" t="n"/>
      <c r="AD109" s="182" t="n"/>
      <c r="AE109" s="182" t="n"/>
      <c r="AF109" s="182" t="n"/>
      <c r="AG109" s="182" t="n"/>
      <c r="AH109" s="182" t="n"/>
      <c r="AI109" s="182" t="n"/>
      <c r="AJ109" s="182" t="n"/>
      <c r="AK109" s="182" t="n"/>
      <c r="AL109" s="182" t="n"/>
      <c r="AM109" s="182" t="n"/>
      <c r="AN109" s="182" t="n"/>
      <c r="AO109" s="182" t="n"/>
      <c r="AP109" s="182" t="n"/>
      <c r="AQ109" s="182" t="n"/>
      <c r="AR109" s="182" t="n"/>
      <c r="AS109" s="182" t="n"/>
      <c r="AT109" s="182" t="n"/>
      <c r="AU109" s="182" t="n"/>
      <c r="AV109" s="182" t="n"/>
      <c r="AW109" s="182" t="n"/>
      <c r="AX109" s="182" t="n"/>
      <c r="AY109" s="182" t="n"/>
      <c r="AZ109" s="182" t="n"/>
      <c r="BA109" s="182" t="n"/>
      <c r="BB109" s="182" t="n"/>
      <c r="BC109" s="182" t="n"/>
      <c r="BD109" s="182" t="n"/>
      <c r="BE109" s="182" t="n"/>
      <c r="BF109" s="182" t="n"/>
      <c r="BG109" s="182" t="n"/>
      <c r="BH109" s="182" t="n"/>
      <c r="BI109" s="182" t="n"/>
      <c r="BJ109" s="182" t="n"/>
      <c r="BK109" s="182" t="n"/>
      <c r="BL109" s="182" t="n"/>
      <c r="BM109" s="182" t="n"/>
      <c r="BN109" s="182" t="n"/>
      <c r="BO109" s="182" t="n"/>
      <c r="BP109" s="182" t="n"/>
      <c r="BQ109" s="182" t="n"/>
      <c r="BR109" s="182" t="n"/>
      <c r="BS109" s="182" t="n"/>
      <c r="BT109" s="182" t="n"/>
      <c r="BU109" s="182" t="n"/>
      <c r="BV109" s="182" t="n"/>
      <c r="BW109" s="182" t="n"/>
      <c r="BX109" s="182" t="n"/>
      <c r="BY109" s="182" t="n"/>
      <c r="BZ109" s="182" t="n"/>
      <c r="CA109" s="182" t="n"/>
      <c r="CB109" s="182" t="n"/>
      <c r="CC109" s="182" t="n"/>
      <c r="CD109" s="182" t="n"/>
      <c r="CE109" s="182" t="n"/>
      <c r="CF109" s="182" t="n"/>
      <c r="CG109" s="182" t="n"/>
      <c r="CH109" s="182" t="n"/>
      <c r="CI109" s="182" t="n"/>
      <c r="CJ109" s="182" t="n"/>
      <c r="CK109" s="182" t="n"/>
      <c r="CL109" s="182" t="n"/>
      <c r="CM109" s="182" t="n"/>
      <c r="CN109" s="182" t="n"/>
      <c r="CO109" s="182" t="n"/>
      <c r="CP109" s="182" t="n"/>
      <c r="CQ109" s="182" t="n"/>
      <c r="CR109" s="182" t="n"/>
      <c r="CS109" s="182" t="n"/>
      <c r="CT109" s="182" t="n"/>
      <c r="CU109" s="182" t="n"/>
      <c r="CV109" s="182" t="n"/>
      <c r="CW109" s="182" t="n"/>
      <c r="CX109" s="182" t="n"/>
      <c r="CY109" s="182" t="n"/>
      <c r="CZ109" s="182" t="n"/>
      <c r="DA109" s="182" t="n"/>
      <c r="DB109" s="182" t="n"/>
      <c r="DC109" s="182" t="n"/>
      <c r="DD109" s="182" t="n"/>
      <c r="DE109" s="182" t="n"/>
      <c r="DF109" s="182" t="n"/>
      <c r="DG109" s="182" t="n"/>
      <c r="DH109" s="182" t="n"/>
      <c r="DI109" s="182" t="n"/>
      <c r="DJ109" s="182" t="n"/>
      <c r="DK109" s="182" t="n"/>
      <c r="DL109" s="182" t="n"/>
      <c r="DM109" s="182" t="n"/>
      <c r="DN109" s="182" t="n"/>
      <c r="DO109" s="182" t="n"/>
      <c r="DP109" s="182" t="n"/>
      <c r="DQ109" s="182" t="n"/>
      <c r="DR109" s="182" t="n"/>
      <c r="DS109" s="182" t="n"/>
      <c r="DT109" s="182" t="n"/>
      <c r="DU109" s="182" t="n"/>
      <c r="DV109" s="182" t="n"/>
      <c r="DW109" s="182" t="n"/>
      <c r="DX109" s="182" t="n"/>
      <c r="DY109" s="182" t="n"/>
      <c r="DZ109" s="182" t="n"/>
      <c r="EA109" s="182" t="n"/>
      <c r="EB109" s="182" t="n"/>
      <c r="EC109" s="182" t="n"/>
      <c r="ED109" s="182" t="n"/>
      <c r="EE109" s="182" t="n"/>
      <c r="EF109" s="182" t="n"/>
      <c r="EG109" s="182" t="n"/>
      <c r="EH109" s="182" t="n"/>
      <c r="EI109" s="182" t="n"/>
      <c r="EJ109" s="182" t="n"/>
      <c r="EK109" s="182" t="n"/>
      <c r="EL109" s="182" t="n"/>
      <c r="EM109" s="182" t="n"/>
      <c r="EN109" s="182" t="n"/>
      <c r="EO109" s="182" t="n"/>
      <c r="EP109" s="182" t="n"/>
      <c r="EQ109" s="182" t="n"/>
      <c r="ER109" s="182" t="n"/>
      <c r="ES109" s="182" t="n"/>
      <c r="ET109" s="182" t="n"/>
      <c r="EU109" s="182" t="n"/>
      <c r="EV109" s="182" t="n"/>
      <c r="EW109" s="182" t="n"/>
      <c r="EX109" s="182" t="n"/>
      <c r="EY109" s="182" t="n"/>
      <c r="EZ109" s="182" t="n"/>
      <c r="FA109" s="182" t="n"/>
      <c r="FB109" s="182" t="n"/>
      <c r="FC109" s="182" t="n"/>
      <c r="FD109" s="182" t="n"/>
      <c r="FE109" s="182" t="n"/>
      <c r="FF109" s="182" t="n"/>
      <c r="FG109" s="182" t="n"/>
      <c r="FH109" s="182" t="n"/>
      <c r="FI109" s="182" t="n"/>
      <c r="FJ109" s="182" t="n"/>
      <c r="FK109" s="182" t="n"/>
      <c r="FL109" s="182" t="n"/>
      <c r="FM109" s="182" t="n"/>
      <c r="FN109" s="182" t="n"/>
      <c r="FO109" s="182" t="n"/>
      <c r="FP109" s="184" t="n"/>
      <c r="FQ109" s="184" t="n"/>
      <c r="FR109" s="185">
        <f>SUM(F109:FQ109)</f>
        <v/>
      </c>
      <c r="FS109" s="186">
        <f>E109-FR109</f>
        <v/>
      </c>
    </row>
    <row r="110">
      <c r="A110" s="5" t="n">
        <v>109</v>
      </c>
      <c r="B110" s="179" t="n">
        <v>44341</v>
      </c>
      <c r="C110" s="30" t="inlineStr">
        <is>
          <t>DIGIKEY 2101635</t>
        </is>
      </c>
      <c r="D110" s="180" t="n">
        <v>44299</v>
      </c>
      <c r="E110" s="181" t="n">
        <v>42.24</v>
      </c>
      <c r="F110" s="182" t="n"/>
      <c r="G110" s="182" t="n"/>
      <c r="H110" s="182" t="n"/>
      <c r="I110" s="182" t="n"/>
      <c r="J110" s="182" t="n"/>
      <c r="K110" s="182" t="n"/>
      <c r="L110" s="182" t="n"/>
      <c r="M110" s="182" t="n"/>
      <c r="N110" s="182" t="n"/>
      <c r="O110" s="182" t="n"/>
      <c r="P110" s="182" t="n"/>
      <c r="Q110" s="182" t="n"/>
      <c r="R110" s="182" t="n"/>
      <c r="S110" s="182" t="n"/>
      <c r="T110" s="182" t="n"/>
      <c r="U110" s="182" t="n"/>
      <c r="V110" s="182" t="n"/>
      <c r="W110" s="182" t="n"/>
      <c r="X110" s="182" t="n"/>
      <c r="Y110" s="182" t="n"/>
      <c r="Z110" s="182" t="n"/>
      <c r="AA110" s="182" t="n"/>
      <c r="AB110" s="182" t="n"/>
      <c r="AC110" s="182" t="n"/>
      <c r="AD110" s="182" t="n"/>
      <c r="AE110" s="182" t="n"/>
      <c r="AF110" s="182" t="n"/>
      <c r="AG110" s="182" t="n"/>
      <c r="AH110" s="182" t="n"/>
      <c r="AI110" s="182" t="n"/>
      <c r="AJ110" s="182" t="n"/>
      <c r="AK110" s="182" t="n"/>
      <c r="AL110" s="182" t="n"/>
      <c r="AM110" s="182" t="n"/>
      <c r="AN110" s="182" t="n"/>
      <c r="AO110" s="182" t="n"/>
      <c r="AP110" s="182" t="n"/>
      <c r="AQ110" s="182" t="n"/>
      <c r="AR110" s="182" t="n"/>
      <c r="AS110" s="182" t="n"/>
      <c r="AT110" s="182" t="n"/>
      <c r="AU110" s="182" t="n"/>
      <c r="AV110" s="182" t="n"/>
      <c r="AW110" s="182" t="n"/>
      <c r="AX110" s="182" t="n"/>
      <c r="AY110" s="182" t="n"/>
      <c r="AZ110" s="182" t="n"/>
      <c r="BA110" s="182" t="n"/>
      <c r="BB110" s="182" t="n"/>
      <c r="BC110" s="182" t="n"/>
      <c r="BD110" s="182" t="n"/>
      <c r="BE110" s="182" t="n"/>
      <c r="BF110" s="182" t="n"/>
      <c r="BG110" s="182" t="n"/>
      <c r="BH110" s="182" t="n"/>
      <c r="BI110" s="182" t="n"/>
      <c r="BJ110" s="182" t="n"/>
      <c r="BK110" s="182" t="n"/>
      <c r="BL110" s="182" t="n"/>
      <c r="BM110" s="182" t="n"/>
      <c r="BN110" s="182" t="n"/>
      <c r="BO110" s="182" t="n"/>
      <c r="BP110" s="182" t="n"/>
      <c r="BQ110" s="182" t="n"/>
      <c r="BR110" s="182" t="n"/>
      <c r="BS110" s="182" t="n"/>
      <c r="BT110" s="182" t="n"/>
      <c r="BU110" s="182" t="n"/>
      <c r="BV110" s="182" t="n"/>
      <c r="BW110" s="182" t="n"/>
      <c r="BX110" s="182" t="n"/>
      <c r="BY110" s="182" t="n"/>
      <c r="BZ110" s="182" t="n"/>
      <c r="CA110" s="182" t="n"/>
      <c r="CB110" s="182" t="n"/>
      <c r="CC110" s="182" t="n"/>
      <c r="CD110" s="182" t="n"/>
      <c r="CE110" s="182" t="n"/>
      <c r="CF110" s="182" t="n"/>
      <c r="CG110" s="182" t="n"/>
      <c r="CH110" s="182" t="n"/>
      <c r="CI110" s="182" t="n"/>
      <c r="CJ110" s="182" t="n"/>
      <c r="CK110" s="182" t="n"/>
      <c r="CL110" s="182" t="n"/>
      <c r="CM110" s="182" t="n"/>
      <c r="CN110" s="182" t="n"/>
      <c r="CO110" s="182" t="n"/>
      <c r="CP110" s="182" t="n"/>
      <c r="CQ110" s="182" t="n"/>
      <c r="CR110" s="182" t="n"/>
      <c r="CS110" s="182" t="n"/>
      <c r="CT110" s="182" t="n"/>
      <c r="CU110" s="182" t="n"/>
      <c r="CV110" s="182" t="n"/>
      <c r="CW110" s="182" t="n"/>
      <c r="CX110" s="182" t="n"/>
      <c r="CY110" s="182" t="n"/>
      <c r="CZ110" s="182" t="n"/>
      <c r="DA110" s="182" t="n"/>
      <c r="DB110" s="182" t="n"/>
      <c r="DC110" s="182" t="n"/>
      <c r="DD110" s="182" t="n"/>
      <c r="DE110" s="182" t="n"/>
      <c r="DF110" s="182" t="n"/>
      <c r="DG110" s="182" t="n"/>
      <c r="DH110" s="182" t="n"/>
      <c r="DI110" s="182" t="n"/>
      <c r="DJ110" s="182" t="n"/>
      <c r="DK110" s="182" t="n"/>
      <c r="DL110" s="182" t="n"/>
      <c r="DM110" s="182" t="n"/>
      <c r="DN110" s="182" t="n"/>
      <c r="DO110" s="182" t="n"/>
      <c r="DP110" s="182" t="n"/>
      <c r="DQ110" s="182" t="n"/>
      <c r="DR110" s="182" t="n"/>
      <c r="DS110" s="182" t="n"/>
      <c r="DT110" s="182" t="n"/>
      <c r="DU110" s="182" t="n"/>
      <c r="DV110" s="182" t="n"/>
      <c r="DW110" s="182" t="n"/>
      <c r="DX110" s="182" t="n"/>
      <c r="DY110" s="182" t="n"/>
      <c r="DZ110" s="182" t="n"/>
      <c r="EA110" s="182" t="n"/>
      <c r="EB110" s="182" t="n"/>
      <c r="EC110" s="182" t="n"/>
      <c r="ED110" s="182" t="n"/>
      <c r="EE110" s="182" t="n"/>
      <c r="EF110" s="182" t="n"/>
      <c r="EG110" s="182" t="n"/>
      <c r="EH110" s="182" t="n"/>
      <c r="EI110" s="182" t="n"/>
      <c r="EJ110" s="182" t="n"/>
      <c r="EK110" s="182" t="n"/>
      <c r="EL110" s="182" t="n"/>
      <c r="EM110" s="182" t="n"/>
      <c r="EN110" s="182" t="n"/>
      <c r="EO110" s="182" t="n"/>
      <c r="EP110" s="189" t="n">
        <v>42.24</v>
      </c>
      <c r="EQ110" s="182" t="n"/>
      <c r="ER110" s="182" t="n"/>
      <c r="ES110" s="182" t="n"/>
      <c r="ET110" s="182" t="n"/>
      <c r="EU110" s="182" t="n"/>
      <c r="EV110" s="182" t="n"/>
      <c r="EW110" s="182" t="n"/>
      <c r="EX110" s="182" t="n"/>
      <c r="EY110" s="182" t="n"/>
      <c r="EZ110" s="182" t="n"/>
      <c r="FA110" s="182" t="n"/>
      <c r="FB110" s="182" t="n"/>
      <c r="FC110" s="182" t="n"/>
      <c r="FD110" s="182" t="n"/>
      <c r="FE110" s="182" t="n"/>
      <c r="FF110" s="182" t="n"/>
      <c r="FG110" s="182" t="n"/>
      <c r="FH110" s="182" t="n"/>
      <c r="FI110" s="182" t="n"/>
      <c r="FJ110" s="182" t="n"/>
      <c r="FK110" s="182" t="n"/>
      <c r="FL110" s="182" t="n"/>
      <c r="FM110" s="182" t="n"/>
      <c r="FN110" s="182" t="n"/>
      <c r="FO110" s="182" t="n"/>
      <c r="FP110" s="184" t="n"/>
      <c r="FQ110" s="184" t="n"/>
      <c r="FR110" s="185">
        <f>SUM(F110:FQ110)</f>
        <v/>
      </c>
      <c r="FS110" s="186">
        <f>E110-FR110</f>
        <v/>
      </c>
    </row>
    <row r="111">
      <c r="A111" s="5" t="n">
        <v>110</v>
      </c>
      <c r="B111" s="179" t="n">
        <v>44341</v>
      </c>
      <c r="C111" s="30" t="inlineStr">
        <is>
          <t>DIGIKEY 2101717</t>
        </is>
      </c>
      <c r="D111" s="180" t="n">
        <v>44296</v>
      </c>
      <c r="E111" s="181" t="n">
        <v>23.93</v>
      </c>
      <c r="F111" s="182" t="n"/>
      <c r="G111" s="182" t="n"/>
      <c r="H111" s="182" t="n"/>
      <c r="I111" s="182" t="n"/>
      <c r="J111" s="182" t="n"/>
      <c r="K111" s="182" t="n"/>
      <c r="L111" s="182" t="n"/>
      <c r="M111" s="182" t="n"/>
      <c r="N111" s="182" t="n"/>
      <c r="O111" s="182" t="n"/>
      <c r="P111" s="182" t="n"/>
      <c r="Q111" s="182" t="n"/>
      <c r="R111" s="182" t="n"/>
      <c r="S111" s="182" t="n"/>
      <c r="T111" s="182" t="n"/>
      <c r="U111" s="182" t="n"/>
      <c r="V111" s="182" t="n"/>
      <c r="W111" s="182" t="n"/>
      <c r="X111" s="182" t="n"/>
      <c r="Y111" s="182" t="n"/>
      <c r="Z111" s="182" t="n"/>
      <c r="AA111" s="182" t="n"/>
      <c r="AB111" s="182" t="n"/>
      <c r="AC111" s="182" t="n"/>
      <c r="AD111" s="182" t="n"/>
      <c r="AE111" s="182" t="n"/>
      <c r="AF111" s="182" t="n"/>
      <c r="AG111" s="182" t="n"/>
      <c r="AH111" s="182" t="n"/>
      <c r="AI111" s="182" t="n"/>
      <c r="AJ111" s="182" t="n"/>
      <c r="AK111" s="182" t="n"/>
      <c r="AL111" s="182" t="n"/>
      <c r="AM111" s="182" t="n"/>
      <c r="AN111" s="182" t="n"/>
      <c r="AO111" s="182" t="n"/>
      <c r="AP111" s="182" t="n"/>
      <c r="AQ111" s="182" t="n"/>
      <c r="AR111" s="182" t="n"/>
      <c r="AS111" s="182" t="n"/>
      <c r="AT111" s="182" t="n"/>
      <c r="AU111" s="182" t="n"/>
      <c r="AV111" s="182" t="n"/>
      <c r="AW111" s="182" t="n"/>
      <c r="AX111" s="182" t="n"/>
      <c r="AY111" s="182" t="n"/>
      <c r="AZ111" s="182" t="n"/>
      <c r="BA111" s="182" t="n"/>
      <c r="BB111" s="182" t="n"/>
      <c r="BC111" s="182" t="n"/>
      <c r="BD111" s="182" t="n"/>
      <c r="BE111" s="182" t="n"/>
      <c r="BF111" s="182" t="n"/>
      <c r="BG111" s="182" t="n"/>
      <c r="BH111" s="182" t="n"/>
      <c r="BI111" s="182" t="n"/>
      <c r="BJ111" s="182" t="n"/>
      <c r="BK111" s="182" t="n"/>
      <c r="BL111" s="182" t="n"/>
      <c r="BM111" s="182" t="n"/>
      <c r="BN111" s="182" t="n"/>
      <c r="BO111" s="182" t="n"/>
      <c r="BP111" s="182" t="n"/>
      <c r="BQ111" s="182" t="n"/>
      <c r="BR111" s="182" t="n"/>
      <c r="BS111" s="182" t="n"/>
      <c r="BT111" s="182" t="n"/>
      <c r="BU111" s="182" t="n"/>
      <c r="BV111" s="182" t="n"/>
      <c r="BW111" s="182" t="n"/>
      <c r="BX111" s="182" t="n"/>
      <c r="BY111" s="182" t="n"/>
      <c r="BZ111" s="182" t="n"/>
      <c r="CA111" s="182" t="n"/>
      <c r="CB111" s="182" t="n"/>
      <c r="CC111" s="182" t="n"/>
      <c r="CD111" s="182" t="n"/>
      <c r="CE111" s="182" t="n"/>
      <c r="CF111" s="182" t="n"/>
      <c r="CG111" s="182" t="n"/>
      <c r="CH111" s="182" t="n"/>
      <c r="CI111" s="182" t="n"/>
      <c r="CJ111" s="182" t="n"/>
      <c r="CK111" s="182" t="n"/>
      <c r="CL111" s="182" t="n"/>
      <c r="CM111" s="182" t="n"/>
      <c r="CN111" s="182" t="n"/>
      <c r="CO111" s="182" t="n"/>
      <c r="CP111" s="182" t="n"/>
      <c r="CQ111" s="182" t="n"/>
      <c r="CR111" s="182" t="n"/>
      <c r="CS111" s="182" t="n"/>
      <c r="CT111" s="182" t="n"/>
      <c r="CU111" s="182" t="n"/>
      <c r="CV111" s="182" t="n"/>
      <c r="CW111" s="182" t="n"/>
      <c r="CX111" s="182" t="n"/>
      <c r="CY111" s="182" t="n"/>
      <c r="CZ111" s="182" t="n"/>
      <c r="DA111" s="182" t="n"/>
      <c r="DB111" s="182" t="n"/>
      <c r="DC111" s="182" t="n"/>
      <c r="DD111" s="182" t="n"/>
      <c r="DE111" s="182" t="n"/>
      <c r="DF111" s="182" t="n"/>
      <c r="DG111" s="182" t="n"/>
      <c r="DH111" s="182" t="n"/>
      <c r="DI111" s="182" t="n"/>
      <c r="DJ111" s="182" t="n"/>
      <c r="DK111" s="182" t="n"/>
      <c r="DL111" s="182" t="n"/>
      <c r="DM111" s="182" t="n"/>
      <c r="DN111" s="182" t="n"/>
      <c r="DO111" s="182" t="n"/>
      <c r="DP111" s="182" t="n"/>
      <c r="DQ111" s="182" t="n"/>
      <c r="DR111" s="182" t="n"/>
      <c r="DS111" s="182" t="n"/>
      <c r="DT111" s="182" t="n"/>
      <c r="DU111" s="182" t="n"/>
      <c r="DV111" s="182" t="n"/>
      <c r="DW111" s="182" t="n"/>
      <c r="DX111" s="182" t="n"/>
      <c r="DY111" s="182" t="n"/>
      <c r="DZ111" s="182" t="n"/>
      <c r="EA111" s="182" t="n"/>
      <c r="EB111" s="182" t="n"/>
      <c r="EC111" s="182" t="n"/>
      <c r="ED111" s="182" t="n"/>
      <c r="EE111" s="182" t="n"/>
      <c r="EF111" s="182" t="n"/>
      <c r="EG111" s="182" t="n"/>
      <c r="EH111" s="182" t="n"/>
      <c r="EI111" s="182" t="n"/>
      <c r="EJ111" s="182" t="n"/>
      <c r="EK111" s="189" t="n">
        <v>23.93</v>
      </c>
      <c r="EL111" s="182" t="n"/>
      <c r="EM111" s="182" t="n"/>
      <c r="EN111" s="182" t="n"/>
      <c r="EO111" s="182" t="n"/>
      <c r="EP111" s="182" t="n"/>
      <c r="EQ111" s="182" t="n"/>
      <c r="ER111" s="182" t="n"/>
      <c r="ES111" s="182" t="n"/>
      <c r="ET111" s="182" t="n"/>
      <c r="EU111" s="182" t="n"/>
      <c r="EV111" s="182" t="n"/>
      <c r="EW111" s="182" t="n"/>
      <c r="EX111" s="182" t="n"/>
      <c r="EY111" s="182" t="n"/>
      <c r="EZ111" s="182" t="n"/>
      <c r="FA111" s="182" t="n"/>
      <c r="FB111" s="182" t="n"/>
      <c r="FC111" s="182" t="n"/>
      <c r="FD111" s="182" t="n"/>
      <c r="FE111" s="182" t="n"/>
      <c r="FF111" s="182" t="n"/>
      <c r="FG111" s="182" t="n"/>
      <c r="FH111" s="182" t="n"/>
      <c r="FI111" s="182" t="n"/>
      <c r="FJ111" s="182" t="n"/>
      <c r="FK111" s="182" t="n"/>
      <c r="FL111" s="182" t="n"/>
      <c r="FM111" s="182" t="n"/>
      <c r="FN111" s="182" t="n"/>
      <c r="FO111" s="182" t="n"/>
      <c r="FP111" s="184" t="n"/>
      <c r="FQ111" s="184" t="n"/>
      <c r="FR111" s="185">
        <f>SUM(F111:FQ111)</f>
        <v/>
      </c>
      <c r="FS111" s="186">
        <f>E111-FR111</f>
        <v/>
      </c>
    </row>
    <row r="112">
      <c r="A112" s="5" t="n">
        <v>111</v>
      </c>
      <c r="B112" s="179" t="n">
        <v>44341</v>
      </c>
      <c r="C112" s="30" t="inlineStr">
        <is>
          <t>DIGIKEY 2101720</t>
        </is>
      </c>
      <c r="D112" s="180" t="n">
        <v>44296</v>
      </c>
      <c r="E112" s="181" t="n">
        <v>102.54</v>
      </c>
      <c r="F112" s="189" t="n">
        <v>102.54</v>
      </c>
      <c r="G112" s="182" t="n"/>
      <c r="H112" s="182" t="n"/>
      <c r="I112" s="182" t="n"/>
      <c r="J112" s="182" t="n"/>
      <c r="K112" s="182" t="n"/>
      <c r="L112" s="182" t="n"/>
      <c r="M112" s="182" t="n"/>
      <c r="N112" s="182" t="n"/>
      <c r="O112" s="182" t="n"/>
      <c r="P112" s="182" t="n"/>
      <c r="Q112" s="182" t="n"/>
      <c r="R112" s="182" t="n"/>
      <c r="S112" s="182" t="n"/>
      <c r="T112" s="182" t="n"/>
      <c r="U112" s="182" t="n"/>
      <c r="V112" s="182" t="n"/>
      <c r="W112" s="182" t="n"/>
      <c r="X112" s="182" t="n"/>
      <c r="Y112" s="182" t="n"/>
      <c r="Z112" s="182" t="n"/>
      <c r="AA112" s="182" t="n"/>
      <c r="AB112" s="182" t="n"/>
      <c r="AC112" s="182" t="n"/>
      <c r="AD112" s="182" t="n"/>
      <c r="AE112" s="182" t="n"/>
      <c r="AF112" s="182" t="n"/>
      <c r="AG112" s="182" t="n"/>
      <c r="AH112" s="182" t="n"/>
      <c r="AI112" s="182" t="n"/>
      <c r="AJ112" s="182" t="n"/>
      <c r="AK112" s="182" t="n"/>
      <c r="AL112" s="182" t="n"/>
      <c r="AM112" s="182" t="n"/>
      <c r="AN112" s="182" t="n"/>
      <c r="AO112" s="182" t="n"/>
      <c r="AP112" s="182" t="n"/>
      <c r="AQ112" s="182" t="n"/>
      <c r="AR112" s="182" t="n"/>
      <c r="AS112" s="182" t="n"/>
      <c r="AT112" s="182" t="n"/>
      <c r="AU112" s="182" t="n"/>
      <c r="AV112" s="182" t="n"/>
      <c r="AW112" s="182" t="n"/>
      <c r="AX112" s="182" t="n"/>
      <c r="AY112" s="182" t="n"/>
      <c r="AZ112" s="182" t="n"/>
      <c r="BA112" s="182" t="n"/>
      <c r="BB112" s="182" t="n"/>
      <c r="BC112" s="182" t="n"/>
      <c r="BD112" s="182" t="n"/>
      <c r="BE112" s="182" t="n"/>
      <c r="BF112" s="182" t="n"/>
      <c r="BG112" s="182" t="n"/>
      <c r="BH112" s="182" t="n"/>
      <c r="BI112" s="182" t="n"/>
      <c r="BJ112" s="182" t="n"/>
      <c r="BK112" s="182" t="n"/>
      <c r="BL112" s="182" t="n"/>
      <c r="BM112" s="182" t="n"/>
      <c r="BN112" s="182" t="n"/>
      <c r="BO112" s="182" t="n"/>
      <c r="BP112" s="182" t="n"/>
      <c r="BQ112" s="182" t="n"/>
      <c r="BR112" s="182" t="n"/>
      <c r="BS112" s="182" t="n"/>
      <c r="BT112" s="182" t="n"/>
      <c r="BU112" s="182" t="n"/>
      <c r="BV112" s="182" t="n"/>
      <c r="BW112" s="182" t="n"/>
      <c r="BX112" s="182" t="n"/>
      <c r="BY112" s="182" t="n"/>
      <c r="BZ112" s="182" t="n"/>
      <c r="CA112" s="182" t="n"/>
      <c r="CB112" s="182" t="n"/>
      <c r="CC112" s="182" t="n"/>
      <c r="CD112" s="182" t="n"/>
      <c r="CE112" s="182" t="n"/>
      <c r="CF112" s="182" t="n"/>
      <c r="CG112" s="182" t="n"/>
      <c r="CH112" s="182" t="n"/>
      <c r="CI112" s="182" t="n"/>
      <c r="CJ112" s="182" t="n"/>
      <c r="CK112" s="182" t="n"/>
      <c r="CL112" s="182" t="n"/>
      <c r="CM112" s="182" t="n"/>
      <c r="CN112" s="182" t="n"/>
      <c r="CO112" s="182" t="n"/>
      <c r="CP112" s="182" t="n"/>
      <c r="CQ112" s="182" t="n"/>
      <c r="CR112" s="182" t="n"/>
      <c r="CS112" s="182" t="n"/>
      <c r="CT112" s="182" t="n"/>
      <c r="CU112" s="182" t="n"/>
      <c r="CV112" s="182" t="n"/>
      <c r="CW112" s="182" t="n"/>
      <c r="CX112" s="182" t="n"/>
      <c r="CY112" s="182" t="n"/>
      <c r="CZ112" s="182" t="n"/>
      <c r="DA112" s="182" t="n"/>
      <c r="DB112" s="182" t="n"/>
      <c r="DC112" s="182" t="n"/>
      <c r="DD112" s="182" t="n"/>
      <c r="DE112" s="182" t="n"/>
      <c r="DF112" s="182" t="n"/>
      <c r="DG112" s="182" t="n"/>
      <c r="DH112" s="182" t="n"/>
      <c r="DI112" s="182" t="n"/>
      <c r="DJ112" s="182" t="n"/>
      <c r="DK112" s="182" t="n"/>
      <c r="DL112" s="182" t="n"/>
      <c r="DM112" s="182" t="n"/>
      <c r="DN112" s="182" t="n"/>
      <c r="DO112" s="182" t="n"/>
      <c r="DP112" s="182" t="n"/>
      <c r="DQ112" s="182" t="n"/>
      <c r="DR112" s="182" t="n"/>
      <c r="DS112" s="182" t="n"/>
      <c r="DT112" s="182" t="n"/>
      <c r="DU112" s="182" t="n"/>
      <c r="DV112" s="182" t="n"/>
      <c r="DW112" s="182" t="n"/>
      <c r="DX112" s="182" t="n"/>
      <c r="DY112" s="182" t="n"/>
      <c r="DZ112" s="182" t="n"/>
      <c r="EA112" s="182" t="n"/>
      <c r="EB112" s="182" t="n"/>
      <c r="EC112" s="182" t="n"/>
      <c r="ED112" s="182" t="n"/>
      <c r="EE112" s="182" t="n"/>
      <c r="EF112" s="182" t="n"/>
      <c r="EG112" s="182" t="n"/>
      <c r="EH112" s="182" t="n"/>
      <c r="EI112" s="182" t="n"/>
      <c r="EJ112" s="182" t="n"/>
      <c r="EK112" s="182" t="n"/>
      <c r="EL112" s="182" t="n"/>
      <c r="EM112" s="182" t="n"/>
      <c r="EN112" s="182" t="n"/>
      <c r="EO112" s="182" t="n"/>
      <c r="EP112" s="182" t="n"/>
      <c r="EQ112" s="182" t="n"/>
      <c r="ER112" s="182" t="n"/>
      <c r="ES112" s="182" t="n"/>
      <c r="ET112" s="182" t="n"/>
      <c r="EU112" s="182" t="n"/>
      <c r="EV112" s="182" t="n"/>
      <c r="EW112" s="182" t="n"/>
      <c r="EX112" s="182" t="n"/>
      <c r="EY112" s="182" t="n"/>
      <c r="EZ112" s="182" t="n"/>
      <c r="FA112" s="182" t="n"/>
      <c r="FB112" s="182" t="n"/>
      <c r="FC112" s="182" t="n"/>
      <c r="FD112" s="182" t="n"/>
      <c r="FE112" s="182" t="n"/>
      <c r="FF112" s="182" t="n"/>
      <c r="FG112" s="182" t="n"/>
      <c r="FH112" s="182" t="n"/>
      <c r="FI112" s="182" t="n"/>
      <c r="FJ112" s="182" t="n"/>
      <c r="FK112" s="182" t="n"/>
      <c r="FL112" s="182" t="n"/>
      <c r="FM112" s="182" t="n"/>
      <c r="FN112" s="182" t="n"/>
      <c r="FO112" s="182" t="n"/>
      <c r="FP112" s="184" t="n"/>
      <c r="FQ112" s="184" t="n"/>
      <c r="FR112" s="185">
        <f>SUM(F112:FQ112)</f>
        <v/>
      </c>
      <c r="FS112" s="186">
        <f>E112-FR112</f>
        <v/>
      </c>
    </row>
    <row r="113">
      <c r="A113" s="5" t="n">
        <v>112</v>
      </c>
      <c r="B113" s="179" t="n">
        <v>44341</v>
      </c>
      <c r="C113" s="30" t="inlineStr">
        <is>
          <t>DIGIKEY 2101721</t>
        </is>
      </c>
      <c r="D113" s="180" t="n">
        <v>44298</v>
      </c>
      <c r="E113" s="181" t="n">
        <v>355.96</v>
      </c>
      <c r="F113" s="189" t="n">
        <v>355.96</v>
      </c>
      <c r="G113" s="182" t="n"/>
      <c r="H113" s="182" t="n"/>
      <c r="I113" s="182" t="n"/>
      <c r="J113" s="182" t="n"/>
      <c r="K113" s="182" t="n"/>
      <c r="L113" s="182" t="n"/>
      <c r="M113" s="182" t="n"/>
      <c r="N113" s="182" t="n"/>
      <c r="O113" s="182" t="n"/>
      <c r="P113" s="182" t="n"/>
      <c r="Q113" s="182" t="n"/>
      <c r="R113" s="182" t="n"/>
      <c r="S113" s="182" t="n"/>
      <c r="T113" s="182" t="n"/>
      <c r="U113" s="182" t="n"/>
      <c r="V113" s="182" t="n"/>
      <c r="W113" s="182" t="n"/>
      <c r="X113" s="182" t="n"/>
      <c r="Y113" s="182" t="n"/>
      <c r="Z113" s="182" t="n"/>
      <c r="AA113" s="182" t="n"/>
      <c r="AB113" s="182" t="n"/>
      <c r="AC113" s="182" t="n"/>
      <c r="AD113" s="182" t="n"/>
      <c r="AE113" s="182" t="n"/>
      <c r="AF113" s="182" t="n"/>
      <c r="AG113" s="182" t="n"/>
      <c r="AH113" s="182" t="n"/>
      <c r="AI113" s="182" t="n"/>
      <c r="AJ113" s="182" t="n"/>
      <c r="AK113" s="182" t="n"/>
      <c r="AL113" s="182" t="n"/>
      <c r="AM113" s="182" t="n"/>
      <c r="AN113" s="182" t="n"/>
      <c r="AO113" s="182" t="n"/>
      <c r="AP113" s="182" t="n"/>
      <c r="AQ113" s="182" t="n"/>
      <c r="AR113" s="182" t="n"/>
      <c r="AS113" s="182" t="n"/>
      <c r="AT113" s="182" t="n"/>
      <c r="AU113" s="182" t="n"/>
      <c r="AV113" s="182" t="n"/>
      <c r="AW113" s="182" t="n"/>
      <c r="AX113" s="182" t="n"/>
      <c r="AY113" s="182" t="n"/>
      <c r="AZ113" s="182" t="n"/>
      <c r="BA113" s="182" t="n"/>
      <c r="BB113" s="182" t="n"/>
      <c r="BC113" s="182" t="n"/>
      <c r="BD113" s="182" t="n"/>
      <c r="BE113" s="182" t="n"/>
      <c r="BF113" s="182" t="n"/>
      <c r="BG113" s="182" t="n"/>
      <c r="BH113" s="182" t="n"/>
      <c r="BI113" s="182" t="n"/>
      <c r="BJ113" s="182" t="n"/>
      <c r="BK113" s="182" t="n"/>
      <c r="BL113" s="182" t="n"/>
      <c r="BM113" s="182" t="n"/>
      <c r="BN113" s="182" t="n"/>
      <c r="BO113" s="182" t="n"/>
      <c r="BP113" s="182" t="n"/>
      <c r="BQ113" s="182" t="n"/>
      <c r="BR113" s="182" t="n"/>
      <c r="BS113" s="182" t="n"/>
      <c r="BT113" s="182" t="n"/>
      <c r="BU113" s="182" t="n"/>
      <c r="BV113" s="182" t="n"/>
      <c r="BW113" s="182" t="n"/>
      <c r="BX113" s="182" t="n"/>
      <c r="BY113" s="182" t="n"/>
      <c r="BZ113" s="182" t="n"/>
      <c r="CA113" s="182" t="n"/>
      <c r="CB113" s="182" t="n"/>
      <c r="CC113" s="182" t="n"/>
      <c r="CD113" s="182" t="n"/>
      <c r="CE113" s="182" t="n"/>
      <c r="CF113" s="182" t="n"/>
      <c r="CG113" s="182" t="n"/>
      <c r="CH113" s="182" t="n"/>
      <c r="CI113" s="182" t="n"/>
      <c r="CJ113" s="182" t="n"/>
      <c r="CK113" s="182" t="n"/>
      <c r="CL113" s="182" t="n"/>
      <c r="CM113" s="182" t="n"/>
      <c r="CN113" s="182" t="n"/>
      <c r="CO113" s="182" t="n"/>
      <c r="CP113" s="182" t="n"/>
      <c r="CQ113" s="182" t="n"/>
      <c r="CR113" s="182" t="n"/>
      <c r="CS113" s="182" t="n"/>
      <c r="CT113" s="182" t="n"/>
      <c r="CU113" s="182" t="n"/>
      <c r="CV113" s="182" t="n"/>
      <c r="CW113" s="182" t="n"/>
      <c r="CX113" s="182" t="n"/>
      <c r="CY113" s="182" t="n"/>
      <c r="CZ113" s="182" t="n"/>
      <c r="DA113" s="182" t="n"/>
      <c r="DB113" s="182" t="n"/>
      <c r="DC113" s="182" t="n"/>
      <c r="DD113" s="182" t="n"/>
      <c r="DE113" s="182" t="n"/>
      <c r="DF113" s="182" t="n"/>
      <c r="DG113" s="182" t="n"/>
      <c r="DH113" s="182" t="n"/>
      <c r="DI113" s="182" t="n"/>
      <c r="DJ113" s="182" t="n"/>
      <c r="DK113" s="182" t="n"/>
      <c r="DL113" s="182" t="n"/>
      <c r="DM113" s="182" t="n"/>
      <c r="DN113" s="182" t="n"/>
      <c r="DO113" s="182" t="n"/>
      <c r="DP113" s="182" t="n"/>
      <c r="DQ113" s="182" t="n"/>
      <c r="DR113" s="182" t="n"/>
      <c r="DS113" s="182" t="n"/>
      <c r="DT113" s="182" t="n"/>
      <c r="DU113" s="182" t="n"/>
      <c r="DV113" s="182" t="n"/>
      <c r="DW113" s="182" t="n"/>
      <c r="DX113" s="182" t="n"/>
      <c r="DY113" s="182" t="n"/>
      <c r="DZ113" s="182" t="n"/>
      <c r="EA113" s="182" t="n"/>
      <c r="EB113" s="182" t="n"/>
      <c r="EC113" s="182" t="n"/>
      <c r="ED113" s="182" t="n"/>
      <c r="EE113" s="182" t="n"/>
      <c r="EF113" s="182" t="n"/>
      <c r="EG113" s="182" t="n"/>
      <c r="EH113" s="182" t="n"/>
      <c r="EI113" s="182" t="n"/>
      <c r="EJ113" s="182" t="n"/>
      <c r="EK113" s="182" t="n"/>
      <c r="EL113" s="182" t="n"/>
      <c r="EM113" s="182" t="n"/>
      <c r="EN113" s="182" t="n"/>
      <c r="EO113" s="182" t="n"/>
      <c r="EP113" s="182" t="n"/>
      <c r="EQ113" s="182" t="n"/>
      <c r="ER113" s="182" t="n"/>
      <c r="ES113" s="182" t="n"/>
      <c r="ET113" s="182" t="n"/>
      <c r="EU113" s="182" t="n"/>
      <c r="EV113" s="182" t="n"/>
      <c r="EW113" s="182" t="n"/>
      <c r="EX113" s="182" t="n"/>
      <c r="EY113" s="182" t="n"/>
      <c r="EZ113" s="182" t="n"/>
      <c r="FA113" s="182" t="n"/>
      <c r="FB113" s="182" t="n"/>
      <c r="FC113" s="182" t="n"/>
      <c r="FD113" s="182" t="n"/>
      <c r="FE113" s="182" t="n"/>
      <c r="FF113" s="182" t="n"/>
      <c r="FG113" s="182" t="n"/>
      <c r="FH113" s="182" t="n"/>
      <c r="FI113" s="182" t="n"/>
      <c r="FJ113" s="182" t="n"/>
      <c r="FK113" s="182" t="n"/>
      <c r="FL113" s="182" t="n"/>
      <c r="FM113" s="182" t="n"/>
      <c r="FN113" s="182" t="n"/>
      <c r="FO113" s="182" t="n"/>
      <c r="FP113" s="184" t="n"/>
      <c r="FQ113" s="184" t="n"/>
      <c r="FR113" s="185">
        <f>SUM(F113:FQ113)</f>
        <v/>
      </c>
      <c r="FS113" s="186">
        <f>E113-FR113</f>
        <v/>
      </c>
    </row>
    <row r="114">
      <c r="A114" s="5" t="n">
        <v>113</v>
      </c>
      <c r="B114" s="179" t="n">
        <v>44341</v>
      </c>
      <c r="C114" s="30" t="inlineStr">
        <is>
          <t>DIGIKEY 2101730</t>
        </is>
      </c>
      <c r="D114" s="180" t="n">
        <v>44299</v>
      </c>
      <c r="E114" s="181" t="n">
        <v>28.65</v>
      </c>
      <c r="F114" s="189" t="n">
        <v>28.65</v>
      </c>
      <c r="G114" s="182" t="n"/>
      <c r="H114" s="182" t="n"/>
      <c r="I114" s="182" t="n"/>
      <c r="J114" s="182" t="n"/>
      <c r="K114" s="182" t="n"/>
      <c r="L114" s="182" t="n"/>
      <c r="M114" s="182" t="n"/>
      <c r="N114" s="182" t="n"/>
      <c r="O114" s="182" t="n"/>
      <c r="P114" s="182" t="n"/>
      <c r="Q114" s="182" t="n"/>
      <c r="R114" s="182" t="n"/>
      <c r="S114" s="182" t="n"/>
      <c r="T114" s="182" t="n"/>
      <c r="U114" s="182" t="n"/>
      <c r="V114" s="182" t="n"/>
      <c r="W114" s="182" t="n"/>
      <c r="X114" s="182" t="n"/>
      <c r="Y114" s="182" t="n"/>
      <c r="Z114" s="182" t="n"/>
      <c r="AA114" s="182" t="n"/>
      <c r="AB114" s="182" t="n"/>
      <c r="AC114" s="182" t="n"/>
      <c r="AD114" s="182" t="n"/>
      <c r="AE114" s="182" t="n"/>
      <c r="AF114" s="182" t="n"/>
      <c r="AG114" s="182" t="n"/>
      <c r="AH114" s="182" t="n"/>
      <c r="AI114" s="182" t="n"/>
      <c r="AJ114" s="182" t="n"/>
      <c r="AK114" s="182" t="n"/>
      <c r="AL114" s="182" t="n"/>
      <c r="AM114" s="182" t="n"/>
      <c r="AN114" s="182" t="n"/>
      <c r="AO114" s="182" t="n"/>
      <c r="AP114" s="182" t="n"/>
      <c r="AQ114" s="182" t="n"/>
      <c r="AR114" s="182" t="n"/>
      <c r="AS114" s="182" t="n"/>
      <c r="AT114" s="182" t="n"/>
      <c r="AU114" s="182" t="n"/>
      <c r="AV114" s="182" t="n"/>
      <c r="AW114" s="182" t="n"/>
      <c r="AX114" s="182" t="n"/>
      <c r="AY114" s="182" t="n"/>
      <c r="AZ114" s="182" t="n"/>
      <c r="BA114" s="182" t="n"/>
      <c r="BB114" s="182" t="n"/>
      <c r="BC114" s="182" t="n"/>
      <c r="BD114" s="182" t="n"/>
      <c r="BE114" s="182" t="n"/>
      <c r="BF114" s="182" t="n"/>
      <c r="BG114" s="182" t="n"/>
      <c r="BH114" s="182" t="n"/>
      <c r="BI114" s="182" t="n"/>
      <c r="BJ114" s="182" t="n"/>
      <c r="BK114" s="182" t="n"/>
      <c r="BL114" s="182" t="n"/>
      <c r="BM114" s="182" t="n"/>
      <c r="BN114" s="182" t="n"/>
      <c r="BO114" s="182" t="n"/>
      <c r="BP114" s="182" t="n"/>
      <c r="BQ114" s="182" t="n"/>
      <c r="BR114" s="182" t="n"/>
      <c r="BS114" s="182" t="n"/>
      <c r="BT114" s="182" t="n"/>
      <c r="BU114" s="182" t="n"/>
      <c r="BV114" s="182" t="n"/>
      <c r="BW114" s="182" t="n"/>
      <c r="BX114" s="182" t="n"/>
      <c r="BY114" s="182" t="n"/>
      <c r="BZ114" s="182" t="n"/>
      <c r="CA114" s="182" t="n"/>
      <c r="CB114" s="182" t="n"/>
      <c r="CC114" s="182" t="n"/>
      <c r="CD114" s="182" t="n"/>
      <c r="CE114" s="182" t="n"/>
      <c r="CF114" s="182" t="n"/>
      <c r="CG114" s="182" t="n"/>
      <c r="CH114" s="182" t="n"/>
      <c r="CI114" s="182" t="n"/>
      <c r="CJ114" s="182" t="n"/>
      <c r="CK114" s="182" t="n"/>
      <c r="CL114" s="182" t="n"/>
      <c r="CM114" s="182" t="n"/>
      <c r="CN114" s="182" t="n"/>
      <c r="CO114" s="182" t="n"/>
      <c r="CP114" s="182" t="n"/>
      <c r="CQ114" s="182" t="n"/>
      <c r="CR114" s="182" t="n"/>
      <c r="CS114" s="182" t="n"/>
      <c r="CT114" s="182" t="n"/>
      <c r="CU114" s="182" t="n"/>
      <c r="CV114" s="182" t="n"/>
      <c r="CW114" s="182" t="n"/>
      <c r="CX114" s="182" t="n"/>
      <c r="CY114" s="182" t="n"/>
      <c r="CZ114" s="182" t="n"/>
      <c r="DA114" s="182" t="n"/>
      <c r="DB114" s="182" t="n"/>
      <c r="DC114" s="182" t="n"/>
      <c r="DD114" s="182" t="n"/>
      <c r="DE114" s="182" t="n"/>
      <c r="DF114" s="182" t="n"/>
      <c r="DG114" s="182" t="n"/>
      <c r="DH114" s="182" t="n"/>
      <c r="DI114" s="182" t="n"/>
      <c r="DJ114" s="182" t="n"/>
      <c r="DK114" s="182" t="n"/>
      <c r="DL114" s="182" t="n"/>
      <c r="DM114" s="182" t="n"/>
      <c r="DN114" s="182" t="n"/>
      <c r="DO114" s="182" t="n"/>
      <c r="DP114" s="182" t="n"/>
      <c r="DQ114" s="182" t="n"/>
      <c r="DR114" s="182" t="n"/>
      <c r="DS114" s="182" t="n"/>
      <c r="DT114" s="182" t="n"/>
      <c r="DU114" s="182" t="n"/>
      <c r="DV114" s="182" t="n"/>
      <c r="DW114" s="182" t="n"/>
      <c r="DX114" s="182" t="n"/>
      <c r="DY114" s="182" t="n"/>
      <c r="DZ114" s="182" t="n"/>
      <c r="EA114" s="182" t="n"/>
      <c r="EB114" s="182" t="n"/>
      <c r="EC114" s="182" t="n"/>
      <c r="ED114" s="182" t="n"/>
      <c r="EE114" s="182" t="n"/>
      <c r="EF114" s="182" t="n"/>
      <c r="EG114" s="182" t="n"/>
      <c r="EH114" s="182" t="n"/>
      <c r="EI114" s="182" t="n"/>
      <c r="EJ114" s="182" t="n"/>
      <c r="EK114" s="182" t="n"/>
      <c r="EL114" s="182" t="n"/>
      <c r="EM114" s="182" t="n"/>
      <c r="EN114" s="182" t="n"/>
      <c r="EO114" s="182" t="n"/>
      <c r="EP114" s="182" t="n"/>
      <c r="EQ114" s="182" t="n"/>
      <c r="ER114" s="182" t="n"/>
      <c r="ES114" s="182" t="n"/>
      <c r="ET114" s="182" t="n"/>
      <c r="EU114" s="182" t="n"/>
      <c r="EV114" s="182" t="n"/>
      <c r="EW114" s="182" t="n"/>
      <c r="EX114" s="182" t="n"/>
      <c r="EY114" s="182" t="n"/>
      <c r="EZ114" s="182" t="n"/>
      <c r="FA114" s="182" t="n"/>
      <c r="FB114" s="182" t="n"/>
      <c r="FC114" s="182" t="n"/>
      <c r="FD114" s="182" t="n"/>
      <c r="FE114" s="182" t="n"/>
      <c r="FF114" s="182" t="n"/>
      <c r="FG114" s="182" t="n"/>
      <c r="FH114" s="182" t="n"/>
      <c r="FI114" s="182" t="n"/>
      <c r="FJ114" s="182" t="n"/>
      <c r="FK114" s="182" t="n"/>
      <c r="FL114" s="182" t="n"/>
      <c r="FM114" s="182" t="n"/>
      <c r="FN114" s="182" t="n"/>
      <c r="FO114" s="182" t="n"/>
      <c r="FP114" s="184" t="n"/>
      <c r="FQ114" s="184" t="n"/>
      <c r="FR114" s="185">
        <f>SUM(F114:FQ114)</f>
        <v/>
      </c>
      <c r="FS114" s="186">
        <f>E114-FR114</f>
        <v/>
      </c>
    </row>
    <row r="115">
      <c r="A115" s="5" t="n">
        <v>114</v>
      </c>
      <c r="B115" s="179" t="n">
        <v>44341</v>
      </c>
      <c r="C115" s="30" t="inlineStr">
        <is>
          <t>DIGIKEY 2101735</t>
        </is>
      </c>
      <c r="D115" s="180" t="n">
        <v>44300</v>
      </c>
      <c r="E115" s="181" t="n">
        <v>3.3</v>
      </c>
      <c r="F115" s="182" t="n"/>
      <c r="G115" s="182" t="n"/>
      <c r="H115" s="182" t="n"/>
      <c r="I115" s="182" t="n"/>
      <c r="J115" s="189" t="n">
        <v>3.3</v>
      </c>
      <c r="K115" s="182" t="n"/>
      <c r="L115" s="182" t="n"/>
      <c r="M115" s="182" t="n"/>
      <c r="N115" s="182" t="n"/>
      <c r="O115" s="182" t="n"/>
      <c r="P115" s="182" t="n"/>
      <c r="Q115" s="182" t="n"/>
      <c r="R115" s="182" t="n"/>
      <c r="S115" s="182" t="n"/>
      <c r="T115" s="182" t="n"/>
      <c r="U115" s="182" t="n"/>
      <c r="V115" s="182" t="n"/>
      <c r="W115" s="182" t="n"/>
      <c r="X115" s="182" t="n"/>
      <c r="Y115" s="182" t="n"/>
      <c r="Z115" s="182" t="n"/>
      <c r="AA115" s="182" t="n"/>
      <c r="AB115" s="182" t="n"/>
      <c r="AC115" s="182" t="n"/>
      <c r="AD115" s="182" t="n"/>
      <c r="AE115" s="182" t="n"/>
      <c r="AF115" s="182" t="n"/>
      <c r="AG115" s="182" t="n"/>
      <c r="AH115" s="182" t="n"/>
      <c r="AI115" s="182" t="n"/>
      <c r="AJ115" s="182" t="n"/>
      <c r="AK115" s="182" t="n"/>
      <c r="AL115" s="182" t="n"/>
      <c r="AM115" s="182" t="n"/>
      <c r="AN115" s="182" t="n"/>
      <c r="AO115" s="182" t="n"/>
      <c r="AP115" s="182" t="n"/>
      <c r="AQ115" s="182" t="n"/>
      <c r="AR115" s="182" t="n"/>
      <c r="AS115" s="182" t="n"/>
      <c r="AT115" s="182" t="n"/>
      <c r="AU115" s="182" t="n"/>
      <c r="AV115" s="182" t="n"/>
      <c r="AW115" s="182" t="n"/>
      <c r="AX115" s="182" t="n"/>
      <c r="AY115" s="182" t="n"/>
      <c r="AZ115" s="182" t="n"/>
      <c r="BA115" s="182" t="n"/>
      <c r="BB115" s="182" t="n"/>
      <c r="BC115" s="182" t="n"/>
      <c r="BD115" s="182" t="n"/>
      <c r="BE115" s="182" t="n"/>
      <c r="BF115" s="182" t="n"/>
      <c r="BG115" s="182" t="n"/>
      <c r="BH115" s="182" t="n"/>
      <c r="BI115" s="182" t="n"/>
      <c r="BJ115" s="182" t="n"/>
      <c r="BK115" s="182" t="n"/>
      <c r="BL115" s="182" t="n"/>
      <c r="BM115" s="182" t="n"/>
      <c r="BN115" s="182" t="n"/>
      <c r="BO115" s="182" t="n"/>
      <c r="BP115" s="182" t="n"/>
      <c r="BQ115" s="182" t="n"/>
      <c r="BR115" s="182" t="n"/>
      <c r="BS115" s="182" t="n"/>
      <c r="BT115" s="182" t="n"/>
      <c r="BU115" s="182" t="n"/>
      <c r="BV115" s="182" t="n"/>
      <c r="BW115" s="182" t="n"/>
      <c r="BX115" s="182" t="n"/>
      <c r="BY115" s="182" t="n"/>
      <c r="BZ115" s="182" t="n"/>
      <c r="CA115" s="182" t="n"/>
      <c r="CB115" s="182" t="n"/>
      <c r="CC115" s="182" t="n"/>
      <c r="CD115" s="182" t="n"/>
      <c r="CE115" s="182" t="n"/>
      <c r="CF115" s="182" t="n"/>
      <c r="CG115" s="182" t="n"/>
      <c r="CH115" s="182" t="n"/>
      <c r="CI115" s="182" t="n"/>
      <c r="CJ115" s="182" t="n"/>
      <c r="CK115" s="182" t="n"/>
      <c r="CL115" s="182" t="n"/>
      <c r="CM115" s="182" t="n"/>
      <c r="CN115" s="182" t="n"/>
      <c r="CO115" s="182" t="n"/>
      <c r="CP115" s="182" t="n"/>
      <c r="CQ115" s="182" t="n"/>
      <c r="CR115" s="182" t="n"/>
      <c r="CS115" s="182" t="n"/>
      <c r="CT115" s="182" t="n"/>
      <c r="CU115" s="182" t="n"/>
      <c r="CV115" s="182" t="n"/>
      <c r="CW115" s="182" t="n"/>
      <c r="CX115" s="182" t="n"/>
      <c r="CY115" s="182" t="n"/>
      <c r="CZ115" s="182" t="n"/>
      <c r="DA115" s="182" t="n"/>
      <c r="DB115" s="182" t="n"/>
      <c r="DC115" s="182" t="n"/>
      <c r="DD115" s="182" t="n"/>
      <c r="DE115" s="182" t="n"/>
      <c r="DF115" s="182" t="n"/>
      <c r="DG115" s="182" t="n"/>
      <c r="DH115" s="182" t="n"/>
      <c r="DI115" s="182" t="n"/>
      <c r="DJ115" s="182" t="n"/>
      <c r="DK115" s="182" t="n"/>
      <c r="DL115" s="182" t="n"/>
      <c r="DM115" s="182" t="n"/>
      <c r="DN115" s="182" t="n"/>
      <c r="DO115" s="182" t="n"/>
      <c r="DP115" s="182" t="n"/>
      <c r="DQ115" s="182" t="n"/>
      <c r="DR115" s="182" t="n"/>
      <c r="DS115" s="182" t="n"/>
      <c r="DT115" s="182" t="n"/>
      <c r="DU115" s="182" t="n"/>
      <c r="DV115" s="182" t="n"/>
      <c r="DW115" s="182" t="n"/>
      <c r="DX115" s="182" t="n"/>
      <c r="DY115" s="182" t="n"/>
      <c r="DZ115" s="182" t="n"/>
      <c r="EA115" s="182" t="n"/>
      <c r="EB115" s="182" t="n"/>
      <c r="EC115" s="182" t="n"/>
      <c r="ED115" s="182" t="n"/>
      <c r="EE115" s="182" t="n"/>
      <c r="EF115" s="182" t="n"/>
      <c r="EG115" s="182" t="n"/>
      <c r="EH115" s="182" t="n"/>
      <c r="EI115" s="182" t="n"/>
      <c r="EJ115" s="182" t="n"/>
      <c r="EK115" s="182" t="n"/>
      <c r="EL115" s="182" t="n"/>
      <c r="EM115" s="182" t="n"/>
      <c r="EN115" s="182" t="n"/>
      <c r="EO115" s="182" t="n"/>
      <c r="EP115" s="182" t="n"/>
      <c r="EQ115" s="182" t="n"/>
      <c r="ER115" s="182" t="n"/>
      <c r="ES115" s="182" t="n"/>
      <c r="ET115" s="182" t="n"/>
      <c r="EU115" s="182" t="n"/>
      <c r="EV115" s="182" t="n"/>
      <c r="EW115" s="182" t="n"/>
      <c r="EX115" s="182" t="n"/>
      <c r="EY115" s="182" t="n"/>
      <c r="EZ115" s="182" t="n"/>
      <c r="FA115" s="182" t="n"/>
      <c r="FB115" s="182" t="n"/>
      <c r="FC115" s="182" t="n"/>
      <c r="FD115" s="182" t="n"/>
      <c r="FE115" s="182" t="n"/>
      <c r="FF115" s="182" t="n"/>
      <c r="FG115" s="182" t="n"/>
      <c r="FH115" s="182" t="n"/>
      <c r="FI115" s="182" t="n"/>
      <c r="FJ115" s="182" t="n"/>
      <c r="FK115" s="182" t="n"/>
      <c r="FL115" s="182" t="n"/>
      <c r="FM115" s="182" t="n"/>
      <c r="FN115" s="182" t="n"/>
      <c r="FO115" s="182" t="n"/>
      <c r="FP115" s="184" t="n"/>
      <c r="FQ115" s="184" t="n"/>
      <c r="FR115" s="185">
        <f>SUM(F115:FQ115)</f>
        <v/>
      </c>
      <c r="FS115" s="186">
        <f>E115-FR115</f>
        <v/>
      </c>
    </row>
    <row r="116">
      <c r="A116" s="5" t="n">
        <v>115</v>
      </c>
      <c r="B116" s="179" t="n">
        <v>44341</v>
      </c>
      <c r="C116" s="30" t="inlineStr">
        <is>
          <t>DIGIKEY 2101742</t>
        </is>
      </c>
      <c r="D116" s="180" t="n">
        <v>44302</v>
      </c>
      <c r="E116" s="181" t="n">
        <v>14.62</v>
      </c>
      <c r="F116" s="182" t="n"/>
      <c r="G116" s="182" t="n"/>
      <c r="H116" s="182" t="n"/>
      <c r="I116" s="182" t="n"/>
      <c r="J116" s="182" t="n"/>
      <c r="K116" s="182" t="n"/>
      <c r="L116" s="182" t="n"/>
      <c r="M116" s="182" t="n"/>
      <c r="N116" s="182" t="n"/>
      <c r="O116" s="182" t="n"/>
      <c r="P116" s="182" t="n"/>
      <c r="Q116" s="182" t="n"/>
      <c r="R116" s="182" t="n"/>
      <c r="S116" s="182" t="n"/>
      <c r="T116" s="182" t="n"/>
      <c r="U116" s="182" t="n"/>
      <c r="V116" s="182" t="n"/>
      <c r="W116" s="182" t="n"/>
      <c r="X116" s="182" t="n"/>
      <c r="Y116" s="182" t="n"/>
      <c r="Z116" s="182" t="n"/>
      <c r="AA116" s="182" t="n"/>
      <c r="AB116" s="182" t="n"/>
      <c r="AC116" s="182" t="n"/>
      <c r="AD116" s="182" t="n"/>
      <c r="AE116" s="182" t="n"/>
      <c r="AF116" s="182" t="n"/>
      <c r="AG116" s="182" t="n"/>
      <c r="AH116" s="182" t="n"/>
      <c r="AI116" s="182" t="n"/>
      <c r="AJ116" s="182" t="n"/>
      <c r="AK116" s="182" t="n"/>
      <c r="AL116" s="182" t="n"/>
      <c r="AM116" s="182" t="n"/>
      <c r="AN116" s="182" t="n"/>
      <c r="AO116" s="182" t="n"/>
      <c r="AP116" s="182" t="n"/>
      <c r="AQ116" s="182" t="n"/>
      <c r="AR116" s="182" t="n"/>
      <c r="AS116" s="182" t="n"/>
      <c r="AT116" s="182" t="n"/>
      <c r="AU116" s="182" t="n"/>
      <c r="AV116" s="182" t="n"/>
      <c r="AW116" s="182" t="n"/>
      <c r="AX116" s="182" t="n"/>
      <c r="AY116" s="182" t="n"/>
      <c r="AZ116" s="182" t="n"/>
      <c r="BA116" s="182" t="n"/>
      <c r="BB116" s="182" t="n"/>
      <c r="BC116" s="182" t="n"/>
      <c r="BD116" s="182" t="n"/>
      <c r="BE116" s="182" t="n"/>
      <c r="BF116" s="182" t="n"/>
      <c r="BG116" s="182" t="n"/>
      <c r="BH116" s="182" t="n"/>
      <c r="BI116" s="182" t="n"/>
      <c r="BJ116" s="182" t="n"/>
      <c r="BK116" s="182" t="n"/>
      <c r="BL116" s="182" t="n"/>
      <c r="BM116" s="182" t="n"/>
      <c r="BN116" s="182" t="n"/>
      <c r="BO116" s="182" t="n"/>
      <c r="BP116" s="182" t="n"/>
      <c r="BQ116" s="182" t="n"/>
      <c r="BR116" s="182" t="n"/>
      <c r="BS116" s="182" t="n"/>
      <c r="BT116" s="182" t="n"/>
      <c r="BU116" s="182" t="n"/>
      <c r="BV116" s="182" t="n"/>
      <c r="BW116" s="182" t="n"/>
      <c r="BX116" s="182" t="n"/>
      <c r="BY116" s="182" t="n"/>
      <c r="BZ116" s="182" t="n"/>
      <c r="CA116" s="182" t="n"/>
      <c r="CB116" s="182" t="n"/>
      <c r="CC116" s="182" t="n"/>
      <c r="CD116" s="182" t="n"/>
      <c r="CE116" s="182" t="n"/>
      <c r="CF116" s="182" t="n"/>
      <c r="CG116" s="182" t="n"/>
      <c r="CH116" s="182" t="n"/>
      <c r="CI116" s="182" t="n"/>
      <c r="CJ116" s="182" t="n"/>
      <c r="CK116" s="182" t="n"/>
      <c r="CL116" s="182" t="n"/>
      <c r="CM116" s="182" t="n"/>
      <c r="CN116" s="182" t="n"/>
      <c r="CO116" s="182" t="n"/>
      <c r="CP116" s="182" t="n"/>
      <c r="CQ116" s="182" t="n"/>
      <c r="CR116" s="182" t="n"/>
      <c r="CS116" s="182" t="n"/>
      <c r="CT116" s="182" t="n"/>
      <c r="CU116" s="182" t="n"/>
      <c r="CV116" s="182" t="n"/>
      <c r="CW116" s="182" t="n"/>
      <c r="CX116" s="182" t="n"/>
      <c r="CY116" s="182" t="n"/>
      <c r="CZ116" s="182" t="n"/>
      <c r="DA116" s="182" t="n"/>
      <c r="DB116" s="182" t="n"/>
      <c r="DC116" s="182" t="n"/>
      <c r="DD116" s="182" t="n"/>
      <c r="DE116" s="182" t="n"/>
      <c r="DF116" s="182" t="n"/>
      <c r="DG116" s="182" t="n"/>
      <c r="DH116" s="182" t="n"/>
      <c r="DI116" s="182" t="n"/>
      <c r="DJ116" s="182" t="n"/>
      <c r="DK116" s="182" t="n"/>
      <c r="DL116" s="182" t="n"/>
      <c r="DM116" s="182" t="n"/>
      <c r="DN116" s="182" t="n"/>
      <c r="DO116" s="182" t="n"/>
      <c r="DP116" s="182" t="n"/>
      <c r="DQ116" s="182" t="n"/>
      <c r="DR116" s="182" t="n"/>
      <c r="DS116" s="182" t="n"/>
      <c r="DT116" s="182" t="n"/>
      <c r="DU116" s="182" t="n"/>
      <c r="DV116" s="182" t="n"/>
      <c r="DW116" s="182" t="n"/>
      <c r="DX116" s="182" t="n"/>
      <c r="DY116" s="182" t="n"/>
      <c r="DZ116" s="182" t="n"/>
      <c r="EA116" s="182" t="n"/>
      <c r="EB116" s="182" t="n"/>
      <c r="EC116" s="182" t="n"/>
      <c r="ED116" s="182" t="n"/>
      <c r="EE116" s="182" t="n"/>
      <c r="EF116" s="182" t="n"/>
      <c r="EG116" s="182" t="n"/>
      <c r="EH116" s="182" t="n"/>
      <c r="EI116" s="182" t="n"/>
      <c r="EJ116" s="182" t="n"/>
      <c r="EK116" s="189" t="n">
        <v>14.62</v>
      </c>
      <c r="EL116" s="182" t="n"/>
      <c r="EM116" s="182" t="n"/>
      <c r="EN116" s="182" t="n"/>
      <c r="EO116" s="182" t="n"/>
      <c r="EP116" s="182" t="n"/>
      <c r="EQ116" s="182" t="n"/>
      <c r="ER116" s="182" t="n"/>
      <c r="ES116" s="182" t="n"/>
      <c r="ET116" s="182" t="n"/>
      <c r="EU116" s="182" t="n"/>
      <c r="EV116" s="182" t="n"/>
      <c r="EW116" s="182" t="n"/>
      <c r="EX116" s="182" t="n"/>
      <c r="EY116" s="182" t="n"/>
      <c r="EZ116" s="182" t="n"/>
      <c r="FA116" s="182" t="n"/>
      <c r="FB116" s="182" t="n"/>
      <c r="FC116" s="182" t="n"/>
      <c r="FD116" s="182" t="n"/>
      <c r="FE116" s="182" t="n"/>
      <c r="FF116" s="182" t="n"/>
      <c r="FG116" s="182" t="n"/>
      <c r="FH116" s="182" t="n"/>
      <c r="FI116" s="182" t="n"/>
      <c r="FJ116" s="182" t="n"/>
      <c r="FK116" s="182" t="n"/>
      <c r="FL116" s="182" t="n"/>
      <c r="FM116" s="182" t="n"/>
      <c r="FN116" s="182" t="n"/>
      <c r="FO116" s="182" t="n"/>
      <c r="FP116" s="184" t="n"/>
      <c r="FQ116" s="184" t="n"/>
      <c r="FR116" s="185">
        <f>SUM(F116:FQ116)</f>
        <v/>
      </c>
      <c r="FS116" s="186">
        <f>E116-FR116</f>
        <v/>
      </c>
    </row>
    <row r="117">
      <c r="A117" s="5" t="n">
        <v>116</v>
      </c>
      <c r="B117" s="179" t="n">
        <v>44341</v>
      </c>
      <c r="C117" s="30" t="inlineStr">
        <is>
          <t>DIGIKEY 2101978</t>
        </is>
      </c>
      <c r="D117" s="180" t="n">
        <v>44299</v>
      </c>
      <c r="E117" s="181" t="n">
        <v>1.42</v>
      </c>
      <c r="F117" s="182" t="n"/>
      <c r="G117" s="182" t="n"/>
      <c r="H117" s="182" t="n"/>
      <c r="I117" s="182" t="n"/>
      <c r="J117" s="182" t="n"/>
      <c r="K117" s="182" t="n"/>
      <c r="L117" s="182" t="n"/>
      <c r="M117" s="182" t="n"/>
      <c r="N117" s="182" t="n"/>
      <c r="O117" s="182" t="n"/>
      <c r="P117" s="182" t="n"/>
      <c r="Q117" s="182" t="n"/>
      <c r="R117" s="182" t="n"/>
      <c r="S117" s="182" t="n"/>
      <c r="T117" s="182" t="n"/>
      <c r="U117" s="182" t="n"/>
      <c r="V117" s="182" t="n"/>
      <c r="W117" s="182" t="n"/>
      <c r="X117" s="182" t="n"/>
      <c r="Y117" s="182" t="n"/>
      <c r="Z117" s="182" t="n"/>
      <c r="AA117" s="182" t="n"/>
      <c r="AB117" s="182" t="n"/>
      <c r="AC117" s="182" t="n"/>
      <c r="AD117" s="182" t="n"/>
      <c r="AE117" s="182" t="n"/>
      <c r="AF117" s="182" t="n"/>
      <c r="AG117" s="182" t="n"/>
      <c r="AH117" s="182" t="n"/>
      <c r="AI117" s="182" t="n"/>
      <c r="AJ117" s="182" t="n"/>
      <c r="AK117" s="182" t="n"/>
      <c r="AL117" s="182" t="n"/>
      <c r="AM117" s="182" t="n"/>
      <c r="AN117" s="182" t="n"/>
      <c r="AO117" s="182" t="n"/>
      <c r="AP117" s="182" t="n"/>
      <c r="AQ117" s="182" t="n"/>
      <c r="AR117" s="182" t="n"/>
      <c r="AS117" s="182" t="n"/>
      <c r="AT117" s="182" t="n"/>
      <c r="AU117" s="182" t="n"/>
      <c r="AV117" s="182" t="n"/>
      <c r="AW117" s="182" t="n"/>
      <c r="AX117" s="182" t="n"/>
      <c r="AY117" s="182" t="n"/>
      <c r="AZ117" s="182" t="n"/>
      <c r="BA117" s="182" t="n"/>
      <c r="BB117" s="182" t="n"/>
      <c r="BC117" s="182" t="n"/>
      <c r="BD117" s="182" t="n"/>
      <c r="BE117" s="182" t="n"/>
      <c r="BF117" s="182" t="n"/>
      <c r="BG117" s="182" t="n"/>
      <c r="BH117" s="182" t="n"/>
      <c r="BI117" s="182" t="n"/>
      <c r="BJ117" s="182" t="n"/>
      <c r="BK117" s="182" t="n"/>
      <c r="BL117" s="182" t="n"/>
      <c r="BM117" s="182" t="n"/>
      <c r="BN117" s="182" t="n"/>
      <c r="BO117" s="182" t="n"/>
      <c r="BP117" s="182" t="n"/>
      <c r="BQ117" s="182" t="n"/>
      <c r="BR117" s="182" t="n"/>
      <c r="BS117" s="182" t="n"/>
      <c r="BT117" s="182" t="n"/>
      <c r="BU117" s="182" t="n"/>
      <c r="BV117" s="182" t="n"/>
      <c r="BW117" s="182" t="n"/>
      <c r="BX117" s="182" t="n"/>
      <c r="BY117" s="182" t="n"/>
      <c r="BZ117" s="182" t="n"/>
      <c r="CA117" s="182" t="n"/>
      <c r="CB117" s="182" t="n"/>
      <c r="CC117" s="182" t="n"/>
      <c r="CD117" s="182" t="n"/>
      <c r="CE117" s="182" t="n"/>
      <c r="CF117" s="182" t="n"/>
      <c r="CG117" s="182" t="n"/>
      <c r="CH117" s="182" t="n"/>
      <c r="CI117" s="182" t="n"/>
      <c r="CJ117" s="182" t="n"/>
      <c r="CK117" s="189" t="n">
        <v>1.42</v>
      </c>
      <c r="CL117" s="182" t="n"/>
      <c r="CM117" s="182" t="n"/>
      <c r="CN117" s="182" t="n"/>
      <c r="CO117" s="182" t="n"/>
      <c r="CP117" s="182" t="n"/>
      <c r="CQ117" s="182" t="n"/>
      <c r="CR117" s="182" t="n"/>
      <c r="CS117" s="182" t="n"/>
      <c r="CT117" s="182" t="n"/>
      <c r="CU117" s="182" t="n"/>
      <c r="CV117" s="182" t="n"/>
      <c r="CW117" s="182" t="n"/>
      <c r="CX117" s="182" t="n"/>
      <c r="CY117" s="182" t="n"/>
      <c r="CZ117" s="182" t="n"/>
      <c r="DA117" s="182" t="n"/>
      <c r="DB117" s="182" t="n"/>
      <c r="DC117" s="182" t="n"/>
      <c r="DD117" s="182" t="n"/>
      <c r="DE117" s="182" t="n"/>
      <c r="DF117" s="182" t="n"/>
      <c r="DG117" s="182" t="n"/>
      <c r="DH117" s="182" t="n"/>
      <c r="DI117" s="182" t="n"/>
      <c r="DJ117" s="182" t="n"/>
      <c r="DK117" s="182" t="n"/>
      <c r="DL117" s="182" t="n"/>
      <c r="DM117" s="182" t="n"/>
      <c r="DN117" s="182" t="n"/>
      <c r="DO117" s="182" t="n"/>
      <c r="DP117" s="182" t="n"/>
      <c r="DQ117" s="182" t="n"/>
      <c r="DR117" s="182" t="n"/>
      <c r="DS117" s="182" t="n"/>
      <c r="DT117" s="182" t="n"/>
      <c r="DU117" s="182" t="n"/>
      <c r="DV117" s="182" t="n"/>
      <c r="DW117" s="182" t="n"/>
      <c r="DX117" s="182" t="n"/>
      <c r="DY117" s="182" t="n"/>
      <c r="DZ117" s="182" t="n"/>
      <c r="EA117" s="182" t="n"/>
      <c r="EB117" s="182" t="n"/>
      <c r="EC117" s="182" t="n"/>
      <c r="ED117" s="182" t="n"/>
      <c r="EE117" s="182" t="n"/>
      <c r="EF117" s="182" t="n"/>
      <c r="EG117" s="182" t="n"/>
      <c r="EH117" s="182" t="n"/>
      <c r="EI117" s="182" t="n"/>
      <c r="EJ117" s="182" t="n"/>
      <c r="EK117" s="182" t="n"/>
      <c r="EL117" s="182" t="n"/>
      <c r="EM117" s="182" t="n"/>
      <c r="EN117" s="182" t="n"/>
      <c r="EO117" s="182" t="n"/>
      <c r="EP117" s="182" t="n"/>
      <c r="EQ117" s="182" t="n"/>
      <c r="ER117" s="182" t="n"/>
      <c r="ES117" s="182" t="n"/>
      <c r="ET117" s="182" t="n"/>
      <c r="EU117" s="182" t="n"/>
      <c r="EV117" s="182" t="n"/>
      <c r="EW117" s="182" t="n"/>
      <c r="EX117" s="182" t="n"/>
      <c r="EY117" s="182" t="n"/>
      <c r="EZ117" s="182" t="n"/>
      <c r="FA117" s="182" t="n"/>
      <c r="FB117" s="182" t="n"/>
      <c r="FC117" s="182" t="n"/>
      <c r="FD117" s="182" t="n"/>
      <c r="FE117" s="182" t="n"/>
      <c r="FF117" s="182" t="n"/>
      <c r="FG117" s="182" t="n"/>
      <c r="FH117" s="182" t="n"/>
      <c r="FI117" s="182" t="n"/>
      <c r="FJ117" s="182" t="n"/>
      <c r="FK117" s="182" t="n"/>
      <c r="FL117" s="182" t="n"/>
      <c r="FM117" s="182" t="n"/>
      <c r="FN117" s="182" t="n"/>
      <c r="FO117" s="182" t="n"/>
      <c r="FP117" s="184" t="n"/>
      <c r="FQ117" s="184" t="n"/>
      <c r="FR117" s="185">
        <f>SUM(F117:FQ117)</f>
        <v/>
      </c>
      <c r="FS117" s="186">
        <f>E117-FR117</f>
        <v/>
      </c>
    </row>
    <row r="118">
      <c r="A118" s="5" t="n">
        <v>117</v>
      </c>
      <c r="B118" s="179" t="n">
        <v>44341</v>
      </c>
      <c r="C118" s="30" t="inlineStr">
        <is>
          <t>DIGIKEY 2101988</t>
        </is>
      </c>
      <c r="D118" s="180" t="n">
        <v>44299</v>
      </c>
      <c r="E118" s="181" t="n">
        <v>160.5</v>
      </c>
      <c r="F118" s="182" t="n"/>
      <c r="G118" s="182" t="n"/>
      <c r="H118" s="182" t="n"/>
      <c r="I118" s="182" t="n"/>
      <c r="J118" s="182" t="n"/>
      <c r="K118" s="182" t="n"/>
      <c r="L118" s="182" t="n"/>
      <c r="M118" s="182" t="n"/>
      <c r="N118" s="182" t="n"/>
      <c r="O118" s="182" t="n"/>
      <c r="P118" s="182" t="n"/>
      <c r="Q118" s="182" t="n"/>
      <c r="R118" s="182" t="n"/>
      <c r="S118" s="182" t="n"/>
      <c r="T118" s="182" t="n"/>
      <c r="U118" s="182" t="n"/>
      <c r="V118" s="182" t="n"/>
      <c r="W118" s="182" t="n"/>
      <c r="X118" s="182" t="n"/>
      <c r="Y118" s="182" t="n"/>
      <c r="Z118" s="182" t="n"/>
      <c r="AA118" s="182" t="n"/>
      <c r="AB118" s="182" t="n"/>
      <c r="AC118" s="182" t="n"/>
      <c r="AD118" s="182" t="n"/>
      <c r="AE118" s="182" t="n"/>
      <c r="AF118" s="182" t="n"/>
      <c r="AG118" s="182" t="n"/>
      <c r="AH118" s="182" t="n"/>
      <c r="AI118" s="182" t="n"/>
      <c r="AJ118" s="182" t="n"/>
      <c r="AK118" s="182" t="n"/>
      <c r="AL118" s="182" t="n"/>
      <c r="AM118" s="182" t="n"/>
      <c r="AN118" s="182" t="n"/>
      <c r="AO118" s="182" t="n"/>
      <c r="AP118" s="182" t="n"/>
      <c r="AQ118" s="182" t="n"/>
      <c r="AR118" s="182" t="n"/>
      <c r="AS118" s="182" t="n"/>
      <c r="AT118" s="182" t="n"/>
      <c r="AU118" s="182" t="n"/>
      <c r="AV118" s="182" t="n"/>
      <c r="AW118" s="182" t="n"/>
      <c r="AX118" s="182" t="n"/>
      <c r="AY118" s="182" t="n"/>
      <c r="AZ118" s="182" t="n"/>
      <c r="BA118" s="182" t="n"/>
      <c r="BB118" s="182" t="n"/>
      <c r="BC118" s="182" t="n"/>
      <c r="BD118" s="182" t="n"/>
      <c r="BE118" s="182" t="n"/>
      <c r="BF118" s="182" t="n"/>
      <c r="BG118" s="182" t="n"/>
      <c r="BH118" s="182" t="n"/>
      <c r="BI118" s="182" t="n"/>
      <c r="BJ118" s="182" t="n"/>
      <c r="BK118" s="182" t="n"/>
      <c r="BL118" s="182" t="n"/>
      <c r="BM118" s="182" t="n"/>
      <c r="BN118" s="182" t="n"/>
      <c r="BO118" s="182" t="n"/>
      <c r="BP118" s="182" t="n"/>
      <c r="BQ118" s="182" t="n"/>
      <c r="BR118" s="182" t="n"/>
      <c r="BS118" s="182" t="n"/>
      <c r="BT118" s="182" t="n"/>
      <c r="BU118" s="182" t="n"/>
      <c r="BV118" s="182" t="n"/>
      <c r="BW118" s="182" t="n"/>
      <c r="BX118" s="182" t="n"/>
      <c r="BY118" s="182" t="n"/>
      <c r="BZ118" s="182" t="n"/>
      <c r="CA118" s="182" t="n"/>
      <c r="CB118" s="182" t="n"/>
      <c r="CC118" s="182" t="n"/>
      <c r="CD118" s="182" t="n"/>
      <c r="CE118" s="182" t="n"/>
      <c r="CF118" s="182" t="n"/>
      <c r="CG118" s="182" t="n"/>
      <c r="CH118" s="182" t="n"/>
      <c r="CI118" s="182" t="n"/>
      <c r="CJ118" s="189" t="n">
        <v>160.5</v>
      </c>
      <c r="CK118" s="182" t="n"/>
      <c r="CL118" s="182" t="n"/>
      <c r="CM118" s="182" t="n"/>
      <c r="CN118" s="182" t="n"/>
      <c r="CO118" s="182" t="n"/>
      <c r="CP118" s="182" t="n"/>
      <c r="CQ118" s="182" t="n"/>
      <c r="CR118" s="182" t="n"/>
      <c r="CS118" s="182" t="n"/>
      <c r="CT118" s="182" t="n"/>
      <c r="CU118" s="182" t="n"/>
      <c r="CV118" s="182" t="n"/>
      <c r="CW118" s="182" t="n"/>
      <c r="CX118" s="182" t="n"/>
      <c r="CY118" s="182" t="n"/>
      <c r="CZ118" s="182" t="n"/>
      <c r="DA118" s="182" t="n"/>
      <c r="DB118" s="182" t="n"/>
      <c r="DC118" s="182" t="n"/>
      <c r="DD118" s="182" t="n"/>
      <c r="DE118" s="182" t="n"/>
      <c r="DF118" s="182" t="n"/>
      <c r="DG118" s="182" t="n"/>
      <c r="DH118" s="182" t="n"/>
      <c r="DI118" s="182" t="n"/>
      <c r="DJ118" s="182" t="n"/>
      <c r="DK118" s="182" t="n"/>
      <c r="DL118" s="182" t="n"/>
      <c r="DM118" s="182" t="n"/>
      <c r="DN118" s="182" t="n"/>
      <c r="DO118" s="182" t="n"/>
      <c r="DP118" s="182" t="n"/>
      <c r="DQ118" s="182" t="n"/>
      <c r="DR118" s="182" t="n"/>
      <c r="DS118" s="182" t="n"/>
      <c r="DT118" s="182" t="n"/>
      <c r="DU118" s="182" t="n"/>
      <c r="DV118" s="182" t="n"/>
      <c r="DW118" s="182" t="n"/>
      <c r="DX118" s="182" t="n"/>
      <c r="DY118" s="182" t="n"/>
      <c r="DZ118" s="182" t="n"/>
      <c r="EA118" s="182" t="n"/>
      <c r="EB118" s="182" t="n"/>
      <c r="EC118" s="182" t="n"/>
      <c r="ED118" s="182" t="n"/>
      <c r="EE118" s="182" t="n"/>
      <c r="EF118" s="182" t="n"/>
      <c r="EG118" s="182" t="n"/>
      <c r="EH118" s="182" t="n"/>
      <c r="EI118" s="182" t="n"/>
      <c r="EJ118" s="182" t="n"/>
      <c r="EK118" s="182" t="n"/>
      <c r="EL118" s="182" t="n"/>
      <c r="EM118" s="182" t="n"/>
      <c r="EN118" s="182" t="n"/>
      <c r="EO118" s="182" t="n"/>
      <c r="EP118" s="182" t="n"/>
      <c r="EQ118" s="182" t="n"/>
      <c r="ER118" s="182" t="n"/>
      <c r="ES118" s="182" t="n"/>
      <c r="ET118" s="182" t="n"/>
      <c r="EU118" s="182" t="n"/>
      <c r="EV118" s="182" t="n"/>
      <c r="EW118" s="182" t="n"/>
      <c r="EX118" s="182" t="n"/>
      <c r="EY118" s="182" t="n"/>
      <c r="EZ118" s="182" t="n"/>
      <c r="FA118" s="182" t="n"/>
      <c r="FB118" s="182" t="n"/>
      <c r="FC118" s="182" t="n"/>
      <c r="FD118" s="182" t="n"/>
      <c r="FE118" s="182" t="n"/>
      <c r="FF118" s="182" t="n"/>
      <c r="FG118" s="182" t="n"/>
      <c r="FH118" s="182" t="n"/>
      <c r="FI118" s="182" t="n"/>
      <c r="FJ118" s="182" t="n"/>
      <c r="FK118" s="182" t="n"/>
      <c r="FL118" s="182" t="n"/>
      <c r="FM118" s="182" t="n"/>
      <c r="FN118" s="182" t="n"/>
      <c r="FO118" s="182" t="n"/>
      <c r="FP118" s="184" t="n"/>
      <c r="FQ118" s="184" t="n"/>
      <c r="FR118" s="185">
        <f>SUM(F118:FQ118)</f>
        <v/>
      </c>
      <c r="FS118" s="186">
        <f>E118-FR118</f>
        <v/>
      </c>
    </row>
    <row r="119">
      <c r="A119" s="5" t="n">
        <v>118</v>
      </c>
      <c r="B119" s="179" t="n">
        <v>44341</v>
      </c>
      <c r="C119" s="30" t="inlineStr">
        <is>
          <t>DIGIKEY 2101989</t>
        </is>
      </c>
      <c r="D119" s="180" t="n">
        <v>44299</v>
      </c>
      <c r="E119" s="181" t="n">
        <v>72.75</v>
      </c>
      <c r="F119" s="182" t="n"/>
      <c r="G119" s="182" t="n"/>
      <c r="H119" s="182" t="n"/>
      <c r="I119" s="182" t="n"/>
      <c r="J119" s="182" t="n"/>
      <c r="K119" s="182" t="n"/>
      <c r="L119" s="182" t="n"/>
      <c r="M119" s="182" t="n"/>
      <c r="N119" s="182" t="n"/>
      <c r="O119" s="182" t="n"/>
      <c r="P119" s="182" t="n"/>
      <c r="Q119" s="182" t="n"/>
      <c r="R119" s="182" t="n"/>
      <c r="S119" s="182" t="n"/>
      <c r="T119" s="182" t="n"/>
      <c r="U119" s="182" t="n"/>
      <c r="V119" s="182" t="n"/>
      <c r="W119" s="182" t="n"/>
      <c r="X119" s="182" t="n"/>
      <c r="Y119" s="182" t="n"/>
      <c r="Z119" s="182" t="n"/>
      <c r="AA119" s="182" t="n"/>
      <c r="AB119" s="182" t="n"/>
      <c r="AC119" s="182" t="n"/>
      <c r="AD119" s="182" t="n"/>
      <c r="AE119" s="182" t="n"/>
      <c r="AF119" s="182" t="n"/>
      <c r="AG119" s="182" t="n"/>
      <c r="AH119" s="182" t="n"/>
      <c r="AI119" s="182" t="n"/>
      <c r="AJ119" s="182" t="n"/>
      <c r="AK119" s="182" t="n"/>
      <c r="AL119" s="182" t="n"/>
      <c r="AM119" s="182" t="n"/>
      <c r="AN119" s="182" t="n"/>
      <c r="AO119" s="182" t="n"/>
      <c r="AP119" s="182" t="n"/>
      <c r="AQ119" s="182" t="n"/>
      <c r="AR119" s="182" t="n"/>
      <c r="AS119" s="182" t="n"/>
      <c r="AT119" s="182" t="n"/>
      <c r="AU119" s="182" t="n"/>
      <c r="AV119" s="182" t="n"/>
      <c r="AW119" s="182" t="n"/>
      <c r="AX119" s="182" t="n"/>
      <c r="AY119" s="182" t="n"/>
      <c r="AZ119" s="182" t="n"/>
      <c r="BA119" s="182" t="n"/>
      <c r="BB119" s="182" t="n"/>
      <c r="BC119" s="182" t="n"/>
      <c r="BD119" s="182" t="n"/>
      <c r="BE119" s="182" t="n"/>
      <c r="BF119" s="182" t="n"/>
      <c r="BG119" s="182" t="n"/>
      <c r="BH119" s="182" t="n"/>
      <c r="BI119" s="182" t="n"/>
      <c r="BJ119" s="182" t="n"/>
      <c r="BK119" s="182" t="n"/>
      <c r="BL119" s="182" t="n"/>
      <c r="BM119" s="182" t="n"/>
      <c r="BN119" s="182" t="n"/>
      <c r="BO119" s="182" t="n"/>
      <c r="BP119" s="182" t="n"/>
      <c r="BQ119" s="182" t="n"/>
      <c r="BR119" s="182" t="n"/>
      <c r="BS119" s="182" t="n"/>
      <c r="BT119" s="182" t="n"/>
      <c r="BU119" s="182" t="n"/>
      <c r="BV119" s="182" t="n"/>
      <c r="BW119" s="182" t="n"/>
      <c r="BX119" s="182" t="n"/>
      <c r="BY119" s="182" t="n"/>
      <c r="BZ119" s="182" t="n"/>
      <c r="CA119" s="182" t="n"/>
      <c r="CB119" s="182" t="n"/>
      <c r="CC119" s="182" t="n"/>
      <c r="CD119" s="182" t="n"/>
      <c r="CE119" s="182" t="n"/>
      <c r="CF119" s="182" t="n"/>
      <c r="CG119" s="182" t="n"/>
      <c r="CH119" s="182" t="n"/>
      <c r="CI119" s="182" t="n"/>
      <c r="CJ119" s="189" t="n">
        <v>72.75</v>
      </c>
      <c r="CK119" s="182" t="n"/>
      <c r="CL119" s="182" t="n"/>
      <c r="CM119" s="182" t="n"/>
      <c r="CN119" s="182" t="n"/>
      <c r="CO119" s="182" t="n"/>
      <c r="CP119" s="182" t="n"/>
      <c r="CQ119" s="182" t="n"/>
      <c r="CR119" s="182" t="n"/>
      <c r="CS119" s="182" t="n"/>
      <c r="CT119" s="182" t="n"/>
      <c r="CU119" s="182" t="n"/>
      <c r="CV119" s="182" t="n"/>
      <c r="CW119" s="182" t="n"/>
      <c r="CX119" s="182" t="n"/>
      <c r="CY119" s="182" t="n"/>
      <c r="CZ119" s="182" t="n"/>
      <c r="DA119" s="182" t="n"/>
      <c r="DB119" s="182" t="n"/>
      <c r="DC119" s="182" t="n"/>
      <c r="DD119" s="182" t="n"/>
      <c r="DE119" s="182" t="n"/>
      <c r="DF119" s="182" t="n"/>
      <c r="DG119" s="182" t="n"/>
      <c r="DH119" s="182" t="n"/>
      <c r="DI119" s="182" t="n"/>
      <c r="DJ119" s="182" t="n"/>
      <c r="DK119" s="182" t="n"/>
      <c r="DL119" s="182" t="n"/>
      <c r="DM119" s="182" t="n"/>
      <c r="DN119" s="182" t="n"/>
      <c r="DO119" s="182" t="n"/>
      <c r="DP119" s="182" t="n"/>
      <c r="DQ119" s="182" t="n"/>
      <c r="DR119" s="182" t="n"/>
      <c r="DS119" s="182" t="n"/>
      <c r="DT119" s="182" t="n"/>
      <c r="DU119" s="182" t="n"/>
      <c r="DV119" s="182" t="n"/>
      <c r="DW119" s="182" t="n"/>
      <c r="DX119" s="182" t="n"/>
      <c r="DY119" s="182" t="n"/>
      <c r="DZ119" s="182" t="n"/>
      <c r="EA119" s="182" t="n"/>
      <c r="EB119" s="182" t="n"/>
      <c r="EC119" s="182" t="n"/>
      <c r="ED119" s="182" t="n"/>
      <c r="EE119" s="182" t="n"/>
      <c r="EF119" s="182" t="n"/>
      <c r="EG119" s="182" t="n"/>
      <c r="EH119" s="182" t="n"/>
      <c r="EI119" s="182" t="n"/>
      <c r="EJ119" s="182" t="n"/>
      <c r="EK119" s="182" t="n"/>
      <c r="EL119" s="182" t="n"/>
      <c r="EM119" s="182" t="n"/>
      <c r="EN119" s="182" t="n"/>
      <c r="EO119" s="182" t="n"/>
      <c r="EP119" s="182" t="n"/>
      <c r="EQ119" s="182" t="n"/>
      <c r="ER119" s="182" t="n"/>
      <c r="ES119" s="182" t="n"/>
      <c r="ET119" s="182" t="n"/>
      <c r="EU119" s="182" t="n"/>
      <c r="EV119" s="182" t="n"/>
      <c r="EW119" s="182" t="n"/>
      <c r="EX119" s="182" t="n"/>
      <c r="EY119" s="182" t="n"/>
      <c r="EZ119" s="182" t="n"/>
      <c r="FA119" s="182" t="n"/>
      <c r="FB119" s="182" t="n"/>
      <c r="FC119" s="182" t="n"/>
      <c r="FD119" s="182" t="n"/>
      <c r="FE119" s="182" t="n"/>
      <c r="FF119" s="182" t="n"/>
      <c r="FG119" s="182" t="n"/>
      <c r="FH119" s="182" t="n"/>
      <c r="FI119" s="182" t="n"/>
      <c r="FJ119" s="182" t="n"/>
      <c r="FK119" s="182" t="n"/>
      <c r="FL119" s="182" t="n"/>
      <c r="FM119" s="182" t="n"/>
      <c r="FN119" s="182" t="n"/>
      <c r="FO119" s="182" t="n"/>
      <c r="FP119" s="184" t="n"/>
      <c r="FQ119" s="184" t="n"/>
      <c r="FR119" s="185">
        <f>SUM(F119:FQ119)</f>
        <v/>
      </c>
      <c r="FS119" s="186">
        <f>E119-FR119</f>
        <v/>
      </c>
    </row>
    <row r="120">
      <c r="A120" s="5" t="n">
        <v>119</v>
      </c>
      <c r="B120" s="179" t="n">
        <v>44341</v>
      </c>
      <c r="C120" s="30" t="inlineStr">
        <is>
          <t>DIGIKEY 2101995</t>
        </is>
      </c>
      <c r="D120" s="180" t="n">
        <v>44300</v>
      </c>
      <c r="E120" s="181" t="n">
        <v>14.81</v>
      </c>
      <c r="F120" s="182" t="n"/>
      <c r="G120" s="182" t="n"/>
      <c r="H120" s="182" t="n"/>
      <c r="I120" s="182" t="n"/>
      <c r="J120" s="182" t="n"/>
      <c r="K120" s="182" t="n"/>
      <c r="L120" s="182" t="n"/>
      <c r="M120" s="182" t="n"/>
      <c r="N120" s="182" t="n"/>
      <c r="O120" s="182" t="n"/>
      <c r="P120" s="182" t="n"/>
      <c r="Q120" s="182" t="n"/>
      <c r="R120" s="182" t="n"/>
      <c r="S120" s="182" t="n"/>
      <c r="T120" s="182" t="n"/>
      <c r="U120" s="182" t="n"/>
      <c r="V120" s="182" t="n"/>
      <c r="W120" s="182" t="n"/>
      <c r="X120" s="182" t="n"/>
      <c r="Y120" s="182" t="n"/>
      <c r="Z120" s="182" t="n"/>
      <c r="AA120" s="182" t="n"/>
      <c r="AB120" s="182" t="n"/>
      <c r="AC120" s="182" t="n"/>
      <c r="AD120" s="182" t="n"/>
      <c r="AE120" s="182" t="n"/>
      <c r="AF120" s="182" t="n"/>
      <c r="AG120" s="182" t="n"/>
      <c r="AH120" s="182" t="n"/>
      <c r="AI120" s="182" t="n"/>
      <c r="AJ120" s="182" t="n"/>
      <c r="AK120" s="182" t="n"/>
      <c r="AL120" s="182" t="n"/>
      <c r="AM120" s="182" t="n"/>
      <c r="AN120" s="182" t="n"/>
      <c r="AO120" s="182" t="n"/>
      <c r="AP120" s="182" t="n"/>
      <c r="AQ120" s="182" t="n"/>
      <c r="AR120" s="182" t="n"/>
      <c r="AS120" s="182" t="n"/>
      <c r="AT120" s="182" t="n"/>
      <c r="AU120" s="182" t="n"/>
      <c r="AV120" s="182" t="n"/>
      <c r="AW120" s="182" t="n"/>
      <c r="AX120" s="182" t="n"/>
      <c r="AY120" s="182" t="n"/>
      <c r="AZ120" s="182" t="n"/>
      <c r="BA120" s="182" t="n"/>
      <c r="BB120" s="182" t="n"/>
      <c r="BC120" s="182" t="n"/>
      <c r="BD120" s="182" t="n"/>
      <c r="BE120" s="182" t="n"/>
      <c r="BF120" s="182" t="n"/>
      <c r="BG120" s="182" t="n"/>
      <c r="BH120" s="182" t="n"/>
      <c r="BI120" s="182" t="n"/>
      <c r="BJ120" s="182" t="n"/>
      <c r="BK120" s="182" t="n"/>
      <c r="BL120" s="182" t="n"/>
      <c r="BM120" s="182" t="n"/>
      <c r="BN120" s="182" t="n"/>
      <c r="BO120" s="182" t="n"/>
      <c r="BP120" s="182" t="n"/>
      <c r="BQ120" s="182" t="n"/>
      <c r="BR120" s="182" t="n"/>
      <c r="BS120" s="182" t="n"/>
      <c r="BT120" s="182" t="n"/>
      <c r="BU120" s="182" t="n"/>
      <c r="BV120" s="182" t="n"/>
      <c r="BW120" s="182" t="n"/>
      <c r="BX120" s="182" t="n"/>
      <c r="BY120" s="182" t="n"/>
      <c r="BZ120" s="182" t="n"/>
      <c r="CA120" s="182" t="n"/>
      <c r="CB120" s="182" t="n"/>
      <c r="CC120" s="182" t="n"/>
      <c r="CD120" s="189" t="n">
        <v>14.81</v>
      </c>
      <c r="CE120" s="182" t="n"/>
      <c r="CF120" s="182" t="n"/>
      <c r="CG120" s="182" t="n"/>
      <c r="CH120" s="182" t="n"/>
      <c r="CI120" s="182" t="n"/>
      <c r="CJ120" s="182" t="n"/>
      <c r="CK120" s="182" t="n"/>
      <c r="CL120" s="182" t="n"/>
      <c r="CM120" s="182" t="n"/>
      <c r="CN120" s="182" t="n"/>
      <c r="CO120" s="182" t="n"/>
      <c r="CP120" s="182" t="n"/>
      <c r="CQ120" s="182" t="n"/>
      <c r="CR120" s="182" t="n"/>
      <c r="CS120" s="182" t="n"/>
      <c r="CT120" s="182" t="n"/>
      <c r="CU120" s="182" t="n"/>
      <c r="CV120" s="182" t="n"/>
      <c r="CW120" s="182" t="n"/>
      <c r="CX120" s="182" t="n"/>
      <c r="CY120" s="182" t="n"/>
      <c r="CZ120" s="182" t="n"/>
      <c r="DA120" s="182" t="n"/>
      <c r="DB120" s="182" t="n"/>
      <c r="DC120" s="182" t="n"/>
      <c r="DD120" s="182" t="n"/>
      <c r="DE120" s="182" t="n"/>
      <c r="DF120" s="182" t="n"/>
      <c r="DG120" s="182" t="n"/>
      <c r="DH120" s="182" t="n"/>
      <c r="DI120" s="182" t="n"/>
      <c r="DJ120" s="182" t="n"/>
      <c r="DK120" s="182" t="n"/>
      <c r="DL120" s="182" t="n"/>
      <c r="DM120" s="182" t="n"/>
      <c r="DN120" s="182" t="n"/>
      <c r="DO120" s="182" t="n"/>
      <c r="DP120" s="182" t="n"/>
      <c r="DQ120" s="182" t="n"/>
      <c r="DR120" s="182" t="n"/>
      <c r="DS120" s="182" t="n"/>
      <c r="DT120" s="182" t="n"/>
      <c r="DU120" s="182" t="n"/>
      <c r="DV120" s="182" t="n"/>
      <c r="DW120" s="182" t="n"/>
      <c r="DX120" s="182" t="n"/>
      <c r="DY120" s="182" t="n"/>
      <c r="DZ120" s="182" t="n"/>
      <c r="EA120" s="182" t="n"/>
      <c r="EB120" s="182" t="n"/>
      <c r="EC120" s="182" t="n"/>
      <c r="ED120" s="182" t="n"/>
      <c r="EE120" s="182" t="n"/>
      <c r="EF120" s="182" t="n"/>
      <c r="EG120" s="182" t="n"/>
      <c r="EH120" s="182" t="n"/>
      <c r="EI120" s="182" t="n"/>
      <c r="EJ120" s="182" t="n"/>
      <c r="EK120" s="182" t="n"/>
      <c r="EL120" s="182" t="n"/>
      <c r="EM120" s="182" t="n"/>
      <c r="EN120" s="182" t="n"/>
      <c r="EO120" s="182" t="n"/>
      <c r="EP120" s="182" t="n"/>
      <c r="EQ120" s="182" t="n"/>
      <c r="ER120" s="182" t="n"/>
      <c r="ES120" s="182" t="n"/>
      <c r="ET120" s="182" t="n"/>
      <c r="EU120" s="182" t="n"/>
      <c r="EV120" s="182" t="n"/>
      <c r="EW120" s="182" t="n"/>
      <c r="EX120" s="182" t="n"/>
      <c r="EY120" s="182" t="n"/>
      <c r="EZ120" s="182" t="n"/>
      <c r="FA120" s="182" t="n"/>
      <c r="FB120" s="182" t="n"/>
      <c r="FC120" s="182" t="n"/>
      <c r="FD120" s="182" t="n"/>
      <c r="FE120" s="182" t="n"/>
      <c r="FF120" s="182" t="n"/>
      <c r="FG120" s="182" t="n"/>
      <c r="FH120" s="182" t="n"/>
      <c r="FI120" s="182" t="n"/>
      <c r="FJ120" s="182" t="n"/>
      <c r="FK120" s="182" t="n"/>
      <c r="FL120" s="182" t="n"/>
      <c r="FM120" s="182" t="n"/>
      <c r="FN120" s="182" t="n"/>
      <c r="FO120" s="182" t="n"/>
      <c r="FP120" s="184" t="n"/>
      <c r="FQ120" s="184" t="n"/>
      <c r="FR120" s="185">
        <f>SUM(F120:FQ120)</f>
        <v/>
      </c>
      <c r="FS120" s="186">
        <f>E120-FR120</f>
        <v/>
      </c>
    </row>
    <row r="121">
      <c r="A121" s="5" t="n">
        <v>120</v>
      </c>
      <c r="B121" s="179" t="n">
        <v>44341</v>
      </c>
      <c r="C121" s="30" t="inlineStr">
        <is>
          <t>DIGIKEY 2102011</t>
        </is>
      </c>
      <c r="D121" s="180" t="n">
        <v>44301</v>
      </c>
      <c r="E121" s="181" t="n">
        <v>43.46</v>
      </c>
      <c r="F121" s="182" t="n"/>
      <c r="G121" s="182" t="n"/>
      <c r="H121" s="182" t="n"/>
      <c r="I121" s="182" t="n"/>
      <c r="J121" s="182" t="n"/>
      <c r="K121" s="182" t="n"/>
      <c r="L121" s="182" t="n"/>
      <c r="M121" s="182" t="n"/>
      <c r="N121" s="182" t="n"/>
      <c r="O121" s="182" t="n"/>
      <c r="P121" s="182" t="n"/>
      <c r="Q121" s="182" t="n"/>
      <c r="R121" s="182" t="n"/>
      <c r="S121" s="182" t="n"/>
      <c r="T121" s="182" t="n"/>
      <c r="U121" s="182" t="n"/>
      <c r="V121" s="182" t="n"/>
      <c r="W121" s="182" t="n"/>
      <c r="X121" s="182" t="n"/>
      <c r="Y121" s="182" t="n"/>
      <c r="Z121" s="182" t="n"/>
      <c r="AA121" s="182" t="n"/>
      <c r="AB121" s="182" t="n"/>
      <c r="AC121" s="182" t="n"/>
      <c r="AD121" s="182" t="n"/>
      <c r="AE121" s="182" t="n"/>
      <c r="AF121" s="182" t="n"/>
      <c r="AG121" s="182" t="n"/>
      <c r="AH121" s="182" t="n"/>
      <c r="AI121" s="182" t="n"/>
      <c r="AJ121" s="182" t="n"/>
      <c r="AK121" s="182" t="n"/>
      <c r="AL121" s="182" t="n"/>
      <c r="AM121" s="182" t="n"/>
      <c r="AN121" s="182" t="n"/>
      <c r="AO121" s="182" t="n"/>
      <c r="AP121" s="182" t="n"/>
      <c r="AQ121" s="182" t="n"/>
      <c r="AR121" s="182" t="n"/>
      <c r="AS121" s="182" t="n"/>
      <c r="AT121" s="182" t="n"/>
      <c r="AU121" s="182" t="n"/>
      <c r="AV121" s="182" t="n"/>
      <c r="AW121" s="182" t="n"/>
      <c r="AX121" s="182" t="n"/>
      <c r="AY121" s="182" t="n"/>
      <c r="AZ121" s="182" t="n"/>
      <c r="BA121" s="182" t="n"/>
      <c r="BB121" s="182" t="n"/>
      <c r="BC121" s="182" t="n"/>
      <c r="BD121" s="182" t="n"/>
      <c r="BE121" s="182" t="n"/>
      <c r="BF121" s="182" t="n"/>
      <c r="BG121" s="182" t="n"/>
      <c r="BH121" s="182" t="n"/>
      <c r="BI121" s="182" t="n"/>
      <c r="BJ121" s="182" t="n"/>
      <c r="BK121" s="182" t="n"/>
      <c r="BL121" s="182" t="n"/>
      <c r="BM121" s="182" t="n"/>
      <c r="BN121" s="182" t="n"/>
      <c r="BO121" s="182" t="n"/>
      <c r="BP121" s="182" t="n"/>
      <c r="BQ121" s="182" t="n"/>
      <c r="BR121" s="182" t="n"/>
      <c r="BS121" s="182" t="n"/>
      <c r="BT121" s="182" t="n"/>
      <c r="BU121" s="182" t="n"/>
      <c r="BV121" s="182" t="n"/>
      <c r="BW121" s="182" t="n"/>
      <c r="BX121" s="182" t="n"/>
      <c r="BY121" s="182" t="n"/>
      <c r="BZ121" s="182" t="n"/>
      <c r="CA121" s="182" t="n"/>
      <c r="CB121" s="182" t="n"/>
      <c r="CC121" s="182" t="n"/>
      <c r="CD121" s="182" t="n"/>
      <c r="CE121" s="182" t="n"/>
      <c r="CF121" s="182" t="n"/>
      <c r="CG121" s="182" t="n"/>
      <c r="CH121" s="182" t="n"/>
      <c r="CI121" s="182" t="n"/>
      <c r="CJ121" s="182" t="n"/>
      <c r="CK121" s="182" t="n"/>
      <c r="CL121" s="182" t="n"/>
      <c r="CM121" s="182" t="n"/>
      <c r="CN121" s="182" t="n"/>
      <c r="CO121" s="182" t="n"/>
      <c r="CP121" s="182" t="n"/>
      <c r="CQ121" s="182" t="n"/>
      <c r="CR121" s="189" t="n">
        <v>43.46</v>
      </c>
      <c r="CS121" s="182" t="n"/>
      <c r="CT121" s="182" t="n"/>
      <c r="CU121" s="182" t="n"/>
      <c r="CV121" s="182" t="n"/>
      <c r="CW121" s="182" t="n"/>
      <c r="CX121" s="182" t="n"/>
      <c r="CY121" s="182" t="n"/>
      <c r="CZ121" s="182" t="n"/>
      <c r="DA121" s="182" t="n"/>
      <c r="DB121" s="182" t="n"/>
      <c r="DC121" s="182" t="n"/>
      <c r="DD121" s="182" t="n"/>
      <c r="DE121" s="182" t="n"/>
      <c r="DF121" s="182" t="n"/>
      <c r="DG121" s="182" t="n"/>
      <c r="DH121" s="182" t="n"/>
      <c r="DI121" s="182" t="n"/>
      <c r="DJ121" s="182" t="n"/>
      <c r="DK121" s="182" t="n"/>
      <c r="DL121" s="182" t="n"/>
      <c r="DM121" s="182" t="n"/>
      <c r="DN121" s="182" t="n"/>
      <c r="DO121" s="182" t="n"/>
      <c r="DP121" s="182" t="n"/>
      <c r="DQ121" s="182" t="n"/>
      <c r="DR121" s="182" t="n"/>
      <c r="DS121" s="182" t="n"/>
      <c r="DT121" s="182" t="n"/>
      <c r="DU121" s="182" t="n"/>
      <c r="DV121" s="182" t="n"/>
      <c r="DW121" s="182" t="n"/>
      <c r="DX121" s="182" t="n"/>
      <c r="DY121" s="182" t="n"/>
      <c r="DZ121" s="182" t="n"/>
      <c r="EA121" s="182" t="n"/>
      <c r="EB121" s="182" t="n"/>
      <c r="EC121" s="182" t="n"/>
      <c r="ED121" s="182" t="n"/>
      <c r="EE121" s="182" t="n"/>
      <c r="EF121" s="182" t="n"/>
      <c r="EG121" s="182" t="n"/>
      <c r="EH121" s="182" t="n"/>
      <c r="EI121" s="182" t="n"/>
      <c r="EJ121" s="182" t="n"/>
      <c r="EK121" s="182" t="n"/>
      <c r="EL121" s="182" t="n"/>
      <c r="EM121" s="182" t="n"/>
      <c r="EN121" s="182" t="n"/>
      <c r="EO121" s="182" t="n"/>
      <c r="EP121" s="182" t="n"/>
      <c r="EQ121" s="182" t="n"/>
      <c r="ER121" s="182" t="n"/>
      <c r="ES121" s="182" t="n"/>
      <c r="ET121" s="182" t="n"/>
      <c r="EU121" s="182" t="n"/>
      <c r="EV121" s="182" t="n"/>
      <c r="EW121" s="182" t="n"/>
      <c r="EX121" s="182" t="n"/>
      <c r="EY121" s="182" t="n"/>
      <c r="EZ121" s="182" t="n"/>
      <c r="FA121" s="182" t="n"/>
      <c r="FB121" s="182" t="n"/>
      <c r="FC121" s="182" t="n"/>
      <c r="FD121" s="182" t="n"/>
      <c r="FE121" s="182" t="n"/>
      <c r="FF121" s="182" t="n"/>
      <c r="FG121" s="182" t="n"/>
      <c r="FH121" s="182" t="n"/>
      <c r="FI121" s="182" t="n"/>
      <c r="FJ121" s="182" t="n"/>
      <c r="FK121" s="182" t="n"/>
      <c r="FL121" s="182" t="n"/>
      <c r="FM121" s="182" t="n"/>
      <c r="FN121" s="182" t="n"/>
      <c r="FO121" s="182" t="n"/>
      <c r="FP121" s="184" t="n"/>
      <c r="FQ121" s="184" t="n"/>
      <c r="FR121" s="185">
        <f>SUM(F121:FQ121)</f>
        <v/>
      </c>
      <c r="FS121" s="186">
        <f>E121-FR121</f>
        <v/>
      </c>
    </row>
    <row r="122">
      <c r="A122" s="5" t="n">
        <v>121</v>
      </c>
      <c r="B122" s="179" t="n">
        <v>44341</v>
      </c>
      <c r="C122" s="30" t="inlineStr">
        <is>
          <t>DIGIKEY 2102020</t>
        </is>
      </c>
      <c r="D122" s="180" t="n">
        <v>44301</v>
      </c>
      <c r="E122" s="181" t="n">
        <v>4.55</v>
      </c>
      <c r="F122" s="182" t="n"/>
      <c r="G122" s="182" t="n"/>
      <c r="H122" s="182" t="n"/>
      <c r="I122" s="182" t="n"/>
      <c r="J122" s="182" t="n"/>
      <c r="K122" s="182" t="n"/>
      <c r="L122" s="182" t="n"/>
      <c r="M122" s="182" t="n"/>
      <c r="N122" s="182" t="n"/>
      <c r="O122" s="182" t="n"/>
      <c r="P122" s="182" t="n"/>
      <c r="Q122" s="182" t="n"/>
      <c r="R122" s="182" t="n"/>
      <c r="S122" s="182" t="n"/>
      <c r="T122" s="182" t="n"/>
      <c r="U122" s="182" t="n"/>
      <c r="V122" s="182" t="n"/>
      <c r="W122" s="182" t="n"/>
      <c r="X122" s="182" t="n"/>
      <c r="Y122" s="182" t="n"/>
      <c r="Z122" s="182" t="n"/>
      <c r="AA122" s="182" t="n"/>
      <c r="AB122" s="182" t="n"/>
      <c r="AC122" s="182" t="n"/>
      <c r="AD122" s="182" t="n"/>
      <c r="AE122" s="182" t="n"/>
      <c r="AF122" s="182" t="n"/>
      <c r="AG122" s="182" t="n"/>
      <c r="AH122" s="182" t="n"/>
      <c r="AI122" s="182" t="n"/>
      <c r="AJ122" s="182" t="n"/>
      <c r="AK122" s="182" t="n"/>
      <c r="AL122" s="182" t="n"/>
      <c r="AM122" s="182" t="n"/>
      <c r="AN122" s="182" t="n"/>
      <c r="AO122" s="182" t="n"/>
      <c r="AP122" s="182" t="n"/>
      <c r="AQ122" s="182" t="n"/>
      <c r="AR122" s="182" t="n"/>
      <c r="AS122" s="182" t="n"/>
      <c r="AT122" s="182" t="n"/>
      <c r="AU122" s="182" t="n"/>
      <c r="AV122" s="182" t="n"/>
      <c r="AW122" s="182" t="n"/>
      <c r="AX122" s="182" t="n"/>
      <c r="AY122" s="182" t="n"/>
      <c r="AZ122" s="182" t="n"/>
      <c r="BA122" s="182" t="n"/>
      <c r="BB122" s="182" t="n"/>
      <c r="BC122" s="182" t="n"/>
      <c r="BD122" s="182" t="n"/>
      <c r="BE122" s="182" t="n"/>
      <c r="BF122" s="182" t="n"/>
      <c r="BG122" s="182" t="n"/>
      <c r="BH122" s="182" t="n"/>
      <c r="BI122" s="182" t="n"/>
      <c r="BJ122" s="182" t="n"/>
      <c r="BK122" s="182" t="n"/>
      <c r="BL122" s="182" t="n"/>
      <c r="BM122" s="182" t="n"/>
      <c r="BN122" s="182" t="n"/>
      <c r="BO122" s="182" t="n"/>
      <c r="BP122" s="182" t="n"/>
      <c r="BQ122" s="182" t="n"/>
      <c r="BR122" s="182" t="n"/>
      <c r="BS122" s="182" t="n"/>
      <c r="BT122" s="182" t="n"/>
      <c r="BU122" s="182" t="n"/>
      <c r="BV122" s="182" t="n"/>
      <c r="BW122" s="182" t="n"/>
      <c r="BX122" s="182" t="n"/>
      <c r="BY122" s="182" t="n"/>
      <c r="BZ122" s="182" t="n"/>
      <c r="CA122" s="182" t="n"/>
      <c r="CB122" s="182" t="n"/>
      <c r="CC122" s="182" t="n"/>
      <c r="CD122" s="182" t="n"/>
      <c r="CE122" s="182" t="n"/>
      <c r="CF122" s="182" t="n"/>
      <c r="CG122" s="182" t="n"/>
      <c r="CH122" s="182" t="n"/>
      <c r="CI122" s="182" t="n"/>
      <c r="CJ122" s="182" t="n"/>
      <c r="CK122" s="182" t="n"/>
      <c r="CL122" s="182" t="n"/>
      <c r="CM122" s="182" t="n"/>
      <c r="CN122" s="182" t="n"/>
      <c r="CO122" s="182" t="n"/>
      <c r="CP122" s="182" t="n"/>
      <c r="CQ122" s="182" t="n"/>
      <c r="CR122" s="182" t="n"/>
      <c r="CS122" s="182" t="n"/>
      <c r="CT122" s="182" t="n"/>
      <c r="CU122" s="189" t="n">
        <v>4.55</v>
      </c>
      <c r="CV122" s="182" t="n"/>
      <c r="CW122" s="182" t="n"/>
      <c r="CX122" s="182" t="n"/>
      <c r="CY122" s="182" t="n"/>
      <c r="CZ122" s="182" t="n"/>
      <c r="DA122" s="182" t="n"/>
      <c r="DB122" s="182" t="n"/>
      <c r="DC122" s="182" t="n"/>
      <c r="DD122" s="182" t="n"/>
      <c r="DE122" s="182" t="n"/>
      <c r="DF122" s="182" t="n"/>
      <c r="DG122" s="182" t="n"/>
      <c r="DH122" s="182" t="n"/>
      <c r="DI122" s="182" t="n"/>
      <c r="DJ122" s="182" t="n"/>
      <c r="DK122" s="182" t="n"/>
      <c r="DL122" s="182" t="n"/>
      <c r="DM122" s="182" t="n"/>
      <c r="DN122" s="182" t="n"/>
      <c r="DO122" s="182" t="n"/>
      <c r="DP122" s="182" t="n"/>
      <c r="DQ122" s="182" t="n"/>
      <c r="DR122" s="182" t="n"/>
      <c r="DS122" s="182" t="n"/>
      <c r="DT122" s="182" t="n"/>
      <c r="DU122" s="182" t="n"/>
      <c r="DV122" s="182" t="n"/>
      <c r="DW122" s="182" t="n"/>
      <c r="DX122" s="182" t="n"/>
      <c r="DY122" s="182" t="n"/>
      <c r="DZ122" s="182" t="n"/>
      <c r="EA122" s="182" t="n"/>
      <c r="EB122" s="182" t="n"/>
      <c r="EC122" s="182" t="n"/>
      <c r="ED122" s="182" t="n"/>
      <c r="EE122" s="182" t="n"/>
      <c r="EF122" s="182" t="n"/>
      <c r="EG122" s="182" t="n"/>
      <c r="EH122" s="182" t="n"/>
      <c r="EI122" s="182" t="n"/>
      <c r="EJ122" s="182" t="n"/>
      <c r="EK122" s="182" t="n"/>
      <c r="EL122" s="182" t="n"/>
      <c r="EM122" s="182" t="n"/>
      <c r="EN122" s="182" t="n"/>
      <c r="EO122" s="182" t="n"/>
      <c r="EP122" s="182" t="n"/>
      <c r="EQ122" s="182" t="n"/>
      <c r="ER122" s="182" t="n"/>
      <c r="ES122" s="182" t="n"/>
      <c r="ET122" s="182" t="n"/>
      <c r="EU122" s="182" t="n"/>
      <c r="EV122" s="182" t="n"/>
      <c r="EW122" s="182" t="n"/>
      <c r="EX122" s="182" t="n"/>
      <c r="EY122" s="182" t="n"/>
      <c r="EZ122" s="182" t="n"/>
      <c r="FA122" s="182" t="n"/>
      <c r="FB122" s="182" t="n"/>
      <c r="FC122" s="182" t="n"/>
      <c r="FD122" s="182" t="n"/>
      <c r="FE122" s="182" t="n"/>
      <c r="FF122" s="182" t="n"/>
      <c r="FG122" s="182" t="n"/>
      <c r="FH122" s="182" t="n"/>
      <c r="FI122" s="182" t="n"/>
      <c r="FJ122" s="182" t="n"/>
      <c r="FK122" s="182" t="n"/>
      <c r="FL122" s="182" t="n"/>
      <c r="FM122" s="182" t="n"/>
      <c r="FN122" s="182" t="n"/>
      <c r="FO122" s="182" t="n"/>
      <c r="FP122" s="184" t="n"/>
      <c r="FQ122" s="184" t="n"/>
      <c r="FR122" s="185">
        <f>SUM(F122:FQ122)</f>
        <v/>
      </c>
      <c r="FS122" s="186">
        <f>E122-FR122</f>
        <v/>
      </c>
    </row>
    <row r="123">
      <c r="A123" s="5" t="n">
        <v>122</v>
      </c>
      <c r="B123" s="179" t="n">
        <v>44341</v>
      </c>
      <c r="C123" s="30" t="inlineStr">
        <is>
          <t>DIGIKEY 2102024</t>
        </is>
      </c>
      <c r="D123" s="180" t="n">
        <v>44302</v>
      </c>
      <c r="E123" s="181" t="n">
        <v>29.73</v>
      </c>
      <c r="F123" s="182" t="n"/>
      <c r="G123" s="182" t="n"/>
      <c r="H123" s="182" t="n"/>
      <c r="I123" s="182" t="n"/>
      <c r="J123" s="182" t="n"/>
      <c r="K123" s="182" t="n"/>
      <c r="L123" s="182" t="n"/>
      <c r="M123" s="182" t="n"/>
      <c r="N123" s="182" t="n"/>
      <c r="O123" s="182" t="n"/>
      <c r="P123" s="182" t="n"/>
      <c r="Q123" s="182" t="n"/>
      <c r="R123" s="182" t="n"/>
      <c r="S123" s="182" t="n"/>
      <c r="T123" s="182" t="n"/>
      <c r="U123" s="182" t="n"/>
      <c r="V123" s="182" t="n"/>
      <c r="W123" s="182" t="n"/>
      <c r="X123" s="182" t="n"/>
      <c r="Y123" s="182" t="n"/>
      <c r="Z123" s="182" t="n"/>
      <c r="AA123" s="182" t="n"/>
      <c r="AB123" s="182" t="n"/>
      <c r="AC123" s="182" t="n"/>
      <c r="AD123" s="182" t="n"/>
      <c r="AE123" s="182" t="n"/>
      <c r="AF123" s="182" t="n"/>
      <c r="AG123" s="182" t="n"/>
      <c r="AH123" s="182" t="n"/>
      <c r="AI123" s="182" t="n"/>
      <c r="AJ123" s="182" t="n"/>
      <c r="AK123" s="182" t="n"/>
      <c r="AL123" s="182" t="n"/>
      <c r="AM123" s="182" t="n"/>
      <c r="AN123" s="182" t="n"/>
      <c r="AO123" s="182" t="n"/>
      <c r="AP123" s="182" t="n"/>
      <c r="AQ123" s="182" t="n"/>
      <c r="AR123" s="182" t="n"/>
      <c r="AS123" s="182" t="n"/>
      <c r="AT123" s="182" t="n"/>
      <c r="AU123" s="182" t="n"/>
      <c r="AV123" s="182" t="n"/>
      <c r="AW123" s="182" t="n"/>
      <c r="AX123" s="182" t="n"/>
      <c r="AY123" s="182" t="n"/>
      <c r="AZ123" s="182" t="n"/>
      <c r="BA123" s="182" t="n"/>
      <c r="BB123" s="182" t="n"/>
      <c r="BC123" s="182" t="n"/>
      <c r="BD123" s="182" t="n"/>
      <c r="BE123" s="182" t="n"/>
      <c r="BF123" s="182" t="n"/>
      <c r="BG123" s="182" t="n"/>
      <c r="BH123" s="182" t="n"/>
      <c r="BI123" s="182" t="n"/>
      <c r="BJ123" s="182" t="n"/>
      <c r="BK123" s="182" t="n"/>
      <c r="BL123" s="182" t="n"/>
      <c r="BM123" s="182" t="n"/>
      <c r="BN123" s="182" t="n"/>
      <c r="BO123" s="182" t="n"/>
      <c r="BP123" s="182" t="n"/>
      <c r="BQ123" s="182" t="n"/>
      <c r="BR123" s="182" t="n"/>
      <c r="BS123" s="182" t="n"/>
      <c r="BT123" s="182" t="n"/>
      <c r="BU123" s="182" t="n"/>
      <c r="BV123" s="182" t="n"/>
      <c r="BW123" s="182" t="n"/>
      <c r="BX123" s="182" t="n"/>
      <c r="BY123" s="182" t="n"/>
      <c r="BZ123" s="182" t="n"/>
      <c r="CA123" s="182" t="n"/>
      <c r="CB123" s="182" t="n"/>
      <c r="CC123" s="182" t="n"/>
      <c r="CD123" s="182" t="n"/>
      <c r="CE123" s="182" t="n"/>
      <c r="CF123" s="182" t="n"/>
      <c r="CG123" s="189" t="n">
        <v>29.73</v>
      </c>
      <c r="CH123" s="182" t="n"/>
      <c r="CI123" s="182" t="n"/>
      <c r="CJ123" s="182" t="n"/>
      <c r="CK123" s="182" t="n"/>
      <c r="CL123" s="182" t="n"/>
      <c r="CM123" s="182" t="n"/>
      <c r="CN123" s="182" t="n"/>
      <c r="CO123" s="182" t="n"/>
      <c r="CP123" s="182" t="n"/>
      <c r="CQ123" s="182" t="n"/>
      <c r="CR123" s="182" t="n"/>
      <c r="CS123" s="182" t="n"/>
      <c r="CT123" s="182" t="n"/>
      <c r="CU123" s="182" t="n"/>
      <c r="CV123" s="182" t="n"/>
      <c r="CW123" s="182" t="n"/>
      <c r="CX123" s="182" t="n"/>
      <c r="CY123" s="182" t="n"/>
      <c r="CZ123" s="182" t="n"/>
      <c r="DA123" s="182" t="n"/>
      <c r="DB123" s="182" t="n"/>
      <c r="DC123" s="182" t="n"/>
      <c r="DD123" s="182" t="n"/>
      <c r="DE123" s="182" t="n"/>
      <c r="DF123" s="182" t="n"/>
      <c r="DG123" s="182" t="n"/>
      <c r="DH123" s="182" t="n"/>
      <c r="DI123" s="182" t="n"/>
      <c r="DJ123" s="182" t="n"/>
      <c r="DK123" s="182" t="n"/>
      <c r="DL123" s="182" t="n"/>
      <c r="DM123" s="182" t="n"/>
      <c r="DN123" s="182" t="n"/>
      <c r="DO123" s="182" t="n"/>
      <c r="DP123" s="182" t="n"/>
      <c r="DQ123" s="182" t="n"/>
      <c r="DR123" s="182" t="n"/>
      <c r="DS123" s="182" t="n"/>
      <c r="DT123" s="182" t="n"/>
      <c r="DU123" s="182" t="n"/>
      <c r="DV123" s="182" t="n"/>
      <c r="DW123" s="182" t="n"/>
      <c r="DX123" s="182" t="n"/>
      <c r="DY123" s="182" t="n"/>
      <c r="DZ123" s="182" t="n"/>
      <c r="EA123" s="182" t="n"/>
      <c r="EB123" s="182" t="n"/>
      <c r="EC123" s="182" t="n"/>
      <c r="ED123" s="182" t="n"/>
      <c r="EE123" s="182" t="n"/>
      <c r="EF123" s="182" t="n"/>
      <c r="EG123" s="182" t="n"/>
      <c r="EH123" s="182" t="n"/>
      <c r="EI123" s="182" t="n"/>
      <c r="EJ123" s="182" t="n"/>
      <c r="EK123" s="182" t="n"/>
      <c r="EL123" s="182" t="n"/>
      <c r="EM123" s="182" t="n"/>
      <c r="EN123" s="182" t="n"/>
      <c r="EO123" s="182" t="n"/>
      <c r="EP123" s="182" t="n"/>
      <c r="EQ123" s="182" t="n"/>
      <c r="ER123" s="182" t="n"/>
      <c r="ES123" s="182" t="n"/>
      <c r="ET123" s="182" t="n"/>
      <c r="EU123" s="182" t="n"/>
      <c r="EV123" s="182" t="n"/>
      <c r="EW123" s="182" t="n"/>
      <c r="EX123" s="182" t="n"/>
      <c r="EY123" s="182" t="n"/>
      <c r="EZ123" s="182" t="n"/>
      <c r="FA123" s="182" t="n"/>
      <c r="FB123" s="182" t="n"/>
      <c r="FC123" s="182" t="n"/>
      <c r="FD123" s="182" t="n"/>
      <c r="FE123" s="182" t="n"/>
      <c r="FF123" s="182" t="n"/>
      <c r="FG123" s="182" t="n"/>
      <c r="FH123" s="182" t="n"/>
      <c r="FI123" s="182" t="n"/>
      <c r="FJ123" s="182" t="n"/>
      <c r="FK123" s="182" t="n"/>
      <c r="FL123" s="182" t="n"/>
      <c r="FM123" s="182" t="n"/>
      <c r="FN123" s="182" t="n"/>
      <c r="FO123" s="182" t="n"/>
      <c r="FP123" s="184" t="n"/>
      <c r="FQ123" s="184" t="n"/>
      <c r="FR123" s="185">
        <f>SUM(F123:FQ123)</f>
        <v/>
      </c>
      <c r="FS123" s="186">
        <f>E123-FR123</f>
        <v/>
      </c>
    </row>
    <row r="124">
      <c r="A124" s="5" t="n">
        <v>123</v>
      </c>
      <c r="B124" s="179" t="n">
        <v>44341</v>
      </c>
      <c r="C124" s="30" t="inlineStr">
        <is>
          <t>DIGIKEY 2102600</t>
        </is>
      </c>
      <c r="D124" s="180" t="n">
        <v>44301</v>
      </c>
      <c r="E124" s="181" t="n">
        <v>222.13</v>
      </c>
      <c r="F124" s="182" t="n"/>
      <c r="G124" s="182" t="n"/>
      <c r="H124" s="182" t="n"/>
      <c r="I124" s="182" t="n"/>
      <c r="J124" s="182" t="n"/>
      <c r="K124" s="182" t="n"/>
      <c r="L124" s="182" t="n"/>
      <c r="M124" s="182" t="n"/>
      <c r="N124" s="182" t="n"/>
      <c r="O124" s="182" t="n"/>
      <c r="P124" s="182" t="n"/>
      <c r="Q124" s="182" t="n"/>
      <c r="R124" s="182" t="n"/>
      <c r="S124" s="182" t="n"/>
      <c r="T124" s="182" t="n"/>
      <c r="U124" s="182" t="n"/>
      <c r="V124" s="182" t="n"/>
      <c r="W124" s="182" t="n"/>
      <c r="X124" s="182" t="n"/>
      <c r="Y124" s="182" t="n"/>
      <c r="Z124" s="182" t="n"/>
      <c r="AA124" s="182" t="n"/>
      <c r="AB124" s="182" t="n"/>
      <c r="AC124" s="182" t="n"/>
      <c r="AD124" s="182" t="n"/>
      <c r="AE124" s="182" t="n"/>
      <c r="AF124" s="182" t="n"/>
      <c r="AG124" s="182" t="n"/>
      <c r="AH124" s="182" t="n"/>
      <c r="AI124" s="182" t="n"/>
      <c r="AJ124" s="182" t="n"/>
      <c r="AK124" s="182" t="n"/>
      <c r="AL124" s="182" t="n"/>
      <c r="AM124" s="182" t="n"/>
      <c r="AN124" s="182" t="n"/>
      <c r="AO124" s="182" t="n"/>
      <c r="AP124" s="182" t="n"/>
      <c r="AQ124" s="182" t="n"/>
      <c r="AR124" s="182" t="n"/>
      <c r="AS124" s="182" t="n"/>
      <c r="AT124" s="182" t="n"/>
      <c r="AU124" s="182" t="n"/>
      <c r="AV124" s="182" t="n"/>
      <c r="AW124" s="182" t="n"/>
      <c r="AX124" s="182" t="n"/>
      <c r="AY124" s="182" t="n"/>
      <c r="AZ124" s="182" t="n"/>
      <c r="BA124" s="182" t="n"/>
      <c r="BB124" s="182" t="n"/>
      <c r="BC124" s="182" t="n"/>
      <c r="BD124" s="182" t="n"/>
      <c r="BE124" s="182" t="n"/>
      <c r="BF124" s="182" t="n"/>
      <c r="BG124" s="182" t="n"/>
      <c r="BH124" s="182" t="n"/>
      <c r="BI124" s="182" t="n"/>
      <c r="BJ124" s="182" t="n"/>
      <c r="BK124" s="182" t="n"/>
      <c r="BL124" s="182" t="n"/>
      <c r="BM124" s="182" t="n"/>
      <c r="BN124" s="182" t="n"/>
      <c r="BO124" s="182" t="n"/>
      <c r="BP124" s="182" t="n"/>
      <c r="BQ124" s="182" t="n"/>
      <c r="BR124" s="182" t="n"/>
      <c r="BS124" s="182" t="n"/>
      <c r="BT124" s="182" t="n"/>
      <c r="BU124" s="182" t="n"/>
      <c r="BV124" s="182" t="n"/>
      <c r="BW124" s="182" t="n"/>
      <c r="BX124" s="182" t="n"/>
      <c r="BY124" s="182" t="n"/>
      <c r="BZ124" s="182" t="n"/>
      <c r="CA124" s="182" t="n"/>
      <c r="CB124" s="182" t="n"/>
      <c r="CC124" s="182" t="n"/>
      <c r="CD124" s="182" t="n"/>
      <c r="CE124" s="182" t="n"/>
      <c r="CF124" s="182" t="n"/>
      <c r="CG124" s="182" t="n"/>
      <c r="CH124" s="182" t="n"/>
      <c r="CI124" s="182" t="n"/>
      <c r="CJ124" s="182" t="n"/>
      <c r="CK124" s="182" t="n"/>
      <c r="CL124" s="182" t="n"/>
      <c r="CM124" s="182" t="n"/>
      <c r="CN124" s="182" t="n"/>
      <c r="CO124" s="182" t="n"/>
      <c r="CP124" s="182" t="n"/>
      <c r="CQ124" s="182" t="n"/>
      <c r="CR124" s="182" t="n"/>
      <c r="CS124" s="182" t="n"/>
      <c r="CT124" s="182" t="n"/>
      <c r="CU124" s="182" t="n"/>
      <c r="CV124" s="182" t="n"/>
      <c r="CW124" s="182" t="n"/>
      <c r="CX124" s="182" t="n"/>
      <c r="CY124" s="182" t="n"/>
      <c r="CZ124" s="182" t="n"/>
      <c r="DA124" s="182" t="n"/>
      <c r="DB124" s="182" t="n"/>
      <c r="DC124" s="182" t="n"/>
      <c r="DD124" s="182" t="n"/>
      <c r="DE124" s="182" t="n"/>
      <c r="DF124" s="182" t="n"/>
      <c r="DG124" s="182" t="n"/>
      <c r="DH124" s="182" t="n"/>
      <c r="DI124" s="182" t="n"/>
      <c r="DJ124" s="182" t="n"/>
      <c r="DK124" s="182" t="n"/>
      <c r="DL124" s="182" t="n"/>
      <c r="DM124" s="182" t="n"/>
      <c r="DN124" s="182" t="n"/>
      <c r="DO124" s="182" t="n"/>
      <c r="DP124" s="182" t="n"/>
      <c r="DQ124" s="182" t="n"/>
      <c r="DR124" s="182" t="n"/>
      <c r="DS124" s="182" t="n"/>
      <c r="DT124" s="182" t="n"/>
      <c r="DU124" s="182" t="n"/>
      <c r="DV124" s="182" t="n"/>
      <c r="DW124" s="182" t="n"/>
      <c r="DX124" s="182" t="n"/>
      <c r="DY124" s="182" t="n"/>
      <c r="DZ124" s="182" t="n"/>
      <c r="EA124" s="182" t="n"/>
      <c r="EB124" s="182" t="n"/>
      <c r="EC124" s="182" t="n"/>
      <c r="ED124" s="182" t="n"/>
      <c r="EE124" s="182" t="n"/>
      <c r="EF124" s="189" t="n">
        <v>222.13</v>
      </c>
      <c r="EG124" s="182" t="n"/>
      <c r="EH124" s="182" t="n"/>
      <c r="EI124" s="182" t="n"/>
      <c r="EJ124" s="182" t="n"/>
      <c r="EK124" s="182" t="n"/>
      <c r="EL124" s="182" t="n"/>
      <c r="EM124" s="182" t="n"/>
      <c r="EN124" s="182" t="n"/>
      <c r="EO124" s="182" t="n"/>
      <c r="EP124" s="182" t="n"/>
      <c r="EQ124" s="182" t="n"/>
      <c r="ER124" s="182" t="n"/>
      <c r="ES124" s="182" t="n"/>
      <c r="ET124" s="182" t="n"/>
      <c r="EU124" s="182" t="n"/>
      <c r="EV124" s="182" t="n"/>
      <c r="EW124" s="182" t="n"/>
      <c r="EX124" s="182" t="n"/>
      <c r="EY124" s="182" t="n"/>
      <c r="EZ124" s="182" t="n"/>
      <c r="FA124" s="182" t="n"/>
      <c r="FB124" s="182" t="n"/>
      <c r="FC124" s="182" t="n"/>
      <c r="FD124" s="182" t="n"/>
      <c r="FE124" s="182" t="n"/>
      <c r="FF124" s="182" t="n"/>
      <c r="FG124" s="182" t="n"/>
      <c r="FH124" s="182" t="n"/>
      <c r="FI124" s="182" t="n"/>
      <c r="FJ124" s="182" t="n"/>
      <c r="FK124" s="182" t="n"/>
      <c r="FL124" s="182" t="n"/>
      <c r="FM124" s="182" t="n"/>
      <c r="FN124" s="182" t="n"/>
      <c r="FO124" s="182" t="n"/>
      <c r="FP124" s="184" t="n"/>
      <c r="FQ124" s="184" t="n"/>
      <c r="FR124" s="185">
        <f>SUM(F124:FQ124)</f>
        <v/>
      </c>
      <c r="FS124" s="186">
        <f>E124-FR124</f>
        <v/>
      </c>
    </row>
    <row r="125">
      <c r="A125" s="5" t="n">
        <v>124</v>
      </c>
      <c r="B125" s="179" t="n">
        <v>44341</v>
      </c>
      <c r="C125" s="30" t="inlineStr">
        <is>
          <t>DIGIKEY 2102611</t>
        </is>
      </c>
      <c r="D125" s="180" t="n">
        <v>44302</v>
      </c>
      <c r="E125" s="181" t="n">
        <v>25.84</v>
      </c>
      <c r="F125" s="182" t="n"/>
      <c r="G125" s="182" t="n"/>
      <c r="H125" s="182" t="n"/>
      <c r="I125" s="182" t="n"/>
      <c r="J125" s="182" t="n"/>
      <c r="K125" s="182" t="n"/>
      <c r="L125" s="182" t="n"/>
      <c r="M125" s="182" t="n"/>
      <c r="N125" s="182" t="n"/>
      <c r="O125" s="182" t="n"/>
      <c r="P125" s="182" t="n"/>
      <c r="Q125" s="182" t="n"/>
      <c r="R125" s="182" t="n"/>
      <c r="S125" s="182" t="n"/>
      <c r="T125" s="182" t="n"/>
      <c r="U125" s="182" t="n"/>
      <c r="V125" s="182" t="n"/>
      <c r="W125" s="182" t="n"/>
      <c r="X125" s="182" t="n"/>
      <c r="Y125" s="182" t="n"/>
      <c r="Z125" s="182" t="n"/>
      <c r="AA125" s="182" t="n"/>
      <c r="AB125" s="182" t="n"/>
      <c r="AC125" s="182" t="n"/>
      <c r="AD125" s="182" t="n"/>
      <c r="AE125" s="182" t="n"/>
      <c r="AF125" s="182" t="n"/>
      <c r="AG125" s="182" t="n"/>
      <c r="AH125" s="182" t="n"/>
      <c r="AI125" s="182" t="n"/>
      <c r="AJ125" s="182" t="n"/>
      <c r="AK125" s="182" t="n"/>
      <c r="AL125" s="182" t="n"/>
      <c r="AM125" s="182" t="n"/>
      <c r="AN125" s="182" t="n"/>
      <c r="AO125" s="182" t="n"/>
      <c r="AP125" s="182" t="n"/>
      <c r="AQ125" s="182" t="n"/>
      <c r="AR125" s="182" t="n"/>
      <c r="AS125" s="182" t="n"/>
      <c r="AT125" s="182" t="n"/>
      <c r="AU125" s="182" t="n"/>
      <c r="AV125" s="182" t="n"/>
      <c r="AW125" s="182" t="n"/>
      <c r="AX125" s="182" t="n"/>
      <c r="AY125" s="182" t="n"/>
      <c r="AZ125" s="182" t="n"/>
      <c r="BA125" s="182" t="n"/>
      <c r="BB125" s="182" t="n"/>
      <c r="BC125" s="182" t="n"/>
      <c r="BD125" s="182" t="n"/>
      <c r="BE125" s="182" t="n"/>
      <c r="BF125" s="182" t="n"/>
      <c r="BG125" s="182" t="n"/>
      <c r="BH125" s="189" t="n">
        <v>25.84</v>
      </c>
      <c r="BI125" s="182" t="n"/>
      <c r="BJ125" s="182" t="n"/>
      <c r="BK125" s="182" t="n"/>
      <c r="BL125" s="182" t="n"/>
      <c r="BM125" s="182" t="n"/>
      <c r="BN125" s="182" t="n"/>
      <c r="BO125" s="182" t="n"/>
      <c r="BP125" s="182" t="n"/>
      <c r="BQ125" s="182" t="n"/>
      <c r="BR125" s="182" t="n"/>
      <c r="BS125" s="182" t="n"/>
      <c r="BT125" s="182" t="n"/>
      <c r="BU125" s="182" t="n"/>
      <c r="BV125" s="182" t="n"/>
      <c r="BW125" s="182" t="n"/>
      <c r="BX125" s="182" t="n"/>
      <c r="BY125" s="182" t="n"/>
      <c r="BZ125" s="182" t="n"/>
      <c r="CA125" s="182" t="n"/>
      <c r="CB125" s="182" t="n"/>
      <c r="CC125" s="182" t="n"/>
      <c r="CD125" s="182" t="n"/>
      <c r="CE125" s="182" t="n"/>
      <c r="CF125" s="182" t="n"/>
      <c r="CG125" s="182" t="n"/>
      <c r="CH125" s="182" t="n"/>
      <c r="CI125" s="182" t="n"/>
      <c r="CJ125" s="182" t="n"/>
      <c r="CK125" s="182" t="n"/>
      <c r="CL125" s="182" t="n"/>
      <c r="CM125" s="182" t="n"/>
      <c r="CN125" s="182" t="n"/>
      <c r="CO125" s="182" t="n"/>
      <c r="CP125" s="182" t="n"/>
      <c r="CQ125" s="182" t="n"/>
      <c r="CR125" s="182" t="n"/>
      <c r="CS125" s="182" t="n"/>
      <c r="CT125" s="182" t="n"/>
      <c r="CU125" s="182" t="n"/>
      <c r="CV125" s="182" t="n"/>
      <c r="CW125" s="182" t="n"/>
      <c r="CX125" s="182" t="n"/>
      <c r="CY125" s="182" t="n"/>
      <c r="CZ125" s="182" t="n"/>
      <c r="DA125" s="182" t="n"/>
      <c r="DB125" s="182" t="n"/>
      <c r="DC125" s="182" t="n"/>
      <c r="DD125" s="182" t="n"/>
      <c r="DE125" s="182" t="n"/>
      <c r="DF125" s="182" t="n"/>
      <c r="DG125" s="182" t="n"/>
      <c r="DH125" s="182" t="n"/>
      <c r="DI125" s="182" t="n"/>
      <c r="DJ125" s="182" t="n"/>
      <c r="DK125" s="182" t="n"/>
      <c r="DL125" s="182" t="n"/>
      <c r="DM125" s="182" t="n"/>
      <c r="DN125" s="182" t="n"/>
      <c r="DO125" s="182" t="n"/>
      <c r="DP125" s="182" t="n"/>
      <c r="DQ125" s="182" t="n"/>
      <c r="DR125" s="182" t="n"/>
      <c r="DS125" s="182" t="n"/>
      <c r="DT125" s="182" t="n"/>
      <c r="DU125" s="182" t="n"/>
      <c r="DV125" s="182" t="n"/>
      <c r="DW125" s="182" t="n"/>
      <c r="DX125" s="182" t="n"/>
      <c r="DY125" s="182" t="n"/>
      <c r="DZ125" s="182" t="n"/>
      <c r="EA125" s="182" t="n"/>
      <c r="EB125" s="182" t="n"/>
      <c r="EC125" s="182" t="n"/>
      <c r="ED125" s="182" t="n"/>
      <c r="EE125" s="182" t="n"/>
      <c r="EF125" s="182" t="n"/>
      <c r="EG125" s="182" t="n"/>
      <c r="EH125" s="182" t="n"/>
      <c r="EI125" s="182" t="n"/>
      <c r="EJ125" s="182" t="n"/>
      <c r="EK125" s="182" t="n"/>
      <c r="EL125" s="182" t="n"/>
      <c r="EM125" s="182" t="n"/>
      <c r="EN125" s="182" t="n"/>
      <c r="EO125" s="182" t="n"/>
      <c r="EP125" s="182" t="n"/>
      <c r="EQ125" s="182" t="n"/>
      <c r="ER125" s="182" t="n"/>
      <c r="ES125" s="182" t="n"/>
      <c r="ET125" s="182" t="n"/>
      <c r="EU125" s="182" t="n"/>
      <c r="EV125" s="182" t="n"/>
      <c r="EW125" s="182" t="n"/>
      <c r="EX125" s="182" t="n"/>
      <c r="EY125" s="182" t="n"/>
      <c r="EZ125" s="182" t="n"/>
      <c r="FA125" s="182" t="n"/>
      <c r="FB125" s="182" t="n"/>
      <c r="FC125" s="182" t="n"/>
      <c r="FD125" s="182" t="n"/>
      <c r="FE125" s="182" t="n"/>
      <c r="FF125" s="182" t="n"/>
      <c r="FG125" s="182" t="n"/>
      <c r="FH125" s="182" t="n"/>
      <c r="FI125" s="182" t="n"/>
      <c r="FJ125" s="182" t="n"/>
      <c r="FK125" s="182" t="n"/>
      <c r="FL125" s="182" t="n"/>
      <c r="FM125" s="182" t="n"/>
      <c r="FN125" s="182" t="n"/>
      <c r="FO125" s="182" t="n"/>
      <c r="FP125" s="184" t="n"/>
      <c r="FQ125" s="184" t="n"/>
      <c r="FR125" s="185">
        <f>SUM(F125:FQ125)</f>
        <v/>
      </c>
      <c r="FS125" s="186">
        <f>E125-FR125</f>
        <v/>
      </c>
    </row>
    <row r="126">
      <c r="A126" s="5" t="n">
        <v>125</v>
      </c>
      <c r="B126" s="179" t="n">
        <v>44341</v>
      </c>
      <c r="C126" s="30" t="inlineStr">
        <is>
          <t>DIGIKEY 2102752</t>
        </is>
      </c>
      <c r="D126" s="180" t="n">
        <v>44299</v>
      </c>
      <c r="E126" s="181" t="n">
        <v>57</v>
      </c>
      <c r="F126" s="182" t="n"/>
      <c r="G126" s="182" t="n"/>
      <c r="H126" s="182" t="n"/>
      <c r="I126" s="182" t="n"/>
      <c r="J126" s="182" t="n"/>
      <c r="K126" s="182" t="n"/>
      <c r="L126" s="182" t="n"/>
      <c r="M126" s="182" t="n"/>
      <c r="N126" s="182" t="n"/>
      <c r="O126" s="182" t="n"/>
      <c r="P126" s="182" t="n"/>
      <c r="Q126" s="182" t="n"/>
      <c r="R126" s="182" t="n"/>
      <c r="S126" s="182" t="n"/>
      <c r="T126" s="182" t="n"/>
      <c r="U126" s="182" t="n"/>
      <c r="V126" s="182" t="n"/>
      <c r="W126" s="182" t="n"/>
      <c r="X126" s="182" t="n"/>
      <c r="Y126" s="182" t="n"/>
      <c r="Z126" s="182" t="n"/>
      <c r="AA126" s="182" t="n"/>
      <c r="AB126" s="182" t="n"/>
      <c r="AC126" s="182" t="n"/>
      <c r="AD126" s="182" t="n"/>
      <c r="AE126" s="182" t="n"/>
      <c r="AF126" s="182" t="n"/>
      <c r="AG126" s="182" t="n"/>
      <c r="AH126" s="182" t="n"/>
      <c r="AI126" s="182" t="n"/>
      <c r="AJ126" s="182" t="n"/>
      <c r="AK126" s="182" t="n"/>
      <c r="AL126" s="182" t="n"/>
      <c r="AM126" s="182" t="n"/>
      <c r="AN126" s="182" t="n"/>
      <c r="AO126" s="182" t="n"/>
      <c r="AP126" s="182" t="n"/>
      <c r="AQ126" s="182" t="n"/>
      <c r="AR126" s="182" t="n"/>
      <c r="AS126" s="182" t="n"/>
      <c r="AT126" s="182" t="n"/>
      <c r="AU126" s="182" t="n"/>
      <c r="AV126" s="182" t="n"/>
      <c r="AW126" s="182" t="n"/>
      <c r="AX126" s="182" t="n"/>
      <c r="AY126" s="182" t="n"/>
      <c r="AZ126" s="182" t="n"/>
      <c r="BA126" s="182" t="n"/>
      <c r="BB126" s="182" t="n"/>
      <c r="BC126" s="182" t="n"/>
      <c r="BD126" s="182" t="n"/>
      <c r="BE126" s="182" t="n"/>
      <c r="BF126" s="182" t="n"/>
      <c r="BG126" s="182" t="n"/>
      <c r="BH126" s="182" t="n"/>
      <c r="BI126" s="182" t="n"/>
      <c r="BJ126" s="182" t="n"/>
      <c r="BK126" s="182" t="n"/>
      <c r="BL126" s="182" t="n"/>
      <c r="BM126" s="182" t="n"/>
      <c r="BN126" s="182" t="n"/>
      <c r="BO126" s="182" t="n"/>
      <c r="BP126" s="182" t="n"/>
      <c r="BQ126" s="182" t="n"/>
      <c r="BR126" s="182" t="n"/>
      <c r="BS126" s="182" t="n"/>
      <c r="BT126" s="182" t="n"/>
      <c r="BU126" s="189" t="n">
        <v>57</v>
      </c>
      <c r="BV126" s="182" t="n"/>
      <c r="BW126" s="182" t="n"/>
      <c r="BX126" s="182" t="n"/>
      <c r="BY126" s="182" t="n"/>
      <c r="BZ126" s="182" t="n"/>
      <c r="CA126" s="182" t="n"/>
      <c r="CB126" s="182" t="n"/>
      <c r="CC126" s="182" t="n"/>
      <c r="CD126" s="182" t="n"/>
      <c r="CE126" s="182" t="n"/>
      <c r="CF126" s="182" t="n"/>
      <c r="CG126" s="182" t="n"/>
      <c r="CH126" s="182" t="n"/>
      <c r="CI126" s="182" t="n"/>
      <c r="CJ126" s="182" t="n"/>
      <c r="CK126" s="182" t="n"/>
      <c r="CL126" s="182" t="n"/>
      <c r="CM126" s="182" t="n"/>
      <c r="CN126" s="182" t="n"/>
      <c r="CO126" s="182" t="n"/>
      <c r="CP126" s="182" t="n"/>
      <c r="CQ126" s="182" t="n"/>
      <c r="CR126" s="182" t="n"/>
      <c r="CS126" s="182" t="n"/>
      <c r="CT126" s="182" t="n"/>
      <c r="CU126" s="182" t="n"/>
      <c r="CV126" s="182" t="n"/>
      <c r="CW126" s="182" t="n"/>
      <c r="CX126" s="182" t="n"/>
      <c r="CY126" s="182" t="n"/>
      <c r="CZ126" s="182" t="n"/>
      <c r="DA126" s="182" t="n"/>
      <c r="DB126" s="182" t="n"/>
      <c r="DC126" s="182" t="n"/>
      <c r="DD126" s="182" t="n"/>
      <c r="DE126" s="182" t="n"/>
      <c r="DF126" s="182" t="n"/>
      <c r="DG126" s="182" t="n"/>
      <c r="DH126" s="182" t="n"/>
      <c r="DI126" s="182" t="n"/>
      <c r="DJ126" s="182" t="n"/>
      <c r="DK126" s="182" t="n"/>
      <c r="DL126" s="182" t="n"/>
      <c r="DM126" s="182" t="n"/>
      <c r="DN126" s="182" t="n"/>
      <c r="DO126" s="182" t="n"/>
      <c r="DP126" s="182" t="n"/>
      <c r="DQ126" s="182" t="n"/>
      <c r="DR126" s="182" t="n"/>
      <c r="DS126" s="182" t="n"/>
      <c r="DT126" s="182" t="n"/>
      <c r="DU126" s="182" t="n"/>
      <c r="DV126" s="182" t="n"/>
      <c r="DW126" s="182" t="n"/>
      <c r="DX126" s="182" t="n"/>
      <c r="DY126" s="182" t="n"/>
      <c r="DZ126" s="182" t="n"/>
      <c r="EA126" s="182" t="n"/>
      <c r="EB126" s="182" t="n"/>
      <c r="EC126" s="182" t="n"/>
      <c r="ED126" s="182" t="n"/>
      <c r="EE126" s="182" t="n"/>
      <c r="EF126" s="182" t="n"/>
      <c r="EG126" s="182" t="n"/>
      <c r="EH126" s="182" t="n"/>
      <c r="EI126" s="182" t="n"/>
      <c r="EJ126" s="182" t="n"/>
      <c r="EK126" s="182" t="n"/>
      <c r="EL126" s="182" t="n"/>
      <c r="EM126" s="182" t="n"/>
      <c r="EN126" s="182" t="n"/>
      <c r="EO126" s="182" t="n"/>
      <c r="EP126" s="182" t="n"/>
      <c r="EQ126" s="182" t="n"/>
      <c r="ER126" s="182" t="n"/>
      <c r="ES126" s="182" t="n"/>
      <c r="ET126" s="182" t="n"/>
      <c r="EU126" s="182" t="n"/>
      <c r="EV126" s="182" t="n"/>
      <c r="EW126" s="182" t="n"/>
      <c r="EX126" s="182" t="n"/>
      <c r="EY126" s="182" t="n"/>
      <c r="EZ126" s="182" t="n"/>
      <c r="FA126" s="182" t="n"/>
      <c r="FB126" s="182" t="n"/>
      <c r="FC126" s="182" t="n"/>
      <c r="FD126" s="182" t="n"/>
      <c r="FE126" s="182" t="n"/>
      <c r="FF126" s="182" t="n"/>
      <c r="FG126" s="182" t="n"/>
      <c r="FH126" s="182" t="n"/>
      <c r="FI126" s="182" t="n"/>
      <c r="FJ126" s="182" t="n"/>
      <c r="FK126" s="182" t="n"/>
      <c r="FL126" s="182" t="n"/>
      <c r="FM126" s="182" t="n"/>
      <c r="FN126" s="182" t="n"/>
      <c r="FO126" s="182" t="n"/>
      <c r="FP126" s="184" t="n"/>
      <c r="FQ126" s="184" t="n"/>
      <c r="FR126" s="185">
        <f>SUM(F126:FQ126)</f>
        <v/>
      </c>
      <c r="FS126" s="186">
        <f>E126-FR126</f>
        <v/>
      </c>
    </row>
    <row r="127">
      <c r="A127" s="5" t="n">
        <v>126</v>
      </c>
      <c r="B127" s="179" t="n">
        <v>44341</v>
      </c>
      <c r="C127" s="30" t="inlineStr">
        <is>
          <t>ARROW2101766</t>
        </is>
      </c>
      <c r="D127" s="180" t="n">
        <v>44327</v>
      </c>
      <c r="E127" s="181" t="n">
        <v>26.97</v>
      </c>
      <c r="F127" s="182" t="n"/>
      <c r="G127" s="182" t="n"/>
      <c r="H127" s="182" t="n"/>
      <c r="I127" s="182" t="n"/>
      <c r="J127" s="182" t="n"/>
      <c r="K127" s="182" t="n"/>
      <c r="L127" s="182" t="n"/>
      <c r="M127" s="182" t="n"/>
      <c r="N127" s="182" t="n"/>
      <c r="O127" s="182" t="n"/>
      <c r="P127" s="182" t="n"/>
      <c r="Q127" s="182" t="n"/>
      <c r="R127" s="182" t="n"/>
      <c r="S127" s="182" t="n"/>
      <c r="T127" s="182" t="n"/>
      <c r="U127" s="182" t="n"/>
      <c r="V127" s="182" t="n"/>
      <c r="W127" s="182" t="n"/>
      <c r="X127" s="182" t="n"/>
      <c r="Y127" s="182" t="n"/>
      <c r="Z127" s="182" t="n"/>
      <c r="AA127" s="182" t="n"/>
      <c r="AB127" s="182" t="n"/>
      <c r="AC127" s="182" t="n"/>
      <c r="AD127" s="182" t="n"/>
      <c r="AE127" s="182" t="n"/>
      <c r="AF127" s="182" t="n"/>
      <c r="AG127" s="182" t="n"/>
      <c r="AH127" s="182" t="n"/>
      <c r="AI127" s="182" t="n"/>
      <c r="AJ127" s="182" t="n"/>
      <c r="AK127" s="182" t="n"/>
      <c r="AL127" s="182" t="n"/>
      <c r="AM127" s="182" t="n"/>
      <c r="AN127" s="182" t="n"/>
      <c r="AO127" s="182" t="n"/>
      <c r="AP127" s="182" t="n"/>
      <c r="AQ127" s="182" t="n"/>
      <c r="AR127" s="182" t="n"/>
      <c r="AS127" s="182" t="n"/>
      <c r="AT127" s="182" t="n"/>
      <c r="AU127" s="182" t="n"/>
      <c r="AV127" s="182" t="n"/>
      <c r="AW127" s="182" t="n"/>
      <c r="AX127" s="182" t="n"/>
      <c r="AY127" s="182" t="n"/>
      <c r="AZ127" s="182" t="n"/>
      <c r="BA127" s="182" t="n"/>
      <c r="BB127" s="182" t="n"/>
      <c r="BC127" s="182" t="n"/>
      <c r="BD127" s="182" t="n"/>
      <c r="BE127" s="182" t="n"/>
      <c r="BF127" s="182" t="n"/>
      <c r="BG127" s="182" t="n"/>
      <c r="BH127" s="182" t="n"/>
      <c r="BI127" s="182" t="n"/>
      <c r="BJ127" s="182" t="n"/>
      <c r="BK127" s="182" t="n"/>
      <c r="BL127" s="182" t="n"/>
      <c r="BM127" s="182" t="n"/>
      <c r="BN127" s="182" t="n"/>
      <c r="BO127" s="182" t="n"/>
      <c r="BP127" s="182" t="n"/>
      <c r="BQ127" s="182" t="n"/>
      <c r="BR127" s="182" t="n"/>
      <c r="BS127" s="182" t="n"/>
      <c r="BT127" s="182" t="n"/>
      <c r="BU127" s="182" t="n"/>
      <c r="BV127" s="182" t="n"/>
      <c r="BW127" s="182" t="n"/>
      <c r="BX127" s="182" t="n"/>
      <c r="BY127" s="182" t="n"/>
      <c r="BZ127" s="182" t="n"/>
      <c r="CA127" s="182" t="n"/>
      <c r="CB127" s="182" t="n"/>
      <c r="CC127" s="182" t="n"/>
      <c r="CD127" s="182" t="n"/>
      <c r="CE127" s="182" t="n"/>
      <c r="CF127" s="182" t="n"/>
      <c r="CG127" s="182" t="n"/>
      <c r="CH127" s="182" t="n"/>
      <c r="CI127" s="182" t="n"/>
      <c r="CJ127" s="182" t="n"/>
      <c r="CK127" s="182" t="n"/>
      <c r="CL127" s="182" t="n"/>
      <c r="CM127" s="182" t="n"/>
      <c r="CN127" s="182" t="n"/>
      <c r="CO127" s="182" t="n"/>
      <c r="CP127" s="182" t="n"/>
      <c r="CQ127" s="182" t="n"/>
      <c r="CR127" s="182" t="n"/>
      <c r="CS127" s="182" t="n"/>
      <c r="CT127" s="182" t="n"/>
      <c r="CU127" s="182" t="n"/>
      <c r="CV127" s="182" t="n"/>
      <c r="CW127" s="182" t="n"/>
      <c r="CX127" s="182" t="n"/>
      <c r="CY127" s="182" t="n"/>
      <c r="CZ127" s="182" t="n"/>
      <c r="DA127" s="182" t="n"/>
      <c r="DB127" s="182" t="n"/>
      <c r="DC127" s="182" t="n"/>
      <c r="DD127" s="182" t="n"/>
      <c r="DE127" s="182" t="n"/>
      <c r="DF127" s="182" t="n"/>
      <c r="DG127" s="182" t="n"/>
      <c r="DH127" s="182" t="n"/>
      <c r="DI127" s="182" t="n"/>
      <c r="DJ127" s="182" t="n"/>
      <c r="DK127" s="182" t="n"/>
      <c r="DL127" s="182" t="n"/>
      <c r="DM127" s="182" t="n"/>
      <c r="DN127" s="182" t="n"/>
      <c r="DO127" s="182" t="n"/>
      <c r="DP127" s="182" t="n"/>
      <c r="DQ127" s="182" t="n"/>
      <c r="DR127" s="182" t="n"/>
      <c r="DS127" s="182" t="n"/>
      <c r="DT127" s="182" t="n"/>
      <c r="DU127" s="182" t="n"/>
      <c r="DV127" s="182" t="n"/>
      <c r="DW127" s="182" t="n"/>
      <c r="DX127" s="182" t="n"/>
      <c r="DY127" s="189" t="n">
        <v>26.97</v>
      </c>
      <c r="DZ127" s="182" t="n"/>
      <c r="EA127" s="182" t="n"/>
      <c r="EB127" s="182" t="n"/>
      <c r="EC127" s="182" t="n"/>
      <c r="ED127" s="182" t="n"/>
      <c r="EE127" s="182" t="n"/>
      <c r="EF127" s="182" t="n"/>
      <c r="EG127" s="182" t="n"/>
      <c r="EH127" s="182" t="n"/>
      <c r="EI127" s="182" t="n"/>
      <c r="EJ127" s="182" t="n"/>
      <c r="EK127" s="182" t="n"/>
      <c r="EL127" s="182" t="n"/>
      <c r="EM127" s="182" t="n"/>
      <c r="EN127" s="182" t="n"/>
      <c r="EO127" s="182" t="n"/>
      <c r="EP127" s="182" t="n"/>
      <c r="EQ127" s="182" t="n"/>
      <c r="ER127" s="182" t="n"/>
      <c r="ES127" s="182" t="n"/>
      <c r="ET127" s="182" t="n"/>
      <c r="EU127" s="182" t="n"/>
      <c r="EV127" s="182" t="n"/>
      <c r="EW127" s="182" t="n"/>
      <c r="EX127" s="182" t="n"/>
      <c r="EY127" s="182" t="n"/>
      <c r="EZ127" s="182" t="n"/>
      <c r="FA127" s="182" t="n"/>
      <c r="FB127" s="182" t="n"/>
      <c r="FC127" s="182" t="n"/>
      <c r="FD127" s="182" t="n"/>
      <c r="FE127" s="182" t="n"/>
      <c r="FF127" s="182" t="n"/>
      <c r="FG127" s="182" t="n"/>
      <c r="FH127" s="182" t="n"/>
      <c r="FI127" s="182" t="n"/>
      <c r="FJ127" s="182" t="n"/>
      <c r="FK127" s="182" t="n"/>
      <c r="FL127" s="182" t="n"/>
      <c r="FM127" s="182" t="n"/>
      <c r="FN127" s="182" t="n"/>
      <c r="FO127" s="182" t="n"/>
      <c r="FP127" s="184" t="n"/>
      <c r="FQ127" s="184" t="n"/>
      <c r="FR127" s="185">
        <f>SUM(F127:FQ127)</f>
        <v/>
      </c>
      <c r="FS127" s="186">
        <f>E127-FR127</f>
        <v/>
      </c>
    </row>
    <row r="128">
      <c r="A128" s="5" t="n">
        <v>127</v>
      </c>
      <c r="B128" s="179" t="n">
        <v>44341</v>
      </c>
      <c r="C128" s="30" t="inlineStr">
        <is>
          <t>ARROW2102029</t>
        </is>
      </c>
      <c r="D128" s="180" t="n">
        <v>44308</v>
      </c>
      <c r="E128" s="181" t="n">
        <v>124.5</v>
      </c>
      <c r="F128" s="182" t="n"/>
      <c r="G128" s="182" t="n"/>
      <c r="H128" s="182" t="n"/>
      <c r="I128" s="182" t="n"/>
      <c r="J128" s="182" t="n"/>
      <c r="K128" s="182" t="n"/>
      <c r="L128" s="182" t="n"/>
      <c r="M128" s="182" t="n"/>
      <c r="N128" s="182" t="n"/>
      <c r="O128" s="182" t="n"/>
      <c r="P128" s="182" t="n"/>
      <c r="Q128" s="182" t="n"/>
      <c r="R128" s="182" t="n"/>
      <c r="S128" s="182" t="n"/>
      <c r="T128" s="182" t="n"/>
      <c r="U128" s="182" t="n"/>
      <c r="V128" s="182" t="n"/>
      <c r="W128" s="182" t="n"/>
      <c r="X128" s="182" t="n"/>
      <c r="Y128" s="182" t="n"/>
      <c r="Z128" s="182" t="n"/>
      <c r="AA128" s="182" t="n"/>
      <c r="AB128" s="182" t="n"/>
      <c r="AC128" s="182" t="n"/>
      <c r="AD128" s="182" t="n"/>
      <c r="AE128" s="182" t="n"/>
      <c r="AF128" s="182" t="n"/>
      <c r="AG128" s="182" t="n"/>
      <c r="AH128" s="182" t="n"/>
      <c r="AI128" s="182" t="n"/>
      <c r="AJ128" s="182" t="n"/>
      <c r="AK128" s="182" t="n"/>
      <c r="AL128" s="182" t="n"/>
      <c r="AM128" s="182" t="n"/>
      <c r="AN128" s="182" t="n"/>
      <c r="AO128" s="182" t="n"/>
      <c r="AP128" s="182" t="n"/>
      <c r="AQ128" s="182" t="n"/>
      <c r="AR128" s="182" t="n"/>
      <c r="AS128" s="182" t="n"/>
      <c r="AT128" s="182" t="n"/>
      <c r="AU128" s="182" t="n"/>
      <c r="AV128" s="182" t="n"/>
      <c r="AW128" s="182" t="n"/>
      <c r="AX128" s="182" t="n"/>
      <c r="AY128" s="182" t="n"/>
      <c r="AZ128" s="182" t="n"/>
      <c r="BA128" s="182" t="n"/>
      <c r="BB128" s="182" t="n"/>
      <c r="BC128" s="182" t="n"/>
      <c r="BD128" s="182" t="n"/>
      <c r="BE128" s="182" t="n"/>
      <c r="BF128" s="182" t="n"/>
      <c r="BG128" s="182" t="n"/>
      <c r="BH128" s="182" t="n"/>
      <c r="BI128" s="182" t="n"/>
      <c r="BJ128" s="182" t="n"/>
      <c r="BK128" s="182" t="n"/>
      <c r="BL128" s="182" t="n"/>
      <c r="BM128" s="182" t="n"/>
      <c r="BN128" s="182" t="n"/>
      <c r="BO128" s="182" t="n"/>
      <c r="BP128" s="182" t="n"/>
      <c r="BQ128" s="182" t="n"/>
      <c r="BR128" s="182" t="n"/>
      <c r="BS128" s="182" t="n"/>
      <c r="BT128" s="182" t="n"/>
      <c r="BU128" s="182" t="n"/>
      <c r="BV128" s="182" t="n"/>
      <c r="BW128" s="182" t="n"/>
      <c r="BX128" s="182" t="n"/>
      <c r="BY128" s="182" t="n"/>
      <c r="BZ128" s="182" t="n"/>
      <c r="CA128" s="182" t="n"/>
      <c r="CB128" s="182" t="n"/>
      <c r="CC128" s="182" t="n"/>
      <c r="CD128" s="182" t="n"/>
      <c r="CE128" s="182" t="n"/>
      <c r="CF128" s="182" t="n"/>
      <c r="CG128" s="182" t="n"/>
      <c r="CH128" s="182" t="n"/>
      <c r="CI128" s="182" t="n"/>
      <c r="CJ128" s="182" t="n"/>
      <c r="CK128" s="182" t="n"/>
      <c r="CL128" s="182" t="n"/>
      <c r="CM128" s="182" t="n"/>
      <c r="CN128" s="182" t="n"/>
      <c r="CO128" s="182" t="n"/>
      <c r="CP128" s="182" t="n"/>
      <c r="CQ128" s="182" t="n"/>
      <c r="CR128" s="182" t="n"/>
      <c r="CS128" s="182" t="n"/>
      <c r="CT128" s="182" t="n"/>
      <c r="CU128" s="182" t="n"/>
      <c r="CV128" s="182" t="n"/>
      <c r="CW128" s="189" t="n">
        <v>124.5</v>
      </c>
      <c r="CX128" s="182" t="n"/>
      <c r="CY128" s="182" t="n"/>
      <c r="CZ128" s="182" t="n"/>
      <c r="DA128" s="182" t="n"/>
      <c r="DB128" s="182" t="n"/>
      <c r="DC128" s="182" t="n"/>
      <c r="DD128" s="182" t="n"/>
      <c r="DE128" s="182" t="n"/>
      <c r="DF128" s="182" t="n"/>
      <c r="DG128" s="182" t="n"/>
      <c r="DH128" s="182" t="n"/>
      <c r="DI128" s="182" t="n"/>
      <c r="DJ128" s="182" t="n"/>
      <c r="DK128" s="182" t="n"/>
      <c r="DL128" s="182" t="n"/>
      <c r="DM128" s="182" t="n"/>
      <c r="DN128" s="182" t="n"/>
      <c r="DO128" s="182" t="n"/>
      <c r="DP128" s="182" t="n"/>
      <c r="DQ128" s="182" t="n"/>
      <c r="DR128" s="182" t="n"/>
      <c r="DS128" s="182" t="n"/>
      <c r="DT128" s="182" t="n"/>
      <c r="DU128" s="182" t="n"/>
      <c r="DV128" s="182" t="n"/>
      <c r="DW128" s="182" t="n"/>
      <c r="DX128" s="182" t="n"/>
      <c r="DY128" s="57" t="n"/>
      <c r="DZ128" s="182" t="n"/>
      <c r="EA128" s="182" t="n"/>
      <c r="EB128" s="182" t="n"/>
      <c r="EC128" s="182" t="n"/>
      <c r="ED128" s="182" t="n"/>
      <c r="EE128" s="182" t="n"/>
      <c r="EF128" s="182" t="n"/>
      <c r="EG128" s="182" t="n"/>
      <c r="EH128" s="182" t="n"/>
      <c r="EI128" s="182" t="n"/>
      <c r="EJ128" s="182" t="n"/>
      <c r="EK128" s="182" t="n"/>
      <c r="EL128" s="182" t="n"/>
      <c r="EM128" s="182" t="n"/>
      <c r="EN128" s="182" t="n"/>
      <c r="EO128" s="182" t="n"/>
      <c r="EP128" s="182" t="n"/>
      <c r="EQ128" s="182" t="n"/>
      <c r="ER128" s="182" t="n"/>
      <c r="ES128" s="182" t="n"/>
      <c r="ET128" s="182" t="n"/>
      <c r="EU128" s="182" t="n"/>
      <c r="EV128" s="182" t="n"/>
      <c r="EW128" s="182" t="n"/>
      <c r="EX128" s="182" t="n"/>
      <c r="EY128" s="182" t="n"/>
      <c r="EZ128" s="182" t="n"/>
      <c r="FA128" s="182" t="n"/>
      <c r="FB128" s="182" t="n"/>
      <c r="FC128" s="182" t="n"/>
      <c r="FD128" s="182" t="n"/>
      <c r="FE128" s="182" t="n"/>
      <c r="FF128" s="182" t="n"/>
      <c r="FG128" s="182" t="n"/>
      <c r="FH128" s="182" t="n"/>
      <c r="FI128" s="182" t="n"/>
      <c r="FJ128" s="182" t="n"/>
      <c r="FK128" s="182" t="n"/>
      <c r="FL128" s="182" t="n"/>
      <c r="FM128" s="182" t="n"/>
      <c r="FN128" s="182" t="n"/>
      <c r="FO128" s="182" t="n"/>
      <c r="FP128" s="184" t="n"/>
      <c r="FQ128" s="184" t="n"/>
      <c r="FR128" s="185">
        <f>SUM(F128:FQ128)</f>
        <v/>
      </c>
      <c r="FS128" s="186">
        <f>E128-FR128</f>
        <v/>
      </c>
    </row>
    <row r="129">
      <c r="A129" s="5" t="n">
        <v>128</v>
      </c>
      <c r="B129" s="179" t="n">
        <v>44341</v>
      </c>
      <c r="C129" s="30" t="inlineStr">
        <is>
          <t>FUTURE2101293</t>
        </is>
      </c>
      <c r="D129" s="180" t="inlineStr">
        <is>
          <t>5/172021</t>
        </is>
      </c>
      <c r="E129" s="181">
        <f>13.22+0.15+18.23</f>
        <v/>
      </c>
      <c r="F129" s="182" t="n"/>
      <c r="G129" s="182" t="n"/>
      <c r="H129" s="182" t="n"/>
      <c r="I129" s="182" t="n"/>
      <c r="J129" s="182" t="n"/>
      <c r="K129" s="182" t="n"/>
      <c r="L129" s="182" t="n"/>
      <c r="M129" s="182" t="n"/>
      <c r="N129" s="182" t="n"/>
      <c r="O129" s="182" t="n"/>
      <c r="P129" s="182" t="n"/>
      <c r="Q129" s="182" t="n"/>
      <c r="R129" s="182" t="n"/>
      <c r="S129" s="182" t="n"/>
      <c r="T129" s="182" t="n"/>
      <c r="U129" s="182" t="n"/>
      <c r="V129" s="182" t="n"/>
      <c r="W129" s="182" t="n"/>
      <c r="X129" s="182" t="n"/>
      <c r="Y129" s="182" t="n"/>
      <c r="Z129" s="182" t="n"/>
      <c r="AA129" s="182" t="n"/>
      <c r="AB129" s="182" t="n"/>
      <c r="AC129" s="182" t="n"/>
      <c r="AD129" s="182" t="n"/>
      <c r="AE129" s="182" t="n"/>
      <c r="AF129" s="182" t="n"/>
      <c r="AG129" s="182" t="n"/>
      <c r="AH129" s="182" t="n"/>
      <c r="AI129" s="182" t="n"/>
      <c r="AJ129" s="182" t="n"/>
      <c r="AK129" s="182" t="n"/>
      <c r="AL129" s="182" t="n"/>
      <c r="AM129" s="182" t="n"/>
      <c r="AN129" s="182" t="n"/>
      <c r="AO129" s="182" t="n"/>
      <c r="AP129" s="182" t="n"/>
      <c r="AQ129" s="182" t="n"/>
      <c r="AR129" s="182" t="n"/>
      <c r="AS129" s="182" t="n"/>
      <c r="AT129" s="182" t="n"/>
      <c r="AU129" s="182" t="n"/>
      <c r="AV129" s="182" t="n"/>
      <c r="AW129" s="182" t="n"/>
      <c r="AX129" s="182" t="n"/>
      <c r="AY129" s="189" t="n">
        <v>31.6</v>
      </c>
      <c r="AZ129" s="182" t="n"/>
      <c r="BA129" s="182" t="n"/>
      <c r="BB129" s="182" t="n"/>
      <c r="BC129" s="182" t="n"/>
      <c r="BD129" s="182" t="n"/>
      <c r="BE129" s="182" t="n"/>
      <c r="BF129" s="182" t="n"/>
      <c r="BG129" s="182" t="n"/>
      <c r="BH129" s="182" t="n"/>
      <c r="BI129" s="182" t="n"/>
      <c r="BJ129" s="182" t="n"/>
      <c r="BK129" s="182" t="n"/>
      <c r="BL129" s="182" t="n"/>
      <c r="BM129" s="182" t="n"/>
      <c r="BN129" s="182" t="n"/>
      <c r="BO129" s="182" t="n"/>
      <c r="BP129" s="182" t="n"/>
      <c r="BQ129" s="182" t="n"/>
      <c r="BR129" s="182" t="n"/>
      <c r="BS129" s="182" t="n"/>
      <c r="BT129" s="182" t="n"/>
      <c r="BU129" s="182" t="n"/>
      <c r="BV129" s="182" t="n"/>
      <c r="BW129" s="182" t="n"/>
      <c r="BX129" s="182" t="n"/>
      <c r="BY129" s="182" t="n"/>
      <c r="BZ129" s="182" t="n"/>
      <c r="CA129" s="182" t="n"/>
      <c r="CB129" s="182" t="n"/>
      <c r="CC129" s="182" t="n"/>
      <c r="CD129" s="182" t="n"/>
      <c r="CE129" s="182" t="n"/>
      <c r="CF129" s="182" t="n"/>
      <c r="CG129" s="182" t="n"/>
      <c r="CH129" s="182" t="n"/>
      <c r="CI129" s="182" t="n"/>
      <c r="CJ129" s="182" t="n"/>
      <c r="CK129" s="182" t="n"/>
      <c r="CL129" s="182" t="n"/>
      <c r="CM129" s="182" t="n"/>
      <c r="CN129" s="182" t="n"/>
      <c r="CO129" s="182" t="n"/>
      <c r="CP129" s="182" t="n"/>
      <c r="CQ129" s="182" t="n"/>
      <c r="CR129" s="182" t="n"/>
      <c r="CS129" s="182" t="n"/>
      <c r="CT129" s="182" t="n"/>
      <c r="CU129" s="182" t="n"/>
      <c r="CV129" s="182" t="n"/>
      <c r="CW129" s="182" t="n"/>
      <c r="CX129" s="182" t="n"/>
      <c r="CY129" s="182" t="n"/>
      <c r="CZ129" s="182" t="n"/>
      <c r="DA129" s="182" t="n"/>
      <c r="DB129" s="182" t="n"/>
      <c r="DC129" s="182" t="n"/>
      <c r="DD129" s="182" t="n"/>
      <c r="DE129" s="182" t="n"/>
      <c r="DF129" s="182" t="n"/>
      <c r="DG129" s="182" t="n"/>
      <c r="DH129" s="182" t="n"/>
      <c r="DI129" s="182" t="n"/>
      <c r="DJ129" s="182" t="n"/>
      <c r="DK129" s="182" t="n"/>
      <c r="DL129" s="182" t="n"/>
      <c r="DM129" s="182" t="n"/>
      <c r="DN129" s="182" t="n"/>
      <c r="DO129" s="182" t="n"/>
      <c r="DP129" s="182" t="n"/>
      <c r="DQ129" s="182" t="n"/>
      <c r="DR129" s="182" t="n"/>
      <c r="DS129" s="182" t="n"/>
      <c r="DT129" s="182" t="n"/>
      <c r="DU129" s="182" t="n"/>
      <c r="DV129" s="182" t="n"/>
      <c r="DW129" s="182" t="n"/>
      <c r="DX129" s="182" t="n"/>
      <c r="DY129" s="182" t="n"/>
      <c r="DZ129" s="182" t="n"/>
      <c r="EA129" s="182" t="n"/>
      <c r="EB129" s="182" t="n"/>
      <c r="EC129" s="182" t="n"/>
      <c r="ED129" s="182" t="n"/>
      <c r="EE129" s="182" t="n"/>
      <c r="EF129" s="182" t="n"/>
      <c r="EG129" s="182" t="n"/>
      <c r="EH129" s="182" t="n"/>
      <c r="EI129" s="182" t="n"/>
      <c r="EJ129" s="182" t="n"/>
      <c r="EK129" s="182" t="n"/>
      <c r="EL129" s="182" t="n"/>
      <c r="EM129" s="182" t="n"/>
      <c r="EN129" s="182" t="n"/>
      <c r="EO129" s="182" t="n"/>
      <c r="EP129" s="182" t="n"/>
      <c r="EQ129" s="182" t="n"/>
      <c r="ER129" s="182" t="n"/>
      <c r="ES129" s="182" t="n"/>
      <c r="ET129" s="182" t="n"/>
      <c r="EU129" s="182" t="n"/>
      <c r="EV129" s="182" t="n"/>
      <c r="EW129" s="182" t="n"/>
      <c r="EX129" s="182" t="n"/>
      <c r="EY129" s="182" t="n"/>
      <c r="EZ129" s="182" t="n"/>
      <c r="FA129" s="182" t="n"/>
      <c r="FB129" s="182" t="n"/>
      <c r="FC129" s="182" t="n"/>
      <c r="FD129" s="182" t="n"/>
      <c r="FE129" s="182" t="n"/>
      <c r="FF129" s="182" t="n"/>
      <c r="FG129" s="182" t="n"/>
      <c r="FH129" s="182" t="n"/>
      <c r="FI129" s="182" t="n"/>
      <c r="FJ129" s="182" t="n"/>
      <c r="FK129" s="182" t="n"/>
      <c r="FL129" s="182" t="n"/>
      <c r="FM129" s="182" t="n"/>
      <c r="FN129" s="182" t="n"/>
      <c r="FO129" s="182" t="n"/>
      <c r="FP129" s="184" t="n"/>
      <c r="FQ129" s="184" t="n"/>
      <c r="FR129" s="185">
        <f>SUM(F129:FQ129)</f>
        <v/>
      </c>
      <c r="FS129" s="186">
        <f>E129-FR129</f>
        <v/>
      </c>
    </row>
    <row r="130">
      <c r="A130" s="5" t="n">
        <v>129</v>
      </c>
      <c r="B130" s="179" t="n">
        <v>44341</v>
      </c>
      <c r="C130" s="30" t="inlineStr">
        <is>
          <t>FUTURE2101949</t>
        </is>
      </c>
      <c r="D130" s="180" t="n">
        <v>44305</v>
      </c>
      <c r="E130" s="181" t="n">
        <v>5.57</v>
      </c>
      <c r="F130" s="182" t="n"/>
      <c r="G130" s="182" t="n"/>
      <c r="H130" s="182" t="n"/>
      <c r="I130" s="182" t="n"/>
      <c r="J130" s="182" t="n"/>
      <c r="K130" s="182" t="n"/>
      <c r="L130" s="182" t="n"/>
      <c r="M130" s="182" t="n"/>
      <c r="N130" s="182" t="n"/>
      <c r="O130" s="182" t="n"/>
      <c r="P130" s="182" t="n"/>
      <c r="Q130" s="182" t="n"/>
      <c r="R130" s="182" t="n"/>
      <c r="S130" s="182" t="n"/>
      <c r="T130" s="182" t="n"/>
      <c r="U130" s="182" t="n"/>
      <c r="V130" s="182" t="n"/>
      <c r="W130" s="182" t="n"/>
      <c r="X130" s="182" t="n"/>
      <c r="Y130" s="182" t="n"/>
      <c r="Z130" s="182" t="n"/>
      <c r="AA130" s="182" t="n"/>
      <c r="AB130" s="182" t="n"/>
      <c r="AC130" s="182" t="n"/>
      <c r="AD130" s="182" t="n"/>
      <c r="AE130" s="182" t="n"/>
      <c r="AF130" s="182" t="n"/>
      <c r="AG130" s="182" t="n"/>
      <c r="AH130" s="182" t="n"/>
      <c r="AI130" s="182" t="n"/>
      <c r="AJ130" s="182" t="n"/>
      <c r="AK130" s="182" t="n"/>
      <c r="AL130" s="182" t="n"/>
      <c r="AM130" s="182" t="n"/>
      <c r="AN130" s="182" t="n"/>
      <c r="AO130" s="182" t="n"/>
      <c r="AP130" s="182" t="n"/>
      <c r="AQ130" s="182" t="n"/>
      <c r="AR130" s="182" t="n"/>
      <c r="AS130" s="182" t="n"/>
      <c r="AT130" s="182" t="n"/>
      <c r="AU130" s="182" t="n"/>
      <c r="AV130" s="182" t="n"/>
      <c r="AW130" s="182" t="n"/>
      <c r="AX130" s="182" t="n"/>
      <c r="AY130" s="182" t="n"/>
      <c r="AZ130" s="182" t="n"/>
      <c r="BA130" s="182" t="n"/>
      <c r="BB130" s="182" t="n"/>
      <c r="BC130" s="182" t="n"/>
      <c r="BD130" s="182" t="n"/>
      <c r="BE130" s="182" t="n"/>
      <c r="BF130" s="182" t="n"/>
      <c r="BG130" s="182" t="n"/>
      <c r="BH130" s="182" t="n"/>
      <c r="BI130" s="182" t="n"/>
      <c r="BJ130" s="182" t="n"/>
      <c r="BK130" s="182" t="n"/>
      <c r="BL130" s="182" t="n"/>
      <c r="BM130" s="182" t="n"/>
      <c r="BN130" s="182" t="n"/>
      <c r="BO130" s="182" t="n"/>
      <c r="BP130" s="182" t="n"/>
      <c r="BQ130" s="182" t="n"/>
      <c r="BR130" s="182" t="n"/>
      <c r="BS130" s="182" t="n"/>
      <c r="BT130" s="182" t="n"/>
      <c r="BU130" s="182" t="n"/>
      <c r="BV130" s="182" t="n"/>
      <c r="BW130" s="182" t="n"/>
      <c r="BX130" s="182" t="n"/>
      <c r="BY130" s="182" t="n"/>
      <c r="BZ130" s="182" t="n"/>
      <c r="CA130" s="182" t="n"/>
      <c r="CB130" s="182" t="n"/>
      <c r="CC130" s="182" t="n"/>
      <c r="CD130" s="182" t="n"/>
      <c r="CE130" s="182" t="n"/>
      <c r="CF130" s="182" t="n"/>
      <c r="CG130" s="182" t="n"/>
      <c r="CH130" s="182" t="n"/>
      <c r="CI130" s="182" t="n"/>
      <c r="CJ130" s="182" t="n"/>
      <c r="CK130" s="182" t="n"/>
      <c r="CL130" s="182" t="n"/>
      <c r="CM130" s="182" t="n"/>
      <c r="CN130" s="182" t="n"/>
      <c r="CO130" s="182" t="n"/>
      <c r="CP130" s="182" t="n"/>
      <c r="CQ130" s="182" t="n"/>
      <c r="CR130" s="182" t="n"/>
      <c r="CS130" s="182" t="n"/>
      <c r="CT130" s="182" t="n"/>
      <c r="CU130" s="189" t="n">
        <v>5.57</v>
      </c>
      <c r="CV130" s="182" t="n"/>
      <c r="CW130" s="182" t="n"/>
      <c r="CX130" s="182" t="n"/>
      <c r="CY130" s="182" t="n"/>
      <c r="CZ130" s="182" t="n"/>
      <c r="DA130" s="182" t="n"/>
      <c r="DB130" s="182" t="n"/>
      <c r="DC130" s="182" t="n"/>
      <c r="DD130" s="182" t="n"/>
      <c r="DE130" s="182" t="n"/>
      <c r="DF130" s="182" t="n"/>
      <c r="DG130" s="182" t="n"/>
      <c r="DH130" s="182" t="n"/>
      <c r="DI130" s="182" t="n"/>
      <c r="DJ130" s="182" t="n"/>
      <c r="DK130" s="182" t="n"/>
      <c r="DL130" s="182" t="n"/>
      <c r="DM130" s="182" t="n"/>
      <c r="DN130" s="182" t="n"/>
      <c r="DO130" s="182" t="n"/>
      <c r="DP130" s="182" t="n"/>
      <c r="DQ130" s="182" t="n"/>
      <c r="DR130" s="182" t="n"/>
      <c r="DS130" s="182" t="n"/>
      <c r="DT130" s="182" t="n"/>
      <c r="DU130" s="182" t="n"/>
      <c r="DV130" s="182" t="n"/>
      <c r="DW130" s="182" t="n"/>
      <c r="DX130" s="182" t="n"/>
      <c r="DY130" s="182" t="n"/>
      <c r="DZ130" s="182" t="n"/>
      <c r="EA130" s="182" t="n"/>
      <c r="EB130" s="182" t="n"/>
      <c r="EC130" s="182" t="n"/>
      <c r="ED130" s="182" t="n"/>
      <c r="EE130" s="182" t="n"/>
      <c r="EF130" s="182" t="n"/>
      <c r="EG130" s="182" t="n"/>
      <c r="EH130" s="182" t="n"/>
      <c r="EI130" s="182" t="n"/>
      <c r="EJ130" s="182" t="n"/>
      <c r="EK130" s="182" t="n"/>
      <c r="EL130" s="182" t="n"/>
      <c r="EM130" s="182" t="n"/>
      <c r="EN130" s="182" t="n"/>
      <c r="EO130" s="182" t="n"/>
      <c r="EP130" s="182" t="n"/>
      <c r="EQ130" s="182" t="n"/>
      <c r="ER130" s="182" t="n"/>
      <c r="ES130" s="182" t="n"/>
      <c r="ET130" s="182" t="n"/>
      <c r="EU130" s="182" t="n"/>
      <c r="EV130" s="182" t="n"/>
      <c r="EW130" s="182" t="n"/>
      <c r="EX130" s="182" t="n"/>
      <c r="EY130" s="182" t="n"/>
      <c r="EZ130" s="182" t="n"/>
      <c r="FA130" s="182" t="n"/>
      <c r="FB130" s="182" t="n"/>
      <c r="FC130" s="182" t="n"/>
      <c r="FD130" s="182" t="n"/>
      <c r="FE130" s="182" t="n"/>
      <c r="FF130" s="182" t="n"/>
      <c r="FG130" s="182" t="n"/>
      <c r="FH130" s="182" t="n"/>
      <c r="FI130" s="182" t="n"/>
      <c r="FJ130" s="182" t="n"/>
      <c r="FK130" s="182" t="n"/>
      <c r="FL130" s="182" t="n"/>
      <c r="FM130" s="182" t="n"/>
      <c r="FN130" s="182" t="n"/>
      <c r="FO130" s="182" t="n"/>
      <c r="FP130" s="184" t="n"/>
      <c r="FQ130" s="184" t="n"/>
      <c r="FR130" s="185">
        <f>SUM(F130:FQ130)</f>
        <v/>
      </c>
      <c r="FS130" s="186">
        <f>E130-FR130</f>
        <v/>
      </c>
    </row>
    <row r="131">
      <c r="A131" s="5" t="n">
        <v>130</v>
      </c>
      <c r="B131" s="179" t="n">
        <v>44341</v>
      </c>
      <c r="C131" s="30" t="inlineStr">
        <is>
          <t>FUTURE2101987</t>
        </is>
      </c>
      <c r="D131" s="180" t="n">
        <v>44305</v>
      </c>
      <c r="E131" s="181" t="n">
        <v>9.800000000000001</v>
      </c>
      <c r="F131" s="182" t="n"/>
      <c r="G131" s="182" t="n"/>
      <c r="H131" s="182" t="n"/>
      <c r="I131" s="182" t="n"/>
      <c r="J131" s="182" t="n"/>
      <c r="K131" s="182" t="n"/>
      <c r="L131" s="182" t="n"/>
      <c r="M131" s="182" t="n"/>
      <c r="N131" s="182" t="n"/>
      <c r="O131" s="182" t="n"/>
      <c r="P131" s="182" t="n"/>
      <c r="Q131" s="182" t="n"/>
      <c r="R131" s="182" t="n"/>
      <c r="S131" s="182" t="n"/>
      <c r="T131" s="182" t="n"/>
      <c r="U131" s="182" t="n"/>
      <c r="V131" s="182" t="n"/>
      <c r="W131" s="182" t="n"/>
      <c r="X131" s="182" t="n"/>
      <c r="Y131" s="182" t="n"/>
      <c r="Z131" s="182" t="n"/>
      <c r="AA131" s="182" t="n"/>
      <c r="AB131" s="182" t="n"/>
      <c r="AC131" s="182" t="n"/>
      <c r="AD131" s="182" t="n"/>
      <c r="AE131" s="182" t="n"/>
      <c r="AF131" s="182" t="n"/>
      <c r="AG131" s="182" t="n"/>
      <c r="AH131" s="182" t="n"/>
      <c r="AI131" s="182" t="n"/>
      <c r="AJ131" s="182" t="n"/>
      <c r="AK131" s="182" t="n"/>
      <c r="AL131" s="182" t="n"/>
      <c r="AM131" s="182" t="n"/>
      <c r="AN131" s="182" t="n"/>
      <c r="AO131" s="182" t="n"/>
      <c r="AP131" s="182" t="n"/>
      <c r="AQ131" s="182" t="n"/>
      <c r="AR131" s="182" t="n"/>
      <c r="AS131" s="182" t="n"/>
      <c r="AT131" s="182" t="n"/>
      <c r="AU131" s="182" t="n"/>
      <c r="AV131" s="182" t="n"/>
      <c r="AW131" s="182" t="n"/>
      <c r="AX131" s="182" t="n"/>
      <c r="AY131" s="182" t="n"/>
      <c r="AZ131" s="182" t="n"/>
      <c r="BA131" s="182" t="n"/>
      <c r="BB131" s="182" t="n"/>
      <c r="BC131" s="182" t="n"/>
      <c r="BD131" s="182" t="n"/>
      <c r="BE131" s="182" t="n"/>
      <c r="BF131" s="182" t="n"/>
      <c r="BG131" s="182" t="n"/>
      <c r="BH131" s="182" t="n"/>
      <c r="BI131" s="182" t="n"/>
      <c r="BJ131" s="182" t="n"/>
      <c r="BK131" s="182" t="n"/>
      <c r="BL131" s="182" t="n"/>
      <c r="BM131" s="182" t="n"/>
      <c r="BN131" s="182" t="n"/>
      <c r="BO131" s="182" t="n"/>
      <c r="BP131" s="182" t="n"/>
      <c r="BQ131" s="182" t="n"/>
      <c r="BR131" s="182" t="n"/>
      <c r="BS131" s="182" t="n"/>
      <c r="BT131" s="182" t="n"/>
      <c r="BU131" s="182" t="n"/>
      <c r="BV131" s="182" t="n"/>
      <c r="BW131" s="182" t="n"/>
      <c r="BX131" s="182" t="n"/>
      <c r="BY131" s="182" t="n"/>
      <c r="BZ131" s="182" t="n"/>
      <c r="CA131" s="182" t="n"/>
      <c r="CB131" s="182" t="n"/>
      <c r="CC131" s="182" t="n"/>
      <c r="CD131" s="182" t="n"/>
      <c r="CE131" s="182" t="n"/>
      <c r="CF131" s="182" t="n"/>
      <c r="CG131" s="182" t="n"/>
      <c r="CH131" s="182" t="n"/>
      <c r="CI131" s="182" t="n"/>
      <c r="CJ131" s="189" t="n">
        <v>9.800000000000001</v>
      </c>
      <c r="CK131" s="182" t="n"/>
      <c r="CL131" s="182" t="n"/>
      <c r="CM131" s="182" t="n"/>
      <c r="CN131" s="182" t="n"/>
      <c r="CO131" s="182" t="n"/>
      <c r="CP131" s="182" t="n"/>
      <c r="CQ131" s="182" t="n"/>
      <c r="CR131" s="182" t="n"/>
      <c r="CS131" s="182" t="n"/>
      <c r="CT131" s="182" t="n"/>
      <c r="CU131" s="182" t="n"/>
      <c r="CV131" s="182" t="n"/>
      <c r="CW131" s="182" t="n"/>
      <c r="CX131" s="182" t="n"/>
      <c r="CY131" s="182" t="n"/>
      <c r="CZ131" s="182" t="n"/>
      <c r="DA131" s="182" t="n"/>
      <c r="DB131" s="182" t="n"/>
      <c r="DC131" s="182" t="n"/>
      <c r="DD131" s="182" t="n"/>
      <c r="DE131" s="182" t="n"/>
      <c r="DF131" s="182" t="n"/>
      <c r="DG131" s="182" t="n"/>
      <c r="DH131" s="182" t="n"/>
      <c r="DI131" s="182" t="n"/>
      <c r="DJ131" s="182" t="n"/>
      <c r="DK131" s="182" t="n"/>
      <c r="DL131" s="182" t="n"/>
      <c r="DM131" s="182" t="n"/>
      <c r="DN131" s="182" t="n"/>
      <c r="DO131" s="182" t="n"/>
      <c r="DP131" s="182" t="n"/>
      <c r="DQ131" s="182" t="n"/>
      <c r="DR131" s="182" t="n"/>
      <c r="DS131" s="182" t="n"/>
      <c r="DT131" s="182" t="n"/>
      <c r="DU131" s="182" t="n"/>
      <c r="DV131" s="182" t="n"/>
      <c r="DW131" s="182" t="n"/>
      <c r="DX131" s="182" t="n"/>
      <c r="DY131" s="182" t="n"/>
      <c r="DZ131" s="182" t="n"/>
      <c r="EA131" s="182" t="n"/>
      <c r="EB131" s="182" t="n"/>
      <c r="EC131" s="182" t="n"/>
      <c r="ED131" s="182" t="n"/>
      <c r="EE131" s="182" t="n"/>
      <c r="EF131" s="182" t="n"/>
      <c r="EG131" s="182" t="n"/>
      <c r="EH131" s="182" t="n"/>
      <c r="EI131" s="182" t="n"/>
      <c r="EJ131" s="182" t="n"/>
      <c r="EK131" s="182" t="n"/>
      <c r="EL131" s="182" t="n"/>
      <c r="EM131" s="182" t="n"/>
      <c r="EN131" s="182" t="n"/>
      <c r="EO131" s="182" t="n"/>
      <c r="EP131" s="182" t="n"/>
      <c r="EQ131" s="182" t="n"/>
      <c r="ER131" s="182" t="n"/>
      <c r="ES131" s="182" t="n"/>
      <c r="ET131" s="182" t="n"/>
      <c r="EU131" s="182" t="n"/>
      <c r="EV131" s="182" t="n"/>
      <c r="EW131" s="182" t="n"/>
      <c r="EX131" s="182" t="n"/>
      <c r="EY131" s="182" t="n"/>
      <c r="EZ131" s="182" t="n"/>
      <c r="FA131" s="182" t="n"/>
      <c r="FB131" s="182" t="n"/>
      <c r="FC131" s="182" t="n"/>
      <c r="FD131" s="182" t="n"/>
      <c r="FE131" s="182" t="n"/>
      <c r="FF131" s="182" t="n"/>
      <c r="FG131" s="182" t="n"/>
      <c r="FH131" s="182" t="n"/>
      <c r="FI131" s="182" t="n"/>
      <c r="FJ131" s="182" t="n"/>
      <c r="FK131" s="182" t="n"/>
      <c r="FL131" s="182" t="n"/>
      <c r="FM131" s="182" t="n"/>
      <c r="FN131" s="182" t="n"/>
      <c r="FO131" s="182" t="n"/>
      <c r="FP131" s="184" t="n"/>
      <c r="FQ131" s="184" t="n"/>
      <c r="FR131" s="185">
        <f>SUM(F131:FQ131)</f>
        <v/>
      </c>
      <c r="FS131" s="186">
        <f>E131-FR131</f>
        <v/>
      </c>
    </row>
    <row r="132">
      <c r="A132" s="5" t="n">
        <v>131</v>
      </c>
      <c r="B132" s="179" t="n">
        <v>44341</v>
      </c>
      <c r="C132" s="30" t="inlineStr">
        <is>
          <t>FUTURE2102021</t>
        </is>
      </c>
      <c r="D132" s="180" t="n">
        <v>44305</v>
      </c>
      <c r="E132" s="181" t="n">
        <v>4.5</v>
      </c>
      <c r="F132" s="182" t="n"/>
      <c r="G132" s="182" t="n"/>
      <c r="H132" s="182" t="n"/>
      <c r="I132" s="182" t="n"/>
      <c r="J132" s="182" t="n"/>
      <c r="K132" s="182" t="n"/>
      <c r="L132" s="182" t="n"/>
      <c r="M132" s="182" t="n"/>
      <c r="N132" s="182" t="n"/>
      <c r="O132" s="182" t="n"/>
      <c r="P132" s="182" t="n"/>
      <c r="Q132" s="182" t="n"/>
      <c r="R132" s="182" t="n"/>
      <c r="S132" s="182" t="n"/>
      <c r="T132" s="182" t="n"/>
      <c r="U132" s="182" t="n"/>
      <c r="V132" s="182" t="n"/>
      <c r="W132" s="182" t="n"/>
      <c r="X132" s="182" t="n"/>
      <c r="Y132" s="182" t="n"/>
      <c r="Z132" s="182" t="n"/>
      <c r="AA132" s="182" t="n"/>
      <c r="AB132" s="182" t="n"/>
      <c r="AC132" s="182" t="n"/>
      <c r="AD132" s="182" t="n"/>
      <c r="AE132" s="182" t="n"/>
      <c r="AF132" s="182" t="n"/>
      <c r="AG132" s="182" t="n"/>
      <c r="AH132" s="182" t="n"/>
      <c r="AI132" s="182" t="n"/>
      <c r="AJ132" s="182" t="n"/>
      <c r="AK132" s="182" t="n"/>
      <c r="AL132" s="182" t="n"/>
      <c r="AM132" s="182" t="n"/>
      <c r="AN132" s="182" t="n"/>
      <c r="AO132" s="182" t="n"/>
      <c r="AP132" s="182" t="n"/>
      <c r="AQ132" s="182" t="n"/>
      <c r="AR132" s="182" t="n"/>
      <c r="AS132" s="182" t="n"/>
      <c r="AT132" s="182" t="n"/>
      <c r="AU132" s="182" t="n"/>
      <c r="AV132" s="182" t="n"/>
      <c r="AW132" s="182" t="n"/>
      <c r="AX132" s="182" t="n"/>
      <c r="AY132" s="182" t="n"/>
      <c r="AZ132" s="182" t="n"/>
      <c r="BA132" s="182" t="n"/>
      <c r="BB132" s="182" t="n"/>
      <c r="BC132" s="182" t="n"/>
      <c r="BD132" s="182" t="n"/>
      <c r="BE132" s="182" t="n"/>
      <c r="BF132" s="182" t="n"/>
      <c r="BG132" s="182" t="n"/>
      <c r="BH132" s="182" t="n"/>
      <c r="BI132" s="182" t="n"/>
      <c r="BJ132" s="182" t="n"/>
      <c r="BK132" s="182" t="n"/>
      <c r="BL132" s="182" t="n"/>
      <c r="BM132" s="182" t="n"/>
      <c r="BN132" s="182" t="n"/>
      <c r="BO132" s="182" t="n"/>
      <c r="BP132" s="182" t="n"/>
      <c r="BQ132" s="182" t="n"/>
      <c r="BR132" s="182" t="n"/>
      <c r="BS132" s="182" t="n"/>
      <c r="BT132" s="182" t="n"/>
      <c r="BU132" s="182" t="n"/>
      <c r="BV132" s="182" t="n"/>
      <c r="BW132" s="182" t="n"/>
      <c r="BX132" s="182" t="n"/>
      <c r="BY132" s="182" t="n"/>
      <c r="BZ132" s="182" t="n"/>
      <c r="CA132" s="182" t="n"/>
      <c r="CB132" s="182" t="n"/>
      <c r="CC132" s="182" t="n"/>
      <c r="CD132" s="182" t="n"/>
      <c r="CE132" s="182" t="n"/>
      <c r="CF132" s="182" t="n"/>
      <c r="CG132" s="182" t="n"/>
      <c r="CH132" s="182" t="n"/>
      <c r="CI132" s="182" t="n"/>
      <c r="CJ132" s="182" t="n"/>
      <c r="CK132" s="182" t="n"/>
      <c r="CL132" s="182" t="n"/>
      <c r="CM132" s="182" t="n"/>
      <c r="CN132" s="182" t="n"/>
      <c r="CO132" s="182" t="n"/>
      <c r="CP132" s="182" t="n"/>
      <c r="CQ132" s="182" t="n"/>
      <c r="CR132" s="182" t="n"/>
      <c r="CS132" s="182" t="n"/>
      <c r="CT132" s="182" t="n"/>
      <c r="CU132" s="189" t="n">
        <v>4.5</v>
      </c>
      <c r="CV132" s="182" t="n"/>
      <c r="CW132" s="182" t="n"/>
      <c r="CX132" s="182" t="n"/>
      <c r="CY132" s="182" t="n"/>
      <c r="CZ132" s="182" t="n"/>
      <c r="DA132" s="182" t="n"/>
      <c r="DB132" s="182" t="n"/>
      <c r="DC132" s="182" t="n"/>
      <c r="DD132" s="182" t="n"/>
      <c r="DE132" s="182" t="n"/>
      <c r="DF132" s="182" t="n"/>
      <c r="DG132" s="182" t="n"/>
      <c r="DH132" s="182" t="n"/>
      <c r="DI132" s="182" t="n"/>
      <c r="DJ132" s="182" t="n"/>
      <c r="DK132" s="182" t="n"/>
      <c r="DL132" s="182" t="n"/>
      <c r="DM132" s="182" t="n"/>
      <c r="DN132" s="182" t="n"/>
      <c r="DO132" s="182" t="n"/>
      <c r="DP132" s="182" t="n"/>
      <c r="DQ132" s="182" t="n"/>
      <c r="DR132" s="182" t="n"/>
      <c r="DS132" s="182" t="n"/>
      <c r="DT132" s="182" t="n"/>
      <c r="DU132" s="182" t="n"/>
      <c r="DV132" s="182" t="n"/>
      <c r="DW132" s="182" t="n"/>
      <c r="DX132" s="182" t="n"/>
      <c r="DY132" s="182" t="n"/>
      <c r="DZ132" s="182" t="n"/>
      <c r="EA132" s="182" t="n"/>
      <c r="EB132" s="182" t="n"/>
      <c r="EC132" s="182" t="n"/>
      <c r="ED132" s="182" t="n"/>
      <c r="EE132" s="182" t="n"/>
      <c r="EF132" s="182" t="n"/>
      <c r="EG132" s="182" t="n"/>
      <c r="EH132" s="182" t="n"/>
      <c r="EI132" s="182" t="n"/>
      <c r="EJ132" s="182" t="n"/>
      <c r="EK132" s="182" t="n"/>
      <c r="EL132" s="182" t="n"/>
      <c r="EM132" s="182" t="n"/>
      <c r="EN132" s="182" t="n"/>
      <c r="EO132" s="182" t="n"/>
      <c r="EP132" s="182" t="n"/>
      <c r="EQ132" s="182" t="n"/>
      <c r="ER132" s="182" t="n"/>
      <c r="ES132" s="182" t="n"/>
      <c r="ET132" s="182" t="n"/>
      <c r="EU132" s="182" t="n"/>
      <c r="EV132" s="182" t="n"/>
      <c r="EW132" s="182" t="n"/>
      <c r="EX132" s="182" t="n"/>
      <c r="EY132" s="182" t="n"/>
      <c r="EZ132" s="182" t="n"/>
      <c r="FA132" s="182" t="n"/>
      <c r="FB132" s="182" t="n"/>
      <c r="FC132" s="182" t="n"/>
      <c r="FD132" s="182" t="n"/>
      <c r="FE132" s="182" t="n"/>
      <c r="FF132" s="182" t="n"/>
      <c r="FG132" s="182" t="n"/>
      <c r="FH132" s="182" t="n"/>
      <c r="FI132" s="182" t="n"/>
      <c r="FJ132" s="182" t="n"/>
      <c r="FK132" s="182" t="n"/>
      <c r="FL132" s="182" t="n"/>
      <c r="FM132" s="182" t="n"/>
      <c r="FN132" s="182" t="n"/>
      <c r="FO132" s="182" t="n"/>
      <c r="FP132" s="184" t="n"/>
      <c r="FQ132" s="184" t="n"/>
      <c r="FR132" s="185">
        <f>SUM(F132:FQ132)</f>
        <v/>
      </c>
      <c r="FS132" s="186">
        <f>E132-FR132</f>
        <v/>
      </c>
    </row>
    <row r="133">
      <c r="A133" s="5" t="n">
        <v>132</v>
      </c>
      <c r="B133" s="179" t="n">
        <v>44341</v>
      </c>
      <c r="C133" s="30" t="inlineStr">
        <is>
          <t>FUTURE2102619</t>
        </is>
      </c>
      <c r="D133" s="180" t="n">
        <v>44333</v>
      </c>
      <c r="E133" s="181" t="n">
        <v>25.5</v>
      </c>
      <c r="F133" s="182" t="n"/>
      <c r="G133" s="182" t="n"/>
      <c r="H133" s="182" t="n"/>
      <c r="I133" s="182" t="n"/>
      <c r="J133" s="182" t="n"/>
      <c r="K133" s="182" t="n"/>
      <c r="L133" s="182" t="n"/>
      <c r="M133" s="182" t="n"/>
      <c r="N133" s="182" t="n"/>
      <c r="O133" s="182" t="n"/>
      <c r="P133" s="182" t="n"/>
      <c r="Q133" s="182" t="n"/>
      <c r="R133" s="182" t="n"/>
      <c r="S133" s="182" t="n"/>
      <c r="T133" s="182" t="n"/>
      <c r="U133" s="182" t="n"/>
      <c r="V133" s="182" t="n"/>
      <c r="W133" s="182" t="n"/>
      <c r="X133" s="182" t="n"/>
      <c r="Y133" s="182" t="n"/>
      <c r="Z133" s="182" t="n"/>
      <c r="AA133" s="182" t="n"/>
      <c r="AB133" s="182" t="n"/>
      <c r="AC133" s="182" t="n"/>
      <c r="AD133" s="182" t="n"/>
      <c r="AE133" s="182" t="n"/>
      <c r="AF133" s="182" t="n"/>
      <c r="AG133" s="182" t="n"/>
      <c r="AH133" s="182" t="n"/>
      <c r="AI133" s="182" t="n"/>
      <c r="AJ133" s="182" t="n"/>
      <c r="AK133" s="182" t="n"/>
      <c r="AL133" s="182" t="n"/>
      <c r="AM133" s="182" t="n"/>
      <c r="AN133" s="182" t="n"/>
      <c r="AO133" s="182" t="n"/>
      <c r="AP133" s="182" t="n"/>
      <c r="AQ133" s="182" t="n"/>
      <c r="AR133" s="182" t="n"/>
      <c r="AS133" s="182" t="n"/>
      <c r="AT133" s="182" t="n"/>
      <c r="AU133" s="182" t="n"/>
      <c r="AV133" s="182" t="n"/>
      <c r="AW133" s="182" t="n"/>
      <c r="AX133" s="182" t="n"/>
      <c r="AY133" s="182" t="n"/>
      <c r="AZ133" s="182" t="n"/>
      <c r="BA133" s="182" t="n"/>
      <c r="BB133" s="182" t="n"/>
      <c r="BC133" s="182" t="n"/>
      <c r="BD133" s="182" t="n"/>
      <c r="BE133" s="182" t="n"/>
      <c r="BF133" s="182" t="n"/>
      <c r="BG133" s="182" t="n"/>
      <c r="BH133" s="182" t="n"/>
      <c r="BI133" s="182" t="n"/>
      <c r="BJ133" s="182" t="n"/>
      <c r="BK133" s="182" t="n"/>
      <c r="BL133" s="182" t="n"/>
      <c r="BM133" s="182" t="n"/>
      <c r="BN133" s="182" t="n"/>
      <c r="BO133" s="182" t="n"/>
      <c r="BP133" s="182" t="n"/>
      <c r="BQ133" s="182" t="n"/>
      <c r="BR133" s="189" t="n">
        <v>25.5</v>
      </c>
      <c r="BS133" s="182" t="n"/>
      <c r="BT133" s="182" t="n"/>
      <c r="BU133" s="182" t="n"/>
      <c r="BV133" s="182" t="n"/>
      <c r="BW133" s="182" t="n"/>
      <c r="BX133" s="182" t="n"/>
      <c r="BY133" s="182" t="n"/>
      <c r="BZ133" s="182" t="n"/>
      <c r="CA133" s="182" t="n"/>
      <c r="CB133" s="182" t="n"/>
      <c r="CC133" s="182" t="n"/>
      <c r="CD133" s="182" t="n"/>
      <c r="CE133" s="182" t="n"/>
      <c r="CF133" s="182" t="n"/>
      <c r="CG133" s="182" t="n"/>
      <c r="CH133" s="182" t="n"/>
      <c r="CI133" s="182" t="n"/>
      <c r="CJ133" s="182" t="n"/>
      <c r="CK133" s="182" t="n"/>
      <c r="CL133" s="182" t="n"/>
      <c r="CM133" s="182" t="n"/>
      <c r="CN133" s="182" t="n"/>
      <c r="CO133" s="182" t="n"/>
      <c r="CP133" s="182" t="n"/>
      <c r="CQ133" s="182" t="n"/>
      <c r="CR133" s="182" t="n"/>
      <c r="CS133" s="182" t="n"/>
      <c r="CT133" s="182" t="n"/>
      <c r="CU133" s="182" t="n"/>
      <c r="CV133" s="182" t="n"/>
      <c r="CW133" s="182" t="n"/>
      <c r="CX133" s="182" t="n"/>
      <c r="CY133" s="182" t="n"/>
      <c r="CZ133" s="182" t="n"/>
      <c r="DA133" s="182" t="n"/>
      <c r="DB133" s="182" t="n"/>
      <c r="DC133" s="182" t="n"/>
      <c r="DD133" s="182" t="n"/>
      <c r="DE133" s="182" t="n"/>
      <c r="DF133" s="182" t="n"/>
      <c r="DG133" s="182" t="n"/>
      <c r="DH133" s="182" t="n"/>
      <c r="DI133" s="182" t="n"/>
      <c r="DJ133" s="182" t="n"/>
      <c r="DK133" s="182" t="n"/>
      <c r="DL133" s="182" t="n"/>
      <c r="DM133" s="182" t="n"/>
      <c r="DN133" s="182" t="n"/>
      <c r="DO133" s="182" t="n"/>
      <c r="DP133" s="182" t="n"/>
      <c r="DQ133" s="182" t="n"/>
      <c r="DR133" s="182" t="n"/>
      <c r="DS133" s="182" t="n"/>
      <c r="DT133" s="182" t="n"/>
      <c r="DU133" s="182" t="n"/>
      <c r="DV133" s="182" t="n"/>
      <c r="DW133" s="182" t="n"/>
      <c r="DX133" s="182" t="n"/>
      <c r="DY133" s="182" t="n"/>
      <c r="DZ133" s="182" t="n"/>
      <c r="EA133" s="182" t="n"/>
      <c r="EB133" s="182" t="n"/>
      <c r="EC133" s="182" t="n"/>
      <c r="ED133" s="182" t="n"/>
      <c r="EE133" s="182" t="n"/>
      <c r="EF133" s="182" t="n"/>
      <c r="EG133" s="182" t="n"/>
      <c r="EH133" s="182" t="n"/>
      <c r="EI133" s="182" t="n"/>
      <c r="EJ133" s="182" t="n"/>
      <c r="EK133" s="182" t="n"/>
      <c r="EL133" s="182" t="n"/>
      <c r="EM133" s="182" t="n"/>
      <c r="EN133" s="182" t="n"/>
      <c r="EO133" s="182" t="n"/>
      <c r="EP133" s="182" t="n"/>
      <c r="EQ133" s="182" t="n"/>
      <c r="ER133" s="182" t="n"/>
      <c r="ES133" s="182" t="n"/>
      <c r="ET133" s="182" t="n"/>
      <c r="EU133" s="182" t="n"/>
      <c r="EV133" s="182" t="n"/>
      <c r="EW133" s="182" t="n"/>
      <c r="EX133" s="182" t="n"/>
      <c r="EY133" s="182" t="n"/>
      <c r="EZ133" s="182" t="n"/>
      <c r="FA133" s="182" t="n"/>
      <c r="FB133" s="182" t="n"/>
      <c r="FC133" s="182" t="n"/>
      <c r="FD133" s="182" t="n"/>
      <c r="FE133" s="182" t="n"/>
      <c r="FF133" s="182" t="n"/>
      <c r="FG133" s="182" t="n"/>
      <c r="FH133" s="182" t="n"/>
      <c r="FI133" s="182" t="n"/>
      <c r="FJ133" s="182" t="n"/>
      <c r="FK133" s="182" t="n"/>
      <c r="FL133" s="182" t="n"/>
      <c r="FM133" s="182" t="n"/>
      <c r="FN133" s="182" t="n"/>
      <c r="FO133" s="182" t="n"/>
      <c r="FP133" s="184" t="n"/>
      <c r="FQ133" s="184" t="n"/>
      <c r="FR133" s="185">
        <f>SUM(F133:FQ133)</f>
        <v/>
      </c>
      <c r="FS133" s="186">
        <f>E133-FR133</f>
        <v/>
      </c>
    </row>
    <row r="134">
      <c r="A134" s="5" t="n">
        <v>133</v>
      </c>
      <c r="B134" s="179" t="n">
        <v>44341</v>
      </c>
      <c r="C134" s="30" t="inlineStr">
        <is>
          <t>LITEON2100338</t>
        </is>
      </c>
      <c r="D134" s="180" t="n">
        <v>44320</v>
      </c>
      <c r="E134" s="181" t="n">
        <v>14.25</v>
      </c>
      <c r="F134" s="182" t="n"/>
      <c r="G134" s="182" t="n"/>
      <c r="H134" s="182" t="n"/>
      <c r="I134" s="182" t="n"/>
      <c r="J134" s="182" t="n"/>
      <c r="K134" s="182" t="n"/>
      <c r="L134" s="182" t="n"/>
      <c r="M134" s="182" t="n"/>
      <c r="N134" s="182" t="n"/>
      <c r="O134" s="182" t="n"/>
      <c r="P134" s="182" t="n"/>
      <c r="Q134" s="182" t="n"/>
      <c r="R134" s="182" t="n"/>
      <c r="S134" s="182" t="n"/>
      <c r="T134" s="182" t="n"/>
      <c r="U134" s="182" t="n"/>
      <c r="V134" s="182" t="n"/>
      <c r="W134" s="182" t="n"/>
      <c r="X134" s="182" t="n"/>
      <c r="Y134" s="182" t="n"/>
      <c r="Z134" s="182" t="n"/>
      <c r="AA134" s="182" t="n"/>
      <c r="AB134" s="182" t="n"/>
      <c r="AC134" s="182" t="n"/>
      <c r="AD134" s="182" t="n"/>
      <c r="AE134" s="182" t="n"/>
      <c r="AF134" s="182" t="n"/>
      <c r="AG134" s="182" t="n"/>
      <c r="AH134" s="182" t="n"/>
      <c r="AI134" s="182" t="n"/>
      <c r="AJ134" s="182" t="n"/>
      <c r="AK134" s="182" t="n"/>
      <c r="AL134" s="182" t="n"/>
      <c r="AM134" s="182" t="n"/>
      <c r="AN134" s="182" t="n"/>
      <c r="AO134" s="182" t="n"/>
      <c r="AP134" s="182" t="n"/>
      <c r="AQ134" s="182" t="n"/>
      <c r="AR134" s="182" t="n"/>
      <c r="AS134" s="182" t="n"/>
      <c r="AT134" s="182" t="n"/>
      <c r="AU134" s="182" t="n"/>
      <c r="AV134" s="182" t="n"/>
      <c r="AW134" s="182" t="n"/>
      <c r="AX134" s="182" t="n"/>
      <c r="AY134" s="182" t="n"/>
      <c r="AZ134" s="182" t="n"/>
      <c r="BA134" s="182" t="n"/>
      <c r="BB134" s="182" t="n"/>
      <c r="BC134" s="182" t="n"/>
      <c r="BD134" s="182" t="n"/>
      <c r="BE134" s="182" t="n"/>
      <c r="BF134" s="182" t="n"/>
      <c r="BG134" s="182" t="n"/>
      <c r="BH134" s="182" t="n"/>
      <c r="BI134" s="182" t="n"/>
      <c r="BJ134" s="182" t="n"/>
      <c r="BK134" s="182" t="n"/>
      <c r="BL134" s="182" t="n"/>
      <c r="BM134" s="182" t="n"/>
      <c r="BN134" s="182" t="n"/>
      <c r="BO134" s="182" t="n"/>
      <c r="BP134" s="182" t="n"/>
      <c r="BQ134" s="182" t="n"/>
      <c r="BR134" s="182" t="n"/>
      <c r="BS134" s="182" t="n"/>
      <c r="BT134" s="182" t="n"/>
      <c r="BU134" s="182" t="n"/>
      <c r="BV134" s="182" t="n"/>
      <c r="BW134" s="182" t="n"/>
      <c r="BX134" s="182" t="n"/>
      <c r="BY134" s="182" t="n"/>
      <c r="BZ134" s="182" t="n"/>
      <c r="CA134" s="182" t="n"/>
      <c r="CB134" s="182" t="n"/>
      <c r="CC134" s="182" t="n"/>
      <c r="CD134" s="182" t="n"/>
      <c r="CE134" s="182" t="n"/>
      <c r="CF134" s="182" t="n"/>
      <c r="CG134" s="182" t="n"/>
      <c r="CH134" s="182" t="n"/>
      <c r="CI134" s="182" t="n"/>
      <c r="CJ134" s="182" t="n"/>
      <c r="CK134" s="182" t="n"/>
      <c r="CL134" s="182" t="n"/>
      <c r="CM134" s="182" t="n"/>
      <c r="CN134" s="182" t="n"/>
      <c r="CO134" s="182" t="n"/>
      <c r="CP134" s="182" t="n"/>
      <c r="CQ134" s="182" t="n"/>
      <c r="CR134" s="182" t="n"/>
      <c r="CS134" s="182" t="n"/>
      <c r="CT134" s="182" t="n"/>
      <c r="CU134" s="182" t="n"/>
      <c r="CV134" s="182" t="n"/>
      <c r="CW134" s="182" t="n"/>
      <c r="CX134" s="182" t="n"/>
      <c r="CY134" s="182" t="n"/>
      <c r="CZ134" s="182" t="n"/>
      <c r="DA134" s="182" t="n"/>
      <c r="DB134" s="182" t="n"/>
      <c r="DC134" s="182" t="n"/>
      <c r="DD134" s="182" t="n"/>
      <c r="DE134" s="182" t="n"/>
      <c r="DF134" s="182" t="n"/>
      <c r="DG134" s="182" t="n"/>
      <c r="DH134" s="182" t="n"/>
      <c r="DI134" s="182" t="n"/>
      <c r="DJ134" s="182" t="n"/>
      <c r="DK134" s="182" t="n"/>
      <c r="DL134" s="182" t="n"/>
      <c r="DM134" s="182" t="n"/>
      <c r="DN134" s="182" t="n"/>
      <c r="DO134" s="182" t="n"/>
      <c r="DP134" s="182" t="n"/>
      <c r="DQ134" s="182" t="n"/>
      <c r="DR134" s="182" t="n"/>
      <c r="DS134" s="182" t="n"/>
      <c r="DT134" s="182" t="n"/>
      <c r="DU134" s="182" t="n"/>
      <c r="DV134" s="182" t="n"/>
      <c r="DW134" s="182" t="n"/>
      <c r="DX134" s="182" t="n"/>
      <c r="DY134" s="182" t="n"/>
      <c r="DZ134" s="189" t="n">
        <v>14.25</v>
      </c>
      <c r="EA134" s="182" t="n"/>
      <c r="EB134" s="182" t="n"/>
      <c r="EC134" s="182" t="n"/>
      <c r="ED134" s="182" t="n"/>
      <c r="EE134" s="182" t="n"/>
      <c r="EF134" s="182" t="n"/>
      <c r="EG134" s="182" t="n"/>
      <c r="EH134" s="182" t="n"/>
      <c r="EI134" s="182" t="n"/>
      <c r="EJ134" s="182" t="n"/>
      <c r="EK134" s="182" t="n"/>
      <c r="EL134" s="182" t="n"/>
      <c r="EM134" s="182" t="n"/>
      <c r="EN134" s="182" t="n"/>
      <c r="EO134" s="182" t="n"/>
      <c r="EP134" s="182" t="n"/>
      <c r="EQ134" s="182" t="n"/>
      <c r="ER134" s="182" t="n"/>
      <c r="ES134" s="182" t="n"/>
      <c r="ET134" s="182" t="n"/>
      <c r="EU134" s="182" t="n"/>
      <c r="EV134" s="182" t="n"/>
      <c r="EW134" s="182" t="n"/>
      <c r="EX134" s="182" t="n"/>
      <c r="EY134" s="182" t="n"/>
      <c r="EZ134" s="182" t="n"/>
      <c r="FA134" s="182" t="n"/>
      <c r="FB134" s="182" t="n"/>
      <c r="FC134" s="182" t="n"/>
      <c r="FD134" s="182" t="n"/>
      <c r="FE134" s="182" t="n"/>
      <c r="FF134" s="182" t="n"/>
      <c r="FG134" s="182" t="n"/>
      <c r="FH134" s="182" t="n"/>
      <c r="FI134" s="182" t="n"/>
      <c r="FJ134" s="182" t="n"/>
      <c r="FK134" s="182" t="n"/>
      <c r="FL134" s="182" t="n"/>
      <c r="FM134" s="182" t="n"/>
      <c r="FN134" s="182" t="n"/>
      <c r="FO134" s="182" t="n"/>
      <c r="FP134" s="184" t="n"/>
      <c r="FQ134" s="184" t="n"/>
      <c r="FR134" s="185">
        <f>SUM(F134:FQ134)</f>
        <v/>
      </c>
      <c r="FS134" s="186">
        <f>E134-FR134</f>
        <v/>
      </c>
    </row>
    <row r="135">
      <c r="A135" s="5" t="n">
        <v>134</v>
      </c>
      <c r="B135" s="179" t="n">
        <v>44341</v>
      </c>
      <c r="C135" s="30" t="inlineStr">
        <is>
          <t>LITEON2100974</t>
        </is>
      </c>
      <c r="D135" s="180" t="n">
        <v>44329</v>
      </c>
      <c r="E135" s="181" t="n">
        <v>48.39</v>
      </c>
      <c r="F135" s="182" t="n"/>
      <c r="G135" s="182" t="n"/>
      <c r="H135" s="182" t="n"/>
      <c r="I135" s="182" t="n"/>
      <c r="J135" s="182" t="n"/>
      <c r="K135" s="182" t="n"/>
      <c r="L135" s="182" t="n"/>
      <c r="M135" s="182" t="n"/>
      <c r="N135" s="182" t="n"/>
      <c r="O135" s="182" t="n"/>
      <c r="P135" s="182" t="n"/>
      <c r="Q135" s="182" t="n"/>
      <c r="R135" s="182" t="n"/>
      <c r="S135" s="182" t="n"/>
      <c r="T135" s="182" t="n"/>
      <c r="U135" s="182" t="n"/>
      <c r="V135" s="182" t="n"/>
      <c r="W135" s="182" t="n"/>
      <c r="X135" s="182" t="n"/>
      <c r="Y135" s="182" t="n"/>
      <c r="Z135" s="182" t="n"/>
      <c r="AA135" s="189" t="n">
        <v>48.39</v>
      </c>
      <c r="AB135" s="182" t="n"/>
      <c r="AC135" s="182" t="n"/>
      <c r="AD135" s="182" t="n"/>
      <c r="AE135" s="182" t="n"/>
      <c r="AF135" s="182" t="n"/>
      <c r="AG135" s="182" t="n"/>
      <c r="AH135" s="182" t="n"/>
      <c r="AI135" s="182" t="n"/>
      <c r="AJ135" s="182" t="n"/>
      <c r="AK135" s="182" t="n"/>
      <c r="AL135" s="182" t="n"/>
      <c r="AM135" s="182" t="n"/>
      <c r="AN135" s="182" t="n"/>
      <c r="AO135" s="182" t="n"/>
      <c r="AP135" s="182" t="n"/>
      <c r="AQ135" s="182" t="n"/>
      <c r="AR135" s="182" t="n"/>
      <c r="AS135" s="182" t="n"/>
      <c r="AT135" s="182" t="n"/>
      <c r="AU135" s="182" t="n"/>
      <c r="AV135" s="182" t="n"/>
      <c r="AW135" s="182" t="n"/>
      <c r="AX135" s="182" t="n"/>
      <c r="AY135" s="182" t="n"/>
      <c r="AZ135" s="182" t="n"/>
      <c r="BA135" s="182" t="n"/>
      <c r="BB135" s="182" t="n"/>
      <c r="BC135" s="182" t="n"/>
      <c r="BD135" s="182" t="n"/>
      <c r="BE135" s="182" t="n"/>
      <c r="BF135" s="182" t="n"/>
      <c r="BG135" s="182" t="n"/>
      <c r="BH135" s="182" t="n"/>
      <c r="BI135" s="182" t="n"/>
      <c r="BJ135" s="182" t="n"/>
      <c r="BK135" s="182" t="n"/>
      <c r="BL135" s="182" t="n"/>
      <c r="BM135" s="182" t="n"/>
      <c r="BN135" s="182" t="n"/>
      <c r="BO135" s="182" t="n"/>
      <c r="BP135" s="182" t="n"/>
      <c r="BQ135" s="182" t="n"/>
      <c r="BR135" s="182" t="n"/>
      <c r="BS135" s="182" t="n"/>
      <c r="BT135" s="182" t="n"/>
      <c r="BU135" s="182" t="n"/>
      <c r="BV135" s="182" t="n"/>
      <c r="BW135" s="182" t="n"/>
      <c r="BX135" s="182" t="n"/>
      <c r="BY135" s="182" t="n"/>
      <c r="BZ135" s="182" t="n"/>
      <c r="CA135" s="182" t="n"/>
      <c r="CB135" s="182" t="n"/>
      <c r="CC135" s="182" t="n"/>
      <c r="CD135" s="182" t="n"/>
      <c r="CE135" s="182" t="n"/>
      <c r="CF135" s="182" t="n"/>
      <c r="CG135" s="182" t="n"/>
      <c r="CH135" s="182" t="n"/>
      <c r="CI135" s="182" t="n"/>
      <c r="CJ135" s="182" t="n"/>
      <c r="CK135" s="182" t="n"/>
      <c r="CL135" s="182" t="n"/>
      <c r="CM135" s="182" t="n"/>
      <c r="CN135" s="182" t="n"/>
      <c r="CO135" s="182" t="n"/>
      <c r="CP135" s="182" t="n"/>
      <c r="CQ135" s="182" t="n"/>
      <c r="CR135" s="182" t="n"/>
      <c r="CS135" s="182" t="n"/>
      <c r="CT135" s="182" t="n"/>
      <c r="CU135" s="182" t="n"/>
      <c r="CV135" s="182" t="n"/>
      <c r="CW135" s="182" t="n"/>
      <c r="CX135" s="182" t="n"/>
      <c r="CY135" s="182" t="n"/>
      <c r="CZ135" s="182" t="n"/>
      <c r="DA135" s="182" t="n"/>
      <c r="DB135" s="182" t="n"/>
      <c r="DC135" s="182" t="n"/>
      <c r="DD135" s="182" t="n"/>
      <c r="DE135" s="182" t="n"/>
      <c r="DF135" s="182" t="n"/>
      <c r="DG135" s="182" t="n"/>
      <c r="DH135" s="182" t="n"/>
      <c r="DI135" s="182" t="n"/>
      <c r="DJ135" s="182" t="n"/>
      <c r="DK135" s="182" t="n"/>
      <c r="DL135" s="182" t="n"/>
      <c r="DM135" s="182" t="n"/>
      <c r="DN135" s="182" t="n"/>
      <c r="DO135" s="182" t="n"/>
      <c r="DP135" s="182" t="n"/>
      <c r="DQ135" s="182" t="n"/>
      <c r="DR135" s="182" t="n"/>
      <c r="DS135" s="182" t="n"/>
      <c r="DT135" s="182" t="n"/>
      <c r="DU135" s="182" t="n"/>
      <c r="DV135" s="182" t="n"/>
      <c r="DW135" s="182" t="n"/>
      <c r="DX135" s="182" t="n"/>
      <c r="DY135" s="182" t="n"/>
      <c r="DZ135" s="182" t="n"/>
      <c r="EA135" s="182" t="n"/>
      <c r="EB135" s="182" t="n"/>
      <c r="EC135" s="182" t="n"/>
      <c r="ED135" s="182" t="n"/>
      <c r="EE135" s="182" t="n"/>
      <c r="EF135" s="182" t="n"/>
      <c r="EG135" s="182" t="n"/>
      <c r="EH135" s="182" t="n"/>
      <c r="EI135" s="182" t="n"/>
      <c r="EJ135" s="182" t="n"/>
      <c r="EK135" s="182" t="n"/>
      <c r="EL135" s="182" t="n"/>
      <c r="EM135" s="182" t="n"/>
      <c r="EN135" s="182" t="n"/>
      <c r="EO135" s="182" t="n"/>
      <c r="EP135" s="182" t="n"/>
      <c r="EQ135" s="182" t="n"/>
      <c r="ER135" s="182" t="n"/>
      <c r="ES135" s="182" t="n"/>
      <c r="ET135" s="182" t="n"/>
      <c r="EU135" s="182" t="n"/>
      <c r="EV135" s="182" t="n"/>
      <c r="EW135" s="182" t="n"/>
      <c r="EX135" s="182" t="n"/>
      <c r="EY135" s="182" t="n"/>
      <c r="EZ135" s="182" t="n"/>
      <c r="FA135" s="182" t="n"/>
      <c r="FB135" s="182" t="n"/>
      <c r="FC135" s="182" t="n"/>
      <c r="FD135" s="182" t="n"/>
      <c r="FE135" s="182" t="n"/>
      <c r="FF135" s="182" t="n"/>
      <c r="FG135" s="182" t="n"/>
      <c r="FH135" s="182" t="n"/>
      <c r="FI135" s="182" t="n"/>
      <c r="FJ135" s="182" t="n"/>
      <c r="FK135" s="182" t="n"/>
      <c r="FL135" s="182" t="n"/>
      <c r="FM135" s="182" t="n"/>
      <c r="FN135" s="182" t="n"/>
      <c r="FO135" s="182" t="n"/>
      <c r="FP135" s="184" t="n"/>
      <c r="FQ135" s="184" t="n"/>
      <c r="FR135" s="185">
        <f>SUM(F135:FQ135)</f>
        <v/>
      </c>
      <c r="FS135" s="186">
        <f>E135-FR135</f>
        <v/>
      </c>
    </row>
    <row r="136">
      <c r="A136" s="5" t="n">
        <v>135</v>
      </c>
      <c r="B136" s="179" t="n">
        <v>44341</v>
      </c>
      <c r="C136" s="30" t="inlineStr">
        <is>
          <t>LITEON2101585</t>
        </is>
      </c>
      <c r="D136" s="180" t="n">
        <v>44320</v>
      </c>
      <c r="E136" s="181" t="n">
        <v>84.11</v>
      </c>
      <c r="F136" s="182" t="n"/>
      <c r="G136" s="182" t="n"/>
      <c r="H136" s="182" t="n"/>
      <c r="I136" s="182" t="n"/>
      <c r="J136" s="182" t="n"/>
      <c r="K136" s="182" t="n"/>
      <c r="L136" s="182" t="n"/>
      <c r="M136" s="182" t="n"/>
      <c r="N136" s="182" t="n"/>
      <c r="O136" s="182" t="n"/>
      <c r="P136" s="182" t="n"/>
      <c r="Q136" s="182" t="n"/>
      <c r="R136" s="182" t="n"/>
      <c r="S136" s="182" t="n"/>
      <c r="T136" s="182" t="n"/>
      <c r="U136" s="182" t="n"/>
      <c r="V136" s="182" t="n"/>
      <c r="W136" s="189" t="n">
        <v>84.11</v>
      </c>
      <c r="X136" s="182" t="n"/>
      <c r="Y136" s="182" t="n"/>
      <c r="Z136" s="182" t="n"/>
      <c r="AA136" s="182" t="n"/>
      <c r="AB136" s="182" t="n"/>
      <c r="AC136" s="182" t="n"/>
      <c r="AD136" s="182" t="n"/>
      <c r="AE136" s="182" t="n"/>
      <c r="AF136" s="182" t="n"/>
      <c r="AG136" s="182" t="n"/>
      <c r="AH136" s="182" t="n"/>
      <c r="AI136" s="182" t="n"/>
      <c r="AJ136" s="182" t="n"/>
      <c r="AK136" s="182" t="n"/>
      <c r="AL136" s="182" t="n"/>
      <c r="AM136" s="182" t="n"/>
      <c r="AN136" s="182" t="n"/>
      <c r="AO136" s="182" t="n"/>
      <c r="AP136" s="182" t="n"/>
      <c r="AQ136" s="182" t="n"/>
      <c r="AR136" s="182" t="n"/>
      <c r="AS136" s="182" t="n"/>
      <c r="AT136" s="182" t="n"/>
      <c r="AU136" s="182" t="n"/>
      <c r="AV136" s="182" t="n"/>
      <c r="AW136" s="182" t="n"/>
      <c r="AX136" s="182" t="n"/>
      <c r="AY136" s="182" t="n"/>
      <c r="AZ136" s="182" t="n"/>
      <c r="BA136" s="182" t="n"/>
      <c r="BB136" s="182" t="n"/>
      <c r="BC136" s="182" t="n"/>
      <c r="BD136" s="182" t="n"/>
      <c r="BE136" s="182" t="n"/>
      <c r="BF136" s="182" t="n"/>
      <c r="BG136" s="182" t="n"/>
      <c r="BH136" s="182" t="n"/>
      <c r="BI136" s="182" t="n"/>
      <c r="BJ136" s="182" t="n"/>
      <c r="BK136" s="182" t="n"/>
      <c r="BL136" s="182" t="n"/>
      <c r="BM136" s="182" t="n"/>
      <c r="BN136" s="182" t="n"/>
      <c r="BO136" s="182" t="n"/>
      <c r="BP136" s="182" t="n"/>
      <c r="BQ136" s="182" t="n"/>
      <c r="BR136" s="182" t="n"/>
      <c r="BS136" s="182" t="n"/>
      <c r="BT136" s="182" t="n"/>
      <c r="BU136" s="182" t="n"/>
      <c r="BV136" s="182" t="n"/>
      <c r="BW136" s="182" t="n"/>
      <c r="BX136" s="182" t="n"/>
      <c r="BY136" s="182" t="n"/>
      <c r="BZ136" s="182" t="n"/>
      <c r="CA136" s="182" t="n"/>
      <c r="CB136" s="182" t="n"/>
      <c r="CC136" s="182" t="n"/>
      <c r="CD136" s="182" t="n"/>
      <c r="CE136" s="182" t="n"/>
      <c r="CF136" s="182" t="n"/>
      <c r="CG136" s="182" t="n"/>
      <c r="CH136" s="182" t="n"/>
      <c r="CI136" s="182" t="n"/>
      <c r="CJ136" s="182" t="n"/>
      <c r="CK136" s="182" t="n"/>
      <c r="CL136" s="182" t="n"/>
      <c r="CM136" s="182" t="n"/>
      <c r="CN136" s="182" t="n"/>
      <c r="CO136" s="182" t="n"/>
      <c r="CP136" s="182" t="n"/>
      <c r="CQ136" s="182" t="n"/>
      <c r="CR136" s="182" t="n"/>
      <c r="CS136" s="182" t="n"/>
      <c r="CT136" s="182" t="n"/>
      <c r="CU136" s="182" t="n"/>
      <c r="CV136" s="182" t="n"/>
      <c r="CW136" s="182" t="n"/>
      <c r="CX136" s="182" t="n"/>
      <c r="CY136" s="182" t="n"/>
      <c r="CZ136" s="182" t="n"/>
      <c r="DA136" s="182" t="n"/>
      <c r="DB136" s="182" t="n"/>
      <c r="DC136" s="182" t="n"/>
      <c r="DD136" s="182" t="n"/>
      <c r="DE136" s="182" t="n"/>
      <c r="DF136" s="182" t="n"/>
      <c r="DG136" s="182" t="n"/>
      <c r="DH136" s="182" t="n"/>
      <c r="DI136" s="182" t="n"/>
      <c r="DJ136" s="182" t="n"/>
      <c r="DK136" s="182" t="n"/>
      <c r="DL136" s="182" t="n"/>
      <c r="DM136" s="182" t="n"/>
      <c r="DN136" s="182" t="n"/>
      <c r="DO136" s="182" t="n"/>
      <c r="DP136" s="182" t="n"/>
      <c r="DQ136" s="182" t="n"/>
      <c r="DR136" s="182" t="n"/>
      <c r="DS136" s="182" t="n"/>
      <c r="DT136" s="182" t="n"/>
      <c r="DU136" s="182" t="n"/>
      <c r="DV136" s="182" t="n"/>
      <c r="DW136" s="182" t="n"/>
      <c r="DX136" s="182" t="n"/>
      <c r="DY136" s="182" t="n"/>
      <c r="DZ136" s="182" t="n"/>
      <c r="EA136" s="182" t="n"/>
      <c r="EB136" s="182" t="n"/>
      <c r="EC136" s="182" t="n"/>
      <c r="ED136" s="182" t="n"/>
      <c r="EE136" s="182" t="n"/>
      <c r="EF136" s="182" t="n"/>
      <c r="EG136" s="182" t="n"/>
      <c r="EH136" s="182" t="n"/>
      <c r="EI136" s="182" t="n"/>
      <c r="EJ136" s="182" t="n"/>
      <c r="EK136" s="182" t="n"/>
      <c r="EL136" s="182" t="n"/>
      <c r="EM136" s="182" t="n"/>
      <c r="EN136" s="182" t="n"/>
      <c r="EO136" s="182" t="n"/>
      <c r="EP136" s="182" t="n"/>
      <c r="EQ136" s="182" t="n"/>
      <c r="ER136" s="182" t="n"/>
      <c r="ES136" s="182" t="n"/>
      <c r="ET136" s="182" t="n"/>
      <c r="EU136" s="182" t="n"/>
      <c r="EV136" s="182" t="n"/>
      <c r="EW136" s="182" t="n"/>
      <c r="EX136" s="182" t="n"/>
      <c r="EY136" s="182" t="n"/>
      <c r="EZ136" s="182" t="n"/>
      <c r="FA136" s="182" t="n"/>
      <c r="FB136" s="182" t="n"/>
      <c r="FC136" s="182" t="n"/>
      <c r="FD136" s="182" t="n"/>
      <c r="FE136" s="182" t="n"/>
      <c r="FF136" s="182" t="n"/>
      <c r="FG136" s="182" t="n"/>
      <c r="FH136" s="182" t="n"/>
      <c r="FI136" s="182" t="n"/>
      <c r="FJ136" s="182" t="n"/>
      <c r="FK136" s="182" t="n"/>
      <c r="FL136" s="182" t="n"/>
      <c r="FM136" s="182" t="n"/>
      <c r="FN136" s="182" t="n"/>
      <c r="FO136" s="182" t="n"/>
      <c r="FP136" s="184" t="n"/>
      <c r="FQ136" s="184" t="n"/>
      <c r="FR136" s="185">
        <f>SUM(F136:FQ136)</f>
        <v/>
      </c>
      <c r="FS136" s="186">
        <f>E136-FR136</f>
        <v/>
      </c>
    </row>
    <row r="137">
      <c r="A137" s="5" t="n">
        <v>136</v>
      </c>
      <c r="B137" s="179" t="n">
        <v>44341</v>
      </c>
      <c r="C137" s="30" t="inlineStr">
        <is>
          <t>LITEON2101675</t>
        </is>
      </c>
      <c r="D137" s="180" t="n">
        <v>44310</v>
      </c>
      <c r="E137" s="181" t="n">
        <v>160.74</v>
      </c>
      <c r="F137" s="182" t="n"/>
      <c r="G137" s="182" t="n"/>
      <c r="H137" s="182" t="n"/>
      <c r="I137" s="182" t="n"/>
      <c r="J137" s="182" t="n"/>
      <c r="K137" s="182" t="n"/>
      <c r="L137" s="182" t="n"/>
      <c r="M137" s="182" t="n"/>
      <c r="N137" s="182" t="n"/>
      <c r="O137" s="182" t="n"/>
      <c r="P137" s="182" t="n"/>
      <c r="Q137" s="182" t="n"/>
      <c r="R137" s="182" t="n"/>
      <c r="S137" s="182" t="n"/>
      <c r="T137" s="182" t="n"/>
      <c r="U137" s="182" t="n"/>
      <c r="V137" s="189" t="n">
        <v>160.74</v>
      </c>
      <c r="W137" s="182" t="n"/>
      <c r="X137" s="182" t="n"/>
      <c r="Y137" s="182" t="n"/>
      <c r="Z137" s="182" t="n"/>
      <c r="AA137" s="182" t="n"/>
      <c r="AB137" s="182" t="n"/>
      <c r="AC137" s="182" t="n"/>
      <c r="AD137" s="182" t="n"/>
      <c r="AE137" s="182" t="n"/>
      <c r="AF137" s="182" t="n"/>
      <c r="AG137" s="182" t="n"/>
      <c r="AH137" s="182" t="n"/>
      <c r="AI137" s="182" t="n"/>
      <c r="AJ137" s="182" t="n"/>
      <c r="AK137" s="182" t="n"/>
      <c r="AL137" s="182" t="n"/>
      <c r="AM137" s="182" t="n"/>
      <c r="AN137" s="182" t="n"/>
      <c r="AO137" s="182" t="n"/>
      <c r="AP137" s="182" t="n"/>
      <c r="AQ137" s="182" t="n"/>
      <c r="AR137" s="182" t="n"/>
      <c r="AS137" s="182" t="n"/>
      <c r="AT137" s="182" t="n"/>
      <c r="AU137" s="182" t="n"/>
      <c r="AV137" s="182" t="n"/>
      <c r="AW137" s="182" t="n"/>
      <c r="AX137" s="182" t="n"/>
      <c r="AY137" s="182" t="n"/>
      <c r="AZ137" s="182" t="n"/>
      <c r="BA137" s="182" t="n"/>
      <c r="BB137" s="182" t="n"/>
      <c r="BC137" s="182" t="n"/>
      <c r="BD137" s="182" t="n"/>
      <c r="BE137" s="182" t="n"/>
      <c r="BF137" s="182" t="n"/>
      <c r="BG137" s="182" t="n"/>
      <c r="BH137" s="182" t="n"/>
      <c r="BI137" s="182" t="n"/>
      <c r="BJ137" s="182" t="n"/>
      <c r="BK137" s="182" t="n"/>
      <c r="BL137" s="182" t="n"/>
      <c r="BM137" s="182" t="n"/>
      <c r="BN137" s="182" t="n"/>
      <c r="BO137" s="182" t="n"/>
      <c r="BP137" s="182" t="n"/>
      <c r="BQ137" s="182" t="n"/>
      <c r="BR137" s="182" t="n"/>
      <c r="BS137" s="182" t="n"/>
      <c r="BT137" s="182" t="n"/>
      <c r="BU137" s="182" t="n"/>
      <c r="BV137" s="182" t="n"/>
      <c r="BW137" s="182" t="n"/>
      <c r="BX137" s="182" t="n"/>
      <c r="BY137" s="182" t="n"/>
      <c r="BZ137" s="182" t="n"/>
      <c r="CA137" s="182" t="n"/>
      <c r="CB137" s="182" t="n"/>
      <c r="CC137" s="182" t="n"/>
      <c r="CD137" s="182" t="n"/>
      <c r="CE137" s="182" t="n"/>
      <c r="CF137" s="182" t="n"/>
      <c r="CG137" s="182" t="n"/>
      <c r="CH137" s="182" t="n"/>
      <c r="CI137" s="182" t="n"/>
      <c r="CJ137" s="182" t="n"/>
      <c r="CK137" s="182" t="n"/>
      <c r="CL137" s="182" t="n"/>
      <c r="CM137" s="182" t="n"/>
      <c r="CN137" s="182" t="n"/>
      <c r="CO137" s="182" t="n"/>
      <c r="CP137" s="182" t="n"/>
      <c r="CQ137" s="182" t="n"/>
      <c r="CR137" s="182" t="n"/>
      <c r="CS137" s="182" t="n"/>
      <c r="CT137" s="182" t="n"/>
      <c r="CU137" s="182" t="n"/>
      <c r="CV137" s="182" t="n"/>
      <c r="CW137" s="182" t="n"/>
      <c r="CX137" s="182" t="n"/>
      <c r="CY137" s="182" t="n"/>
      <c r="CZ137" s="182" t="n"/>
      <c r="DA137" s="182" t="n"/>
      <c r="DB137" s="182" t="n"/>
      <c r="DC137" s="182" t="n"/>
      <c r="DD137" s="182" t="n"/>
      <c r="DE137" s="182" t="n"/>
      <c r="DF137" s="182" t="n"/>
      <c r="DG137" s="182" t="n"/>
      <c r="DH137" s="182" t="n"/>
      <c r="DI137" s="182" t="n"/>
      <c r="DJ137" s="182" t="n"/>
      <c r="DK137" s="182" t="n"/>
      <c r="DL137" s="182" t="n"/>
      <c r="DM137" s="182" t="n"/>
      <c r="DN137" s="182" t="n"/>
      <c r="DO137" s="182" t="n"/>
      <c r="DP137" s="182" t="n"/>
      <c r="DQ137" s="182" t="n"/>
      <c r="DR137" s="182" t="n"/>
      <c r="DS137" s="182" t="n"/>
      <c r="DT137" s="182" t="n"/>
      <c r="DU137" s="182" t="n"/>
      <c r="DV137" s="182" t="n"/>
      <c r="DW137" s="182" t="n"/>
      <c r="DX137" s="182" t="n"/>
      <c r="DY137" s="182" t="n"/>
      <c r="DZ137" s="182" t="n"/>
      <c r="EA137" s="182" t="n"/>
      <c r="EB137" s="182" t="n"/>
      <c r="EC137" s="182" t="n"/>
      <c r="ED137" s="182" t="n"/>
      <c r="EE137" s="182" t="n"/>
      <c r="EF137" s="182" t="n"/>
      <c r="EG137" s="182" t="n"/>
      <c r="EH137" s="182" t="n"/>
      <c r="EI137" s="182" t="n"/>
      <c r="EJ137" s="182" t="n"/>
      <c r="EK137" s="182" t="n"/>
      <c r="EL137" s="182" t="n"/>
      <c r="EM137" s="182" t="n"/>
      <c r="EN137" s="182" t="n"/>
      <c r="EO137" s="182" t="n"/>
      <c r="EP137" s="182" t="n"/>
      <c r="EQ137" s="182" t="n"/>
      <c r="ER137" s="182" t="n"/>
      <c r="ES137" s="182" t="n"/>
      <c r="ET137" s="182" t="n"/>
      <c r="EU137" s="182" t="n"/>
      <c r="EV137" s="182" t="n"/>
      <c r="EW137" s="182" t="n"/>
      <c r="EX137" s="182" t="n"/>
      <c r="EY137" s="182" t="n"/>
      <c r="EZ137" s="182" t="n"/>
      <c r="FA137" s="182" t="n"/>
      <c r="FB137" s="182" t="n"/>
      <c r="FC137" s="182" t="n"/>
      <c r="FD137" s="182" t="n"/>
      <c r="FE137" s="182" t="n"/>
      <c r="FF137" s="182" t="n"/>
      <c r="FG137" s="182" t="n"/>
      <c r="FH137" s="182" t="n"/>
      <c r="FI137" s="182" t="n"/>
      <c r="FJ137" s="182" t="n"/>
      <c r="FK137" s="182" t="n"/>
      <c r="FL137" s="182" t="n"/>
      <c r="FM137" s="182" t="n"/>
      <c r="FN137" s="182" t="n"/>
      <c r="FO137" s="182" t="n"/>
      <c r="FP137" s="184" t="n"/>
      <c r="FQ137" s="184" t="n"/>
      <c r="FR137" s="185">
        <f>SUM(F137:FQ137)</f>
        <v/>
      </c>
      <c r="FS137" s="186">
        <f>E137-FR137</f>
        <v/>
      </c>
    </row>
    <row r="138">
      <c r="A138" s="5" t="n">
        <v>137</v>
      </c>
      <c r="B138" s="179" t="n">
        <v>44341</v>
      </c>
      <c r="C138" s="30" t="inlineStr">
        <is>
          <t>LITEON2101727</t>
        </is>
      </c>
      <c r="D138" s="180" t="n">
        <v>44320</v>
      </c>
      <c r="E138" s="181" t="n">
        <v>14.25</v>
      </c>
      <c r="F138" s="189" t="n">
        <v>14.25</v>
      </c>
      <c r="G138" s="182" t="n"/>
      <c r="H138" s="182" t="n"/>
      <c r="I138" s="182" t="n"/>
      <c r="J138" s="182" t="n"/>
      <c r="K138" s="182" t="n"/>
      <c r="L138" s="182" t="n"/>
      <c r="M138" s="182" t="n"/>
      <c r="N138" s="182" t="n"/>
      <c r="O138" s="182" t="n"/>
      <c r="P138" s="182" t="n"/>
      <c r="Q138" s="182" t="n"/>
      <c r="R138" s="182" t="n"/>
      <c r="S138" s="182" t="n"/>
      <c r="T138" s="182" t="n"/>
      <c r="U138" s="182" t="n"/>
      <c r="V138" s="182" t="n"/>
      <c r="W138" s="182" t="n"/>
      <c r="X138" s="182" t="n"/>
      <c r="Y138" s="182" t="n"/>
      <c r="Z138" s="182" t="n"/>
      <c r="AA138" s="182" t="n"/>
      <c r="AB138" s="182" t="n"/>
      <c r="AC138" s="182" t="n"/>
      <c r="AD138" s="182" t="n"/>
      <c r="AE138" s="182" t="n"/>
      <c r="AF138" s="182" t="n"/>
      <c r="AG138" s="182" t="n"/>
      <c r="AH138" s="182" t="n"/>
      <c r="AI138" s="182" t="n"/>
      <c r="AJ138" s="182" t="n"/>
      <c r="AK138" s="182" t="n"/>
      <c r="AL138" s="182" t="n"/>
      <c r="AM138" s="182" t="n"/>
      <c r="AN138" s="182" t="n"/>
      <c r="AO138" s="182" t="n"/>
      <c r="AP138" s="182" t="n"/>
      <c r="AQ138" s="182" t="n"/>
      <c r="AR138" s="182" t="n"/>
      <c r="AS138" s="182" t="n"/>
      <c r="AT138" s="182" t="n"/>
      <c r="AU138" s="182" t="n"/>
      <c r="AV138" s="182" t="n"/>
      <c r="AW138" s="182" t="n"/>
      <c r="AX138" s="182" t="n"/>
      <c r="AY138" s="182" t="n"/>
      <c r="AZ138" s="182" t="n"/>
      <c r="BA138" s="182" t="n"/>
      <c r="BB138" s="182" t="n"/>
      <c r="BC138" s="182" t="n"/>
      <c r="BD138" s="182" t="n"/>
      <c r="BE138" s="182" t="n"/>
      <c r="BF138" s="182" t="n"/>
      <c r="BG138" s="182" t="n"/>
      <c r="BH138" s="182" t="n"/>
      <c r="BI138" s="182" t="n"/>
      <c r="BJ138" s="182" t="n"/>
      <c r="BK138" s="182" t="n"/>
      <c r="BL138" s="182" t="n"/>
      <c r="BM138" s="182" t="n"/>
      <c r="BN138" s="182" t="n"/>
      <c r="BO138" s="182" t="n"/>
      <c r="BP138" s="182" t="n"/>
      <c r="BQ138" s="182" t="n"/>
      <c r="BR138" s="182" t="n"/>
      <c r="BS138" s="182" t="n"/>
      <c r="BT138" s="182" t="n"/>
      <c r="BU138" s="182" t="n"/>
      <c r="BV138" s="182" t="n"/>
      <c r="BW138" s="182" t="n"/>
      <c r="BX138" s="182" t="n"/>
      <c r="BY138" s="182" t="n"/>
      <c r="BZ138" s="182" t="n"/>
      <c r="CA138" s="182" t="n"/>
      <c r="CB138" s="182" t="n"/>
      <c r="CC138" s="182" t="n"/>
      <c r="CD138" s="182" t="n"/>
      <c r="CE138" s="182" t="n"/>
      <c r="CF138" s="182" t="n"/>
      <c r="CG138" s="182" t="n"/>
      <c r="CH138" s="182" t="n"/>
      <c r="CI138" s="182" t="n"/>
      <c r="CJ138" s="182" t="n"/>
      <c r="CK138" s="182" t="n"/>
      <c r="CL138" s="182" t="n"/>
      <c r="CM138" s="182" t="n"/>
      <c r="CN138" s="182" t="n"/>
      <c r="CO138" s="182" t="n"/>
      <c r="CP138" s="182" t="n"/>
      <c r="CQ138" s="182" t="n"/>
      <c r="CR138" s="182" t="n"/>
      <c r="CS138" s="182" t="n"/>
      <c r="CT138" s="182" t="n"/>
      <c r="CU138" s="182" t="n"/>
      <c r="CV138" s="182" t="n"/>
      <c r="CW138" s="182" t="n"/>
      <c r="CX138" s="182" t="n"/>
      <c r="CY138" s="182" t="n"/>
      <c r="CZ138" s="182" t="n"/>
      <c r="DA138" s="182" t="n"/>
      <c r="DB138" s="182" t="n"/>
      <c r="DC138" s="182" t="n"/>
      <c r="DD138" s="182" t="n"/>
      <c r="DE138" s="182" t="n"/>
      <c r="DF138" s="182" t="n"/>
      <c r="DG138" s="182" t="n"/>
      <c r="DH138" s="182" t="n"/>
      <c r="DI138" s="182" t="n"/>
      <c r="DJ138" s="182" t="n"/>
      <c r="DK138" s="182" t="n"/>
      <c r="DL138" s="182" t="n"/>
      <c r="DM138" s="182" t="n"/>
      <c r="DN138" s="182" t="n"/>
      <c r="DO138" s="182" t="n"/>
      <c r="DP138" s="182" t="n"/>
      <c r="DQ138" s="182" t="n"/>
      <c r="DR138" s="182" t="n"/>
      <c r="DS138" s="182" t="n"/>
      <c r="DT138" s="182" t="n"/>
      <c r="DU138" s="182" t="n"/>
      <c r="DV138" s="182" t="n"/>
      <c r="DW138" s="182" t="n"/>
      <c r="DX138" s="182" t="n"/>
      <c r="DY138" s="182" t="n"/>
      <c r="DZ138" s="182" t="n"/>
      <c r="EA138" s="182" t="n"/>
      <c r="EB138" s="182" t="n"/>
      <c r="EC138" s="182" t="n"/>
      <c r="ED138" s="182" t="n"/>
      <c r="EE138" s="182" t="n"/>
      <c r="EF138" s="182" t="n"/>
      <c r="EG138" s="182" t="n"/>
      <c r="EH138" s="182" t="n"/>
      <c r="EI138" s="182" t="n"/>
      <c r="EJ138" s="182" t="n"/>
      <c r="EK138" s="182" t="n"/>
      <c r="EL138" s="182" t="n"/>
      <c r="EM138" s="182" t="n"/>
      <c r="EN138" s="182" t="n"/>
      <c r="EO138" s="182" t="n"/>
      <c r="EP138" s="182" t="n"/>
      <c r="EQ138" s="182" t="n"/>
      <c r="ER138" s="182" t="n"/>
      <c r="ES138" s="182" t="n"/>
      <c r="ET138" s="182" t="n"/>
      <c r="EU138" s="182" t="n"/>
      <c r="EV138" s="182" t="n"/>
      <c r="EW138" s="182" t="n"/>
      <c r="EX138" s="182" t="n"/>
      <c r="EY138" s="182" t="n"/>
      <c r="EZ138" s="182" t="n"/>
      <c r="FA138" s="182" t="n"/>
      <c r="FB138" s="182" t="n"/>
      <c r="FC138" s="182" t="n"/>
      <c r="FD138" s="182" t="n"/>
      <c r="FE138" s="182" t="n"/>
      <c r="FF138" s="182" t="n"/>
      <c r="FG138" s="182" t="n"/>
      <c r="FH138" s="182" t="n"/>
      <c r="FI138" s="182" t="n"/>
      <c r="FJ138" s="182" t="n"/>
      <c r="FK138" s="182" t="n"/>
      <c r="FL138" s="182" t="n"/>
      <c r="FM138" s="182" t="n"/>
      <c r="FN138" s="182" t="n"/>
      <c r="FO138" s="182" t="n"/>
      <c r="FP138" s="184" t="n"/>
      <c r="FQ138" s="184" t="n"/>
      <c r="FR138" s="185">
        <f>SUM(F138:FQ138)</f>
        <v/>
      </c>
      <c r="FS138" s="186">
        <f>E138-FR138</f>
        <v/>
      </c>
    </row>
    <row r="139">
      <c r="A139" s="5" t="n">
        <v>138</v>
      </c>
      <c r="B139" s="179" t="n">
        <v>44341</v>
      </c>
      <c r="C139" s="30" t="inlineStr">
        <is>
          <t>LITEON2102711</t>
        </is>
      </c>
      <c r="D139" s="180" t="n">
        <v>44320</v>
      </c>
      <c r="E139" s="181" t="n">
        <v>14.25</v>
      </c>
      <c r="F139" s="182" t="n"/>
      <c r="G139" s="182" t="n"/>
      <c r="H139" s="182" t="n"/>
      <c r="I139" s="182" t="n"/>
      <c r="J139" s="182" t="n"/>
      <c r="K139" s="182" t="n"/>
      <c r="L139" s="182" t="n"/>
      <c r="M139" s="182" t="n"/>
      <c r="N139" s="182" t="n"/>
      <c r="O139" s="182" t="n"/>
      <c r="P139" s="182" t="n"/>
      <c r="Q139" s="182" t="n"/>
      <c r="R139" s="182" t="n"/>
      <c r="S139" s="182" t="n"/>
      <c r="T139" s="182" t="n"/>
      <c r="U139" s="182" t="n"/>
      <c r="V139" s="182" t="n"/>
      <c r="W139" s="182" t="n"/>
      <c r="X139" s="182" t="n"/>
      <c r="Y139" s="182" t="n"/>
      <c r="Z139" s="182" t="n"/>
      <c r="AA139" s="182" t="n"/>
      <c r="AB139" s="182" t="n"/>
      <c r="AC139" s="182" t="n"/>
      <c r="AD139" s="182" t="n"/>
      <c r="AE139" s="182" t="n"/>
      <c r="AF139" s="182" t="n"/>
      <c r="AG139" s="182" t="n"/>
      <c r="AH139" s="182" t="n"/>
      <c r="AI139" s="182" t="n"/>
      <c r="AJ139" s="182" t="n"/>
      <c r="AK139" s="182" t="n"/>
      <c r="AL139" s="182" t="n"/>
      <c r="AM139" s="182" t="n"/>
      <c r="AN139" s="182" t="n"/>
      <c r="AO139" s="182" t="n"/>
      <c r="AP139" s="182" t="n"/>
      <c r="AQ139" s="182" t="n"/>
      <c r="AR139" s="182" t="n"/>
      <c r="AS139" s="182" t="n"/>
      <c r="AT139" s="182" t="n"/>
      <c r="AU139" s="182" t="n"/>
      <c r="AV139" s="182" t="n"/>
      <c r="AW139" s="182" t="n"/>
      <c r="AX139" s="182" t="n"/>
      <c r="AY139" s="182" t="n"/>
      <c r="AZ139" s="182" t="n"/>
      <c r="BA139" s="182" t="n"/>
      <c r="BB139" s="182" t="n"/>
      <c r="BC139" s="182" t="n"/>
      <c r="BD139" s="182" t="n"/>
      <c r="BE139" s="182" t="n"/>
      <c r="BF139" s="182" t="n"/>
      <c r="BG139" s="182" t="n"/>
      <c r="BH139" s="182" t="n"/>
      <c r="BI139" s="182" t="n"/>
      <c r="BJ139" s="182" t="n"/>
      <c r="BK139" s="182" t="n"/>
      <c r="BL139" s="182" t="n"/>
      <c r="BM139" s="182" t="n"/>
      <c r="BN139" s="182" t="n"/>
      <c r="BO139" s="182" t="n"/>
      <c r="BP139" s="182" t="n"/>
      <c r="BQ139" s="182" t="n"/>
      <c r="BR139" s="182" t="n"/>
      <c r="BS139" s="182" t="n"/>
      <c r="BT139" s="182" t="n"/>
      <c r="BU139" s="182" t="n"/>
      <c r="BV139" s="182" t="n"/>
      <c r="BW139" s="182" t="n"/>
      <c r="BX139" s="182" t="n"/>
      <c r="BY139" s="182" t="n"/>
      <c r="BZ139" s="182" t="n"/>
      <c r="CA139" s="182" t="n"/>
      <c r="CB139" s="182" t="n"/>
      <c r="CC139" s="182" t="n"/>
      <c r="CD139" s="182" t="n"/>
      <c r="CE139" s="182" t="n"/>
      <c r="CF139" s="182" t="n"/>
      <c r="CG139" s="182" t="n"/>
      <c r="CH139" s="182" t="n"/>
      <c r="CI139" s="182" t="n"/>
      <c r="CJ139" s="182" t="n"/>
      <c r="CK139" s="182" t="n"/>
      <c r="CL139" s="182" t="n"/>
      <c r="CM139" s="182" t="n"/>
      <c r="CN139" s="182" t="n"/>
      <c r="CO139" s="182" t="n"/>
      <c r="CP139" s="182" t="n"/>
      <c r="CQ139" s="182" t="n"/>
      <c r="CR139" s="182" t="n"/>
      <c r="CS139" s="182" t="n"/>
      <c r="CT139" s="182" t="n"/>
      <c r="CU139" s="182" t="n"/>
      <c r="CV139" s="182" t="n"/>
      <c r="CW139" s="182" t="n"/>
      <c r="CX139" s="182" t="n"/>
      <c r="CY139" s="182" t="n"/>
      <c r="CZ139" s="182" t="n"/>
      <c r="DA139" s="182" t="n"/>
      <c r="DB139" s="182" t="n"/>
      <c r="DC139" s="182" t="n"/>
      <c r="DD139" s="182" t="n"/>
      <c r="DE139" s="182" t="n"/>
      <c r="DF139" s="182" t="n"/>
      <c r="DG139" s="182" t="n"/>
      <c r="DH139" s="182" t="n"/>
      <c r="DI139" s="182" t="n"/>
      <c r="DJ139" s="182" t="n"/>
      <c r="DK139" s="182" t="n"/>
      <c r="DL139" s="182" t="n"/>
      <c r="DM139" s="182" t="n"/>
      <c r="DN139" s="182" t="n"/>
      <c r="DO139" s="182" t="n"/>
      <c r="DP139" s="182" t="n"/>
      <c r="DQ139" s="182" t="n"/>
      <c r="DR139" s="182" t="n"/>
      <c r="DS139" s="182" t="n"/>
      <c r="DT139" s="182" t="n"/>
      <c r="DU139" s="182" t="n"/>
      <c r="DV139" s="182" t="n"/>
      <c r="DW139" s="182" t="n"/>
      <c r="DX139" s="182" t="n"/>
      <c r="DY139" s="182" t="n"/>
      <c r="DZ139" s="182" t="n"/>
      <c r="EA139" s="182" t="n"/>
      <c r="EB139" s="182" t="n"/>
      <c r="EC139" s="189" t="n">
        <v>14.25</v>
      </c>
      <c r="ED139" s="182" t="n"/>
      <c r="EE139" s="182" t="n"/>
      <c r="EF139" s="182" t="n"/>
      <c r="EG139" s="182" t="n"/>
      <c r="EH139" s="182" t="n"/>
      <c r="EI139" s="182" t="n"/>
      <c r="EJ139" s="182" t="n"/>
      <c r="EK139" s="182" t="n"/>
      <c r="EL139" s="182" t="n"/>
      <c r="EM139" s="182" t="n"/>
      <c r="EN139" s="182" t="n"/>
      <c r="EO139" s="182" t="n"/>
      <c r="EP139" s="182" t="n"/>
      <c r="EQ139" s="182" t="n"/>
      <c r="ER139" s="182" t="n"/>
      <c r="ES139" s="182" t="n"/>
      <c r="ET139" s="182" t="n"/>
      <c r="EU139" s="182" t="n"/>
      <c r="EV139" s="182" t="n"/>
      <c r="EW139" s="182" t="n"/>
      <c r="EX139" s="182" t="n"/>
      <c r="EY139" s="182" t="n"/>
      <c r="EZ139" s="182" t="n"/>
      <c r="FA139" s="182" t="n"/>
      <c r="FB139" s="182" t="n"/>
      <c r="FC139" s="182" t="n"/>
      <c r="FD139" s="182" t="n"/>
      <c r="FE139" s="182" t="n"/>
      <c r="FF139" s="182" t="n"/>
      <c r="FG139" s="182" t="n"/>
      <c r="FH139" s="182" t="n"/>
      <c r="FI139" s="182" t="n"/>
      <c r="FJ139" s="182" t="n"/>
      <c r="FK139" s="182" t="n"/>
      <c r="FL139" s="182" t="n"/>
      <c r="FM139" s="182" t="n"/>
      <c r="FN139" s="182" t="n"/>
      <c r="FO139" s="182" t="n"/>
      <c r="FP139" s="184" t="n"/>
      <c r="FQ139" s="184" t="n"/>
      <c r="FR139" s="185">
        <f>SUM(F139:FQ139)</f>
        <v/>
      </c>
      <c r="FS139" s="186">
        <f>E139-FR139</f>
        <v/>
      </c>
    </row>
    <row r="140">
      <c r="A140" s="5" t="n">
        <v>139</v>
      </c>
      <c r="B140" s="179" t="n">
        <v>44341</v>
      </c>
      <c r="C140" s="30" t="inlineStr">
        <is>
          <t>LITEON2102813</t>
        </is>
      </c>
      <c r="D140" s="180" t="n">
        <v>44327</v>
      </c>
      <c r="E140" s="181" t="n">
        <v>14.73</v>
      </c>
      <c r="F140" s="182" t="n"/>
      <c r="G140" s="182" t="n"/>
      <c r="H140" s="182" t="n"/>
      <c r="I140" s="182" t="n"/>
      <c r="J140" s="182" t="n"/>
      <c r="K140" s="182" t="n"/>
      <c r="L140" s="182" t="n"/>
      <c r="M140" s="182" t="n"/>
      <c r="N140" s="182" t="n"/>
      <c r="O140" s="182" t="n"/>
      <c r="P140" s="182" t="n"/>
      <c r="Q140" s="182" t="n"/>
      <c r="R140" s="182" t="n"/>
      <c r="S140" s="182" t="n"/>
      <c r="T140" s="182" t="n"/>
      <c r="U140" s="182" t="n"/>
      <c r="V140" s="182" t="n"/>
      <c r="W140" s="182" t="n"/>
      <c r="X140" s="182" t="n"/>
      <c r="Y140" s="182" t="n"/>
      <c r="Z140" s="182" t="n"/>
      <c r="AA140" s="182" t="n"/>
      <c r="AB140" s="182" t="n"/>
      <c r="AC140" s="182" t="n"/>
      <c r="AD140" s="182" t="n"/>
      <c r="AE140" s="182" t="n"/>
      <c r="AF140" s="182" t="n"/>
      <c r="AG140" s="182" t="n"/>
      <c r="AH140" s="182" t="n"/>
      <c r="AI140" s="182" t="n"/>
      <c r="AJ140" s="189" t="n">
        <v>14.73</v>
      </c>
      <c r="AK140" s="182" t="n"/>
      <c r="AL140" s="182" t="n"/>
      <c r="AM140" s="182" t="n"/>
      <c r="AN140" s="182" t="n"/>
      <c r="AO140" s="182" t="n"/>
      <c r="AP140" s="182" t="n"/>
      <c r="AQ140" s="182" t="n"/>
      <c r="AR140" s="182" t="n"/>
      <c r="AS140" s="182" t="n"/>
      <c r="AT140" s="182" t="n"/>
      <c r="AU140" s="182" t="n"/>
      <c r="AV140" s="182" t="n"/>
      <c r="AW140" s="182" t="n"/>
      <c r="AX140" s="182" t="n"/>
      <c r="AY140" s="182" t="n"/>
      <c r="AZ140" s="182" t="n"/>
      <c r="BA140" s="182" t="n"/>
      <c r="BB140" s="182" t="n"/>
      <c r="BC140" s="182" t="n"/>
      <c r="BD140" s="182" t="n"/>
      <c r="BE140" s="182" t="n"/>
      <c r="BF140" s="182" t="n"/>
      <c r="BG140" s="182" t="n"/>
      <c r="BH140" s="182" t="n"/>
      <c r="BI140" s="182" t="n"/>
      <c r="BJ140" s="182" t="n"/>
      <c r="BK140" s="182" t="n"/>
      <c r="BL140" s="182" t="n"/>
      <c r="BM140" s="182" t="n"/>
      <c r="BN140" s="182" t="n"/>
      <c r="BO140" s="182" t="n"/>
      <c r="BP140" s="182" t="n"/>
      <c r="BQ140" s="182" t="n"/>
      <c r="BR140" s="182" t="n"/>
      <c r="BS140" s="182" t="n"/>
      <c r="BT140" s="182" t="n"/>
      <c r="BU140" s="182" t="n"/>
      <c r="BV140" s="182" t="n"/>
      <c r="BW140" s="182" t="n"/>
      <c r="BX140" s="182" t="n"/>
      <c r="BY140" s="182" t="n"/>
      <c r="BZ140" s="182" t="n"/>
      <c r="CA140" s="182" t="n"/>
      <c r="CB140" s="182" t="n"/>
      <c r="CC140" s="182" t="n"/>
      <c r="CD140" s="182" t="n"/>
      <c r="CE140" s="182" t="n"/>
      <c r="CF140" s="182" t="n"/>
      <c r="CG140" s="182" t="n"/>
      <c r="CH140" s="182" t="n"/>
      <c r="CI140" s="182" t="n"/>
      <c r="CJ140" s="182" t="n"/>
      <c r="CK140" s="182" t="n"/>
      <c r="CL140" s="182" t="n"/>
      <c r="CM140" s="182" t="n"/>
      <c r="CN140" s="182" t="n"/>
      <c r="CO140" s="182" t="n"/>
      <c r="CP140" s="182" t="n"/>
      <c r="CQ140" s="182" t="n"/>
      <c r="CR140" s="182" t="n"/>
      <c r="CS140" s="182" t="n"/>
      <c r="CT140" s="182" t="n"/>
      <c r="CU140" s="182" t="n"/>
      <c r="CV140" s="182" t="n"/>
      <c r="CW140" s="182" t="n"/>
      <c r="CX140" s="182" t="n"/>
      <c r="CY140" s="182" t="n"/>
      <c r="CZ140" s="182" t="n"/>
      <c r="DA140" s="182" t="n"/>
      <c r="DB140" s="182" t="n"/>
      <c r="DC140" s="182" t="n"/>
      <c r="DD140" s="182" t="n"/>
      <c r="DE140" s="182" t="n"/>
      <c r="DF140" s="182" t="n"/>
      <c r="DG140" s="182" t="n"/>
      <c r="DH140" s="182" t="n"/>
      <c r="DI140" s="182" t="n"/>
      <c r="DJ140" s="182" t="n"/>
      <c r="DK140" s="182" t="n"/>
      <c r="DL140" s="182" t="n"/>
      <c r="DM140" s="182" t="n"/>
      <c r="DN140" s="182" t="n"/>
      <c r="DO140" s="182" t="n"/>
      <c r="DP140" s="182" t="n"/>
      <c r="DQ140" s="182" t="n"/>
      <c r="DR140" s="182" t="n"/>
      <c r="DS140" s="182" t="n"/>
      <c r="DT140" s="182" t="n"/>
      <c r="DU140" s="182" t="n"/>
      <c r="DV140" s="182" t="n"/>
      <c r="DW140" s="182" t="n"/>
      <c r="DX140" s="182" t="n"/>
      <c r="DY140" s="182" t="n"/>
      <c r="DZ140" s="182" t="n"/>
      <c r="EA140" s="182" t="n"/>
      <c r="EB140" s="182" t="n"/>
      <c r="EC140" s="182" t="n"/>
      <c r="ED140" s="182" t="n"/>
      <c r="EE140" s="182" t="n"/>
      <c r="EF140" s="182" t="n"/>
      <c r="EG140" s="182" t="n"/>
      <c r="EH140" s="182" t="n"/>
      <c r="EI140" s="182" t="n"/>
      <c r="EJ140" s="182" t="n"/>
      <c r="EK140" s="182" t="n"/>
      <c r="EL140" s="182" t="n"/>
      <c r="EM140" s="182" t="n"/>
      <c r="EN140" s="182" t="n"/>
      <c r="EO140" s="182" t="n"/>
      <c r="EP140" s="182" t="n"/>
      <c r="EQ140" s="182" t="n"/>
      <c r="ER140" s="182" t="n"/>
      <c r="ES140" s="182" t="n"/>
      <c r="ET140" s="182" t="n"/>
      <c r="EU140" s="182" t="n"/>
      <c r="EV140" s="182" t="n"/>
      <c r="EW140" s="182" t="n"/>
      <c r="EX140" s="182" t="n"/>
      <c r="EY140" s="182" t="n"/>
      <c r="EZ140" s="182" t="n"/>
      <c r="FA140" s="182" t="n"/>
      <c r="FB140" s="182" t="n"/>
      <c r="FC140" s="182" t="n"/>
      <c r="FD140" s="182" t="n"/>
      <c r="FE140" s="182" t="n"/>
      <c r="FF140" s="182" t="n"/>
      <c r="FG140" s="182" t="n"/>
      <c r="FH140" s="182" t="n"/>
      <c r="FI140" s="182" t="n"/>
      <c r="FJ140" s="182" t="n"/>
      <c r="FK140" s="182" t="n"/>
      <c r="FL140" s="182" t="n"/>
      <c r="FM140" s="182" t="n"/>
      <c r="FN140" s="182" t="n"/>
      <c r="FO140" s="182" t="n"/>
      <c r="FP140" s="184" t="n"/>
      <c r="FQ140" s="184" t="n"/>
      <c r="FR140" s="185">
        <f>SUM(F140:FQ140)</f>
        <v/>
      </c>
      <c r="FS140" s="186">
        <f>E140-FR140</f>
        <v/>
      </c>
    </row>
    <row r="141">
      <c r="A141" s="5" t="n">
        <v>140</v>
      </c>
      <c r="B141" s="179" t="n">
        <v>44341</v>
      </c>
      <c r="C141" s="30" t="inlineStr">
        <is>
          <t>LITEON2102818</t>
        </is>
      </c>
      <c r="D141" s="180" t="n">
        <v>44322</v>
      </c>
      <c r="E141" s="181" t="n">
        <v>13.3</v>
      </c>
      <c r="F141" s="182" t="n"/>
      <c r="G141" s="189" t="n">
        <v>13.3</v>
      </c>
      <c r="H141" s="182" t="n"/>
      <c r="I141" s="182" t="n"/>
      <c r="J141" s="182" t="n"/>
      <c r="K141" s="182" t="n"/>
      <c r="L141" s="182" t="n"/>
      <c r="M141" s="182" t="n"/>
      <c r="N141" s="182" t="n"/>
      <c r="O141" s="182" t="n"/>
      <c r="P141" s="182" t="n"/>
      <c r="Q141" s="182" t="n"/>
      <c r="R141" s="182" t="n"/>
      <c r="S141" s="182" t="n"/>
      <c r="T141" s="182" t="n"/>
      <c r="U141" s="182" t="n"/>
      <c r="V141" s="182" t="n"/>
      <c r="W141" s="182" t="n"/>
      <c r="X141" s="182" t="n"/>
      <c r="Y141" s="182" t="n"/>
      <c r="Z141" s="182" t="n"/>
      <c r="AA141" s="182" t="n"/>
      <c r="AB141" s="182" t="n"/>
      <c r="AC141" s="182" t="n"/>
      <c r="AD141" s="182" t="n"/>
      <c r="AE141" s="182" t="n"/>
      <c r="AF141" s="182" t="n"/>
      <c r="AG141" s="182" t="n"/>
      <c r="AH141" s="182" t="n"/>
      <c r="AI141" s="182" t="n"/>
      <c r="AJ141" s="182" t="n"/>
      <c r="AK141" s="182" t="n"/>
      <c r="AL141" s="182" t="n"/>
      <c r="AM141" s="182" t="n"/>
      <c r="AN141" s="182" t="n"/>
      <c r="AO141" s="182" t="n"/>
      <c r="AP141" s="182" t="n"/>
      <c r="AQ141" s="182" t="n"/>
      <c r="AR141" s="182" t="n"/>
      <c r="AS141" s="182" t="n"/>
      <c r="AT141" s="182" t="n"/>
      <c r="AU141" s="182" t="n"/>
      <c r="AV141" s="182" t="n"/>
      <c r="AW141" s="182" t="n"/>
      <c r="AX141" s="182" t="n"/>
      <c r="AY141" s="182" t="n"/>
      <c r="AZ141" s="182" t="n"/>
      <c r="BA141" s="182" t="n"/>
      <c r="BB141" s="182" t="n"/>
      <c r="BC141" s="182" t="n"/>
      <c r="BD141" s="182" t="n"/>
      <c r="BE141" s="182" t="n"/>
      <c r="BF141" s="182" t="n"/>
      <c r="BG141" s="182" t="n"/>
      <c r="BH141" s="182" t="n"/>
      <c r="BI141" s="182" t="n"/>
      <c r="BJ141" s="182" t="n"/>
      <c r="BK141" s="182" t="n"/>
      <c r="BL141" s="182" t="n"/>
      <c r="BM141" s="182" t="n"/>
      <c r="BN141" s="182" t="n"/>
      <c r="BO141" s="182" t="n"/>
      <c r="BP141" s="182" t="n"/>
      <c r="BQ141" s="182" t="n"/>
      <c r="BR141" s="182" t="n"/>
      <c r="BS141" s="182" t="n"/>
      <c r="BT141" s="182" t="n"/>
      <c r="BU141" s="182" t="n"/>
      <c r="BV141" s="182" t="n"/>
      <c r="BW141" s="182" t="n"/>
      <c r="BX141" s="182" t="n"/>
      <c r="BY141" s="182" t="n"/>
      <c r="BZ141" s="182" t="n"/>
      <c r="CA141" s="182" t="n"/>
      <c r="CB141" s="182" t="n"/>
      <c r="CC141" s="182" t="n"/>
      <c r="CD141" s="182" t="n"/>
      <c r="CE141" s="182" t="n"/>
      <c r="CF141" s="182" t="n"/>
      <c r="CG141" s="182" t="n"/>
      <c r="CH141" s="182" t="n"/>
      <c r="CI141" s="182" t="n"/>
      <c r="CJ141" s="182" t="n"/>
      <c r="CK141" s="182" t="n"/>
      <c r="CL141" s="182" t="n"/>
      <c r="CM141" s="182" t="n"/>
      <c r="CN141" s="182" t="n"/>
      <c r="CO141" s="182" t="n"/>
      <c r="CP141" s="182" t="n"/>
      <c r="CQ141" s="182" t="n"/>
      <c r="CR141" s="182" t="n"/>
      <c r="CS141" s="182" t="n"/>
      <c r="CT141" s="182" t="n"/>
      <c r="CU141" s="182" t="n"/>
      <c r="CV141" s="182" t="n"/>
      <c r="CW141" s="182" t="n"/>
      <c r="CX141" s="182" t="n"/>
      <c r="CY141" s="182" t="n"/>
      <c r="CZ141" s="182" t="n"/>
      <c r="DA141" s="182" t="n"/>
      <c r="DB141" s="182" t="n"/>
      <c r="DC141" s="182" t="n"/>
      <c r="DD141" s="182" t="n"/>
      <c r="DE141" s="182" t="n"/>
      <c r="DF141" s="182" t="n"/>
      <c r="DG141" s="182" t="n"/>
      <c r="DH141" s="182" t="n"/>
      <c r="DI141" s="182" t="n"/>
      <c r="DJ141" s="182" t="n"/>
      <c r="DK141" s="182" t="n"/>
      <c r="DL141" s="182" t="n"/>
      <c r="DM141" s="182" t="n"/>
      <c r="DN141" s="182" t="n"/>
      <c r="DO141" s="182" t="n"/>
      <c r="DP141" s="182" t="n"/>
      <c r="DQ141" s="182" t="n"/>
      <c r="DR141" s="182" t="n"/>
      <c r="DS141" s="182" t="n"/>
      <c r="DT141" s="182" t="n"/>
      <c r="DU141" s="182" t="n"/>
      <c r="DV141" s="182" t="n"/>
      <c r="DW141" s="182" t="n"/>
      <c r="DX141" s="182" t="n"/>
      <c r="DY141" s="182" t="n"/>
      <c r="DZ141" s="182" t="n"/>
      <c r="EA141" s="182" t="n"/>
      <c r="EB141" s="182" t="n"/>
      <c r="EC141" s="182" t="n"/>
      <c r="ED141" s="182" t="n"/>
      <c r="EE141" s="182" t="n"/>
      <c r="EF141" s="182" t="n"/>
      <c r="EG141" s="182" t="n"/>
      <c r="EH141" s="182" t="n"/>
      <c r="EI141" s="182" t="n"/>
      <c r="EJ141" s="182" t="n"/>
      <c r="EK141" s="182" t="n"/>
      <c r="EL141" s="182" t="n"/>
      <c r="EM141" s="182" t="n"/>
      <c r="EN141" s="182" t="n"/>
      <c r="EO141" s="182" t="n"/>
      <c r="EP141" s="182" t="n"/>
      <c r="EQ141" s="182" t="n"/>
      <c r="ER141" s="182" t="n"/>
      <c r="ES141" s="182" t="n"/>
      <c r="ET141" s="182" t="n"/>
      <c r="EU141" s="182" t="n"/>
      <c r="EV141" s="182" t="n"/>
      <c r="EW141" s="182" t="n"/>
      <c r="EX141" s="182" t="n"/>
      <c r="EY141" s="182" t="n"/>
      <c r="EZ141" s="182" t="n"/>
      <c r="FA141" s="182" t="n"/>
      <c r="FB141" s="182" t="n"/>
      <c r="FC141" s="182" t="n"/>
      <c r="FD141" s="182" t="n"/>
      <c r="FE141" s="182" t="n"/>
      <c r="FF141" s="182" t="n"/>
      <c r="FG141" s="182" t="n"/>
      <c r="FH141" s="182" t="n"/>
      <c r="FI141" s="182" t="n"/>
      <c r="FJ141" s="182" t="n"/>
      <c r="FK141" s="182" t="n"/>
      <c r="FL141" s="182" t="n"/>
      <c r="FM141" s="182" t="n"/>
      <c r="FN141" s="182" t="n"/>
      <c r="FO141" s="182" t="n"/>
      <c r="FP141" s="184" t="n"/>
      <c r="FQ141" s="184" t="n"/>
      <c r="FR141" s="185">
        <f>SUM(F141:FQ141)</f>
        <v/>
      </c>
      <c r="FS141" s="186">
        <f>E141-FR141</f>
        <v/>
      </c>
    </row>
    <row r="142">
      <c r="A142" s="5" t="n">
        <v>141</v>
      </c>
      <c r="B142" s="179" t="n">
        <v>44341</v>
      </c>
      <c r="C142" s="30" t="inlineStr">
        <is>
          <t>ONSEM2101518</t>
        </is>
      </c>
      <c r="D142" s="180" t="n">
        <v>44322</v>
      </c>
      <c r="E142" s="181" t="n">
        <v>8.4</v>
      </c>
      <c r="F142" s="182" t="n"/>
      <c r="G142" s="182" t="n"/>
      <c r="H142" s="182" t="n"/>
      <c r="I142" s="182" t="n"/>
      <c r="J142" s="182" t="n"/>
      <c r="K142" s="182" t="n"/>
      <c r="L142" s="182" t="n"/>
      <c r="M142" s="182" t="n"/>
      <c r="N142" s="182" t="n"/>
      <c r="O142" s="182" t="n"/>
      <c r="P142" s="182" t="n"/>
      <c r="Q142" s="182" t="n"/>
      <c r="R142" s="182" t="n"/>
      <c r="S142" s="182" t="n"/>
      <c r="T142" s="182" t="n"/>
      <c r="U142" s="182" t="n"/>
      <c r="V142" s="182" t="n"/>
      <c r="W142" s="182" t="n"/>
      <c r="X142" s="182" t="n"/>
      <c r="Y142" s="182" t="n"/>
      <c r="Z142" s="182" t="n"/>
      <c r="AA142" s="182" t="n"/>
      <c r="AB142" s="182" t="n"/>
      <c r="AC142" s="182" t="n"/>
      <c r="AD142" s="182" t="n"/>
      <c r="AE142" s="182" t="n"/>
      <c r="AF142" s="182" t="n"/>
      <c r="AG142" s="182" t="n"/>
      <c r="AH142" s="182" t="n"/>
      <c r="AI142" s="182" t="n"/>
      <c r="AJ142" s="182" t="n"/>
      <c r="AK142" s="182" t="n"/>
      <c r="AL142" s="182" t="n"/>
      <c r="AM142" s="182" t="n"/>
      <c r="AN142" s="182" t="n"/>
      <c r="AO142" s="182" t="n"/>
      <c r="AP142" s="182" t="n"/>
      <c r="AQ142" s="182" t="n"/>
      <c r="AR142" s="182" t="n"/>
      <c r="AS142" s="182" t="n"/>
      <c r="AT142" s="182" t="n"/>
      <c r="AU142" s="182" t="n"/>
      <c r="AV142" s="182" t="n"/>
      <c r="AW142" s="182" t="n"/>
      <c r="AX142" s="182" t="n"/>
      <c r="AY142" s="182" t="n"/>
      <c r="AZ142" s="182" t="n"/>
      <c r="BA142" s="182" t="n"/>
      <c r="BB142" s="182" t="n"/>
      <c r="BC142" s="182" t="n"/>
      <c r="BD142" s="182" t="n"/>
      <c r="BE142" s="182" t="n"/>
      <c r="BF142" s="182" t="n"/>
      <c r="BG142" s="182" t="n"/>
      <c r="BH142" s="182" t="n"/>
      <c r="BI142" s="182" t="n"/>
      <c r="BJ142" s="182" t="n"/>
      <c r="BK142" s="182" t="n"/>
      <c r="BL142" s="182" t="n"/>
      <c r="BM142" s="182" t="n"/>
      <c r="BN142" s="182" t="n"/>
      <c r="BO142" s="182" t="n"/>
      <c r="BP142" s="182" t="n"/>
      <c r="BQ142" s="182" t="n"/>
      <c r="BR142" s="182" t="n"/>
      <c r="BS142" s="182" t="n"/>
      <c r="BT142" s="182" t="n"/>
      <c r="BU142" s="182" t="n"/>
      <c r="BV142" s="182" t="n"/>
      <c r="BW142" s="182" t="n"/>
      <c r="BX142" s="182" t="n"/>
      <c r="BY142" s="182" t="n"/>
      <c r="BZ142" s="182" t="n"/>
      <c r="CA142" s="182" t="n"/>
      <c r="CB142" s="182" t="n"/>
      <c r="CC142" s="182" t="n"/>
      <c r="CD142" s="182" t="n"/>
      <c r="CE142" s="182" t="n"/>
      <c r="CF142" s="182" t="n"/>
      <c r="CG142" s="182" t="n"/>
      <c r="CH142" s="182" t="n"/>
      <c r="CI142" s="182" t="n"/>
      <c r="CJ142" s="182" t="n"/>
      <c r="CK142" s="182" t="n"/>
      <c r="CL142" s="182" t="n"/>
      <c r="CM142" s="182" t="n"/>
      <c r="CN142" s="182" t="n"/>
      <c r="CO142" s="182" t="n"/>
      <c r="CP142" s="182" t="n"/>
      <c r="CQ142" s="182" t="n"/>
      <c r="CR142" s="182" t="n"/>
      <c r="CS142" s="182" t="n"/>
      <c r="CT142" s="182" t="n"/>
      <c r="CU142" s="182" t="n"/>
      <c r="CV142" s="182" t="n"/>
      <c r="CW142" s="182" t="n"/>
      <c r="CX142" s="182" t="n"/>
      <c r="CY142" s="182" t="n"/>
      <c r="CZ142" s="182" t="n"/>
      <c r="DA142" s="182" t="n"/>
      <c r="DB142" s="182" t="n"/>
      <c r="DC142" s="182" t="n"/>
      <c r="DD142" s="182" t="n"/>
      <c r="DE142" s="182" t="n"/>
      <c r="DF142" s="182" t="n"/>
      <c r="DG142" s="182" t="n"/>
      <c r="DH142" s="182" t="n"/>
      <c r="DI142" s="182" t="n"/>
      <c r="DJ142" s="182" t="n"/>
      <c r="DK142" s="182" t="n"/>
      <c r="DL142" s="182" t="n"/>
      <c r="DM142" s="182" t="n"/>
      <c r="DN142" s="182" t="n"/>
      <c r="DO142" s="182" t="n"/>
      <c r="DP142" s="182" t="n"/>
      <c r="DQ142" s="182" t="n"/>
      <c r="DR142" s="182" t="n"/>
      <c r="DS142" s="182" t="n"/>
      <c r="DT142" s="182" t="n"/>
      <c r="DU142" s="182" t="n"/>
      <c r="DV142" s="182" t="n"/>
      <c r="DW142" s="182" t="n"/>
      <c r="DX142" s="182" t="n"/>
      <c r="DY142" s="182" t="n"/>
      <c r="DZ142" s="182" t="n"/>
      <c r="EA142" s="182" t="n"/>
      <c r="EB142" s="182" t="n"/>
      <c r="EC142" s="182" t="n"/>
      <c r="ED142" s="182" t="n"/>
      <c r="EE142" s="182" t="n"/>
      <c r="EF142" s="182" t="n"/>
      <c r="EG142" s="182" t="n"/>
      <c r="EH142" s="182" t="n"/>
      <c r="EI142" s="182" t="n"/>
      <c r="EJ142" s="182" t="n"/>
      <c r="EK142" s="182" t="n"/>
      <c r="EL142" s="182" t="n"/>
      <c r="EM142" s="182" t="n"/>
      <c r="EN142" s="182" t="n"/>
      <c r="EO142" s="182" t="n"/>
      <c r="EP142" s="189" t="n">
        <v>8.4</v>
      </c>
      <c r="EQ142" s="182" t="n"/>
      <c r="ER142" s="182" t="n"/>
      <c r="ES142" s="182" t="n"/>
      <c r="ET142" s="182" t="n"/>
      <c r="EU142" s="182" t="n"/>
      <c r="EV142" s="182" t="n"/>
      <c r="EW142" s="182" t="n"/>
      <c r="EX142" s="182" t="n"/>
      <c r="EY142" s="182" t="n"/>
      <c r="EZ142" s="182" t="n"/>
      <c r="FA142" s="182" t="n"/>
      <c r="FB142" s="182" t="n"/>
      <c r="FC142" s="182" t="n"/>
      <c r="FD142" s="182" t="n"/>
      <c r="FE142" s="182" t="n"/>
      <c r="FF142" s="182" t="n"/>
      <c r="FG142" s="182" t="n"/>
      <c r="FH142" s="182" t="n"/>
      <c r="FI142" s="182" t="n"/>
      <c r="FJ142" s="182" t="n"/>
      <c r="FK142" s="182" t="n"/>
      <c r="FL142" s="182" t="n"/>
      <c r="FM142" s="182" t="n"/>
      <c r="FN142" s="182" t="n"/>
      <c r="FO142" s="182" t="n"/>
      <c r="FP142" s="184" t="n"/>
      <c r="FQ142" s="184" t="n"/>
      <c r="FR142" s="185">
        <f>SUM(F142:FQ142)</f>
        <v/>
      </c>
      <c r="FS142" s="186">
        <f>E142-FR142</f>
        <v/>
      </c>
    </row>
    <row r="143">
      <c r="A143" s="5" t="n">
        <v>142</v>
      </c>
      <c r="B143" s="179" t="n">
        <v>44341</v>
      </c>
      <c r="C143" s="30" t="inlineStr">
        <is>
          <t>TE2100651</t>
        </is>
      </c>
      <c r="D143" s="180" t="n">
        <v>44305</v>
      </c>
      <c r="E143" s="181" t="n">
        <v>8.880000000000001</v>
      </c>
      <c r="F143" s="182" t="n"/>
      <c r="G143" s="182" t="n"/>
      <c r="H143" s="182" t="n"/>
      <c r="I143" s="182" t="n"/>
      <c r="J143" s="182" t="n"/>
      <c r="K143" s="182" t="n"/>
      <c r="L143" s="182" t="n"/>
      <c r="M143" s="182" t="n"/>
      <c r="N143" s="182" t="n"/>
      <c r="O143" s="182" t="n"/>
      <c r="P143" s="182" t="n"/>
      <c r="Q143" s="182" t="n"/>
      <c r="R143" s="182" t="n"/>
      <c r="S143" s="182" t="n"/>
      <c r="T143" s="182" t="n"/>
      <c r="U143" s="182" t="n"/>
      <c r="V143" s="182" t="n"/>
      <c r="W143" s="182" t="n"/>
      <c r="X143" s="182" t="n"/>
      <c r="Y143" s="182" t="n"/>
      <c r="Z143" s="182" t="n"/>
      <c r="AA143" s="182" t="n"/>
      <c r="AB143" s="182" t="n"/>
      <c r="AC143" s="182" t="n"/>
      <c r="AD143" s="182" t="n"/>
      <c r="AE143" s="182" t="n"/>
      <c r="AF143" s="182" t="n"/>
      <c r="AG143" s="182" t="n"/>
      <c r="AH143" s="182" t="n"/>
      <c r="AI143" s="182" t="n"/>
      <c r="AJ143" s="182" t="n"/>
      <c r="AK143" s="182" t="n"/>
      <c r="AL143" s="182" t="n"/>
      <c r="AM143" s="182" t="n"/>
      <c r="AN143" s="182" t="n"/>
      <c r="AO143" s="182" t="n"/>
      <c r="AP143" s="182" t="n"/>
      <c r="AQ143" s="182" t="n"/>
      <c r="AR143" s="182" t="n"/>
      <c r="AS143" s="182" t="n"/>
      <c r="AT143" s="182" t="n"/>
      <c r="AU143" s="182" t="n"/>
      <c r="AV143" s="182" t="n"/>
      <c r="AW143" s="182" t="n"/>
      <c r="AX143" s="182" t="n"/>
      <c r="AY143" s="182" t="n"/>
      <c r="AZ143" s="182" t="n"/>
      <c r="BA143" s="182" t="n"/>
      <c r="BB143" s="182" t="n"/>
      <c r="BC143" s="182" t="n"/>
      <c r="BD143" s="182" t="n"/>
      <c r="BE143" s="182" t="n"/>
      <c r="BF143" s="182" t="n"/>
      <c r="BG143" s="182" t="n"/>
      <c r="BH143" s="182" t="n"/>
      <c r="BI143" s="182" t="n"/>
      <c r="BJ143" s="182" t="n"/>
      <c r="BK143" s="182" t="n"/>
      <c r="BL143" s="182" t="n"/>
      <c r="BM143" s="182" t="n"/>
      <c r="BN143" s="182" t="n"/>
      <c r="BO143" s="182" t="n"/>
      <c r="BP143" s="182" t="n"/>
      <c r="BQ143" s="182" t="n"/>
      <c r="BR143" s="182" t="n"/>
      <c r="BS143" s="182" t="n"/>
      <c r="BT143" s="182" t="n"/>
      <c r="BU143" s="182" t="n"/>
      <c r="BV143" s="182" t="n"/>
      <c r="BW143" s="182" t="n"/>
      <c r="BX143" s="182" t="n"/>
      <c r="BY143" s="182" t="n"/>
      <c r="BZ143" s="182" t="n"/>
      <c r="CA143" s="182" t="n"/>
      <c r="CB143" s="182" t="n"/>
      <c r="CC143" s="182" t="n"/>
      <c r="CD143" s="182" t="n"/>
      <c r="CE143" s="182" t="n"/>
      <c r="CF143" s="182" t="n"/>
      <c r="CG143" s="182" t="n"/>
      <c r="CH143" s="182" t="n"/>
      <c r="CI143" s="182" t="n"/>
      <c r="CJ143" s="182" t="n"/>
      <c r="CK143" s="182" t="n"/>
      <c r="CL143" s="182" t="n"/>
      <c r="CM143" s="182" t="n"/>
      <c r="CN143" s="182" t="n"/>
      <c r="CO143" s="182" t="n"/>
      <c r="CP143" s="182" t="n"/>
      <c r="CQ143" s="182" t="n"/>
      <c r="CR143" s="182" t="n"/>
      <c r="CS143" s="182" t="n"/>
      <c r="CT143" s="182" t="n"/>
      <c r="CU143" s="182" t="n"/>
      <c r="CV143" s="182" t="n"/>
      <c r="CW143" s="182" t="n"/>
      <c r="CX143" s="182" t="n"/>
      <c r="CY143" s="182" t="n"/>
      <c r="CZ143" s="182" t="n"/>
      <c r="DA143" s="182" t="n"/>
      <c r="DB143" s="182" t="n"/>
      <c r="DC143" s="182" t="n"/>
      <c r="DD143" s="182" t="n"/>
      <c r="DE143" s="182" t="n"/>
      <c r="DF143" s="182" t="n"/>
      <c r="DG143" s="182" t="n"/>
      <c r="DH143" s="182" t="n"/>
      <c r="DI143" s="182" t="n"/>
      <c r="DJ143" s="182" t="n"/>
      <c r="DK143" s="182" t="n"/>
      <c r="DL143" s="189" t="n">
        <v>8.880000000000001</v>
      </c>
      <c r="DM143" s="182" t="n"/>
      <c r="DN143" s="182" t="n"/>
      <c r="DO143" s="182" t="n"/>
      <c r="DP143" s="182" t="n"/>
      <c r="DQ143" s="182" t="n"/>
      <c r="DR143" s="182" t="n"/>
      <c r="DS143" s="182" t="n"/>
      <c r="DT143" s="182" t="n"/>
      <c r="DU143" s="182" t="n"/>
      <c r="DV143" s="182" t="n"/>
      <c r="DW143" s="182" t="n"/>
      <c r="DX143" s="182" t="n"/>
      <c r="DY143" s="182" t="n"/>
      <c r="DZ143" s="182" t="n"/>
      <c r="EA143" s="182" t="n"/>
      <c r="EB143" s="182" t="n"/>
      <c r="EC143" s="182" t="n"/>
      <c r="ED143" s="182" t="n"/>
      <c r="EE143" s="182" t="n"/>
      <c r="EF143" s="182" t="n"/>
      <c r="EG143" s="182" t="n"/>
      <c r="EH143" s="182" t="n"/>
      <c r="EI143" s="182" t="n"/>
      <c r="EJ143" s="182" t="n"/>
      <c r="EK143" s="182" t="n"/>
      <c r="EL143" s="182" t="n"/>
      <c r="EM143" s="182" t="n"/>
      <c r="EN143" s="182" t="n"/>
      <c r="EO143" s="182" t="n"/>
      <c r="EP143" s="182" t="n"/>
      <c r="EQ143" s="182" t="n"/>
      <c r="ER143" s="182" t="n"/>
      <c r="ES143" s="182" t="n"/>
      <c r="ET143" s="182" t="n"/>
      <c r="EU143" s="182" t="n"/>
      <c r="EV143" s="182" t="n"/>
      <c r="EW143" s="182" t="n"/>
      <c r="EX143" s="182" t="n"/>
      <c r="EY143" s="182" t="n"/>
      <c r="EZ143" s="182" t="n"/>
      <c r="FA143" s="182" t="n"/>
      <c r="FB143" s="182" t="n"/>
      <c r="FC143" s="182" t="n"/>
      <c r="FD143" s="182" t="n"/>
      <c r="FE143" s="182" t="n"/>
      <c r="FF143" s="182" t="n"/>
      <c r="FG143" s="182" t="n"/>
      <c r="FH143" s="182" t="n"/>
      <c r="FI143" s="182" t="n"/>
      <c r="FJ143" s="182" t="n"/>
      <c r="FK143" s="182" t="n"/>
      <c r="FL143" s="182" t="n"/>
      <c r="FM143" s="182" t="n"/>
      <c r="FN143" s="182" t="n"/>
      <c r="FO143" s="182" t="n"/>
      <c r="FP143" s="184" t="n"/>
      <c r="FQ143" s="184" t="n"/>
      <c r="FR143" s="185">
        <f>SUM(F143:FQ143)</f>
        <v/>
      </c>
      <c r="FS143" s="186">
        <f>E143-FR143</f>
        <v/>
      </c>
    </row>
    <row r="144">
      <c r="A144" s="5" t="n">
        <v>143</v>
      </c>
      <c r="B144" s="179" t="n">
        <v>44341</v>
      </c>
      <c r="C144" s="30" t="inlineStr">
        <is>
          <t>TTI2101551,2101664</t>
        </is>
      </c>
      <c r="D144" s="180" t="n">
        <v>44319</v>
      </c>
      <c r="E144" s="181">
        <f>428.84+102.2</f>
        <v/>
      </c>
      <c r="F144" s="182" t="n"/>
      <c r="G144" s="182" t="n"/>
      <c r="H144" s="182" t="n"/>
      <c r="I144" s="182" t="n"/>
      <c r="J144" s="182" t="n"/>
      <c r="K144" s="182" t="n"/>
      <c r="L144" s="182" t="n"/>
      <c r="M144" s="182" t="n"/>
      <c r="N144" s="182" t="n"/>
      <c r="O144" s="182" t="n"/>
      <c r="P144" s="182" t="n"/>
      <c r="Q144" s="182" t="n"/>
      <c r="R144" s="182" t="n"/>
      <c r="S144" s="182" t="n"/>
      <c r="T144" s="182" t="n"/>
      <c r="U144" s="182" t="n"/>
      <c r="V144" s="189">
        <f>428.84+102.2</f>
        <v/>
      </c>
      <c r="W144" s="182" t="n"/>
      <c r="X144" s="182" t="n"/>
      <c r="Y144" s="182" t="n"/>
      <c r="Z144" s="182" t="n"/>
      <c r="AA144" s="182" t="n"/>
      <c r="AB144" s="182" t="n"/>
      <c r="AC144" s="182" t="n"/>
      <c r="AD144" s="182" t="n"/>
      <c r="AE144" s="182" t="n"/>
      <c r="AF144" s="182" t="n"/>
      <c r="AG144" s="182" t="n"/>
      <c r="AH144" s="182" t="n"/>
      <c r="AI144" s="182" t="n"/>
      <c r="AJ144" s="182" t="n"/>
      <c r="AK144" s="182" t="n"/>
      <c r="AL144" s="182" t="n"/>
      <c r="AM144" s="182" t="n"/>
      <c r="AN144" s="182" t="n"/>
      <c r="AO144" s="182" t="n"/>
      <c r="AP144" s="182" t="n"/>
      <c r="AQ144" s="182" t="n"/>
      <c r="AR144" s="182" t="n"/>
      <c r="AS144" s="182" t="n"/>
      <c r="AT144" s="182" t="n"/>
      <c r="AU144" s="182" t="n"/>
      <c r="AV144" s="182" t="n"/>
      <c r="AW144" s="182" t="n"/>
      <c r="AX144" s="182" t="n"/>
      <c r="AY144" s="182" t="n"/>
      <c r="AZ144" s="182" t="n"/>
      <c r="BA144" s="182" t="n"/>
      <c r="BB144" s="182" t="n"/>
      <c r="BC144" s="182" t="n"/>
      <c r="BD144" s="182" t="n"/>
      <c r="BE144" s="182" t="n"/>
      <c r="BF144" s="182" t="n"/>
      <c r="BG144" s="182" t="n"/>
      <c r="BH144" s="182" t="n"/>
      <c r="BI144" s="182" t="n"/>
      <c r="BJ144" s="182" t="n"/>
      <c r="BK144" s="182" t="n"/>
      <c r="BL144" s="182" t="n"/>
      <c r="BM144" s="182" t="n"/>
      <c r="BN144" s="182" t="n"/>
      <c r="BO144" s="182" t="n"/>
      <c r="BP144" s="182" t="n"/>
      <c r="BQ144" s="182" t="n"/>
      <c r="BR144" s="182" t="n"/>
      <c r="BS144" s="182" t="n"/>
      <c r="BT144" s="182" t="n"/>
      <c r="BU144" s="182" t="n"/>
      <c r="BV144" s="182" t="n"/>
      <c r="BW144" s="182" t="n"/>
      <c r="BX144" s="182" t="n"/>
      <c r="BY144" s="182" t="n"/>
      <c r="BZ144" s="182" t="n"/>
      <c r="CA144" s="182" t="n"/>
      <c r="CB144" s="182" t="n"/>
      <c r="CC144" s="182" t="n"/>
      <c r="CD144" s="182" t="n"/>
      <c r="CE144" s="182" t="n"/>
      <c r="CF144" s="182" t="n"/>
      <c r="CG144" s="182" t="n"/>
      <c r="CH144" s="182" t="n"/>
      <c r="CI144" s="182" t="n"/>
      <c r="CJ144" s="182" t="n"/>
      <c r="CK144" s="182" t="n"/>
      <c r="CL144" s="182" t="n"/>
      <c r="CM144" s="182" t="n"/>
      <c r="CN144" s="182" t="n"/>
      <c r="CO144" s="182" t="n"/>
      <c r="CP144" s="182" t="n"/>
      <c r="CQ144" s="182" t="n"/>
      <c r="CR144" s="182" t="n"/>
      <c r="CS144" s="182" t="n"/>
      <c r="CT144" s="182" t="n"/>
      <c r="CU144" s="182" t="n"/>
      <c r="CV144" s="182" t="n"/>
      <c r="CW144" s="182" t="n"/>
      <c r="CX144" s="182" t="n"/>
      <c r="CY144" s="182" t="n"/>
      <c r="CZ144" s="182" t="n"/>
      <c r="DA144" s="182" t="n"/>
      <c r="DB144" s="182" t="n"/>
      <c r="DC144" s="182" t="n"/>
      <c r="DD144" s="182" t="n"/>
      <c r="DE144" s="182" t="n"/>
      <c r="DF144" s="182" t="n"/>
      <c r="DG144" s="182" t="n"/>
      <c r="DH144" s="182" t="n"/>
      <c r="DI144" s="182" t="n"/>
      <c r="DJ144" s="182" t="n"/>
      <c r="DK144" s="182" t="n"/>
      <c r="DL144" s="182" t="n"/>
      <c r="DM144" s="182" t="n"/>
      <c r="DN144" s="182" t="n"/>
      <c r="DO144" s="182" t="n"/>
      <c r="DP144" s="182" t="n"/>
      <c r="DQ144" s="182" t="n"/>
      <c r="DR144" s="182" t="n"/>
      <c r="DS144" s="182" t="n"/>
      <c r="DT144" s="182" t="n"/>
      <c r="DU144" s="182" t="n"/>
      <c r="DV144" s="182" t="n"/>
      <c r="DW144" s="182" t="n"/>
      <c r="DX144" s="182" t="n"/>
      <c r="DY144" s="182" t="n"/>
      <c r="DZ144" s="182" t="n"/>
      <c r="EA144" s="182" t="n"/>
      <c r="EB144" s="182" t="n"/>
      <c r="EC144" s="182" t="n"/>
      <c r="ED144" s="182" t="n"/>
      <c r="EE144" s="182" t="n"/>
      <c r="EF144" s="182" t="n"/>
      <c r="EG144" s="182" t="n"/>
      <c r="EH144" s="182" t="n"/>
      <c r="EI144" s="182" t="n"/>
      <c r="EJ144" s="182" t="n"/>
      <c r="EK144" s="182" t="n"/>
      <c r="EL144" s="182" t="n"/>
      <c r="EM144" s="182" t="n"/>
      <c r="EN144" s="182" t="n"/>
      <c r="EO144" s="182" t="n"/>
      <c r="EP144" s="182" t="n"/>
      <c r="EQ144" s="182" t="n"/>
      <c r="ER144" s="182" t="n"/>
      <c r="ES144" s="182" t="n"/>
      <c r="ET144" s="182" t="n"/>
      <c r="EU144" s="182" t="n"/>
      <c r="EV144" s="182" t="n"/>
      <c r="EW144" s="182" t="n"/>
      <c r="EX144" s="182" t="n"/>
      <c r="EY144" s="182" t="n"/>
      <c r="EZ144" s="182" t="n"/>
      <c r="FA144" s="182" t="n"/>
      <c r="FB144" s="182" t="n"/>
      <c r="FC144" s="182" t="n"/>
      <c r="FD144" s="182" t="n"/>
      <c r="FE144" s="182" t="n"/>
      <c r="FF144" s="182" t="n"/>
      <c r="FG144" s="182" t="n"/>
      <c r="FH144" s="182" t="n"/>
      <c r="FI144" s="182" t="n"/>
      <c r="FJ144" s="182" t="n"/>
      <c r="FK144" s="182" t="n"/>
      <c r="FL144" s="182" t="n"/>
      <c r="FM144" s="182" t="n"/>
      <c r="FN144" s="182" t="n"/>
      <c r="FO144" s="182" t="n"/>
      <c r="FP144" s="184" t="n"/>
      <c r="FQ144" s="184" t="n"/>
      <c r="FR144" s="185">
        <f>SUM(F144:FQ144)</f>
        <v/>
      </c>
      <c r="FS144" s="186">
        <f>E144-FR144</f>
        <v/>
      </c>
    </row>
    <row r="145">
      <c r="A145" s="5" t="n">
        <v>144</v>
      </c>
      <c r="B145" s="179" t="n">
        <v>44341</v>
      </c>
      <c r="C145" s="30" t="inlineStr">
        <is>
          <t>TTI2102756</t>
        </is>
      </c>
      <c r="D145" s="180" t="n">
        <v>44319</v>
      </c>
      <c r="E145" s="181" t="n">
        <v>302.6</v>
      </c>
      <c r="F145" s="182" t="n"/>
      <c r="G145" s="182" t="n"/>
      <c r="H145" s="182" t="n"/>
      <c r="I145" s="182" t="n"/>
      <c r="J145" s="182" t="n"/>
      <c r="K145" s="182" t="n"/>
      <c r="L145" s="182" t="n"/>
      <c r="M145" s="182" t="n"/>
      <c r="N145" s="182" t="n"/>
      <c r="O145" s="182" t="n"/>
      <c r="P145" s="182" t="n"/>
      <c r="Q145" s="182" t="n"/>
      <c r="R145" s="182" t="n"/>
      <c r="S145" s="182" t="n"/>
      <c r="T145" s="182" t="n"/>
      <c r="U145" s="182" t="n"/>
      <c r="V145" s="182" t="n"/>
      <c r="W145" s="182" t="n"/>
      <c r="X145" s="182" t="n"/>
      <c r="Y145" s="182" t="n"/>
      <c r="Z145" s="182" t="n"/>
      <c r="AA145" s="182" t="n"/>
      <c r="AB145" s="182" t="n"/>
      <c r="AC145" s="182" t="n"/>
      <c r="AD145" s="182" t="n"/>
      <c r="AE145" s="182" t="n"/>
      <c r="AF145" s="182" t="n"/>
      <c r="AG145" s="182" t="n"/>
      <c r="AH145" s="182" t="n"/>
      <c r="AI145" s="182" t="n"/>
      <c r="AJ145" s="182" t="n"/>
      <c r="AK145" s="182" t="n"/>
      <c r="AL145" s="182" t="n"/>
      <c r="AM145" s="182" t="n"/>
      <c r="AN145" s="182" t="n"/>
      <c r="AO145" s="182" t="n"/>
      <c r="AP145" s="182" t="n"/>
      <c r="AQ145" s="182" t="n"/>
      <c r="AR145" s="182" t="n"/>
      <c r="AS145" s="182" t="n"/>
      <c r="AT145" s="182" t="n"/>
      <c r="AU145" s="182" t="n"/>
      <c r="AV145" s="182" t="n"/>
      <c r="AW145" s="182" t="n"/>
      <c r="AX145" s="182" t="n"/>
      <c r="AY145" s="182" t="n"/>
      <c r="AZ145" s="182" t="n"/>
      <c r="BA145" s="182" t="n"/>
      <c r="BB145" s="182" t="n"/>
      <c r="BC145" s="182" t="n"/>
      <c r="BD145" s="182" t="n"/>
      <c r="BE145" s="182" t="n"/>
      <c r="BF145" s="182" t="n"/>
      <c r="BG145" s="182" t="n"/>
      <c r="BH145" s="182" t="n"/>
      <c r="BI145" s="182" t="n"/>
      <c r="BJ145" s="182" t="n"/>
      <c r="BK145" s="182" t="n"/>
      <c r="BL145" s="182" t="n"/>
      <c r="BM145" s="182" t="n"/>
      <c r="BN145" s="182" t="n"/>
      <c r="BO145" s="182" t="n"/>
      <c r="BP145" s="182" t="n"/>
      <c r="BQ145" s="182" t="n"/>
      <c r="BR145" s="182" t="n"/>
      <c r="BS145" s="182" t="n"/>
      <c r="BT145" s="182" t="n"/>
      <c r="BU145" s="182" t="n"/>
      <c r="BV145" s="182" t="n"/>
      <c r="BW145" s="182" t="n"/>
      <c r="BX145" s="182" t="n"/>
      <c r="BY145" s="182" t="n"/>
      <c r="BZ145" s="182" t="n"/>
      <c r="CA145" s="182" t="n"/>
      <c r="CB145" s="182" t="n"/>
      <c r="CC145" s="182" t="n"/>
      <c r="CD145" s="182" t="n"/>
      <c r="CE145" s="182" t="n"/>
      <c r="CF145" s="182" t="n"/>
      <c r="CG145" s="182" t="n"/>
      <c r="CH145" s="182" t="n"/>
      <c r="CI145" s="182" t="n"/>
      <c r="CJ145" s="182" t="n"/>
      <c r="CK145" s="182" t="n"/>
      <c r="CL145" s="182" t="n"/>
      <c r="CM145" s="182" t="n"/>
      <c r="CN145" s="182" t="n"/>
      <c r="CO145" s="182" t="n"/>
      <c r="CP145" s="182" t="n"/>
      <c r="CQ145" s="182" t="n"/>
      <c r="CR145" s="182" t="n"/>
      <c r="CS145" s="182" t="n"/>
      <c r="CT145" s="182" t="n"/>
      <c r="CU145" s="182" t="n"/>
      <c r="CV145" s="182" t="n"/>
      <c r="CW145" s="182" t="n"/>
      <c r="CX145" s="182" t="n"/>
      <c r="CY145" s="182" t="n"/>
      <c r="CZ145" s="182" t="n"/>
      <c r="DA145" s="182" t="n"/>
      <c r="DB145" s="182" t="n"/>
      <c r="DC145" s="182" t="n"/>
      <c r="DD145" s="182" t="n"/>
      <c r="DE145" s="182" t="n"/>
      <c r="DF145" s="182" t="n"/>
      <c r="DG145" s="182" t="n"/>
      <c r="DH145" s="182" t="n"/>
      <c r="DI145" s="182" t="n"/>
      <c r="DJ145" s="182" t="n"/>
      <c r="DK145" s="182" t="n"/>
      <c r="DL145" s="182" t="n"/>
      <c r="DM145" s="182" t="n"/>
      <c r="DN145" s="182" t="n"/>
      <c r="DO145" s="182" t="n"/>
      <c r="DP145" s="182" t="n"/>
      <c r="DQ145" s="182" t="n"/>
      <c r="DR145" s="182" t="n"/>
      <c r="DS145" s="182" t="n"/>
      <c r="DT145" s="182" t="n"/>
      <c r="DU145" s="182" t="n"/>
      <c r="DV145" s="182" t="n"/>
      <c r="DW145" s="182" t="n"/>
      <c r="DX145" s="182" t="n"/>
      <c r="DY145" s="182" t="n"/>
      <c r="DZ145" s="182" t="n"/>
      <c r="EA145" s="182" t="n"/>
      <c r="EB145" s="182" t="n"/>
      <c r="EC145" s="182" t="n"/>
      <c r="ED145" s="182" t="n"/>
      <c r="EE145" s="182" t="n"/>
      <c r="EF145" s="182" t="n"/>
      <c r="EG145" s="182" t="n"/>
      <c r="EH145" s="182" t="n"/>
      <c r="EI145" s="182" t="n"/>
      <c r="EJ145" s="182" t="n"/>
      <c r="EK145" s="182" t="n"/>
      <c r="EL145" s="182" t="n"/>
      <c r="EM145" s="182" t="n"/>
      <c r="EN145" s="182" t="n"/>
      <c r="EO145" s="182" t="n"/>
      <c r="EP145" s="182" t="n"/>
      <c r="EQ145" s="182" t="n"/>
      <c r="ER145" s="182" t="n"/>
      <c r="ES145" s="182" t="n"/>
      <c r="ET145" s="182" t="n"/>
      <c r="EU145" s="182" t="n"/>
      <c r="EV145" s="182" t="n"/>
      <c r="EW145" s="182" t="n"/>
      <c r="EX145" s="182" t="n"/>
      <c r="EY145" s="182" t="n"/>
      <c r="EZ145" s="182" t="n"/>
      <c r="FA145" s="182" t="n"/>
      <c r="FB145" s="189" t="n">
        <v>302.6</v>
      </c>
      <c r="FC145" s="182" t="n"/>
      <c r="FD145" s="182" t="n"/>
      <c r="FE145" s="182" t="n"/>
      <c r="FF145" s="182" t="n"/>
      <c r="FG145" s="182" t="n"/>
      <c r="FH145" s="182" t="n"/>
      <c r="FI145" s="182" t="n"/>
      <c r="FJ145" s="182" t="n"/>
      <c r="FK145" s="182" t="n"/>
      <c r="FL145" s="182" t="n"/>
      <c r="FM145" s="182" t="n"/>
      <c r="FN145" s="182" t="n"/>
      <c r="FO145" s="182" t="n"/>
      <c r="FP145" s="184" t="n"/>
      <c r="FQ145" s="184" t="n"/>
      <c r="FR145" s="185">
        <f>SUM(F145:FQ145)</f>
        <v/>
      </c>
      <c r="FS145" s="186">
        <f>E145-FR145</f>
        <v/>
      </c>
    </row>
    <row r="146">
      <c r="A146" s="5" t="n">
        <v>145</v>
      </c>
      <c r="B146" s="179" t="n">
        <v>44343</v>
      </c>
      <c r="C146" s="30" t="inlineStr">
        <is>
          <t>DIGIKEY 2101562</t>
        </is>
      </c>
      <c r="D146" s="180" t="n">
        <v>44288</v>
      </c>
      <c r="E146" s="181" t="n">
        <v>6.98</v>
      </c>
      <c r="F146" s="182" t="n"/>
      <c r="G146" s="182" t="n"/>
      <c r="H146" s="182" t="n"/>
      <c r="I146" s="182" t="n"/>
      <c r="J146" s="182" t="n"/>
      <c r="K146" s="182" t="n"/>
      <c r="L146" s="182" t="n"/>
      <c r="M146" s="182" t="n"/>
      <c r="N146" s="182" t="n"/>
      <c r="O146" s="182" t="n"/>
      <c r="P146" s="182" t="n"/>
      <c r="Q146" s="182" t="n"/>
      <c r="R146" s="182" t="n"/>
      <c r="S146" s="182" t="n"/>
      <c r="T146" s="182" t="n"/>
      <c r="U146" s="182" t="n"/>
      <c r="V146" s="182" t="n"/>
      <c r="W146" s="182" t="n"/>
      <c r="X146" s="182" t="n"/>
      <c r="Y146" s="182" t="n"/>
      <c r="Z146" s="182" t="n"/>
      <c r="AA146" s="182" t="n"/>
      <c r="AB146" s="182" t="n"/>
      <c r="AC146" s="182" t="n"/>
      <c r="AD146" s="182" t="n"/>
      <c r="AE146" s="182" t="n"/>
      <c r="AF146" s="182" t="n"/>
      <c r="AG146" s="182" t="n"/>
      <c r="AH146" s="182" t="n"/>
      <c r="AI146" s="182" t="n"/>
      <c r="AJ146" s="182" t="n"/>
      <c r="AK146" s="182" t="n"/>
      <c r="AL146" s="182" t="n"/>
      <c r="AM146" s="182" t="n"/>
      <c r="AN146" s="182" t="n"/>
      <c r="AO146" s="182" t="n"/>
      <c r="AP146" s="182" t="n"/>
      <c r="AQ146" s="182" t="n"/>
      <c r="AR146" s="182" t="n"/>
      <c r="AS146" s="182" t="n"/>
      <c r="AT146" s="182" t="n"/>
      <c r="AU146" s="182" t="n"/>
      <c r="AV146" s="182" t="n"/>
      <c r="AW146" s="182" t="n"/>
      <c r="AX146" s="182" t="n"/>
      <c r="AY146" s="182" t="n"/>
      <c r="AZ146" s="182" t="n"/>
      <c r="BA146" s="182" t="n"/>
      <c r="BB146" s="182" t="n"/>
      <c r="BC146" s="182" t="n"/>
      <c r="BD146" s="182" t="n"/>
      <c r="BE146" s="182" t="n"/>
      <c r="BF146" s="182" t="n"/>
      <c r="BG146" s="182" t="n"/>
      <c r="BH146" s="182" t="n"/>
      <c r="BI146" s="182" t="n"/>
      <c r="BJ146" s="182" t="n"/>
      <c r="BK146" s="182" t="n"/>
      <c r="BL146" s="182" t="n"/>
      <c r="BM146" s="182" t="n"/>
      <c r="BN146" s="182" t="n"/>
      <c r="BO146" s="182" t="n"/>
      <c r="BP146" s="182" t="n"/>
      <c r="BQ146" s="182" t="n"/>
      <c r="BR146" s="182" t="n"/>
      <c r="BS146" s="182" t="n"/>
      <c r="BT146" s="182" t="n"/>
      <c r="BU146" s="182" t="n"/>
      <c r="BV146" s="182" t="n"/>
      <c r="BW146" s="182" t="n"/>
      <c r="BX146" s="182" t="n"/>
      <c r="BY146" s="182" t="n"/>
      <c r="BZ146" s="182" t="n"/>
      <c r="CA146" s="182" t="n"/>
      <c r="CB146" s="182" t="n"/>
      <c r="CC146" s="182" t="n"/>
      <c r="CD146" s="182" t="n"/>
      <c r="CE146" s="182" t="n"/>
      <c r="CF146" s="182" t="n"/>
      <c r="CG146" s="182" t="n"/>
      <c r="CH146" s="182" t="n"/>
      <c r="CI146" s="182" t="n"/>
      <c r="CJ146" s="182" t="n"/>
      <c r="CK146" s="182" t="n"/>
      <c r="CL146" s="182" t="n"/>
      <c r="CM146" s="182" t="n"/>
      <c r="CN146" s="182" t="n"/>
      <c r="CO146" s="182" t="n"/>
      <c r="CP146" s="182" t="n"/>
      <c r="CQ146" s="182" t="n"/>
      <c r="CR146" s="182" t="n"/>
      <c r="CS146" s="182" t="n"/>
      <c r="CT146" s="182" t="n"/>
      <c r="CU146" s="182" t="n"/>
      <c r="CV146" s="182" t="n"/>
      <c r="CW146" s="182" t="n"/>
      <c r="CX146" s="182" t="n"/>
      <c r="CY146" s="182" t="n"/>
      <c r="CZ146" s="182" t="n"/>
      <c r="DA146" s="182" t="n"/>
      <c r="DB146" s="182" t="n"/>
      <c r="DC146" s="182" t="n"/>
      <c r="DD146" s="182" t="n"/>
      <c r="DE146" s="182" t="n"/>
      <c r="DF146" s="182" t="n"/>
      <c r="DG146" s="182" t="n"/>
      <c r="DH146" s="182" t="n"/>
      <c r="DI146" s="182" t="n"/>
      <c r="DJ146" s="182" t="n"/>
      <c r="DK146" s="182" t="n"/>
      <c r="DL146" s="182" t="n"/>
      <c r="DM146" s="182" t="n"/>
      <c r="DN146" s="182" t="n"/>
      <c r="DO146" s="182" t="n"/>
      <c r="DP146" s="182" t="n"/>
      <c r="DQ146" s="182" t="n"/>
      <c r="DR146" s="182" t="n"/>
      <c r="DS146" s="182" t="n"/>
      <c r="DT146" s="182" t="n"/>
      <c r="DU146" s="182" t="n"/>
      <c r="DV146" s="182" t="n"/>
      <c r="DW146" s="182" t="n"/>
      <c r="DX146" s="182" t="n"/>
      <c r="DY146" s="182" t="n"/>
      <c r="DZ146" s="182" t="n"/>
      <c r="EA146" s="182" t="n"/>
      <c r="EB146" s="182" t="n"/>
      <c r="EC146" s="182" t="n"/>
      <c r="ED146" s="182" t="n"/>
      <c r="EE146" s="182" t="n"/>
      <c r="EF146" s="182" t="n"/>
      <c r="EG146" s="182" t="n"/>
      <c r="EH146" s="182" t="n"/>
      <c r="EI146" s="182" t="n"/>
      <c r="EJ146" s="182" t="n"/>
      <c r="EK146" s="182" t="n"/>
      <c r="EL146" s="182" t="n"/>
      <c r="EM146" s="182" t="n"/>
      <c r="EN146" s="182" t="n"/>
      <c r="EO146" s="182" t="n"/>
      <c r="EP146" s="182" t="n"/>
      <c r="EQ146" s="189" t="n">
        <v>6.98</v>
      </c>
      <c r="ER146" s="182" t="n"/>
      <c r="ES146" s="182" t="n"/>
      <c r="ET146" s="182" t="n"/>
      <c r="EU146" s="182" t="n"/>
      <c r="EV146" s="182" t="n"/>
      <c r="EW146" s="182" t="n"/>
      <c r="EX146" s="182" t="n"/>
      <c r="EY146" s="182" t="n"/>
      <c r="EZ146" s="182" t="n"/>
      <c r="FA146" s="182" t="n"/>
      <c r="FB146" s="182" t="n"/>
      <c r="FC146" s="182" t="n"/>
      <c r="FD146" s="182" t="n"/>
      <c r="FE146" s="182" t="n"/>
      <c r="FF146" s="182" t="n"/>
      <c r="FG146" s="182" t="n"/>
      <c r="FH146" s="182" t="n"/>
      <c r="FI146" s="182" t="n"/>
      <c r="FJ146" s="182" t="n"/>
      <c r="FK146" s="182" t="n"/>
      <c r="FL146" s="182" t="n"/>
      <c r="FM146" s="182" t="n"/>
      <c r="FN146" s="182" t="n"/>
      <c r="FO146" s="182" t="n"/>
      <c r="FP146" s="184" t="n"/>
      <c r="FQ146" s="184" t="n"/>
      <c r="FR146" s="185">
        <f>SUM(F146:FQ146)</f>
        <v/>
      </c>
      <c r="FS146" s="186">
        <f>E146-FR146</f>
        <v/>
      </c>
    </row>
    <row r="147">
      <c r="A147" s="5" t="n">
        <v>146</v>
      </c>
      <c r="B147" s="179" t="n">
        <v>44343</v>
      </c>
      <c r="C147" s="30" t="inlineStr">
        <is>
          <t>DIGKEY 2101568</t>
        </is>
      </c>
      <c r="D147" s="180" t="n">
        <v>44292</v>
      </c>
      <c r="E147" s="181" t="n">
        <v>393.06</v>
      </c>
      <c r="F147" s="182" t="n"/>
      <c r="G147" s="182" t="n"/>
      <c r="H147" s="182" t="n"/>
      <c r="I147" s="182" t="n"/>
      <c r="J147" s="182" t="n"/>
      <c r="K147" s="182" t="n"/>
      <c r="L147" s="182" t="n"/>
      <c r="M147" s="182" t="n"/>
      <c r="N147" s="182" t="n"/>
      <c r="O147" s="182" t="n"/>
      <c r="P147" s="182" t="n"/>
      <c r="Q147" s="182" t="n"/>
      <c r="R147" s="182" t="n"/>
      <c r="S147" s="182" t="n"/>
      <c r="T147" s="182" t="n"/>
      <c r="U147" s="182" t="n"/>
      <c r="V147" s="182" t="n"/>
      <c r="W147" s="189" t="n">
        <v>393.06</v>
      </c>
      <c r="X147" s="182" t="n"/>
      <c r="Y147" s="182" t="n"/>
      <c r="Z147" s="182" t="n"/>
      <c r="AA147" s="182" t="n"/>
      <c r="AB147" s="182" t="n"/>
      <c r="AC147" s="182" t="n"/>
      <c r="AD147" s="182" t="n"/>
      <c r="AE147" s="182" t="n"/>
      <c r="AF147" s="182" t="n"/>
      <c r="AG147" s="182" t="n"/>
      <c r="AH147" s="182" t="n"/>
      <c r="AI147" s="182" t="n"/>
      <c r="AJ147" s="182" t="n"/>
      <c r="AK147" s="182" t="n"/>
      <c r="AL147" s="182" t="n"/>
      <c r="AM147" s="182" t="n"/>
      <c r="AN147" s="182" t="n"/>
      <c r="AO147" s="182" t="n"/>
      <c r="AP147" s="182" t="n"/>
      <c r="AQ147" s="182" t="n"/>
      <c r="AR147" s="182" t="n"/>
      <c r="AS147" s="182" t="n"/>
      <c r="AT147" s="182" t="n"/>
      <c r="AU147" s="182" t="n"/>
      <c r="AV147" s="182" t="n"/>
      <c r="AW147" s="182" t="n"/>
      <c r="AX147" s="182" t="n"/>
      <c r="AY147" s="182" t="n"/>
      <c r="AZ147" s="182" t="n"/>
      <c r="BA147" s="182" t="n"/>
      <c r="BB147" s="182" t="n"/>
      <c r="BC147" s="182" t="n"/>
      <c r="BD147" s="182" t="n"/>
      <c r="BE147" s="182" t="n"/>
      <c r="BF147" s="182" t="n"/>
      <c r="BG147" s="182" t="n"/>
      <c r="BH147" s="182" t="n"/>
      <c r="BI147" s="182" t="n"/>
      <c r="BJ147" s="182" t="n"/>
      <c r="BK147" s="182" t="n"/>
      <c r="BL147" s="182" t="n"/>
      <c r="BM147" s="182" t="n"/>
      <c r="BN147" s="182" t="n"/>
      <c r="BO147" s="182" t="n"/>
      <c r="BP147" s="182" t="n"/>
      <c r="BQ147" s="182" t="n"/>
      <c r="BR147" s="182" t="n"/>
      <c r="BS147" s="182" t="n"/>
      <c r="BT147" s="182" t="n"/>
      <c r="BU147" s="182" t="n"/>
      <c r="BV147" s="182" t="n"/>
      <c r="BW147" s="182" t="n"/>
      <c r="BX147" s="182" t="n"/>
      <c r="BY147" s="182" t="n"/>
      <c r="BZ147" s="182" t="n"/>
      <c r="CA147" s="182" t="n"/>
      <c r="CB147" s="182" t="n"/>
      <c r="CC147" s="182" t="n"/>
      <c r="CD147" s="182" t="n"/>
      <c r="CE147" s="182" t="n"/>
      <c r="CF147" s="182" t="n"/>
      <c r="CG147" s="182" t="n"/>
      <c r="CH147" s="182" t="n"/>
      <c r="CI147" s="182" t="n"/>
      <c r="CJ147" s="182" t="n"/>
      <c r="CK147" s="182" t="n"/>
      <c r="CL147" s="182" t="n"/>
      <c r="CM147" s="182" t="n"/>
      <c r="CN147" s="182" t="n"/>
      <c r="CO147" s="182" t="n"/>
      <c r="CP147" s="182" t="n"/>
      <c r="CQ147" s="182" t="n"/>
      <c r="CR147" s="182" t="n"/>
      <c r="CS147" s="182" t="n"/>
      <c r="CT147" s="182" t="n"/>
      <c r="CU147" s="182" t="n"/>
      <c r="CV147" s="182" t="n"/>
      <c r="CW147" s="182" t="n"/>
      <c r="CX147" s="182" t="n"/>
      <c r="CY147" s="182" t="n"/>
      <c r="CZ147" s="182" t="n"/>
      <c r="DA147" s="182" t="n"/>
      <c r="DB147" s="182" t="n"/>
      <c r="DC147" s="182" t="n"/>
      <c r="DD147" s="182" t="n"/>
      <c r="DE147" s="182" t="n"/>
      <c r="DF147" s="182" t="n"/>
      <c r="DG147" s="182" t="n"/>
      <c r="DH147" s="182" t="n"/>
      <c r="DI147" s="182" t="n"/>
      <c r="DJ147" s="182" t="n"/>
      <c r="DK147" s="182" t="n"/>
      <c r="DL147" s="182" t="n"/>
      <c r="DM147" s="182" t="n"/>
      <c r="DN147" s="182" t="n"/>
      <c r="DO147" s="182" t="n"/>
      <c r="DP147" s="182" t="n"/>
      <c r="DQ147" s="182" t="n"/>
      <c r="DR147" s="182" t="n"/>
      <c r="DS147" s="182" t="n"/>
      <c r="DT147" s="182" t="n"/>
      <c r="DU147" s="182" t="n"/>
      <c r="DV147" s="182" t="n"/>
      <c r="DW147" s="182" t="n"/>
      <c r="DX147" s="182" t="n"/>
      <c r="DY147" s="182" t="n"/>
      <c r="DZ147" s="182" t="n"/>
      <c r="EA147" s="182" t="n"/>
      <c r="EB147" s="182" t="n"/>
      <c r="EC147" s="182" t="n"/>
      <c r="ED147" s="182" t="n"/>
      <c r="EE147" s="182" t="n"/>
      <c r="EF147" s="182" t="n"/>
      <c r="EG147" s="182" t="n"/>
      <c r="EH147" s="182" t="n"/>
      <c r="EI147" s="182" t="n"/>
      <c r="EJ147" s="182" t="n"/>
      <c r="EK147" s="182" t="n"/>
      <c r="EL147" s="182" t="n"/>
      <c r="EM147" s="182" t="n"/>
      <c r="EN147" s="182" t="n"/>
      <c r="EO147" s="182" t="n"/>
      <c r="EP147" s="182" t="n"/>
      <c r="EQ147" s="182" t="n"/>
      <c r="ER147" s="182" t="n"/>
      <c r="ES147" s="182" t="n"/>
      <c r="ET147" s="182" t="n"/>
      <c r="EU147" s="182" t="n"/>
      <c r="EV147" s="182" t="n"/>
      <c r="EW147" s="182" t="n"/>
      <c r="EX147" s="182" t="n"/>
      <c r="EY147" s="182" t="n"/>
      <c r="EZ147" s="182" t="n"/>
      <c r="FA147" s="182" t="n"/>
      <c r="FB147" s="182" t="n"/>
      <c r="FC147" s="182" t="n"/>
      <c r="FD147" s="182" t="n"/>
      <c r="FE147" s="182" t="n"/>
      <c r="FF147" s="182" t="n"/>
      <c r="FG147" s="182" t="n"/>
      <c r="FH147" s="182" t="n"/>
      <c r="FI147" s="182" t="n"/>
      <c r="FJ147" s="182" t="n"/>
      <c r="FK147" s="182" t="n"/>
      <c r="FL147" s="182" t="n"/>
      <c r="FM147" s="182" t="n"/>
      <c r="FN147" s="182" t="n"/>
      <c r="FO147" s="182" t="n"/>
      <c r="FP147" s="184" t="n"/>
      <c r="FQ147" s="184" t="n"/>
      <c r="FR147" s="185">
        <f>SUM(F147:FQ147)</f>
        <v/>
      </c>
      <c r="FS147" s="186">
        <f>E147-FR147</f>
        <v/>
      </c>
    </row>
    <row r="148">
      <c r="A148" s="5" t="n">
        <v>147</v>
      </c>
      <c r="B148" s="179" t="n"/>
      <c r="C148" s="30" t="n"/>
      <c r="D148" s="180" t="n"/>
      <c r="E148" s="181" t="n"/>
      <c r="F148" s="182" t="n"/>
      <c r="G148" s="182" t="n"/>
      <c r="H148" s="182" t="n"/>
      <c r="I148" s="182" t="n"/>
      <c r="J148" s="182" t="n"/>
      <c r="K148" s="182" t="n"/>
      <c r="L148" s="182" t="n"/>
      <c r="M148" s="182" t="n"/>
      <c r="N148" s="182" t="n"/>
      <c r="O148" s="182" t="n"/>
      <c r="P148" s="182" t="n"/>
      <c r="Q148" s="182" t="n"/>
      <c r="R148" s="182" t="n"/>
      <c r="S148" s="182" t="n"/>
      <c r="T148" s="182" t="n"/>
      <c r="U148" s="182" t="n"/>
      <c r="V148" s="182" t="n"/>
      <c r="W148" s="182" t="n"/>
      <c r="X148" s="182" t="n"/>
      <c r="Y148" s="182" t="n"/>
      <c r="Z148" s="182" t="n"/>
      <c r="AA148" s="182" t="n"/>
      <c r="AB148" s="182" t="n"/>
      <c r="AC148" s="182" t="n"/>
      <c r="AD148" s="182" t="n"/>
      <c r="AE148" s="182" t="n"/>
      <c r="AF148" s="182" t="n"/>
      <c r="AG148" s="182" t="n"/>
      <c r="AH148" s="182" t="n"/>
      <c r="AI148" s="182" t="n"/>
      <c r="AJ148" s="182" t="n"/>
      <c r="AK148" s="182" t="n"/>
      <c r="AL148" s="182" t="n"/>
      <c r="AM148" s="182" t="n"/>
      <c r="AN148" s="182" t="n"/>
      <c r="AO148" s="182" t="n"/>
      <c r="AP148" s="182" t="n"/>
      <c r="AQ148" s="182" t="n"/>
      <c r="AR148" s="182" t="n"/>
      <c r="AS148" s="182" t="n"/>
      <c r="AT148" s="182" t="n"/>
      <c r="AU148" s="182" t="n"/>
      <c r="AV148" s="182" t="n"/>
      <c r="AW148" s="182" t="n"/>
      <c r="AX148" s="182" t="n"/>
      <c r="AY148" s="182" t="n"/>
      <c r="AZ148" s="182" t="n"/>
      <c r="BA148" s="182" t="n"/>
      <c r="BB148" s="182" t="n"/>
      <c r="BC148" s="182" t="n"/>
      <c r="BD148" s="182" t="n"/>
      <c r="BE148" s="182" t="n"/>
      <c r="BF148" s="182" t="n"/>
      <c r="BG148" s="182" t="n"/>
      <c r="BH148" s="182" t="n"/>
      <c r="BI148" s="182" t="n"/>
      <c r="BJ148" s="182" t="n"/>
      <c r="BK148" s="182" t="n"/>
      <c r="BL148" s="182" t="n"/>
      <c r="BM148" s="182" t="n"/>
      <c r="BN148" s="182" t="n"/>
      <c r="BO148" s="182" t="n"/>
      <c r="BP148" s="182" t="n"/>
      <c r="BQ148" s="182" t="n"/>
      <c r="BR148" s="182" t="n"/>
      <c r="BS148" s="182" t="n"/>
      <c r="BT148" s="182" t="n"/>
      <c r="BU148" s="182" t="n"/>
      <c r="BV148" s="182" t="n"/>
      <c r="BW148" s="182" t="n"/>
      <c r="BX148" s="182" t="n"/>
      <c r="BY148" s="182" t="n"/>
      <c r="BZ148" s="182" t="n"/>
      <c r="CA148" s="182" t="n"/>
      <c r="CB148" s="182" t="n"/>
      <c r="CC148" s="182" t="n"/>
      <c r="CD148" s="182" t="n"/>
      <c r="CE148" s="182" t="n"/>
      <c r="CF148" s="182" t="n"/>
      <c r="CG148" s="182" t="n"/>
      <c r="CH148" s="182" t="n"/>
      <c r="CI148" s="182" t="n"/>
      <c r="CJ148" s="182" t="n"/>
      <c r="CK148" s="182" t="n"/>
      <c r="CL148" s="182" t="n"/>
      <c r="CM148" s="182" t="n"/>
      <c r="CN148" s="182" t="n"/>
      <c r="CO148" s="182" t="n"/>
      <c r="CP148" s="182" t="n"/>
      <c r="CQ148" s="182" t="n"/>
      <c r="CR148" s="182" t="n"/>
      <c r="CS148" s="182" t="n"/>
      <c r="CT148" s="182" t="n"/>
      <c r="CU148" s="182" t="n"/>
      <c r="CV148" s="182" t="n"/>
      <c r="CW148" s="182" t="n"/>
      <c r="CX148" s="182" t="n"/>
      <c r="CY148" s="182" t="n"/>
      <c r="CZ148" s="182" t="n"/>
      <c r="DA148" s="182" t="n"/>
      <c r="DB148" s="182" t="n"/>
      <c r="DC148" s="182" t="n"/>
      <c r="DD148" s="182" t="n"/>
      <c r="DE148" s="182" t="n"/>
      <c r="DF148" s="182" t="n"/>
      <c r="DG148" s="182" t="n"/>
      <c r="DH148" s="182" t="n"/>
      <c r="DI148" s="182" t="n"/>
      <c r="DJ148" s="182" t="n"/>
      <c r="DK148" s="182" t="n"/>
      <c r="DL148" s="182" t="n"/>
      <c r="DM148" s="182" t="n"/>
      <c r="DN148" s="182" t="n"/>
      <c r="DO148" s="182" t="n"/>
      <c r="DP148" s="182" t="n"/>
      <c r="DQ148" s="182" t="n"/>
      <c r="DR148" s="182" t="n"/>
      <c r="DS148" s="182" t="n"/>
      <c r="DT148" s="182" t="n"/>
      <c r="DU148" s="182" t="n"/>
      <c r="DV148" s="182" t="n"/>
      <c r="DW148" s="182" t="n"/>
      <c r="DX148" s="182" t="n"/>
      <c r="DY148" s="182" t="n"/>
      <c r="DZ148" s="182" t="n"/>
      <c r="EA148" s="182" t="n"/>
      <c r="EB148" s="182" t="n"/>
      <c r="EC148" s="182" t="n"/>
      <c r="ED148" s="182" t="n"/>
      <c r="EE148" s="182" t="n"/>
      <c r="EF148" s="182" t="n"/>
      <c r="EG148" s="182" t="n"/>
      <c r="EH148" s="182" t="n"/>
      <c r="EI148" s="182" t="n"/>
      <c r="EJ148" s="182" t="n"/>
      <c r="EK148" s="182" t="n"/>
      <c r="EL148" s="182" t="n"/>
      <c r="EM148" s="182" t="n"/>
      <c r="EN148" s="182" t="n"/>
      <c r="EO148" s="182" t="n"/>
      <c r="EP148" s="182" t="n"/>
      <c r="EQ148" s="182" t="n"/>
      <c r="ER148" s="182" t="n"/>
      <c r="ES148" s="182" t="n"/>
      <c r="ET148" s="182" t="n"/>
      <c r="EU148" s="182" t="n"/>
      <c r="EV148" s="182" t="n"/>
      <c r="EW148" s="182" t="n"/>
      <c r="EX148" s="182" t="n"/>
      <c r="EY148" s="182" t="n"/>
      <c r="EZ148" s="182" t="n"/>
      <c r="FA148" s="182" t="n"/>
      <c r="FB148" s="182" t="n"/>
      <c r="FC148" s="182" t="n"/>
      <c r="FD148" s="182" t="n"/>
      <c r="FE148" s="182" t="n"/>
      <c r="FF148" s="182" t="n"/>
      <c r="FG148" s="182" t="n"/>
      <c r="FH148" s="182" t="n"/>
      <c r="FI148" s="182" t="n"/>
      <c r="FJ148" s="182" t="n"/>
      <c r="FK148" s="182" t="n"/>
      <c r="FL148" s="182" t="n"/>
      <c r="FM148" s="182" t="n"/>
      <c r="FN148" s="182" t="n"/>
      <c r="FO148" s="182" t="n"/>
      <c r="FP148" s="184" t="n"/>
      <c r="FQ148" s="184" t="n"/>
      <c r="FR148" s="185">
        <f>SUM(F148:FQ148)</f>
        <v/>
      </c>
      <c r="FS148" s="186">
        <f>E148-FR148</f>
        <v/>
      </c>
    </row>
    <row r="149">
      <c r="A149" s="5" t="n">
        <v>148</v>
      </c>
      <c r="B149" s="179" t="n"/>
      <c r="C149" s="30" t="n"/>
      <c r="D149" s="180" t="n"/>
      <c r="E149" s="181" t="n"/>
      <c r="F149" s="182" t="n"/>
      <c r="G149" s="182" t="n"/>
      <c r="H149" s="182" t="n"/>
      <c r="I149" s="182" t="n"/>
      <c r="J149" s="182" t="n"/>
      <c r="K149" s="182" t="n"/>
      <c r="L149" s="182" t="n"/>
      <c r="M149" s="182" t="n"/>
      <c r="N149" s="182" t="n"/>
      <c r="O149" s="182" t="n"/>
      <c r="P149" s="182" t="n"/>
      <c r="Q149" s="182" t="n"/>
      <c r="R149" s="182" t="n"/>
      <c r="S149" s="182" t="n"/>
      <c r="T149" s="182" t="n"/>
      <c r="U149" s="182" t="n"/>
      <c r="V149" s="182" t="n"/>
      <c r="W149" s="182" t="n"/>
      <c r="X149" s="182" t="n"/>
      <c r="Y149" s="182" t="n"/>
      <c r="Z149" s="182" t="n"/>
      <c r="AA149" s="182" t="n"/>
      <c r="AB149" s="182" t="n"/>
      <c r="AC149" s="182" t="n"/>
      <c r="AD149" s="182" t="n"/>
      <c r="AE149" s="182" t="n"/>
      <c r="AF149" s="182" t="n"/>
      <c r="AG149" s="182" t="n"/>
      <c r="AH149" s="182" t="n"/>
      <c r="AI149" s="182" t="n"/>
      <c r="AJ149" s="182" t="n"/>
      <c r="AK149" s="182" t="n"/>
      <c r="AL149" s="182" t="n"/>
      <c r="AM149" s="182" t="n"/>
      <c r="AN149" s="182" t="n"/>
      <c r="AO149" s="182" t="n"/>
      <c r="AP149" s="182" t="n"/>
      <c r="AQ149" s="182" t="n"/>
      <c r="AR149" s="182" t="n"/>
      <c r="AS149" s="182" t="n"/>
      <c r="AT149" s="182" t="n"/>
      <c r="AU149" s="182" t="n"/>
      <c r="AV149" s="182" t="n"/>
      <c r="AW149" s="182" t="n"/>
      <c r="AX149" s="182" t="n"/>
      <c r="AY149" s="182" t="n"/>
      <c r="AZ149" s="182" t="n"/>
      <c r="BA149" s="182" t="n"/>
      <c r="BB149" s="182" t="n"/>
      <c r="BC149" s="182" t="n"/>
      <c r="BD149" s="182" t="n"/>
      <c r="BE149" s="182" t="n"/>
      <c r="BF149" s="182" t="n"/>
      <c r="BG149" s="182" t="n"/>
      <c r="BH149" s="182" t="n"/>
      <c r="BI149" s="182" t="n"/>
      <c r="BJ149" s="182" t="n"/>
      <c r="BK149" s="182" t="n"/>
      <c r="BL149" s="182" t="n"/>
      <c r="BM149" s="182" t="n"/>
      <c r="BN149" s="182" t="n"/>
      <c r="BO149" s="182" t="n"/>
      <c r="BP149" s="182" t="n"/>
      <c r="BQ149" s="182" t="n"/>
      <c r="BR149" s="182" t="n"/>
      <c r="BS149" s="182" t="n"/>
      <c r="BT149" s="182" t="n"/>
      <c r="BU149" s="182" t="n"/>
      <c r="BV149" s="182" t="n"/>
      <c r="BW149" s="182" t="n"/>
      <c r="BX149" s="182" t="n"/>
      <c r="BY149" s="182" t="n"/>
      <c r="BZ149" s="182" t="n"/>
      <c r="CA149" s="182" t="n"/>
      <c r="CB149" s="182" t="n"/>
      <c r="CC149" s="182" t="n"/>
      <c r="CD149" s="182" t="n"/>
      <c r="CE149" s="182" t="n"/>
      <c r="CF149" s="182" t="n"/>
      <c r="CG149" s="182" t="n"/>
      <c r="CH149" s="182" t="n"/>
      <c r="CI149" s="182" t="n"/>
      <c r="CJ149" s="182" t="n"/>
      <c r="CK149" s="182" t="n"/>
      <c r="CL149" s="182" t="n"/>
      <c r="CM149" s="182" t="n"/>
      <c r="CN149" s="182" t="n"/>
      <c r="CO149" s="182" t="n"/>
      <c r="CP149" s="182" t="n"/>
      <c r="CQ149" s="182" t="n"/>
      <c r="CR149" s="182" t="n"/>
      <c r="CS149" s="182" t="n"/>
      <c r="CT149" s="182" t="n"/>
      <c r="CU149" s="182" t="n"/>
      <c r="CV149" s="182" t="n"/>
      <c r="CW149" s="182" t="n"/>
      <c r="CX149" s="182" t="n"/>
      <c r="CY149" s="182" t="n"/>
      <c r="CZ149" s="182" t="n"/>
      <c r="DA149" s="182" t="n"/>
      <c r="DB149" s="182" t="n"/>
      <c r="DC149" s="182" t="n"/>
      <c r="DD149" s="182" t="n"/>
      <c r="DE149" s="182" t="n"/>
      <c r="DF149" s="182" t="n"/>
      <c r="DG149" s="182" t="n"/>
      <c r="DH149" s="182" t="n"/>
      <c r="DI149" s="182" t="n"/>
      <c r="DJ149" s="182" t="n"/>
      <c r="DK149" s="182" t="n"/>
      <c r="DL149" s="182" t="n"/>
      <c r="DM149" s="182" t="n"/>
      <c r="DN149" s="182" t="n"/>
      <c r="DO149" s="182" t="n"/>
      <c r="DP149" s="182" t="n"/>
      <c r="DQ149" s="182" t="n"/>
      <c r="DR149" s="182" t="n"/>
      <c r="DS149" s="182" t="n"/>
      <c r="DT149" s="182" t="n"/>
      <c r="DU149" s="182" t="n"/>
      <c r="DV149" s="182" t="n"/>
      <c r="DW149" s="182" t="n"/>
      <c r="DX149" s="182" t="n"/>
      <c r="DY149" s="182" t="n"/>
      <c r="DZ149" s="182" t="n"/>
      <c r="EA149" s="182" t="n"/>
      <c r="EB149" s="182" t="n"/>
      <c r="EC149" s="182" t="n"/>
      <c r="ED149" s="182" t="n"/>
      <c r="EE149" s="182" t="n"/>
      <c r="EF149" s="182" t="n"/>
      <c r="EG149" s="182" t="n"/>
      <c r="EH149" s="182" t="n"/>
      <c r="EI149" s="182" t="n"/>
      <c r="EJ149" s="182" t="n"/>
      <c r="EK149" s="182" t="n"/>
      <c r="EL149" s="182" t="n"/>
      <c r="EM149" s="182" t="n"/>
      <c r="EN149" s="182" t="n"/>
      <c r="EO149" s="182" t="n"/>
      <c r="EP149" s="182" t="n"/>
      <c r="EQ149" s="182" t="n"/>
      <c r="ER149" s="182" t="n"/>
      <c r="ES149" s="182" t="n"/>
      <c r="ET149" s="182" t="n"/>
      <c r="EU149" s="182" t="n"/>
      <c r="EV149" s="182" t="n"/>
      <c r="EW149" s="182" t="n"/>
      <c r="EX149" s="182" t="n"/>
      <c r="EY149" s="182" t="n"/>
      <c r="EZ149" s="182" t="n"/>
      <c r="FA149" s="182" t="n"/>
      <c r="FB149" s="182" t="n"/>
      <c r="FC149" s="182" t="n"/>
      <c r="FD149" s="182" t="n"/>
      <c r="FE149" s="182" t="n"/>
      <c r="FF149" s="182" t="n"/>
      <c r="FG149" s="182" t="n"/>
      <c r="FH149" s="182" t="n"/>
      <c r="FI149" s="182" t="n"/>
      <c r="FJ149" s="182" t="n"/>
      <c r="FK149" s="182" t="n"/>
      <c r="FL149" s="182" t="n"/>
      <c r="FM149" s="182" t="n"/>
      <c r="FN149" s="182" t="n"/>
      <c r="FO149" s="182" t="n"/>
      <c r="FP149" s="184" t="n"/>
      <c r="FQ149" s="184" t="n"/>
      <c r="FR149" s="185">
        <f>SUM(F149:FQ149)</f>
        <v/>
      </c>
      <c r="FS149" s="186">
        <f>E149-FR149</f>
        <v/>
      </c>
    </row>
    <row r="150">
      <c r="A150" s="5" t="n">
        <v>149</v>
      </c>
      <c r="B150" s="179" t="n"/>
      <c r="C150" s="30" t="n"/>
      <c r="D150" s="180" t="n"/>
      <c r="E150" s="181" t="n"/>
      <c r="F150" s="182" t="n"/>
      <c r="G150" s="182" t="n"/>
      <c r="H150" s="182" t="n"/>
      <c r="I150" s="182" t="n"/>
      <c r="J150" s="182" t="n"/>
      <c r="K150" s="182" t="n"/>
      <c r="L150" s="182" t="n"/>
      <c r="M150" s="182" t="n"/>
      <c r="N150" s="182" t="n"/>
      <c r="O150" s="182" t="n"/>
      <c r="P150" s="182" t="n"/>
      <c r="Q150" s="182" t="n"/>
      <c r="R150" s="182" t="n"/>
      <c r="S150" s="182" t="n"/>
      <c r="T150" s="182" t="n"/>
      <c r="U150" s="182" t="n"/>
      <c r="V150" s="182" t="n"/>
      <c r="W150" s="182" t="n"/>
      <c r="X150" s="182" t="n"/>
      <c r="Y150" s="182" t="n"/>
      <c r="Z150" s="182" t="n"/>
      <c r="AA150" s="182" t="n"/>
      <c r="AB150" s="182" t="n"/>
      <c r="AC150" s="182" t="n"/>
      <c r="AD150" s="182" t="n"/>
      <c r="AE150" s="182" t="n"/>
      <c r="AF150" s="182" t="n"/>
      <c r="AG150" s="182" t="n"/>
      <c r="AH150" s="182" t="n"/>
      <c r="AI150" s="182" t="n"/>
      <c r="AJ150" s="182" t="n"/>
      <c r="AK150" s="182" t="n"/>
      <c r="AL150" s="182" t="n"/>
      <c r="AM150" s="182" t="n"/>
      <c r="AN150" s="182" t="n"/>
      <c r="AO150" s="182" t="n"/>
      <c r="AP150" s="182" t="n"/>
      <c r="AQ150" s="182" t="n"/>
      <c r="AR150" s="182" t="n"/>
      <c r="AS150" s="182" t="n"/>
      <c r="AT150" s="182" t="n"/>
      <c r="AU150" s="182" t="n"/>
      <c r="AV150" s="182" t="n"/>
      <c r="AW150" s="182" t="n"/>
      <c r="AX150" s="182" t="n"/>
      <c r="AY150" s="182" t="n"/>
      <c r="AZ150" s="182" t="n"/>
      <c r="BA150" s="182" t="n"/>
      <c r="BB150" s="182" t="n"/>
      <c r="BC150" s="182" t="n"/>
      <c r="BD150" s="182" t="n"/>
      <c r="BE150" s="182" t="n"/>
      <c r="BF150" s="182" t="n"/>
      <c r="BG150" s="182" t="n"/>
      <c r="BH150" s="182" t="n"/>
      <c r="BI150" s="182" t="n"/>
      <c r="BJ150" s="182" t="n"/>
      <c r="BK150" s="182" t="n"/>
      <c r="BL150" s="182" t="n"/>
      <c r="BM150" s="182" t="n"/>
      <c r="BN150" s="182" t="n"/>
      <c r="BO150" s="182" t="n"/>
      <c r="BP150" s="182" t="n"/>
      <c r="BQ150" s="182" t="n"/>
      <c r="BR150" s="182" t="n"/>
      <c r="BS150" s="182" t="n"/>
      <c r="BT150" s="182" t="n"/>
      <c r="BU150" s="182" t="n"/>
      <c r="BV150" s="182" t="n"/>
      <c r="BW150" s="182" t="n"/>
      <c r="BX150" s="182" t="n"/>
      <c r="BY150" s="182" t="n"/>
      <c r="BZ150" s="182" t="n"/>
      <c r="CA150" s="182" t="n"/>
      <c r="CB150" s="182" t="n"/>
      <c r="CC150" s="182" t="n"/>
      <c r="CD150" s="182" t="n"/>
      <c r="CE150" s="182" t="n"/>
      <c r="CF150" s="182" t="n"/>
      <c r="CG150" s="182" t="n"/>
      <c r="CH150" s="182" t="n"/>
      <c r="CI150" s="182" t="n"/>
      <c r="CJ150" s="182" t="n"/>
      <c r="CK150" s="182" t="n"/>
      <c r="CL150" s="182" t="n"/>
      <c r="CM150" s="182" t="n"/>
      <c r="CN150" s="182" t="n"/>
      <c r="CO150" s="182" t="n"/>
      <c r="CP150" s="182" t="n"/>
      <c r="CQ150" s="182" t="n"/>
      <c r="CR150" s="182" t="n"/>
      <c r="CS150" s="182" t="n"/>
      <c r="CT150" s="182" t="n"/>
      <c r="CU150" s="182" t="n"/>
      <c r="CV150" s="182" t="n"/>
      <c r="CW150" s="182" t="n"/>
      <c r="CX150" s="182" t="n"/>
      <c r="CY150" s="182" t="n"/>
      <c r="CZ150" s="182" t="n"/>
      <c r="DA150" s="182" t="n"/>
      <c r="DB150" s="182" t="n"/>
      <c r="DC150" s="182" t="n"/>
      <c r="DD150" s="182" t="n"/>
      <c r="DE150" s="182" t="n"/>
      <c r="DF150" s="182" t="n"/>
      <c r="DG150" s="182" t="n"/>
      <c r="DH150" s="182" t="n"/>
      <c r="DI150" s="182" t="n"/>
      <c r="DJ150" s="182" t="n"/>
      <c r="DK150" s="182" t="n"/>
      <c r="DL150" s="182" t="n"/>
      <c r="DM150" s="182" t="n"/>
      <c r="DN150" s="182" t="n"/>
      <c r="DO150" s="182" t="n"/>
      <c r="DP150" s="182" t="n"/>
      <c r="DQ150" s="182" t="n"/>
      <c r="DR150" s="182" t="n"/>
      <c r="DS150" s="182" t="n"/>
      <c r="DT150" s="182" t="n"/>
      <c r="DU150" s="182" t="n"/>
      <c r="DV150" s="182" t="n"/>
      <c r="DW150" s="182" t="n"/>
      <c r="DX150" s="182" t="n"/>
      <c r="DY150" s="182" t="n"/>
      <c r="DZ150" s="182" t="n"/>
      <c r="EA150" s="182" t="n"/>
      <c r="EB150" s="182" t="n"/>
      <c r="EC150" s="182" t="n"/>
      <c r="ED150" s="182" t="n"/>
      <c r="EE150" s="182" t="n"/>
      <c r="EF150" s="182" t="n"/>
      <c r="EG150" s="182" t="n"/>
      <c r="EH150" s="182" t="n"/>
      <c r="EI150" s="182" t="n"/>
      <c r="EJ150" s="182" t="n"/>
      <c r="EK150" s="182" t="n"/>
      <c r="EL150" s="182" t="n"/>
      <c r="EM150" s="182" t="n"/>
      <c r="EN150" s="182" t="n"/>
      <c r="EO150" s="182" t="n"/>
      <c r="EP150" s="182" t="n"/>
      <c r="EQ150" s="182" t="n"/>
      <c r="ER150" s="182" t="n"/>
      <c r="ES150" s="182" t="n"/>
      <c r="ET150" s="182" t="n"/>
      <c r="EU150" s="182" t="n"/>
      <c r="EV150" s="182" t="n"/>
      <c r="EW150" s="182" t="n"/>
      <c r="EX150" s="182" t="n"/>
      <c r="EY150" s="182" t="n"/>
      <c r="EZ150" s="182" t="n"/>
      <c r="FA150" s="182" t="n"/>
      <c r="FB150" s="182" t="n"/>
      <c r="FC150" s="182" t="n"/>
      <c r="FD150" s="182" t="n"/>
      <c r="FE150" s="182" t="n"/>
      <c r="FF150" s="182" t="n"/>
      <c r="FG150" s="182" t="n"/>
      <c r="FH150" s="182" t="n"/>
      <c r="FI150" s="182" t="n"/>
      <c r="FJ150" s="182" t="n"/>
      <c r="FK150" s="182" t="n"/>
      <c r="FL150" s="182" t="n"/>
      <c r="FM150" s="182" t="n"/>
      <c r="FN150" s="182" t="n"/>
      <c r="FO150" s="182" t="n"/>
      <c r="FP150" s="184" t="n"/>
      <c r="FQ150" s="184" t="n"/>
      <c r="FR150" s="185">
        <f>SUM(F150:FQ150)</f>
        <v/>
      </c>
      <c r="FS150" s="186">
        <f>E150-FR150</f>
        <v/>
      </c>
    </row>
    <row r="151">
      <c r="A151" s="5" t="n">
        <v>150</v>
      </c>
      <c r="B151" s="179" t="n"/>
      <c r="C151" s="30" t="n"/>
      <c r="D151" s="180" t="n"/>
      <c r="E151" s="181" t="n"/>
      <c r="F151" s="182" t="n"/>
      <c r="G151" s="182" t="n"/>
      <c r="H151" s="182" t="n"/>
      <c r="I151" s="182" t="n"/>
      <c r="J151" s="182" t="n"/>
      <c r="K151" s="182" t="n"/>
      <c r="L151" s="182" t="n"/>
      <c r="M151" s="182" t="n"/>
      <c r="N151" s="182" t="n"/>
      <c r="O151" s="182" t="n"/>
      <c r="P151" s="182" t="n"/>
      <c r="Q151" s="182" t="n"/>
      <c r="R151" s="182" t="n"/>
      <c r="S151" s="182" t="n"/>
      <c r="T151" s="182" t="n"/>
      <c r="U151" s="182" t="n"/>
      <c r="V151" s="182" t="n"/>
      <c r="W151" s="182" t="n"/>
      <c r="X151" s="182" t="n"/>
      <c r="Y151" s="182" t="n"/>
      <c r="Z151" s="182" t="n"/>
      <c r="AA151" s="182" t="n"/>
      <c r="AB151" s="182" t="n"/>
      <c r="AC151" s="182" t="n"/>
      <c r="AD151" s="182" t="n"/>
      <c r="AE151" s="182" t="n"/>
      <c r="AF151" s="182" t="n"/>
      <c r="AG151" s="182" t="n"/>
      <c r="AH151" s="182" t="n"/>
      <c r="AI151" s="182" t="n"/>
      <c r="AJ151" s="182" t="n"/>
      <c r="AK151" s="182" t="n"/>
      <c r="AL151" s="182" t="n"/>
      <c r="AM151" s="182" t="n"/>
      <c r="AN151" s="182" t="n"/>
      <c r="AO151" s="182" t="n"/>
      <c r="AP151" s="182" t="n"/>
      <c r="AQ151" s="182" t="n"/>
      <c r="AR151" s="182" t="n"/>
      <c r="AS151" s="182" t="n"/>
      <c r="AT151" s="182" t="n"/>
      <c r="AU151" s="182" t="n"/>
      <c r="AV151" s="182" t="n"/>
      <c r="AW151" s="182" t="n"/>
      <c r="AX151" s="182" t="n"/>
      <c r="AY151" s="182" t="n"/>
      <c r="AZ151" s="182" t="n"/>
      <c r="BA151" s="182" t="n"/>
      <c r="BB151" s="182" t="n"/>
      <c r="BC151" s="182" t="n"/>
      <c r="BD151" s="182" t="n"/>
      <c r="BE151" s="182" t="n"/>
      <c r="BF151" s="182" t="n"/>
      <c r="BG151" s="182" t="n"/>
      <c r="BH151" s="182" t="n"/>
      <c r="BI151" s="182" t="n"/>
      <c r="BJ151" s="182" t="n"/>
      <c r="BK151" s="182" t="n"/>
      <c r="BL151" s="182" t="n"/>
      <c r="BM151" s="182" t="n"/>
      <c r="BN151" s="182" t="n"/>
      <c r="BO151" s="182" t="n"/>
      <c r="BP151" s="182" t="n"/>
      <c r="BQ151" s="182" t="n"/>
      <c r="BR151" s="182" t="n"/>
      <c r="BS151" s="182" t="n"/>
      <c r="BT151" s="182" t="n"/>
      <c r="BU151" s="182" t="n"/>
      <c r="BV151" s="182" t="n"/>
      <c r="BW151" s="182" t="n"/>
      <c r="BX151" s="182" t="n"/>
      <c r="BY151" s="182" t="n"/>
      <c r="BZ151" s="182" t="n"/>
      <c r="CA151" s="182" t="n"/>
      <c r="CB151" s="182" t="n"/>
      <c r="CC151" s="182" t="n"/>
      <c r="CD151" s="182" t="n"/>
      <c r="CE151" s="182" t="n"/>
      <c r="CF151" s="182" t="n"/>
      <c r="CG151" s="182" t="n"/>
      <c r="CH151" s="182" t="n"/>
      <c r="CI151" s="182" t="n"/>
      <c r="CJ151" s="182" t="n"/>
      <c r="CK151" s="182" t="n"/>
      <c r="CL151" s="182" t="n"/>
      <c r="CM151" s="182" t="n"/>
      <c r="CN151" s="182" t="n"/>
      <c r="CO151" s="182" t="n"/>
      <c r="CP151" s="182" t="n"/>
      <c r="CQ151" s="182" t="n"/>
      <c r="CR151" s="182" t="n"/>
      <c r="CS151" s="182" t="n"/>
      <c r="CT151" s="182" t="n"/>
      <c r="CU151" s="182" t="n"/>
      <c r="CV151" s="182" t="n"/>
      <c r="CW151" s="182" t="n"/>
      <c r="CX151" s="182" t="n"/>
      <c r="CY151" s="182" t="n"/>
      <c r="CZ151" s="182" t="n"/>
      <c r="DA151" s="182" t="n"/>
      <c r="DB151" s="182" t="n"/>
      <c r="DC151" s="182" t="n"/>
      <c r="DD151" s="182" t="n"/>
      <c r="DE151" s="182" t="n"/>
      <c r="DF151" s="182" t="n"/>
      <c r="DG151" s="182" t="n"/>
      <c r="DH151" s="182" t="n"/>
      <c r="DI151" s="182" t="n"/>
      <c r="DJ151" s="182" t="n"/>
      <c r="DK151" s="182" t="n"/>
      <c r="DL151" s="182" t="n"/>
      <c r="DM151" s="182" t="n"/>
      <c r="DN151" s="182" t="n"/>
      <c r="DO151" s="182" t="n"/>
      <c r="DP151" s="182" t="n"/>
      <c r="DQ151" s="182" t="n"/>
      <c r="DR151" s="182" t="n"/>
      <c r="DS151" s="182" t="n"/>
      <c r="DT151" s="182" t="n"/>
      <c r="DU151" s="182" t="n"/>
      <c r="DV151" s="182" t="n"/>
      <c r="DW151" s="182" t="n"/>
      <c r="DX151" s="182" t="n"/>
      <c r="DY151" s="182" t="n"/>
      <c r="DZ151" s="182" t="n"/>
      <c r="EA151" s="182" t="n"/>
      <c r="EB151" s="182" t="n"/>
      <c r="EC151" s="182" t="n"/>
      <c r="ED151" s="182" t="n"/>
      <c r="EE151" s="182" t="n"/>
      <c r="EF151" s="182" t="n"/>
      <c r="EG151" s="182" t="n"/>
      <c r="EH151" s="182" t="n"/>
      <c r="EI151" s="182" t="n"/>
      <c r="EJ151" s="182" t="n"/>
      <c r="EK151" s="182" t="n"/>
      <c r="EL151" s="182" t="n"/>
      <c r="EM151" s="182" t="n"/>
      <c r="EN151" s="182" t="n"/>
      <c r="EO151" s="182" t="n"/>
      <c r="EP151" s="182" t="n"/>
      <c r="EQ151" s="182" t="n"/>
      <c r="ER151" s="182" t="n"/>
      <c r="ES151" s="182" t="n"/>
      <c r="ET151" s="182" t="n"/>
      <c r="EU151" s="182" t="n"/>
      <c r="EV151" s="182" t="n"/>
      <c r="EW151" s="182" t="n"/>
      <c r="EX151" s="182" t="n"/>
      <c r="EY151" s="182" t="n"/>
      <c r="EZ151" s="182" t="n"/>
      <c r="FA151" s="182" t="n"/>
      <c r="FB151" s="182" t="n"/>
      <c r="FC151" s="182" t="n"/>
      <c r="FD151" s="182" t="n"/>
      <c r="FE151" s="182" t="n"/>
      <c r="FF151" s="182" t="n"/>
      <c r="FG151" s="182" t="n"/>
      <c r="FH151" s="182" t="n"/>
      <c r="FI151" s="182" t="n"/>
      <c r="FJ151" s="182" t="n"/>
      <c r="FK151" s="182" t="n"/>
      <c r="FL151" s="182" t="n"/>
      <c r="FM151" s="182" t="n"/>
      <c r="FN151" s="182" t="n"/>
      <c r="FO151" s="182" t="n"/>
      <c r="FP151" s="184" t="n"/>
      <c r="FQ151" s="184" t="n"/>
      <c r="FR151" s="185">
        <f>SUM(F151:FQ151)</f>
        <v/>
      </c>
      <c r="FS151" s="186">
        <f>E151-FR151</f>
        <v/>
      </c>
    </row>
    <row r="152">
      <c r="A152" s="5" t="n">
        <v>151</v>
      </c>
      <c r="B152" s="179" t="n"/>
      <c r="C152" s="30" t="n"/>
      <c r="D152" s="180" t="n"/>
      <c r="E152" s="181" t="n"/>
      <c r="F152" s="182" t="n"/>
      <c r="G152" s="182" t="n"/>
      <c r="H152" s="182" t="n"/>
      <c r="I152" s="182" t="n"/>
      <c r="J152" s="182" t="n"/>
      <c r="K152" s="182" t="n"/>
      <c r="L152" s="182" t="n"/>
      <c r="M152" s="182" t="n"/>
      <c r="N152" s="182" t="n"/>
      <c r="O152" s="182" t="n"/>
      <c r="P152" s="182" t="n"/>
      <c r="Q152" s="182" t="n"/>
      <c r="R152" s="182" t="n"/>
      <c r="S152" s="182" t="n"/>
      <c r="T152" s="182" t="n"/>
      <c r="U152" s="182" t="n"/>
      <c r="V152" s="182" t="n"/>
      <c r="W152" s="182" t="n"/>
      <c r="X152" s="182" t="n"/>
      <c r="Y152" s="182" t="n"/>
      <c r="Z152" s="182" t="n"/>
      <c r="AA152" s="182" t="n"/>
      <c r="AB152" s="182" t="n"/>
      <c r="AC152" s="182" t="n"/>
      <c r="AD152" s="182" t="n"/>
      <c r="AE152" s="182" t="n"/>
      <c r="AF152" s="182" t="n"/>
      <c r="AG152" s="182" t="n"/>
      <c r="AH152" s="182" t="n"/>
      <c r="AI152" s="182" t="n"/>
      <c r="AJ152" s="182" t="n"/>
      <c r="AK152" s="182" t="n"/>
      <c r="AL152" s="182" t="n"/>
      <c r="AM152" s="182" t="n"/>
      <c r="AN152" s="182" t="n"/>
      <c r="AO152" s="182" t="n"/>
      <c r="AP152" s="182" t="n"/>
      <c r="AQ152" s="182" t="n"/>
      <c r="AR152" s="182" t="n"/>
      <c r="AS152" s="182" t="n"/>
      <c r="AT152" s="182" t="n"/>
      <c r="AU152" s="182" t="n"/>
      <c r="AV152" s="182" t="n"/>
      <c r="AW152" s="182" t="n"/>
      <c r="AX152" s="182" t="n"/>
      <c r="AY152" s="182" t="n"/>
      <c r="AZ152" s="182" t="n"/>
      <c r="BA152" s="182" t="n"/>
      <c r="BB152" s="182" t="n"/>
      <c r="BC152" s="182" t="n"/>
      <c r="BD152" s="182" t="n"/>
      <c r="BE152" s="182" t="n"/>
      <c r="BF152" s="182" t="n"/>
      <c r="BG152" s="182" t="n"/>
      <c r="BH152" s="182" t="n"/>
      <c r="BI152" s="182" t="n"/>
      <c r="BJ152" s="182" t="n"/>
      <c r="BK152" s="182" t="n"/>
      <c r="BL152" s="182" t="n"/>
      <c r="BM152" s="182" t="n"/>
      <c r="BN152" s="182" t="n"/>
      <c r="BO152" s="182" t="n"/>
      <c r="BP152" s="182" t="n"/>
      <c r="BQ152" s="182" t="n"/>
      <c r="BR152" s="182" t="n"/>
      <c r="BS152" s="182" t="n"/>
      <c r="BT152" s="182" t="n"/>
      <c r="BU152" s="182" t="n"/>
      <c r="BV152" s="182" t="n"/>
      <c r="BW152" s="182" t="n"/>
      <c r="BX152" s="182" t="n"/>
      <c r="BY152" s="182" t="n"/>
      <c r="BZ152" s="182" t="n"/>
      <c r="CA152" s="182" t="n"/>
      <c r="CB152" s="182" t="n"/>
      <c r="CC152" s="182" t="n"/>
      <c r="CD152" s="182" t="n"/>
      <c r="CE152" s="182" t="n"/>
      <c r="CF152" s="182" t="n"/>
      <c r="CG152" s="182" t="n"/>
      <c r="CH152" s="182" t="n"/>
      <c r="CI152" s="182" t="n"/>
      <c r="CJ152" s="182" t="n"/>
      <c r="CK152" s="182" t="n"/>
      <c r="CL152" s="182" t="n"/>
      <c r="CM152" s="182" t="n"/>
      <c r="CN152" s="182" t="n"/>
      <c r="CO152" s="182" t="n"/>
      <c r="CP152" s="182" t="n"/>
      <c r="CQ152" s="182" t="n"/>
      <c r="CR152" s="182" t="n"/>
      <c r="CS152" s="182" t="n"/>
      <c r="CT152" s="182" t="n"/>
      <c r="CU152" s="182" t="n"/>
      <c r="CV152" s="182" t="n"/>
      <c r="CW152" s="182" t="n"/>
      <c r="CX152" s="182" t="n"/>
      <c r="CY152" s="182" t="n"/>
      <c r="CZ152" s="182" t="n"/>
      <c r="DA152" s="182" t="n"/>
      <c r="DB152" s="182" t="n"/>
      <c r="DC152" s="182" t="n"/>
      <c r="DD152" s="182" t="n"/>
      <c r="DE152" s="182" t="n"/>
      <c r="DF152" s="182" t="n"/>
      <c r="DG152" s="182" t="n"/>
      <c r="DH152" s="182" t="n"/>
      <c r="DI152" s="182" t="n"/>
      <c r="DJ152" s="182" t="n"/>
      <c r="DK152" s="182" t="n"/>
      <c r="DL152" s="182" t="n"/>
      <c r="DM152" s="182" t="n"/>
      <c r="DN152" s="182" t="n"/>
      <c r="DO152" s="182" t="n"/>
      <c r="DP152" s="182" t="n"/>
      <c r="DQ152" s="182" t="n"/>
      <c r="DR152" s="182" t="n"/>
      <c r="DS152" s="182" t="n"/>
      <c r="DT152" s="182" t="n"/>
      <c r="DU152" s="182" t="n"/>
      <c r="DV152" s="182" t="n"/>
      <c r="DW152" s="182" t="n"/>
      <c r="DX152" s="182" t="n"/>
      <c r="DY152" s="182" t="n"/>
      <c r="DZ152" s="182" t="n"/>
      <c r="EA152" s="182" t="n"/>
      <c r="EB152" s="182" t="n"/>
      <c r="EC152" s="182" t="n"/>
      <c r="ED152" s="182" t="n"/>
      <c r="EE152" s="182" t="n"/>
      <c r="EF152" s="182" t="n"/>
      <c r="EG152" s="182" t="n"/>
      <c r="EH152" s="182" t="n"/>
      <c r="EI152" s="182" t="n"/>
      <c r="EJ152" s="182" t="n"/>
      <c r="EK152" s="182" t="n"/>
      <c r="EL152" s="182" t="n"/>
      <c r="EM152" s="182" t="n"/>
      <c r="EN152" s="182" t="n"/>
      <c r="EO152" s="182" t="n"/>
      <c r="EP152" s="182" t="n"/>
      <c r="EQ152" s="182" t="n"/>
      <c r="ER152" s="182" t="n"/>
      <c r="ES152" s="182" t="n"/>
      <c r="ET152" s="182" t="n"/>
      <c r="EU152" s="182" t="n"/>
      <c r="EV152" s="182" t="n"/>
      <c r="EW152" s="182" t="n"/>
      <c r="EX152" s="182" t="n"/>
      <c r="EY152" s="182" t="n"/>
      <c r="EZ152" s="182" t="n"/>
      <c r="FA152" s="182" t="n"/>
      <c r="FB152" s="182" t="n"/>
      <c r="FC152" s="182" t="n"/>
      <c r="FD152" s="182" t="n"/>
      <c r="FE152" s="182" t="n"/>
      <c r="FF152" s="182" t="n"/>
      <c r="FG152" s="182" t="n"/>
      <c r="FH152" s="182" t="n"/>
      <c r="FI152" s="182" t="n"/>
      <c r="FJ152" s="182" t="n"/>
      <c r="FK152" s="182" t="n"/>
      <c r="FL152" s="182" t="n"/>
      <c r="FM152" s="182" t="n"/>
      <c r="FN152" s="182" t="n"/>
      <c r="FO152" s="182" t="n"/>
      <c r="FP152" s="184" t="n"/>
      <c r="FQ152" s="184" t="n"/>
      <c r="FR152" s="185">
        <f>SUM(F152:FQ152)</f>
        <v/>
      </c>
      <c r="FS152" s="186">
        <f>E152-FR152</f>
        <v/>
      </c>
    </row>
    <row r="153">
      <c r="A153" s="5" t="n"/>
      <c r="B153" s="197" t="n"/>
      <c r="C153" s="10" t="n"/>
      <c r="D153" s="197" t="n"/>
      <c r="E153" s="198">
        <f>SUM(E2:E152)</f>
        <v/>
      </c>
      <c r="F153" s="199">
        <f>SUM(F2:F152)</f>
        <v/>
      </c>
      <c r="G153" s="199">
        <f>SUM(G2:G152)</f>
        <v/>
      </c>
      <c r="H153" s="199">
        <f>SUM(H2:H152)</f>
        <v/>
      </c>
      <c r="I153" s="199">
        <f>SUM(I2:I152)</f>
        <v/>
      </c>
      <c r="J153" s="199">
        <f>SUM(J2:J152)</f>
        <v/>
      </c>
      <c r="K153" s="199">
        <f>SUM(K2:K152)</f>
        <v/>
      </c>
      <c r="L153" s="199">
        <f>SUM(L2:L152)</f>
        <v/>
      </c>
      <c r="M153" s="199">
        <f>SUM(M2:M152)</f>
        <v/>
      </c>
      <c r="N153" s="199">
        <f>SUM(N2:N152)</f>
        <v/>
      </c>
      <c r="O153" s="199">
        <f>SUM(O2:O152)</f>
        <v/>
      </c>
      <c r="P153" s="199">
        <f>SUM(P2:P152)</f>
        <v/>
      </c>
      <c r="Q153" s="199">
        <f>SUM(Q2:Q152)</f>
        <v/>
      </c>
      <c r="R153" s="199">
        <f>SUM(R2:R152)</f>
        <v/>
      </c>
      <c r="S153" s="199">
        <f>SUM(S2:S152)</f>
        <v/>
      </c>
      <c r="T153" s="199">
        <f>SUM(T2:T152)</f>
        <v/>
      </c>
      <c r="U153" s="199">
        <f>SUM(U2:U152)</f>
        <v/>
      </c>
      <c r="V153" s="199">
        <f>SUM(V2:V152)</f>
        <v/>
      </c>
      <c r="W153" s="199">
        <f>SUM(W2:W152)</f>
        <v/>
      </c>
      <c r="X153" s="199">
        <f>SUM(X2:X152)</f>
        <v/>
      </c>
      <c r="Y153" s="199">
        <f>SUM(Y2:Y152)</f>
        <v/>
      </c>
      <c r="Z153" s="199">
        <f>SUM(Z2:Z152)</f>
        <v/>
      </c>
      <c r="AA153" s="199">
        <f>SUM(AA2:AA152)</f>
        <v/>
      </c>
      <c r="AB153" s="199">
        <f>SUM(AB2:AB152)</f>
        <v/>
      </c>
      <c r="AC153" s="199">
        <f>SUM(AC2:AC152)</f>
        <v/>
      </c>
      <c r="AD153" s="199">
        <f>SUM(AD2:AD152)</f>
        <v/>
      </c>
      <c r="AE153" s="199">
        <f>SUM(AE2:AE152)</f>
        <v/>
      </c>
      <c r="AF153" s="199">
        <f>SUM(AF2:AF152)</f>
        <v/>
      </c>
      <c r="AG153" s="199">
        <f>SUM(AG2:AG152)</f>
        <v/>
      </c>
      <c r="AH153" s="199">
        <f>SUM(AH2:AH152)</f>
        <v/>
      </c>
      <c r="AI153" s="199">
        <f>SUM(AI2:AI152)</f>
        <v/>
      </c>
      <c r="AJ153" s="199">
        <f>SUM(AJ2:AJ152)</f>
        <v/>
      </c>
      <c r="AK153" s="199">
        <f>SUM(AK2:AK152)</f>
        <v/>
      </c>
      <c r="AL153" s="199">
        <f>SUM(AL2:AL152)</f>
        <v/>
      </c>
      <c r="AM153" s="199">
        <f>SUM(AM2:AM152)</f>
        <v/>
      </c>
      <c r="AN153" s="199">
        <f>SUM(AN2:AN152)</f>
        <v/>
      </c>
      <c r="AO153" s="199">
        <f>SUM(AO2:AO152)</f>
        <v/>
      </c>
      <c r="AP153" s="199">
        <f>SUM(AP2:AP152)</f>
        <v/>
      </c>
      <c r="AQ153" s="199">
        <f>SUM(AQ2:AQ152)</f>
        <v/>
      </c>
      <c r="AR153" s="199">
        <f>SUM(AR2:AR152)</f>
        <v/>
      </c>
      <c r="AS153" s="199">
        <f>SUM(AS2:AS152)</f>
        <v/>
      </c>
      <c r="AT153" s="199">
        <f>SUM(AT2:AT152)</f>
        <v/>
      </c>
      <c r="AU153" s="199">
        <f>SUM(AU2:AU152)</f>
        <v/>
      </c>
      <c r="AV153" s="199">
        <f>SUM(AV2:AV152)</f>
        <v/>
      </c>
      <c r="AW153" s="199">
        <f>SUM(AW2:AW152)</f>
        <v/>
      </c>
      <c r="AX153" s="199">
        <f>SUM(AX2:AX152)</f>
        <v/>
      </c>
      <c r="AY153" s="199">
        <f>SUM(AY2:AY152)</f>
        <v/>
      </c>
      <c r="AZ153" s="199">
        <f>SUM(AZ2:AZ152)</f>
        <v/>
      </c>
      <c r="BA153" s="199">
        <f>SUM(BA2:BA152)</f>
        <v/>
      </c>
      <c r="BB153" s="199">
        <f>SUM(BB2:BB152)</f>
        <v/>
      </c>
      <c r="BC153" s="199">
        <f>SUM(BC2:BC152)</f>
        <v/>
      </c>
      <c r="BD153" s="199">
        <f>SUM(BD2:BD152)</f>
        <v/>
      </c>
      <c r="BE153" s="199">
        <f>SUM(BE2:BE152)</f>
        <v/>
      </c>
      <c r="BF153" s="199">
        <f>SUM(BF2:BF152)</f>
        <v/>
      </c>
      <c r="BG153" s="199">
        <f>SUM(BG2:BG152)</f>
        <v/>
      </c>
      <c r="BH153" s="199">
        <f>SUM(BH2:BH152)</f>
        <v/>
      </c>
      <c r="BI153" s="199">
        <f>SUM(BI2:BI152)</f>
        <v/>
      </c>
      <c r="BJ153" s="199">
        <f>SUM(BJ2:BJ152)</f>
        <v/>
      </c>
      <c r="BK153" s="199">
        <f>SUM(BK2:BK152)</f>
        <v/>
      </c>
      <c r="BL153" s="199">
        <f>SUM(BL2:BL152)</f>
        <v/>
      </c>
      <c r="BM153" s="199">
        <f>SUM(BM2:BM152)</f>
        <v/>
      </c>
      <c r="BN153" s="199">
        <f>SUM(BN2:BN152)</f>
        <v/>
      </c>
      <c r="BO153" s="199">
        <f>SUM(BO2:BO152)</f>
        <v/>
      </c>
      <c r="BP153" s="199">
        <f>SUM(BP2:BP152)</f>
        <v/>
      </c>
      <c r="BQ153" s="199">
        <f>SUM(BQ2:BQ152)</f>
        <v/>
      </c>
      <c r="BR153" s="199">
        <f>SUM(BR2:BR152)</f>
        <v/>
      </c>
      <c r="BS153" s="199">
        <f>SUM(BS2:BS152)</f>
        <v/>
      </c>
      <c r="BT153" s="199">
        <f>SUM(BT2:BT152)</f>
        <v/>
      </c>
      <c r="BU153" s="199">
        <f>SUM(BU2:BU152)</f>
        <v/>
      </c>
      <c r="BV153" s="199">
        <f>SUM(BV2:BV152)</f>
        <v/>
      </c>
      <c r="BW153" s="199">
        <f>SUM(BW2:BW152)</f>
        <v/>
      </c>
      <c r="BX153" s="199">
        <f>SUM(BX2:BX152)</f>
        <v/>
      </c>
      <c r="BY153" s="199">
        <f>SUM(BY2:BY152)</f>
        <v/>
      </c>
      <c r="BZ153" s="199">
        <f>SUM(BZ2:BZ152)</f>
        <v/>
      </c>
      <c r="CA153" s="199">
        <f>SUM(CA2:CA152)</f>
        <v/>
      </c>
      <c r="CB153" s="199">
        <f>SUM(CB2:CB152)</f>
        <v/>
      </c>
      <c r="CC153" s="199">
        <f>SUM(CC2:CC152)</f>
        <v/>
      </c>
      <c r="CD153" s="199">
        <f>SUM(CD2:CD152)</f>
        <v/>
      </c>
      <c r="CE153" s="199">
        <f>SUM(CE2:CE152)</f>
        <v/>
      </c>
      <c r="CF153" s="199">
        <f>SUM(CF2:CF152)</f>
        <v/>
      </c>
      <c r="CG153" s="199">
        <f>SUM(CG2:CG152)</f>
        <v/>
      </c>
      <c r="CH153" s="199">
        <f>SUM(CH2:CH152)</f>
        <v/>
      </c>
      <c r="CI153" s="199">
        <f>SUM(CI2:CI152)</f>
        <v/>
      </c>
      <c r="CJ153" s="199">
        <f>SUM(CJ2:CJ152)</f>
        <v/>
      </c>
      <c r="CK153" s="199">
        <f>SUM(CK2:CK152)</f>
        <v/>
      </c>
      <c r="CL153" s="199">
        <f>SUM(CL2:CL152)</f>
        <v/>
      </c>
      <c r="CM153" s="199">
        <f>SUM(CM2:CM152)</f>
        <v/>
      </c>
      <c r="CN153" s="199">
        <f>SUM(CN2:CN152)</f>
        <v/>
      </c>
      <c r="CO153" s="199">
        <f>SUM(CO2:CO152)</f>
        <v/>
      </c>
      <c r="CP153" s="199">
        <f>SUM(CP2:CP152)</f>
        <v/>
      </c>
      <c r="CQ153" s="199">
        <f>SUM(CQ2:CQ152)</f>
        <v/>
      </c>
      <c r="CR153" s="199">
        <f>SUM(CR2:CR152)</f>
        <v/>
      </c>
      <c r="CS153" s="199">
        <f>SUM(CS2:CS152)</f>
        <v/>
      </c>
      <c r="CT153" s="199">
        <f>SUM(CT2:CT152)</f>
        <v/>
      </c>
      <c r="CU153" s="199">
        <f>SUM(CU2:CU152)</f>
        <v/>
      </c>
      <c r="CV153" s="199">
        <f>SUM(CV2:CV152)</f>
        <v/>
      </c>
      <c r="CW153" s="199">
        <f>SUM(CW2:CW152)</f>
        <v/>
      </c>
      <c r="CX153" s="199">
        <f>SUM(CX2:CX152)</f>
        <v/>
      </c>
      <c r="CY153" s="199">
        <f>SUM(CY2:CY152)</f>
        <v/>
      </c>
      <c r="CZ153" s="199">
        <f>SUM(CZ2:CZ152)</f>
        <v/>
      </c>
      <c r="DA153" s="199">
        <f>SUM(DA2:DA152)</f>
        <v/>
      </c>
      <c r="DB153" s="199">
        <f>SUM(DB2:DB152)</f>
        <v/>
      </c>
      <c r="DC153" s="199">
        <f>SUM(DC2:DC152)</f>
        <v/>
      </c>
      <c r="DD153" s="199">
        <f>SUM(DD2:DD152)</f>
        <v/>
      </c>
      <c r="DE153" s="199">
        <f>SUM(DE2:DE152)</f>
        <v/>
      </c>
      <c r="DF153" s="199">
        <f>SUM(DF2:DF152)</f>
        <v/>
      </c>
      <c r="DG153" s="199">
        <f>SUM(DG2:DG152)</f>
        <v/>
      </c>
      <c r="DH153" s="199">
        <f>SUM(DH2:DH152)</f>
        <v/>
      </c>
      <c r="DI153" s="199">
        <f>SUM(DI2:DI152)</f>
        <v/>
      </c>
      <c r="DJ153" s="199">
        <f>SUM(DJ2:DJ152)</f>
        <v/>
      </c>
      <c r="DK153" s="199">
        <f>SUM(DK2:DK152)</f>
        <v/>
      </c>
      <c r="DL153" s="199">
        <f>SUM(DL2:DL152)</f>
        <v/>
      </c>
      <c r="DM153" s="199">
        <f>SUM(DM2:DM152)</f>
        <v/>
      </c>
      <c r="DN153" s="199">
        <f>SUM(DN2:DN152)</f>
        <v/>
      </c>
      <c r="DO153" s="199">
        <f>SUM(DO2:DO152)</f>
        <v/>
      </c>
      <c r="DP153" s="199">
        <f>SUM(DP2:DP152)</f>
        <v/>
      </c>
      <c r="DQ153" s="199">
        <f>SUM(DQ2:DQ152)</f>
        <v/>
      </c>
      <c r="DR153" s="199">
        <f>SUM(DR2:DR152)</f>
        <v/>
      </c>
      <c r="DS153" s="199">
        <f>SUM(DS2:DS152)</f>
        <v/>
      </c>
      <c r="DT153" s="199">
        <f>SUM(DT2:DT152)</f>
        <v/>
      </c>
      <c r="DU153" s="199">
        <f>SUM(DU2:DU152)</f>
        <v/>
      </c>
      <c r="DV153" s="199">
        <f>SUM(DV2:DV152)</f>
        <v/>
      </c>
      <c r="DW153" s="199">
        <f>SUM(DW2:DW152)</f>
        <v/>
      </c>
      <c r="DX153" s="199">
        <f>SUM(DX2:DX152)</f>
        <v/>
      </c>
      <c r="DY153" s="199">
        <f>SUM(DY2:DY152)</f>
        <v/>
      </c>
      <c r="DZ153" s="199">
        <f>SUM(DZ2:DZ152)</f>
        <v/>
      </c>
      <c r="EA153" s="199">
        <f>SUM(EA2:EA152)</f>
        <v/>
      </c>
      <c r="EB153" s="199">
        <f>SUM(EB2:EB152)</f>
        <v/>
      </c>
      <c r="EC153" s="199">
        <f>SUM(EC2:EC152)</f>
        <v/>
      </c>
      <c r="ED153" s="199">
        <f>SUM(ED2:ED152)</f>
        <v/>
      </c>
      <c r="EE153" s="199">
        <f>SUM(EE2:EE152)</f>
        <v/>
      </c>
      <c r="EF153" s="199">
        <f>SUM(EF2:EF152)</f>
        <v/>
      </c>
      <c r="EG153" s="199">
        <f>SUM(EG2:EG152)</f>
        <v/>
      </c>
      <c r="EH153" s="199">
        <f>SUM(EH2:EH152)</f>
        <v/>
      </c>
      <c r="EI153" s="199">
        <f>SUM(EI2:EI152)</f>
        <v/>
      </c>
      <c r="EJ153" s="199">
        <f>SUM(EJ2:EJ152)</f>
        <v/>
      </c>
      <c r="EK153" s="199">
        <f>SUM(EK2:EK152)</f>
        <v/>
      </c>
      <c r="EL153" s="199">
        <f>SUM(EL2:EL152)</f>
        <v/>
      </c>
      <c r="EM153" s="199">
        <f>SUM(EM2:EM152)</f>
        <v/>
      </c>
      <c r="EN153" s="199">
        <f>SUM(EN2:EN152)</f>
        <v/>
      </c>
      <c r="EO153" s="199">
        <f>SUM(EO2:EO152)</f>
        <v/>
      </c>
      <c r="EP153" s="199">
        <f>SUM(EP2:EP152)</f>
        <v/>
      </c>
      <c r="EQ153" s="199">
        <f>SUM(EQ2:EQ152)</f>
        <v/>
      </c>
      <c r="ER153" s="199">
        <f>SUM(ER2:ER152)</f>
        <v/>
      </c>
      <c r="ES153" s="199">
        <f>SUM(ES2:ES152)</f>
        <v/>
      </c>
      <c r="ET153" s="199">
        <f>SUM(ET2:ET152)</f>
        <v/>
      </c>
      <c r="EU153" s="199">
        <f>SUM(EU2:EU152)</f>
        <v/>
      </c>
      <c r="EV153" s="199">
        <f>SUM(EV2:EV152)</f>
        <v/>
      </c>
      <c r="EW153" s="199">
        <f>SUM(EW2:EW152)</f>
        <v/>
      </c>
      <c r="EX153" s="199">
        <f>SUM(EX2:EX152)</f>
        <v/>
      </c>
      <c r="EY153" s="199">
        <f>SUM(EY2:EY152)</f>
        <v/>
      </c>
      <c r="EZ153" s="199">
        <f>SUM(EZ2:EZ152)</f>
        <v/>
      </c>
      <c r="FA153" s="199">
        <f>SUM(FA2:FA152)</f>
        <v/>
      </c>
      <c r="FB153" s="199">
        <f>SUM(FB2:FB152)</f>
        <v/>
      </c>
      <c r="FC153" s="199">
        <f>SUM(FC2:FC152)</f>
        <v/>
      </c>
      <c r="FD153" s="199">
        <f>SUM(FD2:FD152)</f>
        <v/>
      </c>
      <c r="FE153" s="199">
        <f>SUM(FE2:FE152)</f>
        <v/>
      </c>
      <c r="FF153" s="199">
        <f>SUM(FF2:FF152)</f>
        <v/>
      </c>
      <c r="FG153" s="199">
        <f>SUM(FG2:FG152)</f>
        <v/>
      </c>
      <c r="FH153" s="199">
        <f>SUM(FH2:FH152)</f>
        <v/>
      </c>
      <c r="FI153" s="199">
        <f>SUM(FI2:FI152)</f>
        <v/>
      </c>
      <c r="FJ153" s="199">
        <f>SUM(FJ2:FJ152)</f>
        <v/>
      </c>
      <c r="FK153" s="199">
        <f>SUM(FK2:FK152)</f>
        <v/>
      </c>
      <c r="FL153" s="199">
        <f>SUM(FL2:FL152)</f>
        <v/>
      </c>
      <c r="FM153" s="199">
        <f>SUM(FM2:FM152)</f>
        <v/>
      </c>
      <c r="FN153" s="199">
        <f>SUM(FN2:FN152)</f>
        <v/>
      </c>
      <c r="FO153" s="199">
        <f>SUM(FO2:FO152)</f>
        <v/>
      </c>
      <c r="FP153" s="199">
        <f>SUM(FP2:FP152)</f>
        <v/>
      </c>
      <c r="FQ153" s="199">
        <f>SUM(FQ2:FQ152)</f>
        <v/>
      </c>
      <c r="FR153" s="185">
        <f>SUM(F153:FQ153)</f>
        <v/>
      </c>
      <c r="FS153" s="186">
        <f>E153-FR153</f>
        <v/>
      </c>
    </row>
    <row r="154">
      <c r="BG154" s="36" t="n"/>
      <c r="BH154" s="36" t="n"/>
      <c r="BI154" s="36" t="n"/>
      <c r="BJ154" s="36" t="n"/>
      <c r="BK154" s="36" t="n"/>
      <c r="EB154" s="36" t="n"/>
      <c r="EC154" s="36" t="n"/>
      <c r="ED154" s="36" t="n"/>
    </row>
  </sheetData>
  <autoFilter ref="A1:FS1"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Q153"/>
  <sheetViews>
    <sheetView workbookViewId="0">
      <pane xSplit="5" ySplit="1" topLeftCell="F54" activePane="bottomRight" state="frozenSplit"/>
      <selection pane="topRight" activeCell="F1" sqref="F1"/>
      <selection pane="bottomLeft" activeCell="A2" sqref="A2"/>
      <selection pane="bottomRight" activeCell="A104" sqref="A104"/>
    </sheetView>
  </sheetViews>
  <sheetFormatPr baseColWidth="8" defaultColWidth="8.42578125" defaultRowHeight="15"/>
  <cols>
    <col width="12.140625" customWidth="1" min="2" max="2"/>
    <col width="38.42578125" customWidth="1" min="3" max="3"/>
    <col width="12.140625" customWidth="1" min="4" max="4"/>
    <col width="15.42578125" customWidth="1" min="5" max="11"/>
    <col width="16.140625" customWidth="1" min="12" max="21"/>
    <col width="13.42578125" customWidth="1" min="22" max="31"/>
    <col width="16.140625" customWidth="1" min="32" max="33"/>
    <col width="13.42578125" customWidth="1" min="34" max="146"/>
    <col width="11.42578125" customWidth="1" min="147" max="147"/>
  </cols>
  <sheetData>
    <row r="1" ht="65.25" customFormat="1" customHeight="1" s="28">
      <c r="A1" s="11" t="n"/>
      <c r="B1" s="173" t="inlineStr">
        <is>
          <t xml:space="preserve">Posting Date </t>
        </is>
      </c>
      <c r="C1" s="19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A210527A140LOCUST</t>
        </is>
      </c>
      <c r="G1" s="22" t="inlineStr">
        <is>
          <t>A210407B298DEV</t>
        </is>
      </c>
      <c r="H1" s="22" t="inlineStr">
        <is>
          <t>A210501B519CELINE</t>
        </is>
      </c>
      <c r="I1" s="22" t="inlineStr">
        <is>
          <t>BA6B2C0 37ISPLAYDAY</t>
        </is>
      </c>
      <c r="J1" s="22" t="inlineStr">
        <is>
          <t>A210225B620AUDIOOUT</t>
        </is>
      </c>
      <c r="K1" s="22" t="inlineStr">
        <is>
          <t>A201109B620EBUGDAY</t>
        </is>
      </c>
      <c r="L1" s="22" t="inlineStr">
        <is>
          <t>A210201B620CARRIER</t>
        </is>
      </c>
      <c r="M1" s="22" t="inlineStr">
        <is>
          <t>A210311B620POGOPINS</t>
        </is>
      </c>
      <c r="N1" s="22" t="inlineStr">
        <is>
          <t>A210225B620TOUCH</t>
        </is>
      </c>
      <c r="O1" s="22" t="inlineStr">
        <is>
          <t>A210521BF2POWER</t>
        </is>
      </c>
      <c r="P1" s="22" t="inlineStr">
        <is>
          <t>A210322BF3CAMUNIFIED</t>
        </is>
      </c>
      <c r="Q1" s="22" t="inlineStr">
        <is>
          <t>BAFB3 MAKAHA DEV CAM</t>
        </is>
      </c>
      <c r="R1" s="22" t="inlineStr">
        <is>
          <t>A210419DA2ByDISPLAY</t>
        </is>
      </c>
      <c r="S1" s="22" t="inlineStr">
        <is>
          <t>A210419DA2ByOPTICAL</t>
        </is>
      </c>
      <c r="T1" s="22" t="inlineStr">
        <is>
          <t>A210527DA6BXAUDIO</t>
        </is>
      </c>
      <c r="U1" s="22" t="inlineStr">
        <is>
          <t>A210514D6XUSBC</t>
        </is>
      </c>
      <c r="V1" s="22" t="inlineStr">
        <is>
          <t>A210318DA7B3BASEBOARD</t>
        </is>
      </c>
      <c r="W1" s="22" t="inlineStr">
        <is>
          <t>A210318DA7B3CHARGER</t>
        </is>
      </c>
      <c r="X1" s="22" t="inlineStr">
        <is>
          <t>A210318DA7B3CHIPSET</t>
        </is>
      </c>
      <c r="Y1" s="22" t="inlineStr">
        <is>
          <t>A210421D73KOIAFE</t>
        </is>
      </c>
      <c r="Z1" s="22" t="inlineStr">
        <is>
          <t>A210114DA7B3BONGO</t>
        </is>
      </c>
      <c r="AA1" s="22" t="inlineStr">
        <is>
          <t>A210528D7XARC</t>
        </is>
      </c>
      <c r="AB1" s="22" t="inlineStr">
        <is>
          <t>DA7X TOP BONGO</t>
        </is>
      </c>
      <c r="AC1" s="22" t="inlineStr">
        <is>
          <t>A210527DA7BXIRONMAN</t>
        </is>
      </c>
      <c r="AD1" s="22" t="inlineStr">
        <is>
          <t>D7x/D63 Sensor, Proto1</t>
        </is>
      </c>
      <c r="AE1" s="22" t="inlineStr">
        <is>
          <t>A210401E5BOX2MCARRIERGEN</t>
        </is>
      </c>
      <c r="AF1" s="22" t="inlineStr">
        <is>
          <t>EA5 BOX2M CITA DISCRETE</t>
        </is>
      </c>
      <c r="AG1" s="22" t="inlineStr">
        <is>
          <t>A210308E99BOTTOPHAMADANARYA</t>
        </is>
      </c>
      <c r="AH1" s="22" t="inlineStr">
        <is>
          <t>E126 DB SOC UNO, Proto1</t>
        </is>
      </c>
      <c r="AI1" s="22" t="inlineStr">
        <is>
          <t>A210308E126MINICARRIER</t>
        </is>
      </c>
      <c r="AJ1" s="22" t="inlineStr">
        <is>
          <t>A210509FALCONMLB</t>
        </is>
      </c>
      <c r="AK1" s="22" t="inlineStr">
        <is>
          <t>A210503J6XXFURYDCNAND</t>
        </is>
      </c>
      <c r="AL1" s="22" t="inlineStr">
        <is>
          <t>A210507J271ACE2</t>
        </is>
      </c>
      <c r="AM1" s="22" t="inlineStr">
        <is>
          <t>A210507J271CAMERA</t>
        </is>
      </c>
      <c r="AN1" s="22" t="inlineStr">
        <is>
          <t>A210420J271CERES</t>
        </is>
      </c>
      <c r="AO1" s="22" t="inlineStr">
        <is>
          <t>A210422J271DEV</t>
        </is>
      </c>
      <c r="AP1" s="22" t="inlineStr">
        <is>
          <t>A210507J271DOG</t>
        </is>
      </c>
      <c r="AQ1" s="22" t="inlineStr">
        <is>
          <t>A210426J271MOTIONSENSOR</t>
        </is>
      </c>
      <c r="AR1" s="22" t="inlineStr">
        <is>
          <t>A210420J271NAND</t>
        </is>
      </c>
      <c r="AS1" s="22" t="inlineStr">
        <is>
          <t>A210426J271SPEAKERAMP</t>
        </is>
      </c>
      <c r="AT1" s="22" t="inlineStr">
        <is>
          <t>A210330J310ACE2</t>
        </is>
      </c>
      <c r="AU1" s="22" t="inlineStr">
        <is>
          <t>A201215J348IRONMANNF60FURY</t>
        </is>
      </c>
      <c r="AV1" s="22" t="inlineStr">
        <is>
          <t>A210326KC705INTERPOSER</t>
        </is>
      </c>
      <c r="AW1" s="22" t="inlineStr">
        <is>
          <t>Little Solenoid Dev, Proto1</t>
        </is>
      </c>
      <c r="AX1" s="22" t="inlineStr">
        <is>
          <t xml:space="preserve">A210415NA1B9C9NFCDEV </t>
        </is>
      </c>
      <c r="AY1" s="22" t="inlineStr">
        <is>
          <t>Q BIN</t>
        </is>
      </c>
      <c r="AZ1" s="22" t="inlineStr">
        <is>
          <t>A201110QUICKSILVERBRAIN</t>
        </is>
      </c>
      <c r="BA1" s="22" t="inlineStr">
        <is>
          <t>TA2B7C5 QUICK SILVER BRAIN</t>
        </is>
      </c>
      <c r="BB1" s="22" t="inlineStr">
        <is>
          <t>A210331T306ALPACABURNOUT</t>
        </is>
      </c>
      <c r="BC1" s="22" t="inlineStr">
        <is>
          <t>A210520T306ALPACARALLY</t>
        </is>
      </c>
      <c r="BD1" s="22" t="inlineStr">
        <is>
          <t>A210316T306BADGERBURNOUT</t>
        </is>
      </c>
      <c r="BE1" s="22" t="inlineStr">
        <is>
          <t>A210316T306BADGERLDB</t>
        </is>
      </c>
      <c r="BF1" s="22" t="inlineStr">
        <is>
          <t>A210316T306BADGERRALLY</t>
        </is>
      </c>
      <c r="BG1" s="22" t="inlineStr">
        <is>
          <t>A210416T306COYOTESTICK</t>
        </is>
      </c>
      <c r="BH1" s="22" t="inlineStr">
        <is>
          <t>A210212T306DRIFTDPM</t>
        </is>
      </c>
      <c r="BI1" s="22" t="inlineStr">
        <is>
          <t>A200710TA3B0C6LINT</t>
        </is>
      </c>
      <c r="BJ1" s="22" t="inlineStr">
        <is>
          <t>A210323T306MINKLDB</t>
        </is>
      </c>
      <c r="BK1" s="22" t="inlineStr">
        <is>
          <t>A210203T306MINKRALLY</t>
        </is>
      </c>
      <c r="BL1" s="22" t="inlineStr">
        <is>
          <t>A210323T306TLOAD</t>
        </is>
      </c>
      <c r="BM1" s="22" t="inlineStr">
        <is>
          <t>A210416T341TABLETOP</t>
        </is>
      </c>
      <c r="BN1" s="22" t="inlineStr">
        <is>
          <t>A210223T348CHANNINGTCBGA</t>
        </is>
      </c>
      <c r="BO1" s="22" t="inlineStr">
        <is>
          <t>A210318T348CHANNINGTCBU</t>
        </is>
      </c>
      <c r="BP1" s="22" t="inlineStr">
        <is>
          <t>A210419T683COAX</t>
        </is>
      </c>
      <c r="BQ1" s="22" t="inlineStr">
        <is>
          <t>A200620TA7B2C0RETROMLB</t>
        </is>
      </c>
      <c r="BR1" s="22" t="inlineStr">
        <is>
          <t>TA7B2C0 MLB</t>
        </is>
      </c>
      <c r="BS1" s="22" t="inlineStr">
        <is>
          <t>T773 Thumper, Proto1</t>
        </is>
      </c>
      <c r="BT1" s="22" t="inlineStr">
        <is>
          <t>A210520T773UPLIGHT</t>
        </is>
      </c>
      <c r="BU1" s="22" t="inlineStr">
        <is>
          <t>A210222T773VIPPEFYRMLB</t>
        </is>
      </c>
      <c r="BV1" s="22" t="inlineStr">
        <is>
          <t>A210111T841ADEL</t>
        </is>
      </c>
      <c r="BW1" s="22" t="inlineStr">
        <is>
          <t>A210326T841ARCHEAMS</t>
        </is>
      </c>
      <c r="BX1" s="22" t="inlineStr">
        <is>
          <t>TA8B4C1 BANDERA DEV2</t>
        </is>
      </c>
      <c r="BY1" s="22" t="inlineStr">
        <is>
          <t>A210204T841BEAST</t>
        </is>
      </c>
      <c r="BZ1" s="22" t="inlineStr">
        <is>
          <t>A210204T841BERGELMIR</t>
        </is>
      </c>
      <c r="CA1" s="22" t="inlineStr">
        <is>
          <t>A210402T841BOWIE</t>
        </is>
      </c>
      <c r="CB1" s="22" t="inlineStr">
        <is>
          <t>TA8B4C1 CARPO AMS</t>
        </is>
      </c>
      <c r="CC1" s="22" t="inlineStr">
        <is>
          <t>A210409T841CASTLE</t>
        </is>
      </c>
      <c r="CD1" s="22" t="inlineStr">
        <is>
          <t>A210507T841CHARIZARD</t>
        </is>
      </c>
      <c r="CE1" s="22" t="inlineStr">
        <is>
          <t>A210507T841CHARMELEON</t>
        </is>
      </c>
      <c r="CF1" s="22" t="inlineStr">
        <is>
          <t>A210416T841COFFEE</t>
        </is>
      </c>
      <c r="CG1" s="22" t="inlineStr">
        <is>
          <t>A210422T841COMET</t>
        </is>
      </c>
      <c r="CH1" s="22" t="inlineStr">
        <is>
          <t>A210602T841CRICKET</t>
        </is>
      </c>
      <c r="CI1" s="22" t="inlineStr">
        <is>
          <t>A210409T841CROSSBONES</t>
        </is>
      </c>
      <c r="CJ1" s="22" t="inlineStr">
        <is>
          <t>A210409T841CYGNUS</t>
        </is>
      </c>
      <c r="CK1" s="22" t="inlineStr">
        <is>
          <t>A210326T841DROGON</t>
        </is>
      </c>
      <c r="CL1" s="22" t="inlineStr">
        <is>
          <t>A210323T841GRACULA</t>
        </is>
      </c>
      <c r="CM1" s="22" t="inlineStr">
        <is>
          <t>A210126T841HELIOS</t>
        </is>
      </c>
      <c r="CN1" s="22" t="inlineStr">
        <is>
          <t>A210414T841KING</t>
        </is>
      </c>
      <c r="CO1" s="22" t="inlineStr">
        <is>
          <t>A210222T841LLTRBOARDS</t>
        </is>
      </c>
      <c r="CP1" s="22" t="inlineStr">
        <is>
          <t>A210514T841RATTATA</t>
        </is>
      </c>
      <c r="CQ1" s="22" t="inlineStr">
        <is>
          <t>A210402T841REDBUD2</t>
        </is>
      </c>
      <c r="CR1" s="22" t="inlineStr">
        <is>
          <t>A210312T841ROOK</t>
        </is>
      </c>
      <c r="CS1" s="22" t="inlineStr">
        <is>
          <t>A210326T841ROYAL PALM</t>
        </is>
      </c>
      <c r="CT1" s="22" t="inlineStr">
        <is>
          <t>A210406TA8B7C7ODYSSEY</t>
        </is>
      </c>
      <c r="CU1" s="177" t="inlineStr">
        <is>
          <t>A210222T946GMB</t>
        </is>
      </c>
      <c r="CV1" s="22" t="inlineStr">
        <is>
          <t>A210420T936BLAZAR</t>
        </is>
      </c>
      <c r="CW1" s="177" t="inlineStr">
        <is>
          <t>T995 Tamba Dev, Proto1</t>
        </is>
      </c>
      <c r="CX1" s="22" t="inlineStr">
        <is>
          <t>A201208X1230AUDIO</t>
        </is>
      </c>
      <c r="CY1" s="22" t="inlineStr">
        <is>
          <t>A201210X1230BASE</t>
        </is>
      </c>
      <c r="CZ1" s="177" t="inlineStr">
        <is>
          <t>A210226XA1B2C3D0DEBUGDNGL</t>
        </is>
      </c>
      <c r="DA1" s="177" t="inlineStr">
        <is>
          <t>A210218X1230MLBTONGA</t>
        </is>
      </c>
      <c r="DB1" s="177" t="inlineStr">
        <is>
          <t>A201230X1230PUCK</t>
        </is>
      </c>
      <c r="DC1" s="177" t="inlineStr">
        <is>
          <t>XA1B9C9D6 USB-C</t>
        </is>
      </c>
      <c r="DD1" s="22" t="inlineStr">
        <is>
          <t>A2100601X2042PP1</t>
        </is>
      </c>
      <c r="DE1" s="22" t="inlineStr">
        <is>
          <t>A210412X2042ELVIS2</t>
        </is>
      </c>
      <c r="DF1" s="22" t="inlineStr">
        <is>
          <t>A201201XA2B0C4D2MLBPOC</t>
        </is>
      </c>
      <c r="DG1" s="22" t="inlineStr">
        <is>
          <t>XA2B0C4D2 TAYCAN</t>
        </is>
      </c>
      <c r="DH1" s="22" t="inlineStr">
        <is>
          <t>A201209DA2B1C0D0FCM</t>
        </is>
      </c>
      <c r="DI1" s="22" t="inlineStr">
        <is>
          <t>A210420X2109DEV</t>
        </is>
      </c>
      <c r="DJ1" s="22" t="inlineStr">
        <is>
          <t>A210224X2158DEVSYSTEM</t>
        </is>
      </c>
      <c r="DK1" s="22" t="inlineStr">
        <is>
          <t>A210127X2222DEV2</t>
        </is>
      </c>
      <c r="DL1" s="22" t="inlineStr">
        <is>
          <t>A210414X2277RFDEV2</t>
        </is>
      </c>
      <c r="DM1" s="22" t="inlineStr">
        <is>
          <t>X2337 (Daytona) Dev, Proto1</t>
        </is>
      </c>
      <c r="DN1" s="22" t="inlineStr">
        <is>
          <t>A210505X2337DEV1</t>
        </is>
      </c>
      <c r="DO1" s="22" t="inlineStr">
        <is>
          <t>A210420X2337DYTONADG</t>
        </is>
      </c>
      <c r="DP1" s="22" t="inlineStr">
        <is>
          <t>A210428X2353DEV</t>
        </is>
      </c>
      <c r="DQ1" s="22" t="inlineStr">
        <is>
          <t>A210312X2357MLB</t>
        </is>
      </c>
      <c r="DR1" s="22" t="inlineStr">
        <is>
          <t>X2363/J348 NFC, Proto1</t>
        </is>
      </c>
      <c r="DS1" s="22" t="inlineStr">
        <is>
          <t>A210323XA2B3C7D0AGNES</t>
        </is>
      </c>
      <c r="DT1" s="22" t="inlineStr">
        <is>
          <t>X2378 Andromeda, Proto1</t>
        </is>
      </c>
      <c r="DU1" s="22" t="inlineStr">
        <is>
          <t>A210318XA2B4C1D1CARPODEBUG</t>
        </is>
      </c>
      <c r="DV1" s="22" t="inlineStr">
        <is>
          <t>A210318XA2B4C1D1CARPOPERFORMANCE</t>
        </is>
      </c>
      <c r="DW1" s="22" t="inlineStr">
        <is>
          <t>A210323XA2B4C1D1MPHYBOB</t>
        </is>
      </c>
      <c r="DX1" s="22" t="inlineStr">
        <is>
          <t>A210415XA2B4C1D1PAEVBs</t>
        </is>
      </c>
      <c r="DY1" s="22" t="inlineStr">
        <is>
          <t>A210415XA2B4C1D1RFEBs</t>
        </is>
      </c>
      <c r="DZ1" s="22" t="inlineStr">
        <is>
          <t>XA2B4C1D1 RFEV</t>
        </is>
      </c>
      <c r="EA1" s="22" t="inlineStr">
        <is>
          <t>A210412XA2B4C5D0IBIS</t>
        </is>
      </c>
      <c r="EB1" s="22" t="inlineStr">
        <is>
          <t>A210414X2468DAYTONABI</t>
        </is>
      </c>
      <c r="EC1" s="22" t="inlineStr">
        <is>
          <t>A210320X2540CORONET</t>
        </is>
      </c>
      <c r="ED1" s="22" t="inlineStr">
        <is>
          <t>A210320X2540DORA</t>
        </is>
      </c>
      <c r="EE1" s="22" t="inlineStr">
        <is>
          <t>A210408X2540FCM</t>
        </is>
      </c>
      <c r="EF1" s="22" t="inlineStr">
        <is>
          <t>A210309X2540GEMSTONE</t>
        </is>
      </c>
      <c r="EG1" s="22" t="inlineStr">
        <is>
          <t>A210318X2540KOKO2STARK</t>
        </is>
      </c>
      <c r="EH1" s="22" t="inlineStr">
        <is>
          <t>A210406X2540SPEAKERALERT</t>
        </is>
      </c>
      <c r="EI1" s="22" t="inlineStr">
        <is>
          <t>A210401X2940ACOUSTICS</t>
        </is>
      </c>
      <c r="EJ1" s="22" t="inlineStr">
        <is>
          <t>A210408X2940GDCSONNET</t>
        </is>
      </c>
      <c r="EK1" s="22" t="inlineStr">
        <is>
          <t>A210126XA1B0C5D1E4ARCHEDEBUG</t>
        </is>
      </c>
      <c r="EL1" s="22" t="inlineStr">
        <is>
          <t>A210126XA1B0C5D1E4ARCHEPERFORMANCE</t>
        </is>
      </c>
      <c r="EM1" s="22" t="inlineStr">
        <is>
          <t>A210211XAB0C5D1E4BPSPOC</t>
        </is>
      </c>
      <c r="EN1" s="22" t="inlineStr">
        <is>
          <t>A210203XA1B0C5D1E4RFDEV3</t>
        </is>
      </c>
      <c r="EO1" s="37" t="inlineStr">
        <is>
          <t>ZA7 VIEW2 VAL SW CARD</t>
        </is>
      </c>
      <c r="EP1" s="178" t="inlineStr">
        <is>
          <t>Total Amount</t>
        </is>
      </c>
      <c r="EQ1" s="12" t="n"/>
    </row>
    <row r="2">
      <c r="A2" s="5" t="n">
        <v>1</v>
      </c>
      <c r="B2" s="179" t="n">
        <v>44350</v>
      </c>
      <c r="C2" s="30" t="inlineStr">
        <is>
          <t>3-378-22620</t>
        </is>
      </c>
      <c r="D2" s="180" t="n">
        <v>44340</v>
      </c>
      <c r="E2" s="181" t="n">
        <v>8602.969999999999</v>
      </c>
      <c r="F2" s="209" t="n"/>
      <c r="G2" s="209" t="n"/>
      <c r="H2" s="211" t="n">
        <v>464.04</v>
      </c>
      <c r="I2" s="211" t="n">
        <v>156.31</v>
      </c>
      <c r="J2" s="211" t="n"/>
      <c r="K2" s="211" t="n">
        <v>181.52</v>
      </c>
      <c r="L2" s="182" t="n"/>
      <c r="M2" s="182" t="n"/>
      <c r="N2" s="182" t="n"/>
      <c r="O2" s="182" t="n"/>
      <c r="P2" s="182" t="n"/>
      <c r="Q2" s="183" t="n">
        <v>86.16</v>
      </c>
      <c r="R2" s="182" t="n"/>
      <c r="S2" s="183" t="n">
        <v>101.19</v>
      </c>
      <c r="T2" s="182" t="n"/>
      <c r="U2" s="182" t="n"/>
      <c r="V2" s="183" t="n">
        <v>495.77</v>
      </c>
      <c r="W2" s="182" t="n"/>
      <c r="X2" s="183" t="n">
        <v>287.68</v>
      </c>
      <c r="Y2" s="182" t="n"/>
      <c r="Z2" s="182" t="n"/>
      <c r="AA2" s="182" t="n"/>
      <c r="AB2" s="182" t="n"/>
      <c r="AC2" s="182" t="n"/>
      <c r="AD2" s="182" t="n"/>
      <c r="AE2" s="182" t="n"/>
      <c r="AF2" s="183" t="n">
        <v>86.15000000000001</v>
      </c>
      <c r="AG2" s="182" t="n"/>
      <c r="AH2" s="182" t="n"/>
      <c r="AI2" s="182" t="n"/>
      <c r="AJ2" s="182" t="n"/>
      <c r="AK2" s="182" t="n"/>
      <c r="AL2" s="183" t="n">
        <v>149.85</v>
      </c>
      <c r="AM2" s="182" t="n"/>
      <c r="AN2" s="182" t="n"/>
      <c r="AO2" s="183" t="n">
        <v>254.06</v>
      </c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3" t="n">
        <v>367.49</v>
      </c>
      <c r="BF2" s="183" t="n">
        <v>437.65</v>
      </c>
      <c r="BG2" s="182" t="n"/>
      <c r="BH2" s="182" t="n"/>
      <c r="BI2" s="182" t="n"/>
      <c r="BJ2" s="182" t="n"/>
      <c r="BK2" s="182" t="n"/>
      <c r="BL2" s="182" t="n"/>
      <c r="BM2" s="182" t="n"/>
      <c r="BN2" s="183" t="n">
        <v>86.15000000000001</v>
      </c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3" t="n">
        <v>346.31</v>
      </c>
      <c r="BX2" s="183" t="n">
        <v>25.98</v>
      </c>
      <c r="BY2" s="182" t="n"/>
      <c r="BZ2" s="182" t="n"/>
      <c r="CA2" s="183" t="n">
        <v>155.1</v>
      </c>
      <c r="CB2" s="183" t="n">
        <v>52.06</v>
      </c>
      <c r="CC2" s="182" t="n"/>
      <c r="CD2" s="182" t="n"/>
      <c r="CE2" s="182" t="n"/>
      <c r="CF2" s="183" t="n">
        <v>673.63</v>
      </c>
      <c r="CG2" s="183" t="n">
        <v>179.12</v>
      </c>
      <c r="CH2" s="182" t="n"/>
      <c r="CI2" s="182" t="n"/>
      <c r="CJ2" s="183" t="n">
        <v>25.98</v>
      </c>
      <c r="CK2" s="182" t="n"/>
      <c r="CL2" s="182" t="n"/>
      <c r="CM2" s="182" t="n"/>
      <c r="CN2" s="182" t="n"/>
      <c r="CO2" s="182" t="n"/>
      <c r="CP2" s="182" t="n"/>
      <c r="CQ2" s="182" t="n"/>
      <c r="CR2" s="182" t="n"/>
      <c r="CS2" s="182" t="n"/>
      <c r="CT2" s="182" t="n"/>
      <c r="CU2" s="182" t="n"/>
      <c r="CV2" s="182" t="n"/>
      <c r="CW2" s="183" t="n">
        <v>204.25</v>
      </c>
      <c r="CX2" s="182" t="n"/>
      <c r="CY2" s="182" t="n"/>
      <c r="CZ2" s="182" t="n"/>
      <c r="DA2" s="182" t="n"/>
      <c r="DB2" s="182" t="n"/>
      <c r="DC2" s="182" t="n"/>
      <c r="DD2" s="182" t="n"/>
      <c r="DE2" s="182" t="n"/>
      <c r="DF2" s="183" t="n">
        <v>239.61</v>
      </c>
      <c r="DG2" s="183" t="n">
        <v>162.89</v>
      </c>
      <c r="DH2" s="182" t="n"/>
      <c r="DI2" s="183" t="n">
        <v>448.59</v>
      </c>
      <c r="DJ2" s="182" t="n"/>
      <c r="DK2" s="182" t="n"/>
      <c r="DL2" s="182" t="n"/>
      <c r="DM2" s="182" t="n"/>
      <c r="DN2" s="182" t="n"/>
      <c r="DO2" s="182" t="n"/>
      <c r="DP2" s="183" t="n">
        <v>773.54</v>
      </c>
      <c r="DQ2" s="182" t="n"/>
      <c r="DR2" s="182" t="n"/>
      <c r="DS2" s="182" t="n"/>
      <c r="DT2" s="182" t="n"/>
      <c r="DU2" s="183" t="n">
        <v>149.17</v>
      </c>
      <c r="DV2" s="183" t="n">
        <v>149.17</v>
      </c>
      <c r="DW2" s="182" t="n"/>
      <c r="DX2" s="183" t="n">
        <v>435.34</v>
      </c>
      <c r="DY2" s="183" t="n">
        <v>137.37</v>
      </c>
      <c r="DZ2" s="182" t="n"/>
      <c r="EA2" s="182" t="n"/>
      <c r="EB2" s="182" t="n"/>
      <c r="EC2" s="182" t="n"/>
      <c r="ED2" s="182" t="n"/>
      <c r="EE2" s="183" t="n">
        <v>520.5599999999999</v>
      </c>
      <c r="EF2" s="182" t="n"/>
      <c r="EG2" s="182" t="n"/>
      <c r="EH2" s="182" t="n"/>
      <c r="EI2" s="183" t="n">
        <v>149.85</v>
      </c>
      <c r="EJ2" s="182" t="n"/>
      <c r="EK2" s="182" t="n"/>
      <c r="EL2" s="183" t="n">
        <v>620.4299999999999</v>
      </c>
      <c r="EM2" s="182" t="n"/>
      <c r="EN2" s="182" t="n"/>
      <c r="EO2" s="184" t="n"/>
      <c r="EP2" s="185">
        <f>SUM(G2:EN2)</f>
        <v/>
      </c>
      <c r="EQ2" s="186">
        <f>E2-EP2</f>
        <v/>
      </c>
    </row>
    <row r="3">
      <c r="A3" s="5" t="n">
        <v>2</v>
      </c>
      <c r="B3" s="179" t="n">
        <v>44351</v>
      </c>
      <c r="C3" s="30" t="inlineStr">
        <is>
          <t>7-386-31304</t>
        </is>
      </c>
      <c r="D3" s="180" t="n">
        <v>44344</v>
      </c>
      <c r="E3" s="181" t="n">
        <v>2492.98</v>
      </c>
      <c r="F3" s="209" t="n"/>
      <c r="G3" s="209" t="n"/>
      <c r="H3" s="211" t="n">
        <v>10.29</v>
      </c>
      <c r="I3" s="209" t="n"/>
      <c r="J3" s="209" t="n"/>
      <c r="K3" s="211" t="n">
        <v>23.38</v>
      </c>
      <c r="L3" s="182" t="n"/>
      <c r="M3" s="182" t="n"/>
      <c r="N3" s="182" t="n"/>
      <c r="O3" s="182" t="n"/>
      <c r="P3" s="182" t="n"/>
      <c r="Q3" s="182" t="n"/>
      <c r="R3" s="183" t="n">
        <v>13.74</v>
      </c>
      <c r="S3" s="183" t="n">
        <v>52.86</v>
      </c>
      <c r="T3" s="182" t="n"/>
      <c r="U3" s="183" t="n">
        <v>80.16</v>
      </c>
      <c r="V3" s="183" t="n">
        <v>51.42</v>
      </c>
      <c r="W3" s="182" t="n"/>
      <c r="X3" s="183" t="n">
        <v>94.68000000000001</v>
      </c>
      <c r="Y3" s="182" t="n"/>
      <c r="Z3" s="182" t="n"/>
      <c r="AA3" s="182" t="n"/>
      <c r="AB3" s="182" t="n"/>
      <c r="AC3" s="182" t="n"/>
      <c r="AD3" s="182" t="n"/>
      <c r="AE3" s="182" t="n"/>
      <c r="AF3" s="183" t="n">
        <v>11.7</v>
      </c>
      <c r="AG3" s="182" t="n"/>
      <c r="AH3" s="183" t="n">
        <v>10.79</v>
      </c>
      <c r="AI3" s="183" t="n">
        <v>24.04</v>
      </c>
      <c r="AJ3" s="183" t="n">
        <v>7.08</v>
      </c>
      <c r="AK3" s="182" t="n"/>
      <c r="AL3" s="183" t="n">
        <v>25.74</v>
      </c>
      <c r="AM3" s="182" t="n"/>
      <c r="AN3" s="183" t="n">
        <v>30.63</v>
      </c>
      <c r="AO3" s="183" t="n">
        <v>87.7</v>
      </c>
      <c r="AP3" s="183" t="n">
        <v>28.41</v>
      </c>
      <c r="AQ3" s="182" t="n"/>
      <c r="AR3" s="183" t="n">
        <v>10.81</v>
      </c>
      <c r="AS3" s="182" t="n"/>
      <c r="AT3" s="182" t="n"/>
      <c r="AU3" s="182" t="n"/>
      <c r="AV3" s="182" t="n"/>
      <c r="AW3" s="182" t="n"/>
      <c r="AX3" s="182" t="n"/>
      <c r="AY3" s="183" t="n">
        <v>10.29</v>
      </c>
      <c r="AZ3" s="183" t="n">
        <v>16.04</v>
      </c>
      <c r="BA3" s="182" t="n"/>
      <c r="BB3" s="182" t="n"/>
      <c r="BC3" s="183" t="n">
        <v>209.71</v>
      </c>
      <c r="BD3" s="183" t="n">
        <v>10.29</v>
      </c>
      <c r="BE3" s="183" t="n">
        <v>11.68</v>
      </c>
      <c r="BF3" s="183" t="n">
        <v>14.89</v>
      </c>
      <c r="BG3" s="182" t="n"/>
      <c r="BH3" s="182" t="n"/>
      <c r="BI3" s="182" t="n"/>
      <c r="BJ3" s="182" t="n"/>
      <c r="BK3" s="183" t="n">
        <v>13.74</v>
      </c>
      <c r="BL3" s="182" t="n"/>
      <c r="BM3" s="182" t="n"/>
      <c r="BN3" s="183" t="n">
        <v>26.69</v>
      </c>
      <c r="BO3" s="182" t="n"/>
      <c r="BP3" s="182" t="n"/>
      <c r="BQ3" s="182" t="n"/>
      <c r="BR3" s="182" t="n"/>
      <c r="BS3" s="183" t="n">
        <v>28</v>
      </c>
      <c r="BT3" s="182" t="n"/>
      <c r="BU3" s="182" t="n"/>
      <c r="BV3" s="182" t="n"/>
      <c r="BW3" s="182" t="n"/>
      <c r="BX3" s="183" t="n">
        <v>7.08</v>
      </c>
      <c r="BY3" s="183" t="n">
        <v>14.9</v>
      </c>
      <c r="BZ3" s="182" t="n"/>
      <c r="CA3" s="182" t="n"/>
      <c r="CB3" s="183" t="n">
        <v>89.44</v>
      </c>
      <c r="CC3" s="182" t="n"/>
      <c r="CD3" s="182" t="n"/>
      <c r="CE3" s="182" t="n"/>
      <c r="CF3" s="182" t="n"/>
      <c r="CG3" s="183" t="n">
        <v>27.49</v>
      </c>
      <c r="CH3" s="182" t="n"/>
      <c r="CI3" s="182" t="n"/>
      <c r="CJ3" s="182" t="n"/>
      <c r="CK3" s="182" t="n"/>
      <c r="CL3" s="183" t="n">
        <v>14.65</v>
      </c>
      <c r="CM3" s="182" t="n"/>
      <c r="CN3" s="182" t="n"/>
      <c r="CO3" s="182" t="n"/>
      <c r="CP3" s="182" t="n"/>
      <c r="CQ3" s="182" t="n"/>
      <c r="CR3" s="183" t="n">
        <v>10.81</v>
      </c>
      <c r="CS3" s="183" t="n">
        <v>30.56</v>
      </c>
      <c r="CT3" s="182" t="n"/>
      <c r="CU3" s="182" t="n"/>
      <c r="CV3" s="183" t="n">
        <v>53.34999999999999</v>
      </c>
      <c r="CW3" s="183" t="n">
        <v>10.3</v>
      </c>
      <c r="CX3" s="183" t="n">
        <v>11.68</v>
      </c>
      <c r="CY3" s="182" t="n"/>
      <c r="CZ3" s="182" t="n"/>
      <c r="DA3" s="182" t="n"/>
      <c r="DB3" s="182" t="n"/>
      <c r="DC3" s="182" t="n"/>
      <c r="DD3" s="182" t="n"/>
      <c r="DE3" s="182" t="n"/>
      <c r="DF3" s="183" t="n">
        <v>10.29</v>
      </c>
      <c r="DG3" s="182" t="n"/>
      <c r="DH3" s="182" t="n"/>
      <c r="DI3" s="183" t="n">
        <v>13.4</v>
      </c>
      <c r="DJ3" s="182" t="n"/>
      <c r="DK3" s="182" t="n"/>
      <c r="DL3" s="182" t="n"/>
      <c r="DM3" s="183" t="n">
        <v>343.2</v>
      </c>
      <c r="DN3" s="182" t="n"/>
      <c r="DO3" s="182" t="n"/>
      <c r="DP3" s="183" t="n">
        <v>11.68</v>
      </c>
      <c r="DQ3" s="182" t="n"/>
      <c r="DR3" s="182" t="n"/>
      <c r="DS3" s="182" t="n"/>
      <c r="DT3" s="183" t="n">
        <v>12.18</v>
      </c>
      <c r="DU3" s="183" t="n">
        <v>13.4</v>
      </c>
      <c r="DV3" s="183" t="n">
        <v>91.81999999999999</v>
      </c>
      <c r="DW3" s="182" t="n"/>
      <c r="DX3" s="182" t="n"/>
      <c r="DY3" s="183" t="n">
        <v>587.5600000000001</v>
      </c>
      <c r="DZ3" s="183" t="n">
        <v>14.14</v>
      </c>
      <c r="EA3" s="182" t="n"/>
      <c r="EB3" s="182" t="n"/>
      <c r="EC3" s="182" t="n"/>
      <c r="ED3" s="182" t="n"/>
      <c r="EE3" s="182" t="n"/>
      <c r="EF3" s="182" t="n"/>
      <c r="EG3" s="182" t="n"/>
      <c r="EH3" s="182" t="n"/>
      <c r="EI3" s="182" t="n"/>
      <c r="EJ3" s="182" t="n"/>
      <c r="EK3" s="182" t="n"/>
      <c r="EL3" s="183" t="n">
        <v>209.99</v>
      </c>
      <c r="EM3" s="182" t="n"/>
      <c r="EN3" s="183" t="n">
        <v>10.3</v>
      </c>
      <c r="EO3" s="184" t="n"/>
      <c r="EP3" s="185">
        <f>SUM(G3:EN3)</f>
        <v/>
      </c>
      <c r="EQ3" s="186">
        <f>E3-EP3</f>
        <v/>
      </c>
    </row>
    <row r="4">
      <c r="A4" s="5" t="n">
        <v>3</v>
      </c>
      <c r="B4" s="179" t="n">
        <v>44351</v>
      </c>
      <c r="C4" s="30" t="inlineStr">
        <is>
          <t>3-378-50390</t>
        </is>
      </c>
      <c r="D4" s="180" t="n">
        <v>44340</v>
      </c>
      <c r="E4" s="181" t="n">
        <v>1881</v>
      </c>
      <c r="F4" s="209" t="n"/>
      <c r="G4" s="211" t="n">
        <v>38.23</v>
      </c>
      <c r="H4" s="209" t="n"/>
      <c r="I4" s="209" t="n"/>
      <c r="J4" s="209" t="n"/>
      <c r="K4" s="209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3" t="n">
        <v>1257.89</v>
      </c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3" t="n">
        <v>60.93</v>
      </c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2" t="n"/>
      <c r="CC4" s="182" t="n"/>
      <c r="CD4" s="182" t="n"/>
      <c r="CE4" s="182" t="n"/>
      <c r="CF4" s="183" t="n">
        <v>90.73999999999999</v>
      </c>
      <c r="CG4" s="183" t="n">
        <v>287.53</v>
      </c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2" t="n"/>
      <c r="DU4" s="182" t="n"/>
      <c r="DV4" s="182" t="n"/>
      <c r="DW4" s="182" t="n"/>
      <c r="DX4" s="182" t="n"/>
      <c r="DY4" s="182" t="n"/>
      <c r="DZ4" s="182" t="n"/>
      <c r="EA4" s="182" t="n"/>
      <c r="EB4" s="182" t="n"/>
      <c r="EC4" s="182" t="n"/>
      <c r="ED4" s="182" t="n"/>
      <c r="EE4" s="182" t="n"/>
      <c r="EF4" s="182" t="n"/>
      <c r="EG4" s="182" t="n"/>
      <c r="EH4" s="182" t="n"/>
      <c r="EI4" s="182" t="n"/>
      <c r="EJ4" s="182" t="n"/>
      <c r="EK4" s="182" t="n"/>
      <c r="EL4" s="183" t="n">
        <v>145.68</v>
      </c>
      <c r="EM4" s="182" t="n"/>
      <c r="EN4" s="182" t="n"/>
      <c r="EO4" s="184" t="n"/>
      <c r="EP4" s="185">
        <f>SUM(G4:EN4)</f>
        <v/>
      </c>
      <c r="EQ4" s="186">
        <f>E4-EP4</f>
        <v/>
      </c>
    </row>
    <row r="5">
      <c r="A5" s="5" t="n">
        <v>4</v>
      </c>
      <c r="B5" s="179" t="n">
        <v>44351</v>
      </c>
      <c r="C5" s="30" t="inlineStr">
        <is>
          <t>3-379-08808</t>
        </is>
      </c>
      <c r="D5" s="180" t="n">
        <v>44341</v>
      </c>
      <c r="E5" s="181">
        <f>8296.65-32</f>
        <v/>
      </c>
      <c r="F5" s="209" t="n"/>
      <c r="G5" s="209" t="n"/>
      <c r="H5" s="209" t="n"/>
      <c r="I5" s="209" t="n"/>
      <c r="J5" s="209" t="n"/>
      <c r="K5" s="209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3" t="n">
        <v>4265.8</v>
      </c>
      <c r="BG5" s="183" t="n">
        <v>690.77</v>
      </c>
      <c r="BH5" s="182" t="n"/>
      <c r="BI5" s="182" t="n"/>
      <c r="BJ5" s="182" t="n"/>
      <c r="BK5" s="182" t="n"/>
      <c r="BL5" s="182" t="n"/>
      <c r="BM5" s="182" t="n"/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2" t="n"/>
      <c r="CV5" s="182" t="n"/>
      <c r="CW5" s="182" t="n"/>
      <c r="CX5" s="182" t="n"/>
      <c r="CY5" s="182" t="n"/>
      <c r="CZ5" s="183" t="n">
        <v>311.98</v>
      </c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2" t="n"/>
      <c r="DK5" s="182" t="n"/>
      <c r="DL5" s="182" t="n"/>
      <c r="DM5" s="183" t="n">
        <v>1486.37</v>
      </c>
      <c r="DN5" s="182" t="n"/>
      <c r="DO5" s="182" t="n"/>
      <c r="DP5" s="183" t="n">
        <v>38.23</v>
      </c>
      <c r="DQ5" s="182" t="n"/>
      <c r="DR5" s="182" t="n"/>
      <c r="DS5" s="182" t="n"/>
      <c r="DT5" s="182" t="n"/>
      <c r="DU5" s="182" t="n"/>
      <c r="DV5" s="182" t="n"/>
      <c r="DW5" s="182" t="n"/>
      <c r="DX5" s="182" t="n"/>
      <c r="DY5" s="182" t="n"/>
      <c r="DZ5" s="182" t="n"/>
      <c r="EA5" s="182" t="n"/>
      <c r="EB5" s="182" t="n"/>
      <c r="EC5" s="183" t="n">
        <v>945.77</v>
      </c>
      <c r="ED5" s="182" t="n"/>
      <c r="EE5" s="182" t="n"/>
      <c r="EF5" s="182" t="n"/>
      <c r="EG5" s="182" t="n"/>
      <c r="EH5" s="183" t="n">
        <v>525.73</v>
      </c>
      <c r="EI5" s="182" t="n"/>
      <c r="EJ5" s="182" t="n"/>
      <c r="EK5" s="182" t="n"/>
      <c r="EL5" s="182" t="n"/>
      <c r="EM5" s="182" t="n"/>
      <c r="EN5" s="182" t="n"/>
      <c r="EO5" s="184" t="n"/>
      <c r="EP5" s="185">
        <f>SUM(G5:EN5)</f>
        <v/>
      </c>
      <c r="EQ5" s="186">
        <f>E5-EP5</f>
        <v/>
      </c>
    </row>
    <row r="6">
      <c r="A6" s="5" t="n">
        <v>5</v>
      </c>
      <c r="B6" s="179" t="n">
        <v>44351</v>
      </c>
      <c r="C6" s="30" t="inlineStr">
        <is>
          <t>3-379-52096</t>
        </is>
      </c>
      <c r="D6" s="180" t="n">
        <v>44342</v>
      </c>
      <c r="E6" s="181" t="n">
        <v>8525.98</v>
      </c>
      <c r="F6" s="209" t="n"/>
      <c r="G6" s="209" t="n"/>
      <c r="H6" s="209" t="n"/>
      <c r="I6" s="209" t="n"/>
      <c r="J6" s="209" t="n"/>
      <c r="K6" s="209" t="n"/>
      <c r="L6" s="182" t="n"/>
      <c r="M6" s="182" t="n"/>
      <c r="N6" s="182" t="n"/>
      <c r="O6" s="182" t="n"/>
      <c r="P6" s="182" t="n"/>
      <c r="Q6" s="182" t="n"/>
      <c r="R6" s="183" t="n">
        <v>842.78</v>
      </c>
      <c r="S6" s="182" t="n"/>
      <c r="T6" s="182" t="n"/>
      <c r="U6" s="182" t="n"/>
      <c r="V6" s="183" t="n">
        <v>551.37</v>
      </c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3" t="n">
        <v>3345.16</v>
      </c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2" t="n"/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3" t="n">
        <v>196.93</v>
      </c>
      <c r="CH6" s="182" t="n"/>
      <c r="CI6" s="182" t="n"/>
      <c r="CJ6" s="182" t="n"/>
      <c r="CK6" s="182" t="n"/>
      <c r="CL6" s="182" t="n"/>
      <c r="CM6" s="182" t="n"/>
      <c r="CN6" s="182" t="n"/>
      <c r="CO6" s="183" t="n">
        <v>368.23</v>
      </c>
      <c r="CP6" s="182" t="n"/>
      <c r="CQ6" s="182" t="n"/>
      <c r="CR6" s="182" t="n"/>
      <c r="CS6" s="182" t="n"/>
      <c r="CT6" s="182" t="n"/>
      <c r="CU6" s="182" t="n"/>
      <c r="CV6" s="182" t="n"/>
      <c r="CW6" s="182" t="n"/>
      <c r="CX6" s="182" t="n"/>
      <c r="CY6" s="182" t="n"/>
      <c r="CZ6" s="182" t="n"/>
      <c r="DA6" s="182" t="n"/>
      <c r="DB6" s="182" t="n"/>
      <c r="DC6" s="182" t="n"/>
      <c r="DD6" s="182" t="n"/>
      <c r="DE6" s="182" t="n"/>
      <c r="DF6" s="182" t="n"/>
      <c r="DG6" s="182" t="n"/>
      <c r="DH6" s="182" t="n"/>
      <c r="DI6" s="182" t="n"/>
      <c r="DJ6" s="182" t="n"/>
      <c r="DK6" s="182" t="n"/>
      <c r="DL6" s="182" t="n"/>
      <c r="DM6" s="182" t="n"/>
      <c r="DN6" s="182" t="n"/>
      <c r="DO6" s="182" t="n"/>
      <c r="DP6" s="182" t="n"/>
      <c r="DQ6" s="182" t="n"/>
      <c r="DR6" s="182" t="n"/>
      <c r="DS6" s="182" t="n"/>
      <c r="DT6" s="182" t="n"/>
      <c r="DU6" s="182" t="n"/>
      <c r="DV6" s="182" t="n"/>
      <c r="DW6" s="182" t="n"/>
      <c r="DX6" s="182" t="n"/>
      <c r="DY6" s="183" t="n">
        <v>3024.6</v>
      </c>
      <c r="DZ6" s="182" t="n"/>
      <c r="EA6" s="182" t="n"/>
      <c r="EB6" s="182" t="n"/>
      <c r="EC6" s="182" t="n"/>
      <c r="ED6" s="182" t="n"/>
      <c r="EE6" s="182" t="n"/>
      <c r="EF6" s="182" t="n"/>
      <c r="EG6" s="182" t="n"/>
      <c r="EH6" s="182" t="n"/>
      <c r="EI6" s="182" t="n"/>
      <c r="EJ6" s="182" t="n"/>
      <c r="EK6" s="182" t="n"/>
      <c r="EL6" s="183" t="n">
        <v>196.91</v>
      </c>
      <c r="EM6" s="182" t="n"/>
      <c r="EN6" s="182" t="n"/>
      <c r="EO6" s="184" t="n"/>
      <c r="EP6" s="185">
        <f>SUM(G6:EN6)</f>
        <v/>
      </c>
      <c r="EQ6" s="186">
        <f>E6-EP6</f>
        <v/>
      </c>
    </row>
    <row r="7">
      <c r="A7" s="5" t="n">
        <v>6</v>
      </c>
      <c r="B7" s="179" t="n">
        <v>44356</v>
      </c>
      <c r="C7" s="30" t="inlineStr">
        <is>
          <t>DIGIKEY 2102859</t>
        </is>
      </c>
      <c r="D7" s="180" t="n">
        <v>44330</v>
      </c>
      <c r="E7" s="181" t="n">
        <v>133.11</v>
      </c>
      <c r="F7" s="209" t="n"/>
      <c r="G7" s="209" t="n"/>
      <c r="H7" s="209" t="n"/>
      <c r="I7" s="209" t="n"/>
      <c r="J7" s="209" t="n"/>
      <c r="K7" s="209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3" t="n">
        <v>133.11</v>
      </c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182" t="n"/>
      <c r="EF7" s="182" t="n"/>
      <c r="EG7" s="182" t="n"/>
      <c r="EH7" s="182" t="n"/>
      <c r="EI7" s="182" t="n"/>
      <c r="EJ7" s="182" t="n"/>
      <c r="EK7" s="182" t="n"/>
      <c r="EL7" s="182" t="n"/>
      <c r="EM7" s="182" t="n"/>
      <c r="EN7" s="182" t="n"/>
      <c r="EO7" s="184" t="n"/>
      <c r="EP7" s="185">
        <f>SUM(G7:EN7)</f>
        <v/>
      </c>
      <c r="EQ7" s="186">
        <f>E7-EP7</f>
        <v/>
      </c>
    </row>
    <row r="8">
      <c r="A8" s="5" t="n">
        <v>7</v>
      </c>
      <c r="B8" s="179" t="n">
        <v>44356</v>
      </c>
      <c r="C8" s="30" t="inlineStr">
        <is>
          <t>DIGIKEY 2102031</t>
        </is>
      </c>
      <c r="D8" s="180" t="n">
        <v>44306</v>
      </c>
      <c r="E8" s="181" t="n">
        <v>83.06</v>
      </c>
      <c r="F8" s="209" t="n"/>
      <c r="G8" s="209" t="n"/>
      <c r="H8" s="209" t="n"/>
      <c r="I8" s="209" t="n"/>
      <c r="J8" s="209" t="n"/>
      <c r="K8" s="209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3" t="n">
        <v>83.06</v>
      </c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2" t="n"/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182" t="n"/>
      <c r="EE8" s="182" t="n"/>
      <c r="EF8" s="182" t="n"/>
      <c r="EG8" s="182" t="n"/>
      <c r="EH8" s="182" t="n"/>
      <c r="EI8" s="182" t="n"/>
      <c r="EJ8" s="182" t="n"/>
      <c r="EK8" s="182" t="n"/>
      <c r="EL8" s="182" t="n"/>
      <c r="EM8" s="182" t="n"/>
      <c r="EN8" s="182" t="n"/>
      <c r="EO8" s="184" t="n"/>
      <c r="EP8" s="185">
        <f>SUM(G8:EN8)</f>
        <v/>
      </c>
      <c r="EQ8" s="186">
        <f>E8-EP8</f>
        <v/>
      </c>
    </row>
    <row r="9">
      <c r="A9" s="5" t="n">
        <v>8</v>
      </c>
      <c r="B9" s="179" t="n">
        <v>44356</v>
      </c>
      <c r="C9" s="30" t="inlineStr">
        <is>
          <t>DIGIKEY 2101671</t>
        </is>
      </c>
      <c r="D9" s="180" t="n">
        <v>44306</v>
      </c>
      <c r="E9" s="181" t="n">
        <v>62.07</v>
      </c>
      <c r="F9" s="209" t="n"/>
      <c r="G9" s="209" t="n"/>
      <c r="H9" s="209" t="n"/>
      <c r="I9" s="209" t="n"/>
      <c r="J9" s="209" t="n"/>
      <c r="K9" s="209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3" t="n">
        <v>62.07</v>
      </c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2" t="n"/>
      <c r="EG9" s="182" t="n"/>
      <c r="EH9" s="182" t="n"/>
      <c r="EI9" s="182" t="n"/>
      <c r="EJ9" s="182" t="n"/>
      <c r="EK9" s="182" t="n"/>
      <c r="EL9" s="182" t="n"/>
      <c r="EM9" s="182" t="n"/>
      <c r="EN9" s="182" t="n"/>
      <c r="EO9" s="184" t="n"/>
      <c r="EP9" s="185">
        <f>SUM(G9:EN9)</f>
        <v/>
      </c>
      <c r="EQ9" s="186">
        <f>E9-EP9</f>
        <v/>
      </c>
    </row>
    <row r="10">
      <c r="A10" s="5" t="n">
        <v>9</v>
      </c>
      <c r="B10" s="179" t="n">
        <v>44356</v>
      </c>
      <c r="C10" s="30" t="inlineStr">
        <is>
          <t>DIGIKEY  2101656</t>
        </is>
      </c>
      <c r="D10" s="180" t="n">
        <v>44306</v>
      </c>
      <c r="E10" s="181" t="n">
        <v>213.33</v>
      </c>
      <c r="F10" s="209" t="n"/>
      <c r="G10" s="209" t="n"/>
      <c r="H10" s="209" t="n"/>
      <c r="I10" s="209" t="n"/>
      <c r="J10" s="209" t="n"/>
      <c r="K10" s="209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3" t="n">
        <v>213.33</v>
      </c>
      <c r="DY10" s="182" t="n"/>
      <c r="DZ10" s="182" t="n"/>
      <c r="EA10" s="182" t="n"/>
      <c r="EB10" s="182" t="n"/>
      <c r="EC10" s="182" t="n"/>
      <c r="ED10" s="182" t="n"/>
      <c r="EE10" s="182" t="n"/>
      <c r="EF10" s="182" t="n"/>
      <c r="EG10" s="182" t="n"/>
      <c r="EH10" s="182" t="n"/>
      <c r="EI10" s="182" t="n"/>
      <c r="EJ10" s="182" t="n"/>
      <c r="EK10" s="182" t="n"/>
      <c r="EL10" s="182" t="n"/>
      <c r="EM10" s="182" t="n"/>
      <c r="EN10" s="182" t="n"/>
      <c r="EO10" s="184" t="n"/>
      <c r="EP10" s="185">
        <f>SUM(G10:EN10)</f>
        <v/>
      </c>
      <c r="EQ10" s="186">
        <f>E10-EP10</f>
        <v/>
      </c>
    </row>
    <row r="11">
      <c r="A11" s="5" t="n">
        <v>10</v>
      </c>
      <c r="B11" s="179" t="n">
        <v>44356</v>
      </c>
      <c r="C11" s="30" t="inlineStr">
        <is>
          <t>DIGIKEY 2102010</t>
        </is>
      </c>
      <c r="D11" s="180" t="n">
        <v>44306</v>
      </c>
      <c r="E11" s="181" t="n">
        <v>210.23</v>
      </c>
      <c r="F11" s="209" t="n"/>
      <c r="G11" s="209" t="n"/>
      <c r="H11" s="209" t="n"/>
      <c r="I11" s="209" t="n"/>
      <c r="J11" s="209" t="n"/>
      <c r="K11" s="209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3" t="n">
        <v>210.23</v>
      </c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2" t="n"/>
      <c r="EH11" s="182" t="n"/>
      <c r="EI11" s="182" t="n"/>
      <c r="EJ11" s="182" t="n"/>
      <c r="EK11" s="182" t="n"/>
      <c r="EL11" s="182" t="n"/>
      <c r="EM11" s="182" t="n"/>
      <c r="EN11" s="182" t="n"/>
      <c r="EO11" s="184" t="n"/>
      <c r="EP11" s="185">
        <f>SUM(G11:EN11)</f>
        <v/>
      </c>
      <c r="EQ11" s="186">
        <f>E11-EP11</f>
        <v/>
      </c>
    </row>
    <row r="12">
      <c r="A12" s="5" t="n">
        <v>11</v>
      </c>
      <c r="B12" s="179" t="n">
        <v>44356</v>
      </c>
      <c r="C12" s="30" t="inlineStr">
        <is>
          <t>DIGIKEY 2101662</t>
        </is>
      </c>
      <c r="D12" s="180" t="n">
        <v>44309</v>
      </c>
      <c r="E12" s="181" t="n">
        <v>624.58</v>
      </c>
      <c r="F12" s="209" t="n"/>
      <c r="G12" s="209" t="n"/>
      <c r="H12" s="209" t="n"/>
      <c r="I12" s="209" t="n"/>
      <c r="J12" s="209" t="n"/>
      <c r="K12" s="209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2" t="n"/>
      <c r="DT12" s="182" t="n"/>
      <c r="DU12" s="182" t="n"/>
      <c r="DV12" s="183" t="n">
        <v>624.58</v>
      </c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2" t="n"/>
      <c r="EG12" s="182" t="n"/>
      <c r="EH12" s="182" t="n"/>
      <c r="EI12" s="182" t="n"/>
      <c r="EJ12" s="182" t="n"/>
      <c r="EK12" s="182" t="n"/>
      <c r="EL12" s="182" t="n"/>
      <c r="EM12" s="182" t="n"/>
      <c r="EN12" s="182" t="n"/>
      <c r="EO12" s="184" t="n"/>
      <c r="EP12" s="185">
        <f>SUM(G12:EN12)</f>
        <v/>
      </c>
      <c r="EQ12" s="186">
        <f>E12-EP12</f>
        <v/>
      </c>
    </row>
    <row r="13">
      <c r="A13" s="5" t="n">
        <v>12</v>
      </c>
      <c r="B13" s="179" t="n">
        <v>44356</v>
      </c>
      <c r="C13" s="30" t="inlineStr">
        <is>
          <t>DIGIKEY 2102062</t>
        </is>
      </c>
      <c r="D13" s="180" t="n">
        <v>44309</v>
      </c>
      <c r="E13" s="181" t="n">
        <v>46.2</v>
      </c>
      <c r="F13" s="209" t="n"/>
      <c r="G13" s="209" t="n"/>
      <c r="H13" s="209" t="n"/>
      <c r="I13" s="209" t="n"/>
      <c r="J13" s="209" t="n"/>
      <c r="K13" s="209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3" t="n">
        <v>46.2</v>
      </c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2" t="n"/>
      <c r="EG13" s="182" t="n"/>
      <c r="EH13" s="182" t="n"/>
      <c r="EI13" s="182" t="n"/>
      <c r="EJ13" s="182" t="n"/>
      <c r="EK13" s="182" t="n"/>
      <c r="EL13" s="182" t="n"/>
      <c r="EM13" s="182" t="n"/>
      <c r="EN13" s="182" t="n"/>
      <c r="EO13" s="184" t="n"/>
      <c r="EP13" s="185">
        <f>SUM(G13:EN13)</f>
        <v/>
      </c>
      <c r="EQ13" s="186">
        <f>E13-EP13</f>
        <v/>
      </c>
    </row>
    <row r="14">
      <c r="A14" s="5" t="n">
        <v>13</v>
      </c>
      <c r="B14" s="179" t="n">
        <v>44356</v>
      </c>
      <c r="C14" s="30" t="inlineStr">
        <is>
          <t>DIGIKEY 2101744</t>
        </is>
      </c>
      <c r="D14" s="180" t="n">
        <v>44306</v>
      </c>
      <c r="E14" s="181" t="n">
        <v>103.18</v>
      </c>
      <c r="F14" s="209" t="n"/>
      <c r="G14" s="209" t="n"/>
      <c r="H14" s="209" t="n"/>
      <c r="I14" s="209" t="n"/>
      <c r="J14" s="209" t="n"/>
      <c r="K14" s="209" t="n"/>
      <c r="L14" s="182" t="n"/>
      <c r="M14" s="182" t="n"/>
      <c r="N14" s="182" t="n"/>
      <c r="O14" s="182" t="n"/>
      <c r="P14" s="183" t="n">
        <v>103.18</v>
      </c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182" t="n"/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2" t="n"/>
      <c r="EG14" s="182" t="n"/>
      <c r="EH14" s="182" t="n"/>
      <c r="EI14" s="182" t="n"/>
      <c r="EJ14" s="182" t="n"/>
      <c r="EK14" s="182" t="n"/>
      <c r="EL14" s="182" t="n"/>
      <c r="EM14" s="182" t="n"/>
      <c r="EN14" s="182" t="n"/>
      <c r="EO14" s="184" t="n"/>
      <c r="EP14" s="185">
        <f>SUM(G14:EN14)</f>
        <v/>
      </c>
      <c r="EQ14" s="186">
        <f>E14-EP14</f>
        <v/>
      </c>
    </row>
    <row r="15">
      <c r="A15" s="5" t="n">
        <v>14</v>
      </c>
      <c r="B15" s="179" t="n">
        <v>44356</v>
      </c>
      <c r="C15" s="30" t="inlineStr">
        <is>
          <t>DIGIKEY 2102038</t>
        </is>
      </c>
      <c r="D15" s="180" t="n">
        <v>44306</v>
      </c>
      <c r="E15" s="181" t="n">
        <v>485.02</v>
      </c>
      <c r="F15" s="209" t="n"/>
      <c r="G15" s="209" t="n"/>
      <c r="H15" s="209" t="n"/>
      <c r="I15" s="209" t="n"/>
      <c r="J15" s="209" t="n"/>
      <c r="K15" s="209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3" t="n">
        <v>485.02</v>
      </c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2" t="n"/>
      <c r="DP15" s="182" t="n"/>
      <c r="DQ15" s="182" t="n"/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2" t="n"/>
      <c r="EB15" s="182" t="n"/>
      <c r="EC15" s="182" t="n"/>
      <c r="ED15" s="182" t="n"/>
      <c r="EE15" s="182" t="n"/>
      <c r="EF15" s="182" t="n"/>
      <c r="EG15" s="182" t="n"/>
      <c r="EH15" s="182" t="n"/>
      <c r="EI15" s="182" t="n"/>
      <c r="EJ15" s="182" t="n"/>
      <c r="EK15" s="182" t="n"/>
      <c r="EL15" s="182" t="n"/>
      <c r="EM15" s="182" t="n"/>
      <c r="EN15" s="182" t="n"/>
      <c r="EO15" s="184" t="n"/>
      <c r="EP15" s="185">
        <f>SUM(G15:EN15)</f>
        <v/>
      </c>
      <c r="EQ15" s="186">
        <f>E15-EP15</f>
        <v/>
      </c>
    </row>
    <row r="16">
      <c r="A16" s="5" t="n">
        <v>15</v>
      </c>
      <c r="B16" s="179" t="n">
        <v>44356</v>
      </c>
      <c r="C16" s="30" t="inlineStr">
        <is>
          <t>DIGIKEY 2102037</t>
        </is>
      </c>
      <c r="D16" s="180" t="n">
        <v>44306</v>
      </c>
      <c r="E16" s="181" t="n">
        <v>0.6</v>
      </c>
      <c r="F16" s="209" t="n"/>
      <c r="G16" s="209" t="n"/>
      <c r="H16" s="209" t="n"/>
      <c r="I16" s="209" t="n"/>
      <c r="J16" s="209" t="n"/>
      <c r="K16" s="209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3" t="n">
        <v>0.6</v>
      </c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2" t="n"/>
      <c r="EH16" s="182" t="n"/>
      <c r="EI16" s="182" t="n"/>
      <c r="EJ16" s="182" t="n"/>
      <c r="EK16" s="182" t="n"/>
      <c r="EL16" s="182" t="n"/>
      <c r="EM16" s="182" t="n"/>
      <c r="EN16" s="182" t="n"/>
      <c r="EO16" s="184" t="n"/>
      <c r="EP16" s="185">
        <f>SUM(G16:EN16)</f>
        <v/>
      </c>
      <c r="EQ16" s="186">
        <f>E16-EP16</f>
        <v/>
      </c>
    </row>
    <row r="17">
      <c r="A17" s="5" t="n">
        <v>16</v>
      </c>
      <c r="B17" s="179" t="n">
        <v>44356</v>
      </c>
      <c r="C17" s="30" t="inlineStr">
        <is>
          <t>DIGIKEY 2102625</t>
        </is>
      </c>
      <c r="D17" s="180" t="n">
        <v>44306</v>
      </c>
      <c r="E17" s="181" t="n">
        <v>1.9</v>
      </c>
      <c r="F17" s="209" t="n"/>
      <c r="G17" s="209" t="n"/>
      <c r="H17" s="209" t="n"/>
      <c r="I17" s="209" t="n"/>
      <c r="J17" s="209" t="n"/>
      <c r="K17" s="209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3" t="n">
        <v>1.9</v>
      </c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2" t="n"/>
      <c r="EH17" s="182" t="n"/>
      <c r="EI17" s="182" t="n"/>
      <c r="EJ17" s="182" t="n"/>
      <c r="EK17" s="182" t="n"/>
      <c r="EL17" s="182" t="n"/>
      <c r="EM17" s="182" t="n"/>
      <c r="EN17" s="182" t="n"/>
      <c r="EO17" s="184" t="n"/>
      <c r="EP17" s="185">
        <f>SUM(G17:EN17)</f>
        <v/>
      </c>
      <c r="EQ17" s="186">
        <f>E17-EP17</f>
        <v/>
      </c>
    </row>
    <row r="18">
      <c r="A18" s="5" t="n">
        <v>17</v>
      </c>
      <c r="B18" s="179" t="n">
        <v>44356</v>
      </c>
      <c r="C18" s="30" t="inlineStr">
        <is>
          <t>DIGIKEY 2102615</t>
        </is>
      </c>
      <c r="D18" s="180" t="n">
        <v>44306</v>
      </c>
      <c r="E18" s="181" t="n">
        <v>31.68</v>
      </c>
      <c r="F18" s="209" t="n"/>
      <c r="G18" s="209" t="n"/>
      <c r="H18" s="209" t="n"/>
      <c r="I18" s="209" t="n"/>
      <c r="J18" s="209" t="n"/>
      <c r="K18" s="209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3" t="n">
        <v>31.68</v>
      </c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2" t="n"/>
      <c r="EM18" s="182" t="n"/>
      <c r="EN18" s="182" t="n"/>
      <c r="EO18" s="184" t="n"/>
      <c r="EP18" s="185">
        <f>SUM(G18:EN18)</f>
        <v/>
      </c>
      <c r="EQ18" s="186">
        <f>E18-EP18</f>
        <v/>
      </c>
    </row>
    <row r="19">
      <c r="A19" s="5" t="n">
        <v>18</v>
      </c>
      <c r="B19" s="179" t="n">
        <v>44356</v>
      </c>
      <c r="C19" s="30" t="inlineStr">
        <is>
          <t>DIGIKEY 2102061</t>
        </is>
      </c>
      <c r="D19" s="180" t="n">
        <v>44308</v>
      </c>
      <c r="E19" s="181" t="n">
        <v>7.53</v>
      </c>
      <c r="F19" s="209" t="n"/>
      <c r="G19" s="209" t="n"/>
      <c r="H19" s="209" t="n"/>
      <c r="I19" s="209" t="n"/>
      <c r="J19" s="209" t="n"/>
      <c r="K19" s="209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3" t="n">
        <v>7.53</v>
      </c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2" t="n"/>
      <c r="EG19" s="182" t="n"/>
      <c r="EH19" s="182" t="n"/>
      <c r="EI19" s="182" t="n"/>
      <c r="EJ19" s="182" t="n"/>
      <c r="EK19" s="182" t="n"/>
      <c r="EL19" s="182" t="n"/>
      <c r="EM19" s="182" t="n"/>
      <c r="EN19" s="182" t="n"/>
      <c r="EO19" s="184" t="n"/>
      <c r="EP19" s="185">
        <f>SUM(G19:EN19)</f>
        <v/>
      </c>
      <c r="EQ19" s="186">
        <f>E19-EP19</f>
        <v/>
      </c>
    </row>
    <row r="20">
      <c r="A20" s="5" t="n">
        <v>19</v>
      </c>
      <c r="B20" s="179" t="n">
        <v>44356</v>
      </c>
      <c r="C20" s="30" t="inlineStr">
        <is>
          <t>DIGIKEY 2102053</t>
        </is>
      </c>
      <c r="D20" s="180" t="n">
        <v>44308</v>
      </c>
      <c r="E20" s="181" t="n">
        <v>82.20999999999999</v>
      </c>
      <c r="F20" s="209" t="n"/>
      <c r="G20" s="209" t="n"/>
      <c r="H20" s="209" t="n"/>
      <c r="I20" s="209" t="n"/>
      <c r="J20" s="209" t="n"/>
      <c r="K20" s="209" t="n"/>
      <c r="L20" s="182" t="n"/>
      <c r="M20" s="183" t="n">
        <v>82.20999999999999</v>
      </c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2" t="n"/>
      <c r="EG20" s="182" t="n"/>
      <c r="EH20" s="182" t="n"/>
      <c r="EI20" s="182" t="n"/>
      <c r="EJ20" s="182" t="n"/>
      <c r="EK20" s="182" t="n"/>
      <c r="EL20" s="182" t="n"/>
      <c r="EM20" s="182" t="n"/>
      <c r="EN20" s="182" t="n"/>
      <c r="EO20" s="184" t="n"/>
      <c r="EP20" s="185">
        <f>SUM(G20:EN20)</f>
        <v/>
      </c>
      <c r="EQ20" s="186">
        <f>E20-EP20</f>
        <v/>
      </c>
    </row>
    <row r="21">
      <c r="A21" s="5" t="n">
        <v>20</v>
      </c>
      <c r="B21" s="179" t="n">
        <v>44356</v>
      </c>
      <c r="C21" s="30" t="inlineStr">
        <is>
          <t>DIGIKEY 2101688</t>
        </is>
      </c>
      <c r="D21" s="180" t="n">
        <v>44308</v>
      </c>
      <c r="E21" s="181" t="n">
        <v>3.54</v>
      </c>
      <c r="F21" s="209" t="n"/>
      <c r="G21" s="209" t="n"/>
      <c r="H21" s="209" t="n"/>
      <c r="I21" s="209" t="n"/>
      <c r="J21" s="209" t="n"/>
      <c r="K21" s="209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3" t="n">
        <v>3.54</v>
      </c>
      <c r="EB21" s="182" t="n"/>
      <c r="EC21" s="182" t="n"/>
      <c r="ED21" s="182" t="n"/>
      <c r="EE21" s="182" t="n"/>
      <c r="EF21" s="182" t="n"/>
      <c r="EG21" s="182" t="n"/>
      <c r="EH21" s="182" t="n"/>
      <c r="EI21" s="182" t="n"/>
      <c r="EJ21" s="182" t="n"/>
      <c r="EK21" s="182" t="n"/>
      <c r="EL21" s="182" t="n"/>
      <c r="EM21" s="182" t="n"/>
      <c r="EN21" s="182" t="n"/>
      <c r="EO21" s="184" t="n"/>
      <c r="EP21" s="185">
        <f>SUM(G21:EN21)</f>
        <v/>
      </c>
      <c r="EQ21" s="186">
        <f>E21-EP21</f>
        <v/>
      </c>
    </row>
    <row r="22">
      <c r="A22" s="5" t="n">
        <v>21</v>
      </c>
      <c r="B22" s="179" t="n">
        <v>44356</v>
      </c>
      <c r="C22" s="30" t="inlineStr">
        <is>
          <t>DIGIKEY 2102078</t>
        </is>
      </c>
      <c r="D22" s="180" t="n">
        <v>44309</v>
      </c>
      <c r="E22" s="181" t="n">
        <v>43.84</v>
      </c>
      <c r="F22" s="209" t="n"/>
      <c r="G22" s="209" t="n"/>
      <c r="H22" s="209" t="n"/>
      <c r="I22" s="209" t="n"/>
      <c r="J22" s="209" t="n"/>
      <c r="K22" s="209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3" t="n">
        <v>43.84</v>
      </c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2" t="n"/>
      <c r="EM22" s="182" t="n"/>
      <c r="EN22" s="182" t="n"/>
      <c r="EO22" s="184" t="n"/>
      <c r="EP22" s="185">
        <f>SUM(G22:EN22)</f>
        <v/>
      </c>
      <c r="EQ22" s="186">
        <f>E22-EP22</f>
        <v/>
      </c>
    </row>
    <row r="23">
      <c r="A23" s="5" t="n">
        <v>22</v>
      </c>
      <c r="B23" s="179" t="n">
        <v>44356</v>
      </c>
      <c r="C23" s="30" t="inlineStr">
        <is>
          <t>DIGIKEY 2102063</t>
        </is>
      </c>
      <c r="D23" s="180" t="n">
        <v>44309</v>
      </c>
      <c r="E23" s="181" t="n">
        <v>106.7</v>
      </c>
      <c r="F23" s="209" t="n"/>
      <c r="G23" s="209" t="n"/>
      <c r="H23" s="209" t="n"/>
      <c r="I23" s="209" t="n"/>
      <c r="J23" s="209" t="n"/>
      <c r="K23" s="209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3" t="n">
        <v>106.7</v>
      </c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2" t="n"/>
      <c r="EG23" s="182" t="n"/>
      <c r="EH23" s="182" t="n"/>
      <c r="EI23" s="182" t="n"/>
      <c r="EJ23" s="182" t="n"/>
      <c r="EK23" s="182" t="n"/>
      <c r="EL23" s="182" t="n"/>
      <c r="EM23" s="182" t="n"/>
      <c r="EN23" s="182" t="n"/>
      <c r="EO23" s="184" t="n"/>
      <c r="EP23" s="185">
        <f>SUM(G23:EN23)</f>
        <v/>
      </c>
      <c r="EQ23" s="186">
        <f>E23-EP23</f>
        <v/>
      </c>
    </row>
    <row r="24">
      <c r="A24" s="5" t="n">
        <v>23</v>
      </c>
      <c r="B24" s="179" t="n">
        <v>44356</v>
      </c>
      <c r="C24" s="30" t="inlineStr">
        <is>
          <t>DIGIKEY 2102053</t>
        </is>
      </c>
      <c r="D24" s="180" t="n">
        <v>44313</v>
      </c>
      <c r="E24" s="181" t="n">
        <v>1.7</v>
      </c>
      <c r="F24" s="209" t="n"/>
      <c r="G24" s="209" t="n"/>
      <c r="H24" s="209" t="n"/>
      <c r="I24" s="209" t="n"/>
      <c r="J24" s="209" t="n"/>
      <c r="K24" s="209" t="n"/>
      <c r="L24" s="182" t="n"/>
      <c r="M24" s="183" t="n">
        <v>1.7</v>
      </c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2" t="n"/>
      <c r="EH24" s="182" t="n"/>
      <c r="EI24" s="182" t="n"/>
      <c r="EJ24" s="182" t="n"/>
      <c r="EK24" s="182" t="n"/>
      <c r="EL24" s="182" t="n"/>
      <c r="EM24" s="182" t="n"/>
      <c r="EN24" s="182" t="n"/>
      <c r="EO24" s="184" t="n"/>
      <c r="EP24" s="185">
        <f>SUM(G24:EN24)</f>
        <v/>
      </c>
      <c r="EQ24" s="186">
        <f>E24-EP24</f>
        <v/>
      </c>
    </row>
    <row r="25">
      <c r="A25" s="5" t="n">
        <v>24</v>
      </c>
      <c r="B25" s="179" t="n">
        <v>44356</v>
      </c>
      <c r="C25" s="30" t="inlineStr">
        <is>
          <t>DIGIKEY 2101754</t>
        </is>
      </c>
      <c r="D25" s="180" t="n">
        <v>44313</v>
      </c>
      <c r="E25" s="181" t="n">
        <v>19.94</v>
      </c>
      <c r="F25" s="209" t="n"/>
      <c r="G25" s="211" t="n">
        <v>19.94</v>
      </c>
      <c r="H25" s="209" t="n"/>
      <c r="I25" s="209" t="n"/>
      <c r="J25" s="209" t="n"/>
      <c r="K25" s="209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2" t="n"/>
      <c r="EH25" s="182" t="n"/>
      <c r="EI25" s="182" t="n"/>
      <c r="EJ25" s="182" t="n"/>
      <c r="EK25" s="182" t="n"/>
      <c r="EL25" s="182" t="n"/>
      <c r="EM25" s="182" t="n"/>
      <c r="EN25" s="182" t="n"/>
      <c r="EO25" s="184" t="n"/>
      <c r="EP25" s="185">
        <f>SUM(G25:EN25)</f>
        <v/>
      </c>
      <c r="EQ25" s="186">
        <f>E25-EP25</f>
        <v/>
      </c>
    </row>
    <row r="26">
      <c r="A26" s="5" t="n">
        <v>25</v>
      </c>
      <c r="B26" s="179" t="n">
        <v>44356</v>
      </c>
      <c r="C26" s="30" t="inlineStr">
        <is>
          <t>DIGIKEY 2101756</t>
        </is>
      </c>
      <c r="D26" s="180" t="n">
        <v>44313</v>
      </c>
      <c r="E26" s="181" t="n">
        <v>11.46</v>
      </c>
      <c r="F26" s="209" t="n"/>
      <c r="G26" s="209" t="n"/>
      <c r="H26" s="209" t="n"/>
      <c r="I26" s="209" t="n"/>
      <c r="J26" s="209" t="n"/>
      <c r="K26" s="209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2" t="n"/>
      <c r="DG26" s="182" t="n"/>
      <c r="DH26" s="182" t="n"/>
      <c r="DI26" s="182" t="n"/>
      <c r="DJ26" s="183" t="n">
        <v>11.46</v>
      </c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2" t="n"/>
      <c r="EH26" s="182" t="n"/>
      <c r="EI26" s="182" t="n"/>
      <c r="EJ26" s="182" t="n"/>
      <c r="EK26" s="182" t="n"/>
      <c r="EL26" s="182" t="n"/>
      <c r="EM26" s="182" t="n"/>
      <c r="EN26" s="182" t="n"/>
      <c r="EO26" s="184" t="n"/>
      <c r="EP26" s="185">
        <f>SUM(G26:EN26)</f>
        <v/>
      </c>
      <c r="EQ26" s="186">
        <f>E26-EP26</f>
        <v/>
      </c>
    </row>
    <row r="27">
      <c r="A27" s="5" t="n">
        <v>26</v>
      </c>
      <c r="B27" s="179" t="n">
        <v>44356</v>
      </c>
      <c r="C27" s="30" t="inlineStr">
        <is>
          <t>DIGIKEY 2101684</t>
        </is>
      </c>
      <c r="D27" s="180" t="n">
        <v>44313</v>
      </c>
      <c r="E27" s="181" t="n">
        <v>717.0599999999999</v>
      </c>
      <c r="F27" s="209" t="n"/>
      <c r="G27" s="209" t="n"/>
      <c r="H27" s="209" t="n"/>
      <c r="I27" s="209" t="n"/>
      <c r="J27" s="209" t="n"/>
      <c r="K27" s="209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2" t="n"/>
      <c r="DN27" s="182" t="n"/>
      <c r="DO27" s="182" t="n"/>
      <c r="DP27" s="182" t="n"/>
      <c r="DQ27" s="182" t="n"/>
      <c r="DR27" s="182" t="n"/>
      <c r="DS27" s="182" t="n"/>
      <c r="DT27" s="182" t="n"/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2" t="n"/>
      <c r="EL27" s="182" t="n"/>
      <c r="EM27" s="182" t="n"/>
      <c r="EN27" s="183" t="n">
        <v>717.0599999999999</v>
      </c>
      <c r="EO27" s="184" t="n"/>
      <c r="EP27" s="185">
        <f>SUM(G27:EN27)</f>
        <v/>
      </c>
      <c r="EQ27" s="186">
        <f>E27-EP27</f>
        <v/>
      </c>
    </row>
    <row r="28">
      <c r="A28" s="5" t="n">
        <v>27</v>
      </c>
      <c r="B28" s="179" t="n">
        <v>44356</v>
      </c>
      <c r="C28" s="30" t="inlineStr">
        <is>
          <t>DIGIKEY 2102674</t>
        </is>
      </c>
      <c r="D28" s="180" t="n">
        <v>44330</v>
      </c>
      <c r="E28" s="181" t="n">
        <v>19.93</v>
      </c>
      <c r="F28" s="209" t="n"/>
      <c r="G28" s="209" t="n"/>
      <c r="H28" s="209" t="n"/>
      <c r="I28" s="209" t="n"/>
      <c r="J28" s="209" t="n"/>
      <c r="K28" s="209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3" t="n">
        <v>19.93</v>
      </c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2" t="n"/>
      <c r="DI28" s="182" t="n"/>
      <c r="DJ28" s="182" t="n"/>
      <c r="DK28" s="182" t="n"/>
      <c r="DL28" s="182" t="n"/>
      <c r="DM28" s="182" t="n"/>
      <c r="DN28" s="182" t="n"/>
      <c r="DO28" s="182" t="n"/>
      <c r="DP28" s="182" t="n"/>
      <c r="DQ28" s="182" t="n"/>
      <c r="DR28" s="182" t="n"/>
      <c r="DS28" s="182" t="n"/>
      <c r="DT28" s="182" t="n"/>
      <c r="DU28" s="182" t="n"/>
      <c r="DV28" s="182" t="n"/>
      <c r="DW28" s="182" t="n"/>
      <c r="DX28" s="182" t="n"/>
      <c r="DY28" s="182" t="n"/>
      <c r="DZ28" s="182" t="n"/>
      <c r="EA28" s="182" t="n"/>
      <c r="EB28" s="182" t="n"/>
      <c r="EC28" s="182" t="n"/>
      <c r="ED28" s="182" t="n"/>
      <c r="EE28" s="182" t="n"/>
      <c r="EF28" s="182" t="n"/>
      <c r="EG28" s="182" t="n"/>
      <c r="EH28" s="182" t="n"/>
      <c r="EI28" s="182" t="n"/>
      <c r="EJ28" s="182" t="n"/>
      <c r="EK28" s="182" t="n"/>
      <c r="EL28" s="182" t="n"/>
      <c r="EM28" s="182" t="n"/>
      <c r="EN28" s="182" t="n"/>
      <c r="EO28" s="184" t="n"/>
      <c r="EP28" s="185">
        <f>SUM(G28:EN28)</f>
        <v/>
      </c>
      <c r="EQ28" s="186">
        <f>E28-EP28</f>
        <v/>
      </c>
    </row>
    <row r="29">
      <c r="A29" s="5" t="n">
        <v>28</v>
      </c>
      <c r="B29" s="179" t="n">
        <v>44356</v>
      </c>
      <c r="C29" s="30" t="inlineStr">
        <is>
          <t>SUMMIT164507</t>
        </is>
      </c>
      <c r="D29" s="180" t="n">
        <v>44327</v>
      </c>
      <c r="E29" s="181" t="n">
        <v>35</v>
      </c>
      <c r="F29" s="209" t="n"/>
      <c r="G29" s="209" t="n"/>
      <c r="H29" s="209" t="n"/>
      <c r="I29" s="211" t="n">
        <v>35</v>
      </c>
      <c r="J29" s="209" t="n"/>
      <c r="K29" s="209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2" t="n"/>
      <c r="DF29" s="182" t="n"/>
      <c r="DG29" s="182" t="n"/>
      <c r="DH29" s="182" t="n"/>
      <c r="DI29" s="182" t="n"/>
      <c r="DJ29" s="182" t="n"/>
      <c r="DK29" s="182" t="n"/>
      <c r="DL29" s="182" t="n"/>
      <c r="DM29" s="182" t="n"/>
      <c r="DN29" s="182" t="n"/>
      <c r="DO29" s="182" t="n"/>
      <c r="DP29" s="182" t="n"/>
      <c r="DQ29" s="182" t="n"/>
      <c r="DR29" s="182" t="n"/>
      <c r="DS29" s="182" t="n"/>
      <c r="DT29" s="182" t="n"/>
      <c r="DU29" s="182" t="n"/>
      <c r="DV29" s="182" t="n"/>
      <c r="DW29" s="182" t="n"/>
      <c r="DX29" s="182" t="n"/>
      <c r="DY29" s="182" t="n"/>
      <c r="DZ29" s="182" t="n"/>
      <c r="EA29" s="182" t="n"/>
      <c r="EB29" s="182" t="n"/>
      <c r="EC29" s="182" t="n"/>
      <c r="ED29" s="182" t="n"/>
      <c r="EE29" s="182" t="n"/>
      <c r="EF29" s="182" t="n"/>
      <c r="EG29" s="182" t="n"/>
      <c r="EH29" s="182" t="n"/>
      <c r="EI29" s="182" t="n"/>
      <c r="EJ29" s="182" t="n"/>
      <c r="EK29" s="182" t="n"/>
      <c r="EL29" s="182" t="n"/>
      <c r="EM29" s="182" t="n"/>
      <c r="EN29" s="182" t="n"/>
      <c r="EO29" s="184" t="n"/>
      <c r="EP29" s="185">
        <f>SUM(G29:EN29)</f>
        <v/>
      </c>
      <c r="EQ29" s="186">
        <f>E29-EP29</f>
        <v/>
      </c>
    </row>
    <row r="30">
      <c r="A30" s="5" t="n">
        <v>29</v>
      </c>
      <c r="B30" s="179" t="n">
        <v>44356</v>
      </c>
      <c r="C30" s="30" t="inlineStr">
        <is>
          <t>SUMMIT164189</t>
        </is>
      </c>
      <c r="D30" s="180" t="n">
        <v>44314</v>
      </c>
      <c r="E30" s="181" t="n">
        <v>9.869999999999999</v>
      </c>
      <c r="F30" s="209" t="n"/>
      <c r="G30" s="209" t="n"/>
      <c r="H30" s="209" t="n"/>
      <c r="I30" s="209" t="n"/>
      <c r="J30" s="209" t="n"/>
      <c r="K30" s="209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3" t="n">
        <v>9.869999999999999</v>
      </c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2" t="n"/>
      <c r="DG30" s="182" t="n"/>
      <c r="DH30" s="182" t="n"/>
      <c r="DI30" s="182" t="n"/>
      <c r="DJ30" s="182" t="n"/>
      <c r="DK30" s="182" t="n"/>
      <c r="DL30" s="182" t="n"/>
      <c r="DM30" s="182" t="n"/>
      <c r="DN30" s="182" t="n"/>
      <c r="DO30" s="182" t="n"/>
      <c r="DP30" s="182" t="n"/>
      <c r="DQ30" s="182" t="n"/>
      <c r="DR30" s="182" t="n"/>
      <c r="DS30" s="182" t="n"/>
      <c r="DT30" s="182" t="n"/>
      <c r="DU30" s="182" t="n"/>
      <c r="DV30" s="182" t="n"/>
      <c r="DW30" s="182" t="n"/>
      <c r="DX30" s="182" t="n"/>
      <c r="DY30" s="182" t="n"/>
      <c r="DZ30" s="182" t="n"/>
      <c r="EA30" s="182" t="n"/>
      <c r="EB30" s="182" t="n"/>
      <c r="EC30" s="182" t="n"/>
      <c r="ED30" s="182" t="n"/>
      <c r="EE30" s="182" t="n"/>
      <c r="EF30" s="182" t="n"/>
      <c r="EG30" s="182" t="n"/>
      <c r="EH30" s="182" t="n"/>
      <c r="EI30" s="182" t="n"/>
      <c r="EJ30" s="182" t="n"/>
      <c r="EK30" s="182" t="n"/>
      <c r="EL30" s="182" t="n"/>
      <c r="EM30" s="182" t="n"/>
      <c r="EN30" s="182" t="n"/>
      <c r="EO30" s="184" t="n"/>
      <c r="EP30" s="185">
        <f>SUM(G30:EN30)</f>
        <v/>
      </c>
      <c r="EQ30" s="186">
        <f>E30-EP30</f>
        <v/>
      </c>
    </row>
    <row r="31">
      <c r="A31" s="5" t="n">
        <v>30</v>
      </c>
      <c r="B31" s="179" t="n">
        <v>44356</v>
      </c>
      <c r="C31" s="30" t="inlineStr">
        <is>
          <t>ONSEM2101518</t>
        </is>
      </c>
      <c r="D31" s="180" t="n">
        <v>44333</v>
      </c>
      <c r="E31" s="181" t="n">
        <v>33.6</v>
      </c>
      <c r="F31" s="209" t="n"/>
      <c r="G31" s="209" t="n"/>
      <c r="H31" s="209" t="n"/>
      <c r="I31" s="209" t="n"/>
      <c r="J31" s="209" t="n"/>
      <c r="K31" s="209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2" t="n"/>
      <c r="DG31" s="182" t="n"/>
      <c r="DH31" s="182" t="n"/>
      <c r="DI31" s="182" t="n"/>
      <c r="DJ31" s="182" t="n"/>
      <c r="DK31" s="182" t="n"/>
      <c r="DL31" s="182" t="n"/>
      <c r="DM31" s="182" t="n"/>
      <c r="DN31" s="182" t="n"/>
      <c r="DO31" s="182" t="n"/>
      <c r="DP31" s="182" t="n"/>
      <c r="DQ31" s="182" t="n"/>
      <c r="DR31" s="182" t="n"/>
      <c r="DS31" s="182" t="n"/>
      <c r="DT31" s="182" t="n"/>
      <c r="DU31" s="182" t="n"/>
      <c r="DV31" s="183" t="n">
        <v>33.6</v>
      </c>
      <c r="DW31" s="182" t="n"/>
      <c r="DX31" s="182" t="n"/>
      <c r="DY31" s="182" t="n"/>
      <c r="DZ31" s="182" t="n"/>
      <c r="EA31" s="182" t="n"/>
      <c r="EB31" s="182" t="n"/>
      <c r="EC31" s="182" t="n"/>
      <c r="ED31" s="182" t="n"/>
      <c r="EE31" s="182" t="n"/>
      <c r="EF31" s="182" t="n"/>
      <c r="EG31" s="182" t="n"/>
      <c r="EH31" s="182" t="n"/>
      <c r="EI31" s="182" t="n"/>
      <c r="EJ31" s="182" t="n"/>
      <c r="EK31" s="182" t="n"/>
      <c r="EL31" s="182" t="n"/>
      <c r="EM31" s="182" t="n"/>
      <c r="EN31" s="182" t="n"/>
      <c r="EO31" s="184" t="n"/>
      <c r="EP31" s="185">
        <f>SUM(G31:EN31)</f>
        <v/>
      </c>
      <c r="EQ31" s="186">
        <f>E31-EP31</f>
        <v/>
      </c>
    </row>
    <row r="32">
      <c r="A32" s="5" t="n">
        <v>31</v>
      </c>
      <c r="B32" s="179" t="n">
        <v>44357</v>
      </c>
      <c r="C32" s="30" t="inlineStr">
        <is>
          <t>3-379-91825</t>
        </is>
      </c>
      <c r="D32" s="180" t="n">
        <v>44343</v>
      </c>
      <c r="E32" s="181" t="n">
        <v>3361.81</v>
      </c>
      <c r="F32" s="209" t="n"/>
      <c r="G32" s="209" t="n"/>
      <c r="H32" s="209" t="n"/>
      <c r="I32" s="209" t="n"/>
      <c r="J32" s="209" t="n"/>
      <c r="K32" s="209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3" t="n">
        <v>38.23</v>
      </c>
      <c r="AF32" s="182" t="n"/>
      <c r="AG32" s="182" t="n"/>
      <c r="AH32" s="182" t="n"/>
      <c r="AI32" s="182" t="n"/>
      <c r="AJ32" s="182" t="n"/>
      <c r="AK32" s="182" t="n"/>
      <c r="AL32" s="182" t="n"/>
      <c r="AM32" s="182" t="n"/>
      <c r="AN32" s="182" t="n"/>
      <c r="AO32" s="183" t="n">
        <v>609.17</v>
      </c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2" t="n"/>
      <c r="BF32" s="183" t="n">
        <v>38.23</v>
      </c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2" t="n"/>
      <c r="CB32" s="182" t="n"/>
      <c r="CC32" s="182" t="n"/>
      <c r="CD32" s="182" t="n"/>
      <c r="CE32" s="182" t="n"/>
      <c r="CF32" s="182" t="n"/>
      <c r="CG32" s="182" t="n"/>
      <c r="CH32" s="182" t="n"/>
      <c r="CI32" s="182" t="n"/>
      <c r="CJ32" s="182" t="n"/>
      <c r="CK32" s="182" t="n"/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3" t="n">
        <v>996.77</v>
      </c>
      <c r="CU32" s="182" t="n"/>
      <c r="CV32" s="182" t="n"/>
      <c r="CW32" s="182" t="n"/>
      <c r="CX32" s="182" t="n"/>
      <c r="CY32" s="182" t="n"/>
      <c r="CZ32" s="182" t="n"/>
      <c r="DA32" s="182" t="n"/>
      <c r="DB32" s="182" t="n"/>
      <c r="DC32" s="182" t="n"/>
      <c r="DD32" s="182" t="n"/>
      <c r="DE32" s="182" t="n"/>
      <c r="DF32" s="182" t="n"/>
      <c r="DG32" s="182" t="n"/>
      <c r="DH32" s="182" t="n"/>
      <c r="DI32" s="182" t="n"/>
      <c r="DJ32" s="182" t="n"/>
      <c r="DK32" s="182" t="n"/>
      <c r="DL32" s="182" t="n"/>
      <c r="DM32" s="182" t="n"/>
      <c r="DN32" s="182" t="n"/>
      <c r="DO32" s="182" t="n"/>
      <c r="DP32" s="182" t="n"/>
      <c r="DQ32" s="182" t="n"/>
      <c r="DR32" s="182" t="n"/>
      <c r="DS32" s="182" t="n"/>
      <c r="DT32" s="182" t="n"/>
      <c r="DU32" s="182" t="n"/>
      <c r="DV32" s="182" t="n"/>
      <c r="DW32" s="182" t="n"/>
      <c r="DX32" s="182" t="n"/>
      <c r="DY32" s="182" t="n"/>
      <c r="DZ32" s="182" t="n"/>
      <c r="EA32" s="182" t="n"/>
      <c r="EB32" s="182" t="n"/>
      <c r="EC32" s="182" t="n"/>
      <c r="ED32" s="182" t="n"/>
      <c r="EE32" s="182" t="n"/>
      <c r="EF32" s="183" t="n">
        <v>1679.41</v>
      </c>
      <c r="EG32" s="182" t="n"/>
      <c r="EH32" s="182" t="n"/>
      <c r="EI32" s="182" t="n"/>
      <c r="EJ32" s="182" t="n"/>
      <c r="EK32" s="182" t="n"/>
      <c r="EL32" s="182" t="n"/>
      <c r="EM32" s="182" t="n"/>
      <c r="EN32" s="182" t="n"/>
      <c r="EO32" s="184" t="n"/>
      <c r="EP32" s="185">
        <f>SUM(G32:EN32)</f>
        <v/>
      </c>
      <c r="EQ32" s="186">
        <f>E32-EP32</f>
        <v/>
      </c>
    </row>
    <row r="33">
      <c r="A33" s="5" t="n">
        <v>32</v>
      </c>
      <c r="B33" s="179" t="n">
        <v>44357</v>
      </c>
      <c r="C33" s="30" t="inlineStr">
        <is>
          <t>3-380-31059</t>
        </is>
      </c>
      <c r="D33" s="180" t="n">
        <v>44344</v>
      </c>
      <c r="E33" s="181" t="n">
        <v>1724.58</v>
      </c>
      <c r="F33" s="209" t="n"/>
      <c r="G33" s="209" t="n"/>
      <c r="H33" s="209" t="n"/>
      <c r="I33" s="209" t="n"/>
      <c r="J33" s="209" t="n"/>
      <c r="K33" s="209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2" t="n"/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3" t="n">
        <v>586.22</v>
      </c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2" t="n"/>
      <c r="DM33" s="182" t="n"/>
      <c r="DN33" s="182" t="n"/>
      <c r="DO33" s="182" t="n"/>
      <c r="DP33" s="182" t="n"/>
      <c r="DQ33" s="182" t="n"/>
      <c r="DR33" s="182" t="n"/>
      <c r="DS33" s="182" t="n"/>
      <c r="DT33" s="182" t="n"/>
      <c r="DU33" s="183" t="n">
        <v>181.62</v>
      </c>
      <c r="DV33" s="182" t="n"/>
      <c r="DW33" s="182" t="n"/>
      <c r="DX33" s="182" t="n"/>
      <c r="DY33" s="182" t="n"/>
      <c r="DZ33" s="182" t="n"/>
      <c r="EA33" s="182" t="n"/>
      <c r="EB33" s="182" t="n"/>
      <c r="EC33" s="182" t="n"/>
      <c r="ED33" s="182" t="n"/>
      <c r="EE33" s="182" t="n"/>
      <c r="EF33" s="183" t="n">
        <v>956.74</v>
      </c>
      <c r="EG33" s="182" t="n"/>
      <c r="EH33" s="182" t="n"/>
      <c r="EI33" s="182" t="n"/>
      <c r="EJ33" s="182" t="n"/>
      <c r="EK33" s="182" t="n"/>
      <c r="EL33" s="182" t="n"/>
      <c r="EM33" s="182" t="n"/>
      <c r="EN33" s="182" t="n"/>
      <c r="EO33" s="184" t="n"/>
      <c r="EP33" s="185">
        <f>SUM(G33:EN33)</f>
        <v/>
      </c>
      <c r="EQ33" s="186">
        <f>E33-EP33</f>
        <v/>
      </c>
    </row>
    <row r="34">
      <c r="A34" s="5" t="n">
        <v>33</v>
      </c>
      <c r="B34" s="179" t="n">
        <v>44357</v>
      </c>
      <c r="C34" s="30" t="inlineStr">
        <is>
          <t>7-386-31305</t>
        </is>
      </c>
      <c r="D34" s="180" t="n">
        <v>44344</v>
      </c>
      <c r="E34" s="181">
        <f>19.55-5.75</f>
        <v/>
      </c>
      <c r="F34" s="209" t="n"/>
      <c r="G34" s="209" t="n"/>
      <c r="H34" s="209" t="n"/>
      <c r="I34" s="209" t="n"/>
      <c r="J34" s="209" t="n"/>
      <c r="K34" s="209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3" t="n">
        <v>13.8</v>
      </c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2" t="n"/>
      <c r="EG34" s="182" t="n"/>
      <c r="EH34" s="182" t="n"/>
      <c r="EI34" s="182" t="n"/>
      <c r="EJ34" s="182" t="n"/>
      <c r="EK34" s="182" t="n"/>
      <c r="EL34" s="182" t="n"/>
      <c r="EM34" s="182" t="n"/>
      <c r="EN34" s="182" t="n"/>
      <c r="EO34" s="184" t="n"/>
      <c r="EP34" s="185">
        <f>SUM(G34:EN34)</f>
        <v/>
      </c>
      <c r="EQ34" s="186">
        <f>E34-EP34</f>
        <v/>
      </c>
    </row>
    <row r="35">
      <c r="A35" s="5" t="n">
        <v>34</v>
      </c>
      <c r="B35" s="179" t="n">
        <v>44364</v>
      </c>
      <c r="C35" s="30" t="inlineStr">
        <is>
          <t>3-380-85724</t>
        </is>
      </c>
      <c r="D35" s="180" t="n">
        <v>44347</v>
      </c>
      <c r="E35" s="181" t="n">
        <v>995.55</v>
      </c>
      <c r="F35" s="209" t="n"/>
      <c r="G35" s="209" t="n"/>
      <c r="H35" s="209" t="n"/>
      <c r="I35" s="209" t="n"/>
      <c r="J35" s="209" t="n"/>
      <c r="K35" s="209" t="n"/>
      <c r="L35" s="182" t="n"/>
      <c r="M35" s="182" t="n"/>
      <c r="N35" s="182" t="n"/>
      <c r="O35" s="182" t="n"/>
      <c r="P35" s="183" t="n">
        <v>438.23</v>
      </c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3" t="n">
        <v>448.23</v>
      </c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3" t="n">
        <v>38.23</v>
      </c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3" t="n">
        <v>70.86</v>
      </c>
      <c r="EM35" s="183" t="n"/>
      <c r="EN35" s="182" t="n"/>
      <c r="EO35" s="184" t="n"/>
      <c r="EP35" s="185">
        <f>SUM(G35:EN35)</f>
        <v/>
      </c>
      <c r="EQ35" s="186">
        <f>E35-EP35</f>
        <v/>
      </c>
    </row>
    <row r="36">
      <c r="A36" s="5" t="n">
        <v>35</v>
      </c>
      <c r="B36" s="179" t="n">
        <v>44364</v>
      </c>
      <c r="C36" s="30" t="inlineStr">
        <is>
          <t>3-381-44718</t>
        </is>
      </c>
      <c r="D36" s="180" t="n">
        <v>44348</v>
      </c>
      <c r="E36" s="181" t="n">
        <v>1863.49</v>
      </c>
      <c r="F36" s="209" t="n"/>
      <c r="G36" s="209" t="n"/>
      <c r="H36" s="209" t="n"/>
      <c r="I36" s="209" t="n"/>
      <c r="J36" s="209" t="n"/>
      <c r="K36" s="209" t="n"/>
      <c r="L36" s="182" t="n"/>
      <c r="M36" s="182" t="n"/>
      <c r="N36" s="182" t="n"/>
      <c r="O36" s="183" t="n">
        <v>1175.27</v>
      </c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3" t="n">
        <v>688.22</v>
      </c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2" t="n"/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2" t="n"/>
      <c r="EM36" s="182" t="n"/>
      <c r="EN36" s="182" t="n"/>
      <c r="EO36" s="184" t="n"/>
      <c r="EP36" s="185">
        <f>SUM(G36:EN36)</f>
        <v/>
      </c>
      <c r="EQ36" s="186">
        <f>E36-EP36</f>
        <v/>
      </c>
    </row>
    <row r="37">
      <c r="A37" s="5" t="n">
        <v>36</v>
      </c>
      <c r="B37" s="179" t="n">
        <v>44364</v>
      </c>
      <c r="C37" s="30" t="inlineStr">
        <is>
          <t>7-394-32648</t>
        </is>
      </c>
      <c r="D37" s="180" t="n">
        <v>44351</v>
      </c>
      <c r="E37" s="181" t="n">
        <v>5.76</v>
      </c>
      <c r="F37" s="209" t="n"/>
      <c r="G37" s="209" t="n"/>
      <c r="H37" s="209" t="n"/>
      <c r="I37" s="209" t="n"/>
      <c r="J37" s="209" t="n"/>
      <c r="K37" s="209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3" t="n">
        <v>5.76</v>
      </c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2" t="n"/>
      <c r="EF37" s="182" t="n"/>
      <c r="EG37" s="182" t="n"/>
      <c r="EH37" s="182" t="n"/>
      <c r="EI37" s="182" t="n"/>
      <c r="EJ37" s="182" t="n"/>
      <c r="EK37" s="182" t="n"/>
      <c r="EL37" s="182" t="n"/>
      <c r="EM37" s="182" t="n"/>
      <c r="EN37" s="182" t="n"/>
      <c r="EO37" s="184" t="n"/>
      <c r="EP37" s="185">
        <f>SUM(G37:EN37)</f>
        <v/>
      </c>
      <c r="EQ37" s="186">
        <f>E37-EP37</f>
        <v/>
      </c>
    </row>
    <row r="38">
      <c r="A38" s="5" t="n">
        <v>37</v>
      </c>
      <c r="B38" s="179" t="n">
        <v>44364</v>
      </c>
      <c r="C38" s="30" t="inlineStr">
        <is>
          <t>3-382-61525</t>
        </is>
      </c>
      <c r="D38" s="180" t="n">
        <v>44351</v>
      </c>
      <c r="E38" s="181" t="n">
        <v>3426.25</v>
      </c>
      <c r="F38" s="209" t="n"/>
      <c r="G38" s="209" t="n"/>
      <c r="H38" s="209" t="n"/>
      <c r="I38" s="209" t="n"/>
      <c r="J38" s="209" t="n"/>
      <c r="K38" s="209" t="n"/>
      <c r="L38" s="182" t="n"/>
      <c r="M38" s="182" t="n"/>
      <c r="N38" s="182" t="n"/>
      <c r="O38" s="182" t="n"/>
      <c r="P38" s="182" t="n"/>
      <c r="Q38" s="182" t="n"/>
      <c r="R38" s="183" t="n">
        <v>495.73</v>
      </c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3" t="n">
        <v>1380.29</v>
      </c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3" t="n">
        <v>1226.27</v>
      </c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3" t="n">
        <v>285.73</v>
      </c>
      <c r="DF38" s="182" t="n"/>
      <c r="DG38" s="182" t="n"/>
      <c r="DH38" s="182" t="n"/>
      <c r="DI38" s="183" t="n">
        <v>38.23</v>
      </c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2" t="n"/>
      <c r="EI38" s="182" t="n"/>
      <c r="EJ38" s="182" t="n"/>
      <c r="EK38" s="182" t="n"/>
      <c r="EL38" s="182" t="n"/>
      <c r="EM38" s="182" t="n"/>
      <c r="EN38" s="182" t="n"/>
      <c r="EO38" s="184" t="n"/>
      <c r="EP38" s="185">
        <f>SUM(G38:EN38)</f>
        <v/>
      </c>
      <c r="EQ38" s="186">
        <f>E38-EP38</f>
        <v/>
      </c>
    </row>
    <row r="39">
      <c r="A39" s="5" t="n">
        <v>38</v>
      </c>
      <c r="B39" s="179" t="n">
        <v>44364</v>
      </c>
      <c r="C39" s="30" t="inlineStr">
        <is>
          <t>3-383-13861</t>
        </is>
      </c>
      <c r="D39" s="180" t="n">
        <v>44354</v>
      </c>
      <c r="E39" s="181" t="n">
        <v>6067.32</v>
      </c>
      <c r="F39" s="209" t="n"/>
      <c r="G39" s="209" t="n"/>
      <c r="H39" s="209" t="n"/>
      <c r="I39" s="209" t="n"/>
      <c r="J39" s="209" t="n"/>
      <c r="K39" s="209" t="n"/>
      <c r="L39" s="182" t="n"/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3" t="n">
        <v>338.48</v>
      </c>
      <c r="DG39" s="182" t="n"/>
      <c r="DH39" s="182" t="n"/>
      <c r="DI39" s="182" t="n"/>
      <c r="DJ39" s="182" t="n"/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3" t="n">
        <v>5728.84</v>
      </c>
      <c r="DY39" s="182" t="n"/>
      <c r="DZ39" s="182" t="n"/>
      <c r="EA39" s="182" t="n"/>
      <c r="EB39" s="182" t="n"/>
      <c r="EC39" s="182" t="n"/>
      <c r="ED39" s="182" t="n"/>
      <c r="EE39" s="182" t="n"/>
      <c r="EF39" s="182" t="n"/>
      <c r="EG39" s="182" t="n"/>
      <c r="EH39" s="182" t="n"/>
      <c r="EI39" s="182" t="n"/>
      <c r="EJ39" s="182" t="n"/>
      <c r="EK39" s="182" t="n"/>
      <c r="EL39" s="182" t="n"/>
      <c r="EM39" s="182" t="n"/>
      <c r="EN39" s="182" t="n"/>
      <c r="EO39" s="184" t="n"/>
      <c r="EP39" s="185">
        <f>SUM(G39:EN39)</f>
        <v/>
      </c>
      <c r="EQ39" s="186">
        <f>E39-EP39</f>
        <v/>
      </c>
    </row>
    <row r="40">
      <c r="A40" s="5" t="n">
        <v>39</v>
      </c>
      <c r="B40" s="179" t="n">
        <v>44364</v>
      </c>
      <c r="C40" s="30" t="inlineStr">
        <is>
          <t>3-384-21121</t>
        </is>
      </c>
      <c r="D40" s="180" t="n">
        <v>44356</v>
      </c>
      <c r="E40" s="181" t="n">
        <v>41</v>
      </c>
      <c r="F40" s="209" t="n"/>
      <c r="G40" s="209" t="n"/>
      <c r="H40" s="209" t="n"/>
      <c r="I40" s="209" t="n"/>
      <c r="J40" s="209" t="n"/>
      <c r="K40" s="209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3" t="n">
        <v>41</v>
      </c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2" t="n"/>
      <c r="EC40" s="182" t="n"/>
      <c r="ED40" s="182" t="n"/>
      <c r="EE40" s="182" t="n"/>
      <c r="EF40" s="182" t="n"/>
      <c r="EG40" s="182" t="n"/>
      <c r="EH40" s="182" t="n"/>
      <c r="EI40" s="182" t="n"/>
      <c r="EJ40" s="182" t="n"/>
      <c r="EK40" s="182" t="n"/>
      <c r="EL40" s="182" t="n"/>
      <c r="EM40" s="182" t="n"/>
      <c r="EN40" s="182" t="n"/>
      <c r="EO40" s="184" t="n"/>
      <c r="EP40" s="185">
        <f>SUM(G40:EN40)</f>
        <v/>
      </c>
      <c r="EQ40" s="186">
        <f>E40-EP40</f>
        <v/>
      </c>
    </row>
    <row r="41">
      <c r="A41" s="5" t="n">
        <v>40</v>
      </c>
      <c r="B41" s="179" t="n">
        <v>44364</v>
      </c>
      <c r="C41" s="30" t="inlineStr">
        <is>
          <t>3-384-61939</t>
        </is>
      </c>
      <c r="D41" s="180" t="n">
        <v>44357</v>
      </c>
      <c r="E41" s="181" t="n">
        <v>48.92</v>
      </c>
      <c r="F41" s="209" t="n"/>
      <c r="G41" s="209" t="n"/>
      <c r="H41" s="209" t="n"/>
      <c r="I41" s="209" t="n"/>
      <c r="J41" s="209" t="n"/>
      <c r="K41" s="209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2" t="n"/>
      <c r="DT41" s="182" t="n"/>
      <c r="DU41" s="183" t="n">
        <v>48.92</v>
      </c>
      <c r="DV41" s="182" t="n"/>
      <c r="DW41" s="182" t="n"/>
      <c r="DX41" s="182" t="n"/>
      <c r="DY41" s="182" t="n"/>
      <c r="DZ41" s="182" t="n"/>
      <c r="EA41" s="182" t="n"/>
      <c r="EB41" s="182" t="n"/>
      <c r="EC41" s="182" t="n"/>
      <c r="ED41" s="182" t="n"/>
      <c r="EE41" s="182" t="n"/>
      <c r="EF41" s="182" t="n"/>
      <c r="EG41" s="182" t="n"/>
      <c r="EH41" s="182" t="n"/>
      <c r="EI41" s="182" t="n"/>
      <c r="EJ41" s="182" t="n"/>
      <c r="EK41" s="182" t="n"/>
      <c r="EL41" s="182" t="n"/>
      <c r="EM41" s="182" t="n"/>
      <c r="EN41" s="182" t="n"/>
      <c r="EO41" s="184" t="n"/>
      <c r="EP41" s="185">
        <f>SUM(G41:EN41)</f>
        <v/>
      </c>
      <c r="EQ41" s="186">
        <f>E41-EP41</f>
        <v/>
      </c>
    </row>
    <row r="42">
      <c r="A42" s="5" t="n">
        <v>41</v>
      </c>
      <c r="B42" s="179" t="n">
        <v>44364</v>
      </c>
      <c r="C42" s="30" t="inlineStr">
        <is>
          <t>7-401-57131</t>
        </is>
      </c>
      <c r="D42" s="180" t="n">
        <v>44358</v>
      </c>
      <c r="E42" s="181" t="n">
        <v>14.96</v>
      </c>
      <c r="F42" s="209" t="n"/>
      <c r="G42" s="209" t="n"/>
      <c r="H42" s="209" t="n"/>
      <c r="I42" s="209" t="n"/>
      <c r="J42" s="209" t="n"/>
      <c r="K42" s="209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3" t="n">
        <v>14.96</v>
      </c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2" t="n"/>
      <c r="DT42" s="182" t="n"/>
      <c r="DU42" s="182" t="n"/>
      <c r="DV42" s="182" t="n"/>
      <c r="DW42" s="182" t="n"/>
      <c r="DX42" s="182" t="n"/>
      <c r="DY42" s="182" t="n"/>
      <c r="DZ42" s="182" t="n"/>
      <c r="EA42" s="182" t="n"/>
      <c r="EB42" s="182" t="n"/>
      <c r="EC42" s="182" t="n"/>
      <c r="ED42" s="182" t="n"/>
      <c r="EE42" s="182" t="n"/>
      <c r="EF42" s="182" t="n"/>
      <c r="EG42" s="182" t="n"/>
      <c r="EH42" s="182" t="n"/>
      <c r="EI42" s="182" t="n"/>
      <c r="EJ42" s="182" t="n"/>
      <c r="EK42" s="182" t="n"/>
      <c r="EL42" s="182" t="n"/>
      <c r="EM42" s="182" t="n"/>
      <c r="EN42" s="182" t="n"/>
      <c r="EO42" s="184" t="n"/>
      <c r="EP42" s="185">
        <f>SUM(G42:EN42)</f>
        <v/>
      </c>
      <c r="EQ42" s="186">
        <f>E42-EP42</f>
        <v/>
      </c>
    </row>
    <row r="43">
      <c r="A43" s="5" t="n">
        <v>42</v>
      </c>
      <c r="B43" s="179" t="n">
        <v>44364</v>
      </c>
      <c r="C43" s="30" t="inlineStr">
        <is>
          <t>3-383-72594</t>
        </is>
      </c>
      <c r="D43" s="180" t="n">
        <v>44355</v>
      </c>
      <c r="E43" s="181" t="n">
        <v>3966.69</v>
      </c>
      <c r="F43" s="209" t="n"/>
      <c r="G43" s="209" t="n"/>
      <c r="H43" s="209" t="n"/>
      <c r="I43" s="209" t="n"/>
      <c r="J43" s="209" t="n"/>
      <c r="K43" s="209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3" t="n">
        <v>971.27</v>
      </c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3" t="n">
        <v>1613.87</v>
      </c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2" t="n"/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2" t="n"/>
      <c r="DN43" s="182" t="n"/>
      <c r="DO43" s="183" t="n">
        <v>1333.37</v>
      </c>
      <c r="DP43" s="182" t="n"/>
      <c r="DQ43" s="182" t="n"/>
      <c r="DR43" s="182" t="n"/>
      <c r="DS43" s="182" t="n"/>
      <c r="DT43" s="182" t="n"/>
      <c r="DU43" s="183" t="n">
        <v>35</v>
      </c>
      <c r="DV43" s="182" t="n"/>
      <c r="DW43" s="182" t="n"/>
      <c r="DX43" s="182" t="n"/>
      <c r="DY43" s="182" t="n"/>
      <c r="DZ43" s="182" t="n"/>
      <c r="EA43" s="182" t="n"/>
      <c r="EB43" s="182" t="n"/>
      <c r="EC43" s="182" t="n"/>
      <c r="ED43" s="182" t="n"/>
      <c r="EE43" s="182" t="n"/>
      <c r="EF43" s="182" t="n"/>
      <c r="EG43" s="182" t="n"/>
      <c r="EH43" s="182" t="n"/>
      <c r="EI43" s="182" t="n"/>
      <c r="EJ43" s="182" t="n"/>
      <c r="EK43" s="183" t="n">
        <v>13.18</v>
      </c>
      <c r="EL43" s="182" t="n"/>
      <c r="EM43" s="182" t="n"/>
      <c r="EN43" s="182" t="n"/>
      <c r="EO43" s="184" t="n"/>
      <c r="EP43" s="185">
        <f>SUM(G43:EN43)</f>
        <v/>
      </c>
      <c r="EQ43" s="186">
        <f>E43-EP43</f>
        <v/>
      </c>
    </row>
    <row r="44">
      <c r="A44" s="5" t="n">
        <v>43</v>
      </c>
      <c r="B44" s="179" t="n">
        <v>44364</v>
      </c>
      <c r="C44" s="30" t="inlineStr">
        <is>
          <t>3-384-21453</t>
        </is>
      </c>
      <c r="D44" s="180" t="n">
        <v>44356</v>
      </c>
      <c r="E44" s="181" t="n">
        <v>2961.19</v>
      </c>
      <c r="F44" s="209" t="n"/>
      <c r="G44" s="209" t="n"/>
      <c r="H44" s="209" t="n"/>
      <c r="I44" s="209" t="n"/>
      <c r="J44" s="209" t="n"/>
      <c r="K44" s="209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3" t="n">
        <v>38.23</v>
      </c>
      <c r="X44" s="182" t="n"/>
      <c r="Y44" s="182" t="n"/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3" t="n">
        <v>63.46</v>
      </c>
      <c r="BD44" s="182" t="n"/>
      <c r="BE44" s="183" t="n">
        <v>1394.57</v>
      </c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2" t="n"/>
      <c r="CR44" s="183" t="n">
        <v>268.2</v>
      </c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2" t="n"/>
      <c r="DG44" s="182" t="n"/>
      <c r="DH44" s="182" t="n"/>
      <c r="DI44" s="183" t="n">
        <v>38.23</v>
      </c>
      <c r="DJ44" s="182" t="n"/>
      <c r="DK44" s="182" t="n"/>
      <c r="DL44" s="182" t="n"/>
      <c r="DM44" s="182" t="n"/>
      <c r="DN44" s="183" t="n">
        <v>365.73</v>
      </c>
      <c r="DO44" s="182" t="n"/>
      <c r="DP44" s="182" t="n"/>
      <c r="DQ44" s="182" t="n"/>
      <c r="DR44" s="182" t="n"/>
      <c r="DS44" s="182" t="n"/>
      <c r="DT44" s="182" t="n"/>
      <c r="DU44" s="182" t="n"/>
      <c r="DV44" s="182" t="n"/>
      <c r="DW44" s="182" t="n"/>
      <c r="DX44" s="182" t="n"/>
      <c r="DY44" s="182" t="n"/>
      <c r="DZ44" s="182" t="n"/>
      <c r="EA44" s="182" t="n"/>
      <c r="EB44" s="182" t="n"/>
      <c r="EC44" s="182" t="n"/>
      <c r="ED44" s="182" t="n"/>
      <c r="EE44" s="183" t="n">
        <v>396.38</v>
      </c>
      <c r="EF44" s="182" t="n"/>
      <c r="EG44" s="182" t="n"/>
      <c r="EH44" s="182" t="n"/>
      <c r="EI44" s="182" t="n"/>
      <c r="EJ44" s="183" t="n">
        <v>396.39</v>
      </c>
      <c r="EK44" s="182" t="n"/>
      <c r="EL44" s="182" t="n"/>
      <c r="EM44" s="182" t="n"/>
      <c r="EN44" s="182" t="n"/>
      <c r="EO44" s="184" t="n"/>
      <c r="EP44" s="185">
        <f>SUM(G44:EN44)</f>
        <v/>
      </c>
      <c r="EQ44" s="186">
        <f>E44-EP44</f>
        <v/>
      </c>
    </row>
    <row r="45">
      <c r="A45" s="5" t="n">
        <v>44</v>
      </c>
      <c r="B45" s="179" t="n">
        <v>44364</v>
      </c>
      <c r="C45" s="30" t="inlineStr">
        <is>
          <t>3-385-01061</t>
        </is>
      </c>
      <c r="D45" s="180" t="n">
        <v>44358</v>
      </c>
      <c r="E45" s="181" t="n">
        <v>4899.58</v>
      </c>
      <c r="F45" s="209" t="n"/>
      <c r="G45" s="209" t="n"/>
      <c r="H45" s="209" t="n"/>
      <c r="I45" s="209" t="n"/>
      <c r="J45" s="209" t="n"/>
      <c r="K45" s="209" t="n"/>
      <c r="L45" s="182" t="n"/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3" t="n">
        <v>453.73</v>
      </c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2" t="n"/>
      <c r="AK45" s="182" t="n"/>
      <c r="AL45" s="183">
        <f>737.69+503.73</f>
        <v/>
      </c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3" t="n">
        <v>38.23</v>
      </c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3" t="n">
        <v>538.23</v>
      </c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3" t="n">
        <v>2519.92</v>
      </c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2" t="n"/>
      <c r="EG45" s="182" t="n"/>
      <c r="EH45" s="182" t="n"/>
      <c r="EI45" s="182" t="n"/>
      <c r="EJ45" s="182" t="n"/>
      <c r="EK45" s="182" t="n"/>
      <c r="EL45" s="183">
        <f>69.82+38.23</f>
        <v/>
      </c>
      <c r="EM45" s="183" t="n"/>
      <c r="EN45" s="182" t="n"/>
      <c r="EO45" s="184" t="n"/>
      <c r="EP45" s="185">
        <f>SUM(G45:EN45)</f>
        <v/>
      </c>
      <c r="EQ45" s="186">
        <f>E45-EP45</f>
        <v/>
      </c>
    </row>
    <row r="46">
      <c r="A46" s="5" t="n">
        <v>45</v>
      </c>
      <c r="B46" s="179" t="n">
        <v>44364</v>
      </c>
      <c r="C46" s="30" t="inlineStr">
        <is>
          <t>DIGIKEY 2101787</t>
        </is>
      </c>
      <c r="D46" s="180" t="n">
        <v>44319</v>
      </c>
      <c r="E46" s="181" t="n">
        <v>9.01</v>
      </c>
      <c r="F46" s="209" t="n"/>
      <c r="G46" s="209" t="n"/>
      <c r="H46" s="209" t="n"/>
      <c r="I46" s="209" t="n"/>
      <c r="J46" s="209" t="n"/>
      <c r="K46" s="209" t="n"/>
      <c r="L46" s="182" t="n"/>
      <c r="M46" s="182" t="n"/>
      <c r="N46" s="182" t="n"/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2" t="n"/>
      <c r="DC46" s="182" t="n"/>
      <c r="DD46" s="182" t="n"/>
      <c r="DE46" s="182" t="n"/>
      <c r="DF46" s="182" t="n"/>
      <c r="DG46" s="182" t="n"/>
      <c r="DH46" s="182" t="n"/>
      <c r="DI46" s="183" t="n">
        <v>9.01</v>
      </c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2" t="n"/>
      <c r="DU46" s="182" t="n"/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2" t="n"/>
      <c r="EF46" s="182" t="n"/>
      <c r="EG46" s="182" t="n"/>
      <c r="EH46" s="182" t="n"/>
      <c r="EI46" s="182" t="n"/>
      <c r="EJ46" s="182" t="n"/>
      <c r="EK46" s="182" t="n"/>
      <c r="EL46" s="182" t="n"/>
      <c r="EM46" s="182" t="n"/>
      <c r="EN46" s="182" t="n"/>
      <c r="EO46" s="184" t="n"/>
      <c r="EP46" s="185">
        <f>SUM(G46:EN46)</f>
        <v/>
      </c>
      <c r="EQ46" s="186">
        <f>E46-EP46</f>
        <v/>
      </c>
    </row>
    <row r="47">
      <c r="A47" s="5" t="n">
        <v>46</v>
      </c>
      <c r="B47" s="179" t="n">
        <v>44364</v>
      </c>
      <c r="C47" s="30" t="inlineStr">
        <is>
          <t>DIGIKEY 2102657</t>
        </is>
      </c>
      <c r="D47" s="180" t="n">
        <v>44320</v>
      </c>
      <c r="E47" s="181" t="n">
        <v>3.14</v>
      </c>
      <c r="F47" s="209" t="n"/>
      <c r="G47" s="209" t="n"/>
      <c r="H47" s="209" t="n"/>
      <c r="I47" s="209" t="n"/>
      <c r="J47" s="209" t="n"/>
      <c r="K47" s="209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3" t="n">
        <v>3.14</v>
      </c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2" t="n"/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2" t="n"/>
      <c r="EF47" s="182" t="n"/>
      <c r="EG47" s="182" t="n"/>
      <c r="EH47" s="182" t="n"/>
      <c r="EI47" s="182" t="n"/>
      <c r="EJ47" s="182" t="n"/>
      <c r="EK47" s="182" t="n"/>
      <c r="EL47" s="182" t="n"/>
      <c r="EM47" s="182" t="n"/>
      <c r="EN47" s="182" t="n"/>
      <c r="EO47" s="184" t="n"/>
      <c r="EP47" s="185">
        <f>SUM(G47:EN47)</f>
        <v/>
      </c>
      <c r="EQ47" s="186">
        <f>E47-EP47</f>
        <v/>
      </c>
    </row>
    <row r="48">
      <c r="A48" s="5" t="n">
        <v>47</v>
      </c>
      <c r="B48" s="179" t="n">
        <v>44364</v>
      </c>
      <c r="C48" s="30" t="inlineStr">
        <is>
          <t>DIGIKEY 2102807</t>
        </is>
      </c>
      <c r="D48" s="180" t="n">
        <v>44320</v>
      </c>
      <c r="E48" s="181" t="n">
        <v>4.64</v>
      </c>
      <c r="F48" s="209" t="n"/>
      <c r="G48" s="209" t="n"/>
      <c r="H48" s="211" t="n">
        <v>4.64</v>
      </c>
      <c r="I48" s="209" t="n"/>
      <c r="J48" s="209" t="n"/>
      <c r="K48" s="209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2" t="n"/>
      <c r="EH48" s="182" t="n"/>
      <c r="EI48" s="182" t="n"/>
      <c r="EJ48" s="182" t="n"/>
      <c r="EK48" s="182" t="n"/>
      <c r="EL48" s="182" t="n"/>
      <c r="EM48" s="182" t="n"/>
      <c r="EN48" s="182" t="n"/>
      <c r="EO48" s="184" t="n"/>
      <c r="EP48" s="185">
        <f>SUM(G48:EN48)</f>
        <v/>
      </c>
      <c r="EQ48" s="186">
        <f>E48-EP48</f>
        <v/>
      </c>
    </row>
    <row r="49">
      <c r="A49" s="5" t="n">
        <v>48</v>
      </c>
      <c r="B49" s="179" t="n">
        <v>44364</v>
      </c>
      <c r="C49" s="30" t="inlineStr">
        <is>
          <t>DIGIKEY 2102981</t>
        </is>
      </c>
      <c r="D49" s="180" t="n">
        <v>44320</v>
      </c>
      <c r="E49" s="181" t="n">
        <v>39.66</v>
      </c>
      <c r="F49" s="209" t="n"/>
      <c r="G49" s="209" t="n"/>
      <c r="H49" s="209" t="n"/>
      <c r="I49" s="209" t="n"/>
      <c r="J49" s="209" t="n"/>
      <c r="K49" s="209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3" t="n">
        <v>39.66</v>
      </c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2" t="n"/>
      <c r="EM49" s="182" t="n"/>
      <c r="EN49" s="182" t="n"/>
      <c r="EO49" s="184" t="n"/>
      <c r="EP49" s="185">
        <f>SUM(G49:EN49)</f>
        <v/>
      </c>
      <c r="EQ49" s="186">
        <f>E49-EP49</f>
        <v/>
      </c>
    </row>
    <row r="50">
      <c r="A50" s="5" t="n">
        <v>49</v>
      </c>
      <c r="B50" s="179" t="n">
        <v>44364</v>
      </c>
      <c r="C50" s="30" t="inlineStr">
        <is>
          <t>DIGIKEY 2101790</t>
        </is>
      </c>
      <c r="D50" s="180" t="n">
        <v>44321</v>
      </c>
      <c r="E50" s="181" t="n">
        <v>14.37</v>
      </c>
      <c r="F50" s="209" t="n"/>
      <c r="G50" s="209" t="n"/>
      <c r="H50" s="209" t="n"/>
      <c r="I50" s="209" t="n"/>
      <c r="J50" s="209" t="n"/>
      <c r="K50" s="209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3" t="n">
        <v>14.37</v>
      </c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2" t="n"/>
      <c r="EM50" s="182" t="n"/>
      <c r="EN50" s="182" t="n"/>
      <c r="EO50" s="184" t="n"/>
      <c r="EP50" s="185">
        <f>SUM(G50:EN50)</f>
        <v/>
      </c>
      <c r="EQ50" s="186">
        <f>E50-EP50</f>
        <v/>
      </c>
    </row>
    <row r="51">
      <c r="A51" s="5" t="n">
        <v>50</v>
      </c>
      <c r="B51" s="179" t="n">
        <v>44364</v>
      </c>
      <c r="C51" s="30" t="inlineStr">
        <is>
          <t>DIGIKEY 2102796</t>
        </is>
      </c>
      <c r="D51" s="180" t="n">
        <v>44321</v>
      </c>
      <c r="E51" s="181" t="n">
        <v>118.3</v>
      </c>
      <c r="F51" s="209" t="n"/>
      <c r="G51" s="209" t="n"/>
      <c r="H51" s="209" t="n"/>
      <c r="I51" s="209" t="n"/>
      <c r="J51" s="209" t="n"/>
      <c r="K51" s="209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3" t="n">
        <v>118.3</v>
      </c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2" t="n"/>
      <c r="DE51" s="182" t="n"/>
      <c r="DF51" s="182" t="n"/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2" t="n"/>
      <c r="EB51" s="182" t="n"/>
      <c r="EC51" s="182" t="n"/>
      <c r="ED51" s="182" t="n"/>
      <c r="EE51" s="182" t="n"/>
      <c r="EF51" s="182" t="n"/>
      <c r="EG51" s="182" t="n"/>
      <c r="EH51" s="182" t="n"/>
      <c r="EI51" s="182" t="n"/>
      <c r="EJ51" s="182" t="n"/>
      <c r="EK51" s="182" t="n"/>
      <c r="EL51" s="182" t="n"/>
      <c r="EM51" s="182" t="n"/>
      <c r="EN51" s="182" t="n"/>
      <c r="EO51" s="184" t="n"/>
      <c r="EP51" s="185">
        <f>SUM(G51:EN51)</f>
        <v/>
      </c>
      <c r="EQ51" s="186">
        <f>E51-EP51</f>
        <v/>
      </c>
    </row>
    <row r="52">
      <c r="A52" s="5" t="n">
        <v>51</v>
      </c>
      <c r="B52" s="179" t="n">
        <v>44364</v>
      </c>
      <c r="C52" s="30" t="inlineStr">
        <is>
          <t>DIGIKEY 2102822</t>
        </is>
      </c>
      <c r="D52" s="180" t="n">
        <v>44321</v>
      </c>
      <c r="E52" s="181" t="n">
        <v>0.87</v>
      </c>
      <c r="F52" s="209" t="n"/>
      <c r="G52" s="209" t="n"/>
      <c r="H52" s="209" t="n"/>
      <c r="I52" s="209" t="n"/>
      <c r="J52" s="209" t="n"/>
      <c r="K52" s="209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3" t="n">
        <v>0.87</v>
      </c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2" t="n"/>
      <c r="EG52" s="182" t="n"/>
      <c r="EH52" s="182" t="n"/>
      <c r="EI52" s="182" t="n"/>
      <c r="EJ52" s="182" t="n"/>
      <c r="EK52" s="182" t="n"/>
      <c r="EL52" s="182" t="n"/>
      <c r="EM52" s="182" t="n"/>
      <c r="EN52" s="182" t="n"/>
      <c r="EO52" s="184" t="n"/>
      <c r="EP52" s="185">
        <f>SUM(G52:EN52)</f>
        <v/>
      </c>
      <c r="EQ52" s="186">
        <f>E52-EP52</f>
        <v/>
      </c>
    </row>
    <row r="53">
      <c r="A53" s="5" t="n">
        <v>52</v>
      </c>
      <c r="B53" s="179" t="n">
        <v>44364</v>
      </c>
      <c r="C53" s="30" t="inlineStr">
        <is>
          <t>DIGIKEY 2102966</t>
        </is>
      </c>
      <c r="D53" s="180" t="n">
        <v>44321</v>
      </c>
      <c r="E53" s="181" t="n">
        <v>946</v>
      </c>
      <c r="F53" s="209" t="n"/>
      <c r="G53" s="209" t="n"/>
      <c r="H53" s="209" t="n"/>
      <c r="I53" s="209" t="n"/>
      <c r="J53" s="209" t="n"/>
      <c r="K53" s="209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3" t="n">
        <v>946</v>
      </c>
      <c r="DZ53" s="182" t="n"/>
      <c r="EA53" s="182" t="n"/>
      <c r="EB53" s="182" t="n"/>
      <c r="EC53" s="182" t="n"/>
      <c r="ED53" s="182" t="n"/>
      <c r="EE53" s="182" t="n"/>
      <c r="EF53" s="182" t="n"/>
      <c r="EG53" s="182" t="n"/>
      <c r="EH53" s="182" t="n"/>
      <c r="EI53" s="182" t="n"/>
      <c r="EJ53" s="182" t="n"/>
      <c r="EK53" s="182" t="n"/>
      <c r="EL53" s="182" t="n"/>
      <c r="EM53" s="182" t="n"/>
      <c r="EN53" s="182" t="n"/>
      <c r="EO53" s="184" t="n"/>
      <c r="EP53" s="185">
        <f>SUM(G53:EN53)</f>
        <v/>
      </c>
      <c r="EQ53" s="186">
        <f>E53-EP53</f>
        <v/>
      </c>
    </row>
    <row r="54">
      <c r="A54" s="5" t="n">
        <v>53</v>
      </c>
      <c r="B54" s="179" t="n">
        <v>44364</v>
      </c>
      <c r="C54" s="30" t="inlineStr">
        <is>
          <t>DIGIKEY 2102796</t>
        </is>
      </c>
      <c r="D54" s="180" t="n">
        <v>44322</v>
      </c>
      <c r="E54" s="181" t="n">
        <v>70.29000000000001</v>
      </c>
      <c r="F54" s="209" t="n"/>
      <c r="G54" s="209" t="n"/>
      <c r="H54" s="209" t="n"/>
      <c r="I54" s="209" t="n"/>
      <c r="J54" s="209" t="n"/>
      <c r="K54" s="209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3" t="n">
        <v>70.29000000000001</v>
      </c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2" t="n"/>
      <c r="DY54" s="182" t="n"/>
      <c r="DZ54" s="182" t="n"/>
      <c r="EA54" s="182" t="n"/>
      <c r="EB54" s="182" t="n"/>
      <c r="EC54" s="182" t="n"/>
      <c r="ED54" s="182" t="n"/>
      <c r="EE54" s="182" t="n"/>
      <c r="EF54" s="182" t="n"/>
      <c r="EG54" s="182" t="n"/>
      <c r="EH54" s="182" t="n"/>
      <c r="EI54" s="182" t="n"/>
      <c r="EJ54" s="182" t="n"/>
      <c r="EK54" s="182" t="n"/>
      <c r="EL54" s="182" t="n"/>
      <c r="EM54" s="182" t="n"/>
      <c r="EN54" s="182" t="n"/>
      <c r="EO54" s="184" t="n"/>
      <c r="EP54" s="185">
        <f>SUM(G54:EN54)</f>
        <v/>
      </c>
      <c r="EQ54" s="186">
        <f>E54-EP54</f>
        <v/>
      </c>
    </row>
    <row r="55">
      <c r="A55" s="5" t="n">
        <v>54</v>
      </c>
      <c r="B55" s="179" t="n">
        <v>44364</v>
      </c>
      <c r="C55" s="30" t="inlineStr">
        <is>
          <t>DIGIKEY 2103109</t>
        </is>
      </c>
      <c r="D55" s="180" t="n">
        <v>44323</v>
      </c>
      <c r="E55" s="181" t="n">
        <v>0.92</v>
      </c>
      <c r="F55" s="209" t="n"/>
      <c r="G55" s="209" t="n"/>
      <c r="H55" s="209" t="n"/>
      <c r="I55" s="209" t="n"/>
      <c r="J55" s="209" t="n"/>
      <c r="K55" s="209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3" t="n">
        <v>0.92</v>
      </c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2" t="n"/>
      <c r="EM55" s="182" t="n"/>
      <c r="EN55" s="182" t="n"/>
      <c r="EO55" s="184" t="n"/>
      <c r="EP55" s="185">
        <f>SUM(G55:EN55)</f>
        <v/>
      </c>
      <c r="EQ55" s="186">
        <f>E55-EP55</f>
        <v/>
      </c>
    </row>
    <row r="56">
      <c r="A56" s="5" t="n">
        <v>55</v>
      </c>
      <c r="B56" s="179" t="n">
        <v>44364</v>
      </c>
      <c r="C56" s="30" t="inlineStr">
        <is>
          <t>DIGIKEY 2102830</t>
        </is>
      </c>
      <c r="D56" s="180" t="n">
        <v>44323</v>
      </c>
      <c r="E56" s="181" t="n">
        <v>3.16</v>
      </c>
      <c r="F56" s="209" t="n"/>
      <c r="G56" s="209" t="n"/>
      <c r="H56" s="209" t="n"/>
      <c r="I56" s="211" t="n">
        <v>3.16</v>
      </c>
      <c r="J56" s="209" t="n"/>
      <c r="K56" s="209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2" t="n"/>
      <c r="EH56" s="182" t="n"/>
      <c r="EI56" s="182" t="n"/>
      <c r="EJ56" s="182" t="n"/>
      <c r="EK56" s="182" t="n"/>
      <c r="EL56" s="182" t="n"/>
      <c r="EM56" s="182" t="n"/>
      <c r="EN56" s="182" t="n"/>
      <c r="EO56" s="184" t="n"/>
      <c r="EP56" s="185">
        <f>SUM(G56:EN56)</f>
        <v/>
      </c>
      <c r="EQ56" s="186">
        <f>E56-EP56</f>
        <v/>
      </c>
    </row>
    <row r="57">
      <c r="A57" s="5" t="n">
        <v>56</v>
      </c>
      <c r="B57" s="179" t="n">
        <v>44364</v>
      </c>
      <c r="C57" s="30" t="inlineStr">
        <is>
          <t>DIGIKEY 2101797</t>
        </is>
      </c>
      <c r="D57" s="180" t="n">
        <v>44323</v>
      </c>
      <c r="E57" s="181" t="n">
        <v>50.2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3" t="n">
        <v>50.2</v>
      </c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2" t="n"/>
      <c r="EG57" s="182" t="n"/>
      <c r="EH57" s="182" t="n"/>
      <c r="EI57" s="182" t="n"/>
      <c r="EJ57" s="182" t="n"/>
      <c r="EK57" s="182" t="n"/>
      <c r="EL57" s="182" t="n"/>
      <c r="EM57" s="182" t="n"/>
      <c r="EN57" s="182" t="n"/>
      <c r="EO57" s="184" t="n"/>
      <c r="EP57" s="185">
        <f>SUM(G57:EN57)</f>
        <v/>
      </c>
      <c r="EQ57" s="186">
        <f>E57-EP57</f>
        <v/>
      </c>
    </row>
    <row r="58">
      <c r="A58" s="5" t="n">
        <v>57</v>
      </c>
      <c r="B58" s="179" t="n">
        <v>44364</v>
      </c>
      <c r="C58" s="30" t="inlineStr">
        <is>
          <t>DIGIKEY 2102836</t>
        </is>
      </c>
      <c r="D58" s="180" t="n">
        <v>44326</v>
      </c>
      <c r="E58" s="181" t="n">
        <v>1.72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3" t="n">
        <v>1.72</v>
      </c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2" t="n"/>
      <c r="EB58" s="182" t="n"/>
      <c r="EC58" s="182" t="n"/>
      <c r="ED58" s="182" t="n"/>
      <c r="EE58" s="182" t="n"/>
      <c r="EF58" s="182" t="n"/>
      <c r="EG58" s="182" t="n"/>
      <c r="EH58" s="182" t="n"/>
      <c r="EI58" s="182" t="n"/>
      <c r="EJ58" s="182" t="n"/>
      <c r="EK58" s="182" t="n"/>
      <c r="EL58" s="182" t="n"/>
      <c r="EM58" s="182" t="n"/>
      <c r="EN58" s="182" t="n"/>
      <c r="EO58" s="184" t="n"/>
      <c r="EP58" s="185">
        <f>SUM(G58:EN58)</f>
        <v/>
      </c>
      <c r="EQ58" s="186">
        <f>E58-EP58</f>
        <v/>
      </c>
    </row>
    <row r="59">
      <c r="A59" s="5" t="n">
        <v>58</v>
      </c>
      <c r="B59" s="179" t="n">
        <v>44364</v>
      </c>
      <c r="C59" s="30" t="inlineStr">
        <is>
          <t>DIGIKEY 2100466</t>
        </is>
      </c>
      <c r="D59" s="180" t="n">
        <v>44294</v>
      </c>
      <c r="E59" s="181" t="n">
        <v>87.98</v>
      </c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3" t="n">
        <v>87.98</v>
      </c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2" t="n"/>
      <c r="EH59" s="182" t="n"/>
      <c r="EI59" s="182" t="n"/>
      <c r="EJ59" s="182" t="n"/>
      <c r="EK59" s="182" t="n"/>
      <c r="EL59" s="182" t="n"/>
      <c r="EM59" s="182" t="n"/>
      <c r="EN59" s="182" t="n"/>
      <c r="EO59" s="184" t="n"/>
      <c r="EP59" s="185">
        <f>SUM(G59:EN59)</f>
        <v/>
      </c>
      <c r="EQ59" s="186">
        <f>E59-EP59</f>
        <v/>
      </c>
    </row>
    <row r="60">
      <c r="A60" s="5" t="n">
        <v>59</v>
      </c>
      <c r="B60" s="179" t="n">
        <v>44364</v>
      </c>
      <c r="C60" s="30" t="inlineStr">
        <is>
          <t>DIGIKEY 2101762</t>
        </is>
      </c>
      <c r="D60" s="180" t="n">
        <v>44315</v>
      </c>
      <c r="E60" s="181" t="n">
        <v>69.79000000000001</v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3" t="n">
        <v>69.79000000000001</v>
      </c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2" t="n"/>
      <c r="EH60" s="182" t="n"/>
      <c r="EI60" s="182" t="n"/>
      <c r="EJ60" s="182" t="n"/>
      <c r="EK60" s="182" t="n"/>
      <c r="EL60" s="182" t="n"/>
      <c r="EM60" s="182" t="n"/>
      <c r="EN60" s="182" t="n"/>
      <c r="EO60" s="184" t="n"/>
      <c r="EP60" s="185">
        <f>SUM(G60:EN60)</f>
        <v/>
      </c>
      <c r="EQ60" s="186">
        <f>E60-EP60</f>
        <v/>
      </c>
    </row>
    <row r="61">
      <c r="A61" s="5" t="n">
        <v>60</v>
      </c>
      <c r="B61" s="179" t="n">
        <v>44364</v>
      </c>
      <c r="C61" s="30" t="inlineStr">
        <is>
          <t>DIGIKEY 2101768</t>
        </is>
      </c>
      <c r="D61" s="180" t="n">
        <v>44315</v>
      </c>
      <c r="E61" s="181" t="n">
        <v>1.8</v>
      </c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3" t="n">
        <v>1.8</v>
      </c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2" t="n"/>
      <c r="ED61" s="182" t="n"/>
      <c r="EE61" s="182" t="n"/>
      <c r="EF61" s="182" t="n"/>
      <c r="EG61" s="182" t="n"/>
      <c r="EH61" s="182" t="n"/>
      <c r="EI61" s="182" t="n"/>
      <c r="EJ61" s="182" t="n"/>
      <c r="EK61" s="182" t="n"/>
      <c r="EL61" s="182" t="n"/>
      <c r="EM61" s="182" t="n"/>
      <c r="EN61" s="182" t="n"/>
      <c r="EO61" s="184" t="n"/>
      <c r="EP61" s="185">
        <f>SUM(G61:EN61)</f>
        <v/>
      </c>
      <c r="EQ61" s="186">
        <f>E61-EP61</f>
        <v/>
      </c>
    </row>
    <row r="62">
      <c r="A62" s="5" t="n">
        <v>61</v>
      </c>
      <c r="B62" s="179" t="n">
        <v>44364</v>
      </c>
      <c r="C62" s="30" t="inlineStr">
        <is>
          <t>DIGIKEY 2101759</t>
        </is>
      </c>
      <c r="D62" s="180" t="n">
        <v>44313</v>
      </c>
      <c r="E62" s="181" t="n">
        <v>665.79</v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3" t="n">
        <v>665.79</v>
      </c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2" t="n"/>
      <c r="EH62" s="182" t="n"/>
      <c r="EI62" s="182" t="n"/>
      <c r="EJ62" s="182" t="n"/>
      <c r="EK62" s="182" t="n"/>
      <c r="EL62" s="182" t="n"/>
      <c r="EM62" s="182" t="n"/>
      <c r="EN62" s="182" t="n"/>
      <c r="EO62" s="184" t="n"/>
      <c r="EP62" s="185">
        <f>SUM(G62:EN62)</f>
        <v/>
      </c>
      <c r="EQ62" s="186">
        <f>E62-EP62</f>
        <v/>
      </c>
    </row>
    <row r="63">
      <c r="A63" s="5" t="n">
        <v>62</v>
      </c>
      <c r="B63" s="179" t="n">
        <v>44364</v>
      </c>
      <c r="C63" s="30" t="inlineStr">
        <is>
          <t>DIGIKEY 2101778</t>
        </is>
      </c>
      <c r="D63" s="180" t="n">
        <v>44319</v>
      </c>
      <c r="E63" s="181" t="n">
        <v>8.52</v>
      </c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3" t="n">
        <v>8.52</v>
      </c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2" t="n"/>
      <c r="EH63" s="182" t="n"/>
      <c r="EI63" s="182" t="n"/>
      <c r="EJ63" s="182" t="n"/>
      <c r="EK63" s="182" t="n"/>
      <c r="EL63" s="182" t="n"/>
      <c r="EM63" s="182" t="n"/>
      <c r="EN63" s="182" t="n"/>
      <c r="EO63" s="184" t="n"/>
      <c r="EP63" s="185">
        <f>SUM(G63:EN63)</f>
        <v/>
      </c>
      <c r="EQ63" s="186">
        <f>E63-EP63</f>
        <v/>
      </c>
    </row>
    <row r="64">
      <c r="A64" s="5" t="n">
        <v>63</v>
      </c>
      <c r="B64" s="179" t="n">
        <v>44364</v>
      </c>
      <c r="C64" s="30" t="inlineStr">
        <is>
          <t>3-380-57316</t>
        </is>
      </c>
      <c r="D64" s="180" t="n">
        <v>44347</v>
      </c>
      <c r="E64" s="181" t="n">
        <v>10807.35</v>
      </c>
      <c r="F64" s="182" t="n"/>
      <c r="G64" s="182" t="n"/>
      <c r="H64" s="182" t="n"/>
      <c r="I64" s="182" t="n"/>
      <c r="J64" s="182" t="n"/>
      <c r="K64" s="182" t="n"/>
      <c r="L64" s="183" t="n">
        <v>149.85</v>
      </c>
      <c r="M64" s="182" t="n"/>
      <c r="N64" s="182" t="n"/>
      <c r="O64" s="182" t="n"/>
      <c r="P64" s="182" t="n"/>
      <c r="Q64" s="182" t="n"/>
      <c r="R64" s="183" t="n">
        <v>740.8100000000001</v>
      </c>
      <c r="S64" s="182" t="n"/>
      <c r="T64" s="182" t="n"/>
      <c r="U64" s="183" t="n">
        <v>62.44</v>
      </c>
      <c r="V64" s="183" t="n">
        <v>1145.76</v>
      </c>
      <c r="W64" s="182" t="n"/>
      <c r="X64" s="183" t="n">
        <v>263.2</v>
      </c>
      <c r="Y64" s="183" t="n">
        <v>151.58</v>
      </c>
      <c r="Z64" s="183" t="n">
        <v>166.44</v>
      </c>
      <c r="AA64" s="183" t="n"/>
      <c r="AB64" s="183" t="n">
        <v>46.16</v>
      </c>
      <c r="AC64" s="183" t="n">
        <v>77.39</v>
      </c>
      <c r="AD64" s="183" t="n"/>
      <c r="AE64" s="182" t="n"/>
      <c r="AF64" s="183" t="n">
        <v>125.05</v>
      </c>
      <c r="AG64" s="183" t="n"/>
      <c r="AH64" s="182" t="n"/>
      <c r="AI64" s="182" t="n"/>
      <c r="AJ64" s="182" t="n"/>
      <c r="AK64" s="182" t="n"/>
      <c r="AL64" s="183" t="n">
        <v>540.83</v>
      </c>
      <c r="AM64" s="183" t="n">
        <v>178.04</v>
      </c>
      <c r="AN64" s="182" t="n"/>
      <c r="AO64" s="183" t="n">
        <v>237.92</v>
      </c>
      <c r="AP64" s="183" t="n">
        <v>101.12</v>
      </c>
      <c r="AQ64" s="183" t="n">
        <v>173.28</v>
      </c>
      <c r="AR64" s="183" t="n">
        <v>271.97</v>
      </c>
      <c r="AS64" s="183" t="n">
        <v>99.91</v>
      </c>
      <c r="AT64" s="183" t="n"/>
      <c r="AU64" s="183" t="n"/>
      <c r="AV64" s="183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3" t="n">
        <v>444.95</v>
      </c>
      <c r="BY64" s="182" t="n"/>
      <c r="BZ64" s="182" t="n"/>
      <c r="CA64" s="183" t="n">
        <v>242.17</v>
      </c>
      <c r="CB64" s="182" t="n"/>
      <c r="CC64" s="182" t="n"/>
      <c r="CD64" s="182" t="n"/>
      <c r="CE64" s="182" t="n"/>
      <c r="CF64" s="182" t="n"/>
      <c r="CG64" s="183" t="n">
        <v>175.69</v>
      </c>
      <c r="CH64" s="183" t="n"/>
      <c r="CI64" s="183" t="n"/>
      <c r="CJ64" s="182" t="n"/>
      <c r="CK64" s="182" t="n"/>
      <c r="CL64" s="182" t="n"/>
      <c r="CM64" s="182" t="n"/>
      <c r="CN64" s="183" t="n">
        <v>806.78</v>
      </c>
      <c r="CO64" s="183" t="n">
        <v>403.16</v>
      </c>
      <c r="CP64" s="183" t="n"/>
      <c r="CQ64" s="183" t="n"/>
      <c r="CR64" s="183" t="n">
        <v>149.85</v>
      </c>
      <c r="CS64" s="182" t="n"/>
      <c r="CT64" s="183" t="n">
        <v>188.13</v>
      </c>
      <c r="CU64" s="182" t="n"/>
      <c r="CV64" s="182" t="n"/>
      <c r="CW64" s="182" t="n"/>
      <c r="CX64" s="183" t="n">
        <v>32.97</v>
      </c>
      <c r="CY64" s="183" t="n"/>
      <c r="CZ64" s="183" t="n">
        <v>113.14</v>
      </c>
      <c r="DA64" s="182" t="n"/>
      <c r="DB64" s="182" t="n"/>
      <c r="DC64" s="182" t="n"/>
      <c r="DD64" s="182" t="n"/>
      <c r="DE64" s="182" t="n"/>
      <c r="DF64" s="183" t="n">
        <v>277</v>
      </c>
      <c r="DG64" s="183" t="n">
        <v>100.8</v>
      </c>
      <c r="DH64" s="182" t="n"/>
      <c r="DI64" s="182" t="n"/>
      <c r="DJ64" s="182" t="n"/>
      <c r="DK64" s="182" t="n"/>
      <c r="DL64" s="182" t="n"/>
      <c r="DM64" s="182" t="n"/>
      <c r="DN64" s="183" t="n">
        <v>252.17</v>
      </c>
      <c r="DO64" s="182" t="n"/>
      <c r="DP64" s="183" t="n">
        <v>413.33</v>
      </c>
      <c r="DQ64" s="182" t="n"/>
      <c r="DR64" s="182" t="n"/>
      <c r="DS64" s="182" t="n"/>
      <c r="DT64" s="182" t="n"/>
      <c r="DU64" s="183" t="n">
        <v>711.8</v>
      </c>
      <c r="DV64" s="183" t="n">
        <v>50.04</v>
      </c>
      <c r="DW64" s="183" t="n"/>
      <c r="DX64" s="182" t="n"/>
      <c r="DY64" s="183" t="n">
        <v>730.24</v>
      </c>
      <c r="DZ64" s="182" t="n"/>
      <c r="EA64" s="182" t="n"/>
      <c r="EB64" s="182" t="n"/>
      <c r="EC64" s="182" t="n"/>
      <c r="ED64" s="182" t="n"/>
      <c r="EE64" s="182" t="n"/>
      <c r="EF64" s="183" t="n">
        <v>244</v>
      </c>
      <c r="EG64" s="183" t="n"/>
      <c r="EH64" s="182" t="n"/>
      <c r="EI64" s="182" t="n"/>
      <c r="EJ64" s="182" t="n"/>
      <c r="EK64" s="182" t="n"/>
      <c r="EL64" s="212" t="n">
        <v>857.66</v>
      </c>
      <c r="EM64" s="213" t="n"/>
      <c r="EN64" s="182" t="n"/>
      <c r="EO64" s="187" t="n">
        <v>81.72</v>
      </c>
      <c r="EP64" s="185">
        <f>SUM(G64:EO64)</f>
        <v/>
      </c>
      <c r="EQ64" s="186">
        <f>E64-EP64</f>
        <v/>
      </c>
    </row>
    <row r="65">
      <c r="A65" s="5" t="n">
        <v>64</v>
      </c>
      <c r="B65" s="179" t="n">
        <v>44368</v>
      </c>
      <c r="C65" s="30" t="inlineStr">
        <is>
          <t>3-372-69595</t>
        </is>
      </c>
      <c r="D65" s="180" t="n">
        <v>44322</v>
      </c>
      <c r="E65" s="181" t="n">
        <v>41</v>
      </c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9" t="n">
        <v>41</v>
      </c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2" t="n"/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2" t="n"/>
      <c r="EH65" s="182" t="n"/>
      <c r="EI65" s="182" t="n"/>
      <c r="EJ65" s="182" t="n"/>
      <c r="EK65" s="182" t="n"/>
      <c r="EL65" s="182" t="n"/>
      <c r="EM65" s="182" t="n"/>
      <c r="EN65" s="182" t="n"/>
      <c r="EO65" s="184" t="n"/>
      <c r="EP65" s="185">
        <f>SUM(G65:EO65)</f>
        <v/>
      </c>
      <c r="EQ65" s="186">
        <f>E65-EP65</f>
        <v/>
      </c>
    </row>
    <row r="66">
      <c r="A66" s="5" t="n">
        <v>65</v>
      </c>
      <c r="B66" s="179" t="n">
        <v>44368</v>
      </c>
      <c r="C66" s="30" t="inlineStr">
        <is>
          <t>7-394-32647</t>
        </is>
      </c>
      <c r="D66" s="180" t="n">
        <v>44351</v>
      </c>
      <c r="E66" s="181" t="n">
        <v>2168.25</v>
      </c>
      <c r="F66" s="182" t="n"/>
      <c r="G66" s="189" t="n">
        <v>14.65</v>
      </c>
      <c r="H66" s="182" t="n"/>
      <c r="I66" s="182" t="n"/>
      <c r="J66" s="182" t="n"/>
      <c r="K66" s="182" t="n"/>
      <c r="L66" s="182" t="n"/>
      <c r="M66" s="189" t="n">
        <v>12.18</v>
      </c>
      <c r="N66" s="182" t="n"/>
      <c r="O66" s="182" t="n"/>
      <c r="P66" s="182" t="n"/>
      <c r="Q66" s="182" t="n"/>
      <c r="R66" s="182" t="n"/>
      <c r="S66" s="189" t="n">
        <v>10.81</v>
      </c>
      <c r="T66" s="189" t="n">
        <v>111.79</v>
      </c>
      <c r="U66" s="189" t="n">
        <v>32.19</v>
      </c>
      <c r="V66" s="189" t="n">
        <v>107.28</v>
      </c>
      <c r="W66" s="189" t="n">
        <v>35.67</v>
      </c>
      <c r="X66" s="189" t="n">
        <v>26.72</v>
      </c>
      <c r="Y66" s="182" t="n"/>
      <c r="Z66" s="182" t="n"/>
      <c r="AA66" s="189" t="n">
        <v>13.75</v>
      </c>
      <c r="AB66" s="182" t="n"/>
      <c r="AC66" s="189" t="n">
        <v>45.3</v>
      </c>
      <c r="AD66" s="189" t="n">
        <v>68.97</v>
      </c>
      <c r="AE66" s="182" t="n"/>
      <c r="AF66" s="182" t="n"/>
      <c r="AG66" s="182" t="n"/>
      <c r="AH66" s="182" t="n"/>
      <c r="AI66" s="189" t="n">
        <v>22</v>
      </c>
      <c r="AJ66" s="182" t="n"/>
      <c r="AK66" s="182" t="n"/>
      <c r="AL66" s="182" t="n"/>
      <c r="AM66" s="182" t="n"/>
      <c r="AN66" s="182" t="n"/>
      <c r="AO66" s="189" t="n">
        <v>77.59</v>
      </c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9" t="n">
        <v>30.62</v>
      </c>
      <c r="BC66" s="189" t="n">
        <v>134.08</v>
      </c>
      <c r="BD66" s="189" t="n">
        <v>23.97</v>
      </c>
      <c r="BE66" s="189" t="n">
        <v>13.74</v>
      </c>
      <c r="BF66" s="182" t="n"/>
      <c r="BG66" s="182" t="n"/>
      <c r="BH66" s="189" t="n">
        <v>46.81</v>
      </c>
      <c r="BI66" s="182" t="n"/>
      <c r="BJ66" s="182" t="n"/>
      <c r="BK66" s="182" t="n"/>
      <c r="BL66" s="189" t="n">
        <v>12.18</v>
      </c>
      <c r="BM66" s="182" t="n"/>
      <c r="BN66" s="182" t="n"/>
      <c r="BO66" s="189" t="n">
        <v>14.17</v>
      </c>
      <c r="BP66" s="189" t="n">
        <v>7.65</v>
      </c>
      <c r="BQ66" s="182" t="n"/>
      <c r="BR66" s="182" t="n"/>
      <c r="BS66" s="182" t="n"/>
      <c r="BT66" s="182" t="n"/>
      <c r="BU66" s="182" t="n"/>
      <c r="BV66" s="182" t="n"/>
      <c r="BW66" s="182" t="n"/>
      <c r="BX66" s="189" t="n">
        <v>12.18</v>
      </c>
      <c r="BY66" s="182" t="n"/>
      <c r="BZ66" s="182" t="n"/>
      <c r="CA66" s="182" t="n"/>
      <c r="CB66" s="189" t="n">
        <v>20.49</v>
      </c>
      <c r="CC66" s="182" t="n"/>
      <c r="CD66" s="182" t="n"/>
      <c r="CE66" s="182" t="n"/>
      <c r="CF66" s="182" t="n"/>
      <c r="CG66" s="189" t="n">
        <v>48.23</v>
      </c>
      <c r="CH66" s="182" t="n"/>
      <c r="CI66" s="182" t="n"/>
      <c r="CJ66" s="182" t="n"/>
      <c r="CK66" s="189" t="n">
        <v>12.15</v>
      </c>
      <c r="CL66" s="189" t="n">
        <v>14.67</v>
      </c>
      <c r="CM66" s="189" t="n">
        <v>10.3</v>
      </c>
      <c r="CN66" s="189" t="n">
        <v>39.88</v>
      </c>
      <c r="CO66" s="189" t="n">
        <v>45.26</v>
      </c>
      <c r="CP66" s="182" t="n"/>
      <c r="CQ66" s="182" t="n"/>
      <c r="CR66" s="182" t="n"/>
      <c r="CS66" s="189" t="n">
        <v>24.41</v>
      </c>
      <c r="CT66" s="182" t="n"/>
      <c r="CU66" s="182" t="n"/>
      <c r="CV66" s="189" t="n">
        <v>7.65</v>
      </c>
      <c r="CW66" s="189" t="n">
        <v>33.42</v>
      </c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9" t="n">
        <v>119.64</v>
      </c>
      <c r="DO66" s="182" t="n"/>
      <c r="DP66" s="189" t="n">
        <v>23.38</v>
      </c>
      <c r="DQ66" s="189" t="n">
        <v>51.47</v>
      </c>
      <c r="DR66" s="189" t="n">
        <v>154.34</v>
      </c>
      <c r="DS66" s="182" t="n"/>
      <c r="DT66" s="182" t="n"/>
      <c r="DU66" s="189" t="n">
        <v>13.75</v>
      </c>
      <c r="DV66" s="189" t="n">
        <v>100.88</v>
      </c>
      <c r="DW66" s="182" t="n"/>
      <c r="DX66" s="182" t="n"/>
      <c r="DY66" s="189" t="n">
        <v>549.9799999999999</v>
      </c>
      <c r="DZ66" s="182" t="n"/>
      <c r="EA66" s="189" t="n">
        <v>13.75</v>
      </c>
      <c r="EB66" s="182" t="n"/>
      <c r="EC66" s="182" t="n"/>
      <c r="ED66" s="182" t="n"/>
      <c r="EE66" s="182" t="n"/>
      <c r="EF66" s="182" t="n"/>
      <c r="EG66" s="182" t="n"/>
      <c r="EH66" s="182" t="n"/>
      <c r="EI66" s="182" t="n"/>
      <c r="EJ66" s="182" t="n"/>
      <c r="EK66" s="182" t="n"/>
      <c r="EL66" s="182" t="n"/>
      <c r="EM66" s="182" t="n"/>
      <c r="EN66" s="189" t="n">
        <v>10.3</v>
      </c>
      <c r="EO66" s="184" t="n"/>
      <c r="EP66" s="185">
        <f>SUM(G66:EO66)</f>
        <v/>
      </c>
      <c r="EQ66" s="186">
        <f>E66-EP66</f>
        <v/>
      </c>
    </row>
    <row r="67">
      <c r="A67" s="5" t="n">
        <v>66</v>
      </c>
      <c r="B67" s="179" t="n">
        <v>44370</v>
      </c>
      <c r="C67" s="30" t="inlineStr">
        <is>
          <t>TTI2103309</t>
        </is>
      </c>
      <c r="D67" s="180" t="n">
        <v>44348</v>
      </c>
      <c r="E67" s="181" t="n">
        <v>31.68</v>
      </c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9" t="n">
        <v>31.68</v>
      </c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2" t="n"/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2" t="n"/>
      <c r="DG67" s="182" t="n"/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2" t="n"/>
      <c r="DT67" s="182" t="n"/>
      <c r="DU67" s="182" t="n"/>
      <c r="DV67" s="182" t="n"/>
      <c r="DW67" s="182" t="n"/>
      <c r="DX67" s="182" t="n"/>
      <c r="DY67" s="182" t="n"/>
      <c r="DZ67" s="182" t="n"/>
      <c r="EA67" s="182" t="n"/>
      <c r="EB67" s="182" t="n"/>
      <c r="EC67" s="182" t="n"/>
      <c r="ED67" s="182" t="n"/>
      <c r="EE67" s="182" t="n"/>
      <c r="EF67" s="182" t="n"/>
      <c r="EG67" s="182" t="n"/>
      <c r="EH67" s="182" t="n"/>
      <c r="EI67" s="182" t="n"/>
      <c r="EJ67" s="182" t="n"/>
      <c r="EK67" s="182" t="n"/>
      <c r="EL67" s="182" t="n"/>
      <c r="EM67" s="182" t="n"/>
      <c r="EN67" s="182" t="n"/>
      <c r="EO67" s="184" t="n"/>
      <c r="EP67" s="185">
        <f>SUM(G67:EO67)</f>
        <v/>
      </c>
      <c r="EQ67" s="186">
        <f>E67-EP67</f>
        <v/>
      </c>
    </row>
    <row r="68">
      <c r="A68" s="5" t="n">
        <v>67</v>
      </c>
      <c r="B68" s="179" t="n">
        <v>44370</v>
      </c>
      <c r="C68" s="30" t="inlineStr">
        <is>
          <t>LITEON2102316</t>
        </is>
      </c>
      <c r="D68" s="180" t="n">
        <v>44356</v>
      </c>
      <c r="E68" s="181" t="n">
        <v>17.4</v>
      </c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9" t="n">
        <v>17.4</v>
      </c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2" t="n"/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2" t="n"/>
      <c r="EG68" s="182" t="n"/>
      <c r="EH68" s="182" t="n"/>
      <c r="EI68" s="182" t="n"/>
      <c r="EJ68" s="182" t="n"/>
      <c r="EK68" s="182" t="n"/>
      <c r="EL68" s="182" t="n"/>
      <c r="EM68" s="182" t="n"/>
      <c r="EN68" s="182" t="n"/>
      <c r="EO68" s="184" t="n"/>
      <c r="EP68" s="185">
        <f>SUM(G68:EO68)</f>
        <v/>
      </c>
      <c r="EQ68" s="186">
        <f>E68-EP68</f>
        <v/>
      </c>
    </row>
    <row r="69">
      <c r="A69" s="5" t="n">
        <v>68</v>
      </c>
      <c r="B69" s="179" t="n">
        <v>44370</v>
      </c>
      <c r="C69" s="30" t="inlineStr">
        <is>
          <t>MASTER2101818</t>
        </is>
      </c>
      <c r="D69" s="180" t="n">
        <v>44334</v>
      </c>
      <c r="E69" s="181" t="n">
        <v>132</v>
      </c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9" t="n">
        <v>132</v>
      </c>
      <c r="DO69" s="182" t="n"/>
      <c r="DP69" s="182" t="n"/>
      <c r="DQ69" s="182" t="n"/>
      <c r="DR69" s="182" t="n"/>
      <c r="DS69" s="182" t="n"/>
      <c r="DT69" s="182" t="n"/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2" t="n"/>
      <c r="EG69" s="182" t="n"/>
      <c r="EH69" s="182" t="n"/>
      <c r="EI69" s="182" t="n"/>
      <c r="EJ69" s="182" t="n"/>
      <c r="EK69" s="182" t="n"/>
      <c r="EL69" s="182" t="n"/>
      <c r="EM69" s="182" t="n"/>
      <c r="EN69" s="182" t="n"/>
      <c r="EO69" s="184" t="n"/>
      <c r="EP69" s="185">
        <f>SUM(G69:EO69)</f>
        <v/>
      </c>
      <c r="EQ69" s="186">
        <f>E69-EP69</f>
        <v/>
      </c>
    </row>
    <row r="70">
      <c r="A70" s="5" t="n">
        <v>69</v>
      </c>
      <c r="B70" s="179" t="n">
        <v>44370</v>
      </c>
      <c r="C70" s="30" t="inlineStr">
        <is>
          <t>AVENT2101816</t>
        </is>
      </c>
      <c r="D70" s="180" t="n">
        <v>44334</v>
      </c>
      <c r="E70" s="181" t="n">
        <v>102.12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9" t="n">
        <v>102.12</v>
      </c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2" t="n"/>
      <c r="EH70" s="182" t="n"/>
      <c r="EI70" s="182" t="n"/>
      <c r="EJ70" s="182" t="n"/>
      <c r="EK70" s="182" t="n"/>
      <c r="EL70" s="182" t="n"/>
      <c r="EM70" s="182" t="n"/>
      <c r="EN70" s="182" t="n"/>
      <c r="EO70" s="184" t="n"/>
      <c r="EP70" s="185">
        <f>SUM(G70:EO70)</f>
        <v/>
      </c>
      <c r="EQ70" s="186">
        <f>E70-EP70</f>
        <v/>
      </c>
    </row>
    <row r="71">
      <c r="A71" s="5" t="n">
        <v>70</v>
      </c>
      <c r="B71" s="179" t="n">
        <v>44370</v>
      </c>
      <c r="C71" s="30" t="inlineStr">
        <is>
          <t>MASTER2103062</t>
        </is>
      </c>
      <c r="D71" s="180" t="n">
        <v>44342</v>
      </c>
      <c r="E71" s="181" t="n">
        <v>18.8</v>
      </c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9" t="n">
        <v>18.8</v>
      </c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2" t="n"/>
      <c r="EH71" s="182" t="n"/>
      <c r="EI71" s="182" t="n"/>
      <c r="EJ71" s="182" t="n"/>
      <c r="EK71" s="182" t="n"/>
      <c r="EL71" s="182" t="n"/>
      <c r="EM71" s="182" t="n"/>
      <c r="EN71" s="182" t="n"/>
      <c r="EO71" s="184" t="n"/>
      <c r="EP71" s="185">
        <f>SUM(G71:EO71)</f>
        <v/>
      </c>
      <c r="EQ71" s="186">
        <f>E71-EP71</f>
        <v/>
      </c>
    </row>
    <row r="72">
      <c r="A72" s="5" t="n">
        <v>71</v>
      </c>
      <c r="B72" s="179" t="n">
        <v>44370</v>
      </c>
      <c r="C72" s="30" t="inlineStr">
        <is>
          <t>MASTER2103088</t>
        </is>
      </c>
      <c r="D72" s="180" t="n">
        <v>44349</v>
      </c>
      <c r="E72" s="181" t="n">
        <v>10</v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9" t="n">
        <v>10</v>
      </c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2" t="n"/>
      <c r="EG72" s="182" t="n"/>
      <c r="EH72" s="182" t="n"/>
      <c r="EI72" s="182" t="n"/>
      <c r="EJ72" s="182" t="n"/>
      <c r="EK72" s="182" t="n"/>
      <c r="EL72" s="182" t="n"/>
      <c r="EM72" s="182" t="n"/>
      <c r="EN72" s="182" t="n"/>
      <c r="EO72" s="184" t="n"/>
      <c r="EP72" s="185">
        <f>SUM(G72:EO72)</f>
        <v/>
      </c>
      <c r="EQ72" s="186">
        <f>E72-EP72</f>
        <v/>
      </c>
    </row>
    <row r="73">
      <c r="A73" s="5" t="n">
        <v>72</v>
      </c>
      <c r="B73" s="179" t="n">
        <v>44370</v>
      </c>
      <c r="C73" s="30" t="inlineStr">
        <is>
          <t>ARROW2103066</t>
        </is>
      </c>
      <c r="D73" s="180" t="n">
        <v>44349</v>
      </c>
      <c r="E73" s="181" t="n">
        <v>190</v>
      </c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9" t="n">
        <v>190</v>
      </c>
      <c r="DZ73" s="182" t="n"/>
      <c r="EA73" s="182" t="n"/>
      <c r="EB73" s="182" t="n"/>
      <c r="EC73" s="182" t="n"/>
      <c r="ED73" s="182" t="n"/>
      <c r="EE73" s="182" t="n"/>
      <c r="EF73" s="182" t="n"/>
      <c r="EG73" s="182" t="n"/>
      <c r="EH73" s="182" t="n"/>
      <c r="EI73" s="182" t="n"/>
      <c r="EJ73" s="182" t="n"/>
      <c r="EK73" s="182" t="n"/>
      <c r="EL73" s="182" t="n"/>
      <c r="EM73" s="182" t="n"/>
      <c r="EN73" s="182" t="n"/>
      <c r="EO73" s="184" t="n"/>
      <c r="EP73" s="185">
        <f>SUM(G73:EO73)</f>
        <v/>
      </c>
      <c r="EQ73" s="186">
        <f>E73-EP73</f>
        <v/>
      </c>
    </row>
    <row r="74">
      <c r="A74" s="5" t="n">
        <v>73</v>
      </c>
      <c r="B74" s="179" t="n">
        <v>44370</v>
      </c>
      <c r="C74" s="30" t="inlineStr">
        <is>
          <t>LITEON2101863</t>
        </is>
      </c>
      <c r="D74" s="180" t="n">
        <v>44355</v>
      </c>
      <c r="E74" s="181" t="n">
        <v>42.75</v>
      </c>
      <c r="F74" s="189" t="n">
        <v>42.75</v>
      </c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2" t="n"/>
      <c r="EF74" s="182" t="n"/>
      <c r="EG74" s="182" t="n"/>
      <c r="EH74" s="182" t="n"/>
      <c r="EI74" s="182" t="n"/>
      <c r="EJ74" s="182" t="n"/>
      <c r="EK74" s="182" t="n"/>
      <c r="EL74" s="182" t="n"/>
      <c r="EM74" s="182" t="n"/>
      <c r="EN74" s="182" t="n"/>
      <c r="EO74" s="184" t="n"/>
      <c r="EP74" s="185">
        <f>SUM(F74:EO74)</f>
        <v/>
      </c>
      <c r="EQ74" s="186">
        <f>E74-EP74</f>
        <v/>
      </c>
    </row>
    <row r="75">
      <c r="A75" s="5" t="n">
        <v>74</v>
      </c>
      <c r="B75" s="179" t="n">
        <v>44370</v>
      </c>
      <c r="C75" s="30" t="inlineStr">
        <is>
          <t>ARROW2103093</t>
        </is>
      </c>
      <c r="D75" s="180" t="n">
        <v>44358</v>
      </c>
      <c r="E75" s="181">
        <f>68+408</f>
        <v/>
      </c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9" t="n">
        <v>476</v>
      </c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2" t="n"/>
      <c r="EH75" s="182" t="n"/>
      <c r="EI75" s="182" t="n"/>
      <c r="EJ75" s="182" t="n"/>
      <c r="EK75" s="182" t="n"/>
      <c r="EL75" s="182" t="n"/>
      <c r="EM75" s="182" t="n"/>
      <c r="EN75" s="182" t="n"/>
      <c r="EO75" s="184" t="n"/>
      <c r="EP75" s="185">
        <f>SUM(G75:EO75)</f>
        <v/>
      </c>
      <c r="EQ75" s="186">
        <f>E75-EP75</f>
        <v/>
      </c>
    </row>
    <row r="76">
      <c r="A76" s="5" t="n">
        <v>75</v>
      </c>
      <c r="B76" s="179" t="n">
        <v>44370</v>
      </c>
      <c r="C76" s="30" t="inlineStr">
        <is>
          <t>ARROW2102903</t>
        </is>
      </c>
      <c r="D76" s="180" t="n">
        <v>44314</v>
      </c>
      <c r="E76" s="181" t="n">
        <v>62.88</v>
      </c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9" t="n">
        <v>62.88</v>
      </c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2" t="n"/>
      <c r="DT76" s="182" t="n"/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2" t="n"/>
      <c r="ED76" s="182" t="n"/>
      <c r="EE76" s="182" t="n"/>
      <c r="EF76" s="182" t="n"/>
      <c r="EG76" s="182" t="n"/>
      <c r="EH76" s="182" t="n"/>
      <c r="EI76" s="182" t="n"/>
      <c r="EJ76" s="182" t="n"/>
      <c r="EK76" s="182" t="n"/>
      <c r="EL76" s="182" t="n"/>
      <c r="EM76" s="182" t="n"/>
      <c r="EN76" s="182" t="n"/>
      <c r="EO76" s="184" t="n"/>
      <c r="EP76" s="185">
        <f>SUM(G76:EO76)</f>
        <v/>
      </c>
      <c r="EQ76" s="186">
        <f>E76-EP76</f>
        <v/>
      </c>
    </row>
    <row r="77">
      <c r="A77" s="5" t="n">
        <v>76</v>
      </c>
      <c r="B77" s="179" t="n">
        <v>44370</v>
      </c>
      <c r="C77" s="30" t="inlineStr">
        <is>
          <t>ARROW2103143</t>
        </is>
      </c>
      <c r="D77" s="180" t="n">
        <v>44341</v>
      </c>
      <c r="E77" s="181" t="n">
        <v>3.04</v>
      </c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9" t="n">
        <v>3.04</v>
      </c>
      <c r="BY77" s="182" t="n"/>
      <c r="BZ77" s="182" t="n"/>
      <c r="CA77" s="182" t="n"/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2" t="n"/>
      <c r="EG77" s="182" t="n"/>
      <c r="EH77" s="182" t="n"/>
      <c r="EI77" s="182" t="n"/>
      <c r="EJ77" s="182" t="n"/>
      <c r="EK77" s="182" t="n"/>
      <c r="EL77" s="182" t="n"/>
      <c r="EM77" s="182" t="n"/>
      <c r="EN77" s="182" t="n"/>
      <c r="EO77" s="184" t="n"/>
      <c r="EP77" s="185">
        <f>SUM(G77:EO77)</f>
        <v/>
      </c>
      <c r="EQ77" s="186">
        <f>E77-EP77</f>
        <v/>
      </c>
    </row>
    <row r="78">
      <c r="A78" s="5" t="n">
        <v>77</v>
      </c>
      <c r="B78" s="179" t="n">
        <v>44370</v>
      </c>
      <c r="C78" s="30" t="inlineStr">
        <is>
          <t>AVNET2103065</t>
        </is>
      </c>
      <c r="D78" s="180" t="n">
        <v>44342</v>
      </c>
      <c r="E78" s="181" t="n">
        <v>371.91</v>
      </c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9" t="n">
        <v>371.91</v>
      </c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2" t="n"/>
      <c r="DC78" s="182" t="n"/>
      <c r="DD78" s="182" t="n"/>
      <c r="DE78" s="182" t="n"/>
      <c r="DF78" s="182" t="n"/>
      <c r="DG78" s="182" t="n"/>
      <c r="DH78" s="182" t="n"/>
      <c r="DI78" s="182" t="n"/>
      <c r="DJ78" s="182" t="n"/>
      <c r="DK78" s="182" t="n"/>
      <c r="DL78" s="182" t="n"/>
      <c r="DM78" s="182" t="n"/>
      <c r="DN78" s="182" t="n"/>
      <c r="DO78" s="182" t="n"/>
      <c r="DP78" s="182" t="n"/>
      <c r="DQ78" s="182" t="n"/>
      <c r="DR78" s="182" t="n"/>
      <c r="DS78" s="182" t="n"/>
      <c r="DT78" s="182" t="n"/>
      <c r="DU78" s="182" t="n"/>
      <c r="DV78" s="182" t="n"/>
      <c r="DW78" s="182" t="n"/>
      <c r="DX78" s="182" t="n"/>
      <c r="DY78" s="182" t="n"/>
      <c r="DZ78" s="182" t="n"/>
      <c r="EA78" s="182" t="n"/>
      <c r="EB78" s="182" t="n"/>
      <c r="EC78" s="182" t="n"/>
      <c r="ED78" s="182" t="n"/>
      <c r="EE78" s="182" t="n"/>
      <c r="EF78" s="182" t="n"/>
      <c r="EG78" s="182" t="n"/>
      <c r="EH78" s="182" t="n"/>
      <c r="EI78" s="182" t="n"/>
      <c r="EJ78" s="182" t="n"/>
      <c r="EK78" s="182" t="n"/>
      <c r="EL78" s="182" t="n"/>
      <c r="EM78" s="182" t="n"/>
      <c r="EN78" s="182" t="n"/>
      <c r="EO78" s="184" t="n"/>
      <c r="EP78" s="185">
        <f>SUM(G78:EO78)</f>
        <v/>
      </c>
      <c r="EQ78" s="186">
        <f>E78-EP78</f>
        <v/>
      </c>
    </row>
    <row r="79">
      <c r="A79" s="5" t="n">
        <v>78</v>
      </c>
      <c r="B79" s="179" t="n">
        <v>44371</v>
      </c>
      <c r="C79" s="30" t="inlineStr">
        <is>
          <t>3-387-01708</t>
        </is>
      </c>
      <c r="D79" s="180" t="n">
        <v>44364</v>
      </c>
      <c r="E79" s="181" t="n">
        <v>82</v>
      </c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9" t="n">
        <v>41</v>
      </c>
      <c r="BW79" s="182" t="n"/>
      <c r="BX79" s="182" t="n"/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9" t="n">
        <v>41</v>
      </c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2" t="n"/>
      <c r="DB79" s="182" t="n"/>
      <c r="DC79" s="182" t="n"/>
      <c r="DD79" s="182" t="n"/>
      <c r="DE79" s="182" t="n"/>
      <c r="DF79" s="182" t="n"/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2" t="n"/>
      <c r="DT79" s="182" t="n"/>
      <c r="DU79" s="182" t="n"/>
      <c r="DV79" s="182" t="n"/>
      <c r="DW79" s="182" t="n"/>
      <c r="DX79" s="182" t="n"/>
      <c r="DY79" s="182" t="n"/>
      <c r="DZ79" s="182" t="n"/>
      <c r="EA79" s="182" t="n"/>
      <c r="EB79" s="182" t="n"/>
      <c r="EC79" s="182" t="n"/>
      <c r="ED79" s="182" t="n"/>
      <c r="EE79" s="182" t="n"/>
      <c r="EF79" s="182" t="n"/>
      <c r="EG79" s="182" t="n"/>
      <c r="EH79" s="182" t="n"/>
      <c r="EI79" s="182" t="n"/>
      <c r="EJ79" s="182" t="n"/>
      <c r="EK79" s="182" t="n"/>
      <c r="EL79" s="182" t="n"/>
      <c r="EM79" s="182" t="n"/>
      <c r="EN79" s="182" t="n"/>
      <c r="EO79" s="184" t="n"/>
      <c r="EP79" s="185">
        <f>SUM(G79:EO79)</f>
        <v/>
      </c>
      <c r="EQ79" s="186">
        <f>E79-EP79</f>
        <v/>
      </c>
    </row>
    <row r="80">
      <c r="A80" s="5" t="n">
        <v>79</v>
      </c>
      <c r="B80" s="179" t="n">
        <v>44371</v>
      </c>
      <c r="C80" s="30" t="inlineStr">
        <is>
          <t>3-385-5561</t>
        </is>
      </c>
      <c r="D80" s="180" t="n">
        <v>44361</v>
      </c>
      <c r="E80" s="181" t="n">
        <v>1176.58</v>
      </c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9" t="n">
        <v>77.83</v>
      </c>
      <c r="S80" s="182" t="n"/>
      <c r="T80" s="182" t="n"/>
      <c r="U80" s="182" t="n"/>
      <c r="V80" s="182" t="n"/>
      <c r="W80" s="189" t="n">
        <v>38.23</v>
      </c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9" t="n">
        <v>1060.52</v>
      </c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2" t="n"/>
      <c r="BU80" s="182" t="n"/>
      <c r="BV80" s="182" t="n"/>
      <c r="BW80" s="182" t="n"/>
      <c r="BX80" s="182" t="n"/>
      <c r="BY80" s="182" t="n"/>
      <c r="BZ80" s="182" t="n"/>
      <c r="CA80" s="182" t="n"/>
      <c r="CB80" s="182" t="n"/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2" t="n"/>
      <c r="CQ80" s="182" t="n"/>
      <c r="CR80" s="182" t="n"/>
      <c r="CS80" s="182" t="n"/>
      <c r="CT80" s="182" t="n"/>
      <c r="CU80" s="182" t="n"/>
      <c r="CV80" s="182" t="n"/>
      <c r="CW80" s="182" t="n"/>
      <c r="CX80" s="182" t="n"/>
      <c r="CY80" s="182" t="n"/>
      <c r="CZ80" s="182" t="n"/>
      <c r="DA80" s="182" t="n"/>
      <c r="DB80" s="182" t="n"/>
      <c r="DC80" s="182" t="n"/>
      <c r="DD80" s="182" t="n"/>
      <c r="DE80" s="182" t="n"/>
      <c r="DF80" s="182" t="n"/>
      <c r="DG80" s="182" t="n"/>
      <c r="DH80" s="182" t="n"/>
      <c r="DI80" s="182" t="n"/>
      <c r="DJ80" s="182" t="n"/>
      <c r="DK80" s="182" t="n"/>
      <c r="DL80" s="182" t="n"/>
      <c r="DM80" s="182" t="n"/>
      <c r="DN80" s="182" t="n"/>
      <c r="DO80" s="182" t="n"/>
      <c r="DP80" s="182" t="n"/>
      <c r="DQ80" s="182" t="n"/>
      <c r="DR80" s="182" t="n"/>
      <c r="DS80" s="182" t="n"/>
      <c r="DT80" s="182" t="n"/>
      <c r="DU80" s="182" t="n"/>
      <c r="DV80" s="182" t="n"/>
      <c r="DW80" s="182" t="n"/>
      <c r="DX80" s="182" t="n"/>
      <c r="DY80" s="182" t="n"/>
      <c r="DZ80" s="182" t="n"/>
      <c r="EA80" s="182" t="n"/>
      <c r="EB80" s="182" t="n"/>
      <c r="EC80" s="182" t="n"/>
      <c r="ED80" s="182" t="n"/>
      <c r="EE80" s="182" t="n"/>
      <c r="EF80" s="182" t="n"/>
      <c r="EG80" s="182" t="n"/>
      <c r="EH80" s="182" t="n"/>
      <c r="EI80" s="182" t="n"/>
      <c r="EJ80" s="182" t="n"/>
      <c r="EK80" s="182" t="n"/>
      <c r="EL80" s="182" t="n"/>
      <c r="EM80" s="182" t="n"/>
      <c r="EN80" s="182" t="n"/>
      <c r="EO80" s="184" t="n"/>
      <c r="EP80" s="185">
        <f>SUM(G80:EO80)</f>
        <v/>
      </c>
      <c r="EQ80" s="186">
        <f>E80-EP80</f>
        <v/>
      </c>
    </row>
    <row r="81">
      <c r="A81" s="5" t="n">
        <v>80</v>
      </c>
      <c r="B81" s="179" t="n">
        <v>44371</v>
      </c>
      <c r="C81" s="30" t="inlineStr">
        <is>
          <t>3-386-13387</t>
        </is>
      </c>
      <c r="D81" s="180" t="n">
        <v>44362</v>
      </c>
      <c r="E81" s="181" t="n">
        <v>4397.11</v>
      </c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9" t="n">
        <v>38.23</v>
      </c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2" t="n"/>
      <c r="CA81" s="182" t="n"/>
      <c r="CB81" s="182" t="n"/>
      <c r="CC81" s="182" t="n"/>
      <c r="CD81" s="182" t="n"/>
      <c r="CE81" s="182" t="n"/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2" t="n"/>
      <c r="CQ81" s="182" t="n"/>
      <c r="CR81" s="182" t="n"/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2" t="n"/>
      <c r="DG81" s="182" t="n"/>
      <c r="DH81" s="182" t="n"/>
      <c r="DI81" s="182" t="n"/>
      <c r="DJ81" s="182" t="n"/>
      <c r="DK81" s="182" t="n"/>
      <c r="DL81" s="182" t="n"/>
      <c r="DM81" s="182" t="n"/>
      <c r="DN81" s="182" t="n"/>
      <c r="DO81" s="182" t="n"/>
      <c r="DP81" s="182" t="n"/>
      <c r="DQ81" s="182" t="n"/>
      <c r="DR81" s="182" t="n"/>
      <c r="DS81" s="182" t="n"/>
      <c r="DT81" s="182" t="n"/>
      <c r="DU81" s="189" t="n">
        <v>38.23</v>
      </c>
      <c r="DV81" s="182" t="n"/>
      <c r="DW81" s="182" t="n"/>
      <c r="DX81" s="182" t="n"/>
      <c r="DY81" s="182" t="n"/>
      <c r="DZ81" s="182" t="n"/>
      <c r="EA81" s="189" t="n">
        <v>1883.41</v>
      </c>
      <c r="EB81" s="182" t="n"/>
      <c r="EC81" s="182" t="n"/>
      <c r="ED81" s="189" t="n">
        <v>976.37</v>
      </c>
      <c r="EE81" s="182" t="n"/>
      <c r="EF81" s="182" t="n"/>
      <c r="EG81" s="182" t="n"/>
      <c r="EH81" s="182" t="n"/>
      <c r="EI81" s="189" t="n">
        <v>1460.87</v>
      </c>
      <c r="EJ81" s="182" t="n"/>
      <c r="EK81" s="182" t="n"/>
      <c r="EL81" s="182" t="n"/>
      <c r="EM81" s="182" t="n"/>
      <c r="EN81" s="182" t="n"/>
      <c r="EO81" s="184" t="n"/>
      <c r="EP81" s="185">
        <f>SUM(G81:EO81)</f>
        <v/>
      </c>
      <c r="EQ81" s="186">
        <f>E81-EP81</f>
        <v/>
      </c>
    </row>
    <row r="82">
      <c r="A82" s="5" t="n">
        <v>81</v>
      </c>
      <c r="B82" s="179" t="n">
        <v>44371</v>
      </c>
      <c r="C82" s="30" t="inlineStr">
        <is>
          <t>3-387-02022</t>
        </is>
      </c>
      <c r="D82" s="180" t="n">
        <v>44364</v>
      </c>
      <c r="E82" s="181" t="n">
        <v>10987.33</v>
      </c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2" t="n"/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9" t="n">
        <v>3659.54</v>
      </c>
      <c r="BD82" s="182" t="n"/>
      <c r="BE82" s="182" t="n"/>
      <c r="BF82" s="182" t="n"/>
      <c r="BG82" s="182" t="n"/>
      <c r="BH82" s="189" t="n">
        <v>1014.62</v>
      </c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2" t="n"/>
      <c r="CA82" s="182" t="n"/>
      <c r="CB82" s="182" t="n"/>
      <c r="CC82" s="189" t="n">
        <v>2029.62</v>
      </c>
      <c r="CD82" s="189" t="n">
        <v>1611.76</v>
      </c>
      <c r="CE82" s="189" t="n">
        <v>1611.76</v>
      </c>
      <c r="CF82" s="182" t="n"/>
      <c r="CG82" s="182" t="n"/>
      <c r="CH82" s="182" t="n"/>
      <c r="CI82" s="182" t="n"/>
      <c r="CJ82" s="189" t="n">
        <v>158.57</v>
      </c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2" t="n"/>
      <c r="DG82" s="182" t="n"/>
      <c r="DH82" s="182" t="n"/>
      <c r="DI82" s="182" t="n"/>
      <c r="DJ82" s="182" t="n"/>
      <c r="DK82" s="182" t="n"/>
      <c r="DL82" s="182" t="n"/>
      <c r="DM82" s="182" t="n"/>
      <c r="DN82" s="189" t="n">
        <v>513.23</v>
      </c>
      <c r="DO82" s="182" t="n"/>
      <c r="DP82" s="182" t="n"/>
      <c r="DQ82" s="182" t="n"/>
      <c r="DR82" s="182" t="n"/>
      <c r="DS82" s="182" t="n"/>
      <c r="DT82" s="182" t="n"/>
      <c r="DU82" s="182" t="n"/>
      <c r="DV82" s="182" t="n"/>
      <c r="DW82" s="182" t="n"/>
      <c r="DX82" s="182" t="n"/>
      <c r="DY82" s="189" t="n">
        <v>388.23</v>
      </c>
      <c r="DZ82" s="182" t="n"/>
      <c r="EA82" s="182" t="n"/>
      <c r="EB82" s="182" t="n"/>
      <c r="EC82" s="182" t="n"/>
      <c r="ED82" s="182" t="n"/>
      <c r="EE82" s="182" t="n"/>
      <c r="EF82" s="182" t="n"/>
      <c r="EG82" s="182" t="n"/>
      <c r="EH82" s="182" t="n"/>
      <c r="EI82" s="182" t="n"/>
      <c r="EJ82" s="182" t="n"/>
      <c r="EK82" s="182" t="n"/>
      <c r="EL82" s="182" t="n"/>
      <c r="EM82" s="182" t="n"/>
      <c r="EN82" s="182" t="n"/>
      <c r="EO82" s="184" t="n"/>
      <c r="EP82" s="185">
        <f>SUM(G82:EO82)</f>
        <v/>
      </c>
      <c r="EQ82" s="186">
        <f>E82-EP82</f>
        <v/>
      </c>
    </row>
    <row r="83">
      <c r="A83" s="5" t="n">
        <v>82</v>
      </c>
      <c r="B83" s="179" t="n">
        <v>44371</v>
      </c>
      <c r="C83" s="30" t="inlineStr">
        <is>
          <t>3-387-41349</t>
        </is>
      </c>
      <c r="D83" s="180" t="n">
        <v>44365</v>
      </c>
      <c r="E83" s="181" t="n">
        <v>3613.51</v>
      </c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2" t="n"/>
      <c r="AB83" s="182" t="n"/>
      <c r="AC83" s="182" t="n"/>
      <c r="AD83" s="182" t="n"/>
      <c r="AE83" s="182" t="n"/>
      <c r="AF83" s="182" t="n"/>
      <c r="AG83" s="182" t="n"/>
      <c r="AH83" s="182" t="n"/>
      <c r="AI83" s="182" t="n"/>
      <c r="AJ83" s="182" t="n"/>
      <c r="AK83" s="182" t="n"/>
      <c r="AL83" s="189" t="n">
        <v>440.73</v>
      </c>
      <c r="AM83" s="182" t="n"/>
      <c r="AN83" s="182" t="n"/>
      <c r="AO83" s="182" t="n"/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2" t="n"/>
      <c r="BP83" s="182" t="n"/>
      <c r="BQ83" s="182" t="n"/>
      <c r="BR83" s="182" t="n"/>
      <c r="BS83" s="182" t="n"/>
      <c r="BT83" s="182" t="n"/>
      <c r="BU83" s="182" t="n"/>
      <c r="BV83" s="182" t="n"/>
      <c r="BW83" s="182" t="n"/>
      <c r="BX83" s="182" t="n"/>
      <c r="BY83" s="182" t="n"/>
      <c r="BZ83" s="182" t="n"/>
      <c r="CA83" s="182" t="n"/>
      <c r="CB83" s="182" t="n"/>
      <c r="CC83" s="182" t="n"/>
      <c r="CD83" s="182" t="n"/>
      <c r="CE83" s="182" t="n"/>
      <c r="CF83" s="182" t="n"/>
      <c r="CG83" s="182" t="n"/>
      <c r="CH83" s="182" t="n"/>
      <c r="CI83" s="182" t="n"/>
      <c r="CJ83" s="189" t="n">
        <v>1775.8</v>
      </c>
      <c r="CK83" s="182" t="n"/>
      <c r="CL83" s="182" t="n"/>
      <c r="CM83" s="182" t="n"/>
      <c r="CN83" s="182" t="n"/>
      <c r="CO83" s="182" t="n"/>
      <c r="CP83" s="182" t="n"/>
      <c r="CQ83" s="182" t="n"/>
      <c r="CR83" s="182" t="n"/>
      <c r="CS83" s="182" t="n"/>
      <c r="CT83" s="182" t="n"/>
      <c r="CU83" s="182" t="n"/>
      <c r="CV83" s="182" t="n"/>
      <c r="CW83" s="182" t="n"/>
      <c r="CX83" s="182" t="n"/>
      <c r="CY83" s="182" t="n"/>
      <c r="CZ83" s="182" t="n"/>
      <c r="DA83" s="182" t="n"/>
      <c r="DB83" s="182" t="n"/>
      <c r="DC83" s="182" t="n"/>
      <c r="DD83" s="182" t="n"/>
      <c r="DE83" s="182" t="n"/>
      <c r="DF83" s="182" t="n"/>
      <c r="DG83" s="182" t="n"/>
      <c r="DH83" s="182" t="n"/>
      <c r="DI83" s="182" t="n"/>
      <c r="DJ83" s="182" t="n"/>
      <c r="DK83" s="182" t="n"/>
      <c r="DL83" s="182" t="n"/>
      <c r="DM83" s="182" t="n"/>
      <c r="DN83" s="182" t="n"/>
      <c r="DO83" s="182" t="n"/>
      <c r="DP83" s="182" t="n"/>
      <c r="DQ83" s="182" t="n"/>
      <c r="DR83" s="182" t="n"/>
      <c r="DS83" s="182" t="n"/>
      <c r="DT83" s="182" t="n"/>
      <c r="DU83" s="189" t="n">
        <v>53.41</v>
      </c>
      <c r="DV83" s="182" t="n"/>
      <c r="DW83" s="182" t="n"/>
      <c r="DX83" s="182" t="n"/>
      <c r="DY83" s="182" t="n"/>
      <c r="DZ83" s="182" t="n"/>
      <c r="EA83" s="182" t="n"/>
      <c r="EB83" s="182" t="n"/>
      <c r="EC83" s="182" t="n"/>
      <c r="ED83" s="182" t="n"/>
      <c r="EE83" s="182" t="n"/>
      <c r="EF83" s="182" t="n"/>
      <c r="EG83" s="182" t="n"/>
      <c r="EH83" s="182" t="n"/>
      <c r="EI83" s="182" t="n"/>
      <c r="EJ83" s="189" t="n">
        <v>1343.57</v>
      </c>
      <c r="EK83" s="182" t="n"/>
      <c r="EL83" s="182" t="n"/>
      <c r="EM83" s="182" t="n"/>
      <c r="EN83" s="182" t="n"/>
      <c r="EO83" s="184" t="n"/>
      <c r="EP83" s="185">
        <f>SUM(G83:EO83)</f>
        <v/>
      </c>
      <c r="EQ83" s="186">
        <f>E83-EP83</f>
        <v/>
      </c>
    </row>
    <row r="84">
      <c r="A84" s="5" t="n">
        <v>83</v>
      </c>
      <c r="B84" s="179" t="n">
        <v>44371</v>
      </c>
      <c r="C84" s="30" t="inlineStr">
        <is>
          <t>7-408-72047</t>
        </is>
      </c>
      <c r="D84" s="180" t="n">
        <v>44365</v>
      </c>
      <c r="E84" s="181">
        <f>23.04-5.76</f>
        <v/>
      </c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9" t="n">
        <v>5.76</v>
      </c>
      <c r="AM84" s="182" t="n"/>
      <c r="AN84" s="182" t="n"/>
      <c r="AO84" s="189" t="n">
        <v>5.76</v>
      </c>
      <c r="AP84" s="182" t="inlineStr">
        <is>
          <t>X21721DP DEV</t>
        </is>
      </c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2" t="n"/>
      <c r="BU84" s="182" t="n"/>
      <c r="BV84" s="182" t="n"/>
      <c r="BW84" s="182" t="n"/>
      <c r="BX84" s="182" t="n"/>
      <c r="BY84" s="182" t="n"/>
      <c r="BZ84" s="182" t="n"/>
      <c r="CA84" s="182" t="n"/>
      <c r="CB84" s="182" t="n"/>
      <c r="CC84" s="182" t="n"/>
      <c r="CD84" s="182" t="n"/>
      <c r="CE84" s="182" t="n"/>
      <c r="CF84" s="182" t="n"/>
      <c r="CG84" s="182" t="n"/>
      <c r="CH84" s="182" t="n"/>
      <c r="CI84" s="182" t="n"/>
      <c r="CJ84" s="182" t="n"/>
      <c r="CK84" s="182" t="n"/>
      <c r="CL84" s="182" t="n"/>
      <c r="CM84" s="182" t="n"/>
      <c r="CN84" s="182" t="n"/>
      <c r="CO84" s="182" t="n"/>
      <c r="CP84" s="182" t="n"/>
      <c r="CQ84" s="182" t="n"/>
      <c r="CR84" s="182" t="n"/>
      <c r="CS84" s="182" t="n"/>
      <c r="CT84" s="182" t="n"/>
      <c r="CU84" s="182" t="n"/>
      <c r="CV84" s="182" t="n"/>
      <c r="CW84" s="182" t="n"/>
      <c r="CX84" s="182" t="n"/>
      <c r="CY84" s="182" t="n"/>
      <c r="CZ84" s="182" t="n"/>
      <c r="DA84" s="182" t="n"/>
      <c r="DB84" s="182" t="n"/>
      <c r="DC84" s="182" t="n"/>
      <c r="DD84" s="189" t="n">
        <v>5.76</v>
      </c>
      <c r="DE84" s="182" t="n"/>
      <c r="DF84" s="182" t="n"/>
      <c r="DG84" s="182" t="n"/>
      <c r="DH84" s="182" t="n"/>
      <c r="DI84" s="182" t="n"/>
      <c r="DJ84" s="182" t="n"/>
      <c r="DK84" s="182" t="n"/>
      <c r="DL84" s="182" t="n"/>
      <c r="DM84" s="182" t="n"/>
      <c r="DN84" s="182" t="n"/>
      <c r="DO84" s="182" t="n"/>
      <c r="DP84" s="182" t="n"/>
      <c r="DQ84" s="182" t="n"/>
      <c r="DR84" s="182" t="n"/>
      <c r="DS84" s="182" t="n"/>
      <c r="DT84" s="182" t="n"/>
      <c r="DU84" s="182" t="n"/>
      <c r="DV84" s="182" t="n"/>
      <c r="DW84" s="182" t="n"/>
      <c r="DX84" s="182" t="n"/>
      <c r="DY84" s="182" t="n"/>
      <c r="DZ84" s="182" t="n"/>
      <c r="EA84" s="182" t="n"/>
      <c r="EB84" s="182" t="n"/>
      <c r="EC84" s="182" t="n"/>
      <c r="ED84" s="182" t="n"/>
      <c r="EE84" s="182" t="n"/>
      <c r="EF84" s="182" t="n"/>
      <c r="EG84" s="182" t="n"/>
      <c r="EH84" s="182" t="n"/>
      <c r="EI84" s="182" t="n"/>
      <c r="EJ84" s="182" t="n"/>
      <c r="EK84" s="182" t="n"/>
      <c r="EL84" s="182" t="n"/>
      <c r="EM84" s="182" t="n"/>
      <c r="EN84" s="182" t="n"/>
      <c r="EO84" s="184" t="n"/>
      <c r="EP84" s="185">
        <f>SUM(G84:EO84)</f>
        <v/>
      </c>
      <c r="EQ84" s="186">
        <f>E84-EP84</f>
        <v/>
      </c>
    </row>
    <row r="85">
      <c r="A85" s="5" t="n">
        <v>84</v>
      </c>
      <c r="B85" s="179" t="n">
        <v>44371</v>
      </c>
      <c r="C85" s="30" t="inlineStr">
        <is>
          <t>3-382-86697</t>
        </is>
      </c>
      <c r="D85" s="180" t="n">
        <v>44354</v>
      </c>
      <c r="E85" s="181" t="n">
        <v>8381.85</v>
      </c>
      <c r="F85" s="182" t="n"/>
      <c r="G85" s="182" t="n"/>
      <c r="H85" s="182" t="n"/>
      <c r="I85" s="182" t="n"/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9" t="n">
        <v>131.01</v>
      </c>
      <c r="S85" s="182" t="n"/>
      <c r="T85" s="189" t="n">
        <v>75.14</v>
      </c>
      <c r="U85" s="189" t="n">
        <v>4.2</v>
      </c>
      <c r="V85" s="182" t="n"/>
      <c r="W85" s="182" t="n"/>
      <c r="X85" s="189" t="n">
        <v>195.88</v>
      </c>
      <c r="Y85" s="182" t="n"/>
      <c r="Z85" s="189" t="n">
        <v>597.36</v>
      </c>
      <c r="AA85" s="182" t="n"/>
      <c r="AB85" s="182" t="n"/>
      <c r="AC85" s="189" t="n">
        <v>75.14</v>
      </c>
      <c r="AD85" s="189" t="n">
        <v>20.97</v>
      </c>
      <c r="AE85" s="182" t="n"/>
      <c r="AF85" s="182" t="n"/>
      <c r="AG85" s="182" t="n"/>
      <c r="AH85" s="182" t="n"/>
      <c r="AI85" s="182" t="n"/>
      <c r="AJ85" s="182" t="n"/>
      <c r="AK85" s="182" t="n"/>
      <c r="AL85" s="189" t="n">
        <v>278.57</v>
      </c>
      <c r="AM85" s="189" t="n">
        <v>288.12</v>
      </c>
      <c r="AN85" s="189" t="n">
        <v>151.58</v>
      </c>
      <c r="AO85" s="189" t="n">
        <v>186.55</v>
      </c>
      <c r="AP85" s="182" t="n"/>
      <c r="AQ85" s="189" t="n">
        <v>308.87</v>
      </c>
      <c r="AR85" s="182" t="n"/>
      <c r="AS85" s="182" t="n"/>
      <c r="AT85" s="182" t="n"/>
      <c r="AU85" s="182" t="n"/>
      <c r="AV85" s="182" t="n"/>
      <c r="AW85" s="182" t="n"/>
      <c r="AX85" s="182" t="n"/>
      <c r="AY85" s="182" t="n"/>
      <c r="AZ85" s="182" t="n"/>
      <c r="BA85" s="182" t="n"/>
      <c r="BB85" s="182" t="n"/>
      <c r="BC85" s="189" t="n">
        <v>305.53</v>
      </c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9" t="n">
        <v>165.25</v>
      </c>
      <c r="BM85" s="182" t="n"/>
      <c r="BN85" s="182" t="n"/>
      <c r="BO85" s="189" t="n">
        <v>52.06</v>
      </c>
      <c r="BP85" s="182" t="n"/>
      <c r="BQ85" s="189" t="n">
        <v>187.1</v>
      </c>
      <c r="BR85" s="189" t="n">
        <v>30.82</v>
      </c>
      <c r="BS85" s="189" t="n">
        <v>149.85</v>
      </c>
      <c r="BT85" s="182" t="n"/>
      <c r="BU85" s="182" t="n"/>
      <c r="BV85" s="182" t="n"/>
      <c r="BW85" s="189" t="n">
        <v>128.35</v>
      </c>
      <c r="BX85" s="189" t="n">
        <v>54.51</v>
      </c>
      <c r="BY85" s="182" t="n"/>
      <c r="BZ85" s="182" t="n"/>
      <c r="CA85" s="182" t="n"/>
      <c r="CB85" s="189" t="n">
        <v>711.73</v>
      </c>
      <c r="CC85" s="182" t="n"/>
      <c r="CD85" s="182" t="n"/>
      <c r="CE85" s="182" t="n"/>
      <c r="CF85" s="182" t="n"/>
      <c r="CG85" s="189" t="n">
        <v>111.66</v>
      </c>
      <c r="CH85" s="189" t="n">
        <v>52.16</v>
      </c>
      <c r="CI85" s="182" t="n"/>
      <c r="CJ85" s="182" t="n"/>
      <c r="CK85" s="182" t="n"/>
      <c r="CL85" s="182" t="n"/>
      <c r="CM85" s="182" t="n"/>
      <c r="CN85" s="182" t="n"/>
      <c r="CO85" s="182" t="n"/>
      <c r="CP85" s="189" t="n">
        <v>44.83</v>
      </c>
      <c r="CQ85" s="182" t="n"/>
      <c r="CR85" s="182" t="n"/>
      <c r="CS85" s="182" t="n"/>
      <c r="CT85" s="182" t="n"/>
      <c r="CU85" s="189" t="n">
        <v>178.36</v>
      </c>
      <c r="CV85" s="189" t="n">
        <v>149.85</v>
      </c>
      <c r="CW85" s="182" t="n"/>
      <c r="CX85" s="182" t="n"/>
      <c r="CY85" s="182" t="n"/>
      <c r="CZ85" s="182" t="n"/>
      <c r="DA85" s="182" t="n"/>
      <c r="DB85" s="182" t="n"/>
      <c r="DC85" s="182" t="n"/>
      <c r="DD85" s="182" t="n"/>
      <c r="DE85" s="189" t="n">
        <v>127.12</v>
      </c>
      <c r="DF85" s="182" t="n"/>
      <c r="DG85" s="182" t="n"/>
      <c r="DH85" s="182" t="n"/>
      <c r="DI85" s="189" t="n">
        <v>269.55</v>
      </c>
      <c r="DJ85" s="182" t="n"/>
      <c r="DK85" s="182" t="n"/>
      <c r="DL85" s="182" t="n"/>
      <c r="DM85" s="182" t="n"/>
      <c r="DN85" s="189" t="n">
        <v>621.64</v>
      </c>
      <c r="DO85" s="189" t="n">
        <v>192.58</v>
      </c>
      <c r="DP85" s="189" t="n">
        <v>1044.31</v>
      </c>
      <c r="DQ85" s="189" t="n">
        <v>19.62</v>
      </c>
      <c r="DR85" s="189" t="n">
        <v>33.62</v>
      </c>
      <c r="DS85" s="182" t="n"/>
      <c r="DT85" s="182" t="n"/>
      <c r="DU85" s="182" t="n"/>
      <c r="DV85" s="189" t="n">
        <v>163.2</v>
      </c>
      <c r="DW85" s="182" t="n"/>
      <c r="DX85" s="189" t="n">
        <v>328.16</v>
      </c>
      <c r="DY85" s="189" t="n">
        <v>21.67</v>
      </c>
      <c r="DZ85" s="182" t="n"/>
      <c r="EA85" s="182" t="n"/>
      <c r="EB85" s="189" t="n">
        <v>111.66</v>
      </c>
      <c r="EC85" s="182" t="n"/>
      <c r="ED85" s="182" t="n"/>
      <c r="EE85" s="189" t="n">
        <v>93.37</v>
      </c>
      <c r="EF85" s="182" t="n"/>
      <c r="EG85" s="182" t="n"/>
      <c r="EH85" s="182" t="n"/>
      <c r="EI85" s="182" t="n"/>
      <c r="EJ85" s="189" t="n">
        <v>93.38</v>
      </c>
      <c r="EK85" s="182" t="n"/>
      <c r="EL85" s="189" t="n">
        <v>626.52</v>
      </c>
      <c r="EM85" s="182" t="n"/>
      <c r="EN85" s="182" t="n"/>
      <c r="EO85" s="184" t="n"/>
      <c r="EP85" s="185">
        <f>SUM(G85:EO85)</f>
        <v/>
      </c>
      <c r="EQ85" s="186">
        <f>E85-EP85</f>
        <v/>
      </c>
    </row>
    <row r="86">
      <c r="A86" s="5" t="n">
        <v>85</v>
      </c>
      <c r="B86" s="179" t="n">
        <v>44371</v>
      </c>
      <c r="C86" s="30" t="inlineStr">
        <is>
          <t>DIGIKEY 2100978</t>
        </is>
      </c>
      <c r="D86" s="180" t="n">
        <v>44327</v>
      </c>
      <c r="E86" s="181" t="n">
        <v>11.27</v>
      </c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9" t="n">
        <v>11.27</v>
      </c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2" t="n"/>
      <c r="DT86" s="182" t="n"/>
      <c r="DU86" s="182" t="n"/>
      <c r="DV86" s="182" t="n"/>
      <c r="DW86" s="182" t="n"/>
      <c r="DX86" s="182" t="n"/>
      <c r="DY86" s="182" t="n"/>
      <c r="DZ86" s="182" t="n"/>
      <c r="EA86" s="182" t="n"/>
      <c r="EB86" s="182" t="n"/>
      <c r="EC86" s="182" t="n"/>
      <c r="ED86" s="182" t="n"/>
      <c r="EE86" s="182" t="n"/>
      <c r="EF86" s="182" t="n"/>
      <c r="EG86" s="182" t="n"/>
      <c r="EH86" s="182" t="n"/>
      <c r="EI86" s="182" t="n"/>
      <c r="EJ86" s="182" t="n"/>
      <c r="EK86" s="182" t="n"/>
      <c r="EL86" s="182" t="n"/>
      <c r="EM86" s="182" t="n"/>
      <c r="EN86" s="182" t="n"/>
      <c r="EO86" s="184" t="n"/>
      <c r="EP86" s="185">
        <f>SUM(G86:EO86)</f>
        <v/>
      </c>
      <c r="EQ86" s="186">
        <f>E86-EP86</f>
        <v/>
      </c>
    </row>
    <row r="87">
      <c r="A87" s="5" t="n">
        <v>86</v>
      </c>
      <c r="B87" s="179" t="n">
        <v>44371</v>
      </c>
      <c r="C87" s="30" t="inlineStr">
        <is>
          <t>DIGIKEY 2102839</t>
        </is>
      </c>
      <c r="D87" s="180" t="n">
        <v>44327</v>
      </c>
      <c r="E87" s="181" t="n">
        <v>83.81999999999999</v>
      </c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2" t="n"/>
      <c r="BK87" s="182" t="n"/>
      <c r="BL87" s="182" t="n"/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2" t="n"/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2" t="n"/>
      <c r="DM87" s="182" t="n"/>
      <c r="DN87" s="182" t="n"/>
      <c r="DO87" s="182" t="n"/>
      <c r="DP87" s="189" t="n">
        <v>83.81999999999999</v>
      </c>
      <c r="DQ87" s="182" t="n"/>
      <c r="DR87" s="182" t="n"/>
      <c r="DS87" s="182" t="n"/>
      <c r="DT87" s="182" t="n"/>
      <c r="DU87" s="182" t="n"/>
      <c r="DV87" s="182" t="n"/>
      <c r="DW87" s="182" t="n"/>
      <c r="DX87" s="182" t="n"/>
      <c r="DY87" s="182" t="n"/>
      <c r="DZ87" s="182" t="n"/>
      <c r="EA87" s="182" t="n"/>
      <c r="EB87" s="182" t="n"/>
      <c r="EC87" s="182" t="n"/>
      <c r="ED87" s="182" t="n"/>
      <c r="EE87" s="182" t="n"/>
      <c r="EF87" s="182" t="n"/>
      <c r="EG87" s="182" t="n"/>
      <c r="EH87" s="182" t="n"/>
      <c r="EI87" s="182" t="n"/>
      <c r="EJ87" s="182" t="n"/>
      <c r="EK87" s="182" t="n"/>
      <c r="EL87" s="182" t="n"/>
      <c r="EM87" s="182" t="n"/>
      <c r="EN87" s="182" t="n"/>
      <c r="EO87" s="184" t="n"/>
      <c r="EP87" s="185">
        <f>SUM(G87:EO87)</f>
        <v/>
      </c>
      <c r="EQ87" s="186">
        <f>E87-EP87</f>
        <v/>
      </c>
    </row>
    <row r="88">
      <c r="A88" s="5" t="n">
        <v>87</v>
      </c>
      <c r="B88" s="179" t="n">
        <v>44371</v>
      </c>
      <c r="C88" s="30" t="inlineStr">
        <is>
          <t>DIGIKEY 2102802</t>
        </is>
      </c>
      <c r="D88" s="180" t="n">
        <v>44327</v>
      </c>
      <c r="E88" s="181" t="n">
        <v>924.8099999999999</v>
      </c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9" t="n">
        <v>924.8099999999999</v>
      </c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2" t="n"/>
      <c r="DT88" s="182" t="n"/>
      <c r="DU88" s="182" t="n"/>
      <c r="DV88" s="182" t="n"/>
      <c r="DW88" s="182" t="n"/>
      <c r="DX88" s="182" t="n"/>
      <c r="DY88" s="182" t="n"/>
      <c r="DZ88" s="182" t="n"/>
      <c r="EA88" s="182" t="n"/>
      <c r="EB88" s="182" t="n"/>
      <c r="EC88" s="182" t="n"/>
      <c r="ED88" s="182" t="n"/>
      <c r="EE88" s="182" t="n"/>
      <c r="EF88" s="182" t="n"/>
      <c r="EG88" s="182" t="n"/>
      <c r="EH88" s="182" t="n"/>
      <c r="EI88" s="182" t="n"/>
      <c r="EJ88" s="182" t="n"/>
      <c r="EK88" s="182" t="n"/>
      <c r="EL88" s="182" t="n"/>
      <c r="EM88" s="182" t="n"/>
      <c r="EN88" s="182" t="n"/>
      <c r="EO88" s="184" t="n"/>
      <c r="EP88" s="185">
        <f>SUM(G88:EO88)</f>
        <v/>
      </c>
      <c r="EQ88" s="186">
        <f>E88-EP88</f>
        <v/>
      </c>
    </row>
    <row r="89">
      <c r="A89" s="5" t="n">
        <v>88</v>
      </c>
      <c r="B89" s="179" t="n">
        <v>44371</v>
      </c>
      <c r="C89" s="30" t="inlineStr">
        <is>
          <t>DIGIKEY 2102669</t>
        </is>
      </c>
      <c r="D89" s="180" t="n">
        <v>44327</v>
      </c>
      <c r="E89" s="181" t="n">
        <v>0.42</v>
      </c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9" t="n">
        <v>0.42</v>
      </c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2" t="n"/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2" t="n"/>
      <c r="CK89" s="182" t="n"/>
      <c r="CL89" s="182" t="n"/>
      <c r="CM89" s="182" t="n"/>
      <c r="CN89" s="182" t="n"/>
      <c r="CO89" s="182" t="n"/>
      <c r="CP89" s="182" t="n"/>
      <c r="CQ89" s="182" t="n"/>
      <c r="CR89" s="182" t="n"/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2" t="n"/>
      <c r="DG89" s="182" t="n"/>
      <c r="DH89" s="182" t="n"/>
      <c r="DI89" s="182" t="n"/>
      <c r="DJ89" s="182" t="n"/>
      <c r="DK89" s="182" t="n"/>
      <c r="DL89" s="182" t="n"/>
      <c r="DM89" s="182" t="n"/>
      <c r="DN89" s="182" t="n"/>
      <c r="DO89" s="182" t="n"/>
      <c r="DP89" s="182" t="n"/>
      <c r="DQ89" s="182" t="n"/>
      <c r="DR89" s="182" t="n"/>
      <c r="DS89" s="182" t="n"/>
      <c r="DT89" s="182" t="n"/>
      <c r="DU89" s="182" t="n"/>
      <c r="DV89" s="182" t="n"/>
      <c r="DW89" s="182" t="n"/>
      <c r="DX89" s="182" t="n"/>
      <c r="DY89" s="182" t="n"/>
      <c r="DZ89" s="182" t="n"/>
      <c r="EA89" s="182" t="n"/>
      <c r="EB89" s="182" t="n"/>
      <c r="EC89" s="182" t="n"/>
      <c r="ED89" s="182" t="n"/>
      <c r="EE89" s="182" t="n"/>
      <c r="EF89" s="182" t="n"/>
      <c r="EG89" s="182" t="n"/>
      <c r="EH89" s="182" t="n"/>
      <c r="EI89" s="182" t="n"/>
      <c r="EJ89" s="182" t="n"/>
      <c r="EK89" s="182" t="n"/>
      <c r="EL89" s="182" t="n"/>
      <c r="EM89" s="182" t="n"/>
      <c r="EN89" s="182" t="n"/>
      <c r="EO89" s="184" t="n"/>
      <c r="EP89" s="185">
        <f>SUM(G89:EO89)</f>
        <v/>
      </c>
      <c r="EQ89" s="186">
        <f>E89-EP89</f>
        <v/>
      </c>
    </row>
    <row r="90">
      <c r="A90" s="5" t="n">
        <v>89</v>
      </c>
      <c r="B90" s="179" t="n">
        <v>44371</v>
      </c>
      <c r="C90" s="30" t="inlineStr">
        <is>
          <t>DIGIKEY 2100979</t>
        </is>
      </c>
      <c r="D90" s="180" t="n">
        <v>44327</v>
      </c>
      <c r="E90" s="181" t="n">
        <v>5.22</v>
      </c>
      <c r="F90" s="182" t="n"/>
      <c r="G90" s="182" t="n"/>
      <c r="H90" s="182" t="n"/>
      <c r="I90" s="182" t="n"/>
      <c r="J90" s="182" t="n"/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182" t="n"/>
      <c r="T90" s="182" t="n"/>
      <c r="U90" s="182" t="n"/>
      <c r="V90" s="182" t="n"/>
      <c r="W90" s="182" t="n"/>
      <c r="X90" s="182" t="n"/>
      <c r="Y90" s="182" t="n"/>
      <c r="Z90" s="182" t="n"/>
      <c r="AA90" s="182" t="n"/>
      <c r="AB90" s="182" t="n"/>
      <c r="AC90" s="182" t="n"/>
      <c r="AD90" s="182" t="n"/>
      <c r="AE90" s="182" t="n"/>
      <c r="AF90" s="182" t="n"/>
      <c r="AG90" s="182" t="n"/>
      <c r="AH90" s="182" t="n"/>
      <c r="AI90" s="189" t="n">
        <v>5.22</v>
      </c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2" t="n"/>
      <c r="BO90" s="182" t="n"/>
      <c r="BP90" s="182" t="n"/>
      <c r="BQ90" s="182" t="n"/>
      <c r="BR90" s="182" t="n"/>
      <c r="BS90" s="182" t="n"/>
      <c r="BT90" s="182" t="n"/>
      <c r="BU90" s="182" t="n"/>
      <c r="BV90" s="182" t="n"/>
      <c r="BW90" s="182" t="n"/>
      <c r="BX90" s="182" t="n"/>
      <c r="BY90" s="182" t="n"/>
      <c r="BZ90" s="182" t="n"/>
      <c r="CA90" s="182" t="n"/>
      <c r="CB90" s="182" t="n"/>
      <c r="CC90" s="182" t="n"/>
      <c r="CD90" s="182" t="n"/>
      <c r="CE90" s="182" t="n"/>
      <c r="CF90" s="182" t="n"/>
      <c r="CG90" s="182" t="n"/>
      <c r="CH90" s="182" t="n"/>
      <c r="CI90" s="182" t="n"/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2" t="n"/>
      <c r="CS90" s="182" t="n"/>
      <c r="CT90" s="182" t="n"/>
      <c r="CU90" s="182" t="n"/>
      <c r="CV90" s="182" t="n"/>
      <c r="CW90" s="182" t="n"/>
      <c r="CX90" s="182" t="n"/>
      <c r="CY90" s="182" t="n"/>
      <c r="CZ90" s="182" t="n"/>
      <c r="DA90" s="182" t="n"/>
      <c r="DB90" s="182" t="n"/>
      <c r="DC90" s="182" t="n"/>
      <c r="DD90" s="182" t="n"/>
      <c r="DE90" s="182" t="n"/>
      <c r="DF90" s="182" t="n"/>
      <c r="DG90" s="182" t="n"/>
      <c r="DH90" s="182" t="n"/>
      <c r="DI90" s="182" t="n"/>
      <c r="DJ90" s="182" t="n"/>
      <c r="DK90" s="182" t="n"/>
      <c r="DL90" s="182" t="n"/>
      <c r="DM90" s="182" t="n"/>
      <c r="DN90" s="182" t="n"/>
      <c r="DO90" s="182" t="n"/>
      <c r="DP90" s="182" t="n"/>
      <c r="DQ90" s="182" t="n"/>
      <c r="DR90" s="182" t="n"/>
      <c r="DS90" s="182" t="n"/>
      <c r="DT90" s="182" t="n"/>
      <c r="DU90" s="182" t="n"/>
      <c r="DV90" s="182" t="n"/>
      <c r="DW90" s="182" t="n"/>
      <c r="DX90" s="182" t="n"/>
      <c r="DY90" s="182" t="n"/>
      <c r="DZ90" s="182" t="n"/>
      <c r="EA90" s="182" t="n"/>
      <c r="EB90" s="182" t="n"/>
      <c r="EC90" s="182" t="n"/>
      <c r="ED90" s="182" t="n"/>
      <c r="EE90" s="182" t="n"/>
      <c r="EF90" s="182" t="n"/>
      <c r="EG90" s="182" t="n"/>
      <c r="EH90" s="182" t="n"/>
      <c r="EI90" s="182" t="n"/>
      <c r="EJ90" s="182" t="n"/>
      <c r="EK90" s="182" t="n"/>
      <c r="EL90" s="182" t="n"/>
      <c r="EM90" s="182" t="n"/>
      <c r="EN90" s="182" t="n"/>
      <c r="EO90" s="184" t="n"/>
      <c r="EP90" s="185">
        <f>SUM(G90:EO90)</f>
        <v/>
      </c>
      <c r="EQ90" s="186">
        <f>E90-EP90</f>
        <v/>
      </c>
    </row>
    <row r="91">
      <c r="A91" s="5" t="n">
        <v>90</v>
      </c>
      <c r="B91" s="179" t="n">
        <v>44372</v>
      </c>
      <c r="C91" s="30" t="inlineStr">
        <is>
          <t>3-385-27586</t>
        </is>
      </c>
      <c r="D91" s="180" t="n">
        <v>44361</v>
      </c>
      <c r="E91" s="181" t="n">
        <v>50.07</v>
      </c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2" t="n"/>
      <c r="T91" s="182" t="n"/>
      <c r="U91" s="182" t="n"/>
      <c r="V91" s="182" t="n"/>
      <c r="W91" s="182" t="n"/>
      <c r="X91" s="182" t="n"/>
      <c r="Y91" s="182" t="n"/>
      <c r="Z91" s="182" t="n"/>
      <c r="AA91" s="182" t="n"/>
      <c r="AB91" s="182" t="n"/>
      <c r="AC91" s="182" t="n"/>
      <c r="AD91" s="182" t="n"/>
      <c r="AE91" s="182" t="n"/>
      <c r="AF91" s="182" t="n"/>
      <c r="AG91" s="182" t="n"/>
      <c r="AH91" s="182" t="n"/>
      <c r="AI91" s="182" t="n"/>
      <c r="AJ91" s="182" t="n"/>
      <c r="AK91" s="182" t="n"/>
      <c r="AL91" s="182" t="n"/>
      <c r="AM91" s="182" t="n"/>
      <c r="AN91" s="182" t="n"/>
      <c r="AO91" s="189" t="n">
        <v>50.07</v>
      </c>
      <c r="AP91" s="182" t="n"/>
      <c r="AQ91" s="182" t="n"/>
      <c r="AR91" s="182" t="n"/>
      <c r="AS91" s="182" t="n"/>
      <c r="AT91" s="182" t="n"/>
      <c r="AU91" s="182" t="n"/>
      <c r="AV91" s="182" t="n"/>
      <c r="AW91" s="182" t="n"/>
      <c r="AX91" s="182" t="n"/>
      <c r="AY91" s="182" t="n"/>
      <c r="AZ91" s="182" t="n"/>
      <c r="BA91" s="182" t="n"/>
      <c r="BB91" s="182" t="n"/>
      <c r="BC91" s="182" t="n"/>
      <c r="BD91" s="182" t="n"/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2" t="n"/>
      <c r="BS91" s="182" t="n"/>
      <c r="BT91" s="182" t="n"/>
      <c r="BU91" s="182" t="n"/>
      <c r="BV91" s="182" t="n"/>
      <c r="BW91" s="182" t="n"/>
      <c r="BX91" s="182" t="n"/>
      <c r="BY91" s="182" t="n"/>
      <c r="BZ91" s="182" t="n"/>
      <c r="CA91" s="182" t="n"/>
      <c r="CB91" s="182" t="n"/>
      <c r="CC91" s="182" t="n"/>
      <c r="CD91" s="182" t="n"/>
      <c r="CE91" s="182" t="n"/>
      <c r="CF91" s="182" t="n"/>
      <c r="CG91" s="182" t="n"/>
      <c r="CH91" s="182" t="n"/>
      <c r="CI91" s="182" t="n"/>
      <c r="CJ91" s="182" t="n"/>
      <c r="CK91" s="182" t="n"/>
      <c r="CL91" s="182" t="n"/>
      <c r="CM91" s="182" t="n"/>
      <c r="CN91" s="182" t="n"/>
      <c r="CO91" s="182" t="n"/>
      <c r="CP91" s="182" t="n"/>
      <c r="CQ91" s="182" t="n"/>
      <c r="CR91" s="182" t="n"/>
      <c r="CS91" s="182" t="n"/>
      <c r="CT91" s="182" t="n"/>
      <c r="CU91" s="182" t="n"/>
      <c r="CV91" s="182" t="n"/>
      <c r="CW91" s="182" t="n"/>
      <c r="CX91" s="182" t="n"/>
      <c r="CY91" s="182" t="n"/>
      <c r="CZ91" s="182" t="n"/>
      <c r="DA91" s="182" t="n"/>
      <c r="DB91" s="182" t="n"/>
      <c r="DC91" s="182" t="n"/>
      <c r="DD91" s="182" t="n"/>
      <c r="DE91" s="182" t="n"/>
      <c r="DF91" s="182" t="n"/>
      <c r="DG91" s="182" t="n"/>
      <c r="DH91" s="182" t="n"/>
      <c r="DI91" s="182" t="n"/>
      <c r="DJ91" s="182" t="n"/>
      <c r="DK91" s="182" t="n"/>
      <c r="DL91" s="182" t="n"/>
      <c r="DM91" s="182" t="n"/>
      <c r="DN91" s="182" t="n"/>
      <c r="DO91" s="182" t="n"/>
      <c r="DP91" s="182" t="n"/>
      <c r="DQ91" s="182" t="n"/>
      <c r="DR91" s="182" t="n"/>
      <c r="DS91" s="182" t="n"/>
      <c r="DT91" s="182" t="n"/>
      <c r="DU91" s="182" t="n"/>
      <c r="DV91" s="182" t="n"/>
      <c r="DW91" s="182" t="n"/>
      <c r="DX91" s="182" t="n"/>
      <c r="DY91" s="182" t="n"/>
      <c r="DZ91" s="182" t="n"/>
      <c r="EA91" s="182" t="n"/>
      <c r="EB91" s="182" t="n"/>
      <c r="EC91" s="182" t="n"/>
      <c r="ED91" s="182" t="n"/>
      <c r="EE91" s="182" t="n"/>
      <c r="EF91" s="182" t="n"/>
      <c r="EG91" s="182" t="n"/>
      <c r="EH91" s="182" t="n"/>
      <c r="EI91" s="182" t="n"/>
      <c r="EJ91" s="182" t="n"/>
      <c r="EK91" s="182" t="n"/>
      <c r="EL91" s="182" t="n"/>
      <c r="EM91" s="182" t="n"/>
      <c r="EN91" s="182" t="n"/>
      <c r="EO91" s="184" t="n"/>
      <c r="EP91" s="185">
        <f>SUM(G91:EO91)</f>
        <v/>
      </c>
      <c r="EQ91" s="186">
        <f>E91-EP91</f>
        <v/>
      </c>
    </row>
    <row r="92">
      <c r="A92" s="5" t="n">
        <v>91</v>
      </c>
      <c r="B92" s="179" t="n">
        <v>44372</v>
      </c>
      <c r="C92" s="30" t="inlineStr">
        <is>
          <t>3-369-95924</t>
        </is>
      </c>
      <c r="D92" s="180" t="n">
        <v>44314</v>
      </c>
      <c r="E92" s="181" t="n">
        <v>409.48</v>
      </c>
      <c r="F92" s="182" t="n"/>
      <c r="G92" s="182" t="n"/>
      <c r="H92" s="182" t="n"/>
      <c r="I92" s="182" t="n"/>
      <c r="J92" s="182" t="n"/>
      <c r="K92" s="182" t="n"/>
      <c r="L92" s="182" t="n"/>
      <c r="M92" s="182" t="n"/>
      <c r="N92" s="182" t="n"/>
      <c r="O92" s="182" t="n"/>
      <c r="P92" s="182" t="n"/>
      <c r="Q92" s="182" t="n"/>
      <c r="R92" s="182" t="n"/>
      <c r="S92" s="182" t="n"/>
      <c r="T92" s="182" t="n"/>
      <c r="U92" s="182" t="n"/>
      <c r="V92" s="182" t="n"/>
      <c r="W92" s="182" t="n"/>
      <c r="X92" s="182" t="n"/>
      <c r="Y92" s="182" t="n"/>
      <c r="Z92" s="182" t="n"/>
      <c r="AA92" s="182" t="n"/>
      <c r="AB92" s="182" t="n"/>
      <c r="AC92" s="182" t="n"/>
      <c r="AD92" s="182" t="n"/>
      <c r="AE92" s="182" t="n"/>
      <c r="AF92" s="182" t="n"/>
      <c r="AG92" s="182" t="n"/>
      <c r="AH92" s="182" t="n"/>
      <c r="AI92" s="182" t="n"/>
      <c r="AJ92" s="182" t="n"/>
      <c r="AK92" s="182" t="n"/>
      <c r="AL92" s="182" t="n"/>
      <c r="AM92" s="182" t="n"/>
      <c r="AN92" s="182" t="n"/>
      <c r="AO92" s="182" t="n"/>
      <c r="AP92" s="182" t="n"/>
      <c r="AQ92" s="182" t="n"/>
      <c r="AR92" s="182" t="n"/>
      <c r="AS92" s="182" t="n"/>
      <c r="AT92" s="182" t="n"/>
      <c r="AU92" s="182" t="n"/>
      <c r="AV92" s="182" t="n"/>
      <c r="AW92" s="182" t="n"/>
      <c r="AX92" s="182" t="n"/>
      <c r="AY92" s="182" t="n"/>
      <c r="AZ92" s="182" t="n"/>
      <c r="BA92" s="182" t="n"/>
      <c r="BB92" s="182" t="n"/>
      <c r="BC92" s="182" t="n"/>
      <c r="BD92" s="182" t="n"/>
      <c r="BE92" s="182" t="n"/>
      <c r="BF92" s="182" t="n"/>
      <c r="BG92" s="182" t="n"/>
      <c r="BH92" s="182" t="n"/>
      <c r="BI92" s="182" t="n"/>
      <c r="BJ92" s="182" t="n"/>
      <c r="BK92" s="182" t="n"/>
      <c r="BL92" s="182" t="n"/>
      <c r="BM92" s="182" t="n"/>
      <c r="BN92" s="182" t="n"/>
      <c r="BO92" s="182" t="n"/>
      <c r="BP92" s="182" t="n"/>
      <c r="BQ92" s="182" t="n"/>
      <c r="BR92" s="182" t="n"/>
      <c r="BS92" s="182" t="n"/>
      <c r="BT92" s="182" t="n"/>
      <c r="BU92" s="182" t="n"/>
      <c r="BV92" s="182" t="n"/>
      <c r="BW92" s="182" t="n"/>
      <c r="BX92" s="182" t="n"/>
      <c r="BY92" s="182" t="n"/>
      <c r="BZ92" s="182" t="n"/>
      <c r="CA92" s="182" t="n"/>
      <c r="CB92" s="182" t="n"/>
      <c r="CC92" s="182" t="n"/>
      <c r="CD92" s="182" t="n"/>
      <c r="CE92" s="182" t="n"/>
      <c r="CF92" s="182" t="n"/>
      <c r="CG92" s="182" t="n"/>
      <c r="CH92" s="182" t="n"/>
      <c r="CI92" s="182" t="n"/>
      <c r="CJ92" s="182" t="n"/>
      <c r="CK92" s="182" t="n"/>
      <c r="CL92" s="182" t="n"/>
      <c r="CM92" s="182" t="n"/>
      <c r="CN92" s="182" t="n"/>
      <c r="CO92" s="182" t="n"/>
      <c r="CP92" s="182" t="n"/>
      <c r="CQ92" s="182" t="n"/>
      <c r="CR92" s="182" t="n"/>
      <c r="CS92" s="182" t="n"/>
      <c r="CT92" s="182" t="n"/>
      <c r="CU92" s="182" t="n"/>
      <c r="CV92" s="182" t="n"/>
      <c r="CW92" s="182" t="n"/>
      <c r="CX92" s="182" t="n"/>
      <c r="CY92" s="182" t="n"/>
      <c r="CZ92" s="182" t="n"/>
      <c r="DA92" s="189" t="n">
        <v>41</v>
      </c>
      <c r="DB92" s="182" t="n">
        <v>368.48</v>
      </c>
      <c r="DC92" s="182" t="n"/>
      <c r="DD92" s="182" t="n"/>
      <c r="DE92" s="182" t="n"/>
      <c r="DF92" s="182" t="n"/>
      <c r="DG92" s="182" t="n"/>
      <c r="DH92" s="182" t="n"/>
      <c r="DI92" s="182" t="n"/>
      <c r="DJ92" s="182" t="n"/>
      <c r="DK92" s="182" t="n"/>
      <c r="DL92" s="182" t="n"/>
      <c r="DM92" s="182" t="n"/>
      <c r="DN92" s="182" t="n"/>
      <c r="DO92" s="182" t="n"/>
      <c r="DP92" s="182" t="n"/>
      <c r="DQ92" s="182" t="n"/>
      <c r="DR92" s="182" t="n"/>
      <c r="DS92" s="182" t="n"/>
      <c r="DT92" s="182" t="n"/>
      <c r="DU92" s="182" t="n"/>
      <c r="DV92" s="182" t="n"/>
      <c r="DW92" s="182" t="n"/>
      <c r="DX92" s="182" t="n"/>
      <c r="DY92" s="182" t="n"/>
      <c r="DZ92" s="182" t="n"/>
      <c r="EA92" s="182" t="n"/>
      <c r="EB92" s="182" t="n"/>
      <c r="EC92" s="182" t="n"/>
      <c r="ED92" s="182" t="n"/>
      <c r="EE92" s="182" t="n"/>
      <c r="EF92" s="182" t="n"/>
      <c r="EG92" s="182" t="n"/>
      <c r="EH92" s="182" t="n"/>
      <c r="EI92" s="182" t="n"/>
      <c r="EJ92" s="182" t="n"/>
      <c r="EK92" s="182" t="n"/>
      <c r="EL92" s="182" t="n"/>
      <c r="EM92" s="182" t="n"/>
      <c r="EN92" s="182" t="n"/>
      <c r="EO92" s="184" t="n"/>
      <c r="EP92" s="185">
        <f>SUM(G92:EO92)</f>
        <v/>
      </c>
      <c r="EQ92" s="186">
        <f>E92-EP92</f>
        <v/>
      </c>
    </row>
    <row r="93">
      <c r="A93" s="5" t="n">
        <v>92</v>
      </c>
      <c r="B93" s="179" t="n">
        <v>44372</v>
      </c>
      <c r="C93" s="30" t="inlineStr">
        <is>
          <t>3-370-10525</t>
        </is>
      </c>
      <c r="D93" s="180" t="n">
        <v>44315</v>
      </c>
      <c r="E93" s="181" t="n">
        <v>15462.92</v>
      </c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2" t="n"/>
      <c r="AG93" s="182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2" t="n"/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2" t="n"/>
      <c r="BO93" s="182" t="n"/>
      <c r="BP93" s="182" t="n"/>
      <c r="BQ93" s="182" t="n"/>
      <c r="BR93" s="182" t="n"/>
      <c r="BS93" s="182" t="n"/>
      <c r="BT93" s="182" t="n"/>
      <c r="BU93" s="182" t="n"/>
      <c r="BV93" s="182" t="n"/>
      <c r="BW93" s="182" t="n"/>
      <c r="BX93" s="182" t="n"/>
      <c r="BY93" s="182" t="n"/>
      <c r="BZ93" s="182" t="n"/>
      <c r="CA93" s="182" t="n"/>
      <c r="CB93" s="182" t="n"/>
      <c r="CC93" s="182" t="n"/>
      <c r="CD93" s="182" t="n"/>
      <c r="CE93" s="182" t="n"/>
      <c r="CF93" s="182" t="n"/>
      <c r="CG93" s="182" t="n"/>
      <c r="CH93" s="182" t="n"/>
      <c r="CI93" s="182" t="n"/>
      <c r="CJ93" s="182" t="n"/>
      <c r="CK93" s="182" t="n"/>
      <c r="CL93" s="182" t="n"/>
      <c r="CM93" s="182" t="n"/>
      <c r="CN93" s="182" t="n"/>
      <c r="CO93" s="182" t="n"/>
      <c r="CP93" s="182" t="n"/>
      <c r="CQ93" s="182" t="n"/>
      <c r="CR93" s="182" t="n"/>
      <c r="CS93" s="182" t="n"/>
      <c r="CT93" s="182" t="n"/>
      <c r="CU93" s="182" t="n"/>
      <c r="CV93" s="182" t="n"/>
      <c r="CW93" s="182" t="n"/>
      <c r="CX93" s="182" t="n"/>
      <c r="CY93" s="189" t="n">
        <v>7219.69</v>
      </c>
      <c r="CZ93" s="182" t="n"/>
      <c r="DA93" s="182" t="n"/>
      <c r="DB93" s="189" t="n">
        <v>8243.23</v>
      </c>
      <c r="DC93" s="182" t="n"/>
      <c r="DD93" s="182" t="n"/>
      <c r="DE93" s="182" t="n"/>
      <c r="DF93" s="182" t="n"/>
      <c r="DG93" s="182" t="n"/>
      <c r="DH93" s="182" t="n"/>
      <c r="DI93" s="182" t="n"/>
      <c r="DJ93" s="182" t="n"/>
      <c r="DK93" s="182" t="n"/>
      <c r="DL93" s="182" t="n"/>
      <c r="DM93" s="182" t="n"/>
      <c r="DN93" s="182" t="n"/>
      <c r="DO93" s="182" t="n"/>
      <c r="DP93" s="182" t="n"/>
      <c r="DQ93" s="182" t="n"/>
      <c r="DR93" s="182" t="n"/>
      <c r="DS93" s="182" t="n"/>
      <c r="DT93" s="182" t="n"/>
      <c r="DU93" s="182" t="n"/>
      <c r="DV93" s="182" t="n"/>
      <c r="DW93" s="182" t="n"/>
      <c r="DX93" s="182" t="n"/>
      <c r="DY93" s="182" t="n"/>
      <c r="DZ93" s="182" t="n"/>
      <c r="EA93" s="182" t="n"/>
      <c r="EB93" s="182" t="n"/>
      <c r="EC93" s="182" t="n"/>
      <c r="ED93" s="182" t="n"/>
      <c r="EE93" s="182" t="n"/>
      <c r="EF93" s="182" t="n"/>
      <c r="EG93" s="182" t="n"/>
      <c r="EH93" s="182" t="n"/>
      <c r="EI93" s="182" t="n"/>
      <c r="EJ93" s="182" t="n"/>
      <c r="EK93" s="182" t="n"/>
      <c r="EL93" s="182" t="n"/>
      <c r="EM93" s="182" t="n"/>
      <c r="EN93" s="182" t="n"/>
      <c r="EO93" s="184" t="n"/>
      <c r="EP93" s="185">
        <f>SUM(G93:EO93)</f>
        <v/>
      </c>
      <c r="EQ93" s="186">
        <f>E93-EP93</f>
        <v/>
      </c>
    </row>
    <row r="94">
      <c r="A94" s="5" t="n">
        <v>93</v>
      </c>
      <c r="B94" s="179" t="n">
        <v>44372</v>
      </c>
      <c r="C94" s="30" t="inlineStr">
        <is>
          <t>3-370-52738</t>
        </is>
      </c>
      <c r="D94" s="180" t="n">
        <v>44316</v>
      </c>
      <c r="E94" s="181" t="n">
        <v>82</v>
      </c>
      <c r="F94" s="182" t="n"/>
      <c r="G94" s="182" t="n"/>
      <c r="H94" s="182" t="n"/>
      <c r="I94" s="182" t="n"/>
      <c r="J94" s="182" t="n"/>
      <c r="K94" s="182" t="n"/>
      <c r="L94" s="182" t="n"/>
      <c r="M94" s="182" t="n"/>
      <c r="N94" s="182" t="n"/>
      <c r="O94" s="182" t="n"/>
      <c r="P94" s="182" t="n"/>
      <c r="Q94" s="182" t="n"/>
      <c r="R94" s="182" t="n"/>
      <c r="S94" s="182" t="n"/>
      <c r="T94" s="182" t="n"/>
      <c r="U94" s="182" t="n"/>
      <c r="V94" s="182" t="n"/>
      <c r="W94" s="182" t="n"/>
      <c r="X94" s="182" t="n"/>
      <c r="Y94" s="182" t="n"/>
      <c r="Z94" s="182" t="n"/>
      <c r="AA94" s="182" t="n"/>
      <c r="AB94" s="182" t="n"/>
      <c r="AC94" s="182" t="n"/>
      <c r="AD94" s="182" t="n"/>
      <c r="AE94" s="182" t="n"/>
      <c r="AF94" s="182" t="n"/>
      <c r="AG94" s="182" t="n"/>
      <c r="AH94" s="182" t="n"/>
      <c r="AI94" s="182" t="n"/>
      <c r="AJ94" s="182" t="n"/>
      <c r="AK94" s="182" t="n"/>
      <c r="AL94" s="182" t="n"/>
      <c r="AM94" s="182" t="n"/>
      <c r="AN94" s="182" t="n"/>
      <c r="AO94" s="182" t="n"/>
      <c r="AP94" s="182" t="n"/>
      <c r="AQ94" s="182" t="n"/>
      <c r="AR94" s="182" t="n"/>
      <c r="AS94" s="182" t="n"/>
      <c r="AT94" s="182" t="n"/>
      <c r="AU94" s="182" t="n"/>
      <c r="AV94" s="189" t="n">
        <v>41</v>
      </c>
      <c r="AW94" s="182" t="n"/>
      <c r="AX94" s="182" t="n"/>
      <c r="AY94" s="182" t="n"/>
      <c r="AZ94" s="182" t="n"/>
      <c r="BA94" s="182" t="n"/>
      <c r="BB94" s="182" t="n"/>
      <c r="BC94" s="182" t="n"/>
      <c r="BD94" s="182" t="n"/>
      <c r="BE94" s="182" t="n"/>
      <c r="BF94" s="182" t="n"/>
      <c r="BG94" s="182" t="n"/>
      <c r="BH94" s="182" t="n"/>
      <c r="BI94" s="182" t="n"/>
      <c r="BJ94" s="182" t="n"/>
      <c r="BK94" s="182" t="n"/>
      <c r="BL94" s="182" t="n"/>
      <c r="BM94" s="182" t="n"/>
      <c r="BN94" s="182" t="n"/>
      <c r="BO94" s="182" t="n"/>
      <c r="BP94" s="182" t="n"/>
      <c r="BQ94" s="182" t="n"/>
      <c r="BR94" s="182" t="n"/>
      <c r="BS94" s="182" t="n"/>
      <c r="BT94" s="182" t="n"/>
      <c r="BU94" s="182" t="n"/>
      <c r="BV94" s="182" t="n"/>
      <c r="BW94" s="182" t="n"/>
      <c r="BX94" s="182" t="n"/>
      <c r="BY94" s="182" t="n"/>
      <c r="BZ94" s="182" t="n"/>
      <c r="CA94" s="182" t="n"/>
      <c r="CB94" s="182" t="n"/>
      <c r="CC94" s="182" t="n"/>
      <c r="CD94" s="182" t="n"/>
      <c r="CE94" s="182" t="n"/>
      <c r="CF94" s="182" t="n"/>
      <c r="CG94" s="182" t="n"/>
      <c r="CH94" s="182" t="n"/>
      <c r="CI94" s="182" t="n"/>
      <c r="CJ94" s="182" t="n"/>
      <c r="CK94" s="182" t="n"/>
      <c r="CL94" s="182" t="n"/>
      <c r="CM94" s="182" t="n"/>
      <c r="CN94" s="182" t="n"/>
      <c r="CO94" s="182" t="n"/>
      <c r="CP94" s="182" t="n"/>
      <c r="CQ94" s="182" t="n"/>
      <c r="CR94" s="182" t="n"/>
      <c r="CS94" s="182" t="n"/>
      <c r="CT94" s="182" t="n"/>
      <c r="CU94" s="182" t="n"/>
      <c r="CV94" s="182" t="n"/>
      <c r="CW94" s="182" t="n"/>
      <c r="CX94" s="182" t="n"/>
      <c r="CY94" s="182" t="n"/>
      <c r="CZ94" s="182" t="n"/>
      <c r="DA94" s="189" t="n">
        <v>41</v>
      </c>
      <c r="DB94" s="182" t="n"/>
      <c r="DC94" s="182" t="n"/>
      <c r="DD94" s="182" t="n"/>
      <c r="DE94" s="182" t="n"/>
      <c r="DF94" s="182" t="n"/>
      <c r="DG94" s="182" t="n"/>
      <c r="DH94" s="182" t="n"/>
      <c r="DI94" s="182" t="n"/>
      <c r="DJ94" s="182" t="n"/>
      <c r="DK94" s="182" t="n"/>
      <c r="DL94" s="182" t="n"/>
      <c r="DM94" s="182" t="n"/>
      <c r="DN94" s="182" t="n"/>
      <c r="DO94" s="182" t="n"/>
      <c r="DP94" s="182" t="n"/>
      <c r="DQ94" s="182" t="n"/>
      <c r="DR94" s="182" t="n"/>
      <c r="DS94" s="182" t="n"/>
      <c r="DT94" s="182" t="n"/>
      <c r="DU94" s="182" t="n"/>
      <c r="DV94" s="182" t="n"/>
      <c r="DW94" s="182" t="n"/>
      <c r="DX94" s="182" t="n"/>
      <c r="DY94" s="182" t="n"/>
      <c r="DZ94" s="182" t="n"/>
      <c r="EA94" s="182" t="n"/>
      <c r="EB94" s="182" t="n"/>
      <c r="EC94" s="182" t="n"/>
      <c r="ED94" s="182" t="n"/>
      <c r="EE94" s="182" t="n"/>
      <c r="EF94" s="182" t="n"/>
      <c r="EG94" s="182" t="n"/>
      <c r="EH94" s="182" t="n"/>
      <c r="EI94" s="182" t="n"/>
      <c r="EJ94" s="182" t="n"/>
      <c r="EK94" s="182" t="n"/>
      <c r="EL94" s="182" t="n"/>
      <c r="EM94" s="182" t="n"/>
      <c r="EN94" s="182" t="n"/>
      <c r="EO94" s="184" t="n"/>
      <c r="EP94" s="185">
        <f>SUM(G94:EO94)</f>
        <v/>
      </c>
      <c r="EQ94" s="186">
        <f>E94-EP94</f>
        <v/>
      </c>
    </row>
    <row r="95">
      <c r="A95" s="5" t="n">
        <v>94</v>
      </c>
      <c r="B95" s="179" t="n">
        <v>44372</v>
      </c>
      <c r="C95" s="30" t="inlineStr">
        <is>
          <t>3-371-09282</t>
        </is>
      </c>
      <c r="D95" s="180" t="n">
        <v>44319</v>
      </c>
      <c r="E95" s="181" t="n">
        <v>621.48</v>
      </c>
      <c r="F95" s="182" t="n"/>
      <c r="G95" s="182" t="n"/>
      <c r="H95" s="182" t="n"/>
      <c r="I95" s="182" t="n"/>
      <c r="J95" s="182" t="n"/>
      <c r="K95" s="182" t="n"/>
      <c r="L95" s="182" t="n"/>
      <c r="M95" s="182" t="n"/>
      <c r="N95" s="182" t="n"/>
      <c r="O95" s="182" t="n"/>
      <c r="P95" s="182" t="n"/>
      <c r="Q95" s="182" t="n"/>
      <c r="R95" s="182" t="n"/>
      <c r="S95" s="182" t="n"/>
      <c r="T95" s="182" t="n"/>
      <c r="U95" s="182" t="n"/>
      <c r="V95" s="182" t="n"/>
      <c r="W95" s="182" t="n"/>
      <c r="X95" s="182" t="n"/>
      <c r="Y95" s="182" t="n"/>
      <c r="Z95" s="182" t="n"/>
      <c r="AA95" s="182" t="n"/>
      <c r="AB95" s="182" t="n"/>
      <c r="AC95" s="182" t="n"/>
      <c r="AD95" s="182" t="n"/>
      <c r="AE95" s="182" t="n"/>
      <c r="AF95" s="182" t="n"/>
      <c r="AG95" s="182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82" t="n"/>
      <c r="AS95" s="182" t="n"/>
      <c r="AT95" s="182" t="n"/>
      <c r="AU95" s="182" t="n"/>
      <c r="AV95" s="182" t="n"/>
      <c r="AW95" s="182" t="n"/>
      <c r="AX95" s="182" t="n"/>
      <c r="AY95" s="182" t="n"/>
      <c r="AZ95" s="182" t="n"/>
      <c r="BA95" s="182" t="n"/>
      <c r="BB95" s="182" t="n"/>
      <c r="BC95" s="182" t="n"/>
      <c r="BD95" s="182" t="n"/>
      <c r="BE95" s="182" t="n"/>
      <c r="BF95" s="182" t="n"/>
      <c r="BG95" s="182" t="n"/>
      <c r="BH95" s="182" t="n"/>
      <c r="BI95" s="182" t="n"/>
      <c r="BJ95" s="182" t="n"/>
      <c r="BK95" s="182" t="n"/>
      <c r="BL95" s="182" t="n"/>
      <c r="BM95" s="182" t="n"/>
      <c r="BN95" s="182" t="n"/>
      <c r="BO95" s="182" t="n"/>
      <c r="BP95" s="182" t="n"/>
      <c r="BQ95" s="182" t="n"/>
      <c r="BR95" s="182" t="n"/>
      <c r="BS95" s="182" t="n"/>
      <c r="BT95" s="182" t="n"/>
      <c r="BU95" s="182" t="n"/>
      <c r="BV95" s="182" t="n"/>
      <c r="BW95" s="182" t="n"/>
      <c r="BX95" s="182" t="n"/>
      <c r="BY95" s="182" t="n"/>
      <c r="BZ95" s="182" t="n"/>
      <c r="CA95" s="182" t="n"/>
      <c r="CB95" s="182" t="n"/>
      <c r="CC95" s="182" t="n"/>
      <c r="CD95" s="182" t="n"/>
      <c r="CE95" s="182" t="n"/>
      <c r="CF95" s="182" t="n"/>
      <c r="CG95" s="182" t="n"/>
      <c r="CH95" s="182" t="n"/>
      <c r="CI95" s="182" t="n"/>
      <c r="CJ95" s="182" t="n"/>
      <c r="CK95" s="182" t="n"/>
      <c r="CL95" s="182" t="n"/>
      <c r="CM95" s="182" t="n"/>
      <c r="CN95" s="182" t="n"/>
      <c r="CO95" s="182" t="n"/>
      <c r="CP95" s="182" t="n"/>
      <c r="CQ95" s="182" t="n"/>
      <c r="CR95" s="182" t="n"/>
      <c r="CS95" s="182" t="n"/>
      <c r="CT95" s="182" t="n"/>
      <c r="CU95" s="182" t="n"/>
      <c r="CV95" s="182" t="n"/>
      <c r="CW95" s="182" t="n"/>
      <c r="CX95" s="182" t="n"/>
      <c r="CY95" s="182" t="n"/>
      <c r="CZ95" s="182" t="n"/>
      <c r="DA95" s="189" t="n">
        <v>41</v>
      </c>
      <c r="DB95" s="182" t="n"/>
      <c r="DC95" s="182" t="n"/>
      <c r="DD95" s="182" t="n"/>
      <c r="DE95" s="182" t="n"/>
      <c r="DF95" s="182" t="n"/>
      <c r="DG95" s="182" t="n"/>
      <c r="DH95" s="182" t="n"/>
      <c r="DI95" s="182" t="n"/>
      <c r="DJ95" s="182" t="n"/>
      <c r="DK95" s="182" t="n"/>
      <c r="DL95" s="182" t="n"/>
      <c r="DM95" s="182" t="n"/>
      <c r="DN95" s="182" t="n"/>
      <c r="DO95" s="182" t="n"/>
      <c r="DP95" s="182" t="n"/>
      <c r="DQ95" s="182" t="n"/>
      <c r="DR95" s="182" t="n"/>
      <c r="DS95" s="189" t="n">
        <v>580.48</v>
      </c>
      <c r="DT95" s="182" t="n"/>
      <c r="DU95" s="182" t="n"/>
      <c r="DV95" s="182" t="n"/>
      <c r="DW95" s="182" t="n"/>
      <c r="DX95" s="182" t="n"/>
      <c r="DY95" s="182" t="n"/>
      <c r="DZ95" s="182" t="n"/>
      <c r="EA95" s="182" t="n"/>
      <c r="EB95" s="182" t="n"/>
      <c r="EC95" s="182" t="n"/>
      <c r="ED95" s="182" t="n"/>
      <c r="EE95" s="182" t="n"/>
      <c r="EF95" s="182" t="n"/>
      <c r="EG95" s="182" t="n"/>
      <c r="EH95" s="182" t="n"/>
      <c r="EI95" s="182" t="n"/>
      <c r="EJ95" s="182" t="n"/>
      <c r="EK95" s="182" t="n"/>
      <c r="EL95" s="182" t="n"/>
      <c r="EM95" s="182" t="n"/>
      <c r="EN95" s="182" t="n"/>
      <c r="EO95" s="184" t="n"/>
      <c r="EP95" s="185">
        <f>SUM(G95:EO95)</f>
        <v/>
      </c>
      <c r="EQ95" s="186">
        <f>E95-EP95</f>
        <v/>
      </c>
    </row>
    <row r="96">
      <c r="A96" s="5" t="n">
        <v>95</v>
      </c>
      <c r="B96" s="179" t="n">
        <v>44372</v>
      </c>
      <c r="C96" s="30" t="inlineStr">
        <is>
          <t>3-374-77475</t>
        </is>
      </c>
      <c r="D96" s="180" t="n">
        <v>44328</v>
      </c>
      <c r="E96" s="181" t="n">
        <v>38.23</v>
      </c>
      <c r="F96" s="182" t="n"/>
      <c r="G96" s="189" t="n">
        <v>38.23</v>
      </c>
      <c r="H96" s="182" t="n"/>
      <c r="I96" s="182" t="n"/>
      <c r="J96" s="182" t="n"/>
      <c r="K96" s="182" t="n"/>
      <c r="L96" s="182" t="n"/>
      <c r="M96" s="182" t="n"/>
      <c r="N96" s="182" t="n"/>
      <c r="O96" s="182" t="n"/>
      <c r="P96" s="182" t="n"/>
      <c r="Q96" s="182" t="n"/>
      <c r="R96" s="182" t="n"/>
      <c r="S96" s="182" t="n"/>
      <c r="T96" s="182" t="n"/>
      <c r="U96" s="182" t="n"/>
      <c r="V96" s="182" t="n"/>
      <c r="W96" s="182" t="n"/>
      <c r="X96" s="182" t="n"/>
      <c r="Y96" s="182" t="n"/>
      <c r="Z96" s="182" t="n"/>
      <c r="AA96" s="182" t="n"/>
      <c r="AB96" s="182" t="n"/>
      <c r="AC96" s="182" t="n"/>
      <c r="AD96" s="182" t="n"/>
      <c r="AE96" s="182" t="n"/>
      <c r="AF96" s="182" t="n"/>
      <c r="AG96" s="182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82" t="n"/>
      <c r="AS96" s="182" t="n"/>
      <c r="AT96" s="182" t="n"/>
      <c r="AU96" s="182" t="n"/>
      <c r="AV96" s="182" t="n"/>
      <c r="AW96" s="182" t="n"/>
      <c r="AX96" s="182" t="n"/>
      <c r="AY96" s="182" t="n"/>
      <c r="AZ96" s="182" t="n"/>
      <c r="BA96" s="182" t="n"/>
      <c r="BB96" s="182" t="n"/>
      <c r="BC96" s="182" t="n"/>
      <c r="BD96" s="182" t="n"/>
      <c r="BE96" s="182" t="n"/>
      <c r="BF96" s="182" t="n"/>
      <c r="BG96" s="182" t="n"/>
      <c r="BH96" s="182" t="n"/>
      <c r="BI96" s="182" t="n"/>
      <c r="BJ96" s="182" t="n"/>
      <c r="BK96" s="182" t="n"/>
      <c r="BL96" s="182" t="n"/>
      <c r="BM96" s="182" t="n"/>
      <c r="BN96" s="182" t="n"/>
      <c r="BO96" s="182" t="n"/>
      <c r="BP96" s="182" t="n"/>
      <c r="BQ96" s="182" t="n"/>
      <c r="BR96" s="182" t="n"/>
      <c r="BS96" s="182" t="n"/>
      <c r="BT96" s="182" t="n"/>
      <c r="BU96" s="182" t="n"/>
      <c r="BV96" s="182" t="n"/>
      <c r="BW96" s="182" t="n"/>
      <c r="BX96" s="182" t="n"/>
      <c r="BY96" s="182" t="n"/>
      <c r="BZ96" s="182" t="n"/>
      <c r="CA96" s="182" t="n"/>
      <c r="CB96" s="182" t="n"/>
      <c r="CC96" s="182" t="n"/>
      <c r="CD96" s="182" t="n"/>
      <c r="CE96" s="182" t="n"/>
      <c r="CF96" s="182" t="n"/>
      <c r="CG96" s="182" t="n"/>
      <c r="CH96" s="182" t="n"/>
      <c r="CI96" s="182" t="n"/>
      <c r="CJ96" s="182" t="n"/>
      <c r="CK96" s="182" t="n"/>
      <c r="CL96" s="182" t="n"/>
      <c r="CM96" s="182" t="n"/>
      <c r="CN96" s="182" t="n"/>
      <c r="CO96" s="182" t="n"/>
      <c r="CP96" s="182" t="n"/>
      <c r="CQ96" s="182" t="n"/>
      <c r="CR96" s="182" t="n"/>
      <c r="CS96" s="182" t="n"/>
      <c r="CT96" s="182" t="n"/>
      <c r="CU96" s="182" t="n"/>
      <c r="CV96" s="182" t="n"/>
      <c r="CW96" s="182" t="n"/>
      <c r="CX96" s="182" t="n"/>
      <c r="CY96" s="182" t="n"/>
      <c r="CZ96" s="182" t="n"/>
      <c r="DA96" s="182" t="n"/>
      <c r="DB96" s="182" t="n"/>
      <c r="DC96" s="182" t="n"/>
      <c r="DD96" s="182" t="n"/>
      <c r="DE96" s="182" t="n"/>
      <c r="DF96" s="182" t="n"/>
      <c r="DG96" s="182" t="n"/>
      <c r="DH96" s="182" t="n"/>
      <c r="DI96" s="182" t="n"/>
      <c r="DJ96" s="182" t="n"/>
      <c r="DK96" s="182" t="n"/>
      <c r="DL96" s="182" t="n"/>
      <c r="DM96" s="182" t="n"/>
      <c r="DN96" s="182" t="n"/>
      <c r="DO96" s="182" t="n"/>
      <c r="DP96" s="182" t="n"/>
      <c r="DQ96" s="182" t="n"/>
      <c r="DR96" s="182" t="n"/>
      <c r="DS96" s="182" t="n"/>
      <c r="DT96" s="182" t="n"/>
      <c r="DU96" s="182" t="n"/>
      <c r="DV96" s="182" t="n"/>
      <c r="DW96" s="182" t="n"/>
      <c r="DX96" s="182" t="n"/>
      <c r="DY96" s="182" t="n"/>
      <c r="DZ96" s="182" t="n"/>
      <c r="EA96" s="182" t="n"/>
      <c r="EB96" s="182" t="n"/>
      <c r="EC96" s="182" t="n"/>
      <c r="ED96" s="182" t="n"/>
      <c r="EE96" s="182" t="n"/>
      <c r="EF96" s="182" t="n"/>
      <c r="EG96" s="182" t="n"/>
      <c r="EH96" s="182" t="n"/>
      <c r="EI96" s="182" t="n"/>
      <c r="EJ96" s="182" t="n"/>
      <c r="EK96" s="182" t="n"/>
      <c r="EL96" s="182" t="n"/>
      <c r="EM96" s="182" t="n"/>
      <c r="EN96" s="182" t="n"/>
      <c r="EO96" s="184" t="n"/>
      <c r="EP96" s="185">
        <f>SUM(G96:EO96)</f>
        <v/>
      </c>
      <c r="EQ96" s="186">
        <f>E96-EP96</f>
        <v/>
      </c>
    </row>
    <row r="97">
      <c r="A97" s="5" t="n">
        <v>96</v>
      </c>
      <c r="B97" s="179" t="n">
        <v>44372</v>
      </c>
      <c r="C97" s="30" t="inlineStr">
        <is>
          <t>3-377-56892</t>
        </is>
      </c>
      <c r="D97" s="180" t="n">
        <v>44336</v>
      </c>
      <c r="E97" s="181" t="n">
        <v>3508.67</v>
      </c>
      <c r="F97" s="182" t="n"/>
      <c r="G97" s="182" t="n"/>
      <c r="H97" s="182" t="n"/>
      <c r="I97" s="182" t="n"/>
      <c r="J97" s="182" t="n"/>
      <c r="K97" s="189" t="n">
        <v>922.8200000000001</v>
      </c>
      <c r="L97" s="182" t="n"/>
      <c r="M97" s="182" t="n"/>
      <c r="N97" s="182" t="n"/>
      <c r="O97" s="182" t="n"/>
      <c r="P97" s="182" t="n"/>
      <c r="Q97" s="182" t="n"/>
      <c r="R97" s="182" t="n"/>
      <c r="S97" s="182" t="n"/>
      <c r="T97" s="182" t="n"/>
      <c r="U97" s="182" t="n"/>
      <c r="V97" s="182" t="n"/>
      <c r="W97" s="182" t="n"/>
      <c r="X97" s="182" t="n"/>
      <c r="Y97" s="182" t="n"/>
      <c r="Z97" s="182" t="n"/>
      <c r="AA97" s="182" t="n"/>
      <c r="AB97" s="182" t="n"/>
      <c r="AC97" s="182" t="n"/>
      <c r="AD97" s="182" t="n"/>
      <c r="AE97" s="182" t="n"/>
      <c r="AF97" s="182" t="n"/>
      <c r="AG97" s="182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82" t="n"/>
      <c r="AS97" s="182" t="n"/>
      <c r="AT97" s="182" t="n"/>
      <c r="AU97" s="182" t="n"/>
      <c r="AV97" s="182" t="n"/>
      <c r="AW97" s="182" t="n"/>
      <c r="AX97" s="182" t="n"/>
      <c r="AY97" s="182" t="n"/>
      <c r="AZ97" s="182" t="n"/>
      <c r="BA97" s="182" t="n"/>
      <c r="BB97" s="182" t="n"/>
      <c r="BC97" s="182" t="n"/>
      <c r="BD97" s="182" t="n"/>
      <c r="BE97" s="182" t="n"/>
      <c r="BF97" s="182" t="n"/>
      <c r="BG97" s="182" t="n"/>
      <c r="BH97" s="182" t="n"/>
      <c r="BI97" s="182" t="n"/>
      <c r="BJ97" s="182" t="n"/>
      <c r="BK97" s="182" t="n"/>
      <c r="BL97" s="182" t="n"/>
      <c r="BM97" s="182" t="n"/>
      <c r="BN97" s="182" t="n"/>
      <c r="BO97" s="182" t="n"/>
      <c r="BP97" s="182" t="n"/>
      <c r="BQ97" s="182" t="n"/>
      <c r="BR97" s="182" t="n"/>
      <c r="BS97" s="182" t="n"/>
      <c r="BT97" s="182" t="n"/>
      <c r="BU97" s="182" t="n"/>
      <c r="BV97" s="182" t="n"/>
      <c r="BW97" s="182" t="n"/>
      <c r="BX97" s="182" t="n"/>
      <c r="BY97" s="182" t="n"/>
      <c r="BZ97" s="182" t="n"/>
      <c r="CA97" s="182" t="n"/>
      <c r="CB97" s="182" t="n"/>
      <c r="CC97" s="182" t="n"/>
      <c r="CD97" s="182" t="n"/>
      <c r="CE97" s="182" t="n"/>
      <c r="CF97" s="182" t="n"/>
      <c r="CG97" s="182" t="n"/>
      <c r="CH97" s="182" t="n"/>
      <c r="CI97" s="182" t="n"/>
      <c r="CJ97" s="182" t="n"/>
      <c r="CK97" s="182" t="n"/>
      <c r="CL97" s="182" t="n"/>
      <c r="CM97" s="182" t="n"/>
      <c r="CN97" s="182" t="n"/>
      <c r="CO97" s="182" t="n"/>
      <c r="CP97" s="182" t="n"/>
      <c r="CQ97" s="182" t="n"/>
      <c r="CR97" s="182" t="n"/>
      <c r="CS97" s="182" t="n"/>
      <c r="CT97" s="182" t="n"/>
      <c r="CU97" s="182" t="n"/>
      <c r="CV97" s="182" t="n"/>
      <c r="CW97" s="182" t="n"/>
      <c r="CX97" s="182" t="n"/>
      <c r="CY97" s="182" t="n"/>
      <c r="CZ97" s="182" t="n"/>
      <c r="DA97" s="182" t="n"/>
      <c r="DB97" s="182" t="n"/>
      <c r="DC97" s="182" t="n"/>
      <c r="DD97" s="182" t="n"/>
      <c r="DE97" s="182" t="n"/>
      <c r="DF97" s="182" t="n"/>
      <c r="DG97" s="182" t="n"/>
      <c r="DH97" s="182" t="n"/>
      <c r="DI97" s="182" t="n"/>
      <c r="DJ97" s="182" t="n"/>
      <c r="DK97" s="182" t="n"/>
      <c r="DL97" s="182" t="n"/>
      <c r="DM97" s="182" t="n"/>
      <c r="DN97" s="182" t="n"/>
      <c r="DO97" s="182" t="n"/>
      <c r="DP97" s="182" t="n"/>
      <c r="DQ97" s="182" t="n"/>
      <c r="DR97" s="182" t="n"/>
      <c r="DS97" s="182" t="n"/>
      <c r="DT97" s="182" t="n"/>
      <c r="DU97" s="182" t="n"/>
      <c r="DV97" s="182" t="n"/>
      <c r="DW97" s="182" t="n"/>
      <c r="DX97" s="182" t="n"/>
      <c r="DY97" s="182" t="n"/>
      <c r="DZ97" s="182" t="n"/>
      <c r="EA97" s="182" t="n"/>
      <c r="EB97" s="182" t="n"/>
      <c r="EC97" s="182" t="n"/>
      <c r="ED97" s="182" t="n"/>
      <c r="EE97" s="189" t="n">
        <v>2585.85</v>
      </c>
      <c r="EF97" s="182" t="n"/>
      <c r="EG97" s="182" t="n"/>
      <c r="EH97" s="182" t="n"/>
      <c r="EI97" s="182" t="n"/>
      <c r="EJ97" s="182" t="n"/>
      <c r="EK97" s="182" t="n"/>
      <c r="EL97" s="182" t="n"/>
      <c r="EM97" s="182" t="n"/>
      <c r="EN97" s="182" t="n"/>
      <c r="EO97" s="184" t="n"/>
      <c r="EP97" s="185">
        <f>SUM(G97:EO97)</f>
        <v/>
      </c>
      <c r="EQ97" s="186">
        <f>E97-EP97</f>
        <v/>
      </c>
    </row>
    <row r="98">
      <c r="A98" s="5" t="n">
        <v>97</v>
      </c>
      <c r="B98" s="179" t="n">
        <v>44372</v>
      </c>
      <c r="C98" s="30" t="inlineStr">
        <is>
          <t>3-377-56581</t>
        </is>
      </c>
      <c r="D98" s="180" t="n">
        <v>44336</v>
      </c>
      <c r="E98" s="181" t="n">
        <v>41</v>
      </c>
      <c r="F98" s="182" t="n"/>
      <c r="G98" s="182" t="n"/>
      <c r="H98" s="182" t="n"/>
      <c r="I98" s="182" t="n"/>
      <c r="J98" s="182" t="n"/>
      <c r="K98" s="182" t="n"/>
      <c r="L98" s="182" t="n"/>
      <c r="M98" s="182" t="n"/>
      <c r="N98" s="182" t="n"/>
      <c r="O98" s="182" t="n"/>
      <c r="P98" s="182" t="n"/>
      <c r="Q98" s="182" t="n"/>
      <c r="R98" s="182" t="n"/>
      <c r="S98" s="182" t="n"/>
      <c r="T98" s="182" t="n"/>
      <c r="U98" s="182" t="n"/>
      <c r="V98" s="182" t="n"/>
      <c r="W98" s="182" t="n"/>
      <c r="X98" s="182" t="n"/>
      <c r="Y98" s="182" t="n"/>
      <c r="Z98" s="182" t="n"/>
      <c r="AA98" s="182" t="n"/>
      <c r="AB98" s="182" t="n"/>
      <c r="AC98" s="182" t="n"/>
      <c r="AD98" s="182" t="n"/>
      <c r="AE98" s="182" t="n"/>
      <c r="AF98" s="182" t="n"/>
      <c r="AG98" s="182" t="n"/>
      <c r="AH98" s="182" t="n"/>
      <c r="AI98" s="182" t="n"/>
      <c r="AJ98" s="182" t="n"/>
      <c r="AK98" s="182" t="n"/>
      <c r="AL98" s="182" t="n"/>
      <c r="AM98" s="182" t="n"/>
      <c r="AN98" s="182" t="n"/>
      <c r="AO98" s="182" t="n"/>
      <c r="AP98" s="182" t="n"/>
      <c r="AQ98" s="182" t="n"/>
      <c r="AR98" s="182" t="n"/>
      <c r="AS98" s="182" t="n"/>
      <c r="AT98" s="182" t="n"/>
      <c r="AU98" s="182" t="n"/>
      <c r="AV98" s="182" t="n"/>
      <c r="AW98" s="182" t="n"/>
      <c r="AX98" s="182" t="n"/>
      <c r="AY98" s="182" t="n"/>
      <c r="AZ98" s="182" t="n"/>
      <c r="BA98" s="182" t="n"/>
      <c r="BB98" s="182" t="n"/>
      <c r="BC98" s="182" t="n"/>
      <c r="BD98" s="182" t="n"/>
      <c r="BE98" s="182" t="n"/>
      <c r="BF98" s="182" t="n"/>
      <c r="BG98" s="182" t="n"/>
      <c r="BH98" s="182" t="n"/>
      <c r="BI98" s="182" t="n"/>
      <c r="BJ98" s="182" t="n"/>
      <c r="BK98" s="182" t="n"/>
      <c r="BL98" s="182" t="n"/>
      <c r="BM98" s="182" t="n"/>
      <c r="BN98" s="182" t="n"/>
      <c r="BO98" s="182" t="n"/>
      <c r="BP98" s="182" t="n"/>
      <c r="BQ98" s="182" t="n"/>
      <c r="BR98" s="182" t="n"/>
      <c r="BS98" s="182" t="n"/>
      <c r="BT98" s="182" t="n"/>
      <c r="BU98" s="182" t="n"/>
      <c r="BV98" s="182" t="n"/>
      <c r="BW98" s="182" t="n"/>
      <c r="BX98" s="182" t="n"/>
      <c r="BY98" s="182" t="n"/>
      <c r="BZ98" s="182" t="n"/>
      <c r="CA98" s="182" t="n"/>
      <c r="CB98" s="182" t="n"/>
      <c r="CC98" s="182" t="n"/>
      <c r="CD98" s="182" t="n"/>
      <c r="CE98" s="182" t="n"/>
      <c r="CF98" s="182" t="n"/>
      <c r="CG98" s="182" t="n"/>
      <c r="CH98" s="182" t="n"/>
      <c r="CI98" s="182" t="n"/>
      <c r="CJ98" s="182" t="n"/>
      <c r="CK98" s="182" t="n"/>
      <c r="CL98" s="189" t="n">
        <v>41</v>
      </c>
      <c r="CM98" s="182" t="n"/>
      <c r="CN98" s="182" t="n"/>
      <c r="CO98" s="182" t="n"/>
      <c r="CP98" s="182" t="n"/>
      <c r="CQ98" s="182" t="n"/>
      <c r="CR98" s="182" t="n"/>
      <c r="CS98" s="182" t="n"/>
      <c r="CT98" s="182" t="n"/>
      <c r="CU98" s="182" t="n"/>
      <c r="CV98" s="182" t="n"/>
      <c r="CW98" s="182" t="n"/>
      <c r="CX98" s="182" t="n"/>
      <c r="CY98" s="182" t="n"/>
      <c r="CZ98" s="182" t="n"/>
      <c r="DA98" s="182" t="n"/>
      <c r="DB98" s="182" t="n"/>
      <c r="DC98" s="182" t="n"/>
      <c r="DD98" s="182" t="n"/>
      <c r="DE98" s="182" t="n"/>
      <c r="DF98" s="182" t="n"/>
      <c r="DG98" s="182" t="n"/>
      <c r="DH98" s="182" t="n"/>
      <c r="DI98" s="182" t="n"/>
      <c r="DJ98" s="182" t="n"/>
      <c r="DK98" s="182" t="n"/>
      <c r="DL98" s="182" t="n"/>
      <c r="DM98" s="182" t="n"/>
      <c r="DN98" s="182" t="n"/>
      <c r="DO98" s="182" t="n"/>
      <c r="DP98" s="182" t="n"/>
      <c r="DQ98" s="182" t="n"/>
      <c r="DR98" s="182" t="n"/>
      <c r="DS98" s="182" t="n"/>
      <c r="DT98" s="182" t="n"/>
      <c r="DU98" s="182" t="n"/>
      <c r="DV98" s="182" t="n"/>
      <c r="DW98" s="182" t="n"/>
      <c r="DX98" s="182" t="n"/>
      <c r="DY98" s="182" t="n"/>
      <c r="DZ98" s="182" t="n"/>
      <c r="EA98" s="182" t="n"/>
      <c r="EB98" s="182" t="n"/>
      <c r="EC98" s="182" t="n"/>
      <c r="ED98" s="182" t="n"/>
      <c r="EE98" s="182" t="n"/>
      <c r="EF98" s="182" t="n"/>
      <c r="EG98" s="182" t="n"/>
      <c r="EH98" s="182" t="n"/>
      <c r="EI98" s="182" t="n"/>
      <c r="EJ98" s="182" t="n"/>
      <c r="EK98" s="182" t="n"/>
      <c r="EL98" s="182" t="n"/>
      <c r="EM98" s="182" t="n"/>
      <c r="EN98" s="182" t="n"/>
      <c r="EO98" s="184" t="n"/>
      <c r="EP98" s="185">
        <f>SUM(G98:EO98)</f>
        <v/>
      </c>
      <c r="EQ98" s="186">
        <f>E98-EP98</f>
        <v/>
      </c>
    </row>
    <row r="99">
      <c r="A99" s="5" t="n">
        <v>98</v>
      </c>
      <c r="B99" s="179" t="n">
        <v>44372</v>
      </c>
      <c r="C99" s="30" t="inlineStr">
        <is>
          <t>3-377-96580</t>
        </is>
      </c>
      <c r="D99" s="180" t="n">
        <v>44337</v>
      </c>
      <c r="E99" s="181" t="n">
        <v>101.19</v>
      </c>
      <c r="F99" s="182" t="n"/>
      <c r="G99" s="182" t="n"/>
      <c r="H99" s="182" t="n"/>
      <c r="I99" s="182" t="n"/>
      <c r="J99" s="182" t="n"/>
      <c r="K99" s="182" t="n"/>
      <c r="L99" s="182" t="n"/>
      <c r="M99" s="182" t="n"/>
      <c r="N99" s="182" t="n"/>
      <c r="O99" s="182" t="n"/>
      <c r="P99" s="182" t="n"/>
      <c r="Q99" s="182" t="n"/>
      <c r="R99" s="182" t="n"/>
      <c r="S99" s="182" t="n"/>
      <c r="T99" s="182" t="n"/>
      <c r="U99" s="182" t="n"/>
      <c r="V99" s="182" t="n"/>
      <c r="W99" s="182" t="n"/>
      <c r="X99" s="182" t="n"/>
      <c r="Y99" s="182" t="n"/>
      <c r="Z99" s="182" t="n"/>
      <c r="AA99" s="182" t="n"/>
      <c r="AB99" s="182" t="n"/>
      <c r="AC99" s="182" t="n"/>
      <c r="AD99" s="182" t="n"/>
      <c r="AE99" s="182" t="n"/>
      <c r="AF99" s="182" t="n"/>
      <c r="AG99" s="182" t="n"/>
      <c r="AH99" s="182" t="n"/>
      <c r="AI99" s="182" t="n"/>
      <c r="AJ99" s="182" t="n"/>
      <c r="AK99" s="182" t="n"/>
      <c r="AL99" s="182" t="n"/>
      <c r="AM99" s="182" t="n"/>
      <c r="AN99" s="182" t="n"/>
      <c r="AO99" s="182" t="n"/>
      <c r="AP99" s="182" t="n"/>
      <c r="AQ99" s="182" t="n"/>
      <c r="AR99" s="182" t="n"/>
      <c r="AS99" s="182" t="n"/>
      <c r="AT99" s="182" t="n"/>
      <c r="AU99" s="182" t="n"/>
      <c r="AV99" s="182" t="n"/>
      <c r="AW99" s="182" t="n"/>
      <c r="AX99" s="182" t="n"/>
      <c r="AY99" s="182" t="n"/>
      <c r="AZ99" s="182" t="n"/>
      <c r="BA99" s="182" t="n"/>
      <c r="BB99" s="182" t="n"/>
      <c r="BC99" s="182" t="n"/>
      <c r="BD99" s="182" t="n"/>
      <c r="BE99" s="182" t="n"/>
      <c r="BF99" s="182" t="n"/>
      <c r="BG99" s="182" t="n"/>
      <c r="BH99" s="182" t="n"/>
      <c r="BI99" s="182" t="n"/>
      <c r="BJ99" s="182" t="n"/>
      <c r="BK99" s="182" t="n"/>
      <c r="BL99" s="182" t="n"/>
      <c r="BM99" s="182" t="n"/>
      <c r="BN99" s="182" t="n"/>
      <c r="BO99" s="182" t="n"/>
      <c r="BP99" s="182" t="n"/>
      <c r="BQ99" s="182" t="n"/>
      <c r="BR99" s="182" t="n"/>
      <c r="BS99" s="182" t="n"/>
      <c r="BT99" s="182" t="n"/>
      <c r="BU99" s="182" t="n"/>
      <c r="BV99" s="182" t="n"/>
      <c r="BW99" s="189" t="n">
        <v>62.96</v>
      </c>
      <c r="BX99" s="182" t="n"/>
      <c r="BY99" s="182" t="n"/>
      <c r="BZ99" s="182" t="n"/>
      <c r="CA99" s="189" t="n">
        <v>38.23</v>
      </c>
      <c r="CB99" s="182" t="n"/>
      <c r="CC99" s="182" t="n"/>
      <c r="CD99" s="182" t="n"/>
      <c r="CE99" s="182" t="n"/>
      <c r="CF99" s="182" t="n"/>
      <c r="CG99" s="182" t="n"/>
      <c r="CH99" s="182" t="n"/>
      <c r="CI99" s="182" t="n"/>
      <c r="CJ99" s="182" t="n"/>
      <c r="CK99" s="182" t="n"/>
      <c r="CL99" s="182" t="n"/>
      <c r="CM99" s="182" t="n"/>
      <c r="CN99" s="182" t="n"/>
      <c r="CO99" s="182" t="n"/>
      <c r="CP99" s="182" t="n"/>
      <c r="CQ99" s="182" t="n"/>
      <c r="CR99" s="182" t="n"/>
      <c r="CS99" s="182" t="n"/>
      <c r="CT99" s="182" t="n"/>
      <c r="CU99" s="182" t="n"/>
      <c r="CV99" s="182" t="n"/>
      <c r="CW99" s="182" t="n"/>
      <c r="CX99" s="182" t="n"/>
      <c r="CY99" s="182" t="n"/>
      <c r="CZ99" s="182" t="n"/>
      <c r="DA99" s="182" t="n"/>
      <c r="DB99" s="182" t="n"/>
      <c r="DC99" s="182" t="n"/>
      <c r="DD99" s="182" t="n"/>
      <c r="DE99" s="182" t="n"/>
      <c r="DF99" s="182" t="n"/>
      <c r="DG99" s="182" t="n"/>
      <c r="DH99" s="182" t="n"/>
      <c r="DI99" s="182" t="n"/>
      <c r="DJ99" s="182" t="n"/>
      <c r="DK99" s="182" t="n"/>
      <c r="DL99" s="182" t="n"/>
      <c r="DM99" s="182" t="n"/>
      <c r="DN99" s="182" t="n"/>
      <c r="DO99" s="182" t="n"/>
      <c r="DP99" s="182" t="n"/>
      <c r="DQ99" s="182" t="n"/>
      <c r="DR99" s="182" t="n"/>
      <c r="DS99" s="182" t="n"/>
      <c r="DT99" s="182" t="n"/>
      <c r="DU99" s="182" t="n"/>
      <c r="DV99" s="182" t="n"/>
      <c r="DW99" s="182" t="n"/>
      <c r="DX99" s="182" t="n"/>
      <c r="DY99" s="182" t="n"/>
      <c r="DZ99" s="182" t="n"/>
      <c r="EA99" s="182" t="n"/>
      <c r="EB99" s="182" t="n"/>
      <c r="EC99" s="182" t="n"/>
      <c r="ED99" s="182" t="n"/>
      <c r="EE99" s="182" t="n"/>
      <c r="EF99" s="182" t="n"/>
      <c r="EG99" s="182" t="n"/>
      <c r="EH99" s="182" t="n"/>
      <c r="EI99" s="182" t="n"/>
      <c r="EJ99" s="182" t="n"/>
      <c r="EK99" s="182" t="n"/>
      <c r="EL99" s="182" t="n"/>
      <c r="EM99" s="182" t="n"/>
      <c r="EN99" s="182" t="n"/>
      <c r="EO99" s="184" t="n"/>
      <c r="EP99" s="185">
        <f>SUM(G99:EO99)</f>
        <v/>
      </c>
      <c r="EQ99" s="186">
        <f>E99-EP99</f>
        <v/>
      </c>
    </row>
    <row r="100">
      <c r="A100" s="5" t="n">
        <v>99</v>
      </c>
      <c r="B100" s="179" t="n">
        <v>44372</v>
      </c>
      <c r="C100" s="30" t="inlineStr">
        <is>
          <t>7-379-17592</t>
        </is>
      </c>
      <c r="D100" s="180" t="n">
        <v>44337</v>
      </c>
      <c r="E100" s="181" t="n">
        <v>5.75</v>
      </c>
      <c r="F100" s="182" t="n"/>
      <c r="G100" s="182" t="n"/>
      <c r="H100" s="182" t="n"/>
      <c r="I100" s="182" t="n"/>
      <c r="J100" s="182" t="n"/>
      <c r="K100" s="182" t="n"/>
      <c r="L100" s="182" t="n"/>
      <c r="M100" s="182" t="n"/>
      <c r="N100" s="182" t="n"/>
      <c r="O100" s="182" t="n"/>
      <c r="P100" s="182" t="n"/>
      <c r="Q100" s="182" t="n"/>
      <c r="R100" s="182" t="n"/>
      <c r="S100" s="182" t="n"/>
      <c r="T100" s="182" t="n"/>
      <c r="U100" s="182" t="n"/>
      <c r="V100" s="182" t="n"/>
      <c r="W100" s="182" t="n"/>
      <c r="X100" s="182" t="n"/>
      <c r="Y100" s="182" t="n"/>
      <c r="Z100" s="182" t="n"/>
      <c r="AA100" s="182" t="n"/>
      <c r="AB100" s="182" t="n"/>
      <c r="AC100" s="182" t="n"/>
      <c r="AD100" s="182" t="n"/>
      <c r="AE100" s="182" t="n"/>
      <c r="AF100" s="182" t="n"/>
      <c r="AG100" s="182" t="n"/>
      <c r="AH100" s="182" t="n"/>
      <c r="AI100" s="182" t="n"/>
      <c r="AJ100" s="182" t="n"/>
      <c r="AK100" s="182" t="n"/>
      <c r="AL100" s="182" t="n"/>
      <c r="AM100" s="182" t="n"/>
      <c r="AN100" s="182" t="n"/>
      <c r="AO100" s="182" t="n"/>
      <c r="AP100" s="182" t="n"/>
      <c r="AQ100" s="182" t="n"/>
      <c r="AR100" s="182" t="n"/>
      <c r="AS100" s="182" t="n"/>
      <c r="AT100" s="182" t="n"/>
      <c r="AU100" s="182" t="n"/>
      <c r="AV100" s="182" t="n"/>
      <c r="AW100" s="182" t="n"/>
      <c r="AX100" s="182" t="n"/>
      <c r="AY100" s="182" t="n"/>
      <c r="AZ100" s="182" t="n"/>
      <c r="BA100" s="182" t="n"/>
      <c r="BB100" s="182" t="n"/>
      <c r="BC100" s="182" t="n"/>
      <c r="BD100" s="182" t="n"/>
      <c r="BE100" s="182" t="n"/>
      <c r="BF100" s="182" t="n"/>
      <c r="BG100" s="182" t="n"/>
      <c r="BH100" s="182" t="n"/>
      <c r="BI100" s="182" t="n"/>
      <c r="BJ100" s="182" t="n"/>
      <c r="BK100" s="182" t="n"/>
      <c r="BL100" s="182" t="n"/>
      <c r="BM100" s="182" t="n"/>
      <c r="BN100" s="182" t="n"/>
      <c r="BO100" s="182" t="n"/>
      <c r="BP100" s="182" t="n"/>
      <c r="BQ100" s="182" t="n"/>
      <c r="BR100" s="182" t="n"/>
      <c r="BS100" s="182" t="n"/>
      <c r="BT100" s="182" t="n"/>
      <c r="BU100" s="182" t="n"/>
      <c r="BV100" s="182" t="n"/>
      <c r="BW100" s="182" t="n"/>
      <c r="BX100" s="182" t="n"/>
      <c r="BY100" s="182" t="n"/>
      <c r="BZ100" s="182" t="n"/>
      <c r="CA100" s="182" t="n"/>
      <c r="CB100" s="182" t="n"/>
      <c r="CC100" s="182" t="n"/>
      <c r="CD100" s="182" t="n"/>
      <c r="CE100" s="182" t="n"/>
      <c r="CF100" s="182" t="n"/>
      <c r="CG100" s="182" t="n"/>
      <c r="CH100" s="182" t="n"/>
      <c r="CI100" s="182" t="n"/>
      <c r="CJ100" s="182" t="n"/>
      <c r="CK100" s="182" t="n"/>
      <c r="CL100" s="182" t="n"/>
      <c r="CM100" s="182" t="n"/>
      <c r="CN100" s="182" t="n"/>
      <c r="CO100" s="182" t="n"/>
      <c r="CP100" s="182" t="n"/>
      <c r="CQ100" s="182" t="n"/>
      <c r="CR100" s="182" t="n"/>
      <c r="CS100" s="182" t="n"/>
      <c r="CT100" s="182" t="n"/>
      <c r="CU100" s="182" t="n"/>
      <c r="CV100" s="182" t="n"/>
      <c r="CW100" s="182" t="n"/>
      <c r="CX100" s="182" t="n"/>
      <c r="CY100" s="182" t="n"/>
      <c r="CZ100" s="182" t="n"/>
      <c r="DA100" s="182" t="n"/>
      <c r="DB100" s="182" t="n"/>
      <c r="DC100" s="182" t="n"/>
      <c r="DD100" s="182" t="n"/>
      <c r="DE100" s="182" t="n"/>
      <c r="DF100" s="182" t="n"/>
      <c r="DG100" s="182" t="n"/>
      <c r="DH100" s="182" t="n"/>
      <c r="DI100" s="182" t="n"/>
      <c r="DJ100" s="182" t="n"/>
      <c r="DK100" s="182" t="n"/>
      <c r="DL100" s="182" t="n"/>
      <c r="DM100" s="182" t="n"/>
      <c r="DN100" s="182" t="n"/>
      <c r="DO100" s="182" t="n"/>
      <c r="DP100" s="182" t="n"/>
      <c r="DQ100" s="182" t="n"/>
      <c r="DR100" s="182" t="n"/>
      <c r="DS100" s="182" t="n"/>
      <c r="DT100" s="182" t="n"/>
      <c r="DU100" s="182" t="n"/>
      <c r="DV100" s="182" t="n"/>
      <c r="DW100" s="182" t="n"/>
      <c r="DX100" s="182" t="n"/>
      <c r="DY100" s="182" t="n"/>
      <c r="DZ100" s="182" t="n"/>
      <c r="EA100" s="182" t="n"/>
      <c r="EB100" s="182" t="n"/>
      <c r="EC100" s="189" t="n">
        <v>5.75</v>
      </c>
      <c r="ED100" s="182" t="n"/>
      <c r="EE100" s="182" t="n"/>
      <c r="EF100" s="182" t="n"/>
      <c r="EG100" s="182" t="n"/>
      <c r="EH100" s="182" t="n"/>
      <c r="EI100" s="182" t="n"/>
      <c r="EJ100" s="182" t="n"/>
      <c r="EK100" s="182" t="n"/>
      <c r="EL100" s="182" t="n"/>
      <c r="EM100" s="182" t="n"/>
      <c r="EN100" s="182" t="n"/>
      <c r="EO100" s="184" t="n"/>
      <c r="EP100" s="185">
        <f>SUM(G100:EO100)</f>
        <v/>
      </c>
      <c r="EQ100" s="186">
        <f>E100-EP100</f>
        <v/>
      </c>
    </row>
    <row r="101">
      <c r="A101" s="5" t="n">
        <v>100</v>
      </c>
      <c r="B101" s="179" t="n">
        <v>44372</v>
      </c>
      <c r="C101" s="30" t="inlineStr">
        <is>
          <t>3-376-11466</t>
        </is>
      </c>
      <c r="D101" s="180" t="n">
        <v>44333</v>
      </c>
      <c r="E101" s="181" t="n">
        <v>2733.02</v>
      </c>
      <c r="F101" s="182" t="n"/>
      <c r="G101" s="182" t="n"/>
      <c r="H101" s="182" t="n"/>
      <c r="I101" s="182" t="n"/>
      <c r="J101" s="182" t="n"/>
      <c r="K101" s="182" t="n"/>
      <c r="L101" s="182" t="n"/>
      <c r="M101" s="182" t="n"/>
      <c r="N101" s="182" t="n"/>
      <c r="O101" s="182" t="n"/>
      <c r="P101" s="182" t="n"/>
      <c r="Q101" s="182" t="n"/>
      <c r="R101" s="182" t="n"/>
      <c r="S101" s="182" t="n"/>
      <c r="T101" s="182" t="n"/>
      <c r="U101" s="182" t="n"/>
      <c r="V101" s="182" t="n"/>
      <c r="W101" s="182" t="n"/>
      <c r="X101" s="182" t="n"/>
      <c r="Y101" s="182" t="n"/>
      <c r="Z101" s="182" t="n"/>
      <c r="AA101" s="182" t="n"/>
      <c r="AB101" s="182" t="n"/>
      <c r="AC101" s="182" t="n"/>
      <c r="AD101" s="182" t="n"/>
      <c r="AE101" s="182" t="n"/>
      <c r="AF101" s="182" t="n"/>
      <c r="AG101" s="182" t="n"/>
      <c r="AH101" s="182" t="n"/>
      <c r="AI101" s="182" t="n"/>
      <c r="AJ101" s="182" t="n"/>
      <c r="AK101" s="182" t="n"/>
      <c r="AL101" s="182" t="n"/>
      <c r="AM101" s="182" t="n"/>
      <c r="AN101" s="182" t="n"/>
      <c r="AO101" s="182" t="n"/>
      <c r="AP101" s="182" t="n"/>
      <c r="AQ101" s="182" t="n"/>
      <c r="AR101" s="182" t="n"/>
      <c r="AS101" s="182" t="n"/>
      <c r="AT101" s="182" t="n"/>
      <c r="AU101" s="182" t="n"/>
      <c r="AV101" s="182" t="n"/>
      <c r="AW101" s="182" t="n"/>
      <c r="AX101" s="182" t="n"/>
      <c r="AY101" s="182" t="n"/>
      <c r="AZ101" s="182" t="n"/>
      <c r="BA101" s="182" t="n"/>
      <c r="BB101" s="182" t="n"/>
      <c r="BC101" s="182" t="n"/>
      <c r="BD101" s="182" t="n"/>
      <c r="BE101" s="182" t="n"/>
      <c r="BF101" s="182" t="n"/>
      <c r="BG101" s="182" t="n"/>
      <c r="BH101" s="182" t="n"/>
      <c r="BI101" s="182" t="n"/>
      <c r="BJ101" s="182" t="n"/>
      <c r="BK101" s="182" t="n"/>
      <c r="BL101" s="182" t="n"/>
      <c r="BM101" s="182" t="n"/>
      <c r="BN101" s="182" t="n"/>
      <c r="BO101" s="182" t="n"/>
      <c r="BP101" s="182" t="n"/>
      <c r="BQ101" s="182" t="n"/>
      <c r="BR101" s="182" t="n"/>
      <c r="BS101" s="182" t="n"/>
      <c r="BT101" s="182" t="n"/>
      <c r="BU101" s="182" t="n"/>
      <c r="BV101" s="182" t="n"/>
      <c r="BW101" s="182" t="n"/>
      <c r="BX101" s="182" t="n"/>
      <c r="BY101" s="182" t="n"/>
      <c r="BZ101" s="182" t="n"/>
      <c r="CA101" s="182" t="n"/>
      <c r="CB101" s="182" t="n"/>
      <c r="CC101" s="182" t="n"/>
      <c r="CD101" s="182" t="n"/>
      <c r="CE101" s="182" t="n"/>
      <c r="CF101" s="182" t="n"/>
      <c r="CG101" s="182" t="n"/>
      <c r="CH101" s="182" t="n"/>
      <c r="CI101" s="182" t="n"/>
      <c r="CJ101" s="182" t="n"/>
      <c r="CK101" s="182" t="n"/>
      <c r="CL101" s="182" t="n"/>
      <c r="CM101" s="182" t="n"/>
      <c r="CN101" s="182" t="n"/>
      <c r="CO101" s="182" t="n"/>
      <c r="CP101" s="182" t="n"/>
      <c r="CQ101" s="182" t="n"/>
      <c r="CR101" s="182" t="n"/>
      <c r="CS101" s="182" t="n"/>
      <c r="CT101" s="182" t="n"/>
      <c r="CU101" s="182" t="n"/>
      <c r="CV101" s="182" t="n"/>
      <c r="CW101" s="182" t="n"/>
      <c r="CX101" s="182" t="n"/>
      <c r="CY101" s="182" t="n"/>
      <c r="CZ101" s="182" t="n"/>
      <c r="DA101" s="182" t="n"/>
      <c r="DB101" s="182" t="n"/>
      <c r="DC101" s="182" t="n"/>
      <c r="DD101" s="182" t="n"/>
      <c r="DE101" s="182" t="n"/>
      <c r="DF101" s="182" t="n"/>
      <c r="DG101" s="182" t="n"/>
      <c r="DH101" s="182" t="n"/>
      <c r="DI101" s="182" t="n"/>
      <c r="DJ101" s="182" t="n"/>
      <c r="DK101" s="182" t="n"/>
      <c r="DL101" s="182" t="n"/>
      <c r="DM101" s="182" t="n"/>
      <c r="DN101" s="182" t="n"/>
      <c r="DO101" s="182" t="n"/>
      <c r="DP101" s="182" t="n"/>
      <c r="DQ101" s="182" t="n"/>
      <c r="DR101" s="182" t="n"/>
      <c r="DS101" s="182" t="n"/>
      <c r="DT101" s="182" t="n"/>
      <c r="DU101" s="182" t="n"/>
      <c r="DV101" s="182" t="n"/>
      <c r="DW101" s="182" t="n"/>
      <c r="DX101" s="182" t="n"/>
      <c r="DY101" s="182" t="n"/>
      <c r="DZ101" s="182" t="n"/>
      <c r="EA101" s="189">
        <f>751.97+1264.78</f>
        <v/>
      </c>
      <c r="EB101" s="182" t="n"/>
      <c r="EC101" s="182" t="n"/>
      <c r="ED101" s="182" t="n"/>
      <c r="EE101" s="182" t="n"/>
      <c r="EF101" s="182" t="n"/>
      <c r="EG101" s="182" t="n"/>
      <c r="EH101" s="182" t="n"/>
      <c r="EI101" s="189" t="n">
        <v>716.27</v>
      </c>
      <c r="EJ101" s="182" t="n"/>
      <c r="EK101" s="182" t="n"/>
      <c r="EL101" s="182" t="n"/>
      <c r="EM101" s="182" t="n"/>
      <c r="EN101" s="182" t="n"/>
      <c r="EO101" s="184" t="n"/>
      <c r="EP101" s="185">
        <f>SUM(G101:EO101)</f>
        <v/>
      </c>
      <c r="EQ101" s="186">
        <f>E101-EP101</f>
        <v/>
      </c>
    </row>
    <row r="102">
      <c r="A102" s="5" t="n">
        <v>101</v>
      </c>
      <c r="B102" s="179" t="n">
        <v>44372</v>
      </c>
      <c r="C102" s="30" t="inlineStr">
        <is>
          <t>3-376-69903</t>
        </is>
      </c>
      <c r="D102" s="180" t="n">
        <v>44334</v>
      </c>
      <c r="E102" s="181" t="n">
        <v>1373.22</v>
      </c>
      <c r="F102" s="182" t="n"/>
      <c r="G102" s="182" t="n"/>
      <c r="H102" s="182" t="n"/>
      <c r="I102" s="182" t="n"/>
      <c r="J102" s="182" t="n"/>
      <c r="K102" s="182" t="n"/>
      <c r="L102" s="182" t="n"/>
      <c r="M102" s="182" t="n"/>
      <c r="N102" s="182" t="n"/>
      <c r="O102" s="182" t="n"/>
      <c r="P102" s="182" t="n"/>
      <c r="Q102" s="182" t="n"/>
      <c r="R102" s="182" t="n"/>
      <c r="S102" s="182" t="n"/>
      <c r="T102" s="182" t="n"/>
      <c r="U102" s="182" t="n"/>
      <c r="V102" s="182" t="n"/>
      <c r="W102" s="182" t="n"/>
      <c r="X102" s="182" t="n"/>
      <c r="Y102" s="182" t="n"/>
      <c r="Z102" s="182" t="n"/>
      <c r="AA102" s="182" t="n"/>
      <c r="AB102" s="182" t="n"/>
      <c r="AC102" s="182" t="n"/>
      <c r="AD102" s="182" t="n"/>
      <c r="AE102" s="182" t="n"/>
      <c r="AF102" s="182" t="n"/>
      <c r="AG102" s="182" t="n"/>
      <c r="AH102" s="182" t="n"/>
      <c r="AI102" s="182" t="n"/>
      <c r="AJ102" s="182" t="n"/>
      <c r="AK102" s="182" t="n"/>
      <c r="AL102" s="182" t="n"/>
      <c r="AM102" s="182" t="n"/>
      <c r="AN102" s="182" t="n"/>
      <c r="AO102" s="189" t="n">
        <v>480.32</v>
      </c>
      <c r="AP102" s="182" t="n"/>
      <c r="AQ102" s="182" t="n"/>
      <c r="AR102" s="182" t="n"/>
      <c r="AS102" s="182" t="n"/>
      <c r="AT102" s="182" t="n"/>
      <c r="AU102" s="182" t="n"/>
      <c r="AV102" s="182" t="n"/>
      <c r="AW102" s="182" t="n"/>
      <c r="AX102" s="182" t="n"/>
      <c r="AY102" s="182" t="n"/>
      <c r="AZ102" s="182" t="n"/>
      <c r="BA102" s="182" t="n"/>
      <c r="BB102" s="182" t="n"/>
      <c r="BC102" s="182" t="n"/>
      <c r="BD102" s="182" t="n"/>
      <c r="BE102" s="189" t="n">
        <v>54.23</v>
      </c>
      <c r="BF102" s="182" t="n"/>
      <c r="BG102" s="182" t="n"/>
      <c r="BH102" s="182" t="n"/>
      <c r="BI102" s="182" t="n"/>
      <c r="BJ102" s="182" t="n"/>
      <c r="BK102" s="182" t="n"/>
      <c r="BL102" s="182" t="n"/>
      <c r="BM102" s="182" t="n"/>
      <c r="BN102" s="182" t="n"/>
      <c r="BO102" s="182" t="n"/>
      <c r="BP102" s="182" t="n"/>
      <c r="BQ102" s="182" t="n"/>
      <c r="BR102" s="182" t="n"/>
      <c r="BS102" s="182" t="n"/>
      <c r="BT102" s="182" t="n"/>
      <c r="BU102" s="182" t="n"/>
      <c r="BV102" s="182" t="n"/>
      <c r="BW102" s="182" t="n"/>
      <c r="BX102" s="182" t="n"/>
      <c r="BY102" s="182" t="n"/>
      <c r="BZ102" s="182" t="n"/>
      <c r="CA102" s="182" t="n"/>
      <c r="CB102" s="182" t="n"/>
      <c r="CC102" s="182" t="n"/>
      <c r="CD102" s="182" t="n"/>
      <c r="CE102" s="182" t="n"/>
      <c r="CF102" s="182" t="n"/>
      <c r="CG102" s="182" t="n"/>
      <c r="CH102" s="182" t="n"/>
      <c r="CI102" s="182" t="n"/>
      <c r="CJ102" s="182" t="n"/>
      <c r="CK102" s="182" t="n"/>
      <c r="CL102" s="182" t="n"/>
      <c r="CM102" s="182" t="n"/>
      <c r="CN102" s="182" t="n"/>
      <c r="CO102" s="189" t="n">
        <v>838.67</v>
      </c>
      <c r="CP102" s="182" t="n"/>
      <c r="CQ102" s="182" t="n"/>
      <c r="CR102" s="182" t="n"/>
      <c r="CS102" s="182" t="n"/>
      <c r="CT102" s="182" t="n"/>
      <c r="CU102" s="182" t="n"/>
      <c r="CV102" s="182" t="n"/>
      <c r="CW102" s="182" t="n"/>
      <c r="CX102" s="182" t="n"/>
      <c r="CY102" s="182" t="n"/>
      <c r="CZ102" s="182" t="n"/>
      <c r="DA102" s="182" t="n"/>
      <c r="DB102" s="182" t="n"/>
      <c r="DC102" s="182" t="n"/>
      <c r="DD102" s="182" t="n"/>
      <c r="DE102" s="182" t="n"/>
      <c r="DF102" s="182" t="n"/>
      <c r="DG102" s="182" t="n"/>
      <c r="DH102" s="182" t="n"/>
      <c r="DI102" s="182" t="n"/>
      <c r="DJ102" s="182" t="n"/>
      <c r="DK102" s="182" t="n"/>
      <c r="DL102" s="182" t="n"/>
      <c r="DM102" s="182" t="n"/>
      <c r="DN102" s="182" t="n"/>
      <c r="DO102" s="182" t="n"/>
      <c r="DP102" s="182" t="n"/>
      <c r="DQ102" s="182" t="n"/>
      <c r="DR102" s="182" t="n"/>
      <c r="DS102" s="182" t="n"/>
      <c r="DT102" s="182" t="n"/>
      <c r="DU102" s="182" t="n"/>
      <c r="DV102" s="182" t="n"/>
      <c r="DW102" s="182" t="n"/>
      <c r="DX102" s="182" t="n"/>
      <c r="DY102" s="182" t="n"/>
      <c r="DZ102" s="182" t="n"/>
      <c r="EA102" s="182" t="n"/>
      <c r="EB102" s="182" t="n"/>
      <c r="EC102" s="182" t="n"/>
      <c r="ED102" s="182" t="n"/>
      <c r="EE102" s="182" t="n"/>
      <c r="EF102" s="182" t="n"/>
      <c r="EG102" s="182" t="n"/>
      <c r="EH102" s="182" t="n"/>
      <c r="EI102" s="182" t="n"/>
      <c r="EJ102" s="182" t="n"/>
      <c r="EK102" s="182" t="n"/>
      <c r="EL102" s="182" t="n"/>
      <c r="EM102" s="182" t="n"/>
      <c r="EN102" s="182" t="n"/>
      <c r="EO102" s="184" t="n"/>
      <c r="EP102" s="185">
        <f>SUM(G102:EO102)</f>
        <v/>
      </c>
      <c r="EQ102" s="186">
        <f>E102-EP102</f>
        <v/>
      </c>
    </row>
    <row r="103">
      <c r="A103" s="5" t="n">
        <v>102</v>
      </c>
      <c r="B103" s="179" t="n">
        <v>44372</v>
      </c>
      <c r="C103" s="30" t="inlineStr">
        <is>
          <t>3-377-17150</t>
        </is>
      </c>
      <c r="D103" s="180" t="n">
        <v>44335</v>
      </c>
      <c r="E103" s="181" t="n">
        <v>214.69</v>
      </c>
      <c r="F103" s="182" t="n"/>
      <c r="G103" s="182" t="n"/>
      <c r="H103" s="182" t="n"/>
      <c r="I103" s="182" t="n"/>
      <c r="J103" s="182" t="n"/>
      <c r="K103" s="182" t="n"/>
      <c r="L103" s="182" t="n"/>
      <c r="M103" s="182" t="n"/>
      <c r="N103" s="182" t="n"/>
      <c r="O103" s="182" t="n"/>
      <c r="P103" s="182" t="n"/>
      <c r="Q103" s="182" t="n"/>
      <c r="R103" s="182" t="n"/>
      <c r="S103" s="182" t="n"/>
      <c r="T103" s="182" t="n"/>
      <c r="U103" s="182" t="n"/>
      <c r="V103" s="189" t="n">
        <v>25.75</v>
      </c>
      <c r="W103" s="182" t="n"/>
      <c r="X103" s="182" t="n"/>
      <c r="Y103" s="182" t="n"/>
      <c r="Z103" s="182" t="n"/>
      <c r="AA103" s="182" t="n"/>
      <c r="AB103" s="182" t="n"/>
      <c r="AC103" s="182" t="n"/>
      <c r="AD103" s="182" t="n"/>
      <c r="AE103" s="182" t="n"/>
      <c r="AF103" s="182" t="n"/>
      <c r="AG103" s="182" t="n"/>
      <c r="AH103" s="182" t="n"/>
      <c r="AI103" s="182" t="n"/>
      <c r="AJ103" s="182" t="n"/>
      <c r="AK103" s="182" t="n"/>
      <c r="AL103" s="182" t="n"/>
      <c r="AM103" s="182" t="n"/>
      <c r="AN103" s="182" t="n"/>
      <c r="AO103" s="182" t="n"/>
      <c r="AP103" s="182" t="n"/>
      <c r="AQ103" s="182" t="n"/>
      <c r="AR103" s="182" t="n"/>
      <c r="AS103" s="182" t="n"/>
      <c r="AT103" s="182" t="n"/>
      <c r="AU103" s="182" t="n"/>
      <c r="AV103" s="182" t="n"/>
      <c r="AW103" s="182" t="n"/>
      <c r="AX103" s="182" t="n"/>
      <c r="AY103" s="182" t="n"/>
      <c r="AZ103" s="182" t="n"/>
      <c r="BA103" s="182" t="n"/>
      <c r="BB103" s="182" t="n"/>
      <c r="BC103" s="182" t="n"/>
      <c r="BD103" s="182" t="n"/>
      <c r="BE103" s="182" t="n"/>
      <c r="BF103" s="182" t="n"/>
      <c r="BG103" s="182" t="n"/>
      <c r="BH103" s="182" t="n"/>
      <c r="BI103" s="182" t="n"/>
      <c r="BJ103" s="182" t="n"/>
      <c r="BK103" s="182" t="n"/>
      <c r="BL103" s="182" t="n"/>
      <c r="BM103" s="182" t="n"/>
      <c r="BN103" s="182" t="n"/>
      <c r="BO103" s="182" t="n"/>
      <c r="BP103" s="182" t="n"/>
      <c r="BQ103" s="182" t="n"/>
      <c r="BR103" s="182" t="n"/>
      <c r="BS103" s="182" t="n"/>
      <c r="BT103" s="182" t="n"/>
      <c r="BU103" s="182" t="n"/>
      <c r="BV103" s="182" t="n"/>
      <c r="BW103" s="182" t="n"/>
      <c r="BX103" s="182" t="n"/>
      <c r="BY103" s="182" t="n"/>
      <c r="BZ103" s="182" t="n"/>
      <c r="CA103" s="182" t="n"/>
      <c r="CB103" s="182" t="n"/>
      <c r="CC103" s="182" t="n"/>
      <c r="CD103" s="182" t="n"/>
      <c r="CE103" s="182" t="n"/>
      <c r="CF103" s="182" t="n"/>
      <c r="CG103" s="182" t="n"/>
      <c r="CH103" s="182" t="n"/>
      <c r="CI103" s="182" t="n"/>
      <c r="CJ103" s="182" t="n"/>
      <c r="CK103" s="182" t="n"/>
      <c r="CL103" s="182" t="n"/>
      <c r="CM103" s="182" t="n"/>
      <c r="CN103" s="182" t="n"/>
      <c r="CO103" s="182" t="n"/>
      <c r="CP103" s="182" t="n"/>
      <c r="CQ103" s="182" t="n"/>
      <c r="CR103" s="182" t="n"/>
      <c r="CS103" s="182" t="n"/>
      <c r="CT103" s="182" t="n"/>
      <c r="CU103" s="182" t="n"/>
      <c r="CV103" s="182" t="n"/>
      <c r="CW103" s="182" t="n"/>
      <c r="CX103" s="182" t="n"/>
      <c r="CY103" s="182" t="n"/>
      <c r="CZ103" s="182" t="n"/>
      <c r="DA103" s="182" t="n"/>
      <c r="DB103" s="182" t="n"/>
      <c r="DC103" s="182" t="n"/>
      <c r="DD103" s="182" t="n"/>
      <c r="DE103" s="182" t="n"/>
      <c r="DF103" s="182" t="n"/>
      <c r="DG103" s="182" t="n"/>
      <c r="DH103" s="182" t="n"/>
      <c r="DI103" s="182" t="n"/>
      <c r="DJ103" s="182" t="n"/>
      <c r="DK103" s="182" t="n"/>
      <c r="DL103" s="182" t="n"/>
      <c r="DM103" s="182" t="n"/>
      <c r="DN103" s="182" t="n"/>
      <c r="DO103" s="182" t="n"/>
      <c r="DP103" s="182" t="n"/>
      <c r="DQ103" s="182" t="n"/>
      <c r="DR103" s="182" t="n"/>
      <c r="DS103" s="182" t="n"/>
      <c r="DT103" s="182" t="n"/>
      <c r="DU103" s="182" t="n"/>
      <c r="DV103" s="182" t="n"/>
      <c r="DW103" s="182" t="n"/>
      <c r="DX103" s="189">
        <f>57.56+48.69</f>
        <v/>
      </c>
      <c r="DY103" s="182" t="n"/>
      <c r="DZ103" s="182" t="n"/>
      <c r="EA103" s="182" t="n"/>
      <c r="EB103" s="182" t="n"/>
      <c r="EC103" s="182" t="n"/>
      <c r="ED103" s="182" t="n"/>
      <c r="EE103" s="182" t="n"/>
      <c r="EF103" s="182" t="n"/>
      <c r="EG103" s="182" t="n"/>
      <c r="EH103" s="182" t="n"/>
      <c r="EI103" s="182" t="n"/>
      <c r="EJ103" s="182" t="n"/>
      <c r="EK103" s="182" t="n"/>
      <c r="EL103" s="182" t="n"/>
      <c r="EM103" s="182" t="n"/>
      <c r="EN103" s="189" t="n">
        <v>82.69</v>
      </c>
      <c r="EO103" s="184" t="n"/>
      <c r="EP103" s="185">
        <f>SUM(G103:EO103)</f>
        <v/>
      </c>
      <c r="EQ103" s="186">
        <f>E103-EP103</f>
        <v/>
      </c>
    </row>
    <row r="104">
      <c r="A104" s="5" t="n">
        <v>103</v>
      </c>
      <c r="B104" s="179" t="n">
        <v>44372</v>
      </c>
      <c r="C104" s="30" t="inlineStr">
        <is>
          <t>7-371-42280</t>
        </is>
      </c>
      <c r="D104" s="180" t="n">
        <v>44330</v>
      </c>
      <c r="E104" s="181" t="n">
        <v>2049.16</v>
      </c>
      <c r="F104" s="182" t="n"/>
      <c r="G104" s="182" t="n"/>
      <c r="H104" s="189" t="n">
        <v>28.66</v>
      </c>
      <c r="I104" s="189" t="n">
        <v>29.14</v>
      </c>
      <c r="J104" s="189" t="n">
        <v>23.92</v>
      </c>
      <c r="K104" s="182" t="n"/>
      <c r="L104" s="182" t="n"/>
      <c r="M104" s="182" t="n"/>
      <c r="N104" s="189" t="n">
        <v>12.13</v>
      </c>
      <c r="O104" s="182" t="n"/>
      <c r="P104" s="182" t="n"/>
      <c r="Q104" s="182" t="n"/>
      <c r="R104" s="182" t="n"/>
      <c r="S104" s="182" t="n"/>
      <c r="T104" s="182" t="n"/>
      <c r="U104" s="182" t="n"/>
      <c r="V104" s="189" t="n">
        <v>268.12</v>
      </c>
      <c r="W104" s="189" t="n">
        <v>10.27</v>
      </c>
      <c r="X104" s="189" t="n">
        <v>19.31</v>
      </c>
      <c r="Y104" s="182" t="n"/>
      <c r="Z104" s="182" t="n"/>
      <c r="AA104" s="182" t="n"/>
      <c r="AB104" s="182" t="n"/>
      <c r="AC104" s="182" t="n"/>
      <c r="AD104" s="182" t="n"/>
      <c r="AE104" s="189" t="n">
        <v>11.66</v>
      </c>
      <c r="AF104" s="189" t="n">
        <v>119.86</v>
      </c>
      <c r="AG104" s="182" t="n"/>
      <c r="AH104" s="182" t="n"/>
      <c r="AI104" s="189" t="n">
        <v>32.94</v>
      </c>
      <c r="AJ104" s="189" t="n">
        <v>12.13</v>
      </c>
      <c r="AK104" s="182" t="n"/>
      <c r="AL104" s="182" t="n"/>
      <c r="AM104" s="189" t="n">
        <v>13.72</v>
      </c>
      <c r="AN104" s="182" t="n"/>
      <c r="AO104" s="189" t="n">
        <v>214.17</v>
      </c>
      <c r="AP104" s="182" t="n"/>
      <c r="AQ104" s="182" t="n"/>
      <c r="AR104" s="182" t="n"/>
      <c r="AS104" s="182" t="n"/>
      <c r="AT104" s="189" t="n">
        <v>14.11</v>
      </c>
      <c r="AU104" s="182" t="n"/>
      <c r="AV104" s="182" t="n"/>
      <c r="AW104" s="189" t="n">
        <v>12.13</v>
      </c>
      <c r="AX104" s="189" t="n">
        <v>7.06</v>
      </c>
      <c r="AY104" s="182" t="n"/>
      <c r="AZ104" s="182" t="n"/>
      <c r="BA104" s="189" t="n">
        <v>39.56</v>
      </c>
      <c r="BB104" s="189" t="n">
        <v>11.66</v>
      </c>
      <c r="BC104" s="182" t="n"/>
      <c r="BD104" s="189" t="n">
        <v>21.12</v>
      </c>
      <c r="BE104" s="182" t="n"/>
      <c r="BF104" s="182" t="n"/>
      <c r="BG104" s="182" t="n"/>
      <c r="BH104" s="189" t="n">
        <v>11.66</v>
      </c>
      <c r="BI104" s="182" t="n"/>
      <c r="BJ104" s="189" t="n">
        <v>10.27</v>
      </c>
      <c r="BK104" s="182" t="n"/>
      <c r="BL104" s="189" t="n">
        <v>7.62</v>
      </c>
      <c r="BM104" s="189" t="n">
        <v>25.82</v>
      </c>
      <c r="BN104" s="189" t="n">
        <v>147.49</v>
      </c>
      <c r="BO104" s="182" t="n"/>
      <c r="BP104" s="182" t="n"/>
      <c r="BQ104" s="182" t="n"/>
      <c r="BR104" s="182" t="n"/>
      <c r="BS104" s="182" t="n"/>
      <c r="BT104" s="182" t="n"/>
      <c r="BU104" s="189" t="n">
        <v>11.66</v>
      </c>
      <c r="BV104" s="182" t="n"/>
      <c r="BW104" s="182" t="n"/>
      <c r="BX104" s="182" t="n"/>
      <c r="BY104" s="182" t="n"/>
      <c r="BZ104" s="182" t="n"/>
      <c r="CA104" s="182" t="n"/>
      <c r="CB104" s="182" t="n"/>
      <c r="CC104" s="182" t="n"/>
      <c r="CD104" s="189" t="n">
        <v>10.77</v>
      </c>
      <c r="CE104" s="182" t="n"/>
      <c r="CF104" s="182" t="n"/>
      <c r="CG104" s="189" t="n">
        <v>74.48</v>
      </c>
      <c r="CH104" s="182" t="n"/>
      <c r="CI104" s="182" t="n"/>
      <c r="CJ104" s="182" t="n"/>
      <c r="CK104" s="189" t="n">
        <v>52.87</v>
      </c>
      <c r="CL104" s="189" t="n">
        <v>44.06</v>
      </c>
      <c r="CM104" s="182" t="n"/>
      <c r="CN104" s="189" t="n">
        <v>36.07</v>
      </c>
      <c r="CO104" s="182" t="n"/>
      <c r="CP104" s="182" t="n"/>
      <c r="CQ104" s="189" t="n">
        <v>20.55</v>
      </c>
      <c r="CR104" s="189" t="n">
        <v>24.26</v>
      </c>
      <c r="CS104" s="189" t="n">
        <v>18.59</v>
      </c>
      <c r="CT104" s="182" t="n"/>
      <c r="CU104" s="182" t="n"/>
      <c r="CV104" s="189" t="n">
        <v>25.38</v>
      </c>
      <c r="CW104" s="182" t="n"/>
      <c r="CX104" s="182" t="n"/>
      <c r="CY104" s="182" t="n"/>
      <c r="CZ104" s="182" t="n"/>
      <c r="DA104" s="182" t="n"/>
      <c r="DB104" s="189" t="n">
        <v>29.96</v>
      </c>
      <c r="DC104" s="182" t="n"/>
      <c r="DD104" s="182" t="n"/>
      <c r="DE104" s="182" t="n"/>
      <c r="DF104" s="189" t="n">
        <v>13.72</v>
      </c>
      <c r="DG104" s="182" t="n"/>
      <c r="DH104" s="182" t="n"/>
      <c r="DI104" s="189" t="n">
        <v>70.7</v>
      </c>
      <c r="DJ104" s="182" t="n"/>
      <c r="DK104" s="189" t="n">
        <v>7.06</v>
      </c>
      <c r="DL104" s="189" t="n">
        <v>33.39</v>
      </c>
      <c r="DM104" s="182" t="n"/>
      <c r="DN104" s="182" t="n"/>
      <c r="DO104" s="189" t="n">
        <v>19.19</v>
      </c>
      <c r="DP104" s="189" t="n">
        <v>124.51</v>
      </c>
      <c r="DQ104" s="182" t="n"/>
      <c r="DR104" s="182" t="n"/>
      <c r="DS104" s="182" t="n"/>
      <c r="DT104" s="182" t="n"/>
      <c r="DU104" s="189" t="n">
        <v>42.6</v>
      </c>
      <c r="DV104" s="189" t="n">
        <v>61.83</v>
      </c>
      <c r="DW104" s="189" t="n">
        <v>61.86</v>
      </c>
      <c r="DX104" s="189" t="n">
        <v>25.38</v>
      </c>
      <c r="DY104" s="189" t="n">
        <v>59.38</v>
      </c>
      <c r="DZ104" s="182" t="n"/>
      <c r="EA104" s="182" t="n"/>
      <c r="EB104" s="182" t="n"/>
      <c r="EC104" s="182" t="n"/>
      <c r="ED104" s="182" t="n"/>
      <c r="EE104" s="182" t="n"/>
      <c r="EF104" s="182" t="n"/>
      <c r="EG104" s="189" t="n">
        <v>16.02</v>
      </c>
      <c r="EH104" s="182" t="n"/>
      <c r="EI104" s="182" t="n"/>
      <c r="EJ104" s="189" t="n">
        <v>23.54</v>
      </c>
      <c r="EK104" s="182" t="n"/>
      <c r="EL104" s="189" t="n">
        <v>26.53</v>
      </c>
      <c r="EM104" s="182" t="n"/>
      <c r="EN104" s="189" t="n">
        <v>10.27</v>
      </c>
      <c r="EO104" s="184" t="n"/>
      <c r="EP104" s="185">
        <f>SUM(G104:EO104)</f>
        <v/>
      </c>
      <c r="EQ104" s="186">
        <f>E104-EP104</f>
        <v/>
      </c>
    </row>
    <row r="105">
      <c r="A105" s="5" t="n">
        <v>104</v>
      </c>
      <c r="B105" s="179" t="n">
        <v>44372</v>
      </c>
      <c r="C105" s="30" t="inlineStr">
        <is>
          <t>3-375-84436</t>
        </is>
      </c>
      <c r="D105" s="180" t="n">
        <v>44333</v>
      </c>
      <c r="E105" s="181" t="n">
        <v>9539.35</v>
      </c>
      <c r="F105" s="182" t="n"/>
      <c r="G105" s="182" t="n"/>
      <c r="H105" s="182" t="n"/>
      <c r="I105" s="182" t="n"/>
      <c r="J105" s="182" t="n"/>
      <c r="K105" s="189" t="n">
        <v>149.58</v>
      </c>
      <c r="L105" s="182" t="n"/>
      <c r="M105" s="182" t="n"/>
      <c r="N105" s="182" t="n"/>
      <c r="O105" s="182" t="n"/>
      <c r="P105" s="182" t="n"/>
      <c r="Q105" s="182" t="n"/>
      <c r="R105" s="189" t="n">
        <v>1353.15</v>
      </c>
      <c r="S105" s="189" t="n">
        <v>267.18</v>
      </c>
      <c r="T105" s="182" t="n"/>
      <c r="U105" s="182" t="n"/>
      <c r="V105" s="189" t="n">
        <v>54.3</v>
      </c>
      <c r="W105" s="189" t="n">
        <v>168.21</v>
      </c>
      <c r="X105" s="182" t="n"/>
      <c r="Y105" s="182" t="n"/>
      <c r="Z105" s="182" t="n"/>
      <c r="AA105" s="182" t="n"/>
      <c r="AB105" s="182" t="n"/>
      <c r="AC105" s="182" t="n"/>
      <c r="AD105" s="182" t="n"/>
      <c r="AE105" s="189" t="n">
        <v>142.75</v>
      </c>
      <c r="AF105" s="182" t="n"/>
      <c r="AG105" s="189" t="n">
        <v>186.41</v>
      </c>
      <c r="AH105" s="182" t="n"/>
      <c r="AI105" s="182" t="n"/>
      <c r="AJ105" s="182" t="n"/>
      <c r="AK105" s="182" t="n"/>
      <c r="AL105" s="182" t="n"/>
      <c r="AM105" s="182" t="n"/>
      <c r="AN105" s="182" t="n"/>
      <c r="AO105" s="189" t="n">
        <v>550.24</v>
      </c>
      <c r="AP105" s="182" t="n"/>
      <c r="AQ105" s="182" t="n"/>
      <c r="AR105" s="182" t="n"/>
      <c r="AS105" s="189" t="n">
        <v>149.58</v>
      </c>
      <c r="AT105" s="182" t="n"/>
      <c r="AU105" s="182" t="n"/>
      <c r="AV105" s="182" t="n"/>
      <c r="AW105" s="182" t="n"/>
      <c r="AX105" s="182" t="n"/>
      <c r="AY105" s="182" t="n"/>
      <c r="AZ105" s="182" t="n"/>
      <c r="BB105" s="182" t="n"/>
      <c r="BC105" s="182" t="n"/>
      <c r="BD105" s="182" t="n"/>
      <c r="BE105" s="182" t="n"/>
      <c r="BF105" s="189" t="n">
        <v>460</v>
      </c>
      <c r="BG105" s="182" t="n"/>
      <c r="BH105" s="182" t="n"/>
      <c r="BI105" s="182" t="n"/>
      <c r="BJ105" s="189" t="n">
        <v>1148.66</v>
      </c>
      <c r="BK105" s="182" t="n"/>
      <c r="BL105" s="182" t="n"/>
      <c r="BM105" s="189" t="n">
        <v>52.3</v>
      </c>
      <c r="BN105" s="182" t="n"/>
      <c r="BO105" s="182" t="n"/>
      <c r="BP105" s="182" t="n"/>
      <c r="BQ105" s="182" t="n"/>
      <c r="BR105" s="182" t="n"/>
      <c r="BS105" s="182" t="n"/>
      <c r="BT105" s="182" t="n"/>
      <c r="BU105" s="182" t="n"/>
      <c r="BV105" s="182" t="n"/>
      <c r="BW105" s="189" t="n">
        <v>149.58</v>
      </c>
      <c r="BX105" s="182" t="n"/>
      <c r="BY105" s="182" t="n"/>
      <c r="BZ105" s="182" t="n"/>
      <c r="CA105" s="182" t="n"/>
      <c r="CB105" s="182" t="n"/>
      <c r="CC105" s="182" t="n"/>
      <c r="CD105" s="182" t="n"/>
      <c r="CE105" s="182" t="n"/>
      <c r="CF105" s="182" t="n"/>
      <c r="CG105" s="189" t="n">
        <v>290.07</v>
      </c>
      <c r="CH105" s="182" t="n"/>
      <c r="CI105" s="182" t="n"/>
      <c r="CJ105" s="182" t="n"/>
      <c r="CK105" s="182" t="n"/>
      <c r="CL105" s="182" t="n"/>
      <c r="CM105" s="182" t="n"/>
      <c r="CN105" s="189" t="n">
        <v>418.77</v>
      </c>
      <c r="CO105" s="182" t="n"/>
      <c r="CP105" s="182" t="n"/>
      <c r="CQ105" s="182" t="n"/>
      <c r="CR105" s="189" t="n">
        <v>281.27</v>
      </c>
      <c r="CS105" s="182" t="n"/>
      <c r="CT105" s="182" t="n"/>
      <c r="CU105" s="182" t="n"/>
      <c r="CV105" s="189" t="n">
        <v>387.06</v>
      </c>
      <c r="CW105" s="182" t="n"/>
      <c r="CX105" s="189" t="n">
        <v>118.23</v>
      </c>
      <c r="CY105" s="182" t="n"/>
      <c r="CZ105" s="182" t="n"/>
      <c r="DA105" s="182" t="n"/>
      <c r="DB105" s="182" t="n"/>
      <c r="DC105" s="182" t="n"/>
      <c r="DD105" s="182" t="n"/>
      <c r="DE105" s="182" t="n"/>
      <c r="DF105" s="189" t="n">
        <v>505.69</v>
      </c>
      <c r="DG105" s="182" t="n"/>
      <c r="DH105" s="182" t="n"/>
      <c r="DI105" s="189" t="n">
        <v>486.6</v>
      </c>
      <c r="DJ105" s="189" t="n">
        <v>149.58</v>
      </c>
      <c r="DK105" s="182" t="n"/>
      <c r="DL105" s="182" t="n"/>
      <c r="DM105" s="182" t="n"/>
      <c r="DN105" s="182" t="n"/>
      <c r="DO105" s="189" t="n">
        <v>177.73</v>
      </c>
      <c r="DP105" s="182" t="n"/>
      <c r="DQ105" s="189" t="n">
        <v>129.15</v>
      </c>
      <c r="DR105" s="182" t="n"/>
      <c r="DS105" s="182" t="n"/>
      <c r="DT105" s="182" t="n"/>
      <c r="DU105" s="182" t="n"/>
      <c r="DV105" s="182" t="n"/>
      <c r="DW105" s="182" t="n"/>
      <c r="DX105" s="189" t="n">
        <v>370.21</v>
      </c>
      <c r="DY105" s="189" t="n">
        <v>405.65</v>
      </c>
      <c r="DZ105" s="182" t="n"/>
      <c r="EA105" s="189" t="n">
        <v>374.19</v>
      </c>
      <c r="EB105" s="182" t="n"/>
      <c r="EC105" s="182" t="n"/>
      <c r="ED105" s="182" t="n"/>
      <c r="EE105" s="182" t="n"/>
      <c r="EF105" s="189" t="n">
        <v>189.5</v>
      </c>
      <c r="EG105" s="182" t="n"/>
      <c r="EH105" s="182" t="n"/>
      <c r="EI105" s="189" t="n">
        <v>286.34</v>
      </c>
      <c r="EJ105" s="189" t="n">
        <v>137.37</v>
      </c>
      <c r="EK105" s="182" t="n"/>
      <c r="EL105" s="182" t="n"/>
      <c r="EM105" s="182" t="n"/>
      <c r="EN105" s="182" t="n"/>
      <c r="EO105" s="184" t="n"/>
      <c r="EP105" s="185">
        <f>SUM(G105:EO105)</f>
        <v/>
      </c>
      <c r="EQ105" s="186">
        <f>E105-EP105</f>
        <v/>
      </c>
    </row>
    <row r="106">
      <c r="A106" s="5" t="n">
        <v>105</v>
      </c>
      <c r="B106" s="179" t="n">
        <v>44372</v>
      </c>
      <c r="C106" s="30" t="inlineStr">
        <is>
          <t>7-379-17593</t>
        </is>
      </c>
      <c r="D106" s="180" t="n">
        <v>44337</v>
      </c>
      <c r="E106" s="181" t="n">
        <v>2951.7</v>
      </c>
      <c r="F106" s="182" t="n"/>
      <c r="G106" s="189" t="n">
        <v>11.68</v>
      </c>
      <c r="H106" s="182" t="n"/>
      <c r="I106" s="182" t="n"/>
      <c r="J106" s="182" t="n"/>
      <c r="K106" s="189" t="n">
        <v>11.68</v>
      </c>
      <c r="L106" s="182" t="n"/>
      <c r="M106" s="182" t="n"/>
      <c r="N106" s="182" t="n"/>
      <c r="O106" s="182" t="n"/>
      <c r="P106" s="182" t="n"/>
      <c r="Q106" s="182" t="n"/>
      <c r="R106" s="189" t="n">
        <v>64.73999999999999</v>
      </c>
      <c r="S106" s="182" t="n"/>
      <c r="T106" s="182" t="n"/>
      <c r="U106" s="189" t="n">
        <v>66.94</v>
      </c>
      <c r="V106" s="189" t="n">
        <v>164.24</v>
      </c>
      <c r="W106" s="182" t="n"/>
      <c r="X106" s="189" t="n">
        <v>27.39</v>
      </c>
      <c r="Y106" s="182" t="n"/>
      <c r="Z106" s="189" t="n">
        <v>10.27</v>
      </c>
      <c r="AA106" s="182" t="n"/>
      <c r="AB106" s="182" t="n"/>
      <c r="AC106" s="182" t="n"/>
      <c r="AD106" s="182" t="n"/>
      <c r="AE106" s="182" t="n"/>
      <c r="AF106" s="189" t="n">
        <v>31.77</v>
      </c>
      <c r="AG106" s="182" t="n"/>
      <c r="AH106" s="182" t="n"/>
      <c r="AI106" s="182" t="n"/>
      <c r="AJ106" s="189" t="n">
        <v>32.22</v>
      </c>
      <c r="AK106" s="189" t="n">
        <v>17.67</v>
      </c>
      <c r="AL106" s="189" t="n">
        <v>187.41</v>
      </c>
      <c r="AM106" s="189" t="n">
        <v>22.43</v>
      </c>
      <c r="AN106" s="182" t="n"/>
      <c r="AO106" s="189" t="n">
        <v>54.34</v>
      </c>
      <c r="AP106" s="189" t="n">
        <v>192.49</v>
      </c>
      <c r="AQ106" s="182" t="n"/>
      <c r="AR106" s="182" t="n"/>
      <c r="AS106" s="189" t="n">
        <v>18.76</v>
      </c>
      <c r="AT106" s="182" t="n"/>
      <c r="AU106" s="189" t="n">
        <v>11.04</v>
      </c>
      <c r="AV106" s="182" t="n"/>
      <c r="AW106" s="182" t="n"/>
      <c r="AX106" s="182" t="n"/>
      <c r="AY106" s="182" t="n"/>
      <c r="AZ106" s="182" t="n"/>
      <c r="BA106" s="189" t="n">
        <v>35.24</v>
      </c>
      <c r="BB106" s="182" t="n"/>
      <c r="BC106" s="182" t="n"/>
      <c r="BD106" s="189" t="n">
        <v>20.55</v>
      </c>
      <c r="BE106" s="189" t="n">
        <v>21.93</v>
      </c>
      <c r="BF106" s="189" t="n">
        <v>11.41</v>
      </c>
      <c r="BG106" s="182" t="n"/>
      <c r="BH106" s="189" t="n">
        <v>15.37</v>
      </c>
      <c r="BI106" s="182" t="n"/>
      <c r="BJ106" s="182" t="n"/>
      <c r="BK106" s="189" t="n">
        <v>12.15</v>
      </c>
      <c r="BL106" s="182" t="n"/>
      <c r="BM106" s="189" t="n">
        <v>45.79</v>
      </c>
      <c r="BN106" s="182" t="n"/>
      <c r="BO106" s="182" t="n"/>
      <c r="BP106" s="182" t="n"/>
      <c r="BQ106" s="189" t="n">
        <v>16.52</v>
      </c>
      <c r="BR106" s="182" t="n"/>
      <c r="BS106" s="182" t="n"/>
      <c r="BT106" s="182" t="n"/>
      <c r="BU106" s="182" t="n"/>
      <c r="BV106" s="182" t="n"/>
      <c r="BW106" s="189" t="n">
        <v>28.51</v>
      </c>
      <c r="BX106" s="189" t="n">
        <v>432.41</v>
      </c>
      <c r="BY106" s="182" t="n"/>
      <c r="BZ106" s="189" t="n">
        <v>11.66</v>
      </c>
      <c r="CA106" s="182" t="n"/>
      <c r="CB106" s="182" t="n"/>
      <c r="CC106" s="182" t="n"/>
      <c r="CD106" s="189" t="n">
        <v>14.62</v>
      </c>
      <c r="CE106" s="182" t="n"/>
      <c r="CF106" s="182" t="n"/>
      <c r="CG106" s="189" t="n">
        <v>23.81</v>
      </c>
      <c r="CH106" s="182" t="n"/>
      <c r="CI106" s="189" t="n">
        <v>30.48</v>
      </c>
      <c r="CJ106" s="189" t="n">
        <v>21.12</v>
      </c>
      <c r="CK106" s="189" t="n">
        <v>67.73999999999999</v>
      </c>
      <c r="CL106" s="182" t="n"/>
      <c r="CM106" s="182" t="n"/>
      <c r="CN106" s="182" t="n"/>
      <c r="CO106" s="182" t="n"/>
      <c r="CP106" s="182" t="n"/>
      <c r="CQ106" s="189" t="n">
        <v>33.4</v>
      </c>
      <c r="CR106" s="182" t="n"/>
      <c r="CS106" s="189" t="n">
        <v>32.16</v>
      </c>
      <c r="CT106" s="182" t="n"/>
      <c r="CU106" s="189" t="n">
        <v>7.62</v>
      </c>
      <c r="CV106" s="182" t="n"/>
      <c r="CW106" s="189" t="n">
        <v>11.68</v>
      </c>
      <c r="CX106" s="189" t="n">
        <v>24.03</v>
      </c>
      <c r="CY106" s="182" t="n"/>
      <c r="CZ106" s="182" t="n"/>
      <c r="DA106" s="182" t="n"/>
      <c r="DB106" s="189" t="n">
        <v>10.29</v>
      </c>
      <c r="DC106" s="189" t="n">
        <v>28.84</v>
      </c>
      <c r="DD106" s="182" t="n"/>
      <c r="DE106" s="182" t="n"/>
      <c r="DF106" s="182" t="n"/>
      <c r="DG106" s="189" t="n">
        <v>73.52</v>
      </c>
      <c r="DH106" s="182" t="n"/>
      <c r="DI106" s="189" t="n">
        <v>8.07</v>
      </c>
      <c r="DJ106" s="189" t="n">
        <v>42.25</v>
      </c>
      <c r="DK106" s="182" t="n"/>
      <c r="DL106" s="182" t="n"/>
      <c r="DM106" s="182" t="n"/>
      <c r="DN106" s="189" t="n">
        <v>458.57</v>
      </c>
      <c r="DO106" s="182" t="n"/>
      <c r="DP106" s="189" t="n">
        <v>48.41</v>
      </c>
      <c r="DQ106" s="182" t="n"/>
      <c r="DR106" s="182" t="n"/>
      <c r="DS106" s="182" t="n"/>
      <c r="DT106" s="182" t="n"/>
      <c r="DU106" s="189" t="n">
        <v>41.69</v>
      </c>
      <c r="DV106" s="189" t="n">
        <v>132.41</v>
      </c>
      <c r="DW106" s="182" t="n"/>
      <c r="DX106" s="189" t="n">
        <v>19.87</v>
      </c>
      <c r="DY106" s="189" t="n">
        <v>13.74</v>
      </c>
      <c r="DZ106" s="182" t="n"/>
      <c r="EA106" s="189" t="n">
        <v>12.13</v>
      </c>
      <c r="EB106" s="182" t="n"/>
      <c r="EC106" s="182" t="n"/>
      <c r="ED106" s="182" t="n"/>
      <c r="EE106" s="182" t="n"/>
      <c r="EF106" s="182" t="n"/>
      <c r="EG106" s="182" t="n"/>
      <c r="EH106" s="182" t="n"/>
      <c r="EI106" s="182" t="n"/>
      <c r="EJ106" s="189" t="n">
        <v>16.02</v>
      </c>
      <c r="EK106" s="182" t="n"/>
      <c r="EL106" s="189" t="n">
        <v>168.49</v>
      </c>
      <c r="EM106" s="189" t="n">
        <v>7.62</v>
      </c>
      <c r="EN106" s="182" t="n"/>
      <c r="EO106" s="201" t="n">
        <v>26.51</v>
      </c>
      <c r="EP106" s="185">
        <f>SUM(G106:EO106)</f>
        <v/>
      </c>
      <c r="EQ106" s="186">
        <f>E106-EP106</f>
        <v/>
      </c>
    </row>
    <row r="107">
      <c r="A107" s="5" t="n">
        <v>106</v>
      </c>
      <c r="B107" s="179" t="n"/>
      <c r="C107" s="30" t="n"/>
      <c r="D107" s="180" t="n"/>
      <c r="E107" s="181" t="n"/>
      <c r="F107" s="182" t="n"/>
      <c r="G107" s="182" t="n"/>
      <c r="H107" s="182" t="n"/>
      <c r="I107" s="182" t="n"/>
      <c r="J107" s="182" t="n"/>
      <c r="K107" s="182" t="n"/>
      <c r="L107" s="182" t="n"/>
      <c r="M107" s="182" t="n"/>
      <c r="N107" s="182" t="n"/>
      <c r="O107" s="182" t="n"/>
      <c r="P107" s="182" t="n"/>
      <c r="Q107" s="182" t="n"/>
      <c r="R107" s="182" t="n"/>
      <c r="S107" s="182" t="n"/>
      <c r="T107" s="182" t="n"/>
      <c r="U107" s="182" t="n"/>
      <c r="V107" s="182" t="n"/>
      <c r="W107" s="182" t="n"/>
      <c r="X107" s="182" t="n"/>
      <c r="Y107" s="182" t="n"/>
      <c r="Z107" s="182" t="n"/>
      <c r="AA107" s="182" t="n"/>
      <c r="AB107" s="182" t="n"/>
      <c r="AC107" s="182" t="n"/>
      <c r="AD107" s="182" t="n"/>
      <c r="AE107" s="182" t="n"/>
      <c r="AF107" s="182" t="n"/>
      <c r="AG107" s="182" t="n"/>
      <c r="AH107" s="182" t="n"/>
      <c r="AI107" s="182" t="n"/>
      <c r="AJ107" s="182" t="n"/>
      <c r="AK107" s="182" t="n"/>
      <c r="AL107" s="182" t="n"/>
      <c r="AM107" s="182" t="n"/>
      <c r="AN107" s="182" t="n"/>
      <c r="AO107" s="182" t="n"/>
      <c r="AP107" s="182" t="n"/>
      <c r="AQ107" s="182" t="n"/>
      <c r="AR107" s="182" t="n"/>
      <c r="AS107" s="182" t="n"/>
      <c r="AT107" s="182" t="n"/>
      <c r="AU107" s="182" t="n"/>
      <c r="AV107" s="182" t="n"/>
      <c r="AW107" s="182" t="n"/>
      <c r="AX107" s="182" t="n"/>
      <c r="AY107" s="182" t="n"/>
      <c r="AZ107" s="182" t="n"/>
      <c r="BA107" s="182" t="n"/>
      <c r="BB107" s="182" t="n"/>
      <c r="BC107" s="182" t="n"/>
      <c r="BD107" s="182" t="n"/>
      <c r="BE107" s="182" t="n"/>
      <c r="BF107" s="182" t="n"/>
      <c r="BG107" s="182" t="n"/>
      <c r="BH107" s="182" t="n"/>
      <c r="BI107" s="182" t="n"/>
      <c r="BJ107" s="182" t="n"/>
      <c r="BK107" s="182" t="n"/>
      <c r="BL107" s="182" t="n"/>
      <c r="BM107" s="182" t="n"/>
      <c r="BN107" s="182" t="n"/>
      <c r="BO107" s="182" t="n"/>
      <c r="BP107" s="182" t="n"/>
      <c r="BQ107" s="182" t="n"/>
      <c r="BR107" s="182" t="n"/>
      <c r="BS107" s="182" t="n"/>
      <c r="BT107" s="182" t="n"/>
      <c r="BU107" s="182" t="n"/>
      <c r="BV107" s="182" t="n"/>
      <c r="BW107" s="182" t="n"/>
      <c r="BX107" s="182" t="n"/>
      <c r="BY107" s="182" t="n"/>
      <c r="BZ107" s="182" t="n"/>
      <c r="CA107" s="182" t="n"/>
      <c r="CB107" s="182" t="n"/>
      <c r="CC107" s="182" t="n"/>
      <c r="CD107" s="182" t="n"/>
      <c r="CE107" s="182" t="n"/>
      <c r="CF107" s="182" t="n"/>
      <c r="CG107" s="182" t="n"/>
      <c r="CH107" s="182" t="n"/>
      <c r="CI107" s="182" t="n"/>
      <c r="CJ107" s="182" t="n"/>
      <c r="CK107" s="182" t="n"/>
      <c r="CL107" s="182" t="n"/>
      <c r="CM107" s="182" t="n"/>
      <c r="CN107" s="182" t="n"/>
      <c r="CO107" s="182" t="n"/>
      <c r="CP107" s="182" t="n"/>
      <c r="CQ107" s="182" t="n"/>
      <c r="CR107" s="182" t="n"/>
      <c r="CS107" s="182" t="n"/>
      <c r="CT107" s="182" t="n"/>
      <c r="CU107" s="182" t="n"/>
      <c r="CV107" s="182" t="n"/>
      <c r="CW107" s="182" t="n"/>
      <c r="CX107" s="182" t="n"/>
      <c r="CY107" s="182" t="n"/>
      <c r="CZ107" s="182" t="n"/>
      <c r="DA107" s="182" t="n"/>
      <c r="DB107" s="182" t="n"/>
      <c r="DC107" s="182" t="n"/>
      <c r="DD107" s="182" t="n"/>
      <c r="DE107" s="182" t="n"/>
      <c r="DF107" s="182" t="n"/>
      <c r="DG107" s="182" t="n"/>
      <c r="DH107" s="182" t="n"/>
      <c r="DI107" s="182" t="n"/>
      <c r="DJ107" s="182" t="n"/>
      <c r="DK107" s="182" t="n"/>
      <c r="DL107" s="182" t="n"/>
      <c r="DM107" s="182" t="n"/>
      <c r="DN107" s="182" t="n"/>
      <c r="DO107" s="182" t="n"/>
      <c r="DP107" s="182" t="n"/>
      <c r="DQ107" s="182" t="n"/>
      <c r="DR107" s="182" t="n"/>
      <c r="DS107" s="182" t="n"/>
      <c r="DT107" s="182" t="n"/>
      <c r="DU107" s="182" t="n"/>
      <c r="DV107" s="182" t="n"/>
      <c r="DW107" s="182" t="n"/>
      <c r="DX107" s="182" t="n"/>
      <c r="DY107" s="182" t="n"/>
      <c r="DZ107" s="182" t="n"/>
      <c r="EA107" s="182" t="n"/>
      <c r="EB107" s="182" t="n"/>
      <c r="EC107" s="182" t="n"/>
      <c r="ED107" s="182" t="n"/>
      <c r="EE107" s="182" t="n"/>
      <c r="EF107" s="182" t="n"/>
      <c r="EG107" s="182" t="n"/>
      <c r="EH107" s="182" t="n"/>
      <c r="EI107" s="182" t="n"/>
      <c r="EJ107" s="182" t="n"/>
      <c r="EK107" s="182" t="n"/>
      <c r="EL107" s="182" t="n"/>
      <c r="EM107" s="182" t="n"/>
      <c r="EN107" s="182" t="n"/>
      <c r="EO107" s="184" t="n"/>
      <c r="EP107" s="185">
        <f>SUM(G107:EO107)</f>
        <v/>
      </c>
      <c r="EQ107" s="186">
        <f>E107-EP107</f>
        <v/>
      </c>
    </row>
    <row r="108">
      <c r="A108" s="5" t="n">
        <v>107</v>
      </c>
      <c r="B108" s="179" t="n"/>
      <c r="C108" s="30" t="n"/>
      <c r="D108" s="180" t="n"/>
      <c r="E108" s="181" t="n"/>
      <c r="F108" s="182" t="n"/>
      <c r="G108" s="182" t="n"/>
      <c r="H108" s="182" t="n"/>
      <c r="I108" s="182" t="n"/>
      <c r="J108" s="182" t="n"/>
      <c r="K108" s="182" t="n"/>
      <c r="L108" s="182" t="n"/>
      <c r="M108" s="182" t="n"/>
      <c r="N108" s="182" t="n"/>
      <c r="O108" s="182" t="n"/>
      <c r="P108" s="182" t="n"/>
      <c r="Q108" s="182" t="n"/>
      <c r="R108" s="182" t="n"/>
      <c r="S108" s="182" t="n"/>
      <c r="T108" s="182" t="n"/>
      <c r="U108" s="182" t="n"/>
      <c r="V108" s="182" t="n"/>
      <c r="W108" s="182" t="n"/>
      <c r="X108" s="182" t="n"/>
      <c r="Y108" s="182" t="n"/>
      <c r="Z108" s="182" t="n"/>
      <c r="AA108" s="182" t="n"/>
      <c r="AB108" s="182" t="n"/>
      <c r="AC108" s="182" t="n"/>
      <c r="AD108" s="182" t="n"/>
      <c r="AE108" s="182" t="n"/>
      <c r="AF108" s="182" t="n"/>
      <c r="AG108" s="182" t="n"/>
      <c r="AH108" s="182" t="n"/>
      <c r="AI108" s="182" t="n"/>
      <c r="AJ108" s="182" t="n"/>
      <c r="AK108" s="182" t="n"/>
      <c r="AL108" s="182" t="n"/>
      <c r="AM108" s="182" t="n"/>
      <c r="AN108" s="182" t="n"/>
      <c r="AO108" s="182" t="n"/>
      <c r="AP108" s="182" t="n"/>
      <c r="AQ108" s="182" t="n"/>
      <c r="AR108" s="182" t="n"/>
      <c r="AS108" s="182" t="n"/>
      <c r="AT108" s="182" t="n"/>
      <c r="AU108" s="182" t="n"/>
      <c r="AV108" s="182" t="n"/>
      <c r="AW108" s="182" t="n"/>
      <c r="AX108" s="182" t="n"/>
      <c r="AY108" s="182" t="n"/>
      <c r="AZ108" s="182" t="n"/>
      <c r="BA108" s="182" t="n"/>
      <c r="BB108" s="182" t="n"/>
      <c r="BC108" s="182" t="n"/>
      <c r="BD108" s="182" t="n"/>
      <c r="BE108" s="182" t="n"/>
      <c r="BF108" s="182" t="n"/>
      <c r="BG108" s="182" t="n"/>
      <c r="BH108" s="182" t="n"/>
      <c r="BI108" s="182" t="n"/>
      <c r="BJ108" s="182" t="n"/>
      <c r="BK108" s="182" t="n"/>
      <c r="BL108" s="182" t="n"/>
      <c r="BM108" s="182" t="n"/>
      <c r="BN108" s="182" t="n"/>
      <c r="BO108" s="182" t="n"/>
      <c r="BP108" s="182" t="n"/>
      <c r="BQ108" s="182" t="n"/>
      <c r="BR108" s="182" t="n"/>
      <c r="BS108" s="182" t="n"/>
      <c r="BT108" s="182" t="n"/>
      <c r="BU108" s="182" t="n"/>
      <c r="BV108" s="182" t="n"/>
      <c r="BW108" s="182" t="n"/>
      <c r="BX108" s="182" t="n"/>
      <c r="BY108" s="182" t="n"/>
      <c r="BZ108" s="182" t="n"/>
      <c r="CA108" s="182" t="n"/>
      <c r="CB108" s="182" t="n"/>
      <c r="CC108" s="182" t="n"/>
      <c r="CD108" s="182" t="n"/>
      <c r="CE108" s="182" t="n"/>
      <c r="CF108" s="182" t="n"/>
      <c r="CG108" s="182" t="n"/>
      <c r="CH108" s="182" t="n"/>
      <c r="CI108" s="182" t="n"/>
      <c r="CJ108" s="182" t="n"/>
      <c r="CK108" s="182" t="n"/>
      <c r="CL108" s="182" t="n"/>
      <c r="CM108" s="182" t="n"/>
      <c r="CN108" s="182" t="n"/>
      <c r="CO108" s="182" t="n"/>
      <c r="CP108" s="182" t="n"/>
      <c r="CQ108" s="182" t="n"/>
      <c r="CR108" s="182" t="n"/>
      <c r="CS108" s="182" t="n"/>
      <c r="CT108" s="182" t="n"/>
      <c r="CU108" s="182" t="n"/>
      <c r="CV108" s="182" t="n"/>
      <c r="CW108" s="182" t="n"/>
      <c r="CX108" s="182" t="n"/>
      <c r="CY108" s="182" t="n"/>
      <c r="CZ108" s="182" t="n"/>
      <c r="DA108" s="182" t="n"/>
      <c r="DB108" s="182" t="n"/>
      <c r="DC108" s="182" t="n"/>
      <c r="DD108" s="182" t="n"/>
      <c r="DE108" s="182" t="n"/>
      <c r="DF108" s="182" t="n"/>
      <c r="DG108" s="182" t="n"/>
      <c r="DH108" s="182" t="n"/>
      <c r="DI108" s="182" t="n"/>
      <c r="DJ108" s="182" t="n"/>
      <c r="DK108" s="182" t="n"/>
      <c r="DL108" s="182" t="n"/>
      <c r="DM108" s="182" t="n"/>
      <c r="DN108" s="182" t="n"/>
      <c r="DO108" s="182" t="n"/>
      <c r="DP108" s="182" t="n"/>
      <c r="DQ108" s="182" t="n"/>
      <c r="DR108" s="182" t="n"/>
      <c r="DS108" s="182" t="n"/>
      <c r="DT108" s="182" t="n"/>
      <c r="DU108" s="182" t="n"/>
      <c r="DV108" s="182" t="n"/>
      <c r="DW108" s="182" t="n"/>
      <c r="DX108" s="182" t="n"/>
      <c r="DY108" s="182" t="n"/>
      <c r="DZ108" s="182" t="n"/>
      <c r="EA108" s="182" t="n"/>
      <c r="EB108" s="182" t="n"/>
      <c r="EC108" s="182" t="n"/>
      <c r="ED108" s="182" t="n"/>
      <c r="EE108" s="182" t="n"/>
      <c r="EF108" s="182" t="n"/>
      <c r="EG108" s="182" t="n"/>
      <c r="EH108" s="182" t="n"/>
      <c r="EI108" s="182" t="n"/>
      <c r="EJ108" s="182" t="n"/>
      <c r="EK108" s="182" t="n"/>
      <c r="EL108" s="182" t="n"/>
      <c r="EM108" s="182" t="n"/>
      <c r="EN108" s="182" t="n"/>
      <c r="EO108" s="184" t="n"/>
      <c r="EP108" s="185">
        <f>SUM(G108:EO108)</f>
        <v/>
      </c>
      <c r="EQ108" s="186">
        <f>E108-EP108</f>
        <v/>
      </c>
    </row>
    <row r="109">
      <c r="A109" s="5" t="n">
        <v>108</v>
      </c>
      <c r="B109" s="179" t="n"/>
      <c r="C109" s="30" t="n"/>
      <c r="D109" s="180" t="n"/>
      <c r="E109" s="181" t="n"/>
      <c r="F109" s="182" t="n"/>
      <c r="G109" s="182" t="n"/>
      <c r="H109" s="182" t="n"/>
      <c r="I109" s="182" t="n"/>
      <c r="J109" s="182" t="n"/>
      <c r="K109" s="182" t="n"/>
      <c r="L109" s="182" t="n"/>
      <c r="M109" s="182" t="n"/>
      <c r="N109" s="182" t="n"/>
      <c r="O109" s="182" t="n"/>
      <c r="P109" s="182" t="n"/>
      <c r="Q109" s="182" t="n"/>
      <c r="R109" s="182" t="n"/>
      <c r="S109" s="182" t="n"/>
      <c r="T109" s="182" t="n"/>
      <c r="U109" s="182" t="n"/>
      <c r="V109" s="182" t="n"/>
      <c r="W109" s="182" t="n"/>
      <c r="X109" s="182" t="n"/>
      <c r="Y109" s="182" t="n"/>
      <c r="Z109" s="182" t="n"/>
      <c r="AA109" s="182" t="n"/>
      <c r="AB109" s="182" t="n"/>
      <c r="AC109" s="182" t="n"/>
      <c r="AD109" s="182" t="n"/>
      <c r="AE109" s="182" t="n"/>
      <c r="AF109" s="182" t="n"/>
      <c r="AG109" s="182" t="n"/>
      <c r="AH109" s="182" t="n"/>
      <c r="AI109" s="182" t="n"/>
      <c r="AJ109" s="182" t="n"/>
      <c r="AK109" s="182" t="n"/>
      <c r="AL109" s="182" t="n"/>
      <c r="AM109" s="182" t="n"/>
      <c r="AN109" s="182" t="n"/>
      <c r="AO109" s="182" t="n"/>
      <c r="AP109" s="182" t="n"/>
      <c r="AQ109" s="182" t="n"/>
      <c r="AR109" s="182" t="n"/>
      <c r="AS109" s="182" t="n"/>
      <c r="AT109" s="182" t="n"/>
      <c r="AU109" s="182" t="n"/>
      <c r="AV109" s="182" t="n"/>
      <c r="AW109" s="182" t="n"/>
      <c r="AX109" s="182" t="n"/>
      <c r="AY109" s="182" t="n"/>
      <c r="AZ109" s="182" t="n"/>
      <c r="BA109" s="182" t="n"/>
      <c r="BB109" s="182" t="n"/>
      <c r="BC109" s="182" t="n"/>
      <c r="BD109" s="182" t="n"/>
      <c r="BE109" s="182" t="n"/>
      <c r="BF109" s="182" t="n"/>
      <c r="BG109" s="182" t="n"/>
      <c r="BH109" s="182" t="n"/>
      <c r="BI109" s="182" t="n"/>
      <c r="BJ109" s="182" t="n"/>
      <c r="BK109" s="182" t="n"/>
      <c r="BL109" s="182" t="n"/>
      <c r="BM109" s="182" t="n"/>
      <c r="BN109" s="182" t="n"/>
      <c r="BO109" s="182" t="n"/>
      <c r="BP109" s="182" t="n"/>
      <c r="BQ109" s="182" t="n"/>
      <c r="BR109" s="182" t="n"/>
      <c r="BS109" s="182" t="n"/>
      <c r="BT109" s="182" t="n"/>
      <c r="BU109" s="182" t="n"/>
      <c r="BV109" s="182" t="n"/>
      <c r="BW109" s="182" t="n"/>
      <c r="BX109" s="182" t="n"/>
      <c r="BY109" s="182" t="n"/>
      <c r="BZ109" s="182" t="n"/>
      <c r="CA109" s="182" t="n"/>
      <c r="CB109" s="182" t="n"/>
      <c r="CC109" s="182" t="n"/>
      <c r="CD109" s="182" t="n"/>
      <c r="CE109" s="182" t="n"/>
      <c r="CF109" s="182" t="n"/>
      <c r="CG109" s="182" t="n"/>
      <c r="CH109" s="182" t="n"/>
      <c r="CI109" s="182" t="n"/>
      <c r="CJ109" s="182" t="n"/>
      <c r="CK109" s="182" t="n"/>
      <c r="CL109" s="182" t="n"/>
      <c r="CM109" s="182" t="n"/>
      <c r="CN109" s="182" t="n"/>
      <c r="CO109" s="182" t="n"/>
      <c r="CP109" s="182" t="n"/>
      <c r="CQ109" s="182" t="n"/>
      <c r="CR109" s="182" t="n"/>
      <c r="CS109" s="182" t="n"/>
      <c r="CT109" s="182" t="n"/>
      <c r="CU109" s="182" t="n"/>
      <c r="CV109" s="182" t="n"/>
      <c r="CW109" s="182" t="n"/>
      <c r="CX109" s="182" t="n"/>
      <c r="CY109" s="182" t="n"/>
      <c r="CZ109" s="182" t="n"/>
      <c r="DA109" s="182" t="n"/>
      <c r="DB109" s="182" t="n"/>
      <c r="DC109" s="182" t="n"/>
      <c r="DD109" s="182" t="n"/>
      <c r="DE109" s="182" t="n"/>
      <c r="DF109" s="182" t="n"/>
      <c r="DG109" s="182" t="n"/>
      <c r="DH109" s="182" t="n"/>
      <c r="DI109" s="182" t="n"/>
      <c r="DJ109" s="182" t="n"/>
      <c r="DK109" s="182" t="n"/>
      <c r="DL109" s="182" t="n"/>
      <c r="DM109" s="182" t="n"/>
      <c r="DN109" s="182" t="n"/>
      <c r="DO109" s="182" t="n"/>
      <c r="DP109" s="182" t="n"/>
      <c r="DQ109" s="182" t="n"/>
      <c r="DR109" s="182" t="n"/>
      <c r="DS109" s="182" t="n"/>
      <c r="DT109" s="182" t="n"/>
      <c r="DU109" s="182" t="n"/>
      <c r="DV109" s="182" t="n"/>
      <c r="DW109" s="182" t="n"/>
      <c r="DX109" s="182" t="n"/>
      <c r="DY109" s="182" t="n"/>
      <c r="DZ109" s="182" t="n"/>
      <c r="EA109" s="182" t="n"/>
      <c r="EB109" s="182" t="n"/>
      <c r="EC109" s="182" t="n"/>
      <c r="ED109" s="182" t="n"/>
      <c r="EE109" s="182" t="n"/>
      <c r="EF109" s="182" t="n"/>
      <c r="EG109" s="182" t="n"/>
      <c r="EH109" s="182" t="n"/>
      <c r="EI109" s="182" t="n"/>
      <c r="EJ109" s="182" t="n"/>
      <c r="EK109" s="182" t="n"/>
      <c r="EL109" s="182" t="n"/>
      <c r="EM109" s="182" t="n"/>
      <c r="EN109" s="182" t="n"/>
      <c r="EO109" s="184" t="n"/>
      <c r="EP109" s="185">
        <f>SUM(G109:EO109)</f>
        <v/>
      </c>
      <c r="EQ109" s="186">
        <f>E109-EP109</f>
        <v/>
      </c>
    </row>
    <row r="110">
      <c r="A110" s="5" t="n">
        <v>109</v>
      </c>
      <c r="B110" s="179" t="n"/>
      <c r="C110" s="30" t="n"/>
      <c r="D110" s="180" t="n"/>
      <c r="E110" s="181" t="n"/>
      <c r="F110" s="182" t="n"/>
      <c r="G110" s="182" t="n"/>
      <c r="H110" s="182" t="n"/>
      <c r="I110" s="182" t="n"/>
      <c r="J110" s="182" t="n"/>
      <c r="K110" s="182" t="n"/>
      <c r="L110" s="182" t="n"/>
      <c r="M110" s="182" t="n"/>
      <c r="N110" s="182" t="n"/>
      <c r="O110" s="182" t="n"/>
      <c r="P110" s="182" t="n"/>
      <c r="Q110" s="182" t="n"/>
      <c r="R110" s="182" t="n"/>
      <c r="S110" s="182" t="n"/>
      <c r="T110" s="182" t="n"/>
      <c r="U110" s="182" t="n"/>
      <c r="V110" s="182" t="n"/>
      <c r="W110" s="182" t="n"/>
      <c r="X110" s="182" t="n"/>
      <c r="Y110" s="182" t="n"/>
      <c r="Z110" s="182" t="n"/>
      <c r="AA110" s="182" t="n"/>
      <c r="AB110" s="182" t="n"/>
      <c r="AC110" s="182" t="n"/>
      <c r="AD110" s="182" t="n"/>
      <c r="AE110" s="182" t="n"/>
      <c r="AF110" s="182" t="n"/>
      <c r="AG110" s="182" t="n"/>
      <c r="AH110" s="182" t="n"/>
      <c r="AI110" s="182" t="n"/>
      <c r="AJ110" s="182" t="n"/>
      <c r="AK110" s="182" t="n"/>
      <c r="AL110" s="182" t="n"/>
      <c r="AM110" s="182" t="n"/>
      <c r="AN110" s="182" t="n"/>
      <c r="AO110" s="182" t="n"/>
      <c r="AP110" s="182" t="n"/>
      <c r="AQ110" s="182" t="n"/>
      <c r="AR110" s="182" t="n"/>
      <c r="AS110" s="182" t="n"/>
      <c r="AT110" s="182" t="n"/>
      <c r="AU110" s="182" t="n"/>
      <c r="AV110" s="182" t="n"/>
      <c r="AW110" s="182" t="n"/>
      <c r="AX110" s="182" t="n"/>
      <c r="AY110" s="182" t="n"/>
      <c r="AZ110" s="182" t="n"/>
      <c r="BA110" s="182" t="n"/>
      <c r="BB110" s="182" t="n"/>
      <c r="BC110" s="182" t="n"/>
      <c r="BD110" s="182" t="n"/>
      <c r="BE110" s="182" t="n"/>
      <c r="BF110" s="182" t="n"/>
      <c r="BG110" s="182" t="n"/>
      <c r="BH110" s="182" t="n"/>
      <c r="BI110" s="182" t="n"/>
      <c r="BJ110" s="182" t="n"/>
      <c r="BK110" s="182" t="n"/>
      <c r="BL110" s="182" t="n"/>
      <c r="BM110" s="182" t="n"/>
      <c r="BN110" s="182" t="n"/>
      <c r="BO110" s="182" t="n"/>
      <c r="BP110" s="182" t="n"/>
      <c r="BQ110" s="182" t="n"/>
      <c r="BR110" s="182" t="n"/>
      <c r="BS110" s="182" t="n"/>
      <c r="BT110" s="182" t="n"/>
      <c r="BU110" s="182" t="n"/>
      <c r="BV110" s="182" t="n"/>
      <c r="BW110" s="182" t="n"/>
      <c r="BX110" s="182" t="n"/>
      <c r="BY110" s="182" t="n"/>
      <c r="BZ110" s="182" t="n"/>
      <c r="CA110" s="182" t="n"/>
      <c r="CB110" s="182" t="n"/>
      <c r="CC110" s="182" t="n"/>
      <c r="CD110" s="182" t="n"/>
      <c r="CE110" s="182" t="n"/>
      <c r="CF110" s="182" t="n"/>
      <c r="CG110" s="182" t="n"/>
      <c r="CH110" s="182" t="n"/>
      <c r="CI110" s="182" t="n"/>
      <c r="CJ110" s="182" t="n"/>
      <c r="CK110" s="182" t="n"/>
      <c r="CL110" s="182" t="n"/>
      <c r="CM110" s="182" t="n"/>
      <c r="CN110" s="182" t="n"/>
      <c r="CO110" s="182" t="n"/>
      <c r="CP110" s="182" t="n"/>
      <c r="CQ110" s="182" t="n"/>
      <c r="CR110" s="182" t="n"/>
      <c r="CS110" s="182" t="n"/>
      <c r="CT110" s="182" t="n"/>
      <c r="CU110" s="182" t="n"/>
      <c r="CV110" s="182" t="n"/>
      <c r="CW110" s="182" t="n"/>
      <c r="CX110" s="182" t="n"/>
      <c r="CY110" s="182" t="n"/>
      <c r="CZ110" s="182" t="n"/>
      <c r="DA110" s="182" t="n"/>
      <c r="DB110" s="182" t="n"/>
      <c r="DC110" s="182" t="n"/>
      <c r="DD110" s="182" t="n"/>
      <c r="DE110" s="182" t="n"/>
      <c r="DF110" s="182" t="n"/>
      <c r="DG110" s="182" t="n"/>
      <c r="DH110" s="182" t="n"/>
      <c r="DI110" s="182" t="n"/>
      <c r="DJ110" s="182" t="n"/>
      <c r="DK110" s="182" t="n"/>
      <c r="DL110" s="182" t="n"/>
      <c r="DM110" s="182" t="n"/>
      <c r="DN110" s="182" t="n"/>
      <c r="DO110" s="182" t="n"/>
      <c r="DP110" s="182" t="n"/>
      <c r="DQ110" s="182" t="n"/>
      <c r="DR110" s="182" t="n"/>
      <c r="DS110" s="182" t="n"/>
      <c r="DT110" s="182" t="n"/>
      <c r="DU110" s="182" t="n"/>
      <c r="DV110" s="182" t="n"/>
      <c r="DW110" s="182" t="n"/>
      <c r="DX110" s="182" t="n"/>
      <c r="DY110" s="182" t="n"/>
      <c r="DZ110" s="182" t="n"/>
      <c r="EA110" s="182" t="n"/>
      <c r="EB110" s="182" t="n"/>
      <c r="EC110" s="182" t="n"/>
      <c r="ED110" s="182" t="n"/>
      <c r="EE110" s="182" t="n"/>
      <c r="EF110" s="182" t="n"/>
      <c r="EG110" s="182" t="n"/>
      <c r="EH110" s="182" t="n"/>
      <c r="EI110" s="182" t="n"/>
      <c r="EJ110" s="182" t="n"/>
      <c r="EK110" s="182" t="n"/>
      <c r="EL110" s="182" t="n"/>
      <c r="EM110" s="182" t="n"/>
      <c r="EN110" s="182" t="n"/>
      <c r="EO110" s="184" t="n"/>
      <c r="EP110" s="185">
        <f>SUM(G110:EO110)</f>
        <v/>
      </c>
      <c r="EQ110" s="186">
        <f>E110-EP110</f>
        <v/>
      </c>
    </row>
    <row r="111">
      <c r="A111" s="5" t="n">
        <v>110</v>
      </c>
      <c r="B111" s="179" t="n"/>
      <c r="C111" s="30" t="n"/>
      <c r="D111" s="180" t="n"/>
      <c r="E111" s="181" t="n"/>
      <c r="F111" s="182" t="n"/>
      <c r="G111" s="182" t="n"/>
      <c r="H111" s="182" t="n"/>
      <c r="I111" s="182" t="n"/>
      <c r="J111" s="182" t="n"/>
      <c r="K111" s="182" t="n"/>
      <c r="L111" s="182" t="n"/>
      <c r="M111" s="182" t="n"/>
      <c r="N111" s="182" t="n"/>
      <c r="O111" s="182" t="n"/>
      <c r="P111" s="182" t="n"/>
      <c r="Q111" s="182" t="n"/>
      <c r="R111" s="182" t="n"/>
      <c r="S111" s="182" t="n"/>
      <c r="T111" s="182" t="n"/>
      <c r="U111" s="182" t="n"/>
      <c r="V111" s="182" t="n"/>
      <c r="W111" s="182" t="n"/>
      <c r="X111" s="182" t="n"/>
      <c r="Y111" s="182" t="n"/>
      <c r="Z111" s="182" t="n"/>
      <c r="AA111" s="182" t="n"/>
      <c r="AB111" s="182" t="n"/>
      <c r="AC111" s="182" t="n"/>
      <c r="AD111" s="182" t="n"/>
      <c r="AE111" s="182" t="n"/>
      <c r="AF111" s="182" t="n"/>
      <c r="AG111" s="182" t="n"/>
      <c r="AH111" s="182" t="n"/>
      <c r="AI111" s="182" t="n"/>
      <c r="AJ111" s="182" t="n"/>
      <c r="AK111" s="182" t="n"/>
      <c r="AL111" s="182" t="n"/>
      <c r="AM111" s="182" t="n"/>
      <c r="AN111" s="182" t="n"/>
      <c r="AO111" s="182" t="n"/>
      <c r="AP111" s="182" t="n"/>
      <c r="AQ111" s="182" t="n"/>
      <c r="AR111" s="182" t="n"/>
      <c r="AS111" s="182" t="n"/>
      <c r="AT111" s="182" t="n"/>
      <c r="AU111" s="182" t="n"/>
      <c r="AV111" s="182" t="n"/>
      <c r="AW111" s="182" t="n"/>
      <c r="AX111" s="182" t="n"/>
      <c r="AY111" s="182" t="n"/>
      <c r="AZ111" s="182" t="n"/>
      <c r="BA111" s="182" t="n"/>
      <c r="BB111" s="182" t="n"/>
      <c r="BC111" s="182" t="n"/>
      <c r="BD111" s="182" t="n"/>
      <c r="BE111" s="182" t="n"/>
      <c r="BF111" s="182" t="n"/>
      <c r="BG111" s="182" t="n"/>
      <c r="BH111" s="182" t="n"/>
      <c r="BI111" s="182" t="n"/>
      <c r="BJ111" s="182" t="n"/>
      <c r="BK111" s="182" t="n"/>
      <c r="BL111" s="182" t="n"/>
      <c r="BM111" s="182" t="n"/>
      <c r="BN111" s="182" t="n"/>
      <c r="BO111" s="182" t="n"/>
      <c r="BP111" s="182" t="n"/>
      <c r="BQ111" s="182" t="n"/>
      <c r="BR111" s="182" t="n"/>
      <c r="BS111" s="182" t="n"/>
      <c r="BT111" s="182" t="n"/>
      <c r="BU111" s="182" t="n"/>
      <c r="BV111" s="182" t="n"/>
      <c r="BW111" s="182" t="n"/>
      <c r="BX111" s="182" t="n"/>
      <c r="BY111" s="182" t="n"/>
      <c r="BZ111" s="182" t="n"/>
      <c r="CA111" s="182" t="n"/>
      <c r="CB111" s="182" t="n"/>
      <c r="CC111" s="182" t="n"/>
      <c r="CD111" s="182" t="n"/>
      <c r="CE111" s="182" t="n"/>
      <c r="CF111" s="182" t="n"/>
      <c r="CG111" s="182" t="n"/>
      <c r="CH111" s="182" t="n"/>
      <c r="CI111" s="182" t="n"/>
      <c r="CJ111" s="182" t="n"/>
      <c r="CK111" s="182" t="n"/>
      <c r="CL111" s="182" t="n"/>
      <c r="CM111" s="182" t="n"/>
      <c r="CN111" s="182" t="n"/>
      <c r="CO111" s="182" t="n"/>
      <c r="CP111" s="182" t="n"/>
      <c r="CQ111" s="182" t="n"/>
      <c r="CR111" s="182" t="n"/>
      <c r="CS111" s="182" t="n"/>
      <c r="CT111" s="182" t="n"/>
      <c r="CU111" s="182" t="n"/>
      <c r="CV111" s="182" t="n"/>
      <c r="CW111" s="182" t="n"/>
      <c r="CX111" s="182" t="n"/>
      <c r="CY111" s="182" t="n"/>
      <c r="CZ111" s="182" t="n"/>
      <c r="DA111" s="182" t="n"/>
      <c r="DB111" s="182" t="n"/>
      <c r="DC111" s="182" t="n"/>
      <c r="DD111" s="182" t="n"/>
      <c r="DE111" s="182" t="n"/>
      <c r="DF111" s="182" t="n"/>
      <c r="DG111" s="182" t="n"/>
      <c r="DH111" s="182" t="n"/>
      <c r="DI111" s="182" t="n"/>
      <c r="DJ111" s="182" t="n"/>
      <c r="DK111" s="182" t="n"/>
      <c r="DL111" s="182" t="n"/>
      <c r="DM111" s="182" t="n"/>
      <c r="DN111" s="182" t="n"/>
      <c r="DO111" s="182" t="n"/>
      <c r="DP111" s="182" t="n"/>
      <c r="DQ111" s="182" t="n"/>
      <c r="DR111" s="182" t="n"/>
      <c r="DS111" s="182" t="n"/>
      <c r="DT111" s="182" t="n"/>
      <c r="DU111" s="182" t="n"/>
      <c r="DV111" s="182" t="n"/>
      <c r="DW111" s="182" t="n"/>
      <c r="DX111" s="182" t="n"/>
      <c r="DY111" s="182" t="n"/>
      <c r="DZ111" s="182" t="n"/>
      <c r="EA111" s="182" t="n"/>
      <c r="EB111" s="182" t="n"/>
      <c r="EC111" s="182" t="n"/>
      <c r="ED111" s="182" t="n"/>
      <c r="EE111" s="182" t="n"/>
      <c r="EF111" s="182" t="n"/>
      <c r="EG111" s="182" t="n"/>
      <c r="EH111" s="182" t="n"/>
      <c r="EI111" s="182" t="n"/>
      <c r="EJ111" s="182" t="n"/>
      <c r="EK111" s="182" t="n"/>
      <c r="EL111" s="182" t="n"/>
      <c r="EM111" s="182" t="n"/>
      <c r="EN111" s="182" t="n"/>
      <c r="EO111" s="184" t="n"/>
      <c r="EP111" s="185">
        <f>SUM(G111:EO111)</f>
        <v/>
      </c>
      <c r="EQ111" s="186">
        <f>E111-EP111</f>
        <v/>
      </c>
    </row>
    <row r="112">
      <c r="A112" s="5" t="n">
        <v>111</v>
      </c>
      <c r="B112" s="179" t="n"/>
      <c r="C112" s="30" t="n"/>
      <c r="D112" s="180" t="n"/>
      <c r="E112" s="181" t="n"/>
      <c r="F112" s="182" t="n"/>
      <c r="G112" s="182" t="n"/>
      <c r="H112" s="182" t="n"/>
      <c r="I112" s="182" t="n"/>
      <c r="J112" s="182" t="n"/>
      <c r="K112" s="182" t="n"/>
      <c r="L112" s="182" t="n"/>
      <c r="M112" s="182" t="n"/>
      <c r="N112" s="182" t="n"/>
      <c r="O112" s="182" t="n"/>
      <c r="P112" s="182" t="n"/>
      <c r="Q112" s="182" t="n"/>
      <c r="R112" s="182" t="n"/>
      <c r="S112" s="182" t="n"/>
      <c r="T112" s="182" t="n"/>
      <c r="U112" s="182" t="n"/>
      <c r="V112" s="182" t="n"/>
      <c r="W112" s="182" t="n"/>
      <c r="X112" s="182" t="n"/>
      <c r="Y112" s="182" t="n"/>
      <c r="Z112" s="182" t="n"/>
      <c r="AA112" s="182" t="n"/>
      <c r="AB112" s="182" t="n"/>
      <c r="AC112" s="182" t="n"/>
      <c r="AD112" s="182" t="n"/>
      <c r="AE112" s="182" t="n"/>
      <c r="AF112" s="182" t="n"/>
      <c r="AG112" s="182" t="n"/>
      <c r="AH112" s="182" t="n"/>
      <c r="AI112" s="182" t="n"/>
      <c r="AJ112" s="182" t="n"/>
      <c r="AK112" s="182" t="n"/>
      <c r="AL112" s="182" t="n"/>
      <c r="AM112" s="182" t="n"/>
      <c r="AN112" s="182" t="n"/>
      <c r="AO112" s="182" t="n"/>
      <c r="AP112" s="182" t="n"/>
      <c r="AQ112" s="182" t="n"/>
      <c r="AR112" s="182" t="n"/>
      <c r="AS112" s="182" t="n"/>
      <c r="AT112" s="182" t="n"/>
      <c r="AU112" s="182" t="n"/>
      <c r="AV112" s="182" t="n"/>
      <c r="AW112" s="182" t="n"/>
      <c r="AX112" s="182" t="n"/>
      <c r="AY112" s="182" t="n"/>
      <c r="AZ112" s="182" t="n"/>
      <c r="BA112" s="182" t="n"/>
      <c r="BB112" s="182" t="n"/>
      <c r="BC112" s="182" t="n"/>
      <c r="BD112" s="182" t="n"/>
      <c r="BE112" s="182" t="n"/>
      <c r="BF112" s="182" t="n"/>
      <c r="BG112" s="182" t="n"/>
      <c r="BH112" s="182" t="n"/>
      <c r="BI112" s="182" t="n"/>
      <c r="BJ112" s="182" t="n"/>
      <c r="BK112" s="182" t="n"/>
      <c r="BL112" s="182" t="n"/>
      <c r="BM112" s="182" t="n"/>
      <c r="BN112" s="182" t="n"/>
      <c r="BO112" s="182" t="n"/>
      <c r="BP112" s="182" t="n"/>
      <c r="BQ112" s="182" t="n"/>
      <c r="BR112" s="182" t="n"/>
      <c r="BS112" s="182" t="n"/>
      <c r="BT112" s="182" t="n"/>
      <c r="BU112" s="182" t="n"/>
      <c r="BV112" s="182" t="n"/>
      <c r="BW112" s="182" t="n"/>
      <c r="BX112" s="182" t="n"/>
      <c r="BY112" s="182" t="n"/>
      <c r="BZ112" s="182" t="n"/>
      <c r="CA112" s="182" t="n"/>
      <c r="CB112" s="182" t="n"/>
      <c r="CC112" s="182" t="n"/>
      <c r="CD112" s="182" t="n"/>
      <c r="CE112" s="182" t="n"/>
      <c r="CF112" s="182" t="n"/>
      <c r="CG112" s="182" t="n"/>
      <c r="CH112" s="182" t="n"/>
      <c r="CI112" s="182" t="n"/>
      <c r="CJ112" s="182" t="n"/>
      <c r="CK112" s="182" t="n"/>
      <c r="CL112" s="182" t="n"/>
      <c r="CM112" s="182" t="n"/>
      <c r="CN112" s="182" t="n"/>
      <c r="CO112" s="182" t="n"/>
      <c r="CP112" s="182" t="n"/>
      <c r="CQ112" s="182" t="n"/>
      <c r="CR112" s="182" t="n"/>
      <c r="CS112" s="182" t="n"/>
      <c r="CT112" s="182" t="n"/>
      <c r="CU112" s="182" t="n"/>
      <c r="CV112" s="182" t="n"/>
      <c r="CW112" s="182" t="n"/>
      <c r="CX112" s="182" t="n"/>
      <c r="CY112" s="182" t="n"/>
      <c r="CZ112" s="182" t="n"/>
      <c r="DA112" s="182" t="n"/>
      <c r="DB112" s="182" t="n"/>
      <c r="DC112" s="182" t="n"/>
      <c r="DD112" s="182" t="n"/>
      <c r="DE112" s="182" t="n"/>
      <c r="DF112" s="182" t="n"/>
      <c r="DG112" s="182" t="n"/>
      <c r="DH112" s="182" t="n"/>
      <c r="DI112" s="182" t="n"/>
      <c r="DJ112" s="182" t="n"/>
      <c r="DK112" s="182" t="n"/>
      <c r="DL112" s="182" t="n"/>
      <c r="DM112" s="182" t="n"/>
      <c r="DN112" s="182" t="n"/>
      <c r="DO112" s="182" t="n"/>
      <c r="DP112" s="182" t="n"/>
      <c r="DQ112" s="182" t="n"/>
      <c r="DR112" s="182" t="n"/>
      <c r="DS112" s="182" t="n"/>
      <c r="DT112" s="182" t="n"/>
      <c r="DU112" s="182" t="n"/>
      <c r="DV112" s="182" t="n"/>
      <c r="DW112" s="182" t="n"/>
      <c r="DX112" s="182" t="n"/>
      <c r="DY112" s="182" t="n"/>
      <c r="DZ112" s="182" t="n"/>
      <c r="EA112" s="182" t="n"/>
      <c r="EB112" s="182" t="n"/>
      <c r="EC112" s="182" t="n"/>
      <c r="ED112" s="182" t="n"/>
      <c r="EE112" s="182" t="n"/>
      <c r="EF112" s="182" t="n"/>
      <c r="EG112" s="182" t="n"/>
      <c r="EH112" s="182" t="n"/>
      <c r="EI112" s="182" t="n"/>
      <c r="EJ112" s="182" t="n"/>
      <c r="EK112" s="182" t="n"/>
      <c r="EL112" s="182" t="n"/>
      <c r="EM112" s="182" t="n"/>
      <c r="EN112" s="182" t="n"/>
      <c r="EO112" s="184" t="n"/>
      <c r="EP112" s="185">
        <f>SUM(G112:EO112)</f>
        <v/>
      </c>
      <c r="EQ112" s="186">
        <f>E112-EP112</f>
        <v/>
      </c>
    </row>
    <row r="113">
      <c r="A113" s="5" t="n">
        <v>112</v>
      </c>
      <c r="B113" s="179" t="n"/>
      <c r="C113" s="30" t="n"/>
      <c r="D113" s="180" t="n"/>
      <c r="E113" s="181" t="n"/>
      <c r="F113" s="182" t="n"/>
      <c r="G113" s="182" t="n"/>
      <c r="H113" s="182" t="n"/>
      <c r="I113" s="182" t="n"/>
      <c r="J113" s="182" t="n"/>
      <c r="K113" s="182" t="n"/>
      <c r="L113" s="182" t="n"/>
      <c r="M113" s="182" t="n"/>
      <c r="N113" s="182" t="n"/>
      <c r="O113" s="182" t="n"/>
      <c r="P113" s="182" t="n"/>
      <c r="Q113" s="182" t="n"/>
      <c r="R113" s="182" t="n"/>
      <c r="S113" s="182" t="n"/>
      <c r="T113" s="182" t="n"/>
      <c r="U113" s="182" t="n"/>
      <c r="V113" s="182" t="n"/>
      <c r="W113" s="182" t="n"/>
      <c r="X113" s="182" t="n"/>
      <c r="Y113" s="182" t="n"/>
      <c r="Z113" s="182" t="n"/>
      <c r="AA113" s="182" t="n"/>
      <c r="AB113" s="182" t="n"/>
      <c r="AC113" s="182" t="n"/>
      <c r="AD113" s="182" t="n"/>
      <c r="AE113" s="182" t="n"/>
      <c r="AF113" s="182" t="n"/>
      <c r="AG113" s="182" t="n"/>
      <c r="AH113" s="182" t="n"/>
      <c r="AI113" s="182" t="n"/>
      <c r="AJ113" s="182" t="n"/>
      <c r="AK113" s="182" t="n"/>
      <c r="AL113" s="182" t="n"/>
      <c r="AM113" s="182" t="n"/>
      <c r="AN113" s="182" t="n"/>
      <c r="AO113" s="182" t="n"/>
      <c r="AP113" s="182" t="n"/>
      <c r="AQ113" s="182" t="n"/>
      <c r="AR113" s="182" t="n"/>
      <c r="AS113" s="182" t="n"/>
      <c r="AT113" s="182" t="n"/>
      <c r="AU113" s="182" t="n"/>
      <c r="AV113" s="182" t="n"/>
      <c r="AW113" s="182" t="n"/>
      <c r="AX113" s="182" t="n"/>
      <c r="AY113" s="182" t="n"/>
      <c r="AZ113" s="182" t="n"/>
      <c r="BA113" s="182" t="n"/>
      <c r="BB113" s="182" t="n"/>
      <c r="BC113" s="182" t="n"/>
      <c r="BD113" s="182" t="n"/>
      <c r="BE113" s="182" t="n"/>
      <c r="BF113" s="182" t="n"/>
      <c r="BG113" s="182" t="n"/>
      <c r="BH113" s="182" t="n"/>
      <c r="BI113" s="182" t="n"/>
      <c r="BJ113" s="182" t="n"/>
      <c r="BK113" s="182" t="n"/>
      <c r="BL113" s="182" t="n"/>
      <c r="BM113" s="182" t="n"/>
      <c r="BN113" s="182" t="n"/>
      <c r="BO113" s="182" t="n"/>
      <c r="BP113" s="182" t="n"/>
      <c r="BQ113" s="182" t="n"/>
      <c r="BR113" s="182" t="n"/>
      <c r="BS113" s="182" t="n"/>
      <c r="BT113" s="182" t="n"/>
      <c r="BU113" s="182" t="n"/>
      <c r="BV113" s="182" t="n"/>
      <c r="BW113" s="182" t="n"/>
      <c r="BX113" s="182" t="n"/>
      <c r="BY113" s="182" t="n"/>
      <c r="BZ113" s="182" t="n"/>
      <c r="CA113" s="182" t="n"/>
      <c r="CB113" s="182" t="n"/>
      <c r="CC113" s="182" t="n"/>
      <c r="CD113" s="182" t="n"/>
      <c r="CE113" s="182" t="n"/>
      <c r="CF113" s="182" t="n"/>
      <c r="CG113" s="182" t="n"/>
      <c r="CH113" s="182" t="n"/>
      <c r="CI113" s="182" t="n"/>
      <c r="CJ113" s="182" t="n"/>
      <c r="CK113" s="182" t="n"/>
      <c r="CL113" s="182" t="n"/>
      <c r="CM113" s="182" t="n"/>
      <c r="CN113" s="182" t="n"/>
      <c r="CO113" s="182" t="n"/>
      <c r="CP113" s="182" t="n"/>
      <c r="CQ113" s="182" t="n"/>
      <c r="CR113" s="182" t="n"/>
      <c r="CS113" s="182" t="n"/>
      <c r="CT113" s="182" t="n"/>
      <c r="CU113" s="182" t="n"/>
      <c r="CV113" s="182" t="n"/>
      <c r="CW113" s="182" t="n"/>
      <c r="CX113" s="182" t="n"/>
      <c r="CY113" s="182" t="n"/>
      <c r="CZ113" s="182" t="n"/>
      <c r="DA113" s="182" t="n"/>
      <c r="DB113" s="182" t="n"/>
      <c r="DC113" s="182" t="n"/>
      <c r="DD113" s="182" t="n"/>
      <c r="DE113" s="182" t="n"/>
      <c r="DF113" s="182" t="n"/>
      <c r="DG113" s="182" t="n"/>
      <c r="DH113" s="182" t="n"/>
      <c r="DI113" s="182" t="n"/>
      <c r="DJ113" s="182" t="n"/>
      <c r="DK113" s="182" t="n"/>
      <c r="DL113" s="182" t="n"/>
      <c r="DM113" s="182" t="n"/>
      <c r="DN113" s="182" t="n"/>
      <c r="DO113" s="182" t="n"/>
      <c r="DP113" s="182" t="n"/>
      <c r="DQ113" s="182" t="n"/>
      <c r="DR113" s="182" t="n"/>
      <c r="DS113" s="182" t="n"/>
      <c r="DT113" s="182" t="n"/>
      <c r="DU113" s="182" t="n"/>
      <c r="DV113" s="182" t="n"/>
      <c r="DW113" s="182" t="n"/>
      <c r="DX113" s="182" t="n"/>
      <c r="DY113" s="182" t="n"/>
      <c r="DZ113" s="182" t="n"/>
      <c r="EA113" s="182" t="n"/>
      <c r="EB113" s="182" t="n"/>
      <c r="EC113" s="182" t="n"/>
      <c r="ED113" s="182" t="n"/>
      <c r="EE113" s="182" t="n"/>
      <c r="EF113" s="182" t="n"/>
      <c r="EG113" s="182" t="n"/>
      <c r="EH113" s="182" t="n"/>
      <c r="EI113" s="182" t="n"/>
      <c r="EJ113" s="182" t="n"/>
      <c r="EK113" s="182" t="n"/>
      <c r="EL113" s="182" t="n"/>
      <c r="EM113" s="182" t="n"/>
      <c r="EN113" s="182" t="n"/>
      <c r="EO113" s="184" t="n"/>
      <c r="EP113" s="185">
        <f>SUM(G113:EO113)</f>
        <v/>
      </c>
      <c r="EQ113" s="186">
        <f>E113-EP113</f>
        <v/>
      </c>
    </row>
    <row r="114">
      <c r="A114" s="5" t="n">
        <v>113</v>
      </c>
      <c r="B114" s="179" t="n"/>
      <c r="C114" s="30" t="n"/>
      <c r="D114" s="180" t="n"/>
      <c r="E114" s="181" t="n"/>
      <c r="F114" s="182" t="n"/>
      <c r="G114" s="182" t="n"/>
      <c r="H114" s="182" t="n"/>
      <c r="I114" s="182" t="n"/>
      <c r="J114" s="182" t="n"/>
      <c r="K114" s="182" t="n"/>
      <c r="L114" s="182" t="n"/>
      <c r="M114" s="182" t="n"/>
      <c r="N114" s="182" t="n"/>
      <c r="O114" s="182" t="n"/>
      <c r="P114" s="182" t="n"/>
      <c r="Q114" s="182" t="n"/>
      <c r="R114" s="182" t="n"/>
      <c r="S114" s="182" t="n"/>
      <c r="T114" s="182" t="n"/>
      <c r="U114" s="182" t="n"/>
      <c r="V114" s="182" t="n"/>
      <c r="W114" s="182" t="n"/>
      <c r="X114" s="182" t="n"/>
      <c r="Y114" s="182" t="n"/>
      <c r="Z114" s="182" t="n"/>
      <c r="AA114" s="182" t="n"/>
      <c r="AB114" s="182" t="n"/>
      <c r="AC114" s="182" t="n"/>
      <c r="AD114" s="182" t="n"/>
      <c r="AE114" s="182" t="n"/>
      <c r="AF114" s="182" t="n"/>
      <c r="AG114" s="182" t="n"/>
      <c r="AH114" s="182" t="n"/>
      <c r="AI114" s="182" t="n"/>
      <c r="AJ114" s="182" t="n"/>
      <c r="AK114" s="182" t="n"/>
      <c r="AL114" s="182" t="n"/>
      <c r="AM114" s="182" t="n"/>
      <c r="AN114" s="182" t="n"/>
      <c r="AO114" s="182" t="n"/>
      <c r="AP114" s="182" t="n"/>
      <c r="AQ114" s="182" t="n"/>
      <c r="AR114" s="182" t="n"/>
      <c r="AS114" s="182" t="n"/>
      <c r="AT114" s="182" t="n"/>
      <c r="AU114" s="182" t="n"/>
      <c r="AV114" s="182" t="n"/>
      <c r="AW114" s="182" t="n"/>
      <c r="AX114" s="182" t="n"/>
      <c r="AY114" s="182" t="n"/>
      <c r="AZ114" s="182" t="n"/>
      <c r="BA114" s="182" t="n"/>
      <c r="BB114" s="182" t="n"/>
      <c r="BC114" s="182" t="n"/>
      <c r="BD114" s="182" t="n"/>
      <c r="BE114" s="182" t="n"/>
      <c r="BF114" s="182" t="n"/>
      <c r="BG114" s="182" t="n"/>
      <c r="BH114" s="182" t="n"/>
      <c r="BI114" s="182" t="n"/>
      <c r="BJ114" s="182" t="n"/>
      <c r="BK114" s="182" t="n"/>
      <c r="BL114" s="182" t="n"/>
      <c r="BM114" s="182" t="n"/>
      <c r="BN114" s="182" t="n"/>
      <c r="BO114" s="182" t="n"/>
      <c r="BP114" s="182" t="n"/>
      <c r="BQ114" s="182" t="n"/>
      <c r="BR114" s="182" t="n"/>
      <c r="BS114" s="182" t="n"/>
      <c r="BT114" s="182" t="n"/>
      <c r="BU114" s="182" t="n"/>
      <c r="BV114" s="182" t="n"/>
      <c r="BW114" s="182" t="n"/>
      <c r="BX114" s="182" t="n"/>
      <c r="BY114" s="182" t="n"/>
      <c r="BZ114" s="182" t="n"/>
      <c r="CA114" s="182" t="n"/>
      <c r="CB114" s="182" t="n"/>
      <c r="CC114" s="182" t="n"/>
      <c r="CD114" s="182" t="n"/>
      <c r="CE114" s="182" t="n"/>
      <c r="CF114" s="182" t="n"/>
      <c r="CG114" s="182" t="n"/>
      <c r="CH114" s="182" t="n"/>
      <c r="CI114" s="182" t="n"/>
      <c r="CJ114" s="182" t="n"/>
      <c r="CK114" s="182" t="n"/>
      <c r="CL114" s="182" t="n"/>
      <c r="CM114" s="182" t="n"/>
      <c r="CN114" s="182" t="n"/>
      <c r="CO114" s="182" t="n"/>
      <c r="CP114" s="182" t="n"/>
      <c r="CQ114" s="182" t="n"/>
      <c r="CR114" s="182" t="n"/>
      <c r="CS114" s="182" t="n"/>
      <c r="CT114" s="182" t="n"/>
      <c r="CU114" s="182" t="n"/>
      <c r="CV114" s="182" t="n"/>
      <c r="CW114" s="182" t="n"/>
      <c r="CX114" s="182" t="n"/>
      <c r="CY114" s="182" t="n"/>
      <c r="CZ114" s="182" t="n"/>
      <c r="DA114" s="182" t="n"/>
      <c r="DB114" s="182" t="n"/>
      <c r="DC114" s="182" t="n"/>
      <c r="DD114" s="182" t="n"/>
      <c r="DE114" s="182" t="n"/>
      <c r="DF114" s="182" t="n"/>
      <c r="DG114" s="182" t="n"/>
      <c r="DH114" s="182" t="n"/>
      <c r="DI114" s="182" t="n"/>
      <c r="DJ114" s="182" t="n"/>
      <c r="DK114" s="182" t="n"/>
      <c r="DL114" s="182" t="n"/>
      <c r="DM114" s="182" t="n"/>
      <c r="DN114" s="182" t="n"/>
      <c r="DO114" s="182" t="n"/>
      <c r="DP114" s="182" t="n"/>
      <c r="DQ114" s="182" t="n"/>
      <c r="DR114" s="182" t="n"/>
      <c r="DS114" s="182" t="n"/>
      <c r="DT114" s="182" t="n"/>
      <c r="DU114" s="182" t="n"/>
      <c r="DV114" s="182" t="n"/>
      <c r="DW114" s="182" t="n"/>
      <c r="DX114" s="182" t="n"/>
      <c r="DY114" s="182" t="n"/>
      <c r="DZ114" s="182" t="n"/>
      <c r="EA114" s="182" t="n"/>
      <c r="EB114" s="182" t="n"/>
      <c r="EC114" s="182" t="n"/>
      <c r="ED114" s="182" t="n"/>
      <c r="EE114" s="182" t="n"/>
      <c r="EF114" s="182" t="n"/>
      <c r="EG114" s="182" t="n"/>
      <c r="EH114" s="182" t="n"/>
      <c r="EI114" s="182" t="n"/>
      <c r="EJ114" s="182" t="n"/>
      <c r="EK114" s="182" t="n"/>
      <c r="EL114" s="182" t="n"/>
      <c r="EM114" s="182" t="n"/>
      <c r="EN114" s="182" t="n"/>
      <c r="EO114" s="184" t="n"/>
      <c r="EP114" s="185">
        <f>SUM(G114:EO114)</f>
        <v/>
      </c>
      <c r="EQ114" s="186">
        <f>E114-EP114</f>
        <v/>
      </c>
    </row>
    <row r="115">
      <c r="A115" s="5" t="n">
        <v>114</v>
      </c>
      <c r="B115" s="179" t="n"/>
      <c r="C115" s="30" t="n"/>
      <c r="D115" s="180" t="n"/>
      <c r="E115" s="181" t="n"/>
      <c r="F115" s="182" t="n"/>
      <c r="G115" s="182" t="n"/>
      <c r="H115" s="182" t="n"/>
      <c r="I115" s="182" t="n"/>
      <c r="J115" s="182" t="n"/>
      <c r="K115" s="182" t="n"/>
      <c r="L115" s="182" t="n"/>
      <c r="M115" s="182" t="n"/>
      <c r="N115" s="182" t="n"/>
      <c r="O115" s="182" t="n"/>
      <c r="P115" s="182" t="n"/>
      <c r="Q115" s="182" t="n"/>
      <c r="R115" s="182" t="n"/>
      <c r="S115" s="182" t="n"/>
      <c r="T115" s="182" t="n"/>
      <c r="U115" s="182" t="n"/>
      <c r="V115" s="182" t="n"/>
      <c r="W115" s="182" t="n"/>
      <c r="X115" s="182" t="n"/>
      <c r="Y115" s="182" t="n"/>
      <c r="Z115" s="182" t="n"/>
      <c r="AA115" s="182" t="n"/>
      <c r="AB115" s="182" t="n"/>
      <c r="AC115" s="182" t="n"/>
      <c r="AD115" s="182" t="n"/>
      <c r="AE115" s="182" t="n"/>
      <c r="AF115" s="182" t="n"/>
      <c r="AG115" s="182" t="n"/>
      <c r="AH115" s="182" t="n"/>
      <c r="AI115" s="182" t="n"/>
      <c r="AJ115" s="182" t="n"/>
      <c r="AK115" s="182" t="n"/>
      <c r="AL115" s="182" t="n"/>
      <c r="AM115" s="182" t="n"/>
      <c r="AN115" s="182" t="n"/>
      <c r="AO115" s="182" t="n"/>
      <c r="AP115" s="182" t="n"/>
      <c r="AQ115" s="182" t="n"/>
      <c r="AR115" s="182" t="n"/>
      <c r="AS115" s="182" t="n"/>
      <c r="AT115" s="182" t="n"/>
      <c r="AU115" s="182" t="n"/>
      <c r="AV115" s="182" t="n"/>
      <c r="AW115" s="182" t="n"/>
      <c r="AX115" s="182" t="n"/>
      <c r="AY115" s="182" t="n"/>
      <c r="AZ115" s="182" t="n"/>
      <c r="BA115" s="182" t="n"/>
      <c r="BB115" s="182" t="n"/>
      <c r="BC115" s="182" t="n"/>
      <c r="BD115" s="182" t="n"/>
      <c r="BE115" s="182" t="n"/>
      <c r="BF115" s="182" t="n"/>
      <c r="BG115" s="182" t="n"/>
      <c r="BH115" s="182" t="n"/>
      <c r="BI115" s="182" t="n"/>
      <c r="BJ115" s="182" t="n"/>
      <c r="BK115" s="182" t="n"/>
      <c r="BL115" s="182" t="n"/>
      <c r="BM115" s="182" t="n"/>
      <c r="BN115" s="182" t="n"/>
      <c r="BO115" s="182" t="n"/>
      <c r="BP115" s="182" t="n"/>
      <c r="BQ115" s="182" t="n"/>
      <c r="BR115" s="182" t="n"/>
      <c r="BS115" s="182" t="n"/>
      <c r="BT115" s="182" t="n"/>
      <c r="BU115" s="182" t="n"/>
      <c r="BV115" s="182" t="n"/>
      <c r="BW115" s="182" t="n"/>
      <c r="BX115" s="182" t="n"/>
      <c r="BY115" s="182" t="n"/>
      <c r="BZ115" s="182" t="n"/>
      <c r="CA115" s="182" t="n"/>
      <c r="CB115" s="182" t="n"/>
      <c r="CC115" s="182" t="n"/>
      <c r="CD115" s="182" t="n"/>
      <c r="CE115" s="182" t="n"/>
      <c r="CF115" s="182" t="n"/>
      <c r="CG115" s="182" t="n"/>
      <c r="CH115" s="182" t="n"/>
      <c r="CI115" s="182" t="n"/>
      <c r="CJ115" s="182" t="n"/>
      <c r="CK115" s="182" t="n"/>
      <c r="CL115" s="182" t="n"/>
      <c r="CM115" s="182" t="n"/>
      <c r="CN115" s="182" t="n"/>
      <c r="CO115" s="182" t="n"/>
      <c r="CP115" s="182" t="n"/>
      <c r="CQ115" s="182" t="n"/>
      <c r="CR115" s="182" t="n"/>
      <c r="CS115" s="182" t="n"/>
      <c r="CT115" s="182" t="n"/>
      <c r="CU115" s="182" t="n"/>
      <c r="CV115" s="182" t="n"/>
      <c r="CW115" s="182" t="n"/>
      <c r="CX115" s="182" t="n"/>
      <c r="CY115" s="182" t="n"/>
      <c r="CZ115" s="182" t="n"/>
      <c r="DA115" s="182" t="n"/>
      <c r="DB115" s="182" t="n"/>
      <c r="DC115" s="182" t="n"/>
      <c r="DD115" s="182" t="n"/>
      <c r="DE115" s="182" t="n"/>
      <c r="DF115" s="182" t="n"/>
      <c r="DG115" s="182" t="n"/>
      <c r="DH115" s="182" t="n"/>
      <c r="DI115" s="182" t="n"/>
      <c r="DJ115" s="182" t="n"/>
      <c r="DK115" s="182" t="n"/>
      <c r="DL115" s="182" t="n"/>
      <c r="DM115" s="182" t="n"/>
      <c r="DN115" s="182" t="n"/>
      <c r="DO115" s="182" t="n"/>
      <c r="DP115" s="182" t="n"/>
      <c r="DQ115" s="182" t="n"/>
      <c r="DR115" s="182" t="n"/>
      <c r="DS115" s="182" t="n"/>
      <c r="DT115" s="182" t="n"/>
      <c r="DU115" s="182" t="n"/>
      <c r="DV115" s="182" t="n"/>
      <c r="DW115" s="182" t="n"/>
      <c r="DX115" s="182" t="n"/>
      <c r="DY115" s="182" t="n"/>
      <c r="DZ115" s="182" t="n"/>
      <c r="EA115" s="182" t="n"/>
      <c r="EB115" s="182" t="n"/>
      <c r="EC115" s="182" t="n"/>
      <c r="ED115" s="182" t="n"/>
      <c r="EE115" s="182" t="n"/>
      <c r="EF115" s="182" t="n"/>
      <c r="EG115" s="182" t="n"/>
      <c r="EH115" s="182" t="n"/>
      <c r="EI115" s="182" t="n"/>
      <c r="EJ115" s="182" t="n"/>
      <c r="EK115" s="182" t="n"/>
      <c r="EL115" s="182" t="n"/>
      <c r="EM115" s="182" t="n"/>
      <c r="EN115" s="182" t="n"/>
      <c r="EO115" s="184" t="n"/>
      <c r="EP115" s="185">
        <f>SUM(G115:EO115)</f>
        <v/>
      </c>
      <c r="EQ115" s="186">
        <f>E115-EP115</f>
        <v/>
      </c>
    </row>
    <row r="116">
      <c r="A116" s="5" t="n">
        <v>115</v>
      </c>
      <c r="B116" s="179" t="n"/>
      <c r="C116" s="30" t="n"/>
      <c r="D116" s="180" t="n"/>
      <c r="E116" s="181" t="n"/>
      <c r="F116" s="182" t="n"/>
      <c r="G116" s="182" t="n"/>
      <c r="H116" s="182" t="n"/>
      <c r="I116" s="182" t="n"/>
      <c r="J116" s="182" t="n"/>
      <c r="K116" s="182" t="n"/>
      <c r="L116" s="182" t="n"/>
      <c r="M116" s="182" t="n"/>
      <c r="N116" s="182" t="n"/>
      <c r="O116" s="182" t="n"/>
      <c r="P116" s="182" t="n"/>
      <c r="Q116" s="182" t="n"/>
      <c r="R116" s="182" t="n"/>
      <c r="S116" s="182" t="n"/>
      <c r="T116" s="182" t="n"/>
      <c r="U116" s="182" t="n"/>
      <c r="V116" s="182" t="n"/>
      <c r="W116" s="182" t="n"/>
      <c r="X116" s="182" t="n"/>
      <c r="Y116" s="182" t="n"/>
      <c r="Z116" s="182" t="n"/>
      <c r="AA116" s="182" t="n"/>
      <c r="AB116" s="182" t="n"/>
      <c r="AC116" s="182" t="n"/>
      <c r="AD116" s="182" t="n"/>
      <c r="AE116" s="182" t="n"/>
      <c r="AF116" s="182" t="n"/>
      <c r="AG116" s="182" t="n"/>
      <c r="AH116" s="182" t="n"/>
      <c r="AI116" s="182" t="n"/>
      <c r="AJ116" s="182" t="n"/>
      <c r="AK116" s="182" t="n"/>
      <c r="AL116" s="182" t="n"/>
      <c r="AM116" s="182" t="n"/>
      <c r="AN116" s="182" t="n"/>
      <c r="AO116" s="182" t="n"/>
      <c r="AP116" s="182" t="n"/>
      <c r="AQ116" s="182" t="n"/>
      <c r="AR116" s="182" t="n"/>
      <c r="AS116" s="182" t="n"/>
      <c r="AT116" s="182" t="n"/>
      <c r="AU116" s="182" t="n"/>
      <c r="AV116" s="182" t="n"/>
      <c r="AW116" s="182" t="n"/>
      <c r="AX116" s="182" t="n"/>
      <c r="AY116" s="182" t="n"/>
      <c r="AZ116" s="182" t="n"/>
      <c r="BA116" s="182" t="n"/>
      <c r="BB116" s="182" t="n"/>
      <c r="BC116" s="182" t="n"/>
      <c r="BD116" s="182" t="n"/>
      <c r="BE116" s="182" t="n"/>
      <c r="BF116" s="182" t="n"/>
      <c r="BG116" s="182" t="n"/>
      <c r="BH116" s="182" t="n"/>
      <c r="BI116" s="182" t="n"/>
      <c r="BJ116" s="182" t="n"/>
      <c r="BK116" s="182" t="n"/>
      <c r="BL116" s="182" t="n"/>
      <c r="BM116" s="182" t="n"/>
      <c r="BN116" s="182" t="n"/>
      <c r="BO116" s="182" t="n"/>
      <c r="BP116" s="182" t="n"/>
      <c r="BQ116" s="182" t="n"/>
      <c r="BR116" s="182" t="n"/>
      <c r="BS116" s="182" t="n"/>
      <c r="BT116" s="182" t="n"/>
      <c r="BU116" s="182" t="n"/>
      <c r="BV116" s="182" t="n"/>
      <c r="BW116" s="182" t="n"/>
      <c r="BX116" s="182" t="n"/>
      <c r="BY116" s="182" t="n"/>
      <c r="BZ116" s="182" t="n"/>
      <c r="CA116" s="182" t="n"/>
      <c r="CB116" s="182" t="n"/>
      <c r="CC116" s="182" t="n"/>
      <c r="CD116" s="182" t="n"/>
      <c r="CE116" s="182" t="n"/>
      <c r="CF116" s="182" t="n"/>
      <c r="CG116" s="182" t="n"/>
      <c r="CH116" s="182" t="n"/>
      <c r="CI116" s="182" t="n"/>
      <c r="CJ116" s="182" t="n"/>
      <c r="CK116" s="182" t="n"/>
      <c r="CL116" s="182" t="n"/>
      <c r="CM116" s="182" t="n"/>
      <c r="CN116" s="182" t="n"/>
      <c r="CO116" s="182" t="n"/>
      <c r="CP116" s="182" t="n"/>
      <c r="CQ116" s="182" t="n"/>
      <c r="CR116" s="182" t="n"/>
      <c r="CS116" s="182" t="n"/>
      <c r="CT116" s="182" t="n"/>
      <c r="CU116" s="182" t="n"/>
      <c r="CV116" s="182" t="n"/>
      <c r="CW116" s="182" t="n"/>
      <c r="CX116" s="182" t="n"/>
      <c r="CY116" s="182" t="n"/>
      <c r="CZ116" s="182" t="n"/>
      <c r="DA116" s="182" t="n"/>
      <c r="DB116" s="182" t="n"/>
      <c r="DC116" s="182" t="n"/>
      <c r="DD116" s="182" t="n"/>
      <c r="DE116" s="182" t="n"/>
      <c r="DF116" s="182" t="n"/>
      <c r="DG116" s="182" t="n"/>
      <c r="DH116" s="182" t="n"/>
      <c r="DI116" s="182" t="n"/>
      <c r="DJ116" s="182" t="n"/>
      <c r="DK116" s="182" t="n"/>
      <c r="DL116" s="182" t="n"/>
      <c r="DM116" s="182" t="n"/>
      <c r="DN116" s="182" t="n"/>
      <c r="DO116" s="182" t="n"/>
      <c r="DP116" s="182" t="n"/>
      <c r="DQ116" s="182" t="n"/>
      <c r="DR116" s="182" t="n"/>
      <c r="DS116" s="182" t="n"/>
      <c r="DT116" s="182" t="n"/>
      <c r="DU116" s="182" t="n"/>
      <c r="DV116" s="182" t="n"/>
      <c r="DW116" s="182" t="n"/>
      <c r="DX116" s="182" t="n"/>
      <c r="DY116" s="182" t="n"/>
      <c r="DZ116" s="182" t="n"/>
      <c r="EA116" s="182" t="n"/>
      <c r="EB116" s="182" t="n"/>
      <c r="EC116" s="182" t="n"/>
      <c r="ED116" s="182" t="n"/>
      <c r="EE116" s="182" t="n"/>
      <c r="EF116" s="182" t="n"/>
      <c r="EG116" s="182" t="n"/>
      <c r="EH116" s="182" t="n"/>
      <c r="EI116" s="182" t="n"/>
      <c r="EJ116" s="182" t="n"/>
      <c r="EK116" s="182" t="n"/>
      <c r="EL116" s="182" t="n"/>
      <c r="EM116" s="182" t="n"/>
      <c r="EN116" s="182" t="n"/>
      <c r="EO116" s="184" t="n"/>
      <c r="EP116" s="185">
        <f>SUM(G116:EO116)</f>
        <v/>
      </c>
      <c r="EQ116" s="186">
        <f>E116-EP116</f>
        <v/>
      </c>
    </row>
    <row r="117">
      <c r="A117" s="5" t="n">
        <v>116</v>
      </c>
      <c r="B117" s="179" t="n"/>
      <c r="C117" s="30" t="n"/>
      <c r="D117" s="180" t="n"/>
      <c r="E117" s="181" t="n"/>
      <c r="F117" s="182" t="n"/>
      <c r="G117" s="182" t="n"/>
      <c r="H117" s="182" t="n"/>
      <c r="I117" s="182" t="n"/>
      <c r="J117" s="182" t="n"/>
      <c r="K117" s="182" t="n"/>
      <c r="L117" s="182" t="n"/>
      <c r="M117" s="182" t="n"/>
      <c r="N117" s="182" t="n"/>
      <c r="O117" s="182" t="n"/>
      <c r="P117" s="182" t="n"/>
      <c r="Q117" s="182" t="n"/>
      <c r="R117" s="182" t="n"/>
      <c r="S117" s="182" t="n"/>
      <c r="T117" s="182" t="n"/>
      <c r="U117" s="182" t="n"/>
      <c r="V117" s="182" t="n"/>
      <c r="W117" s="182" t="n"/>
      <c r="X117" s="182" t="n"/>
      <c r="Y117" s="182" t="n"/>
      <c r="Z117" s="182" t="n"/>
      <c r="AA117" s="182" t="n"/>
      <c r="AB117" s="182" t="n"/>
      <c r="AC117" s="182" t="n"/>
      <c r="AD117" s="182" t="n"/>
      <c r="AE117" s="182" t="n"/>
      <c r="AF117" s="182" t="n"/>
      <c r="AG117" s="182" t="n"/>
      <c r="AH117" s="182" t="n"/>
      <c r="AI117" s="182" t="n"/>
      <c r="AJ117" s="182" t="n"/>
      <c r="AK117" s="182" t="n"/>
      <c r="AL117" s="182" t="n"/>
      <c r="AM117" s="182" t="n"/>
      <c r="AN117" s="182" t="n"/>
      <c r="AO117" s="182" t="n"/>
      <c r="AP117" s="182" t="n"/>
      <c r="AQ117" s="182" t="n"/>
      <c r="AR117" s="182" t="n"/>
      <c r="AS117" s="182" t="n"/>
      <c r="AT117" s="182" t="n"/>
      <c r="AU117" s="182" t="n"/>
      <c r="AV117" s="182" t="n"/>
      <c r="AW117" s="182" t="n"/>
      <c r="AX117" s="182" t="n"/>
      <c r="AY117" s="182" t="n"/>
      <c r="AZ117" s="182" t="n"/>
      <c r="BA117" s="182" t="n"/>
      <c r="BB117" s="182" t="n"/>
      <c r="BC117" s="182" t="n"/>
      <c r="BD117" s="182" t="n"/>
      <c r="BE117" s="182" t="n"/>
      <c r="BF117" s="182" t="n"/>
      <c r="BG117" s="182" t="n"/>
      <c r="BH117" s="182" t="n"/>
      <c r="BI117" s="182" t="n"/>
      <c r="BJ117" s="182" t="n"/>
      <c r="BK117" s="182" t="n"/>
      <c r="BL117" s="182" t="n"/>
      <c r="BM117" s="182" t="n"/>
      <c r="BN117" s="182" t="n"/>
      <c r="BO117" s="182" t="n"/>
      <c r="BP117" s="182" t="n"/>
      <c r="BQ117" s="182" t="n"/>
      <c r="BR117" s="182" t="n"/>
      <c r="BS117" s="182" t="n"/>
      <c r="BT117" s="182" t="n"/>
      <c r="BU117" s="182" t="n"/>
      <c r="BV117" s="182" t="n"/>
      <c r="BW117" s="182" t="n"/>
      <c r="BX117" s="182" t="n"/>
      <c r="BY117" s="182" t="n"/>
      <c r="BZ117" s="182" t="n"/>
      <c r="CA117" s="182" t="n"/>
      <c r="CB117" s="182" t="n"/>
      <c r="CC117" s="182" t="n"/>
      <c r="CD117" s="182" t="n"/>
      <c r="CE117" s="182" t="n"/>
      <c r="CF117" s="182" t="n"/>
      <c r="CG117" s="182" t="n"/>
      <c r="CH117" s="182" t="n"/>
      <c r="CI117" s="182" t="n"/>
      <c r="CJ117" s="182" t="n"/>
      <c r="CK117" s="182" t="n"/>
      <c r="CL117" s="182" t="n"/>
      <c r="CM117" s="182" t="n"/>
      <c r="CN117" s="182" t="n"/>
      <c r="CO117" s="182" t="n"/>
      <c r="CP117" s="182" t="n"/>
      <c r="CQ117" s="182" t="n"/>
      <c r="CR117" s="182" t="n"/>
      <c r="CS117" s="182" t="n"/>
      <c r="CT117" s="182" t="n"/>
      <c r="CU117" s="182" t="n"/>
      <c r="CV117" s="182" t="n"/>
      <c r="CW117" s="182" t="n"/>
      <c r="CX117" s="182" t="n"/>
      <c r="CY117" s="182" t="n"/>
      <c r="CZ117" s="182" t="n"/>
      <c r="DA117" s="182" t="n"/>
      <c r="DB117" s="182" t="n"/>
      <c r="DC117" s="182" t="n"/>
      <c r="DD117" s="182" t="n"/>
      <c r="DE117" s="182" t="n"/>
      <c r="DF117" s="182" t="n"/>
      <c r="DG117" s="182" t="n"/>
      <c r="DH117" s="182" t="n"/>
      <c r="DI117" s="182" t="n"/>
      <c r="DJ117" s="182" t="n"/>
      <c r="DK117" s="182" t="n"/>
      <c r="DL117" s="182" t="n"/>
      <c r="DM117" s="182" t="n"/>
      <c r="DN117" s="182" t="n"/>
      <c r="DO117" s="182" t="n"/>
      <c r="DP117" s="182" t="n"/>
      <c r="DQ117" s="182" t="n"/>
      <c r="DR117" s="182" t="n"/>
      <c r="DS117" s="182" t="n"/>
      <c r="DT117" s="182" t="n"/>
      <c r="DU117" s="182" t="n"/>
      <c r="DV117" s="182" t="n"/>
      <c r="DW117" s="182" t="n"/>
      <c r="DX117" s="182" t="n"/>
      <c r="DY117" s="182" t="n"/>
      <c r="DZ117" s="182" t="n"/>
      <c r="EA117" s="182" t="n"/>
      <c r="EB117" s="182" t="n"/>
      <c r="EC117" s="182" t="n"/>
      <c r="ED117" s="182" t="n"/>
      <c r="EE117" s="182" t="n"/>
      <c r="EF117" s="182" t="n"/>
      <c r="EG117" s="182" t="n"/>
      <c r="EH117" s="182" t="n"/>
      <c r="EI117" s="182" t="n"/>
      <c r="EJ117" s="182" t="n"/>
      <c r="EK117" s="182" t="n"/>
      <c r="EL117" s="182" t="n"/>
      <c r="EM117" s="182" t="n"/>
      <c r="EN117" s="182" t="n"/>
      <c r="EO117" s="184" t="n"/>
      <c r="EP117" s="185">
        <f>SUM(G117:EO117)</f>
        <v/>
      </c>
      <c r="EQ117" s="186">
        <f>E117-EP117</f>
        <v/>
      </c>
    </row>
    <row r="118">
      <c r="A118" s="5" t="n">
        <v>117</v>
      </c>
      <c r="B118" s="179" t="n"/>
      <c r="C118" s="30" t="n"/>
      <c r="D118" s="180" t="n"/>
      <c r="E118" s="181" t="n"/>
      <c r="F118" s="182" t="n"/>
      <c r="G118" s="182" t="n"/>
      <c r="H118" s="182" t="n"/>
      <c r="I118" s="182" t="n"/>
      <c r="J118" s="182" t="n"/>
      <c r="K118" s="182" t="n"/>
      <c r="L118" s="182" t="n"/>
      <c r="M118" s="182" t="n"/>
      <c r="N118" s="182" t="n"/>
      <c r="O118" s="182" t="n"/>
      <c r="P118" s="182" t="n"/>
      <c r="Q118" s="182" t="n"/>
      <c r="R118" s="182" t="n"/>
      <c r="S118" s="182" t="n"/>
      <c r="T118" s="182" t="n"/>
      <c r="U118" s="182" t="n"/>
      <c r="V118" s="182" t="n"/>
      <c r="W118" s="182" t="n"/>
      <c r="X118" s="182" t="n"/>
      <c r="Y118" s="182" t="n"/>
      <c r="Z118" s="182" t="n"/>
      <c r="AA118" s="182" t="n"/>
      <c r="AB118" s="182" t="n"/>
      <c r="AC118" s="182" t="n"/>
      <c r="AD118" s="182" t="n"/>
      <c r="AE118" s="182" t="n"/>
      <c r="AF118" s="182" t="n"/>
      <c r="AG118" s="182" t="n"/>
      <c r="AH118" s="182" t="n"/>
      <c r="AI118" s="182" t="n"/>
      <c r="AJ118" s="182" t="n"/>
      <c r="AK118" s="182" t="n"/>
      <c r="AL118" s="182" t="n"/>
      <c r="AM118" s="182" t="n"/>
      <c r="AN118" s="182" t="n"/>
      <c r="AO118" s="182" t="n"/>
      <c r="AP118" s="182" t="n"/>
      <c r="AQ118" s="182" t="n"/>
      <c r="AR118" s="182" t="n"/>
      <c r="AS118" s="182" t="n"/>
      <c r="AT118" s="182" t="n"/>
      <c r="AU118" s="182" t="n"/>
      <c r="AV118" s="182" t="n"/>
      <c r="AW118" s="182" t="n"/>
      <c r="AX118" s="182" t="n"/>
      <c r="AY118" s="182" t="n"/>
      <c r="AZ118" s="182" t="n"/>
      <c r="BA118" s="182" t="n"/>
      <c r="BB118" s="182" t="n"/>
      <c r="BC118" s="182" t="n"/>
      <c r="BD118" s="182" t="n"/>
      <c r="BE118" s="182" t="n"/>
      <c r="BF118" s="182" t="n"/>
      <c r="BG118" s="182" t="n"/>
      <c r="BH118" s="182" t="n"/>
      <c r="BI118" s="182" t="n"/>
      <c r="BJ118" s="182" t="n"/>
      <c r="BK118" s="182" t="n"/>
      <c r="BL118" s="182" t="n"/>
      <c r="BM118" s="182" t="n"/>
      <c r="BN118" s="182" t="n"/>
      <c r="BO118" s="182" t="n"/>
      <c r="BP118" s="182" t="n"/>
      <c r="BQ118" s="182" t="n"/>
      <c r="BR118" s="182" t="n"/>
      <c r="BS118" s="182" t="n"/>
      <c r="BT118" s="182" t="n"/>
      <c r="BU118" s="182" t="n"/>
      <c r="BV118" s="182" t="n"/>
      <c r="BW118" s="182" t="n"/>
      <c r="BX118" s="182" t="n"/>
      <c r="BY118" s="182" t="n"/>
      <c r="BZ118" s="182" t="n"/>
      <c r="CA118" s="182" t="n"/>
      <c r="CB118" s="182" t="n"/>
      <c r="CC118" s="182" t="n"/>
      <c r="CD118" s="182" t="n"/>
      <c r="CE118" s="182" t="n"/>
      <c r="CF118" s="182" t="n"/>
      <c r="CG118" s="182" t="n"/>
      <c r="CH118" s="182" t="n"/>
      <c r="CI118" s="182" t="n"/>
      <c r="CJ118" s="182" t="n"/>
      <c r="CK118" s="182" t="n"/>
      <c r="CL118" s="182" t="n"/>
      <c r="CM118" s="182" t="n"/>
      <c r="CN118" s="182" t="n"/>
      <c r="CO118" s="182" t="n"/>
      <c r="CP118" s="182" t="n"/>
      <c r="CQ118" s="182" t="n"/>
      <c r="CR118" s="182" t="n"/>
      <c r="CS118" s="182" t="n"/>
      <c r="CT118" s="182" t="n"/>
      <c r="CU118" s="182" t="n"/>
      <c r="CV118" s="182" t="n"/>
      <c r="CW118" s="182" t="n"/>
      <c r="CX118" s="182" t="n"/>
      <c r="CY118" s="182" t="n"/>
      <c r="CZ118" s="182" t="n"/>
      <c r="DA118" s="182" t="n"/>
      <c r="DB118" s="182" t="n"/>
      <c r="DC118" s="182" t="n"/>
      <c r="DD118" s="182" t="n"/>
      <c r="DE118" s="182" t="n"/>
      <c r="DF118" s="182" t="n"/>
      <c r="DG118" s="182" t="n"/>
      <c r="DH118" s="182" t="n"/>
      <c r="DI118" s="182" t="n"/>
      <c r="DJ118" s="182" t="n"/>
      <c r="DK118" s="182" t="n"/>
      <c r="DL118" s="182" t="n"/>
      <c r="DM118" s="182" t="n"/>
      <c r="DN118" s="182" t="n"/>
      <c r="DO118" s="182" t="n"/>
      <c r="DP118" s="182" t="n"/>
      <c r="DQ118" s="182" t="n"/>
      <c r="DR118" s="182" t="n"/>
      <c r="DS118" s="182" t="n"/>
      <c r="DT118" s="182" t="n"/>
      <c r="DU118" s="182" t="n"/>
      <c r="DV118" s="182" t="n"/>
      <c r="DW118" s="182" t="n"/>
      <c r="DX118" s="182" t="n"/>
      <c r="DY118" s="182" t="n"/>
      <c r="DZ118" s="182" t="n"/>
      <c r="EA118" s="182" t="n"/>
      <c r="EB118" s="182" t="n"/>
      <c r="EC118" s="182" t="n"/>
      <c r="ED118" s="182" t="n"/>
      <c r="EE118" s="182" t="n"/>
      <c r="EF118" s="182" t="n"/>
      <c r="EG118" s="182" t="n"/>
      <c r="EH118" s="182" t="n"/>
      <c r="EI118" s="182" t="n"/>
      <c r="EJ118" s="182" t="n"/>
      <c r="EK118" s="182" t="n"/>
      <c r="EL118" s="182" t="n"/>
      <c r="EM118" s="182" t="n"/>
      <c r="EN118" s="182" t="n"/>
      <c r="EO118" s="184" t="n"/>
      <c r="EP118" s="185">
        <f>SUM(G118:EO118)</f>
        <v/>
      </c>
      <c r="EQ118" s="186">
        <f>E118-EP118</f>
        <v/>
      </c>
    </row>
    <row r="119">
      <c r="A119" s="5" t="n">
        <v>118</v>
      </c>
      <c r="B119" s="179" t="n"/>
      <c r="C119" s="30" t="n"/>
      <c r="D119" s="180" t="n"/>
      <c r="E119" s="181" t="n"/>
      <c r="F119" s="182" t="n"/>
      <c r="G119" s="182" t="n"/>
      <c r="H119" s="182" t="n"/>
      <c r="I119" s="182" t="n"/>
      <c r="J119" s="182" t="n"/>
      <c r="K119" s="182" t="n"/>
      <c r="L119" s="182" t="n"/>
      <c r="M119" s="182" t="n"/>
      <c r="N119" s="182" t="n"/>
      <c r="O119" s="182" t="n"/>
      <c r="P119" s="182" t="n"/>
      <c r="Q119" s="182" t="n"/>
      <c r="R119" s="182" t="n"/>
      <c r="S119" s="182" t="n"/>
      <c r="T119" s="182" t="n"/>
      <c r="U119" s="182" t="n"/>
      <c r="V119" s="182" t="n"/>
      <c r="W119" s="182" t="n"/>
      <c r="X119" s="182" t="n"/>
      <c r="Y119" s="182" t="n"/>
      <c r="Z119" s="182" t="n"/>
      <c r="AA119" s="182" t="n"/>
      <c r="AB119" s="182" t="n"/>
      <c r="AC119" s="182" t="n"/>
      <c r="AD119" s="182" t="n"/>
      <c r="AE119" s="182" t="n"/>
      <c r="AF119" s="182" t="n"/>
      <c r="AG119" s="182" t="n"/>
      <c r="AH119" s="182" t="n"/>
      <c r="AI119" s="182" t="n"/>
      <c r="AJ119" s="182" t="n"/>
      <c r="AK119" s="182" t="n"/>
      <c r="AL119" s="182" t="n"/>
      <c r="AM119" s="182" t="n"/>
      <c r="AN119" s="182" t="n"/>
      <c r="AO119" s="182" t="n"/>
      <c r="AP119" s="182" t="n"/>
      <c r="AQ119" s="182" t="n"/>
      <c r="AR119" s="182" t="n"/>
      <c r="AS119" s="182" t="n"/>
      <c r="AT119" s="182" t="n"/>
      <c r="AU119" s="182" t="n"/>
      <c r="AV119" s="182" t="n"/>
      <c r="AW119" s="182" t="n"/>
      <c r="AX119" s="182" t="n"/>
      <c r="AY119" s="182" t="n"/>
      <c r="AZ119" s="182" t="n"/>
      <c r="BA119" s="182" t="n"/>
      <c r="BB119" s="182" t="n"/>
      <c r="BC119" s="182" t="n"/>
      <c r="BD119" s="182" t="n"/>
      <c r="BE119" s="182" t="n"/>
      <c r="BF119" s="182" t="n"/>
      <c r="BG119" s="182" t="n"/>
      <c r="BH119" s="182" t="n"/>
      <c r="BI119" s="182" t="n"/>
      <c r="BJ119" s="182" t="n"/>
      <c r="BK119" s="182" t="n"/>
      <c r="BL119" s="182" t="n"/>
      <c r="BM119" s="182" t="n"/>
      <c r="BN119" s="182" t="n"/>
      <c r="BO119" s="182" t="n"/>
      <c r="BP119" s="182" t="n"/>
      <c r="BQ119" s="182" t="n"/>
      <c r="BR119" s="182" t="n"/>
      <c r="BS119" s="182" t="n"/>
      <c r="BT119" s="182" t="n"/>
      <c r="BU119" s="182" t="n"/>
      <c r="BV119" s="182" t="n"/>
      <c r="BW119" s="182" t="n"/>
      <c r="BX119" s="182" t="n"/>
      <c r="BY119" s="182" t="n"/>
      <c r="BZ119" s="182" t="n"/>
      <c r="CA119" s="182" t="n"/>
      <c r="CB119" s="182" t="n"/>
      <c r="CC119" s="182" t="n"/>
      <c r="CD119" s="182" t="n"/>
      <c r="CE119" s="182" t="n"/>
      <c r="CF119" s="182" t="n"/>
      <c r="CG119" s="182" t="n"/>
      <c r="CH119" s="182" t="n"/>
      <c r="CI119" s="182" t="n"/>
      <c r="CJ119" s="182" t="n"/>
      <c r="CK119" s="182" t="n"/>
      <c r="CL119" s="182" t="n"/>
      <c r="CM119" s="182" t="n"/>
      <c r="CN119" s="182" t="n"/>
      <c r="CO119" s="182" t="n"/>
      <c r="CP119" s="182" t="n"/>
      <c r="CQ119" s="182" t="n"/>
      <c r="CR119" s="182" t="n"/>
      <c r="CS119" s="182" t="n"/>
      <c r="CT119" s="182" t="n"/>
      <c r="CU119" s="182" t="n"/>
      <c r="CV119" s="182" t="n"/>
      <c r="CW119" s="182" t="n"/>
      <c r="CX119" s="182" t="n"/>
      <c r="CY119" s="182" t="n"/>
      <c r="CZ119" s="182" t="n"/>
      <c r="DA119" s="182" t="n"/>
      <c r="DB119" s="182" t="n"/>
      <c r="DC119" s="182" t="n"/>
      <c r="DD119" s="182" t="n"/>
      <c r="DE119" s="182" t="n"/>
      <c r="DF119" s="182" t="n"/>
      <c r="DG119" s="182" t="n"/>
      <c r="DH119" s="182" t="n"/>
      <c r="DI119" s="182" t="n"/>
      <c r="DJ119" s="182" t="n"/>
      <c r="DK119" s="182" t="n"/>
      <c r="DL119" s="182" t="n"/>
      <c r="DM119" s="182" t="n"/>
      <c r="DN119" s="182" t="n"/>
      <c r="DO119" s="182" t="n"/>
      <c r="DP119" s="182" t="n"/>
      <c r="DQ119" s="182" t="n"/>
      <c r="DR119" s="182" t="n"/>
      <c r="DS119" s="182" t="n"/>
      <c r="DT119" s="182" t="n"/>
      <c r="DU119" s="182" t="n"/>
      <c r="DV119" s="182" t="n"/>
      <c r="DW119" s="182" t="n"/>
      <c r="DX119" s="182" t="n"/>
      <c r="DY119" s="182" t="n"/>
      <c r="DZ119" s="182" t="n"/>
      <c r="EA119" s="182" t="n"/>
      <c r="EB119" s="182" t="n"/>
      <c r="EC119" s="182" t="n"/>
      <c r="ED119" s="182" t="n"/>
      <c r="EE119" s="182" t="n"/>
      <c r="EF119" s="182" t="n"/>
      <c r="EG119" s="182" t="n"/>
      <c r="EH119" s="182" t="n"/>
      <c r="EI119" s="182" t="n"/>
      <c r="EJ119" s="182" t="n"/>
      <c r="EK119" s="182" t="n"/>
      <c r="EL119" s="182" t="n"/>
      <c r="EM119" s="182" t="n"/>
      <c r="EN119" s="182" t="n"/>
      <c r="EO119" s="184" t="n"/>
      <c r="EP119" s="185">
        <f>SUM(G119:EO119)</f>
        <v/>
      </c>
      <c r="EQ119" s="186">
        <f>E119-EP119</f>
        <v/>
      </c>
    </row>
    <row r="120">
      <c r="A120" s="5" t="n">
        <v>119</v>
      </c>
      <c r="B120" s="179" t="n"/>
      <c r="C120" s="30" t="n"/>
      <c r="D120" s="180" t="n"/>
      <c r="E120" s="181" t="n"/>
      <c r="F120" s="182" t="n"/>
      <c r="G120" s="182" t="n"/>
      <c r="H120" s="182" t="n"/>
      <c r="I120" s="182" t="n"/>
      <c r="J120" s="182" t="n"/>
      <c r="K120" s="182" t="n"/>
      <c r="L120" s="182" t="n"/>
      <c r="M120" s="182" t="n"/>
      <c r="N120" s="182" t="n"/>
      <c r="O120" s="182" t="n"/>
      <c r="P120" s="182" t="n"/>
      <c r="Q120" s="182" t="n"/>
      <c r="R120" s="182" t="n"/>
      <c r="S120" s="182" t="n"/>
      <c r="T120" s="182" t="n"/>
      <c r="U120" s="182" t="n"/>
      <c r="V120" s="182" t="n"/>
      <c r="W120" s="182" t="n"/>
      <c r="X120" s="182" t="n"/>
      <c r="Y120" s="182" t="n"/>
      <c r="Z120" s="182" t="n"/>
      <c r="AA120" s="182" t="n"/>
      <c r="AB120" s="182" t="n"/>
      <c r="AC120" s="182" t="n"/>
      <c r="AD120" s="182" t="n"/>
      <c r="AE120" s="182" t="n"/>
      <c r="AF120" s="182" t="n"/>
      <c r="AG120" s="182" t="n"/>
      <c r="AH120" s="182" t="n"/>
      <c r="AI120" s="182" t="n"/>
      <c r="AJ120" s="182" t="n"/>
      <c r="AK120" s="182" t="n"/>
      <c r="AL120" s="182" t="n"/>
      <c r="AM120" s="182" t="n"/>
      <c r="AN120" s="182" t="n"/>
      <c r="AO120" s="182" t="n"/>
      <c r="AP120" s="182" t="n"/>
      <c r="AQ120" s="182" t="n"/>
      <c r="AR120" s="182" t="n"/>
      <c r="AS120" s="182" t="n"/>
      <c r="AT120" s="182" t="n"/>
      <c r="AU120" s="182" t="n"/>
      <c r="AV120" s="182" t="n"/>
      <c r="AW120" s="182" t="n"/>
      <c r="AX120" s="182" t="n"/>
      <c r="AY120" s="182" t="n"/>
      <c r="AZ120" s="182" t="n"/>
      <c r="BA120" s="182" t="n"/>
      <c r="BB120" s="182" t="n"/>
      <c r="BC120" s="182" t="n"/>
      <c r="BD120" s="182" t="n"/>
      <c r="BE120" s="182" t="n"/>
      <c r="BF120" s="182" t="n"/>
      <c r="BG120" s="182" t="n"/>
      <c r="BH120" s="182" t="n"/>
      <c r="BI120" s="182" t="n"/>
      <c r="BJ120" s="182" t="n"/>
      <c r="BK120" s="182" t="n"/>
      <c r="BL120" s="182" t="n"/>
      <c r="BM120" s="182" t="n"/>
      <c r="BN120" s="182" t="n"/>
      <c r="BO120" s="182" t="n"/>
      <c r="BP120" s="182" t="n"/>
      <c r="BQ120" s="182" t="n"/>
      <c r="BR120" s="182" t="n"/>
      <c r="BS120" s="182" t="n"/>
      <c r="BT120" s="182" t="n"/>
      <c r="BU120" s="182" t="n"/>
      <c r="BV120" s="182" t="n"/>
      <c r="BW120" s="182" t="n"/>
      <c r="BX120" s="182" t="n"/>
      <c r="BY120" s="182" t="n"/>
      <c r="BZ120" s="182" t="n"/>
      <c r="CA120" s="182" t="n"/>
      <c r="CB120" s="182" t="n"/>
      <c r="CC120" s="182" t="n"/>
      <c r="CD120" s="182" t="n"/>
      <c r="CE120" s="182" t="n"/>
      <c r="CF120" s="182" t="n"/>
      <c r="CG120" s="182" t="n"/>
      <c r="CH120" s="182" t="n"/>
      <c r="CI120" s="182" t="n"/>
      <c r="CJ120" s="182" t="n"/>
      <c r="CK120" s="182" t="n"/>
      <c r="CL120" s="182" t="n"/>
      <c r="CM120" s="182" t="n"/>
      <c r="CN120" s="182" t="n"/>
      <c r="CO120" s="182" t="n"/>
      <c r="CP120" s="182" t="n"/>
      <c r="CQ120" s="182" t="n"/>
      <c r="CR120" s="182" t="n"/>
      <c r="CS120" s="182" t="n"/>
      <c r="CT120" s="182" t="n"/>
      <c r="CU120" s="182" t="n"/>
      <c r="CV120" s="182" t="n"/>
      <c r="CW120" s="182" t="n"/>
      <c r="CX120" s="182" t="n"/>
      <c r="CY120" s="182" t="n"/>
      <c r="CZ120" s="182" t="n"/>
      <c r="DA120" s="182" t="n"/>
      <c r="DB120" s="182" t="n"/>
      <c r="DC120" s="182" t="n"/>
      <c r="DD120" s="182" t="n"/>
      <c r="DE120" s="182" t="n"/>
      <c r="DF120" s="182" t="n"/>
      <c r="DG120" s="182" t="n"/>
      <c r="DH120" s="182" t="n"/>
      <c r="DI120" s="182" t="n"/>
      <c r="DJ120" s="182" t="n"/>
      <c r="DK120" s="182" t="n"/>
      <c r="DL120" s="182" t="n"/>
      <c r="DM120" s="182" t="n"/>
      <c r="DN120" s="182" t="n"/>
      <c r="DO120" s="182" t="n"/>
      <c r="DP120" s="182" t="n"/>
      <c r="DQ120" s="182" t="n"/>
      <c r="DR120" s="182" t="n"/>
      <c r="DS120" s="182" t="n"/>
      <c r="DT120" s="182" t="n"/>
      <c r="DU120" s="182" t="n"/>
      <c r="DV120" s="182" t="n"/>
      <c r="DW120" s="182" t="n"/>
      <c r="DX120" s="182" t="n"/>
      <c r="DY120" s="182" t="n"/>
      <c r="DZ120" s="182" t="n"/>
      <c r="EA120" s="182" t="n"/>
      <c r="EB120" s="182" t="n"/>
      <c r="EC120" s="182" t="n"/>
      <c r="ED120" s="182" t="n"/>
      <c r="EE120" s="182" t="n"/>
      <c r="EF120" s="182" t="n"/>
      <c r="EG120" s="182" t="n"/>
      <c r="EH120" s="182" t="n"/>
      <c r="EI120" s="182" t="n"/>
      <c r="EJ120" s="182" t="n"/>
      <c r="EK120" s="182" t="n"/>
      <c r="EL120" s="182" t="n"/>
      <c r="EM120" s="182" t="n"/>
      <c r="EN120" s="182" t="n"/>
      <c r="EO120" s="184" t="n"/>
      <c r="EP120" s="185">
        <f>SUM(G120:EO120)</f>
        <v/>
      </c>
      <c r="EQ120" s="186">
        <f>E120-EP120</f>
        <v/>
      </c>
    </row>
    <row r="121">
      <c r="A121" s="5" t="n">
        <v>120</v>
      </c>
      <c r="B121" s="179" t="n"/>
      <c r="C121" s="30" t="n"/>
      <c r="D121" s="180" t="n"/>
      <c r="E121" s="181" t="n"/>
      <c r="F121" s="182" t="n"/>
      <c r="G121" s="182" t="n"/>
      <c r="H121" s="182" t="n"/>
      <c r="I121" s="182" t="n"/>
      <c r="J121" s="182" t="n"/>
      <c r="K121" s="182" t="n"/>
      <c r="L121" s="182" t="n"/>
      <c r="M121" s="182" t="n"/>
      <c r="N121" s="182" t="n"/>
      <c r="O121" s="182" t="n"/>
      <c r="P121" s="182" t="n"/>
      <c r="Q121" s="182" t="n"/>
      <c r="R121" s="182" t="n"/>
      <c r="S121" s="182" t="n"/>
      <c r="T121" s="182" t="n"/>
      <c r="U121" s="182" t="n"/>
      <c r="V121" s="182" t="n"/>
      <c r="W121" s="182" t="n"/>
      <c r="X121" s="182" t="n"/>
      <c r="Y121" s="182" t="n"/>
      <c r="Z121" s="182" t="n"/>
      <c r="AA121" s="182" t="n"/>
      <c r="AB121" s="182" t="n"/>
      <c r="AC121" s="182" t="n"/>
      <c r="AD121" s="182" t="n"/>
      <c r="AE121" s="182" t="n"/>
      <c r="AF121" s="182" t="n"/>
      <c r="AG121" s="182" t="n"/>
      <c r="AH121" s="182" t="n"/>
      <c r="AI121" s="182" t="n"/>
      <c r="AJ121" s="182" t="n"/>
      <c r="AK121" s="182" t="n"/>
      <c r="AL121" s="182" t="n"/>
      <c r="AM121" s="182" t="n"/>
      <c r="AN121" s="182" t="n"/>
      <c r="AO121" s="182" t="n"/>
      <c r="AP121" s="182" t="n"/>
      <c r="AQ121" s="182" t="n"/>
      <c r="AR121" s="182" t="n"/>
      <c r="AS121" s="182" t="n"/>
      <c r="AT121" s="182" t="n"/>
      <c r="AU121" s="182" t="n"/>
      <c r="AV121" s="182" t="n"/>
      <c r="AW121" s="182" t="n"/>
      <c r="AX121" s="182" t="n"/>
      <c r="AY121" s="182" t="n"/>
      <c r="AZ121" s="182" t="n"/>
      <c r="BA121" s="182" t="n"/>
      <c r="BB121" s="182" t="n"/>
      <c r="BC121" s="182" t="n"/>
      <c r="BD121" s="182" t="n"/>
      <c r="BE121" s="182" t="n"/>
      <c r="BF121" s="182" t="n"/>
      <c r="BG121" s="182" t="n"/>
      <c r="BH121" s="182" t="n"/>
      <c r="BI121" s="182" t="n"/>
      <c r="BJ121" s="182" t="n"/>
      <c r="BK121" s="182" t="n"/>
      <c r="BL121" s="182" t="n"/>
      <c r="BM121" s="182" t="n"/>
      <c r="BN121" s="182" t="n"/>
      <c r="BO121" s="182" t="n"/>
      <c r="BP121" s="182" t="n"/>
      <c r="BQ121" s="182" t="n"/>
      <c r="BR121" s="182" t="n"/>
      <c r="BS121" s="182" t="n"/>
      <c r="BT121" s="182" t="n"/>
      <c r="BU121" s="182" t="n"/>
      <c r="BV121" s="182" t="n"/>
      <c r="BW121" s="182" t="n"/>
      <c r="BX121" s="182" t="n"/>
      <c r="BY121" s="182" t="n"/>
      <c r="BZ121" s="182" t="n"/>
      <c r="CA121" s="182" t="n"/>
      <c r="CB121" s="182" t="n"/>
      <c r="CC121" s="182" t="n"/>
      <c r="CD121" s="182" t="n"/>
      <c r="CE121" s="182" t="n"/>
      <c r="CF121" s="182" t="n"/>
      <c r="CG121" s="182" t="n"/>
      <c r="CH121" s="182" t="n"/>
      <c r="CI121" s="182" t="n"/>
      <c r="CJ121" s="182" t="n"/>
      <c r="CK121" s="182" t="n"/>
      <c r="CL121" s="182" t="n"/>
      <c r="CM121" s="182" t="n"/>
      <c r="CN121" s="182" t="n"/>
      <c r="CO121" s="182" t="n"/>
      <c r="CP121" s="182" t="n"/>
      <c r="CQ121" s="182" t="n"/>
      <c r="CR121" s="182" t="n"/>
      <c r="CS121" s="182" t="n"/>
      <c r="CT121" s="182" t="n"/>
      <c r="CU121" s="182" t="n"/>
      <c r="CV121" s="182" t="n"/>
      <c r="CW121" s="182" t="n"/>
      <c r="CX121" s="182" t="n"/>
      <c r="CY121" s="182" t="n"/>
      <c r="CZ121" s="182" t="n"/>
      <c r="DA121" s="182" t="n"/>
      <c r="DB121" s="182" t="n"/>
      <c r="DC121" s="182" t="n"/>
      <c r="DD121" s="182" t="n"/>
      <c r="DE121" s="182" t="n"/>
      <c r="DF121" s="182" t="n"/>
      <c r="DG121" s="182" t="n"/>
      <c r="DH121" s="182" t="n"/>
      <c r="DI121" s="182" t="n"/>
      <c r="DJ121" s="182" t="n"/>
      <c r="DK121" s="182" t="n"/>
      <c r="DL121" s="182" t="n"/>
      <c r="DM121" s="182" t="n"/>
      <c r="DN121" s="182" t="n"/>
      <c r="DO121" s="182" t="n"/>
      <c r="DP121" s="182" t="n"/>
      <c r="DQ121" s="182" t="n"/>
      <c r="DR121" s="182" t="n"/>
      <c r="DS121" s="182" t="n"/>
      <c r="DT121" s="182" t="n"/>
      <c r="DU121" s="182" t="n"/>
      <c r="DV121" s="182" t="n"/>
      <c r="DW121" s="182" t="n"/>
      <c r="DX121" s="182" t="n"/>
      <c r="DY121" s="182" t="n"/>
      <c r="DZ121" s="182" t="n"/>
      <c r="EA121" s="182" t="n"/>
      <c r="EB121" s="182" t="n"/>
      <c r="EC121" s="182" t="n"/>
      <c r="ED121" s="182" t="n"/>
      <c r="EE121" s="182" t="n"/>
      <c r="EF121" s="182" t="n"/>
      <c r="EG121" s="182" t="n"/>
      <c r="EH121" s="182" t="n"/>
      <c r="EI121" s="182" t="n"/>
      <c r="EJ121" s="182" t="n"/>
      <c r="EK121" s="182" t="n"/>
      <c r="EL121" s="182" t="n"/>
      <c r="EM121" s="182" t="n"/>
      <c r="EN121" s="182" t="n"/>
      <c r="EO121" s="184" t="n"/>
      <c r="EP121" s="185">
        <f>SUM(G121:EO121)</f>
        <v/>
      </c>
      <c r="EQ121" s="186">
        <f>E121-EP121</f>
        <v/>
      </c>
    </row>
    <row r="122">
      <c r="A122" s="5" t="n">
        <v>121</v>
      </c>
      <c r="B122" s="179" t="n"/>
      <c r="C122" s="30" t="n"/>
      <c r="D122" s="180" t="n"/>
      <c r="E122" s="181" t="n"/>
      <c r="F122" s="182" t="n"/>
      <c r="G122" s="182" t="n"/>
      <c r="H122" s="182" t="n"/>
      <c r="I122" s="182" t="n"/>
      <c r="J122" s="182" t="n"/>
      <c r="K122" s="182" t="n"/>
      <c r="L122" s="182" t="n"/>
      <c r="M122" s="182" t="n"/>
      <c r="N122" s="182" t="n"/>
      <c r="O122" s="182" t="n"/>
      <c r="P122" s="182" t="n"/>
      <c r="Q122" s="182" t="n"/>
      <c r="R122" s="182" t="n"/>
      <c r="S122" s="182" t="n"/>
      <c r="T122" s="182" t="n"/>
      <c r="U122" s="182" t="n"/>
      <c r="V122" s="182" t="n"/>
      <c r="W122" s="182" t="n"/>
      <c r="X122" s="182" t="n"/>
      <c r="Y122" s="182" t="n"/>
      <c r="Z122" s="182" t="n"/>
      <c r="AA122" s="182" t="n"/>
      <c r="AB122" s="182" t="n"/>
      <c r="AC122" s="182" t="n"/>
      <c r="AD122" s="182" t="n"/>
      <c r="AE122" s="182" t="n"/>
      <c r="AF122" s="182" t="n"/>
      <c r="AG122" s="182" t="n"/>
      <c r="AH122" s="182" t="n"/>
      <c r="AI122" s="182" t="n"/>
      <c r="AJ122" s="182" t="n"/>
      <c r="AK122" s="182" t="n"/>
      <c r="AL122" s="182" t="n"/>
      <c r="AM122" s="182" t="n"/>
      <c r="AN122" s="182" t="n"/>
      <c r="AO122" s="182" t="n"/>
      <c r="AP122" s="182" t="n"/>
      <c r="AQ122" s="182" t="n"/>
      <c r="AR122" s="182" t="n"/>
      <c r="AS122" s="182" t="n"/>
      <c r="AT122" s="182" t="n"/>
      <c r="AU122" s="182" t="n"/>
      <c r="AV122" s="182" t="n"/>
      <c r="AW122" s="182" t="n"/>
      <c r="AX122" s="182" t="n"/>
      <c r="AY122" s="182" t="n"/>
      <c r="AZ122" s="182" t="n"/>
      <c r="BA122" s="182" t="n"/>
      <c r="BB122" s="182" t="n"/>
      <c r="BC122" s="182" t="n"/>
      <c r="BD122" s="182" t="n"/>
      <c r="BE122" s="182" t="n"/>
      <c r="BF122" s="182" t="n"/>
      <c r="BG122" s="182" t="n"/>
      <c r="BH122" s="182" t="n"/>
      <c r="BI122" s="182" t="n"/>
      <c r="BJ122" s="182" t="n"/>
      <c r="BK122" s="182" t="n"/>
      <c r="BL122" s="182" t="n"/>
      <c r="BM122" s="182" t="n"/>
      <c r="BN122" s="182" t="n"/>
      <c r="BO122" s="182" t="n"/>
      <c r="BP122" s="182" t="n"/>
      <c r="BQ122" s="182" t="n"/>
      <c r="BR122" s="182" t="n"/>
      <c r="BS122" s="182" t="n"/>
      <c r="BT122" s="182" t="n"/>
      <c r="BU122" s="182" t="n"/>
      <c r="BV122" s="182" t="n"/>
      <c r="BW122" s="182" t="n"/>
      <c r="BX122" s="182" t="n"/>
      <c r="BY122" s="182" t="n"/>
      <c r="BZ122" s="182" t="n"/>
      <c r="CA122" s="182" t="n"/>
      <c r="CB122" s="182" t="n"/>
      <c r="CC122" s="182" t="n"/>
      <c r="CD122" s="182" t="n"/>
      <c r="CE122" s="182" t="n"/>
      <c r="CF122" s="182" t="n"/>
      <c r="CG122" s="182" t="n"/>
      <c r="CH122" s="182" t="n"/>
      <c r="CI122" s="182" t="n"/>
      <c r="CJ122" s="182" t="n"/>
      <c r="CK122" s="182" t="n"/>
      <c r="CL122" s="182" t="n"/>
      <c r="CM122" s="182" t="n"/>
      <c r="CN122" s="182" t="n"/>
      <c r="CO122" s="182" t="n"/>
      <c r="CP122" s="182" t="n"/>
      <c r="CQ122" s="182" t="n"/>
      <c r="CR122" s="182" t="n"/>
      <c r="CS122" s="182" t="n"/>
      <c r="CT122" s="182" t="n"/>
      <c r="CU122" s="182" t="n"/>
      <c r="CV122" s="182" t="n"/>
      <c r="CW122" s="182" t="n"/>
      <c r="CX122" s="182" t="n"/>
      <c r="CY122" s="182" t="n"/>
      <c r="CZ122" s="182" t="n"/>
      <c r="DA122" s="182" t="n"/>
      <c r="DB122" s="182" t="n"/>
      <c r="DC122" s="182" t="n"/>
      <c r="DD122" s="182" t="n"/>
      <c r="DE122" s="182" t="n"/>
      <c r="DF122" s="182" t="n"/>
      <c r="DG122" s="182" t="n"/>
      <c r="DH122" s="182" t="n"/>
      <c r="DI122" s="182" t="n"/>
      <c r="DJ122" s="182" t="n"/>
      <c r="DK122" s="182" t="n"/>
      <c r="DL122" s="182" t="n"/>
      <c r="DM122" s="182" t="n"/>
      <c r="DN122" s="182" t="n"/>
      <c r="DO122" s="182" t="n"/>
      <c r="DP122" s="182" t="n"/>
      <c r="DQ122" s="182" t="n"/>
      <c r="DR122" s="182" t="n"/>
      <c r="DS122" s="182" t="n"/>
      <c r="DT122" s="182" t="n"/>
      <c r="DU122" s="182" t="n"/>
      <c r="DV122" s="182" t="n"/>
      <c r="DW122" s="182" t="n"/>
      <c r="DX122" s="182" t="n"/>
      <c r="DY122" s="182" t="n"/>
      <c r="DZ122" s="182" t="n"/>
      <c r="EA122" s="182" t="n"/>
      <c r="EB122" s="182" t="n"/>
      <c r="EC122" s="182" t="n"/>
      <c r="ED122" s="182" t="n"/>
      <c r="EE122" s="182" t="n"/>
      <c r="EF122" s="182" t="n"/>
      <c r="EG122" s="182" t="n"/>
      <c r="EH122" s="182" t="n"/>
      <c r="EI122" s="182" t="n"/>
      <c r="EJ122" s="182" t="n"/>
      <c r="EK122" s="182" t="n"/>
      <c r="EL122" s="182" t="n"/>
      <c r="EM122" s="182" t="n"/>
      <c r="EN122" s="182" t="n"/>
      <c r="EO122" s="184" t="n"/>
      <c r="EP122" s="185">
        <f>SUM(G122:EO122)</f>
        <v/>
      </c>
      <c r="EQ122" s="186">
        <f>E122-EP122</f>
        <v/>
      </c>
    </row>
    <row r="123">
      <c r="A123" s="5" t="n">
        <v>122</v>
      </c>
      <c r="B123" s="179" t="n"/>
      <c r="C123" s="30" t="n"/>
      <c r="D123" s="180" t="n"/>
      <c r="E123" s="181" t="n"/>
      <c r="F123" s="182" t="n"/>
      <c r="G123" s="182" t="n"/>
      <c r="H123" s="182" t="n"/>
      <c r="I123" s="182" t="n"/>
      <c r="J123" s="182" t="n"/>
      <c r="K123" s="182" t="n"/>
      <c r="L123" s="182" t="n"/>
      <c r="M123" s="182" t="n"/>
      <c r="N123" s="182" t="n"/>
      <c r="O123" s="182" t="n"/>
      <c r="P123" s="182" t="n"/>
      <c r="Q123" s="182" t="n"/>
      <c r="R123" s="182" t="n"/>
      <c r="S123" s="182" t="n"/>
      <c r="T123" s="182" t="n"/>
      <c r="U123" s="182" t="n"/>
      <c r="V123" s="182" t="n"/>
      <c r="W123" s="182" t="n"/>
      <c r="X123" s="182" t="n"/>
      <c r="Y123" s="182" t="n"/>
      <c r="Z123" s="182" t="n"/>
      <c r="AA123" s="182" t="n"/>
      <c r="AB123" s="182" t="n"/>
      <c r="AC123" s="182" t="n"/>
      <c r="AD123" s="182" t="n"/>
      <c r="AE123" s="182" t="n"/>
      <c r="AF123" s="182" t="n"/>
      <c r="AG123" s="182" t="n"/>
      <c r="AH123" s="182" t="n"/>
      <c r="AI123" s="182" t="n"/>
      <c r="AJ123" s="182" t="n"/>
      <c r="AK123" s="182" t="n"/>
      <c r="AL123" s="182" t="n"/>
      <c r="AM123" s="182" t="n"/>
      <c r="AN123" s="182" t="n"/>
      <c r="AO123" s="182" t="n"/>
      <c r="AP123" s="182" t="n"/>
      <c r="AQ123" s="182" t="n"/>
      <c r="AR123" s="182" t="n"/>
      <c r="AS123" s="182" t="n"/>
      <c r="AT123" s="182" t="n"/>
      <c r="AU123" s="182" t="n"/>
      <c r="AV123" s="182" t="n"/>
      <c r="AW123" s="182" t="n"/>
      <c r="AX123" s="182" t="n"/>
      <c r="AY123" s="182" t="n"/>
      <c r="AZ123" s="182" t="n"/>
      <c r="BA123" s="182" t="n"/>
      <c r="BB123" s="182" t="n"/>
      <c r="BC123" s="182" t="n"/>
      <c r="BD123" s="182" t="n"/>
      <c r="BE123" s="182" t="n"/>
      <c r="BF123" s="182" t="n"/>
      <c r="BG123" s="182" t="n"/>
      <c r="BH123" s="182" t="n"/>
      <c r="BI123" s="182" t="n"/>
      <c r="BJ123" s="182" t="n"/>
      <c r="BK123" s="182" t="n"/>
      <c r="BL123" s="182" t="n"/>
      <c r="BM123" s="182" t="n"/>
      <c r="BN123" s="182" t="n"/>
      <c r="BO123" s="182" t="n"/>
      <c r="BP123" s="182" t="n"/>
      <c r="BQ123" s="182" t="n"/>
      <c r="BR123" s="182" t="n"/>
      <c r="BS123" s="182" t="n"/>
      <c r="BT123" s="182" t="n"/>
      <c r="BU123" s="182" t="n"/>
      <c r="BV123" s="182" t="n"/>
      <c r="BW123" s="182" t="n"/>
      <c r="BX123" s="182" t="n"/>
      <c r="BY123" s="182" t="n"/>
      <c r="BZ123" s="182" t="n"/>
      <c r="CA123" s="182" t="n"/>
      <c r="CB123" s="182" t="n"/>
      <c r="CC123" s="182" t="n"/>
      <c r="CD123" s="182" t="n"/>
      <c r="CE123" s="182" t="n"/>
      <c r="CF123" s="182" t="n"/>
      <c r="CG123" s="182" t="n"/>
      <c r="CH123" s="182" t="n"/>
      <c r="CI123" s="182" t="n"/>
      <c r="CJ123" s="182" t="n"/>
      <c r="CK123" s="182" t="n"/>
      <c r="CL123" s="182" t="n"/>
      <c r="CM123" s="182" t="n"/>
      <c r="CN123" s="182" t="n"/>
      <c r="CO123" s="182" t="n"/>
      <c r="CP123" s="182" t="n"/>
      <c r="CQ123" s="182" t="n"/>
      <c r="CR123" s="182" t="n"/>
      <c r="CS123" s="182" t="n"/>
      <c r="CT123" s="182" t="n"/>
      <c r="CU123" s="182" t="n"/>
      <c r="CV123" s="182" t="n"/>
      <c r="CW123" s="182" t="n"/>
      <c r="CX123" s="182" t="n"/>
      <c r="CY123" s="182" t="n"/>
      <c r="CZ123" s="182" t="n"/>
      <c r="DA123" s="182" t="n"/>
      <c r="DB123" s="182" t="n"/>
      <c r="DC123" s="182" t="n"/>
      <c r="DD123" s="182" t="n"/>
      <c r="DE123" s="182" t="n"/>
      <c r="DF123" s="182" t="n"/>
      <c r="DG123" s="182" t="n"/>
      <c r="DH123" s="182" t="n"/>
      <c r="DI123" s="182" t="n"/>
      <c r="DJ123" s="182" t="n"/>
      <c r="DK123" s="182" t="n"/>
      <c r="DL123" s="182" t="n"/>
      <c r="DM123" s="182" t="n"/>
      <c r="DN123" s="182" t="n"/>
      <c r="DO123" s="182" t="n"/>
      <c r="DP123" s="182" t="n"/>
      <c r="DQ123" s="182" t="n"/>
      <c r="DR123" s="182" t="n"/>
      <c r="DS123" s="182" t="n"/>
      <c r="DT123" s="182" t="n"/>
      <c r="DU123" s="182" t="n"/>
      <c r="DV123" s="182" t="n"/>
      <c r="DW123" s="182" t="n"/>
      <c r="DX123" s="182" t="n"/>
      <c r="DY123" s="182" t="n"/>
      <c r="DZ123" s="182" t="n"/>
      <c r="EA123" s="182" t="n"/>
      <c r="EB123" s="182" t="n"/>
      <c r="EC123" s="182" t="n"/>
      <c r="ED123" s="182" t="n"/>
      <c r="EE123" s="182" t="n"/>
      <c r="EF123" s="182" t="n"/>
      <c r="EG123" s="182" t="n"/>
      <c r="EH123" s="182" t="n"/>
      <c r="EI123" s="182" t="n"/>
      <c r="EJ123" s="182" t="n"/>
      <c r="EK123" s="182" t="n"/>
      <c r="EL123" s="182" t="n"/>
      <c r="EM123" s="182" t="n"/>
      <c r="EN123" s="182" t="n"/>
      <c r="EO123" s="184" t="n"/>
      <c r="EP123" s="185">
        <f>SUM(G123:EO123)</f>
        <v/>
      </c>
      <c r="EQ123" s="186">
        <f>E123-EP123</f>
        <v/>
      </c>
    </row>
    <row r="124">
      <c r="A124" s="5" t="n">
        <v>123</v>
      </c>
      <c r="B124" s="179" t="n"/>
      <c r="C124" s="30" t="n"/>
      <c r="D124" s="180" t="n"/>
      <c r="E124" s="181" t="n"/>
      <c r="F124" s="182" t="n"/>
      <c r="G124" s="182" t="n"/>
      <c r="H124" s="182" t="n"/>
      <c r="I124" s="182" t="n"/>
      <c r="J124" s="182" t="n"/>
      <c r="K124" s="182" t="n"/>
      <c r="L124" s="182" t="n"/>
      <c r="M124" s="182" t="n"/>
      <c r="N124" s="182" t="n"/>
      <c r="O124" s="182" t="n"/>
      <c r="P124" s="182" t="n"/>
      <c r="Q124" s="182" t="n"/>
      <c r="R124" s="182" t="n"/>
      <c r="S124" s="182" t="n"/>
      <c r="T124" s="182" t="n"/>
      <c r="U124" s="182" t="n"/>
      <c r="V124" s="182" t="n"/>
      <c r="W124" s="182" t="n"/>
      <c r="X124" s="182" t="n"/>
      <c r="Y124" s="182" t="n"/>
      <c r="Z124" s="182" t="n"/>
      <c r="AA124" s="182" t="n"/>
      <c r="AB124" s="182" t="n"/>
      <c r="AC124" s="182" t="n"/>
      <c r="AD124" s="182" t="n"/>
      <c r="AE124" s="182" t="n"/>
      <c r="AF124" s="182" t="n"/>
      <c r="AG124" s="182" t="n"/>
      <c r="AH124" s="182" t="n"/>
      <c r="AI124" s="182" t="n"/>
      <c r="AJ124" s="182" t="n"/>
      <c r="AK124" s="182" t="n"/>
      <c r="AL124" s="182" t="n"/>
      <c r="AM124" s="182" t="n"/>
      <c r="AN124" s="182" t="n"/>
      <c r="AO124" s="182" t="n"/>
      <c r="AP124" s="182" t="n"/>
      <c r="AQ124" s="182" t="n"/>
      <c r="AR124" s="182" t="n"/>
      <c r="AS124" s="182" t="n"/>
      <c r="AT124" s="182" t="n"/>
      <c r="AU124" s="182" t="n"/>
      <c r="AV124" s="182" t="n"/>
      <c r="AW124" s="182" t="n"/>
      <c r="AX124" s="182" t="n"/>
      <c r="AY124" s="182" t="n"/>
      <c r="AZ124" s="182" t="n"/>
      <c r="BA124" s="182" t="n"/>
      <c r="BB124" s="182" t="n"/>
      <c r="BC124" s="182" t="n"/>
      <c r="BD124" s="182" t="n"/>
      <c r="BE124" s="182" t="n"/>
      <c r="BF124" s="182" t="n"/>
      <c r="BG124" s="182" t="n"/>
      <c r="BH124" s="182" t="n"/>
      <c r="BI124" s="182" t="n"/>
      <c r="BJ124" s="182" t="n"/>
      <c r="BK124" s="182" t="n"/>
      <c r="BL124" s="182" t="n"/>
      <c r="BM124" s="182" t="n"/>
      <c r="BN124" s="182" t="n"/>
      <c r="BO124" s="182" t="n"/>
      <c r="BP124" s="182" t="n"/>
      <c r="BQ124" s="182" t="n"/>
      <c r="BR124" s="182" t="n"/>
      <c r="BS124" s="182" t="n"/>
      <c r="BT124" s="182" t="n"/>
      <c r="BU124" s="182" t="n"/>
      <c r="BV124" s="182" t="n"/>
      <c r="BW124" s="182" t="n"/>
      <c r="BX124" s="182" t="n"/>
      <c r="BY124" s="182" t="n"/>
      <c r="BZ124" s="182" t="n"/>
      <c r="CA124" s="182" t="n"/>
      <c r="CB124" s="182" t="n"/>
      <c r="CC124" s="182" t="n"/>
      <c r="CD124" s="182" t="n"/>
      <c r="CE124" s="182" t="n"/>
      <c r="CF124" s="182" t="n"/>
      <c r="CG124" s="182" t="n"/>
      <c r="CH124" s="182" t="n"/>
      <c r="CI124" s="182" t="n"/>
      <c r="CJ124" s="182" t="n"/>
      <c r="CK124" s="182" t="n"/>
      <c r="CL124" s="182" t="n"/>
      <c r="CM124" s="182" t="n"/>
      <c r="CN124" s="182" t="n"/>
      <c r="CO124" s="182" t="n"/>
      <c r="CP124" s="182" t="n"/>
      <c r="CQ124" s="182" t="n"/>
      <c r="CR124" s="182" t="n"/>
      <c r="CS124" s="182" t="n"/>
      <c r="CT124" s="182" t="n"/>
      <c r="CU124" s="182" t="n"/>
      <c r="CV124" s="182" t="n"/>
      <c r="CW124" s="182" t="n"/>
      <c r="CX124" s="182" t="n"/>
      <c r="CY124" s="182" t="n"/>
      <c r="CZ124" s="182" t="n"/>
      <c r="DA124" s="182" t="n"/>
      <c r="DB124" s="182" t="n"/>
      <c r="DC124" s="182" t="n"/>
      <c r="DD124" s="182" t="n"/>
      <c r="DE124" s="182" t="n"/>
      <c r="DF124" s="182" t="n"/>
      <c r="DG124" s="182" t="n"/>
      <c r="DH124" s="182" t="n"/>
      <c r="DI124" s="182" t="n"/>
      <c r="DJ124" s="182" t="n"/>
      <c r="DK124" s="182" t="n"/>
      <c r="DL124" s="182" t="n"/>
      <c r="DM124" s="182" t="n"/>
      <c r="DN124" s="182" t="n"/>
      <c r="DO124" s="182" t="n"/>
      <c r="DP124" s="182" t="n"/>
      <c r="DQ124" s="182" t="n"/>
      <c r="DR124" s="182" t="n"/>
      <c r="DS124" s="182" t="n"/>
      <c r="DT124" s="182" t="n"/>
      <c r="DU124" s="182" t="n"/>
      <c r="DV124" s="182" t="n"/>
      <c r="DW124" s="182" t="n"/>
      <c r="DX124" s="182" t="n"/>
      <c r="DY124" s="182" t="n"/>
      <c r="DZ124" s="182" t="n"/>
      <c r="EA124" s="182" t="n"/>
      <c r="EB124" s="182" t="n"/>
      <c r="EC124" s="182" t="n"/>
      <c r="ED124" s="182" t="n"/>
      <c r="EE124" s="182" t="n"/>
      <c r="EF124" s="182" t="n"/>
      <c r="EG124" s="182" t="n"/>
      <c r="EH124" s="182" t="n"/>
      <c r="EI124" s="182" t="n"/>
      <c r="EJ124" s="182" t="n"/>
      <c r="EK124" s="182" t="n"/>
      <c r="EL124" s="182" t="n"/>
      <c r="EM124" s="182" t="n"/>
      <c r="EN124" s="182" t="n"/>
      <c r="EO124" s="184" t="n"/>
      <c r="EP124" s="185">
        <f>SUM(G124:EO124)</f>
        <v/>
      </c>
      <c r="EQ124" s="186">
        <f>E124-EP124</f>
        <v/>
      </c>
    </row>
    <row r="125">
      <c r="A125" s="5" t="n">
        <v>124</v>
      </c>
      <c r="B125" s="179" t="n"/>
      <c r="C125" s="30" t="n"/>
      <c r="D125" s="180" t="n"/>
      <c r="E125" s="181" t="n"/>
      <c r="F125" s="182" t="n"/>
      <c r="G125" s="182" t="n"/>
      <c r="H125" s="182" t="n"/>
      <c r="I125" s="182" t="n"/>
      <c r="J125" s="182" t="n"/>
      <c r="K125" s="182" t="n"/>
      <c r="L125" s="182" t="n"/>
      <c r="M125" s="182" t="n"/>
      <c r="N125" s="182" t="n"/>
      <c r="O125" s="182" t="n"/>
      <c r="P125" s="182" t="n"/>
      <c r="Q125" s="182" t="n"/>
      <c r="R125" s="182" t="n"/>
      <c r="S125" s="182" t="n"/>
      <c r="T125" s="182" t="n"/>
      <c r="U125" s="182" t="n"/>
      <c r="V125" s="182" t="n"/>
      <c r="W125" s="182" t="n"/>
      <c r="X125" s="182" t="n"/>
      <c r="Y125" s="182" t="n"/>
      <c r="Z125" s="182" t="n"/>
      <c r="AA125" s="182" t="n"/>
      <c r="AB125" s="182" t="n"/>
      <c r="AC125" s="182" t="n"/>
      <c r="AD125" s="182" t="n"/>
      <c r="AE125" s="182" t="n"/>
      <c r="AF125" s="182" t="n"/>
      <c r="AG125" s="182" t="n"/>
      <c r="AH125" s="182" t="n"/>
      <c r="AI125" s="182" t="n"/>
      <c r="AJ125" s="182" t="n"/>
      <c r="AK125" s="182" t="n"/>
      <c r="AL125" s="182" t="n"/>
      <c r="AM125" s="182" t="n"/>
      <c r="AN125" s="182" t="n"/>
      <c r="AO125" s="182" t="n"/>
      <c r="AP125" s="182" t="n"/>
      <c r="AQ125" s="182" t="n"/>
      <c r="AR125" s="182" t="n"/>
      <c r="AS125" s="182" t="n"/>
      <c r="AT125" s="182" t="n"/>
      <c r="AU125" s="182" t="n"/>
      <c r="AV125" s="182" t="n"/>
      <c r="AW125" s="182" t="n"/>
      <c r="AX125" s="182" t="n"/>
      <c r="AY125" s="182" t="n"/>
      <c r="AZ125" s="182" t="n"/>
      <c r="BA125" s="182" t="n"/>
      <c r="BB125" s="182" t="n"/>
      <c r="BC125" s="182" t="n"/>
      <c r="BD125" s="182" t="n"/>
      <c r="BE125" s="182" t="n"/>
      <c r="BF125" s="182" t="n"/>
      <c r="BG125" s="182" t="n"/>
      <c r="BH125" s="182" t="n"/>
      <c r="BI125" s="182" t="n"/>
      <c r="BJ125" s="182" t="n"/>
      <c r="BK125" s="182" t="n"/>
      <c r="BL125" s="182" t="n"/>
      <c r="BM125" s="182" t="n"/>
      <c r="BN125" s="182" t="n"/>
      <c r="BO125" s="182" t="n"/>
      <c r="BP125" s="182" t="n"/>
      <c r="BQ125" s="182" t="n"/>
      <c r="BR125" s="182" t="n"/>
      <c r="BS125" s="182" t="n"/>
      <c r="BT125" s="182" t="n"/>
      <c r="BU125" s="182" t="n"/>
      <c r="BV125" s="182" t="n"/>
      <c r="BW125" s="182" t="n"/>
      <c r="BX125" s="182" t="n"/>
      <c r="BY125" s="182" t="n"/>
      <c r="BZ125" s="182" t="n"/>
      <c r="CA125" s="182" t="n"/>
      <c r="CB125" s="182" t="n"/>
      <c r="CC125" s="182" t="n"/>
      <c r="CD125" s="182" t="n"/>
      <c r="CE125" s="182" t="n"/>
      <c r="CF125" s="182" t="n"/>
      <c r="CG125" s="182" t="n"/>
      <c r="CH125" s="182" t="n"/>
      <c r="CI125" s="182" t="n"/>
      <c r="CJ125" s="182" t="n"/>
      <c r="CK125" s="182" t="n"/>
      <c r="CL125" s="182" t="n"/>
      <c r="CM125" s="182" t="n"/>
      <c r="CN125" s="182" t="n"/>
      <c r="CO125" s="182" t="n"/>
      <c r="CP125" s="182" t="n"/>
      <c r="CQ125" s="182" t="n"/>
      <c r="CR125" s="182" t="n"/>
      <c r="CS125" s="182" t="n"/>
      <c r="CT125" s="182" t="n"/>
      <c r="CU125" s="182" t="n"/>
      <c r="CV125" s="182" t="n"/>
      <c r="CW125" s="182" t="n"/>
      <c r="CX125" s="182" t="n"/>
      <c r="CY125" s="182" t="n"/>
      <c r="CZ125" s="182" t="n"/>
      <c r="DA125" s="182" t="n"/>
      <c r="DB125" s="182" t="n"/>
      <c r="DC125" s="182" t="n"/>
      <c r="DD125" s="182" t="n"/>
      <c r="DE125" s="182" t="n"/>
      <c r="DF125" s="182" t="n"/>
      <c r="DG125" s="182" t="n"/>
      <c r="DH125" s="182" t="n"/>
      <c r="DI125" s="182" t="n"/>
      <c r="DJ125" s="182" t="n"/>
      <c r="DK125" s="182" t="n"/>
      <c r="DL125" s="182" t="n"/>
      <c r="DM125" s="182" t="n"/>
      <c r="DN125" s="182" t="n"/>
      <c r="DO125" s="182" t="n"/>
      <c r="DP125" s="182" t="n"/>
      <c r="DQ125" s="182" t="n"/>
      <c r="DR125" s="182" t="n"/>
      <c r="DS125" s="182" t="n"/>
      <c r="DT125" s="182" t="n"/>
      <c r="DU125" s="182" t="n"/>
      <c r="DV125" s="182" t="n"/>
      <c r="DW125" s="182" t="n"/>
      <c r="DX125" s="182" t="n"/>
      <c r="DY125" s="182" t="n"/>
      <c r="DZ125" s="182" t="n"/>
      <c r="EA125" s="182" t="n"/>
      <c r="EB125" s="182" t="n"/>
      <c r="EC125" s="182" t="n"/>
      <c r="ED125" s="182" t="n"/>
      <c r="EE125" s="182" t="n"/>
      <c r="EF125" s="182" t="n"/>
      <c r="EG125" s="182" t="n"/>
      <c r="EH125" s="182" t="n"/>
      <c r="EI125" s="182" t="n"/>
      <c r="EJ125" s="182" t="n"/>
      <c r="EK125" s="182" t="n"/>
      <c r="EL125" s="182" t="n"/>
      <c r="EM125" s="182" t="n"/>
      <c r="EN125" s="182" t="n"/>
      <c r="EO125" s="184" t="n"/>
      <c r="EP125" s="185">
        <f>SUM(G125:EO125)</f>
        <v/>
      </c>
      <c r="EQ125" s="186">
        <f>E125-EP125</f>
        <v/>
      </c>
    </row>
    <row r="126">
      <c r="A126" s="5" t="n">
        <v>125</v>
      </c>
      <c r="B126" s="179" t="n"/>
      <c r="C126" s="30" t="n"/>
      <c r="D126" s="180" t="n"/>
      <c r="E126" s="181" t="n"/>
      <c r="F126" s="182" t="n"/>
      <c r="G126" s="182" t="n"/>
      <c r="H126" s="182" t="n"/>
      <c r="I126" s="182" t="n"/>
      <c r="J126" s="182" t="n"/>
      <c r="K126" s="182" t="n"/>
      <c r="L126" s="182" t="n"/>
      <c r="M126" s="182" t="n"/>
      <c r="N126" s="182" t="n"/>
      <c r="O126" s="182" t="n"/>
      <c r="P126" s="182" t="n"/>
      <c r="Q126" s="182" t="n"/>
      <c r="R126" s="182" t="n"/>
      <c r="S126" s="182" t="n"/>
      <c r="T126" s="182" t="n"/>
      <c r="U126" s="182" t="n"/>
      <c r="V126" s="182" t="n"/>
      <c r="W126" s="182" t="n"/>
      <c r="X126" s="182" t="n"/>
      <c r="Y126" s="182" t="n"/>
      <c r="Z126" s="182" t="n"/>
      <c r="AA126" s="182" t="n"/>
      <c r="AB126" s="182" t="n"/>
      <c r="AC126" s="182" t="n"/>
      <c r="AD126" s="182" t="n"/>
      <c r="AE126" s="182" t="n"/>
      <c r="AF126" s="182" t="n"/>
      <c r="AG126" s="182" t="n"/>
      <c r="AH126" s="182" t="n"/>
      <c r="AI126" s="182" t="n"/>
      <c r="AJ126" s="182" t="n"/>
      <c r="AK126" s="182" t="n"/>
      <c r="AL126" s="182" t="n"/>
      <c r="AM126" s="182" t="n"/>
      <c r="AN126" s="182" t="n"/>
      <c r="AO126" s="182" t="n"/>
      <c r="AP126" s="182" t="n"/>
      <c r="AQ126" s="182" t="n"/>
      <c r="AR126" s="182" t="n"/>
      <c r="AS126" s="182" t="n"/>
      <c r="AT126" s="182" t="n"/>
      <c r="AU126" s="182" t="n"/>
      <c r="AV126" s="182" t="n"/>
      <c r="AW126" s="182" t="n"/>
      <c r="AX126" s="182" t="n"/>
      <c r="AY126" s="182" t="n"/>
      <c r="AZ126" s="182" t="n"/>
      <c r="BA126" s="182" t="n"/>
      <c r="BB126" s="182" t="n"/>
      <c r="BC126" s="182" t="n"/>
      <c r="BD126" s="182" t="n"/>
      <c r="BE126" s="182" t="n"/>
      <c r="BF126" s="182" t="n"/>
      <c r="BG126" s="182" t="n"/>
      <c r="BH126" s="182" t="n"/>
      <c r="BI126" s="182" t="n"/>
      <c r="BJ126" s="182" t="n"/>
      <c r="BK126" s="182" t="n"/>
      <c r="BL126" s="182" t="n"/>
      <c r="BM126" s="182" t="n"/>
      <c r="BN126" s="182" t="n"/>
      <c r="BO126" s="182" t="n"/>
      <c r="BP126" s="182" t="n"/>
      <c r="BQ126" s="182" t="n"/>
      <c r="BR126" s="182" t="n"/>
      <c r="BS126" s="182" t="n"/>
      <c r="BT126" s="182" t="n"/>
      <c r="BU126" s="182" t="n"/>
      <c r="BV126" s="182" t="n"/>
      <c r="BW126" s="182" t="n"/>
      <c r="BX126" s="182" t="n"/>
      <c r="BY126" s="182" t="n"/>
      <c r="BZ126" s="182" t="n"/>
      <c r="CA126" s="182" t="n"/>
      <c r="CB126" s="182" t="n"/>
      <c r="CC126" s="182" t="n"/>
      <c r="CD126" s="182" t="n"/>
      <c r="CE126" s="182" t="n"/>
      <c r="CF126" s="182" t="n"/>
      <c r="CG126" s="182" t="n"/>
      <c r="CH126" s="182" t="n"/>
      <c r="CI126" s="182" t="n"/>
      <c r="CJ126" s="182" t="n"/>
      <c r="CK126" s="182" t="n"/>
      <c r="CL126" s="182" t="n"/>
      <c r="CM126" s="182" t="n"/>
      <c r="CN126" s="182" t="n"/>
      <c r="CO126" s="182" t="n"/>
      <c r="CP126" s="182" t="n"/>
      <c r="CQ126" s="182" t="n"/>
      <c r="CR126" s="182" t="n"/>
      <c r="CS126" s="182" t="n"/>
      <c r="CT126" s="182" t="n"/>
      <c r="CU126" s="182" t="n"/>
      <c r="CV126" s="182" t="n"/>
      <c r="CW126" s="182" t="n"/>
      <c r="CX126" s="182" t="n"/>
      <c r="CY126" s="182" t="n"/>
      <c r="CZ126" s="182" t="n"/>
      <c r="DA126" s="182" t="n"/>
      <c r="DB126" s="182" t="n"/>
      <c r="DC126" s="182" t="n"/>
      <c r="DD126" s="182" t="n"/>
      <c r="DE126" s="182" t="n"/>
      <c r="DF126" s="182" t="n"/>
      <c r="DG126" s="182" t="n"/>
      <c r="DH126" s="182" t="n"/>
      <c r="DI126" s="182" t="n"/>
      <c r="DJ126" s="182" t="n"/>
      <c r="DK126" s="182" t="n"/>
      <c r="DL126" s="182" t="n"/>
      <c r="DM126" s="182" t="n"/>
      <c r="DN126" s="182" t="n"/>
      <c r="DO126" s="182" t="n"/>
      <c r="DP126" s="182" t="n"/>
      <c r="DQ126" s="182" t="n"/>
      <c r="DR126" s="182" t="n"/>
      <c r="DS126" s="182" t="n"/>
      <c r="DT126" s="182" t="n"/>
      <c r="DU126" s="182" t="n"/>
      <c r="DV126" s="182" t="n"/>
      <c r="DW126" s="182" t="n"/>
      <c r="DX126" s="182" t="n"/>
      <c r="DY126" s="182" t="n"/>
      <c r="DZ126" s="182" t="n"/>
      <c r="EA126" s="182" t="n"/>
      <c r="EB126" s="182" t="n"/>
      <c r="EC126" s="182" t="n"/>
      <c r="ED126" s="182" t="n"/>
      <c r="EE126" s="182" t="n"/>
      <c r="EF126" s="182" t="n"/>
      <c r="EG126" s="182" t="n"/>
      <c r="EH126" s="182" t="n"/>
      <c r="EI126" s="182" t="n"/>
      <c r="EJ126" s="182" t="n"/>
      <c r="EK126" s="182" t="n"/>
      <c r="EL126" s="182" t="n"/>
      <c r="EM126" s="182" t="n"/>
      <c r="EN126" s="182" t="n"/>
      <c r="EO126" s="184" t="n"/>
      <c r="EP126" s="185">
        <f>SUM(G126:EO126)</f>
        <v/>
      </c>
      <c r="EQ126" s="186">
        <f>E126-EP126</f>
        <v/>
      </c>
    </row>
    <row r="127">
      <c r="A127" s="5" t="n">
        <v>126</v>
      </c>
      <c r="B127" s="179" t="n"/>
      <c r="C127" s="30" t="n"/>
      <c r="D127" s="180" t="n"/>
      <c r="E127" s="181" t="n"/>
      <c r="F127" s="182" t="n"/>
      <c r="G127" s="182" t="n"/>
      <c r="H127" s="182" t="n"/>
      <c r="I127" s="182" t="n"/>
      <c r="J127" s="182" t="n"/>
      <c r="K127" s="182" t="n"/>
      <c r="L127" s="182" t="n"/>
      <c r="M127" s="182" t="n"/>
      <c r="N127" s="182" t="n"/>
      <c r="O127" s="182" t="n"/>
      <c r="P127" s="182" t="n"/>
      <c r="Q127" s="182" t="n"/>
      <c r="R127" s="182" t="n"/>
      <c r="S127" s="182" t="n"/>
      <c r="T127" s="182" t="n"/>
      <c r="U127" s="182" t="n"/>
      <c r="V127" s="182" t="n"/>
      <c r="W127" s="182" t="n"/>
      <c r="X127" s="182" t="n"/>
      <c r="Y127" s="182" t="n"/>
      <c r="Z127" s="182" t="n"/>
      <c r="AA127" s="182" t="n"/>
      <c r="AB127" s="182" t="n"/>
      <c r="AC127" s="182" t="n"/>
      <c r="AD127" s="182" t="n"/>
      <c r="AE127" s="182" t="n"/>
      <c r="AF127" s="182" t="n"/>
      <c r="AG127" s="182" t="n"/>
      <c r="AH127" s="182" t="n"/>
      <c r="AI127" s="182" t="n"/>
      <c r="AJ127" s="182" t="n"/>
      <c r="AK127" s="182" t="n"/>
      <c r="AL127" s="182" t="n"/>
      <c r="AM127" s="182" t="n"/>
      <c r="AN127" s="182" t="n"/>
      <c r="AO127" s="182" t="n"/>
      <c r="AP127" s="182" t="n"/>
      <c r="AQ127" s="182" t="n"/>
      <c r="AR127" s="182" t="n"/>
      <c r="AS127" s="182" t="n"/>
      <c r="AT127" s="182" t="n"/>
      <c r="AU127" s="182" t="n"/>
      <c r="AV127" s="182" t="n"/>
      <c r="AW127" s="182" t="n"/>
      <c r="AX127" s="182" t="n"/>
      <c r="AY127" s="182" t="n"/>
      <c r="AZ127" s="182" t="n"/>
      <c r="BA127" s="182" t="n"/>
      <c r="BB127" s="182" t="n"/>
      <c r="BC127" s="182" t="n"/>
      <c r="BD127" s="182" t="n"/>
      <c r="BE127" s="182" t="n"/>
      <c r="BF127" s="182" t="n"/>
      <c r="BG127" s="182" t="n"/>
      <c r="BH127" s="182" t="n"/>
      <c r="BI127" s="182" t="n"/>
      <c r="BJ127" s="182" t="n"/>
      <c r="BK127" s="182" t="n"/>
      <c r="BL127" s="182" t="n"/>
      <c r="BM127" s="182" t="n"/>
      <c r="BN127" s="182" t="n"/>
      <c r="BO127" s="182" t="n"/>
      <c r="BP127" s="182" t="n"/>
      <c r="BQ127" s="182" t="n"/>
      <c r="BR127" s="182" t="n"/>
      <c r="BS127" s="182" t="n"/>
      <c r="BT127" s="182" t="n"/>
      <c r="BU127" s="182" t="n"/>
      <c r="BV127" s="182" t="n"/>
      <c r="BW127" s="182" t="n"/>
      <c r="BX127" s="182" t="n"/>
      <c r="BY127" s="182" t="n"/>
      <c r="BZ127" s="182" t="n"/>
      <c r="CA127" s="182" t="n"/>
      <c r="CB127" s="182" t="n"/>
      <c r="CC127" s="182" t="n"/>
      <c r="CD127" s="182" t="n"/>
      <c r="CE127" s="182" t="n"/>
      <c r="CF127" s="182" t="n"/>
      <c r="CG127" s="182" t="n"/>
      <c r="CH127" s="182" t="n"/>
      <c r="CI127" s="182" t="n"/>
      <c r="CJ127" s="182" t="n"/>
      <c r="CK127" s="182" t="n"/>
      <c r="CL127" s="182" t="n"/>
      <c r="CM127" s="182" t="n"/>
      <c r="CN127" s="182" t="n"/>
      <c r="CO127" s="182" t="n"/>
      <c r="CP127" s="182" t="n"/>
      <c r="CQ127" s="182" t="n"/>
      <c r="CR127" s="182" t="n"/>
      <c r="CS127" s="182" t="n"/>
      <c r="CT127" s="182" t="n"/>
      <c r="CU127" s="182" t="n"/>
      <c r="CV127" s="182" t="n"/>
      <c r="CW127" s="182" t="n"/>
      <c r="CX127" s="182" t="n"/>
      <c r="CY127" s="182" t="n"/>
      <c r="CZ127" s="182" t="n"/>
      <c r="DA127" s="182" t="n"/>
      <c r="DB127" s="182" t="n"/>
      <c r="DC127" s="182" t="n"/>
      <c r="DD127" s="182" t="n"/>
      <c r="DE127" s="182" t="n"/>
      <c r="DF127" s="182" t="n"/>
      <c r="DG127" s="182" t="n"/>
      <c r="DH127" s="182" t="n"/>
      <c r="DI127" s="182" t="n"/>
      <c r="DJ127" s="182" t="n"/>
      <c r="DK127" s="182" t="n"/>
      <c r="DL127" s="182" t="n"/>
      <c r="DM127" s="182" t="n"/>
      <c r="DN127" s="182" t="n"/>
      <c r="DO127" s="182" t="n"/>
      <c r="DP127" s="182" t="n"/>
      <c r="DQ127" s="182" t="n"/>
      <c r="DR127" s="182" t="n"/>
      <c r="DS127" s="182" t="n"/>
      <c r="DT127" s="182" t="n"/>
      <c r="DU127" s="182" t="n"/>
      <c r="DV127" s="182" t="n"/>
      <c r="DW127" s="182" t="n"/>
      <c r="DX127" s="182" t="n"/>
      <c r="DY127" s="182" t="n"/>
      <c r="DZ127" s="182" t="n"/>
      <c r="EA127" s="182" t="n"/>
      <c r="EB127" s="182" t="n"/>
      <c r="EC127" s="182" t="n"/>
      <c r="ED127" s="182" t="n"/>
      <c r="EE127" s="182" t="n"/>
      <c r="EF127" s="182" t="n"/>
      <c r="EG127" s="182" t="n"/>
      <c r="EH127" s="182" t="n"/>
      <c r="EI127" s="182" t="n"/>
      <c r="EJ127" s="182" t="n"/>
      <c r="EK127" s="182" t="n"/>
      <c r="EL127" s="182" t="n"/>
      <c r="EM127" s="182" t="n"/>
      <c r="EN127" s="182" t="n"/>
      <c r="EO127" s="184" t="n"/>
      <c r="EP127" s="185">
        <f>SUM(G127:EO127)</f>
        <v/>
      </c>
      <c r="EQ127" s="186">
        <f>E127-EP127</f>
        <v/>
      </c>
    </row>
    <row r="128">
      <c r="A128" s="5" t="n">
        <v>127</v>
      </c>
      <c r="B128" s="179" t="n"/>
      <c r="C128" s="30" t="n"/>
      <c r="D128" s="180" t="n"/>
      <c r="E128" s="181" t="n"/>
      <c r="F128" s="182" t="n"/>
      <c r="G128" s="182" t="n"/>
      <c r="H128" s="182" t="n"/>
      <c r="I128" s="182" t="n"/>
      <c r="J128" s="182" t="n"/>
      <c r="K128" s="182" t="n"/>
      <c r="L128" s="182" t="n"/>
      <c r="M128" s="182" t="n"/>
      <c r="N128" s="182" t="n"/>
      <c r="O128" s="182" t="n"/>
      <c r="P128" s="182" t="n"/>
      <c r="Q128" s="182" t="n"/>
      <c r="R128" s="182" t="n"/>
      <c r="S128" s="182" t="n"/>
      <c r="T128" s="182" t="n"/>
      <c r="U128" s="182" t="n"/>
      <c r="V128" s="182" t="n"/>
      <c r="W128" s="182" t="n"/>
      <c r="X128" s="182" t="n"/>
      <c r="Y128" s="182" t="n"/>
      <c r="Z128" s="182" t="n"/>
      <c r="AA128" s="182" t="n"/>
      <c r="AB128" s="182" t="n"/>
      <c r="AC128" s="182" t="n"/>
      <c r="AD128" s="182" t="n"/>
      <c r="AE128" s="182" t="n"/>
      <c r="AF128" s="182" t="n"/>
      <c r="AG128" s="182" t="n"/>
      <c r="AH128" s="182" t="n"/>
      <c r="AI128" s="182" t="n"/>
      <c r="AJ128" s="182" t="n"/>
      <c r="AK128" s="182" t="n"/>
      <c r="AL128" s="182" t="n"/>
      <c r="AM128" s="182" t="n"/>
      <c r="AN128" s="182" t="n"/>
      <c r="AO128" s="182" t="n"/>
      <c r="AP128" s="182" t="n"/>
      <c r="AQ128" s="182" t="n"/>
      <c r="AR128" s="182" t="n"/>
      <c r="AS128" s="182" t="n"/>
      <c r="AT128" s="182" t="n"/>
      <c r="AU128" s="182" t="n"/>
      <c r="AV128" s="182" t="n"/>
      <c r="AW128" s="182" t="n"/>
      <c r="AX128" s="182" t="n"/>
      <c r="AY128" s="182" t="n"/>
      <c r="AZ128" s="182" t="n"/>
      <c r="BA128" s="182" t="n"/>
      <c r="BB128" s="182" t="n"/>
      <c r="BC128" s="182" t="n"/>
      <c r="BD128" s="182" t="n"/>
      <c r="BE128" s="182" t="n"/>
      <c r="BF128" s="182" t="n"/>
      <c r="BG128" s="182" t="n"/>
      <c r="BH128" s="182" t="n"/>
      <c r="BI128" s="182" t="n"/>
      <c r="BJ128" s="182" t="n"/>
      <c r="BK128" s="182" t="n"/>
      <c r="BL128" s="182" t="n"/>
      <c r="BM128" s="182" t="n"/>
      <c r="BN128" s="182" t="n"/>
      <c r="BO128" s="182" t="n"/>
      <c r="BP128" s="182" t="n"/>
      <c r="BQ128" s="182" t="n"/>
      <c r="BR128" s="182" t="n"/>
      <c r="BS128" s="182" t="n"/>
      <c r="BT128" s="182" t="n"/>
      <c r="BU128" s="182" t="n"/>
      <c r="BV128" s="182" t="n"/>
      <c r="BW128" s="182" t="n"/>
      <c r="BX128" s="182" t="n"/>
      <c r="BY128" s="182" t="n"/>
      <c r="BZ128" s="182" t="n"/>
      <c r="CA128" s="182" t="n"/>
      <c r="CB128" s="182" t="n"/>
      <c r="CC128" s="182" t="n"/>
      <c r="CD128" s="182" t="n"/>
      <c r="CE128" s="182" t="n"/>
      <c r="CF128" s="182" t="n"/>
      <c r="CG128" s="182" t="n"/>
      <c r="CH128" s="182" t="n"/>
      <c r="CI128" s="182" t="n"/>
      <c r="CJ128" s="182" t="n"/>
      <c r="CK128" s="182" t="n"/>
      <c r="CL128" s="182" t="n"/>
      <c r="CM128" s="182" t="n"/>
      <c r="CN128" s="182" t="n"/>
      <c r="CO128" s="182" t="n"/>
      <c r="CP128" s="182" t="n"/>
      <c r="CQ128" s="182" t="n"/>
      <c r="CR128" s="182" t="n"/>
      <c r="CS128" s="182" t="n"/>
      <c r="CT128" s="182" t="n"/>
      <c r="CU128" s="182" t="n"/>
      <c r="CV128" s="182" t="n"/>
      <c r="CW128" s="182" t="n"/>
      <c r="CX128" s="182" t="n"/>
      <c r="CY128" s="182" t="n"/>
      <c r="CZ128" s="182" t="n"/>
      <c r="DA128" s="182" t="n"/>
      <c r="DB128" s="182" t="n"/>
      <c r="DC128" s="182" t="n"/>
      <c r="DD128" s="182" t="n"/>
      <c r="DE128" s="182" t="n"/>
      <c r="DF128" s="182" t="n"/>
      <c r="DG128" s="182" t="n"/>
      <c r="DH128" s="182" t="n"/>
      <c r="DI128" s="57" t="n"/>
      <c r="DJ128" s="182" t="n"/>
      <c r="DK128" s="182" t="n"/>
      <c r="DL128" s="182" t="n"/>
      <c r="DM128" s="182" t="n"/>
      <c r="DN128" s="182" t="n"/>
      <c r="DO128" s="182" t="n"/>
      <c r="DP128" s="182" t="n"/>
      <c r="DQ128" s="182" t="n"/>
      <c r="DR128" s="182" t="n"/>
      <c r="DS128" s="182" t="n"/>
      <c r="DT128" s="182" t="n"/>
      <c r="DU128" s="182" t="n"/>
      <c r="DV128" s="182" t="n"/>
      <c r="DW128" s="182" t="n"/>
      <c r="DX128" s="182" t="n"/>
      <c r="DY128" s="182" t="n"/>
      <c r="DZ128" s="182" t="n"/>
      <c r="EA128" s="182" t="n"/>
      <c r="EB128" s="182" t="n"/>
      <c r="EC128" s="182" t="n"/>
      <c r="ED128" s="182" t="n"/>
      <c r="EE128" s="182" t="n"/>
      <c r="EF128" s="182" t="n"/>
      <c r="EG128" s="182" t="n"/>
      <c r="EH128" s="182" t="n"/>
      <c r="EI128" s="182" t="n"/>
      <c r="EJ128" s="182" t="n"/>
      <c r="EK128" s="182" t="n"/>
      <c r="EL128" s="182" t="n"/>
      <c r="EM128" s="182" t="n"/>
      <c r="EN128" s="182" t="n"/>
      <c r="EO128" s="184" t="n"/>
      <c r="EP128" s="185">
        <f>SUM(G128:EO128)</f>
        <v/>
      </c>
      <c r="EQ128" s="186">
        <f>E128-EP128</f>
        <v/>
      </c>
    </row>
    <row r="129">
      <c r="A129" s="5" t="n">
        <v>128</v>
      </c>
      <c r="B129" s="179" t="n"/>
      <c r="C129" s="30" t="n"/>
      <c r="D129" s="180" t="n"/>
      <c r="E129" s="181" t="n"/>
      <c r="F129" s="182" t="n"/>
      <c r="G129" s="182" t="n"/>
      <c r="H129" s="182" t="n"/>
      <c r="I129" s="182" t="n"/>
      <c r="J129" s="182" t="n"/>
      <c r="K129" s="182" t="n"/>
      <c r="L129" s="182" t="n"/>
      <c r="M129" s="182" t="n"/>
      <c r="N129" s="182" t="n"/>
      <c r="O129" s="182" t="n"/>
      <c r="P129" s="182" t="n"/>
      <c r="Q129" s="182" t="n"/>
      <c r="R129" s="182" t="n"/>
      <c r="S129" s="182" t="n"/>
      <c r="T129" s="182" t="n"/>
      <c r="U129" s="182" t="n"/>
      <c r="V129" s="182" t="n"/>
      <c r="W129" s="182" t="n"/>
      <c r="X129" s="182" t="n"/>
      <c r="Y129" s="182" t="n"/>
      <c r="Z129" s="182" t="n"/>
      <c r="AA129" s="182" t="n"/>
      <c r="AB129" s="182" t="n"/>
      <c r="AC129" s="182" t="n"/>
      <c r="AD129" s="182" t="n"/>
      <c r="AE129" s="182" t="n"/>
      <c r="AF129" s="182" t="n"/>
      <c r="AG129" s="182" t="n"/>
      <c r="AH129" s="182" t="n"/>
      <c r="AI129" s="182" t="n"/>
      <c r="AJ129" s="182" t="n"/>
      <c r="AK129" s="182" t="n"/>
      <c r="AL129" s="182" t="n"/>
      <c r="AM129" s="182" t="n"/>
      <c r="AN129" s="182" t="n"/>
      <c r="AO129" s="182" t="n"/>
      <c r="AP129" s="182" t="n"/>
      <c r="AQ129" s="182" t="n"/>
      <c r="AR129" s="182" t="n"/>
      <c r="AS129" s="182" t="n"/>
      <c r="AT129" s="182" t="n"/>
      <c r="AU129" s="182" t="n"/>
      <c r="AV129" s="182" t="n"/>
      <c r="AW129" s="182" t="n"/>
      <c r="AX129" s="182" t="n"/>
      <c r="AY129" s="182" t="n"/>
      <c r="AZ129" s="182" t="n"/>
      <c r="BA129" s="182" t="n"/>
      <c r="BB129" s="182" t="n"/>
      <c r="BC129" s="182" t="n"/>
      <c r="BD129" s="182" t="n"/>
      <c r="BE129" s="182" t="n"/>
      <c r="BF129" s="182" t="n"/>
      <c r="BG129" s="182" t="n"/>
      <c r="BH129" s="182" t="n"/>
      <c r="BI129" s="182" t="n"/>
      <c r="BJ129" s="182" t="n"/>
      <c r="BK129" s="182" t="n"/>
      <c r="BL129" s="182" t="n"/>
      <c r="BM129" s="182" t="n"/>
      <c r="BN129" s="182" t="n"/>
      <c r="BO129" s="182" t="n"/>
      <c r="BP129" s="182" t="n"/>
      <c r="BQ129" s="182" t="n"/>
      <c r="BR129" s="182" t="n"/>
      <c r="BS129" s="182" t="n"/>
      <c r="BT129" s="182" t="n"/>
      <c r="BU129" s="182" t="n"/>
      <c r="BV129" s="182" t="n"/>
      <c r="BW129" s="182" t="n"/>
      <c r="BX129" s="182" t="n"/>
      <c r="BY129" s="182" t="n"/>
      <c r="BZ129" s="182" t="n"/>
      <c r="CA129" s="182" t="n"/>
      <c r="CB129" s="182" t="n"/>
      <c r="CC129" s="182" t="n"/>
      <c r="CD129" s="182" t="n"/>
      <c r="CE129" s="182" t="n"/>
      <c r="CF129" s="182" t="n"/>
      <c r="CG129" s="182" t="n"/>
      <c r="CH129" s="182" t="n"/>
      <c r="CI129" s="182" t="n"/>
      <c r="CJ129" s="182" t="n"/>
      <c r="CK129" s="182" t="n"/>
      <c r="CL129" s="182" t="n"/>
      <c r="CM129" s="182" t="n"/>
      <c r="CN129" s="182" t="n"/>
      <c r="CO129" s="182" t="n"/>
      <c r="CP129" s="182" t="n"/>
      <c r="CQ129" s="182" t="n"/>
      <c r="CR129" s="182" t="n"/>
      <c r="CS129" s="182" t="n"/>
      <c r="CT129" s="182" t="n"/>
      <c r="CU129" s="182" t="n"/>
      <c r="CV129" s="182" t="n"/>
      <c r="CW129" s="182" t="n"/>
      <c r="CX129" s="182" t="n"/>
      <c r="CY129" s="182" t="n"/>
      <c r="CZ129" s="182" t="n"/>
      <c r="DA129" s="182" t="n"/>
      <c r="DB129" s="182" t="n"/>
      <c r="DC129" s="182" t="n"/>
      <c r="DD129" s="182" t="n"/>
      <c r="DE129" s="182" t="n"/>
      <c r="DF129" s="182" t="n"/>
      <c r="DG129" s="182" t="n"/>
      <c r="DH129" s="182" t="n"/>
      <c r="DI129" s="182" t="n"/>
      <c r="DJ129" s="182" t="n"/>
      <c r="DK129" s="182" t="n"/>
      <c r="DL129" s="182" t="n"/>
      <c r="DM129" s="182" t="n"/>
      <c r="DN129" s="182" t="n"/>
      <c r="DO129" s="182" t="n"/>
      <c r="DP129" s="182" t="n"/>
      <c r="DQ129" s="182" t="n"/>
      <c r="DR129" s="182" t="n"/>
      <c r="DS129" s="182" t="n"/>
      <c r="DT129" s="182" t="n"/>
      <c r="DU129" s="182" t="n"/>
      <c r="DV129" s="182" t="n"/>
      <c r="DW129" s="182" t="n"/>
      <c r="DX129" s="182" t="n"/>
      <c r="DY129" s="182" t="n"/>
      <c r="DZ129" s="182" t="n"/>
      <c r="EA129" s="182" t="n"/>
      <c r="EB129" s="182" t="n"/>
      <c r="EC129" s="182" t="n"/>
      <c r="ED129" s="182" t="n"/>
      <c r="EE129" s="182" t="n"/>
      <c r="EF129" s="182" t="n"/>
      <c r="EG129" s="182" t="n"/>
      <c r="EH129" s="182" t="n"/>
      <c r="EI129" s="182" t="n"/>
      <c r="EJ129" s="182" t="n"/>
      <c r="EK129" s="182" t="n"/>
      <c r="EL129" s="182" t="n"/>
      <c r="EM129" s="182" t="n"/>
      <c r="EN129" s="182" t="n"/>
      <c r="EO129" s="184" t="n"/>
      <c r="EP129" s="185">
        <f>SUM(G129:EO129)</f>
        <v/>
      </c>
      <c r="EQ129" s="186">
        <f>E129-EP129</f>
        <v/>
      </c>
    </row>
    <row r="130">
      <c r="A130" s="5" t="n">
        <v>129</v>
      </c>
      <c r="B130" s="179" t="n"/>
      <c r="C130" s="30" t="n"/>
      <c r="D130" s="180" t="n"/>
      <c r="E130" s="181" t="n"/>
      <c r="F130" s="182" t="n"/>
      <c r="G130" s="182" t="n"/>
      <c r="H130" s="182" t="n"/>
      <c r="I130" s="182" t="n"/>
      <c r="J130" s="182" t="n"/>
      <c r="K130" s="182" t="n"/>
      <c r="L130" s="182" t="n"/>
      <c r="M130" s="182" t="n"/>
      <c r="N130" s="182" t="n"/>
      <c r="O130" s="182" t="n"/>
      <c r="P130" s="182" t="n"/>
      <c r="Q130" s="182" t="n"/>
      <c r="R130" s="182" t="n"/>
      <c r="S130" s="182" t="n"/>
      <c r="T130" s="182" t="n"/>
      <c r="U130" s="182" t="n"/>
      <c r="V130" s="182" t="n"/>
      <c r="W130" s="182" t="n"/>
      <c r="X130" s="182" t="n"/>
      <c r="Y130" s="182" t="n"/>
      <c r="Z130" s="182" t="n"/>
      <c r="AA130" s="182" t="n"/>
      <c r="AB130" s="182" t="n"/>
      <c r="AC130" s="182" t="n"/>
      <c r="AD130" s="182" t="n"/>
      <c r="AE130" s="182" t="n"/>
      <c r="AF130" s="182" t="n"/>
      <c r="AG130" s="182" t="n"/>
      <c r="AH130" s="182" t="n"/>
      <c r="AI130" s="182" t="n"/>
      <c r="AJ130" s="182" t="n"/>
      <c r="AK130" s="182" t="n"/>
      <c r="AL130" s="182" t="n"/>
      <c r="AM130" s="182" t="n"/>
      <c r="AN130" s="182" t="n"/>
      <c r="AO130" s="182" t="n"/>
      <c r="AP130" s="182" t="n"/>
      <c r="AQ130" s="182" t="n"/>
      <c r="AR130" s="182" t="n"/>
      <c r="AS130" s="182" t="n"/>
      <c r="AT130" s="182" t="n"/>
      <c r="AU130" s="182" t="n"/>
      <c r="AV130" s="182" t="n"/>
      <c r="AW130" s="182" t="n"/>
      <c r="AX130" s="182" t="n"/>
      <c r="AY130" s="182" t="n"/>
      <c r="AZ130" s="182" t="n"/>
      <c r="BA130" s="182" t="n"/>
      <c r="BB130" s="182" t="n"/>
      <c r="BC130" s="182" t="n"/>
      <c r="BD130" s="182" t="n"/>
      <c r="BE130" s="182" t="n"/>
      <c r="BF130" s="182" t="n"/>
      <c r="BG130" s="182" t="n"/>
      <c r="BH130" s="182" t="n"/>
      <c r="BI130" s="182" t="n"/>
      <c r="BJ130" s="182" t="n"/>
      <c r="BK130" s="182" t="n"/>
      <c r="BL130" s="182" t="n"/>
      <c r="BM130" s="182" t="n"/>
      <c r="BN130" s="182" t="n"/>
      <c r="BO130" s="182" t="n"/>
      <c r="BP130" s="182" t="n"/>
      <c r="BQ130" s="182" t="n"/>
      <c r="BR130" s="182" t="n"/>
      <c r="BS130" s="182" t="n"/>
      <c r="BT130" s="182" t="n"/>
      <c r="BU130" s="182" t="n"/>
      <c r="BV130" s="182" t="n"/>
      <c r="BW130" s="182" t="n"/>
      <c r="BX130" s="182" t="n"/>
      <c r="BY130" s="182" t="n"/>
      <c r="BZ130" s="182" t="n"/>
      <c r="CA130" s="182" t="n"/>
      <c r="CB130" s="182" t="n"/>
      <c r="CC130" s="182" t="n"/>
      <c r="CD130" s="182" t="n"/>
      <c r="CE130" s="182" t="n"/>
      <c r="CF130" s="182" t="n"/>
      <c r="CG130" s="182" t="n"/>
      <c r="CH130" s="182" t="n"/>
      <c r="CI130" s="182" t="n"/>
      <c r="CJ130" s="182" t="n"/>
      <c r="CK130" s="182" t="n"/>
      <c r="CL130" s="182" t="n"/>
      <c r="CM130" s="182" t="n"/>
      <c r="CN130" s="182" t="n"/>
      <c r="CO130" s="182" t="n"/>
      <c r="CP130" s="182" t="n"/>
      <c r="CQ130" s="182" t="n"/>
      <c r="CR130" s="182" t="n"/>
      <c r="CS130" s="182" t="n"/>
      <c r="CT130" s="182" t="n"/>
      <c r="CU130" s="182" t="n"/>
      <c r="CV130" s="182" t="n"/>
      <c r="CW130" s="182" t="n"/>
      <c r="CX130" s="182" t="n"/>
      <c r="CY130" s="182" t="n"/>
      <c r="CZ130" s="182" t="n"/>
      <c r="DA130" s="182" t="n"/>
      <c r="DB130" s="182" t="n"/>
      <c r="DC130" s="182" t="n"/>
      <c r="DD130" s="182" t="n"/>
      <c r="DE130" s="182" t="n"/>
      <c r="DF130" s="182" t="n"/>
      <c r="DG130" s="182" t="n"/>
      <c r="DH130" s="182" t="n"/>
      <c r="DI130" s="182" t="n"/>
      <c r="DJ130" s="182" t="n"/>
      <c r="DK130" s="182" t="n"/>
      <c r="DL130" s="182" t="n"/>
      <c r="DM130" s="182" t="n"/>
      <c r="DN130" s="182" t="n"/>
      <c r="DO130" s="182" t="n"/>
      <c r="DP130" s="182" t="n"/>
      <c r="DQ130" s="182" t="n"/>
      <c r="DR130" s="182" t="n"/>
      <c r="DS130" s="182" t="n"/>
      <c r="DT130" s="182" t="n"/>
      <c r="DU130" s="182" t="n"/>
      <c r="DV130" s="182" t="n"/>
      <c r="DW130" s="182" t="n"/>
      <c r="DX130" s="182" t="n"/>
      <c r="DY130" s="182" t="n"/>
      <c r="DZ130" s="182" t="n"/>
      <c r="EA130" s="182" t="n"/>
      <c r="EB130" s="182" t="n"/>
      <c r="EC130" s="182" t="n"/>
      <c r="ED130" s="182" t="n"/>
      <c r="EE130" s="182" t="n"/>
      <c r="EF130" s="182" t="n"/>
      <c r="EG130" s="182" t="n"/>
      <c r="EH130" s="182" t="n"/>
      <c r="EI130" s="182" t="n"/>
      <c r="EJ130" s="182" t="n"/>
      <c r="EK130" s="182" t="n"/>
      <c r="EL130" s="182" t="n"/>
      <c r="EM130" s="182" t="n"/>
      <c r="EN130" s="182" t="n"/>
      <c r="EO130" s="184" t="n"/>
      <c r="EP130" s="185">
        <f>SUM(G130:EO130)</f>
        <v/>
      </c>
      <c r="EQ130" s="186">
        <f>E130-EP130</f>
        <v/>
      </c>
    </row>
    <row r="131">
      <c r="A131" s="5" t="n">
        <v>130</v>
      </c>
      <c r="B131" s="179" t="n"/>
      <c r="C131" s="30" t="n"/>
      <c r="D131" s="180" t="n"/>
      <c r="E131" s="181" t="n"/>
      <c r="F131" s="182" t="n"/>
      <c r="G131" s="182" t="n"/>
      <c r="H131" s="182" t="n"/>
      <c r="I131" s="182" t="n"/>
      <c r="J131" s="182" t="n"/>
      <c r="K131" s="182" t="n"/>
      <c r="L131" s="182" t="n"/>
      <c r="M131" s="182" t="n"/>
      <c r="N131" s="182" t="n"/>
      <c r="O131" s="182" t="n"/>
      <c r="P131" s="182" t="n"/>
      <c r="Q131" s="182" t="n"/>
      <c r="R131" s="182" t="n"/>
      <c r="S131" s="182" t="n"/>
      <c r="T131" s="182" t="n"/>
      <c r="U131" s="182" t="n"/>
      <c r="V131" s="182" t="n"/>
      <c r="W131" s="182" t="n"/>
      <c r="X131" s="182" t="n"/>
      <c r="Y131" s="182" t="n"/>
      <c r="Z131" s="182" t="n"/>
      <c r="AA131" s="182" t="n"/>
      <c r="AB131" s="182" t="n"/>
      <c r="AC131" s="182" t="n"/>
      <c r="AD131" s="182" t="n"/>
      <c r="AE131" s="182" t="n"/>
      <c r="AF131" s="182" t="n"/>
      <c r="AG131" s="182" t="n"/>
      <c r="AH131" s="182" t="n"/>
      <c r="AI131" s="182" t="n"/>
      <c r="AJ131" s="182" t="n"/>
      <c r="AK131" s="182" t="n"/>
      <c r="AL131" s="182" t="n"/>
      <c r="AM131" s="182" t="n"/>
      <c r="AN131" s="182" t="n"/>
      <c r="AO131" s="182" t="n"/>
      <c r="AP131" s="182" t="n"/>
      <c r="AQ131" s="182" t="n"/>
      <c r="AR131" s="182" t="n"/>
      <c r="AS131" s="182" t="n"/>
      <c r="AT131" s="182" t="n"/>
      <c r="AU131" s="182" t="n"/>
      <c r="AV131" s="182" t="n"/>
      <c r="AW131" s="182" t="n"/>
      <c r="AX131" s="182" t="n"/>
      <c r="AY131" s="182" t="n"/>
      <c r="AZ131" s="182" t="n"/>
      <c r="BA131" s="182" t="n"/>
      <c r="BB131" s="182" t="n"/>
      <c r="BC131" s="182" t="n"/>
      <c r="BD131" s="182" t="n"/>
      <c r="BE131" s="182" t="n"/>
      <c r="BF131" s="182" t="n"/>
      <c r="BG131" s="182" t="n"/>
      <c r="BH131" s="182" t="n"/>
      <c r="BI131" s="182" t="n"/>
      <c r="BJ131" s="182" t="n"/>
      <c r="BK131" s="182" t="n"/>
      <c r="BL131" s="182" t="n"/>
      <c r="BM131" s="182" t="n"/>
      <c r="BN131" s="182" t="n"/>
      <c r="BO131" s="182" t="n"/>
      <c r="BP131" s="182" t="n"/>
      <c r="BQ131" s="182" t="n"/>
      <c r="BR131" s="182" t="n"/>
      <c r="BS131" s="182" t="n"/>
      <c r="BT131" s="182" t="n"/>
      <c r="BU131" s="182" t="n"/>
      <c r="BV131" s="182" t="n"/>
      <c r="BW131" s="182" t="n"/>
      <c r="BX131" s="182" t="n"/>
      <c r="BY131" s="182" t="n"/>
      <c r="BZ131" s="182" t="n"/>
      <c r="CA131" s="182" t="n"/>
      <c r="CB131" s="182" t="n"/>
      <c r="CC131" s="182" t="n"/>
      <c r="CD131" s="182" t="n"/>
      <c r="CE131" s="182" t="n"/>
      <c r="CF131" s="182" t="n"/>
      <c r="CG131" s="182" t="n"/>
      <c r="CH131" s="182" t="n"/>
      <c r="CI131" s="182" t="n"/>
      <c r="CJ131" s="182" t="n"/>
      <c r="CK131" s="182" t="n"/>
      <c r="CL131" s="182" t="n"/>
      <c r="CM131" s="182" t="n"/>
      <c r="CN131" s="182" t="n"/>
      <c r="CO131" s="182" t="n"/>
      <c r="CP131" s="182" t="n"/>
      <c r="CQ131" s="182" t="n"/>
      <c r="CR131" s="182" t="n"/>
      <c r="CS131" s="182" t="n"/>
      <c r="CT131" s="182" t="n"/>
      <c r="CU131" s="182" t="n"/>
      <c r="CV131" s="182" t="n"/>
      <c r="CW131" s="182" t="n"/>
      <c r="CX131" s="182" t="n"/>
      <c r="CY131" s="182" t="n"/>
      <c r="CZ131" s="182" t="n"/>
      <c r="DA131" s="182" t="n"/>
      <c r="DB131" s="182" t="n"/>
      <c r="DC131" s="182" t="n"/>
      <c r="DD131" s="182" t="n"/>
      <c r="DE131" s="182" t="n"/>
      <c r="DF131" s="182" t="n"/>
      <c r="DG131" s="182" t="n"/>
      <c r="DH131" s="182" t="n"/>
      <c r="DI131" s="182" t="n"/>
      <c r="DJ131" s="182" t="n"/>
      <c r="DK131" s="182" t="n"/>
      <c r="DL131" s="182" t="n"/>
      <c r="DM131" s="182" t="n"/>
      <c r="DN131" s="182" t="n"/>
      <c r="DO131" s="182" t="n"/>
      <c r="DP131" s="182" t="n"/>
      <c r="DQ131" s="182" t="n"/>
      <c r="DR131" s="182" t="n"/>
      <c r="DS131" s="182" t="n"/>
      <c r="DT131" s="182" t="n"/>
      <c r="DU131" s="182" t="n"/>
      <c r="DV131" s="182" t="n"/>
      <c r="DW131" s="182" t="n"/>
      <c r="DX131" s="182" t="n"/>
      <c r="DY131" s="182" t="n"/>
      <c r="DZ131" s="182" t="n"/>
      <c r="EA131" s="182" t="n"/>
      <c r="EB131" s="182" t="n"/>
      <c r="EC131" s="182" t="n"/>
      <c r="ED131" s="182" t="n"/>
      <c r="EE131" s="182" t="n"/>
      <c r="EF131" s="182" t="n"/>
      <c r="EG131" s="182" t="n"/>
      <c r="EH131" s="182" t="n"/>
      <c r="EI131" s="182" t="n"/>
      <c r="EJ131" s="182" t="n"/>
      <c r="EK131" s="182" t="n"/>
      <c r="EL131" s="182" t="n"/>
      <c r="EM131" s="182" t="n"/>
      <c r="EN131" s="182" t="n"/>
      <c r="EO131" s="184" t="n"/>
      <c r="EP131" s="185">
        <f>SUM(G131:EO131)</f>
        <v/>
      </c>
      <c r="EQ131" s="186">
        <f>E131-EP131</f>
        <v/>
      </c>
    </row>
    <row r="132">
      <c r="A132" s="5" t="n">
        <v>131</v>
      </c>
      <c r="B132" s="179" t="n"/>
      <c r="C132" s="30" t="n"/>
      <c r="D132" s="180" t="n"/>
      <c r="E132" s="181" t="n"/>
      <c r="F132" s="182" t="n"/>
      <c r="G132" s="182" t="n"/>
      <c r="H132" s="182" t="n"/>
      <c r="I132" s="182" t="n"/>
      <c r="J132" s="182" t="n"/>
      <c r="K132" s="182" t="n"/>
      <c r="L132" s="182" t="n"/>
      <c r="M132" s="182" t="n"/>
      <c r="N132" s="182" t="n"/>
      <c r="O132" s="182" t="n"/>
      <c r="P132" s="182" t="n"/>
      <c r="Q132" s="182" t="n"/>
      <c r="R132" s="182" t="n"/>
      <c r="S132" s="182" t="n"/>
      <c r="T132" s="182" t="n"/>
      <c r="U132" s="182" t="n"/>
      <c r="V132" s="182" t="n"/>
      <c r="W132" s="182" t="n"/>
      <c r="X132" s="182" t="n"/>
      <c r="Y132" s="182" t="n"/>
      <c r="Z132" s="182" t="n"/>
      <c r="AA132" s="182" t="n"/>
      <c r="AB132" s="182" t="n"/>
      <c r="AC132" s="182" t="n"/>
      <c r="AD132" s="182" t="n"/>
      <c r="AE132" s="182" t="n"/>
      <c r="AF132" s="182" t="n"/>
      <c r="AG132" s="182" t="n"/>
      <c r="AH132" s="182" t="n"/>
      <c r="AI132" s="182" t="n"/>
      <c r="AJ132" s="182" t="n"/>
      <c r="AK132" s="182" t="n"/>
      <c r="AL132" s="182" t="n"/>
      <c r="AM132" s="182" t="n"/>
      <c r="AN132" s="182" t="n"/>
      <c r="AO132" s="182" t="n"/>
      <c r="AP132" s="182" t="n"/>
      <c r="AQ132" s="182" t="n"/>
      <c r="AR132" s="182" t="n"/>
      <c r="AS132" s="182" t="n"/>
      <c r="AT132" s="182" t="n"/>
      <c r="AU132" s="182" t="n"/>
      <c r="AV132" s="182" t="n"/>
      <c r="AW132" s="182" t="n"/>
      <c r="AX132" s="182" t="n"/>
      <c r="AY132" s="182" t="n"/>
      <c r="AZ132" s="182" t="n"/>
      <c r="BA132" s="182" t="n"/>
      <c r="BB132" s="182" t="n"/>
      <c r="BC132" s="182" t="n"/>
      <c r="BD132" s="182" t="n"/>
      <c r="BE132" s="182" t="n"/>
      <c r="BF132" s="182" t="n"/>
      <c r="BG132" s="182" t="n"/>
      <c r="BH132" s="182" t="n"/>
      <c r="BI132" s="182" t="n"/>
      <c r="BJ132" s="182" t="n"/>
      <c r="BK132" s="182" t="n"/>
      <c r="BL132" s="182" t="n"/>
      <c r="BM132" s="182" t="n"/>
      <c r="BN132" s="182" t="n"/>
      <c r="BO132" s="182" t="n"/>
      <c r="BP132" s="182" t="n"/>
      <c r="BQ132" s="182" t="n"/>
      <c r="BR132" s="182" t="n"/>
      <c r="BS132" s="182" t="n"/>
      <c r="BT132" s="182" t="n"/>
      <c r="BU132" s="182" t="n"/>
      <c r="BV132" s="182" t="n"/>
      <c r="BW132" s="182" t="n"/>
      <c r="BX132" s="182" t="n"/>
      <c r="BY132" s="182" t="n"/>
      <c r="BZ132" s="182" t="n"/>
      <c r="CA132" s="182" t="n"/>
      <c r="CB132" s="182" t="n"/>
      <c r="CC132" s="182" t="n"/>
      <c r="CD132" s="182" t="n"/>
      <c r="CE132" s="182" t="n"/>
      <c r="CF132" s="182" t="n"/>
      <c r="CG132" s="182" t="n"/>
      <c r="CH132" s="182" t="n"/>
      <c r="CI132" s="182" t="n"/>
      <c r="CJ132" s="182" t="n"/>
      <c r="CK132" s="182" t="n"/>
      <c r="CL132" s="182" t="n"/>
      <c r="CM132" s="182" t="n"/>
      <c r="CN132" s="182" t="n"/>
      <c r="CO132" s="182" t="n"/>
      <c r="CP132" s="182" t="n"/>
      <c r="CQ132" s="182" t="n"/>
      <c r="CR132" s="182" t="n"/>
      <c r="CS132" s="182" t="n"/>
      <c r="CT132" s="182" t="n"/>
      <c r="CU132" s="182" t="n"/>
      <c r="CV132" s="182" t="n"/>
      <c r="CW132" s="182" t="n"/>
      <c r="CX132" s="182" t="n"/>
      <c r="CY132" s="182" t="n"/>
      <c r="CZ132" s="182" t="n"/>
      <c r="DA132" s="182" t="n"/>
      <c r="DB132" s="182" t="n"/>
      <c r="DC132" s="182" t="n"/>
      <c r="DD132" s="182" t="n"/>
      <c r="DE132" s="182" t="n"/>
      <c r="DF132" s="182" t="n"/>
      <c r="DG132" s="182" t="n"/>
      <c r="DH132" s="182" t="n"/>
      <c r="DI132" s="182" t="n"/>
      <c r="DJ132" s="182" t="n"/>
      <c r="DK132" s="182" t="n"/>
      <c r="DL132" s="182" t="n"/>
      <c r="DM132" s="182" t="n"/>
      <c r="DN132" s="182" t="n"/>
      <c r="DO132" s="182" t="n"/>
      <c r="DP132" s="182" t="n"/>
      <c r="DQ132" s="182" t="n"/>
      <c r="DR132" s="182" t="n"/>
      <c r="DS132" s="182" t="n"/>
      <c r="DT132" s="182" t="n"/>
      <c r="DU132" s="182" t="n"/>
      <c r="DV132" s="182" t="n"/>
      <c r="DW132" s="182" t="n"/>
      <c r="DX132" s="182" t="n"/>
      <c r="DY132" s="182" t="n"/>
      <c r="DZ132" s="182" t="n"/>
      <c r="EA132" s="182" t="n"/>
      <c r="EB132" s="182" t="n"/>
      <c r="EC132" s="182" t="n"/>
      <c r="ED132" s="182" t="n"/>
      <c r="EE132" s="182" t="n"/>
      <c r="EF132" s="182" t="n"/>
      <c r="EG132" s="182" t="n"/>
      <c r="EH132" s="182" t="n"/>
      <c r="EI132" s="182" t="n"/>
      <c r="EJ132" s="182" t="n"/>
      <c r="EK132" s="182" t="n"/>
      <c r="EL132" s="182" t="n"/>
      <c r="EM132" s="182" t="n"/>
      <c r="EN132" s="182" t="n"/>
      <c r="EO132" s="184" t="n"/>
      <c r="EP132" s="185">
        <f>SUM(G132:EO132)</f>
        <v/>
      </c>
      <c r="EQ132" s="186">
        <f>E132-EP132</f>
        <v/>
      </c>
    </row>
    <row r="133">
      <c r="A133" s="5" t="n">
        <v>132</v>
      </c>
      <c r="B133" s="179" t="n"/>
      <c r="C133" s="30" t="n"/>
      <c r="D133" s="180" t="n"/>
      <c r="E133" s="181" t="n"/>
      <c r="F133" s="182" t="n"/>
      <c r="G133" s="182" t="n"/>
      <c r="H133" s="182" t="n"/>
      <c r="I133" s="182" t="n"/>
      <c r="J133" s="182" t="n"/>
      <c r="K133" s="182" t="n"/>
      <c r="L133" s="182" t="n"/>
      <c r="M133" s="182" t="n"/>
      <c r="N133" s="182" t="n"/>
      <c r="O133" s="182" t="n"/>
      <c r="P133" s="182" t="n"/>
      <c r="Q133" s="182" t="n"/>
      <c r="R133" s="182" t="n"/>
      <c r="S133" s="182" t="n"/>
      <c r="T133" s="182" t="n"/>
      <c r="U133" s="182" t="n"/>
      <c r="V133" s="182" t="n"/>
      <c r="W133" s="182" t="n"/>
      <c r="X133" s="182" t="n"/>
      <c r="Y133" s="182" t="n"/>
      <c r="Z133" s="182" t="n"/>
      <c r="AA133" s="182" t="n"/>
      <c r="AB133" s="182" t="n"/>
      <c r="AC133" s="182" t="n"/>
      <c r="AD133" s="182" t="n"/>
      <c r="AE133" s="182" t="n"/>
      <c r="AF133" s="182" t="n"/>
      <c r="AG133" s="182" t="n"/>
      <c r="AH133" s="182" t="n"/>
      <c r="AI133" s="182" t="n"/>
      <c r="AJ133" s="182" t="n"/>
      <c r="AK133" s="182" t="n"/>
      <c r="AL133" s="182" t="n"/>
      <c r="AM133" s="182" t="n"/>
      <c r="AN133" s="182" t="n"/>
      <c r="AO133" s="182" t="n"/>
      <c r="AP133" s="182" t="n"/>
      <c r="AQ133" s="182" t="n"/>
      <c r="AR133" s="182" t="n"/>
      <c r="AS133" s="182" t="n"/>
      <c r="AT133" s="182" t="n"/>
      <c r="AU133" s="182" t="n"/>
      <c r="AV133" s="182" t="n"/>
      <c r="AW133" s="182" t="n"/>
      <c r="AX133" s="182" t="n"/>
      <c r="AY133" s="182" t="n"/>
      <c r="AZ133" s="182" t="n"/>
      <c r="BA133" s="182" t="n"/>
      <c r="BB133" s="182" t="n"/>
      <c r="BC133" s="182" t="n"/>
      <c r="BD133" s="182" t="n"/>
      <c r="BE133" s="182" t="n"/>
      <c r="BF133" s="182" t="n"/>
      <c r="BG133" s="182" t="n"/>
      <c r="BH133" s="182" t="n"/>
      <c r="BI133" s="182" t="n"/>
      <c r="BJ133" s="182" t="n"/>
      <c r="BK133" s="182" t="n"/>
      <c r="BL133" s="182" t="n"/>
      <c r="BM133" s="182" t="n"/>
      <c r="BN133" s="182" t="n"/>
      <c r="BO133" s="182" t="n"/>
      <c r="BP133" s="182" t="n"/>
      <c r="BQ133" s="182" t="n"/>
      <c r="BR133" s="182" t="n"/>
      <c r="BS133" s="182" t="n"/>
      <c r="BT133" s="182" t="n"/>
      <c r="BU133" s="182" t="n"/>
      <c r="BV133" s="182" t="n"/>
      <c r="BW133" s="182" t="n"/>
      <c r="BX133" s="182" t="n"/>
      <c r="BY133" s="182" t="n"/>
      <c r="BZ133" s="182" t="n"/>
      <c r="CA133" s="182" t="n"/>
      <c r="CB133" s="182" t="n"/>
      <c r="CC133" s="182" t="n"/>
      <c r="CD133" s="182" t="n"/>
      <c r="CE133" s="182" t="n"/>
      <c r="CF133" s="182" t="n"/>
      <c r="CG133" s="182" t="n"/>
      <c r="CH133" s="182" t="n"/>
      <c r="CI133" s="182" t="n"/>
      <c r="CJ133" s="182" t="n"/>
      <c r="CK133" s="182" t="n"/>
      <c r="CL133" s="182" t="n"/>
      <c r="CM133" s="182" t="n"/>
      <c r="CN133" s="182" t="n"/>
      <c r="CO133" s="182" t="n"/>
      <c r="CP133" s="182" t="n"/>
      <c r="CQ133" s="182" t="n"/>
      <c r="CR133" s="182" t="n"/>
      <c r="CS133" s="182" t="n"/>
      <c r="CT133" s="182" t="n"/>
      <c r="CU133" s="182" t="n"/>
      <c r="CV133" s="182" t="n"/>
      <c r="CW133" s="182" t="n"/>
      <c r="CX133" s="182" t="n"/>
      <c r="CY133" s="182" t="n"/>
      <c r="CZ133" s="182" t="n"/>
      <c r="DA133" s="182" t="n"/>
      <c r="DB133" s="182" t="n"/>
      <c r="DC133" s="182" t="n"/>
      <c r="DD133" s="182" t="n"/>
      <c r="DE133" s="182" t="n"/>
      <c r="DF133" s="182" t="n"/>
      <c r="DG133" s="182" t="n"/>
      <c r="DH133" s="182" t="n"/>
      <c r="DI133" s="182" t="n"/>
      <c r="DJ133" s="182" t="n"/>
      <c r="DK133" s="182" t="n"/>
      <c r="DL133" s="182" t="n"/>
      <c r="DM133" s="182" t="n"/>
      <c r="DN133" s="182" t="n"/>
      <c r="DO133" s="182" t="n"/>
      <c r="DP133" s="182" t="n"/>
      <c r="DQ133" s="182" t="n"/>
      <c r="DR133" s="182" t="n"/>
      <c r="DS133" s="182" t="n"/>
      <c r="DT133" s="182" t="n"/>
      <c r="DU133" s="182" t="n"/>
      <c r="DV133" s="182" t="n"/>
      <c r="DW133" s="182" t="n"/>
      <c r="DX133" s="182" t="n"/>
      <c r="DY133" s="182" t="n"/>
      <c r="DZ133" s="182" t="n"/>
      <c r="EA133" s="182" t="n"/>
      <c r="EB133" s="182" t="n"/>
      <c r="EC133" s="182" t="n"/>
      <c r="ED133" s="182" t="n"/>
      <c r="EE133" s="182" t="n"/>
      <c r="EF133" s="182" t="n"/>
      <c r="EG133" s="182" t="n"/>
      <c r="EH133" s="182" t="n"/>
      <c r="EI133" s="182" t="n"/>
      <c r="EJ133" s="182" t="n"/>
      <c r="EK133" s="182" t="n"/>
      <c r="EL133" s="182" t="n"/>
      <c r="EM133" s="182" t="n"/>
      <c r="EN133" s="182" t="n"/>
      <c r="EO133" s="184" t="n"/>
      <c r="EP133" s="185">
        <f>SUM(G133:EO133)</f>
        <v/>
      </c>
      <c r="EQ133" s="186">
        <f>E133-EP133</f>
        <v/>
      </c>
    </row>
    <row r="134">
      <c r="A134" s="5" t="n">
        <v>133</v>
      </c>
      <c r="B134" s="179" t="n"/>
      <c r="C134" s="30" t="n"/>
      <c r="D134" s="180" t="n"/>
      <c r="E134" s="181" t="n"/>
      <c r="F134" s="182" t="n"/>
      <c r="G134" s="182" t="n"/>
      <c r="H134" s="182" t="n"/>
      <c r="I134" s="182" t="n"/>
      <c r="J134" s="182" t="n"/>
      <c r="K134" s="182" t="n"/>
      <c r="L134" s="182" t="n"/>
      <c r="M134" s="182" t="n"/>
      <c r="N134" s="182" t="n"/>
      <c r="O134" s="182" t="n"/>
      <c r="P134" s="182" t="n"/>
      <c r="Q134" s="182" t="n"/>
      <c r="R134" s="182" t="n"/>
      <c r="S134" s="182" t="n"/>
      <c r="T134" s="182" t="n"/>
      <c r="U134" s="182" t="n"/>
      <c r="V134" s="182" t="n"/>
      <c r="W134" s="182" t="n"/>
      <c r="X134" s="182" t="n"/>
      <c r="Y134" s="182" t="n"/>
      <c r="Z134" s="182" t="n"/>
      <c r="AA134" s="182" t="n"/>
      <c r="AB134" s="182" t="n"/>
      <c r="AC134" s="182" t="n"/>
      <c r="AD134" s="182" t="n"/>
      <c r="AE134" s="182" t="n"/>
      <c r="AF134" s="182" t="n"/>
      <c r="AG134" s="182" t="n"/>
      <c r="AH134" s="182" t="n"/>
      <c r="AI134" s="182" t="n"/>
      <c r="AJ134" s="182" t="n"/>
      <c r="AK134" s="182" t="n"/>
      <c r="AL134" s="182" t="n"/>
      <c r="AM134" s="182" t="n"/>
      <c r="AN134" s="182" t="n"/>
      <c r="AO134" s="182" t="n"/>
      <c r="AP134" s="182" t="n"/>
      <c r="AQ134" s="182" t="n"/>
      <c r="AR134" s="182" t="n"/>
      <c r="AS134" s="182" t="n"/>
      <c r="AT134" s="182" t="n"/>
      <c r="AU134" s="182" t="n"/>
      <c r="AV134" s="182" t="n"/>
      <c r="AW134" s="182" t="n"/>
      <c r="AX134" s="182" t="n"/>
      <c r="AY134" s="182" t="n"/>
      <c r="AZ134" s="182" t="n"/>
      <c r="BA134" s="182" t="n"/>
      <c r="BB134" s="182" t="n"/>
      <c r="BC134" s="182" t="n"/>
      <c r="BD134" s="182" t="n"/>
      <c r="BE134" s="182" t="n"/>
      <c r="BF134" s="182" t="n"/>
      <c r="BG134" s="182" t="n"/>
      <c r="BH134" s="182" t="n"/>
      <c r="BI134" s="182" t="n"/>
      <c r="BJ134" s="182" t="n"/>
      <c r="BK134" s="182" t="n"/>
      <c r="BL134" s="182" t="n"/>
      <c r="BM134" s="182" t="n"/>
      <c r="BN134" s="182" t="n"/>
      <c r="BO134" s="182" t="n"/>
      <c r="BP134" s="182" t="n"/>
      <c r="BQ134" s="182" t="n"/>
      <c r="BR134" s="182" t="n"/>
      <c r="BS134" s="182" t="n"/>
      <c r="BT134" s="182" t="n"/>
      <c r="BU134" s="182" t="n"/>
      <c r="BV134" s="182" t="n"/>
      <c r="BW134" s="182" t="n"/>
      <c r="BX134" s="182" t="n"/>
      <c r="BY134" s="182" t="n"/>
      <c r="BZ134" s="182" t="n"/>
      <c r="CA134" s="182" t="n"/>
      <c r="CB134" s="182" t="n"/>
      <c r="CC134" s="182" t="n"/>
      <c r="CD134" s="182" t="n"/>
      <c r="CE134" s="182" t="n"/>
      <c r="CF134" s="182" t="n"/>
      <c r="CG134" s="182" t="n"/>
      <c r="CH134" s="182" t="n"/>
      <c r="CI134" s="182" t="n"/>
      <c r="CJ134" s="182" t="n"/>
      <c r="CK134" s="182" t="n"/>
      <c r="CL134" s="182" t="n"/>
      <c r="CM134" s="182" t="n"/>
      <c r="CN134" s="182" t="n"/>
      <c r="CO134" s="182" t="n"/>
      <c r="CP134" s="182" t="n"/>
      <c r="CQ134" s="182" t="n"/>
      <c r="CR134" s="182" t="n"/>
      <c r="CS134" s="182" t="n"/>
      <c r="CT134" s="182" t="n"/>
      <c r="CU134" s="182" t="n"/>
      <c r="CV134" s="182" t="n"/>
      <c r="CW134" s="182" t="n"/>
      <c r="CX134" s="182" t="n"/>
      <c r="CY134" s="182" t="n"/>
      <c r="CZ134" s="182" t="n"/>
      <c r="DA134" s="182" t="n"/>
      <c r="DB134" s="182" t="n"/>
      <c r="DC134" s="182" t="n"/>
      <c r="DD134" s="182" t="n"/>
      <c r="DE134" s="182" t="n"/>
      <c r="DF134" s="182" t="n"/>
      <c r="DG134" s="182" t="n"/>
      <c r="DH134" s="182" t="n"/>
      <c r="DI134" s="182" t="n"/>
      <c r="DJ134" s="182" t="n"/>
      <c r="DK134" s="182" t="n"/>
      <c r="DL134" s="182" t="n"/>
      <c r="DM134" s="182" t="n"/>
      <c r="DN134" s="182" t="n"/>
      <c r="DO134" s="182" t="n"/>
      <c r="DP134" s="182" t="n"/>
      <c r="DQ134" s="182" t="n"/>
      <c r="DR134" s="182" t="n"/>
      <c r="DS134" s="182" t="n"/>
      <c r="DT134" s="182" t="n"/>
      <c r="DU134" s="182" t="n"/>
      <c r="DV134" s="182" t="n"/>
      <c r="DW134" s="182" t="n"/>
      <c r="DX134" s="182" t="n"/>
      <c r="DY134" s="182" t="n"/>
      <c r="DZ134" s="182" t="n"/>
      <c r="EA134" s="182" t="n"/>
      <c r="EB134" s="182" t="n"/>
      <c r="EC134" s="182" t="n"/>
      <c r="ED134" s="182" t="n"/>
      <c r="EE134" s="182" t="n"/>
      <c r="EF134" s="182" t="n"/>
      <c r="EG134" s="182" t="n"/>
      <c r="EH134" s="182" t="n"/>
      <c r="EI134" s="182" t="n"/>
      <c r="EJ134" s="182" t="n"/>
      <c r="EK134" s="182" t="n"/>
      <c r="EL134" s="182" t="n"/>
      <c r="EM134" s="182" t="n"/>
      <c r="EN134" s="182" t="n"/>
      <c r="EO134" s="184" t="n"/>
      <c r="EP134" s="185">
        <f>SUM(G134:EO134)</f>
        <v/>
      </c>
      <c r="EQ134" s="186">
        <f>E134-EP134</f>
        <v/>
      </c>
    </row>
    <row r="135">
      <c r="A135" s="5" t="n">
        <v>134</v>
      </c>
      <c r="B135" s="179" t="n"/>
      <c r="C135" s="30" t="n"/>
      <c r="D135" s="180" t="n"/>
      <c r="E135" s="181" t="n"/>
      <c r="F135" s="182" t="n"/>
      <c r="G135" s="182" t="n"/>
      <c r="H135" s="182" t="n"/>
      <c r="I135" s="182" t="n"/>
      <c r="J135" s="182" t="n"/>
      <c r="K135" s="182" t="n"/>
      <c r="L135" s="182" t="n"/>
      <c r="M135" s="182" t="n"/>
      <c r="N135" s="182" t="n"/>
      <c r="O135" s="182" t="n"/>
      <c r="P135" s="182" t="n"/>
      <c r="Q135" s="182" t="n"/>
      <c r="R135" s="182" t="n"/>
      <c r="S135" s="182" t="n"/>
      <c r="T135" s="182" t="n"/>
      <c r="U135" s="182" t="n"/>
      <c r="V135" s="182" t="n"/>
      <c r="W135" s="182" t="n"/>
      <c r="X135" s="182" t="n"/>
      <c r="Y135" s="182" t="n"/>
      <c r="Z135" s="182" t="n"/>
      <c r="AA135" s="182" t="n"/>
      <c r="AB135" s="182" t="n"/>
      <c r="AC135" s="182" t="n"/>
      <c r="AD135" s="182" t="n"/>
      <c r="AE135" s="182" t="n"/>
      <c r="AF135" s="182" t="n"/>
      <c r="AG135" s="182" t="n"/>
      <c r="AH135" s="182" t="n"/>
      <c r="AI135" s="182" t="n"/>
      <c r="AJ135" s="182" t="n"/>
      <c r="AK135" s="182" t="n"/>
      <c r="AL135" s="182" t="n"/>
      <c r="AM135" s="182" t="n"/>
      <c r="AN135" s="182" t="n"/>
      <c r="AO135" s="182" t="n"/>
      <c r="AP135" s="182" t="n"/>
      <c r="AQ135" s="182" t="n"/>
      <c r="AR135" s="182" t="n"/>
      <c r="AS135" s="182" t="n"/>
      <c r="AT135" s="182" t="n"/>
      <c r="AU135" s="182" t="n"/>
      <c r="AV135" s="182" t="n"/>
      <c r="AW135" s="182" t="n"/>
      <c r="AX135" s="182" t="n"/>
      <c r="AY135" s="182" t="n"/>
      <c r="AZ135" s="182" t="n"/>
      <c r="BA135" s="182" t="n"/>
      <c r="BB135" s="182" t="n"/>
      <c r="BC135" s="182" t="n"/>
      <c r="BD135" s="182" t="n"/>
      <c r="BE135" s="182" t="n"/>
      <c r="BF135" s="182" t="n"/>
      <c r="BG135" s="182" t="n"/>
      <c r="BH135" s="182" t="n"/>
      <c r="BI135" s="182" t="n"/>
      <c r="BJ135" s="182" t="n"/>
      <c r="BK135" s="182" t="n"/>
      <c r="BL135" s="182" t="n"/>
      <c r="BM135" s="182" t="n"/>
      <c r="BN135" s="182" t="n"/>
      <c r="BO135" s="182" t="n"/>
      <c r="BP135" s="182" t="n"/>
      <c r="BQ135" s="182" t="n"/>
      <c r="BR135" s="182" t="n"/>
      <c r="BS135" s="182" t="n"/>
      <c r="BT135" s="182" t="n"/>
      <c r="BU135" s="182" t="n"/>
      <c r="BV135" s="182" t="n"/>
      <c r="BW135" s="182" t="n"/>
      <c r="BX135" s="182" t="n"/>
      <c r="BY135" s="182" t="n"/>
      <c r="BZ135" s="182" t="n"/>
      <c r="CA135" s="182" t="n"/>
      <c r="CB135" s="182" t="n"/>
      <c r="CC135" s="182" t="n"/>
      <c r="CD135" s="182" t="n"/>
      <c r="CE135" s="182" t="n"/>
      <c r="CF135" s="182" t="n"/>
      <c r="CG135" s="182" t="n"/>
      <c r="CH135" s="182" t="n"/>
      <c r="CI135" s="182" t="n"/>
      <c r="CJ135" s="182" t="n"/>
      <c r="CK135" s="182" t="n"/>
      <c r="CL135" s="182" t="n"/>
      <c r="CM135" s="182" t="n"/>
      <c r="CN135" s="182" t="n"/>
      <c r="CO135" s="182" t="n"/>
      <c r="CP135" s="182" t="n"/>
      <c r="CQ135" s="182" t="n"/>
      <c r="CR135" s="182" t="n"/>
      <c r="CS135" s="182" t="n"/>
      <c r="CT135" s="182" t="n"/>
      <c r="CU135" s="182" t="n"/>
      <c r="CV135" s="182" t="n"/>
      <c r="CW135" s="182" t="n"/>
      <c r="CX135" s="182" t="n"/>
      <c r="CY135" s="182" t="n"/>
      <c r="CZ135" s="182" t="n"/>
      <c r="DA135" s="182" t="n"/>
      <c r="DB135" s="182" t="n"/>
      <c r="DC135" s="182" t="n"/>
      <c r="DD135" s="182" t="n"/>
      <c r="DE135" s="182" t="n"/>
      <c r="DF135" s="182" t="n"/>
      <c r="DG135" s="182" t="n"/>
      <c r="DH135" s="182" t="n"/>
      <c r="DI135" s="182" t="n"/>
      <c r="DJ135" s="182" t="n"/>
      <c r="DK135" s="182" t="n"/>
      <c r="DL135" s="182" t="n"/>
      <c r="DM135" s="182" t="n"/>
      <c r="DN135" s="182" t="n"/>
      <c r="DO135" s="182" t="n"/>
      <c r="DP135" s="182" t="n"/>
      <c r="DQ135" s="182" t="n"/>
      <c r="DR135" s="182" t="n"/>
      <c r="DS135" s="182" t="n"/>
      <c r="DT135" s="182" t="n"/>
      <c r="DU135" s="182" t="n"/>
      <c r="DV135" s="182" t="n"/>
      <c r="DW135" s="182" t="n"/>
      <c r="DX135" s="182" t="n"/>
      <c r="DY135" s="182" t="n"/>
      <c r="DZ135" s="182" t="n"/>
      <c r="EA135" s="182" t="n"/>
      <c r="EB135" s="182" t="n"/>
      <c r="EC135" s="182" t="n"/>
      <c r="ED135" s="182" t="n"/>
      <c r="EE135" s="182" t="n"/>
      <c r="EF135" s="182" t="n"/>
      <c r="EG135" s="182" t="n"/>
      <c r="EH135" s="182" t="n"/>
      <c r="EI135" s="182" t="n"/>
      <c r="EJ135" s="182" t="n"/>
      <c r="EK135" s="182" t="n"/>
      <c r="EL135" s="182" t="n"/>
      <c r="EM135" s="182" t="n"/>
      <c r="EN135" s="182" t="n"/>
      <c r="EO135" s="184" t="n"/>
      <c r="EP135" s="185">
        <f>SUM(G135:EO135)</f>
        <v/>
      </c>
      <c r="EQ135" s="186">
        <f>E135-EP135</f>
        <v/>
      </c>
    </row>
    <row r="136">
      <c r="A136" s="5" t="n">
        <v>135</v>
      </c>
      <c r="B136" s="179" t="n"/>
      <c r="C136" s="30" t="n"/>
      <c r="D136" s="180" t="n"/>
      <c r="E136" s="181" t="n"/>
      <c r="F136" s="182" t="n"/>
      <c r="G136" s="182" t="n"/>
      <c r="H136" s="182" t="n"/>
      <c r="I136" s="182" t="n"/>
      <c r="J136" s="182" t="n"/>
      <c r="K136" s="182" t="n"/>
      <c r="L136" s="182" t="n"/>
      <c r="M136" s="182" t="n"/>
      <c r="N136" s="182" t="n"/>
      <c r="O136" s="182" t="n"/>
      <c r="P136" s="182" t="n"/>
      <c r="Q136" s="182" t="n"/>
      <c r="R136" s="182" t="n"/>
      <c r="S136" s="182" t="n"/>
      <c r="T136" s="182" t="n"/>
      <c r="U136" s="182" t="n"/>
      <c r="V136" s="182" t="n"/>
      <c r="W136" s="182" t="n"/>
      <c r="X136" s="182" t="n"/>
      <c r="Y136" s="182" t="n"/>
      <c r="Z136" s="182" t="n"/>
      <c r="AA136" s="182" t="n"/>
      <c r="AB136" s="182" t="n"/>
      <c r="AC136" s="182" t="n"/>
      <c r="AD136" s="182" t="n"/>
      <c r="AE136" s="182" t="n"/>
      <c r="AF136" s="182" t="n"/>
      <c r="AG136" s="182" t="n"/>
      <c r="AH136" s="182" t="n"/>
      <c r="AI136" s="182" t="n"/>
      <c r="AJ136" s="182" t="n"/>
      <c r="AK136" s="182" t="n"/>
      <c r="AL136" s="182" t="n"/>
      <c r="AM136" s="182" t="n"/>
      <c r="AN136" s="182" t="n"/>
      <c r="AO136" s="182" t="n"/>
      <c r="AP136" s="182" t="n"/>
      <c r="AQ136" s="182" t="n"/>
      <c r="AR136" s="182" t="n"/>
      <c r="AS136" s="182" t="n"/>
      <c r="AT136" s="182" t="n"/>
      <c r="AU136" s="182" t="n"/>
      <c r="AV136" s="182" t="n"/>
      <c r="AW136" s="182" t="n"/>
      <c r="AX136" s="182" t="n"/>
      <c r="AY136" s="182" t="n"/>
      <c r="AZ136" s="182" t="n"/>
      <c r="BA136" s="182" t="n"/>
      <c r="BB136" s="182" t="n"/>
      <c r="BC136" s="182" t="n"/>
      <c r="BD136" s="182" t="n"/>
      <c r="BE136" s="182" t="n"/>
      <c r="BF136" s="182" t="n"/>
      <c r="BG136" s="182" t="n"/>
      <c r="BH136" s="182" t="n"/>
      <c r="BI136" s="182" t="n"/>
      <c r="BJ136" s="182" t="n"/>
      <c r="BK136" s="182" t="n"/>
      <c r="BL136" s="182" t="n"/>
      <c r="BM136" s="182" t="n"/>
      <c r="BN136" s="182" t="n"/>
      <c r="BO136" s="182" t="n"/>
      <c r="BP136" s="182" t="n"/>
      <c r="BQ136" s="182" t="n"/>
      <c r="BR136" s="182" t="n"/>
      <c r="BS136" s="182" t="n"/>
      <c r="BT136" s="182" t="n"/>
      <c r="BU136" s="182" t="n"/>
      <c r="BV136" s="182" t="n"/>
      <c r="BW136" s="182" t="n"/>
      <c r="BX136" s="182" t="n"/>
      <c r="BY136" s="182" t="n"/>
      <c r="BZ136" s="182" t="n"/>
      <c r="CA136" s="182" t="n"/>
      <c r="CB136" s="182" t="n"/>
      <c r="CC136" s="182" t="n"/>
      <c r="CD136" s="182" t="n"/>
      <c r="CE136" s="182" t="n"/>
      <c r="CF136" s="182" t="n"/>
      <c r="CG136" s="182" t="n"/>
      <c r="CH136" s="182" t="n"/>
      <c r="CI136" s="182" t="n"/>
      <c r="CJ136" s="182" t="n"/>
      <c r="CK136" s="182" t="n"/>
      <c r="CL136" s="182" t="n"/>
      <c r="CM136" s="182" t="n"/>
      <c r="CN136" s="182" t="n"/>
      <c r="CO136" s="182" t="n"/>
      <c r="CP136" s="182" t="n"/>
      <c r="CQ136" s="182" t="n"/>
      <c r="CR136" s="182" t="n"/>
      <c r="CS136" s="182" t="n"/>
      <c r="CT136" s="182" t="n"/>
      <c r="CU136" s="182" t="n"/>
      <c r="CV136" s="182" t="n"/>
      <c r="CW136" s="182" t="n"/>
      <c r="CX136" s="182" t="n"/>
      <c r="CY136" s="182" t="n"/>
      <c r="CZ136" s="182" t="n"/>
      <c r="DA136" s="182" t="n"/>
      <c r="DB136" s="182" t="n"/>
      <c r="DC136" s="182" t="n"/>
      <c r="DD136" s="182" t="n"/>
      <c r="DE136" s="182" t="n"/>
      <c r="DF136" s="182" t="n"/>
      <c r="DG136" s="182" t="n"/>
      <c r="DH136" s="182" t="n"/>
      <c r="DI136" s="182" t="n"/>
      <c r="DJ136" s="182" t="n"/>
      <c r="DK136" s="182" t="n"/>
      <c r="DL136" s="182" t="n"/>
      <c r="DM136" s="182" t="n"/>
      <c r="DN136" s="182" t="n"/>
      <c r="DO136" s="182" t="n"/>
      <c r="DP136" s="182" t="n"/>
      <c r="DQ136" s="182" t="n"/>
      <c r="DR136" s="182" t="n"/>
      <c r="DS136" s="182" t="n"/>
      <c r="DT136" s="182" t="n"/>
      <c r="DU136" s="182" t="n"/>
      <c r="DV136" s="182" t="n"/>
      <c r="DW136" s="182" t="n"/>
      <c r="DX136" s="182" t="n"/>
      <c r="DY136" s="182" t="n"/>
      <c r="DZ136" s="182" t="n"/>
      <c r="EA136" s="182" t="n"/>
      <c r="EB136" s="182" t="n"/>
      <c r="EC136" s="182" t="n"/>
      <c r="ED136" s="182" t="n"/>
      <c r="EE136" s="182" t="n"/>
      <c r="EF136" s="182" t="n"/>
      <c r="EG136" s="182" t="n"/>
      <c r="EH136" s="182" t="n"/>
      <c r="EI136" s="182" t="n"/>
      <c r="EJ136" s="182" t="n"/>
      <c r="EK136" s="182" t="n"/>
      <c r="EL136" s="182" t="n"/>
      <c r="EM136" s="182" t="n"/>
      <c r="EN136" s="182" t="n"/>
      <c r="EO136" s="184" t="n"/>
      <c r="EP136" s="185">
        <f>SUM(G136:EO136)</f>
        <v/>
      </c>
      <c r="EQ136" s="186">
        <f>E136-EP136</f>
        <v/>
      </c>
    </row>
    <row r="137">
      <c r="A137" s="5" t="n">
        <v>136</v>
      </c>
      <c r="B137" s="179" t="n"/>
      <c r="C137" s="30" t="n"/>
      <c r="D137" s="180" t="n"/>
      <c r="E137" s="181" t="n"/>
      <c r="F137" s="182" t="n"/>
      <c r="G137" s="182" t="n"/>
      <c r="H137" s="182" t="n"/>
      <c r="I137" s="182" t="n"/>
      <c r="J137" s="182" t="n"/>
      <c r="K137" s="182" t="n"/>
      <c r="L137" s="182" t="n"/>
      <c r="M137" s="182" t="n"/>
      <c r="N137" s="182" t="n"/>
      <c r="O137" s="182" t="n"/>
      <c r="P137" s="182" t="n"/>
      <c r="Q137" s="182" t="n"/>
      <c r="R137" s="182" t="n"/>
      <c r="S137" s="182" t="n"/>
      <c r="T137" s="182" t="n"/>
      <c r="U137" s="182" t="n"/>
      <c r="V137" s="182" t="n"/>
      <c r="W137" s="182" t="n"/>
      <c r="X137" s="182" t="n"/>
      <c r="Y137" s="182" t="n"/>
      <c r="Z137" s="182" t="n"/>
      <c r="AA137" s="182" t="n"/>
      <c r="AB137" s="182" t="n"/>
      <c r="AC137" s="182" t="n"/>
      <c r="AD137" s="182" t="n"/>
      <c r="AE137" s="182" t="n"/>
      <c r="AF137" s="182" t="n"/>
      <c r="AG137" s="182" t="n"/>
      <c r="AH137" s="182" t="n"/>
      <c r="AI137" s="182" t="n"/>
      <c r="AJ137" s="182" t="n"/>
      <c r="AK137" s="182" t="n"/>
      <c r="AL137" s="182" t="n"/>
      <c r="AM137" s="182" t="n"/>
      <c r="AN137" s="182" t="n"/>
      <c r="AO137" s="182" t="n"/>
      <c r="AP137" s="182" t="n"/>
      <c r="AQ137" s="182" t="n"/>
      <c r="AR137" s="182" t="n"/>
      <c r="AS137" s="182" t="n"/>
      <c r="AT137" s="182" t="n"/>
      <c r="AU137" s="182" t="n"/>
      <c r="AV137" s="182" t="n"/>
      <c r="AW137" s="182" t="n"/>
      <c r="AX137" s="182" t="n"/>
      <c r="AY137" s="182" t="n"/>
      <c r="AZ137" s="182" t="n"/>
      <c r="BA137" s="182" t="n"/>
      <c r="BB137" s="182" t="n"/>
      <c r="BC137" s="182" t="n"/>
      <c r="BD137" s="182" t="n"/>
      <c r="BE137" s="182" t="n"/>
      <c r="BF137" s="182" t="n"/>
      <c r="BG137" s="182" t="n"/>
      <c r="BH137" s="182" t="n"/>
      <c r="BI137" s="182" t="n"/>
      <c r="BJ137" s="182" t="n"/>
      <c r="BK137" s="182" t="n"/>
      <c r="BL137" s="182" t="n"/>
      <c r="BM137" s="182" t="n"/>
      <c r="BN137" s="182" t="n"/>
      <c r="BO137" s="182" t="n"/>
      <c r="BP137" s="182" t="n"/>
      <c r="BQ137" s="182" t="n"/>
      <c r="BR137" s="182" t="n"/>
      <c r="BS137" s="182" t="n"/>
      <c r="BT137" s="182" t="n"/>
      <c r="BU137" s="182" t="n"/>
      <c r="BV137" s="182" t="n"/>
      <c r="BW137" s="182" t="n"/>
      <c r="BX137" s="182" t="n"/>
      <c r="BY137" s="182" t="n"/>
      <c r="BZ137" s="182" t="n"/>
      <c r="CA137" s="182" t="n"/>
      <c r="CB137" s="182" t="n"/>
      <c r="CC137" s="182" t="n"/>
      <c r="CD137" s="182" t="n"/>
      <c r="CE137" s="182" t="n"/>
      <c r="CF137" s="182" t="n"/>
      <c r="CG137" s="182" t="n"/>
      <c r="CH137" s="182" t="n"/>
      <c r="CI137" s="182" t="n"/>
      <c r="CJ137" s="182" t="n"/>
      <c r="CK137" s="182" t="n"/>
      <c r="CL137" s="182" t="n"/>
      <c r="CM137" s="182" t="n"/>
      <c r="CN137" s="182" t="n"/>
      <c r="CO137" s="182" t="n"/>
      <c r="CP137" s="182" t="n"/>
      <c r="CQ137" s="182" t="n"/>
      <c r="CR137" s="182" t="n"/>
      <c r="CS137" s="182" t="n"/>
      <c r="CT137" s="182" t="n"/>
      <c r="CU137" s="182" t="n"/>
      <c r="CV137" s="182" t="n"/>
      <c r="CW137" s="182" t="n"/>
      <c r="CX137" s="182" t="n"/>
      <c r="CY137" s="182" t="n"/>
      <c r="CZ137" s="182" t="n"/>
      <c r="DA137" s="182" t="n"/>
      <c r="DB137" s="182" t="n"/>
      <c r="DC137" s="182" t="n"/>
      <c r="DD137" s="182" t="n"/>
      <c r="DE137" s="182" t="n"/>
      <c r="DF137" s="182" t="n"/>
      <c r="DG137" s="182" t="n"/>
      <c r="DH137" s="182" t="n"/>
      <c r="DI137" s="182" t="n"/>
      <c r="DJ137" s="182" t="n"/>
      <c r="DK137" s="182" t="n"/>
      <c r="DL137" s="182" t="n"/>
      <c r="DM137" s="182" t="n"/>
      <c r="DN137" s="182" t="n"/>
      <c r="DO137" s="182" t="n"/>
      <c r="DP137" s="182" t="n"/>
      <c r="DQ137" s="182" t="n"/>
      <c r="DR137" s="182" t="n"/>
      <c r="DS137" s="182" t="n"/>
      <c r="DT137" s="182" t="n"/>
      <c r="DU137" s="182" t="n"/>
      <c r="DV137" s="182" t="n"/>
      <c r="DW137" s="182" t="n"/>
      <c r="DX137" s="182" t="n"/>
      <c r="DY137" s="182" t="n"/>
      <c r="DZ137" s="182" t="n"/>
      <c r="EA137" s="182" t="n"/>
      <c r="EB137" s="182" t="n"/>
      <c r="EC137" s="182" t="n"/>
      <c r="ED137" s="182" t="n"/>
      <c r="EE137" s="182" t="n"/>
      <c r="EF137" s="182" t="n"/>
      <c r="EG137" s="182" t="n"/>
      <c r="EH137" s="182" t="n"/>
      <c r="EI137" s="182" t="n"/>
      <c r="EJ137" s="182" t="n"/>
      <c r="EK137" s="182" t="n"/>
      <c r="EL137" s="182" t="n"/>
      <c r="EM137" s="182" t="n"/>
      <c r="EN137" s="182" t="n"/>
      <c r="EO137" s="184" t="n"/>
      <c r="EP137" s="185">
        <f>SUM(G137:EO137)</f>
        <v/>
      </c>
      <c r="EQ137" s="186">
        <f>E137-EP137</f>
        <v/>
      </c>
    </row>
    <row r="138">
      <c r="A138" s="5" t="n">
        <v>137</v>
      </c>
      <c r="B138" s="179" t="n"/>
      <c r="C138" s="30" t="n"/>
      <c r="D138" s="180" t="n"/>
      <c r="E138" s="181" t="n"/>
      <c r="F138" s="182" t="n"/>
      <c r="G138" s="182" t="n"/>
      <c r="H138" s="182" t="n"/>
      <c r="I138" s="182" t="n"/>
      <c r="J138" s="182" t="n"/>
      <c r="K138" s="182" t="n"/>
      <c r="L138" s="182" t="n"/>
      <c r="M138" s="182" t="n"/>
      <c r="N138" s="182" t="n"/>
      <c r="O138" s="182" t="n"/>
      <c r="P138" s="182" t="n"/>
      <c r="Q138" s="182" t="n"/>
      <c r="R138" s="182" t="n"/>
      <c r="S138" s="182" t="n"/>
      <c r="T138" s="182" t="n"/>
      <c r="U138" s="182" t="n"/>
      <c r="V138" s="182" t="n"/>
      <c r="W138" s="182" t="n"/>
      <c r="X138" s="182" t="n"/>
      <c r="Y138" s="182" t="n"/>
      <c r="Z138" s="182" t="n"/>
      <c r="AA138" s="182" t="n"/>
      <c r="AB138" s="182" t="n"/>
      <c r="AC138" s="182" t="n"/>
      <c r="AD138" s="182" t="n"/>
      <c r="AE138" s="182" t="n"/>
      <c r="AF138" s="182" t="n"/>
      <c r="AG138" s="182" t="n"/>
      <c r="AH138" s="182" t="n"/>
      <c r="AI138" s="182" t="n"/>
      <c r="AJ138" s="182" t="n"/>
      <c r="AK138" s="182" t="n"/>
      <c r="AL138" s="182" t="n"/>
      <c r="AM138" s="182" t="n"/>
      <c r="AN138" s="182" t="n"/>
      <c r="AO138" s="182" t="n"/>
      <c r="AP138" s="182" t="n"/>
      <c r="AQ138" s="182" t="n"/>
      <c r="AR138" s="182" t="n"/>
      <c r="AS138" s="182" t="n"/>
      <c r="AT138" s="182" t="n"/>
      <c r="AU138" s="182" t="n"/>
      <c r="AV138" s="182" t="n"/>
      <c r="AW138" s="182" t="n"/>
      <c r="AX138" s="182" t="n"/>
      <c r="AY138" s="182" t="n"/>
      <c r="AZ138" s="182" t="n"/>
      <c r="BA138" s="182" t="n"/>
      <c r="BB138" s="182" t="n"/>
      <c r="BC138" s="182" t="n"/>
      <c r="BD138" s="182" t="n"/>
      <c r="BE138" s="182" t="n"/>
      <c r="BF138" s="182" t="n"/>
      <c r="BG138" s="182" t="n"/>
      <c r="BH138" s="182" t="n"/>
      <c r="BI138" s="182" t="n"/>
      <c r="BJ138" s="182" t="n"/>
      <c r="BK138" s="182" t="n"/>
      <c r="BL138" s="182" t="n"/>
      <c r="BM138" s="182" t="n"/>
      <c r="BN138" s="182" t="n"/>
      <c r="BO138" s="182" t="n"/>
      <c r="BP138" s="182" t="n"/>
      <c r="BQ138" s="182" t="n"/>
      <c r="BR138" s="182" t="n"/>
      <c r="BS138" s="182" t="n"/>
      <c r="BT138" s="182" t="n"/>
      <c r="BU138" s="182" t="n"/>
      <c r="BV138" s="182" t="n"/>
      <c r="BW138" s="182" t="n"/>
      <c r="BX138" s="182" t="n"/>
      <c r="BY138" s="182" t="n"/>
      <c r="BZ138" s="182" t="n"/>
      <c r="CA138" s="182" t="n"/>
      <c r="CB138" s="182" t="n"/>
      <c r="CC138" s="182" t="n"/>
      <c r="CD138" s="182" t="n"/>
      <c r="CE138" s="182" t="n"/>
      <c r="CF138" s="182" t="n"/>
      <c r="CG138" s="182" t="n"/>
      <c r="CH138" s="182" t="n"/>
      <c r="CI138" s="182" t="n"/>
      <c r="CJ138" s="182" t="n"/>
      <c r="CK138" s="182" t="n"/>
      <c r="CL138" s="182" t="n"/>
      <c r="CM138" s="182" t="n"/>
      <c r="CN138" s="182" t="n"/>
      <c r="CO138" s="182" t="n"/>
      <c r="CP138" s="182" t="n"/>
      <c r="CQ138" s="182" t="n"/>
      <c r="CR138" s="182" t="n"/>
      <c r="CS138" s="182" t="n"/>
      <c r="CT138" s="182" t="n"/>
      <c r="CU138" s="182" t="n"/>
      <c r="CV138" s="182" t="n"/>
      <c r="CW138" s="182" t="n"/>
      <c r="CX138" s="182" t="n"/>
      <c r="CY138" s="182" t="n"/>
      <c r="CZ138" s="182" t="n"/>
      <c r="DA138" s="182" t="n"/>
      <c r="DB138" s="182" t="n"/>
      <c r="DC138" s="182" t="n"/>
      <c r="DD138" s="182" t="n"/>
      <c r="DE138" s="182" t="n"/>
      <c r="DF138" s="182" t="n"/>
      <c r="DG138" s="182" t="n"/>
      <c r="DH138" s="182" t="n"/>
      <c r="DI138" s="182" t="n"/>
      <c r="DJ138" s="182" t="n"/>
      <c r="DK138" s="182" t="n"/>
      <c r="DL138" s="182" t="n"/>
      <c r="DM138" s="182" t="n"/>
      <c r="DN138" s="182" t="n"/>
      <c r="DO138" s="182" t="n"/>
      <c r="DP138" s="182" t="n"/>
      <c r="DQ138" s="182" t="n"/>
      <c r="DR138" s="182" t="n"/>
      <c r="DS138" s="182" t="n"/>
      <c r="DT138" s="182" t="n"/>
      <c r="DU138" s="182" t="n"/>
      <c r="DV138" s="182" t="n"/>
      <c r="DW138" s="182" t="n"/>
      <c r="DX138" s="182" t="n"/>
      <c r="DY138" s="182" t="n"/>
      <c r="DZ138" s="182" t="n"/>
      <c r="EA138" s="182" t="n"/>
      <c r="EB138" s="182" t="n"/>
      <c r="EC138" s="182" t="n"/>
      <c r="ED138" s="182" t="n"/>
      <c r="EE138" s="182" t="n"/>
      <c r="EF138" s="182" t="n"/>
      <c r="EG138" s="182" t="n"/>
      <c r="EH138" s="182" t="n"/>
      <c r="EI138" s="182" t="n"/>
      <c r="EJ138" s="182" t="n"/>
      <c r="EK138" s="182" t="n"/>
      <c r="EL138" s="182" t="n"/>
      <c r="EM138" s="182" t="n"/>
      <c r="EN138" s="182" t="n"/>
      <c r="EO138" s="184" t="n"/>
      <c r="EP138" s="185">
        <f>SUM(G138:EO138)</f>
        <v/>
      </c>
      <c r="EQ138" s="186">
        <f>E138-EP138</f>
        <v/>
      </c>
    </row>
    <row r="139">
      <c r="A139" s="5" t="n">
        <v>138</v>
      </c>
      <c r="B139" s="179" t="n"/>
      <c r="C139" s="30" t="n"/>
      <c r="D139" s="180" t="n"/>
      <c r="E139" s="181" t="n"/>
      <c r="F139" s="182" t="n"/>
      <c r="G139" s="182" t="n"/>
      <c r="H139" s="182" t="n"/>
      <c r="I139" s="182" t="n"/>
      <c r="J139" s="182" t="n"/>
      <c r="K139" s="182" t="n"/>
      <c r="L139" s="182" t="n"/>
      <c r="M139" s="182" t="n"/>
      <c r="N139" s="182" t="n"/>
      <c r="O139" s="182" t="n"/>
      <c r="P139" s="182" t="n"/>
      <c r="Q139" s="182" t="n"/>
      <c r="R139" s="182" t="n"/>
      <c r="S139" s="182" t="n"/>
      <c r="T139" s="182" t="n"/>
      <c r="U139" s="182" t="n"/>
      <c r="V139" s="182" t="n"/>
      <c r="W139" s="182" t="n"/>
      <c r="X139" s="182" t="n"/>
      <c r="Y139" s="182" t="n"/>
      <c r="Z139" s="182" t="n"/>
      <c r="AA139" s="182" t="n"/>
      <c r="AB139" s="182" t="n"/>
      <c r="AC139" s="182" t="n"/>
      <c r="AD139" s="182" t="n"/>
      <c r="AE139" s="182" t="n"/>
      <c r="AF139" s="182" t="n"/>
      <c r="AG139" s="182" t="n"/>
      <c r="AH139" s="182" t="n"/>
      <c r="AI139" s="182" t="n"/>
      <c r="AJ139" s="182" t="n"/>
      <c r="AK139" s="182" t="n"/>
      <c r="AL139" s="182" t="n"/>
      <c r="AM139" s="182" t="n"/>
      <c r="AN139" s="182" t="n"/>
      <c r="AO139" s="182" t="n"/>
      <c r="AP139" s="182" t="n"/>
      <c r="AQ139" s="182" t="n"/>
      <c r="AR139" s="182" t="n"/>
      <c r="AS139" s="182" t="n"/>
      <c r="AT139" s="182" t="n"/>
      <c r="AU139" s="182" t="n"/>
      <c r="AV139" s="182" t="n"/>
      <c r="AW139" s="182" t="n"/>
      <c r="AX139" s="182" t="n"/>
      <c r="AY139" s="182" t="n"/>
      <c r="AZ139" s="182" t="n"/>
      <c r="BA139" s="182" t="n"/>
      <c r="BB139" s="182" t="n"/>
      <c r="BC139" s="182" t="n"/>
      <c r="BD139" s="182" t="n"/>
      <c r="BE139" s="182" t="n"/>
      <c r="BF139" s="182" t="n"/>
      <c r="BG139" s="182" t="n"/>
      <c r="BH139" s="182" t="n"/>
      <c r="BI139" s="182" t="n"/>
      <c r="BJ139" s="182" t="n"/>
      <c r="BK139" s="182" t="n"/>
      <c r="BL139" s="182" t="n"/>
      <c r="BM139" s="182" t="n"/>
      <c r="BN139" s="182" t="n"/>
      <c r="BO139" s="182" t="n"/>
      <c r="BP139" s="182" t="n"/>
      <c r="BQ139" s="182" t="n"/>
      <c r="BR139" s="182" t="n"/>
      <c r="BS139" s="182" t="n"/>
      <c r="BT139" s="182" t="n"/>
      <c r="BU139" s="182" t="n"/>
      <c r="BV139" s="182" t="n"/>
      <c r="BW139" s="182" t="n"/>
      <c r="BX139" s="182" t="n"/>
      <c r="BY139" s="182" t="n"/>
      <c r="BZ139" s="182" t="n"/>
      <c r="CA139" s="182" t="n"/>
      <c r="CB139" s="182" t="n"/>
      <c r="CC139" s="182" t="n"/>
      <c r="CD139" s="182" t="n"/>
      <c r="CE139" s="182" t="n"/>
      <c r="CF139" s="182" t="n"/>
      <c r="CG139" s="182" t="n"/>
      <c r="CH139" s="182" t="n"/>
      <c r="CI139" s="182" t="n"/>
      <c r="CJ139" s="182" t="n"/>
      <c r="CK139" s="182" t="n"/>
      <c r="CL139" s="182" t="n"/>
      <c r="CM139" s="182" t="n"/>
      <c r="CN139" s="182" t="n"/>
      <c r="CO139" s="182" t="n"/>
      <c r="CP139" s="182" t="n"/>
      <c r="CQ139" s="182" t="n"/>
      <c r="CR139" s="182" t="n"/>
      <c r="CS139" s="182" t="n"/>
      <c r="CT139" s="182" t="n"/>
      <c r="CU139" s="182" t="n"/>
      <c r="CV139" s="182" t="n"/>
      <c r="CW139" s="182" t="n"/>
      <c r="CX139" s="182" t="n"/>
      <c r="CY139" s="182" t="n"/>
      <c r="CZ139" s="182" t="n"/>
      <c r="DA139" s="182" t="n"/>
      <c r="DB139" s="182" t="n"/>
      <c r="DC139" s="182" t="n"/>
      <c r="DD139" s="182" t="n"/>
      <c r="DE139" s="182" t="n"/>
      <c r="DF139" s="182" t="n"/>
      <c r="DG139" s="182" t="n"/>
      <c r="DH139" s="182" t="n"/>
      <c r="DI139" s="182" t="n"/>
      <c r="DJ139" s="182" t="n"/>
      <c r="DK139" s="182" t="n"/>
      <c r="DL139" s="182" t="n"/>
      <c r="DM139" s="182" t="n"/>
      <c r="DN139" s="182" t="n"/>
      <c r="DO139" s="182" t="n"/>
      <c r="DP139" s="182" t="n"/>
      <c r="DQ139" s="182" t="n"/>
      <c r="DR139" s="182" t="n"/>
      <c r="DS139" s="182" t="n"/>
      <c r="DT139" s="182" t="n"/>
      <c r="DU139" s="182" t="n"/>
      <c r="DV139" s="182" t="n"/>
      <c r="DW139" s="182" t="n"/>
      <c r="DX139" s="182" t="n"/>
      <c r="DY139" s="182" t="n"/>
      <c r="DZ139" s="182" t="n"/>
      <c r="EA139" s="182" t="n"/>
      <c r="EB139" s="182" t="n"/>
      <c r="EC139" s="182" t="n"/>
      <c r="ED139" s="182" t="n"/>
      <c r="EE139" s="182" t="n"/>
      <c r="EF139" s="182" t="n"/>
      <c r="EG139" s="182" t="n"/>
      <c r="EH139" s="182" t="n"/>
      <c r="EI139" s="182" t="n"/>
      <c r="EJ139" s="182" t="n"/>
      <c r="EK139" s="182" t="n"/>
      <c r="EL139" s="182" t="n"/>
      <c r="EM139" s="182" t="n"/>
      <c r="EN139" s="182" t="n"/>
      <c r="EO139" s="184" t="n"/>
      <c r="EP139" s="185">
        <f>SUM(G139:EO139)</f>
        <v/>
      </c>
      <c r="EQ139" s="186">
        <f>E139-EP139</f>
        <v/>
      </c>
    </row>
    <row r="140">
      <c r="A140" s="5" t="n">
        <v>139</v>
      </c>
      <c r="B140" s="179" t="n"/>
      <c r="C140" s="30" t="n"/>
      <c r="D140" s="180" t="n"/>
      <c r="E140" s="181" t="n"/>
      <c r="F140" s="182" t="n"/>
      <c r="G140" s="182" t="n"/>
      <c r="H140" s="182" t="n"/>
      <c r="I140" s="182" t="n"/>
      <c r="J140" s="182" t="n"/>
      <c r="K140" s="182" t="n"/>
      <c r="L140" s="182" t="n"/>
      <c r="M140" s="182" t="n"/>
      <c r="N140" s="182" t="n"/>
      <c r="O140" s="182" t="n"/>
      <c r="P140" s="182" t="n"/>
      <c r="Q140" s="182" t="n"/>
      <c r="R140" s="182" t="n"/>
      <c r="S140" s="182" t="n"/>
      <c r="T140" s="182" t="n"/>
      <c r="U140" s="182" t="n"/>
      <c r="V140" s="182" t="n"/>
      <c r="W140" s="182" t="n"/>
      <c r="X140" s="182" t="n"/>
      <c r="Y140" s="182" t="n"/>
      <c r="Z140" s="182" t="n"/>
      <c r="AA140" s="182" t="n"/>
      <c r="AB140" s="182" t="n"/>
      <c r="AC140" s="182" t="n"/>
      <c r="AD140" s="182" t="n"/>
      <c r="AE140" s="182" t="n"/>
      <c r="AF140" s="182" t="n"/>
      <c r="AG140" s="182" t="n"/>
      <c r="AH140" s="182" t="n"/>
      <c r="AI140" s="182" t="n"/>
      <c r="AJ140" s="182" t="n"/>
      <c r="AK140" s="182" t="n"/>
      <c r="AL140" s="182" t="n"/>
      <c r="AM140" s="182" t="n"/>
      <c r="AN140" s="182" t="n"/>
      <c r="AO140" s="182" t="n"/>
      <c r="AP140" s="182" t="n"/>
      <c r="AQ140" s="182" t="n"/>
      <c r="AR140" s="182" t="n"/>
      <c r="AS140" s="182" t="n"/>
      <c r="AT140" s="182" t="n"/>
      <c r="AU140" s="182" t="n"/>
      <c r="AV140" s="182" t="n"/>
      <c r="AW140" s="182" t="n"/>
      <c r="AX140" s="182" t="n"/>
      <c r="AY140" s="182" t="n"/>
      <c r="AZ140" s="182" t="n"/>
      <c r="BA140" s="182" t="n"/>
      <c r="BB140" s="182" t="n"/>
      <c r="BC140" s="182" t="n"/>
      <c r="BD140" s="182" t="n"/>
      <c r="BE140" s="182" t="n"/>
      <c r="BF140" s="182" t="n"/>
      <c r="BG140" s="182" t="n"/>
      <c r="BH140" s="182" t="n"/>
      <c r="BI140" s="182" t="n"/>
      <c r="BJ140" s="182" t="n"/>
      <c r="BK140" s="182" t="n"/>
      <c r="BL140" s="182" t="n"/>
      <c r="BM140" s="182" t="n"/>
      <c r="BN140" s="182" t="n"/>
      <c r="BO140" s="182" t="n"/>
      <c r="BP140" s="182" t="n"/>
      <c r="BQ140" s="182" t="n"/>
      <c r="BR140" s="182" t="n"/>
      <c r="BS140" s="182" t="n"/>
      <c r="BT140" s="182" t="n"/>
      <c r="BU140" s="182" t="n"/>
      <c r="BV140" s="182" t="n"/>
      <c r="BW140" s="182" t="n"/>
      <c r="BX140" s="182" t="n"/>
      <c r="BY140" s="182" t="n"/>
      <c r="BZ140" s="182" t="n"/>
      <c r="CA140" s="182" t="n"/>
      <c r="CB140" s="182" t="n"/>
      <c r="CC140" s="182" t="n"/>
      <c r="CD140" s="182" t="n"/>
      <c r="CE140" s="182" t="n"/>
      <c r="CF140" s="182" t="n"/>
      <c r="CG140" s="182" t="n"/>
      <c r="CH140" s="182" t="n"/>
      <c r="CI140" s="182" t="n"/>
      <c r="CJ140" s="182" t="n"/>
      <c r="CK140" s="182" t="n"/>
      <c r="CL140" s="182" t="n"/>
      <c r="CM140" s="182" t="n"/>
      <c r="CN140" s="182" t="n"/>
      <c r="CO140" s="182" t="n"/>
      <c r="CP140" s="182" t="n"/>
      <c r="CQ140" s="182" t="n"/>
      <c r="CR140" s="182" t="n"/>
      <c r="CS140" s="182" t="n"/>
      <c r="CT140" s="182" t="n"/>
      <c r="CU140" s="182" t="n"/>
      <c r="CV140" s="182" t="n"/>
      <c r="CW140" s="182" t="n"/>
      <c r="CX140" s="182" t="n"/>
      <c r="CY140" s="182" t="n"/>
      <c r="CZ140" s="182" t="n"/>
      <c r="DA140" s="182" t="n"/>
      <c r="DB140" s="182" t="n"/>
      <c r="DC140" s="182" t="n"/>
      <c r="DD140" s="182" t="n"/>
      <c r="DE140" s="182" t="n"/>
      <c r="DF140" s="182" t="n"/>
      <c r="DG140" s="182" t="n"/>
      <c r="DH140" s="182" t="n"/>
      <c r="DI140" s="182" t="n"/>
      <c r="DJ140" s="182" t="n"/>
      <c r="DK140" s="182" t="n"/>
      <c r="DL140" s="182" t="n"/>
      <c r="DM140" s="182" t="n"/>
      <c r="DN140" s="182" t="n"/>
      <c r="DO140" s="182" t="n"/>
      <c r="DP140" s="182" t="n"/>
      <c r="DQ140" s="182" t="n"/>
      <c r="DR140" s="182" t="n"/>
      <c r="DS140" s="182" t="n"/>
      <c r="DT140" s="182" t="n"/>
      <c r="DU140" s="182" t="n"/>
      <c r="DV140" s="182" t="n"/>
      <c r="DW140" s="182" t="n"/>
      <c r="DX140" s="182" t="n"/>
      <c r="DY140" s="182" t="n"/>
      <c r="DZ140" s="182" t="n"/>
      <c r="EA140" s="182" t="n"/>
      <c r="EB140" s="182" t="n"/>
      <c r="EC140" s="182" t="n"/>
      <c r="ED140" s="182" t="n"/>
      <c r="EE140" s="182" t="n"/>
      <c r="EF140" s="182" t="n"/>
      <c r="EG140" s="182" t="n"/>
      <c r="EH140" s="182" t="n"/>
      <c r="EI140" s="182" t="n"/>
      <c r="EJ140" s="182" t="n"/>
      <c r="EK140" s="182" t="n"/>
      <c r="EL140" s="182" t="n"/>
      <c r="EM140" s="182" t="n"/>
      <c r="EN140" s="182" t="n"/>
      <c r="EO140" s="184" t="n"/>
      <c r="EP140" s="185">
        <f>SUM(G140:EO140)</f>
        <v/>
      </c>
      <c r="EQ140" s="186">
        <f>E140-EP140</f>
        <v/>
      </c>
    </row>
    <row r="141">
      <c r="A141" s="5" t="n">
        <v>141</v>
      </c>
      <c r="B141" s="179" t="n"/>
      <c r="C141" s="30" t="n"/>
      <c r="D141" s="180" t="n"/>
      <c r="E141" s="181" t="n"/>
      <c r="F141" s="182" t="n"/>
      <c r="G141" s="182" t="n"/>
      <c r="H141" s="182" t="n"/>
      <c r="I141" s="182" t="n"/>
      <c r="J141" s="182" t="n"/>
      <c r="K141" s="182" t="n"/>
      <c r="L141" s="182" t="n"/>
      <c r="M141" s="182" t="n"/>
      <c r="N141" s="182" t="n"/>
      <c r="O141" s="182" t="n"/>
      <c r="P141" s="182" t="n"/>
      <c r="Q141" s="182" t="n"/>
      <c r="R141" s="182" t="n"/>
      <c r="S141" s="182" t="n"/>
      <c r="T141" s="182" t="n"/>
      <c r="U141" s="182" t="n"/>
      <c r="V141" s="182" t="n"/>
      <c r="W141" s="182" t="n"/>
      <c r="X141" s="182" t="n"/>
      <c r="Y141" s="182" t="n"/>
      <c r="Z141" s="182" t="n"/>
      <c r="AA141" s="182" t="n"/>
      <c r="AB141" s="182" t="n"/>
      <c r="AC141" s="182" t="n"/>
      <c r="AD141" s="182" t="n"/>
      <c r="AE141" s="182" t="n"/>
      <c r="AF141" s="182" t="n"/>
      <c r="AG141" s="182" t="n"/>
      <c r="AH141" s="182" t="n"/>
      <c r="AI141" s="182" t="n"/>
      <c r="AJ141" s="182" t="n"/>
      <c r="AK141" s="182" t="n"/>
      <c r="AL141" s="182" t="n"/>
      <c r="AM141" s="182" t="n"/>
      <c r="AN141" s="182" t="n"/>
      <c r="AO141" s="182" t="n"/>
      <c r="AP141" s="182" t="n"/>
      <c r="AQ141" s="182" t="n"/>
      <c r="AR141" s="182" t="n"/>
      <c r="AS141" s="182" t="n"/>
      <c r="AT141" s="182" t="n"/>
      <c r="AU141" s="182" t="n"/>
      <c r="AV141" s="182" t="n"/>
      <c r="AW141" s="182" t="n"/>
      <c r="AX141" s="182" t="n"/>
      <c r="AY141" s="182" t="n"/>
      <c r="AZ141" s="182" t="n"/>
      <c r="BA141" s="182" t="n"/>
      <c r="BB141" s="182" t="n"/>
      <c r="BC141" s="182" t="n"/>
      <c r="BD141" s="182" t="n"/>
      <c r="BE141" s="182" t="n"/>
      <c r="BF141" s="182" t="n"/>
      <c r="BG141" s="182" t="n"/>
      <c r="BH141" s="182" t="n"/>
      <c r="BI141" s="182" t="n"/>
      <c r="BJ141" s="182" t="n"/>
      <c r="BK141" s="182" t="n"/>
      <c r="BL141" s="182" t="n"/>
      <c r="BM141" s="182" t="n"/>
      <c r="BN141" s="182" t="n"/>
      <c r="BO141" s="182" t="n"/>
      <c r="BP141" s="182" t="n"/>
      <c r="BQ141" s="182" t="n"/>
      <c r="BR141" s="182" t="n"/>
      <c r="BS141" s="182" t="n"/>
      <c r="BT141" s="182" t="n"/>
      <c r="BU141" s="182" t="n"/>
      <c r="BV141" s="182" t="n"/>
      <c r="BW141" s="182" t="n"/>
      <c r="BX141" s="182" t="n"/>
      <c r="BY141" s="182" t="n"/>
      <c r="BZ141" s="182" t="n"/>
      <c r="CA141" s="182" t="n"/>
      <c r="CB141" s="182" t="n"/>
      <c r="CC141" s="182" t="n"/>
      <c r="CD141" s="182" t="n"/>
      <c r="CE141" s="182" t="n"/>
      <c r="CF141" s="182" t="n"/>
      <c r="CG141" s="182" t="n"/>
      <c r="CH141" s="182" t="n"/>
      <c r="CI141" s="182" t="n"/>
      <c r="CJ141" s="182" t="n"/>
      <c r="CK141" s="182" t="n"/>
      <c r="CL141" s="182" t="n"/>
      <c r="CM141" s="182" t="n"/>
      <c r="CN141" s="182" t="n"/>
      <c r="CO141" s="182" t="n"/>
      <c r="CP141" s="182" t="n"/>
      <c r="CQ141" s="182" t="n"/>
      <c r="CR141" s="182" t="n"/>
      <c r="CS141" s="182" t="n"/>
      <c r="CT141" s="182" t="n"/>
      <c r="CU141" s="182" t="n"/>
      <c r="CV141" s="182" t="n"/>
      <c r="CW141" s="182" t="n"/>
      <c r="CX141" s="182" t="n"/>
      <c r="CY141" s="182" t="n"/>
      <c r="CZ141" s="182" t="n"/>
      <c r="DA141" s="182" t="n"/>
      <c r="DB141" s="182" t="n"/>
      <c r="DC141" s="182" t="n"/>
      <c r="DD141" s="182" t="n"/>
      <c r="DE141" s="182" t="n"/>
      <c r="DF141" s="182" t="n"/>
      <c r="DG141" s="182" t="n"/>
      <c r="DH141" s="182" t="n"/>
      <c r="DI141" s="182" t="n"/>
      <c r="DJ141" s="182" t="n"/>
      <c r="DK141" s="182" t="n"/>
      <c r="DL141" s="182" t="n"/>
      <c r="DM141" s="182" t="n"/>
      <c r="DN141" s="182" t="n"/>
      <c r="DO141" s="182" t="n"/>
      <c r="DP141" s="182" t="n"/>
      <c r="DQ141" s="182" t="n"/>
      <c r="DR141" s="182" t="n"/>
      <c r="DS141" s="182" t="n"/>
      <c r="DT141" s="182" t="n"/>
      <c r="DU141" s="182" t="n"/>
      <c r="DV141" s="182" t="n"/>
      <c r="DW141" s="182" t="n"/>
      <c r="DX141" s="182" t="n"/>
      <c r="DY141" s="182" t="n"/>
      <c r="DZ141" s="182" t="n"/>
      <c r="EA141" s="182" t="n"/>
      <c r="EB141" s="182" t="n"/>
      <c r="EC141" s="182" t="n"/>
      <c r="ED141" s="182" t="n"/>
      <c r="EE141" s="182" t="n"/>
      <c r="EF141" s="182" t="n"/>
      <c r="EG141" s="182" t="n"/>
      <c r="EH141" s="182" t="n"/>
      <c r="EI141" s="182" t="n"/>
      <c r="EJ141" s="182" t="n"/>
      <c r="EK141" s="182" t="n"/>
      <c r="EL141" s="182" t="n"/>
      <c r="EM141" s="182" t="n"/>
      <c r="EN141" s="182" t="n"/>
      <c r="EO141" s="184" t="n"/>
      <c r="EP141" s="185">
        <f>SUM(G141:EO141)</f>
        <v/>
      </c>
      <c r="EQ141" s="186">
        <f>E141-EP141</f>
        <v/>
      </c>
    </row>
    <row r="142">
      <c r="A142" s="5" t="n">
        <v>142</v>
      </c>
      <c r="B142" s="179" t="n"/>
      <c r="C142" s="30" t="n"/>
      <c r="D142" s="180" t="n"/>
      <c r="E142" s="181" t="n"/>
      <c r="F142" s="182" t="n"/>
      <c r="G142" s="182" t="n"/>
      <c r="H142" s="182" t="n"/>
      <c r="I142" s="182" t="n"/>
      <c r="J142" s="182" t="n"/>
      <c r="K142" s="182" t="n"/>
      <c r="L142" s="182" t="n"/>
      <c r="M142" s="182" t="n"/>
      <c r="N142" s="182" t="n"/>
      <c r="O142" s="182" t="n"/>
      <c r="P142" s="182" t="n"/>
      <c r="Q142" s="182" t="n"/>
      <c r="R142" s="182" t="n"/>
      <c r="S142" s="182" t="n"/>
      <c r="T142" s="182" t="n"/>
      <c r="U142" s="182" t="n"/>
      <c r="V142" s="182" t="n"/>
      <c r="W142" s="182" t="n"/>
      <c r="X142" s="182" t="n"/>
      <c r="Y142" s="182" t="n"/>
      <c r="Z142" s="182" t="n"/>
      <c r="AA142" s="182" t="n"/>
      <c r="AB142" s="182" t="n"/>
      <c r="AC142" s="182" t="n"/>
      <c r="AD142" s="182" t="n"/>
      <c r="AE142" s="182" t="n"/>
      <c r="AF142" s="182" t="n"/>
      <c r="AG142" s="182" t="n"/>
      <c r="AH142" s="182" t="n"/>
      <c r="AI142" s="182" t="n"/>
      <c r="AJ142" s="182" t="n"/>
      <c r="AK142" s="182" t="n"/>
      <c r="AL142" s="182" t="n"/>
      <c r="AM142" s="182" t="n"/>
      <c r="AN142" s="182" t="n"/>
      <c r="AO142" s="182" t="n"/>
      <c r="AP142" s="182" t="n"/>
      <c r="AQ142" s="182" t="n"/>
      <c r="AR142" s="182" t="n"/>
      <c r="AS142" s="182" t="n"/>
      <c r="AT142" s="182" t="n"/>
      <c r="AU142" s="182" t="n"/>
      <c r="AV142" s="182" t="n"/>
      <c r="AW142" s="182" t="n"/>
      <c r="AX142" s="182" t="n"/>
      <c r="AY142" s="182" t="n"/>
      <c r="AZ142" s="182" t="n"/>
      <c r="BA142" s="182" t="n"/>
      <c r="BB142" s="182" t="n"/>
      <c r="BC142" s="182" t="n"/>
      <c r="BD142" s="182" t="n"/>
      <c r="BE142" s="182" t="n"/>
      <c r="BF142" s="182" t="n"/>
      <c r="BG142" s="182" t="n"/>
      <c r="BH142" s="182" t="n"/>
      <c r="BI142" s="182" t="n"/>
      <c r="BJ142" s="182" t="n"/>
      <c r="BK142" s="182" t="n"/>
      <c r="BL142" s="182" t="n"/>
      <c r="BM142" s="182" t="n"/>
      <c r="BN142" s="182" t="n"/>
      <c r="BO142" s="182" t="n"/>
      <c r="BP142" s="182" t="n"/>
      <c r="BQ142" s="182" t="n"/>
      <c r="BR142" s="182" t="n"/>
      <c r="BS142" s="182" t="n"/>
      <c r="BT142" s="182" t="n"/>
      <c r="BU142" s="182" t="n"/>
      <c r="BV142" s="182" t="n"/>
      <c r="BW142" s="182" t="n"/>
      <c r="BX142" s="182" t="n"/>
      <c r="BY142" s="182" t="n"/>
      <c r="BZ142" s="182" t="n"/>
      <c r="CA142" s="182" t="n"/>
      <c r="CB142" s="182" t="n"/>
      <c r="CC142" s="182" t="n"/>
      <c r="CD142" s="182" t="n"/>
      <c r="CE142" s="182" t="n"/>
      <c r="CF142" s="182" t="n"/>
      <c r="CG142" s="182" t="n"/>
      <c r="CH142" s="182" t="n"/>
      <c r="CI142" s="182" t="n"/>
      <c r="CJ142" s="182" t="n"/>
      <c r="CK142" s="182" t="n"/>
      <c r="CL142" s="182" t="n"/>
      <c r="CM142" s="182" t="n"/>
      <c r="CN142" s="182" t="n"/>
      <c r="CO142" s="182" t="n"/>
      <c r="CP142" s="182" t="n"/>
      <c r="CQ142" s="182" t="n"/>
      <c r="CR142" s="182" t="n"/>
      <c r="CS142" s="182" t="n"/>
      <c r="CT142" s="182" t="n"/>
      <c r="CU142" s="182" t="n"/>
      <c r="CV142" s="182" t="n"/>
      <c r="CW142" s="182" t="n"/>
      <c r="CX142" s="182" t="n"/>
      <c r="CY142" s="182" t="n"/>
      <c r="CZ142" s="182" t="n"/>
      <c r="DA142" s="182" t="n"/>
      <c r="DB142" s="182" t="n"/>
      <c r="DC142" s="182" t="n"/>
      <c r="DD142" s="182" t="n"/>
      <c r="DE142" s="182" t="n"/>
      <c r="DF142" s="182" t="n"/>
      <c r="DG142" s="182" t="n"/>
      <c r="DH142" s="182" t="n"/>
      <c r="DI142" s="182" t="n"/>
      <c r="DJ142" s="182" t="n"/>
      <c r="DK142" s="182" t="n"/>
      <c r="DL142" s="182" t="n"/>
      <c r="DM142" s="182" t="n"/>
      <c r="DN142" s="182" t="n"/>
      <c r="DO142" s="182" t="n"/>
      <c r="DP142" s="182" t="n"/>
      <c r="DQ142" s="182" t="n"/>
      <c r="DR142" s="182" t="n"/>
      <c r="DS142" s="182" t="n"/>
      <c r="DT142" s="182" t="n"/>
      <c r="DU142" s="182" t="n"/>
      <c r="DV142" s="182" t="n"/>
      <c r="DW142" s="182" t="n"/>
      <c r="DX142" s="182" t="n"/>
      <c r="DY142" s="182" t="n"/>
      <c r="DZ142" s="182" t="n"/>
      <c r="EA142" s="182" t="n"/>
      <c r="EB142" s="182" t="n"/>
      <c r="EC142" s="182" t="n"/>
      <c r="ED142" s="182" t="n"/>
      <c r="EE142" s="182" t="n"/>
      <c r="EF142" s="182" t="n"/>
      <c r="EG142" s="182" t="n"/>
      <c r="EH142" s="182" t="n"/>
      <c r="EI142" s="182" t="n"/>
      <c r="EJ142" s="182" t="n"/>
      <c r="EK142" s="182" t="n"/>
      <c r="EL142" s="182" t="n"/>
      <c r="EM142" s="182" t="n"/>
      <c r="EN142" s="182" t="n"/>
      <c r="EO142" s="184" t="n"/>
      <c r="EP142" s="185">
        <f>SUM(G142:EO142)</f>
        <v/>
      </c>
      <c r="EQ142" s="186">
        <f>E142-EP142</f>
        <v/>
      </c>
    </row>
    <row r="143">
      <c r="A143" s="5" t="n">
        <v>143</v>
      </c>
      <c r="B143" s="179" t="n"/>
      <c r="C143" s="30" t="n"/>
      <c r="D143" s="180" t="n"/>
      <c r="E143" s="181" t="n"/>
      <c r="F143" s="182" t="n"/>
      <c r="G143" s="182" t="n"/>
      <c r="H143" s="182" t="n"/>
      <c r="I143" s="182" t="n"/>
      <c r="J143" s="182" t="n"/>
      <c r="K143" s="182" t="n"/>
      <c r="L143" s="182" t="n"/>
      <c r="M143" s="182" t="n"/>
      <c r="N143" s="182" t="n"/>
      <c r="O143" s="182" t="n"/>
      <c r="P143" s="182" t="n"/>
      <c r="Q143" s="182" t="n"/>
      <c r="R143" s="182" t="n"/>
      <c r="S143" s="182" t="n"/>
      <c r="T143" s="182" t="n"/>
      <c r="U143" s="182" t="n"/>
      <c r="V143" s="182" t="n"/>
      <c r="W143" s="182" t="n"/>
      <c r="X143" s="182" t="n"/>
      <c r="Y143" s="182" t="n"/>
      <c r="Z143" s="182" t="n"/>
      <c r="AA143" s="182" t="n"/>
      <c r="AB143" s="182" t="n"/>
      <c r="AC143" s="182" t="n"/>
      <c r="AD143" s="182" t="n"/>
      <c r="AE143" s="182" t="n"/>
      <c r="AF143" s="182" t="n"/>
      <c r="AG143" s="182" t="n"/>
      <c r="AH143" s="182" t="n"/>
      <c r="AI143" s="182" t="n"/>
      <c r="AJ143" s="182" t="n"/>
      <c r="AK143" s="182" t="n"/>
      <c r="AL143" s="182" t="n"/>
      <c r="AM143" s="182" t="n"/>
      <c r="AN143" s="182" t="n"/>
      <c r="AO143" s="182" t="n"/>
      <c r="AP143" s="182" t="n"/>
      <c r="AQ143" s="182" t="n"/>
      <c r="AR143" s="182" t="n"/>
      <c r="AS143" s="182" t="n"/>
      <c r="AT143" s="182" t="n"/>
      <c r="AU143" s="182" t="n"/>
      <c r="AV143" s="182" t="n"/>
      <c r="AW143" s="182" t="n"/>
      <c r="AX143" s="182" t="n"/>
      <c r="AY143" s="182" t="n"/>
      <c r="AZ143" s="182" t="n"/>
      <c r="BA143" s="182" t="n"/>
      <c r="BB143" s="182" t="n"/>
      <c r="BC143" s="182" t="n"/>
      <c r="BD143" s="182" t="n"/>
      <c r="BE143" s="182" t="n"/>
      <c r="BF143" s="182" t="n"/>
      <c r="BG143" s="182" t="n"/>
      <c r="BH143" s="182" t="n"/>
      <c r="BI143" s="182" t="n"/>
      <c r="BJ143" s="182" t="n"/>
      <c r="BK143" s="182" t="n"/>
      <c r="BL143" s="182" t="n"/>
      <c r="BM143" s="182" t="n"/>
      <c r="BN143" s="182" t="n"/>
      <c r="BO143" s="182" t="n"/>
      <c r="BP143" s="182" t="n"/>
      <c r="BQ143" s="182" t="n"/>
      <c r="BR143" s="182" t="n"/>
      <c r="BS143" s="182" t="n"/>
      <c r="BT143" s="182" t="n"/>
      <c r="BU143" s="182" t="n"/>
      <c r="BV143" s="182" t="n"/>
      <c r="BW143" s="182" t="n"/>
      <c r="BX143" s="182" t="n"/>
      <c r="BY143" s="182" t="n"/>
      <c r="BZ143" s="182" t="n"/>
      <c r="CA143" s="182" t="n"/>
      <c r="CB143" s="182" t="n"/>
      <c r="CC143" s="182" t="n"/>
      <c r="CD143" s="182" t="n"/>
      <c r="CE143" s="182" t="n"/>
      <c r="CF143" s="182" t="n"/>
      <c r="CG143" s="182" t="n"/>
      <c r="CH143" s="182" t="n"/>
      <c r="CI143" s="182" t="n"/>
      <c r="CJ143" s="182" t="n"/>
      <c r="CK143" s="182" t="n"/>
      <c r="CL143" s="182" t="n"/>
      <c r="CM143" s="182" t="n"/>
      <c r="CN143" s="182" t="n"/>
      <c r="CO143" s="182" t="n"/>
      <c r="CP143" s="182" t="n"/>
      <c r="CQ143" s="182" t="n"/>
      <c r="CR143" s="182" t="n"/>
      <c r="CS143" s="182" t="n"/>
      <c r="CT143" s="182" t="n"/>
      <c r="CU143" s="182" t="n"/>
      <c r="CV143" s="182" t="n"/>
      <c r="CW143" s="182" t="n"/>
      <c r="CX143" s="182" t="n"/>
      <c r="CY143" s="182" t="n"/>
      <c r="CZ143" s="182" t="n"/>
      <c r="DA143" s="182" t="n"/>
      <c r="DB143" s="182" t="n"/>
      <c r="DC143" s="182" t="n"/>
      <c r="DD143" s="182" t="n"/>
      <c r="DE143" s="182" t="n"/>
      <c r="DF143" s="182" t="n"/>
      <c r="DG143" s="182" t="n"/>
      <c r="DH143" s="182" t="n"/>
      <c r="DI143" s="182" t="n"/>
      <c r="DJ143" s="182" t="n"/>
      <c r="DK143" s="182" t="n"/>
      <c r="DL143" s="182" t="n"/>
      <c r="DM143" s="182" t="n"/>
      <c r="DN143" s="182" t="n"/>
      <c r="DO143" s="182" t="n"/>
      <c r="DP143" s="182" t="n"/>
      <c r="DQ143" s="182" t="n"/>
      <c r="DR143" s="182" t="n"/>
      <c r="DS143" s="182" t="n"/>
      <c r="DT143" s="182" t="n"/>
      <c r="DU143" s="182" t="n"/>
      <c r="DV143" s="182" t="n"/>
      <c r="DW143" s="182" t="n"/>
      <c r="DX143" s="182" t="n"/>
      <c r="DY143" s="182" t="n"/>
      <c r="DZ143" s="182" t="n"/>
      <c r="EA143" s="182" t="n"/>
      <c r="EB143" s="182" t="n"/>
      <c r="EC143" s="182" t="n"/>
      <c r="ED143" s="182" t="n"/>
      <c r="EE143" s="182" t="n"/>
      <c r="EF143" s="182" t="n"/>
      <c r="EG143" s="182" t="n"/>
      <c r="EH143" s="182" t="n"/>
      <c r="EI143" s="182" t="n"/>
      <c r="EJ143" s="182" t="n"/>
      <c r="EK143" s="182" t="n"/>
      <c r="EL143" s="182" t="n"/>
      <c r="EM143" s="182" t="n"/>
      <c r="EN143" s="182" t="n"/>
      <c r="EO143" s="184" t="n"/>
      <c r="EP143" s="185">
        <f>SUM(G143:EO143)</f>
        <v/>
      </c>
      <c r="EQ143" s="186">
        <f>E143-EP143</f>
        <v/>
      </c>
    </row>
    <row r="144">
      <c r="A144" s="5" t="n">
        <v>144</v>
      </c>
      <c r="B144" s="179" t="n"/>
      <c r="C144" s="30" t="n"/>
      <c r="D144" s="180" t="n"/>
      <c r="E144" s="181" t="n"/>
      <c r="F144" s="182" t="n"/>
      <c r="G144" s="182" t="n"/>
      <c r="H144" s="182" t="n"/>
      <c r="I144" s="182" t="n"/>
      <c r="J144" s="182" t="n"/>
      <c r="K144" s="182" t="n"/>
      <c r="L144" s="182" t="n"/>
      <c r="M144" s="182" t="n"/>
      <c r="N144" s="182" t="n"/>
      <c r="O144" s="182" t="n"/>
      <c r="P144" s="182" t="n"/>
      <c r="Q144" s="182" t="n"/>
      <c r="R144" s="182" t="n"/>
      <c r="S144" s="182" t="n"/>
      <c r="T144" s="182" t="n"/>
      <c r="U144" s="182" t="n"/>
      <c r="V144" s="182" t="n"/>
      <c r="W144" s="182" t="n"/>
      <c r="X144" s="182" t="n"/>
      <c r="Y144" s="182" t="n"/>
      <c r="Z144" s="182" t="n"/>
      <c r="AA144" s="182" t="n"/>
      <c r="AB144" s="182" t="n"/>
      <c r="AC144" s="182" t="n"/>
      <c r="AD144" s="182" t="n"/>
      <c r="AE144" s="182" t="n"/>
      <c r="AF144" s="182" t="n"/>
      <c r="AG144" s="182" t="n"/>
      <c r="AH144" s="182" t="n"/>
      <c r="AI144" s="182" t="n"/>
      <c r="AJ144" s="182" t="n"/>
      <c r="AK144" s="182" t="n"/>
      <c r="AL144" s="182" t="n"/>
      <c r="AM144" s="182" t="n"/>
      <c r="AN144" s="182" t="n"/>
      <c r="AO144" s="182" t="n"/>
      <c r="AP144" s="182" t="n"/>
      <c r="AQ144" s="182" t="n"/>
      <c r="AR144" s="182" t="n"/>
      <c r="AS144" s="182" t="n"/>
      <c r="AT144" s="182" t="n"/>
      <c r="AU144" s="182" t="n"/>
      <c r="AV144" s="182" t="n"/>
      <c r="AW144" s="182" t="n"/>
      <c r="AX144" s="182" t="n"/>
      <c r="AY144" s="182" t="n"/>
      <c r="AZ144" s="182" t="n"/>
      <c r="BA144" s="182" t="n"/>
      <c r="BB144" s="182" t="n"/>
      <c r="BC144" s="182" t="n"/>
      <c r="BD144" s="182" t="n"/>
      <c r="BE144" s="182" t="n"/>
      <c r="BF144" s="182" t="n"/>
      <c r="BG144" s="182" t="n"/>
      <c r="BH144" s="182" t="n"/>
      <c r="BI144" s="182" t="n"/>
      <c r="BJ144" s="182" t="n"/>
      <c r="BK144" s="182" t="n"/>
      <c r="BL144" s="182" t="n"/>
      <c r="BM144" s="182" t="n"/>
      <c r="BN144" s="182" t="n"/>
      <c r="BO144" s="182" t="n"/>
      <c r="BP144" s="182" t="n"/>
      <c r="BQ144" s="182" t="n"/>
      <c r="BR144" s="182" t="n"/>
      <c r="BS144" s="182" t="n"/>
      <c r="BT144" s="182" t="n"/>
      <c r="BU144" s="182" t="n"/>
      <c r="BV144" s="182" t="n"/>
      <c r="BW144" s="182" t="n"/>
      <c r="BX144" s="182" t="n"/>
      <c r="BY144" s="182" t="n"/>
      <c r="BZ144" s="182" t="n"/>
      <c r="CA144" s="182" t="n"/>
      <c r="CB144" s="182" t="n"/>
      <c r="CC144" s="182" t="n"/>
      <c r="CD144" s="182" t="n"/>
      <c r="CE144" s="182" t="n"/>
      <c r="CF144" s="182" t="n"/>
      <c r="CG144" s="182" t="n"/>
      <c r="CH144" s="182" t="n"/>
      <c r="CI144" s="182" t="n"/>
      <c r="CJ144" s="182" t="n"/>
      <c r="CK144" s="182" t="n"/>
      <c r="CL144" s="182" t="n"/>
      <c r="CM144" s="182" t="n"/>
      <c r="CN144" s="182" t="n"/>
      <c r="CO144" s="182" t="n"/>
      <c r="CP144" s="182" t="n"/>
      <c r="CQ144" s="182" t="n"/>
      <c r="CR144" s="182" t="n"/>
      <c r="CS144" s="182" t="n"/>
      <c r="CT144" s="182" t="n"/>
      <c r="CU144" s="182" t="n"/>
      <c r="CV144" s="182" t="n"/>
      <c r="CW144" s="182" t="n"/>
      <c r="CX144" s="182" t="n"/>
      <c r="CY144" s="182" t="n"/>
      <c r="CZ144" s="182" t="n"/>
      <c r="DA144" s="203" t="n"/>
      <c r="DB144" s="203" t="n"/>
      <c r="DC144" s="203" t="n"/>
      <c r="DD144" s="203" t="n"/>
      <c r="DE144" s="203" t="n"/>
      <c r="DF144" s="203" t="n"/>
      <c r="DG144" s="203" t="n"/>
      <c r="DH144" s="203" t="n"/>
      <c r="DI144" s="203" t="n"/>
      <c r="DJ144" s="203" t="n"/>
      <c r="DK144" s="203" t="n"/>
      <c r="DL144" s="203" t="n"/>
      <c r="DM144" s="203" t="n"/>
      <c r="DN144" s="203" t="n"/>
      <c r="DO144" s="203" t="n"/>
      <c r="DP144" s="203" t="n"/>
      <c r="DQ144" s="203" t="n"/>
      <c r="DR144" s="203" t="n"/>
      <c r="DS144" s="203" t="n"/>
      <c r="DT144" s="203" t="n"/>
      <c r="DU144" s="203" t="n"/>
      <c r="DV144" s="203" t="n"/>
      <c r="DW144" s="203" t="n"/>
      <c r="DX144" s="203" t="n"/>
      <c r="DY144" s="203" t="n"/>
      <c r="DZ144" s="203" t="n"/>
      <c r="EA144" s="203" t="n"/>
      <c r="EB144" s="203" t="n"/>
      <c r="EC144" s="203" t="n"/>
      <c r="ED144" s="203" t="n"/>
      <c r="EE144" s="203" t="n"/>
      <c r="EF144" s="203" t="n"/>
      <c r="EG144" s="203" t="n"/>
      <c r="EH144" s="203" t="n"/>
      <c r="EI144" s="203" t="n"/>
      <c r="EJ144" s="203" t="n"/>
      <c r="EK144" s="203" t="n"/>
      <c r="EL144" s="203" t="n"/>
      <c r="EM144" s="203" t="n"/>
      <c r="EN144" s="203" t="n"/>
      <c r="EO144" s="203" t="n"/>
      <c r="EP144" s="185">
        <f>SUM(G144:EO144)</f>
        <v/>
      </c>
      <c r="EQ144" s="186">
        <f>E144-EP144</f>
        <v/>
      </c>
    </row>
    <row r="145">
      <c r="A145" s="5" t="n">
        <v>145</v>
      </c>
      <c r="B145" s="179" t="n"/>
      <c r="C145" s="30" t="n"/>
      <c r="D145" s="180" t="n"/>
      <c r="E145" s="181" t="n"/>
      <c r="F145" s="182" t="n"/>
      <c r="G145" s="182" t="n"/>
      <c r="H145" s="182" t="n"/>
      <c r="I145" s="182" t="n"/>
      <c r="J145" s="182" t="n"/>
      <c r="K145" s="182" t="n"/>
      <c r="L145" s="182" t="n"/>
      <c r="M145" s="182" t="n"/>
      <c r="N145" s="182" t="n"/>
      <c r="O145" s="182" t="n"/>
      <c r="P145" s="182" t="n"/>
      <c r="Q145" s="182" t="n"/>
      <c r="R145" s="182" t="n"/>
      <c r="S145" s="182" t="n"/>
      <c r="T145" s="182" t="n"/>
      <c r="U145" s="182" t="n"/>
      <c r="V145" s="182" t="n"/>
      <c r="W145" s="182" t="n"/>
      <c r="X145" s="182" t="n"/>
      <c r="Y145" s="182" t="n"/>
      <c r="Z145" s="182" t="n"/>
      <c r="AA145" s="182" t="n"/>
      <c r="AB145" s="182" t="n"/>
      <c r="AC145" s="182" t="n"/>
      <c r="AD145" s="182" t="n"/>
      <c r="AE145" s="182" t="n"/>
      <c r="AF145" s="182" t="n"/>
      <c r="AG145" s="182" t="n"/>
      <c r="AH145" s="182" t="n"/>
      <c r="AI145" s="182" t="n"/>
      <c r="AJ145" s="182" t="n"/>
      <c r="AK145" s="182" t="n"/>
      <c r="AL145" s="182" t="n"/>
      <c r="AM145" s="182" t="n"/>
      <c r="AN145" s="182" t="n"/>
      <c r="AO145" s="182" t="n"/>
      <c r="AP145" s="182" t="n"/>
      <c r="AQ145" s="182" t="n"/>
      <c r="AR145" s="182" t="n"/>
      <c r="AS145" s="182" t="n"/>
      <c r="AT145" s="182" t="n"/>
      <c r="AU145" s="182" t="n"/>
      <c r="AV145" s="182" t="n"/>
      <c r="AW145" s="182" t="n"/>
      <c r="AX145" s="182" t="n"/>
      <c r="AY145" s="182" t="n"/>
      <c r="AZ145" s="182" t="n"/>
      <c r="BA145" s="182" t="n"/>
      <c r="BB145" s="182" t="n"/>
      <c r="BC145" s="182" t="n"/>
      <c r="BD145" s="182" t="n"/>
      <c r="BE145" s="182" t="n"/>
      <c r="BF145" s="182" t="n"/>
      <c r="BG145" s="182" t="n"/>
      <c r="BH145" s="182" t="n"/>
      <c r="BI145" s="182" t="n"/>
      <c r="BJ145" s="182" t="n"/>
      <c r="BK145" s="182" t="n"/>
      <c r="BL145" s="182" t="n"/>
      <c r="BM145" s="182" t="n"/>
      <c r="BN145" s="182" t="n"/>
      <c r="BO145" s="182" t="n"/>
      <c r="BP145" s="182" t="n"/>
      <c r="BQ145" s="182" t="n"/>
      <c r="BR145" s="182" t="n"/>
      <c r="BS145" s="182" t="n"/>
      <c r="BT145" s="182" t="n"/>
      <c r="BU145" s="182" t="n"/>
      <c r="BV145" s="182" t="n"/>
      <c r="BW145" s="182" t="n"/>
      <c r="BX145" s="182" t="n"/>
      <c r="BY145" s="182" t="n"/>
      <c r="BZ145" s="182" t="n"/>
      <c r="CA145" s="182" t="n"/>
      <c r="CB145" s="182" t="n"/>
      <c r="CC145" s="182" t="n"/>
      <c r="CD145" s="182" t="n"/>
      <c r="CE145" s="182" t="n"/>
      <c r="CF145" s="182" t="n"/>
      <c r="CG145" s="182" t="n"/>
      <c r="CH145" s="182" t="n"/>
      <c r="CI145" s="182" t="n"/>
      <c r="CJ145" s="182" t="n"/>
      <c r="CK145" s="182" t="n"/>
      <c r="CL145" s="182" t="n"/>
      <c r="CM145" s="182" t="n"/>
      <c r="CN145" s="182" t="n"/>
      <c r="CO145" s="182" t="n"/>
      <c r="CP145" s="182" t="n"/>
      <c r="CQ145" s="182" t="n"/>
      <c r="CR145" s="182" t="n"/>
      <c r="CS145" s="182" t="n"/>
      <c r="CT145" s="182" t="n"/>
      <c r="CU145" s="182" t="n"/>
      <c r="CV145" s="182" t="n"/>
      <c r="CW145" s="182" t="n"/>
      <c r="CX145" s="182" t="n"/>
      <c r="CY145" s="182" t="n"/>
      <c r="CZ145" s="182" t="n"/>
      <c r="DA145" s="203" t="n"/>
      <c r="DB145" s="203" t="n"/>
      <c r="DC145" s="203" t="n"/>
      <c r="DD145" s="203" t="n"/>
      <c r="DE145" s="203" t="n"/>
      <c r="DF145" s="203" t="n"/>
      <c r="DG145" s="203" t="n"/>
      <c r="DH145" s="203" t="n"/>
      <c r="DI145" s="203" t="n"/>
      <c r="DJ145" s="203" t="n"/>
      <c r="DK145" s="203" t="n"/>
      <c r="DL145" s="203" t="n"/>
      <c r="DM145" s="203" t="n"/>
      <c r="DN145" s="203" t="n"/>
      <c r="DO145" s="203" t="n"/>
      <c r="DP145" s="203" t="n"/>
      <c r="DQ145" s="203" t="n"/>
      <c r="DR145" s="203" t="n"/>
      <c r="DS145" s="203" t="n"/>
      <c r="DT145" s="203" t="n"/>
      <c r="DU145" s="203" t="n"/>
      <c r="DV145" s="203" t="n"/>
      <c r="DW145" s="203" t="n"/>
      <c r="DX145" s="203" t="n"/>
      <c r="DY145" s="203" t="n"/>
      <c r="DZ145" s="203" t="n"/>
      <c r="EA145" s="203" t="n"/>
      <c r="EB145" s="203" t="n"/>
      <c r="EC145" s="203" t="n"/>
      <c r="ED145" s="203" t="n"/>
      <c r="EE145" s="203" t="n"/>
      <c r="EF145" s="203" t="n"/>
      <c r="EG145" s="203" t="n"/>
      <c r="EH145" s="203" t="n"/>
      <c r="EI145" s="203" t="n"/>
      <c r="EJ145" s="203" t="n"/>
      <c r="EK145" s="203" t="n"/>
      <c r="EL145" s="203" t="n"/>
      <c r="EM145" s="203" t="n"/>
      <c r="EN145" s="203" t="n"/>
      <c r="EO145" s="203" t="n"/>
      <c r="EP145" s="185">
        <f>SUM(G145:EO145)</f>
        <v/>
      </c>
      <c r="EQ145" s="186">
        <f>E145-EP145</f>
        <v/>
      </c>
    </row>
    <row r="146">
      <c r="A146" s="5" t="n">
        <v>146</v>
      </c>
      <c r="B146" s="179" t="n"/>
      <c r="C146" s="30" t="n"/>
      <c r="D146" s="180" t="n"/>
      <c r="E146" s="181" t="n"/>
      <c r="F146" s="182" t="n"/>
      <c r="G146" s="182" t="n"/>
      <c r="H146" s="182" t="n"/>
      <c r="I146" s="182" t="n"/>
      <c r="J146" s="182" t="n"/>
      <c r="K146" s="182" t="n"/>
      <c r="L146" s="182" t="n"/>
      <c r="M146" s="182" t="n"/>
      <c r="N146" s="182" t="n"/>
      <c r="O146" s="182" t="n"/>
      <c r="P146" s="182" t="n"/>
      <c r="Q146" s="182" t="n"/>
      <c r="R146" s="182" t="n"/>
      <c r="S146" s="182" t="n"/>
      <c r="T146" s="182" t="n"/>
      <c r="U146" s="182" t="n"/>
      <c r="V146" s="182" t="n"/>
      <c r="W146" s="182" t="n"/>
      <c r="X146" s="182" t="n"/>
      <c r="Y146" s="182" t="n"/>
      <c r="Z146" s="182" t="n"/>
      <c r="AA146" s="182" t="n"/>
      <c r="AB146" s="182" t="n"/>
      <c r="AC146" s="182" t="n"/>
      <c r="AD146" s="182" t="n"/>
      <c r="AE146" s="182" t="n"/>
      <c r="AF146" s="182" t="n"/>
      <c r="AG146" s="182" t="n"/>
      <c r="AH146" s="182" t="n"/>
      <c r="AI146" s="182" t="n"/>
      <c r="AJ146" s="182" t="n"/>
      <c r="AK146" s="182" t="n"/>
      <c r="AL146" s="182" t="n"/>
      <c r="AM146" s="182" t="n"/>
      <c r="AN146" s="182" t="n"/>
      <c r="AO146" s="182" t="n"/>
      <c r="AP146" s="182" t="n"/>
      <c r="AQ146" s="182" t="n"/>
      <c r="AR146" s="182" t="n"/>
      <c r="AS146" s="182" t="n"/>
      <c r="AT146" s="182" t="n"/>
      <c r="AU146" s="182" t="n"/>
      <c r="AV146" s="182" t="n"/>
      <c r="AW146" s="182" t="n"/>
      <c r="AX146" s="182" t="n"/>
      <c r="AY146" s="182" t="n"/>
      <c r="AZ146" s="182" t="n"/>
      <c r="BA146" s="182" t="n"/>
      <c r="BB146" s="182" t="n"/>
      <c r="BC146" s="182" t="n"/>
      <c r="BD146" s="182" t="n"/>
      <c r="BE146" s="182" t="n"/>
      <c r="BF146" s="182" t="n"/>
      <c r="BG146" s="182" t="n"/>
      <c r="BH146" s="182" t="n"/>
      <c r="BI146" s="182" t="n"/>
      <c r="BJ146" s="182" t="n"/>
      <c r="BK146" s="182" t="n"/>
      <c r="BL146" s="182" t="n"/>
      <c r="BM146" s="182" t="n"/>
      <c r="BN146" s="182" t="n"/>
      <c r="BO146" s="182" t="n"/>
      <c r="BP146" s="182" t="n"/>
      <c r="BQ146" s="182" t="n"/>
      <c r="BR146" s="182" t="n"/>
      <c r="BS146" s="182" t="n"/>
      <c r="BT146" s="182" t="n"/>
      <c r="BU146" s="182" t="n"/>
      <c r="BV146" s="182" t="n"/>
      <c r="BW146" s="182" t="n"/>
      <c r="BX146" s="182" t="n"/>
      <c r="BY146" s="182" t="n"/>
      <c r="BZ146" s="182" t="n"/>
      <c r="CA146" s="182" t="n"/>
      <c r="CB146" s="182" t="n"/>
      <c r="CC146" s="182" t="n"/>
      <c r="CD146" s="182" t="n"/>
      <c r="CE146" s="182" t="n"/>
      <c r="CF146" s="182" t="n"/>
      <c r="CG146" s="182" t="n"/>
      <c r="CH146" s="182" t="n"/>
      <c r="CI146" s="182" t="n"/>
      <c r="CJ146" s="182" t="n"/>
      <c r="CK146" s="182" t="n"/>
      <c r="CL146" s="182" t="n"/>
      <c r="CM146" s="182" t="n"/>
      <c r="CN146" s="182" t="n"/>
      <c r="CO146" s="182" t="n"/>
      <c r="CP146" s="182" t="n"/>
      <c r="CQ146" s="182" t="n"/>
      <c r="CR146" s="182" t="n"/>
      <c r="CS146" s="182" t="n"/>
      <c r="CT146" s="182" t="n"/>
      <c r="CU146" s="182" t="n"/>
      <c r="CV146" s="182" t="n"/>
      <c r="CW146" s="182" t="n"/>
      <c r="CX146" s="182" t="n"/>
      <c r="CY146" s="182" t="n"/>
      <c r="CZ146" s="182" t="n"/>
      <c r="DA146" s="203" t="n"/>
      <c r="DB146" s="203" t="n"/>
      <c r="DC146" s="203" t="n"/>
      <c r="DD146" s="203" t="n"/>
      <c r="DE146" s="203" t="n"/>
      <c r="DF146" s="203" t="n"/>
      <c r="DG146" s="203" t="n"/>
      <c r="DH146" s="203" t="n"/>
      <c r="DI146" s="203" t="n"/>
      <c r="DJ146" s="203" t="n"/>
      <c r="DK146" s="203" t="n"/>
      <c r="DL146" s="203" t="n"/>
      <c r="DM146" s="203" t="n"/>
      <c r="DN146" s="203" t="n"/>
      <c r="DO146" s="203" t="n"/>
      <c r="DP146" s="203" t="n"/>
      <c r="DQ146" s="203" t="n"/>
      <c r="DR146" s="203" t="n"/>
      <c r="DS146" s="203" t="n"/>
      <c r="DT146" s="203" t="n"/>
      <c r="DU146" s="203" t="n"/>
      <c r="DV146" s="203" t="n"/>
      <c r="DW146" s="203" t="n"/>
      <c r="DX146" s="203" t="n"/>
      <c r="DY146" s="203" t="n"/>
      <c r="DZ146" s="203" t="n"/>
      <c r="EA146" s="203" t="n"/>
      <c r="EB146" s="203" t="n"/>
      <c r="EC146" s="203" t="n"/>
      <c r="ED146" s="203" t="n"/>
      <c r="EE146" s="203" t="n"/>
      <c r="EF146" s="203" t="n"/>
      <c r="EG146" s="203" t="n"/>
      <c r="EH146" s="203" t="n"/>
      <c r="EI146" s="203" t="n"/>
      <c r="EJ146" s="203" t="n"/>
      <c r="EK146" s="203" t="n"/>
      <c r="EL146" s="203" t="n"/>
      <c r="EM146" s="203" t="n"/>
      <c r="EN146" s="203" t="n"/>
      <c r="EO146" s="203" t="n"/>
      <c r="EP146" s="185">
        <f>SUM(G146:EO146)</f>
        <v/>
      </c>
      <c r="EQ146" s="186">
        <f>E146-EP146</f>
        <v/>
      </c>
    </row>
    <row r="147">
      <c r="A147" s="5" t="n">
        <v>147</v>
      </c>
      <c r="B147" s="179" t="n"/>
      <c r="C147" s="30" t="n"/>
      <c r="D147" s="180" t="n"/>
      <c r="E147" s="181" t="n"/>
      <c r="F147" s="182" t="n"/>
      <c r="G147" s="182" t="n"/>
      <c r="H147" s="182" t="n"/>
      <c r="I147" s="182" t="n"/>
      <c r="J147" s="182" t="n"/>
      <c r="K147" s="182" t="n"/>
      <c r="L147" s="182" t="n"/>
      <c r="M147" s="182" t="n"/>
      <c r="N147" s="182" t="n"/>
      <c r="O147" s="182" t="n"/>
      <c r="P147" s="182" t="n"/>
      <c r="Q147" s="182" t="n"/>
      <c r="R147" s="182" t="n"/>
      <c r="S147" s="182" t="n"/>
      <c r="T147" s="182" t="n"/>
      <c r="U147" s="182" t="n"/>
      <c r="V147" s="182" t="n"/>
      <c r="W147" s="182" t="n"/>
      <c r="X147" s="182" t="n"/>
      <c r="Y147" s="182" t="n"/>
      <c r="Z147" s="182" t="n"/>
      <c r="AA147" s="182" t="n"/>
      <c r="AB147" s="182" t="n"/>
      <c r="AC147" s="182" t="n"/>
      <c r="AD147" s="182" t="n"/>
      <c r="AE147" s="182" t="n"/>
      <c r="AF147" s="182" t="n"/>
      <c r="AG147" s="182" t="n"/>
      <c r="AH147" s="182" t="n"/>
      <c r="AI147" s="182" t="n"/>
      <c r="AJ147" s="182" t="n"/>
      <c r="AK147" s="182" t="n"/>
      <c r="AL147" s="182" t="n"/>
      <c r="AM147" s="182" t="n"/>
      <c r="AN147" s="182" t="n"/>
      <c r="AO147" s="182" t="n"/>
      <c r="AP147" s="182" t="n"/>
      <c r="AQ147" s="182" t="n"/>
      <c r="AR147" s="182" t="n"/>
      <c r="AS147" s="182" t="n"/>
      <c r="AT147" s="182" t="n"/>
      <c r="AU147" s="182" t="n"/>
      <c r="AV147" s="182" t="n"/>
      <c r="AW147" s="182" t="n"/>
      <c r="AX147" s="182" t="n"/>
      <c r="AY147" s="182" t="n"/>
      <c r="AZ147" s="182" t="n"/>
      <c r="BA147" s="182" t="n"/>
      <c r="BB147" s="182" t="n"/>
      <c r="BC147" s="182" t="n"/>
      <c r="BD147" s="182" t="n"/>
      <c r="BE147" s="182" t="n"/>
      <c r="BF147" s="182" t="n"/>
      <c r="BG147" s="182" t="n"/>
      <c r="BH147" s="182" t="n"/>
      <c r="BI147" s="182" t="n"/>
      <c r="BJ147" s="182" t="n"/>
      <c r="BK147" s="182" t="n"/>
      <c r="BL147" s="182" t="n"/>
      <c r="BM147" s="182" t="n"/>
      <c r="BN147" s="182" t="n"/>
      <c r="BO147" s="182" t="n"/>
      <c r="BP147" s="182" t="n"/>
      <c r="BQ147" s="182" t="n"/>
      <c r="BR147" s="182" t="n"/>
      <c r="BS147" s="182" t="n"/>
      <c r="BT147" s="182" t="n"/>
      <c r="BU147" s="182" t="n"/>
      <c r="BV147" s="182" t="n"/>
      <c r="BW147" s="182" t="n"/>
      <c r="BX147" s="182" t="n"/>
      <c r="BY147" s="182" t="n"/>
      <c r="BZ147" s="182" t="n"/>
      <c r="CA147" s="182" t="n"/>
      <c r="CB147" s="182" t="n"/>
      <c r="CC147" s="182" t="n"/>
      <c r="CD147" s="182" t="n"/>
      <c r="CE147" s="182" t="n"/>
      <c r="CF147" s="182" t="n"/>
      <c r="CG147" s="182" t="n"/>
      <c r="CH147" s="182" t="n"/>
      <c r="CI147" s="182" t="n"/>
      <c r="CJ147" s="182" t="n"/>
      <c r="CK147" s="182" t="n"/>
      <c r="CL147" s="182" t="n"/>
      <c r="CM147" s="182" t="n"/>
      <c r="CN147" s="182" t="n"/>
      <c r="CO147" s="182" t="n"/>
      <c r="CP147" s="182" t="n"/>
      <c r="CQ147" s="182" t="n"/>
      <c r="CR147" s="182" t="n"/>
      <c r="CS147" s="182" t="n"/>
      <c r="CT147" s="182" t="n"/>
      <c r="CU147" s="182" t="n"/>
      <c r="CV147" s="182" t="n"/>
      <c r="CW147" s="182" t="n"/>
      <c r="CX147" s="182" t="n"/>
      <c r="CY147" s="182" t="n"/>
      <c r="CZ147" s="182" t="n"/>
      <c r="DA147" s="203" t="n"/>
      <c r="DB147" s="203" t="n"/>
      <c r="DC147" s="62" t="n"/>
      <c r="DD147" s="62" t="n"/>
      <c r="DE147" s="62" t="n"/>
      <c r="DF147" s="62" t="n"/>
      <c r="DG147" s="62" t="n"/>
      <c r="DH147" s="62" t="n"/>
      <c r="DI147" s="62" t="n"/>
      <c r="DJ147" s="62" t="n"/>
      <c r="DK147" s="62" t="n"/>
      <c r="DL147" s="62" t="n"/>
      <c r="DM147" s="62" t="n"/>
      <c r="DN147" s="62" t="n"/>
      <c r="DO147" s="62" t="n"/>
      <c r="DP147" s="62" t="n"/>
      <c r="DQ147" s="62" t="n"/>
      <c r="DR147" s="62" t="n"/>
      <c r="DS147" s="62" t="n"/>
      <c r="DT147" s="62" t="n"/>
      <c r="DU147" s="62" t="n"/>
      <c r="DV147" s="62" t="n"/>
      <c r="DW147" s="62" t="n"/>
      <c r="DX147" s="62" t="n"/>
      <c r="DY147" s="62" t="n"/>
      <c r="DZ147" s="62" t="n"/>
      <c r="EA147" s="62" t="n"/>
      <c r="EB147" s="62" t="n"/>
      <c r="EC147" s="62" t="n"/>
      <c r="ED147" s="62" t="n"/>
      <c r="EE147" s="62" t="n"/>
      <c r="EF147" s="62" t="n"/>
      <c r="EG147" s="62" t="n"/>
      <c r="EH147" s="62" t="n"/>
      <c r="EI147" s="62" t="n"/>
      <c r="EJ147" s="62" t="n"/>
      <c r="EK147" s="62" t="n"/>
      <c r="EL147" s="62" t="n"/>
      <c r="EM147" s="62" t="n"/>
      <c r="EN147" s="62" t="n"/>
      <c r="EO147" s="62" t="n"/>
      <c r="EP147" s="185">
        <f>SUM(G147:EO147)</f>
        <v/>
      </c>
      <c r="EQ147" s="186">
        <f>E147-EP147</f>
        <v/>
      </c>
    </row>
    <row r="148">
      <c r="A148" s="5" t="n">
        <v>148</v>
      </c>
      <c r="B148" s="179" t="n"/>
      <c r="C148" s="30" t="n"/>
      <c r="D148" s="180" t="n"/>
      <c r="E148" s="181" t="n"/>
      <c r="F148" s="182" t="n"/>
      <c r="G148" s="182" t="n"/>
      <c r="H148" s="182" t="n"/>
      <c r="I148" s="182" t="n"/>
      <c r="J148" s="182" t="n"/>
      <c r="K148" s="182" t="n"/>
      <c r="L148" s="182" t="n"/>
      <c r="M148" s="182" t="n"/>
      <c r="N148" s="182" t="n"/>
      <c r="O148" s="182" t="n"/>
      <c r="P148" s="182" t="n"/>
      <c r="Q148" s="182" t="n"/>
      <c r="R148" s="182" t="n"/>
      <c r="S148" s="182" t="n"/>
      <c r="T148" s="182" t="n"/>
      <c r="U148" s="182" t="n"/>
      <c r="V148" s="182" t="n"/>
      <c r="W148" s="182" t="n"/>
      <c r="X148" s="182" t="n"/>
      <c r="Y148" s="182" t="n"/>
      <c r="Z148" s="182" t="n"/>
      <c r="AA148" s="182" t="n"/>
      <c r="AB148" s="182" t="n"/>
      <c r="AC148" s="182" t="n"/>
      <c r="AD148" s="182" t="n"/>
      <c r="AE148" s="182" t="n"/>
      <c r="AF148" s="182" t="n"/>
      <c r="AG148" s="182" t="n"/>
      <c r="AH148" s="182" t="n"/>
      <c r="AI148" s="182" t="n"/>
      <c r="AJ148" s="182" t="n"/>
      <c r="AK148" s="182" t="n"/>
      <c r="AL148" s="182" t="n"/>
      <c r="AM148" s="182" t="n"/>
      <c r="AN148" s="182" t="n"/>
      <c r="AO148" s="182" t="n"/>
      <c r="AP148" s="182" t="n"/>
      <c r="AQ148" s="182" t="n"/>
      <c r="AR148" s="182" t="n"/>
      <c r="AS148" s="182" t="n"/>
      <c r="AT148" s="182" t="n"/>
      <c r="AU148" s="182" t="n"/>
      <c r="AV148" s="182" t="n"/>
      <c r="AW148" s="182" t="n"/>
      <c r="AX148" s="182" t="n"/>
      <c r="AY148" s="182" t="n"/>
      <c r="AZ148" s="182" t="n"/>
      <c r="BA148" s="182" t="n"/>
      <c r="BB148" s="182" t="n"/>
      <c r="BC148" s="182" t="n"/>
      <c r="BD148" s="182" t="n"/>
      <c r="BE148" s="182" t="n"/>
      <c r="BF148" s="182" t="n"/>
      <c r="BG148" s="182" t="n"/>
      <c r="BH148" s="182" t="n"/>
      <c r="BI148" s="182" t="n"/>
      <c r="BJ148" s="182" t="n"/>
      <c r="BK148" s="182" t="n"/>
      <c r="BL148" s="182" t="n"/>
      <c r="BM148" s="182" t="n"/>
      <c r="BN148" s="182" t="n"/>
      <c r="BO148" s="182" t="n"/>
      <c r="BP148" s="182" t="n"/>
      <c r="BQ148" s="182" t="n"/>
      <c r="BR148" s="182" t="n"/>
      <c r="BS148" s="182" t="n"/>
      <c r="BT148" s="182" t="n"/>
      <c r="BU148" s="182" t="n"/>
      <c r="BV148" s="182" t="n"/>
      <c r="BW148" s="182" t="n"/>
      <c r="BX148" s="182" t="n"/>
      <c r="BY148" s="182" t="n"/>
      <c r="BZ148" s="182" t="n"/>
      <c r="CA148" s="182" t="n"/>
      <c r="CB148" s="182" t="n"/>
      <c r="CC148" s="182" t="n"/>
      <c r="CD148" s="182" t="n"/>
      <c r="CE148" s="182" t="n"/>
      <c r="CF148" s="182" t="n"/>
      <c r="CG148" s="182" t="n"/>
      <c r="CH148" s="182" t="n"/>
      <c r="CI148" s="182" t="n"/>
      <c r="CJ148" s="182" t="n"/>
      <c r="CK148" s="182" t="n"/>
      <c r="CL148" s="182" t="n"/>
      <c r="CM148" s="182" t="n"/>
      <c r="CN148" s="182" t="n"/>
      <c r="CO148" s="182" t="n"/>
      <c r="CP148" s="182" t="n"/>
      <c r="CQ148" s="182" t="n"/>
      <c r="CR148" s="182" t="n"/>
      <c r="CS148" s="182" t="n"/>
      <c r="CT148" s="182" t="n"/>
      <c r="CU148" s="182" t="n"/>
      <c r="CV148" s="182" t="n"/>
      <c r="CW148" s="182" t="n"/>
      <c r="CX148" s="182" t="n"/>
      <c r="CY148" s="182" t="n"/>
      <c r="CZ148" s="182" t="n"/>
      <c r="DA148" s="203" t="n"/>
      <c r="DB148" s="203" t="n"/>
      <c r="DC148" s="203" t="n"/>
      <c r="DD148" s="203" t="n"/>
      <c r="DE148" s="203" t="n"/>
      <c r="DF148" s="203" t="n"/>
      <c r="DG148" s="203" t="n"/>
      <c r="DH148" s="203" t="n"/>
      <c r="DI148" s="203" t="n"/>
      <c r="DJ148" s="203" t="n"/>
      <c r="DK148" s="203" t="n"/>
      <c r="DL148" s="203" t="n"/>
      <c r="DM148" s="203" t="n"/>
      <c r="DN148" s="203" t="n"/>
      <c r="DO148" s="203" t="n"/>
      <c r="DP148" s="203" t="n"/>
      <c r="DQ148" s="203" t="n"/>
      <c r="DR148" s="203" t="n"/>
      <c r="DS148" s="203" t="n"/>
      <c r="DT148" s="203" t="n"/>
      <c r="DU148" s="203" t="n"/>
      <c r="DV148" s="203" t="n"/>
      <c r="DW148" s="203" t="n"/>
      <c r="DX148" s="203" t="n"/>
      <c r="DY148" s="203" t="n"/>
      <c r="DZ148" s="203" t="n"/>
      <c r="EA148" s="203" t="n"/>
      <c r="EB148" s="203" t="n"/>
      <c r="EC148" s="203" t="n"/>
      <c r="ED148" s="203" t="n"/>
      <c r="EE148" s="203" t="n"/>
      <c r="EF148" s="203" t="n"/>
      <c r="EG148" s="203" t="n"/>
      <c r="EH148" s="203" t="n"/>
      <c r="EI148" s="203" t="n"/>
      <c r="EJ148" s="203" t="n"/>
      <c r="EK148" s="203" t="n"/>
      <c r="EL148" s="203" t="n"/>
      <c r="EM148" s="203" t="n"/>
      <c r="EN148" s="203" t="n"/>
      <c r="EO148" s="203" t="n"/>
      <c r="EP148" s="185">
        <f>SUM(G148:EO148)</f>
        <v/>
      </c>
      <c r="EQ148" s="186">
        <f>E148-EP148</f>
        <v/>
      </c>
    </row>
    <row r="149">
      <c r="A149" s="5" t="n">
        <v>149</v>
      </c>
      <c r="B149" s="179" t="n"/>
      <c r="C149" s="30" t="n"/>
      <c r="D149" s="180" t="n"/>
      <c r="E149" s="181" t="n"/>
      <c r="F149" s="182" t="n"/>
      <c r="G149" s="182" t="n"/>
      <c r="H149" s="182" t="n"/>
      <c r="I149" s="182" t="n"/>
      <c r="J149" s="182" t="n"/>
      <c r="K149" s="182" t="n"/>
      <c r="L149" s="182" t="n"/>
      <c r="M149" s="182" t="n"/>
      <c r="N149" s="182" t="n"/>
      <c r="O149" s="182" t="n"/>
      <c r="P149" s="182" t="n"/>
      <c r="Q149" s="182" t="n"/>
      <c r="R149" s="182" t="n"/>
      <c r="S149" s="182" t="n"/>
      <c r="T149" s="182" t="n"/>
      <c r="U149" s="182" t="n"/>
      <c r="V149" s="182" t="n"/>
      <c r="W149" s="182" t="n"/>
      <c r="X149" s="182" t="n"/>
      <c r="Y149" s="182" t="n"/>
      <c r="Z149" s="182" t="n"/>
      <c r="AA149" s="182" t="n"/>
      <c r="AB149" s="182" t="n"/>
      <c r="AC149" s="182" t="n"/>
      <c r="AD149" s="182" t="n"/>
      <c r="AE149" s="182" t="n"/>
      <c r="AF149" s="182" t="n"/>
      <c r="AG149" s="182" t="n"/>
      <c r="AH149" s="182" t="n"/>
      <c r="AI149" s="182" t="n"/>
      <c r="AJ149" s="182" t="n"/>
      <c r="AK149" s="182" t="n"/>
      <c r="AL149" s="182" t="n"/>
      <c r="AM149" s="182" t="n"/>
      <c r="AN149" s="182" t="n"/>
      <c r="AO149" s="182" t="n"/>
      <c r="AP149" s="182" t="n"/>
      <c r="AQ149" s="182" t="n"/>
      <c r="AR149" s="182" t="n"/>
      <c r="AS149" s="182" t="n"/>
      <c r="AT149" s="182" t="n"/>
      <c r="AU149" s="182" t="n"/>
      <c r="AV149" s="182" t="n"/>
      <c r="AW149" s="182" t="n"/>
      <c r="AX149" s="182" t="n"/>
      <c r="AY149" s="182" t="n"/>
      <c r="AZ149" s="182" t="n"/>
      <c r="BA149" s="182" t="n"/>
      <c r="BB149" s="182" t="n"/>
      <c r="BC149" s="182" t="n"/>
      <c r="BD149" s="182" t="n"/>
      <c r="BE149" s="182" t="n"/>
      <c r="BF149" s="182" t="n"/>
      <c r="BG149" s="182" t="n"/>
      <c r="BH149" s="182" t="n"/>
      <c r="BI149" s="182" t="n"/>
      <c r="BJ149" s="182" t="n"/>
      <c r="BK149" s="182" t="n"/>
      <c r="BL149" s="182" t="n"/>
      <c r="BM149" s="182" t="n"/>
      <c r="BN149" s="182" t="n"/>
      <c r="BO149" s="182" t="n"/>
      <c r="BP149" s="182" t="n"/>
      <c r="BQ149" s="182" t="n"/>
      <c r="BR149" s="182" t="n"/>
      <c r="BS149" s="182" t="n"/>
      <c r="BT149" s="182" t="n"/>
      <c r="BU149" s="182" t="n"/>
      <c r="BV149" s="182" t="n"/>
      <c r="BW149" s="182" t="n"/>
      <c r="BX149" s="182" t="n"/>
      <c r="BY149" s="182" t="n"/>
      <c r="BZ149" s="182" t="n"/>
      <c r="CA149" s="182" t="n"/>
      <c r="CB149" s="182" t="n"/>
      <c r="CC149" s="182" t="n"/>
      <c r="CD149" s="182" t="n"/>
      <c r="CE149" s="182" t="n"/>
      <c r="CF149" s="182" t="n"/>
      <c r="CG149" s="182" t="n"/>
      <c r="CH149" s="182" t="n"/>
      <c r="CI149" s="182" t="n"/>
      <c r="CJ149" s="182" t="n"/>
      <c r="CK149" s="182" t="n"/>
      <c r="CL149" s="182" t="n"/>
      <c r="CM149" s="182" t="n"/>
      <c r="CN149" s="182" t="n"/>
      <c r="CO149" s="182" t="n"/>
      <c r="CP149" s="182" t="n"/>
      <c r="CQ149" s="182" t="n"/>
      <c r="CR149" s="182" t="n"/>
      <c r="CS149" s="182" t="n"/>
      <c r="CT149" s="182" t="n"/>
      <c r="CU149" s="182" t="n"/>
      <c r="CV149" s="182" t="n"/>
      <c r="CW149" s="182" t="n"/>
      <c r="CX149" s="182" t="n"/>
      <c r="CY149" s="182" t="n"/>
      <c r="CZ149" s="182" t="n"/>
      <c r="DA149" s="182" t="n"/>
      <c r="DB149" s="182" t="n"/>
      <c r="DC149" s="182" t="n"/>
      <c r="DD149" s="182" t="n"/>
      <c r="DE149" s="182" t="n"/>
      <c r="DF149" s="182" t="n"/>
      <c r="DG149" s="182" t="n"/>
      <c r="DH149" s="182" t="n"/>
      <c r="DI149" s="182" t="n"/>
      <c r="DJ149" s="182" t="n"/>
      <c r="DK149" s="182" t="n"/>
      <c r="DL149" s="182" t="n"/>
      <c r="DM149" s="182" t="n"/>
      <c r="DN149" s="182" t="n"/>
      <c r="DO149" s="182" t="n"/>
      <c r="DP149" s="182" t="n"/>
      <c r="DQ149" s="182" t="n"/>
      <c r="DR149" s="182" t="n"/>
      <c r="DS149" s="182" t="n"/>
      <c r="DT149" s="182" t="n"/>
      <c r="DU149" s="182" t="n"/>
      <c r="DV149" s="182" t="n"/>
      <c r="DW149" s="182" t="n"/>
      <c r="DX149" s="182" t="n"/>
      <c r="DY149" s="182" t="n"/>
      <c r="DZ149" s="182" t="n"/>
      <c r="EA149" s="182" t="n"/>
      <c r="EB149" s="182" t="n"/>
      <c r="EC149" s="182" t="n"/>
      <c r="ED149" s="182" t="n"/>
      <c r="EE149" s="182" t="n"/>
      <c r="EF149" s="182" t="n"/>
      <c r="EG149" s="182" t="n"/>
      <c r="EH149" s="182" t="n"/>
      <c r="EI149" s="182" t="n"/>
      <c r="EJ149" s="182" t="n"/>
      <c r="EK149" s="182" t="n"/>
      <c r="EL149" s="182" t="n"/>
      <c r="EM149" s="182" t="n"/>
      <c r="EN149" s="182" t="n"/>
      <c r="EO149" s="184" t="n"/>
      <c r="EP149" s="185">
        <f>SUM(G149:EO149)</f>
        <v/>
      </c>
      <c r="EQ149" s="186">
        <f>E149-EP149</f>
        <v/>
      </c>
    </row>
    <row r="150">
      <c r="A150" s="5" t="n">
        <v>150</v>
      </c>
      <c r="B150" s="179" t="n"/>
      <c r="C150" s="30" t="n"/>
      <c r="D150" s="180" t="n"/>
      <c r="E150" s="181" t="n"/>
      <c r="F150" s="182" t="n"/>
      <c r="G150" s="182" t="n"/>
      <c r="H150" s="182" t="n"/>
      <c r="I150" s="182" t="n"/>
      <c r="J150" s="182" t="n"/>
      <c r="K150" s="182" t="n"/>
      <c r="L150" s="182" t="n"/>
      <c r="M150" s="182" t="n"/>
      <c r="N150" s="182" t="n"/>
      <c r="O150" s="182" t="n"/>
      <c r="P150" s="182" t="n"/>
      <c r="Q150" s="182" t="n"/>
      <c r="R150" s="182" t="n"/>
      <c r="S150" s="182" t="n"/>
      <c r="T150" s="182" t="n"/>
      <c r="U150" s="182" t="n"/>
      <c r="V150" s="182" t="n"/>
      <c r="W150" s="182" t="n"/>
      <c r="X150" s="182" t="n"/>
      <c r="Y150" s="182" t="n"/>
      <c r="Z150" s="182" t="n"/>
      <c r="AA150" s="182" t="n"/>
      <c r="AB150" s="182" t="n"/>
      <c r="AC150" s="182" t="n"/>
      <c r="AD150" s="182" t="n"/>
      <c r="AE150" s="182" t="n"/>
      <c r="AF150" s="182" t="n"/>
      <c r="AG150" s="182" t="n"/>
      <c r="AH150" s="182" t="n"/>
      <c r="AI150" s="182" t="n"/>
      <c r="AJ150" s="182" t="n"/>
      <c r="AK150" s="182" t="n"/>
      <c r="AL150" s="182" t="n"/>
      <c r="AM150" s="182" t="n"/>
      <c r="AN150" s="182" t="n"/>
      <c r="AO150" s="182" t="n"/>
      <c r="AP150" s="182" t="n"/>
      <c r="AQ150" s="182" t="n"/>
      <c r="AR150" s="182" t="n"/>
      <c r="AS150" s="182" t="n"/>
      <c r="AT150" s="182" t="n"/>
      <c r="AU150" s="182" t="n"/>
      <c r="AV150" s="182" t="n"/>
      <c r="AW150" s="182" t="n"/>
      <c r="AX150" s="182" t="n"/>
      <c r="AY150" s="182" t="n"/>
      <c r="AZ150" s="182" t="n"/>
      <c r="BA150" s="182" t="n"/>
      <c r="BB150" s="182" t="n"/>
      <c r="BC150" s="182" t="n"/>
      <c r="BD150" s="182" t="n"/>
      <c r="BE150" s="182" t="n"/>
      <c r="BF150" s="182" t="n"/>
      <c r="BG150" s="182" t="n"/>
      <c r="BH150" s="182" t="n"/>
      <c r="BI150" s="182" t="n"/>
      <c r="BJ150" s="182" t="n"/>
      <c r="BK150" s="182" t="n"/>
      <c r="BL150" s="182" t="n"/>
      <c r="BM150" s="182" t="n"/>
      <c r="BN150" s="182" t="n"/>
      <c r="BO150" s="182" t="n"/>
      <c r="BP150" s="182" t="n"/>
      <c r="BQ150" s="182" t="n"/>
      <c r="BR150" s="182" t="n"/>
      <c r="BS150" s="182" t="n"/>
      <c r="BT150" s="182" t="n"/>
      <c r="BU150" s="182" t="n"/>
      <c r="BV150" s="182" t="n"/>
      <c r="BW150" s="182" t="n"/>
      <c r="BX150" s="182" t="n"/>
      <c r="BY150" s="182" t="n"/>
      <c r="BZ150" s="182" t="n"/>
      <c r="CA150" s="182" t="n"/>
      <c r="CB150" s="182" t="n"/>
      <c r="CC150" s="182" t="n"/>
      <c r="CD150" s="182" t="n"/>
      <c r="CE150" s="182" t="n"/>
      <c r="CF150" s="182" t="n"/>
      <c r="CG150" s="182" t="n"/>
      <c r="CH150" s="182" t="n"/>
      <c r="CI150" s="182" t="n"/>
      <c r="CJ150" s="182" t="n"/>
      <c r="CK150" s="182" t="n"/>
      <c r="CL150" s="182" t="n"/>
      <c r="CM150" s="182" t="n"/>
      <c r="CN150" s="182" t="n"/>
      <c r="CO150" s="182" t="n"/>
      <c r="CP150" s="182" t="n"/>
      <c r="CQ150" s="182" t="n"/>
      <c r="CR150" s="182" t="n"/>
      <c r="CS150" s="182" t="n"/>
      <c r="CT150" s="182" t="n"/>
      <c r="CU150" s="182" t="n"/>
      <c r="CV150" s="182" t="n"/>
      <c r="CW150" s="182" t="n"/>
      <c r="CX150" s="182" t="n"/>
      <c r="CY150" s="182" t="n"/>
      <c r="CZ150" s="182" t="n"/>
      <c r="DA150" s="182" t="n"/>
      <c r="DB150" s="182" t="n"/>
      <c r="DC150" s="182" t="n"/>
      <c r="DD150" s="182" t="n"/>
      <c r="DE150" s="182" t="n"/>
      <c r="DF150" s="182" t="n"/>
      <c r="DG150" s="182" t="n"/>
      <c r="DH150" s="182" t="n"/>
      <c r="DI150" s="182" t="n"/>
      <c r="DJ150" s="182" t="n"/>
      <c r="DK150" s="182" t="n"/>
      <c r="DL150" s="182" t="n"/>
      <c r="DM150" s="182" t="n"/>
      <c r="DN150" s="182" t="n"/>
      <c r="DO150" s="182" t="n"/>
      <c r="DP150" s="182" t="n"/>
      <c r="DQ150" s="182" t="n"/>
      <c r="DR150" s="182" t="n"/>
      <c r="DS150" s="182" t="n"/>
      <c r="DT150" s="182" t="n"/>
      <c r="DU150" s="182" t="n"/>
      <c r="DV150" s="182" t="n"/>
      <c r="DW150" s="182" t="n"/>
      <c r="DX150" s="182" t="n"/>
      <c r="DY150" s="182" t="n"/>
      <c r="DZ150" s="182" t="n"/>
      <c r="EA150" s="182" t="n"/>
      <c r="EB150" s="182" t="n"/>
      <c r="EC150" s="182" t="n"/>
      <c r="ED150" s="182" t="n"/>
      <c r="EE150" s="182" t="n"/>
      <c r="EF150" s="182" t="n"/>
      <c r="EG150" s="182" t="n"/>
      <c r="EH150" s="182" t="n"/>
      <c r="EI150" s="182" t="n"/>
      <c r="EJ150" s="182" t="n"/>
      <c r="EK150" s="182" t="n"/>
      <c r="EL150" s="182" t="n"/>
      <c r="EM150" s="182" t="n"/>
      <c r="EN150" s="182" t="n"/>
      <c r="EO150" s="184" t="n"/>
      <c r="EP150" s="185">
        <f>SUM(G150:EO150)</f>
        <v/>
      </c>
      <c r="EQ150" s="186">
        <f>E150-EP150</f>
        <v/>
      </c>
    </row>
    <row r="151">
      <c r="A151" s="5" t="n">
        <v>151</v>
      </c>
      <c r="B151" s="179" t="n"/>
      <c r="C151" s="30" t="n"/>
      <c r="D151" s="180" t="n"/>
      <c r="E151" s="181" t="n"/>
      <c r="F151" s="182" t="n"/>
      <c r="G151" s="182" t="n"/>
      <c r="H151" s="182" t="n"/>
      <c r="I151" s="182" t="n"/>
      <c r="J151" s="182" t="n"/>
      <c r="K151" s="182" t="n"/>
      <c r="L151" s="182" t="n"/>
      <c r="M151" s="182" t="n"/>
      <c r="N151" s="182" t="n"/>
      <c r="O151" s="182" t="n"/>
      <c r="P151" s="182" t="n"/>
      <c r="Q151" s="182" t="n"/>
      <c r="R151" s="182" t="n"/>
      <c r="S151" s="182" t="n"/>
      <c r="T151" s="182" t="n"/>
      <c r="U151" s="182" t="n"/>
      <c r="V151" s="182" t="n"/>
      <c r="W151" s="182" t="n"/>
      <c r="X151" s="182" t="n"/>
      <c r="Y151" s="182" t="n"/>
      <c r="Z151" s="182" t="n"/>
      <c r="AA151" s="182" t="n"/>
      <c r="AB151" s="182" t="n"/>
      <c r="AC151" s="182" t="n"/>
      <c r="AD151" s="182" t="n"/>
      <c r="AE151" s="182" t="n"/>
      <c r="AF151" s="182" t="n"/>
      <c r="AG151" s="182" t="n"/>
      <c r="AH151" s="182" t="n"/>
      <c r="AI151" s="182" t="n"/>
      <c r="AJ151" s="182" t="n"/>
      <c r="AK151" s="182" t="n"/>
      <c r="AL151" s="182" t="n"/>
      <c r="AM151" s="182" t="n"/>
      <c r="AN151" s="182" t="n"/>
      <c r="AO151" s="182" t="n"/>
      <c r="AP151" s="182" t="n"/>
      <c r="AQ151" s="182" t="n"/>
      <c r="AR151" s="182" t="n"/>
      <c r="AS151" s="182" t="n"/>
      <c r="AT151" s="182" t="n"/>
      <c r="AU151" s="182" t="n"/>
      <c r="AV151" s="182" t="n"/>
      <c r="AW151" s="182" t="n"/>
      <c r="AX151" s="182" t="n"/>
      <c r="AY151" s="182" t="n"/>
      <c r="AZ151" s="182" t="n"/>
      <c r="BA151" s="182" t="n"/>
      <c r="BB151" s="182" t="n"/>
      <c r="BC151" s="182" t="n"/>
      <c r="BD151" s="182" t="n"/>
      <c r="BE151" s="182" t="n"/>
      <c r="BF151" s="182" t="n"/>
      <c r="BG151" s="182" t="n"/>
      <c r="BH151" s="182" t="n"/>
      <c r="BI151" s="182" t="n"/>
      <c r="BJ151" s="182" t="n"/>
      <c r="BK151" s="182" t="n"/>
      <c r="BL151" s="182" t="n"/>
      <c r="BM151" s="182" t="n"/>
      <c r="BN151" s="182" t="n"/>
      <c r="BO151" s="182" t="n"/>
      <c r="BP151" s="182" t="n"/>
      <c r="BQ151" s="182" t="n"/>
      <c r="BR151" s="182" t="n"/>
      <c r="BS151" s="182" t="n"/>
      <c r="BT151" s="182" t="n"/>
      <c r="BU151" s="182" t="n"/>
      <c r="BV151" s="182" t="n"/>
      <c r="BW151" s="182" t="n"/>
      <c r="BX151" s="182" t="n"/>
      <c r="BY151" s="182" t="n"/>
      <c r="BZ151" s="182" t="n"/>
      <c r="CA151" s="182" t="n"/>
      <c r="CB151" s="182" t="n"/>
      <c r="CC151" s="182" t="n"/>
      <c r="CD151" s="182" t="n"/>
      <c r="CE151" s="182" t="n"/>
      <c r="CF151" s="182" t="n"/>
      <c r="CG151" s="182" t="n"/>
      <c r="CH151" s="182" t="n"/>
      <c r="CI151" s="182" t="n"/>
      <c r="CJ151" s="182" t="n"/>
      <c r="CK151" s="182" t="n"/>
      <c r="CL151" s="182" t="n"/>
      <c r="CM151" s="182" t="n"/>
      <c r="CN151" s="182" t="n"/>
      <c r="CO151" s="182" t="n"/>
      <c r="CP151" s="182" t="n"/>
      <c r="CQ151" s="182" t="n"/>
      <c r="CR151" s="182" t="n"/>
      <c r="CS151" s="182" t="n"/>
      <c r="CT151" s="182" t="n"/>
      <c r="CU151" s="182" t="n"/>
      <c r="CV151" s="182" t="n"/>
      <c r="CW151" s="182" t="n"/>
      <c r="CX151" s="182" t="n"/>
      <c r="CY151" s="182" t="n"/>
      <c r="CZ151" s="182" t="n"/>
      <c r="DA151" s="182" t="n"/>
      <c r="DB151" s="182" t="n"/>
      <c r="DC151" s="182" t="n"/>
      <c r="DD151" s="182" t="n"/>
      <c r="DE151" s="182" t="n"/>
      <c r="DF151" s="182" t="n"/>
      <c r="DG151" s="182" t="n"/>
      <c r="DH151" s="182" t="n"/>
      <c r="DI151" s="182" t="n"/>
      <c r="DJ151" s="182" t="n"/>
      <c r="DK151" s="182" t="n"/>
      <c r="DL151" s="182" t="n"/>
      <c r="DM151" s="182" t="n"/>
      <c r="DN151" s="182" t="n"/>
      <c r="DO151" s="182" t="n"/>
      <c r="DP151" s="182" t="n"/>
      <c r="DQ151" s="182" t="n"/>
      <c r="DR151" s="182" t="n"/>
      <c r="DS151" s="182" t="n"/>
      <c r="DT151" s="182" t="n"/>
      <c r="DU151" s="182" t="n"/>
      <c r="DV151" s="182" t="n"/>
      <c r="DW151" s="182" t="n"/>
      <c r="DX151" s="182" t="n"/>
      <c r="DY151" s="182" t="n"/>
      <c r="DZ151" s="182" t="n"/>
      <c r="EA151" s="182" t="n"/>
      <c r="EB151" s="182" t="n"/>
      <c r="EC151" s="182" t="n"/>
      <c r="ED151" s="182" t="n"/>
      <c r="EE151" s="182" t="n"/>
      <c r="EF151" s="182" t="n"/>
      <c r="EG151" s="182" t="n"/>
      <c r="EH151" s="182" t="n"/>
      <c r="EI151" s="182" t="n"/>
      <c r="EJ151" s="182" t="n"/>
      <c r="EK151" s="182" t="n"/>
      <c r="EL151" s="182" t="n"/>
      <c r="EM151" s="182" t="n"/>
      <c r="EN151" s="182" t="n"/>
      <c r="EO151" s="184" t="n"/>
      <c r="EP151" s="185">
        <f>SUM(G151:EO151)</f>
        <v/>
      </c>
      <c r="EQ151" s="186">
        <f>E151-EP151</f>
        <v/>
      </c>
    </row>
    <row r="152">
      <c r="A152" s="5" t="n"/>
      <c r="B152" s="197" t="n"/>
      <c r="C152" s="10" t="n"/>
      <c r="D152" s="197" t="n"/>
      <c r="E152" s="198">
        <f>SUM(E2:E151)</f>
        <v/>
      </c>
      <c r="F152" s="199">
        <f>SUM(F2:F151)</f>
        <v/>
      </c>
      <c r="G152" s="199">
        <f>SUM(G2:G151)</f>
        <v/>
      </c>
      <c r="H152" s="199">
        <f>SUM(H2:H151)</f>
        <v/>
      </c>
      <c r="I152" s="199">
        <f>SUM(I2:I151)</f>
        <v/>
      </c>
      <c r="J152" s="199">
        <f>SUM(J2:J151)</f>
        <v/>
      </c>
      <c r="K152" s="199">
        <f>SUM(K2:K151)</f>
        <v/>
      </c>
      <c r="L152" s="199">
        <f>SUM(L2:L151)</f>
        <v/>
      </c>
      <c r="M152" s="199">
        <f>SUM(M2:M151)</f>
        <v/>
      </c>
      <c r="N152" s="199">
        <f>SUM(N2:N151)</f>
        <v/>
      </c>
      <c r="O152" s="199">
        <f>SUM(O2:O151)</f>
        <v/>
      </c>
      <c r="P152" s="199">
        <f>SUM(P2:P151)</f>
        <v/>
      </c>
      <c r="Q152" s="199">
        <f>SUM(Q2:Q151)</f>
        <v/>
      </c>
      <c r="R152" s="199">
        <f>SUM(R2:R151)</f>
        <v/>
      </c>
      <c r="S152" s="199">
        <f>SUM(S2:S151)</f>
        <v/>
      </c>
      <c r="T152" s="199">
        <f>SUM(T2:T151)</f>
        <v/>
      </c>
      <c r="U152" s="199">
        <f>SUM(U2:U151)</f>
        <v/>
      </c>
      <c r="V152" s="199">
        <f>SUM(V2:V151)</f>
        <v/>
      </c>
      <c r="W152" s="199">
        <f>SUM(W2:W151)</f>
        <v/>
      </c>
      <c r="X152" s="199">
        <f>SUM(X2:X151)</f>
        <v/>
      </c>
      <c r="Y152" s="199">
        <f>SUM(Y2:Y151)</f>
        <v/>
      </c>
      <c r="Z152" s="199">
        <f>SUM(Z2:Z151)</f>
        <v/>
      </c>
      <c r="AA152" s="199">
        <f>SUM(AA2:AA151)</f>
        <v/>
      </c>
      <c r="AB152" s="199">
        <f>SUM(AB2:AB151)</f>
        <v/>
      </c>
      <c r="AC152" s="199">
        <f>SUM(AC2:AC151)</f>
        <v/>
      </c>
      <c r="AD152" s="199">
        <f>SUM(AD2:AD151)</f>
        <v/>
      </c>
      <c r="AE152" s="199">
        <f>SUM(AE2:AE151)</f>
        <v/>
      </c>
      <c r="AF152" s="199">
        <f>SUM(AF2:AF151)</f>
        <v/>
      </c>
      <c r="AG152" s="199">
        <f>SUM(AG2:AG151)</f>
        <v/>
      </c>
      <c r="AH152" s="199">
        <f>SUM(AH2:AH151)</f>
        <v/>
      </c>
      <c r="AI152" s="199">
        <f>SUM(AI2:AI151)</f>
        <v/>
      </c>
      <c r="AJ152" s="199">
        <f>SUM(AJ2:AJ151)</f>
        <v/>
      </c>
      <c r="AK152" s="199">
        <f>SUM(AK2:AK151)</f>
        <v/>
      </c>
      <c r="AL152" s="199">
        <f>SUM(AL2:AL151)</f>
        <v/>
      </c>
      <c r="AM152" s="199">
        <f>SUM(AM2:AM151)</f>
        <v/>
      </c>
      <c r="AN152" s="199">
        <f>SUM(AN2:AN151)</f>
        <v/>
      </c>
      <c r="AO152" s="199">
        <f>SUM(AO2:AO151)</f>
        <v/>
      </c>
      <c r="AP152" s="199">
        <f>SUM(AP2:AP151)</f>
        <v/>
      </c>
      <c r="AQ152" s="199">
        <f>SUM(AQ2:AQ151)</f>
        <v/>
      </c>
      <c r="AR152" s="199">
        <f>SUM(AR2:AR151)</f>
        <v/>
      </c>
      <c r="AS152" s="199">
        <f>SUM(AS2:AS151)</f>
        <v/>
      </c>
      <c r="AT152" s="199">
        <f>SUM(AT2:AT151)</f>
        <v/>
      </c>
      <c r="AU152" s="199">
        <f>SUM(AU2:AU151)</f>
        <v/>
      </c>
      <c r="AV152" s="199">
        <f>SUM(AV2:AV151)</f>
        <v/>
      </c>
      <c r="AW152" s="199">
        <f>SUM(AW2:AW151)</f>
        <v/>
      </c>
      <c r="AX152" s="199">
        <f>SUM(AX2:AX151)</f>
        <v/>
      </c>
      <c r="AY152" s="199">
        <f>SUM(AY2:AY151)</f>
        <v/>
      </c>
      <c r="AZ152" s="199">
        <f>SUM(AZ2:AZ151)</f>
        <v/>
      </c>
      <c r="BA152" s="199">
        <f>SUM(BA2:BA151)</f>
        <v/>
      </c>
      <c r="BB152" s="199">
        <f>SUM(BB2:BB151)</f>
        <v/>
      </c>
      <c r="BC152" s="199">
        <f>SUM(BC2:BC151)</f>
        <v/>
      </c>
      <c r="BD152" s="199">
        <f>SUM(BD2:BD151)</f>
        <v/>
      </c>
      <c r="BE152" s="199">
        <f>SUM(BE2:BE151)</f>
        <v/>
      </c>
      <c r="BF152" s="199">
        <f>SUM(BF2:BF151)</f>
        <v/>
      </c>
      <c r="BG152" s="199">
        <f>SUM(BG2:BG151)</f>
        <v/>
      </c>
      <c r="BH152" s="199">
        <f>SUM(BH2:BH151)</f>
        <v/>
      </c>
      <c r="BI152" s="199">
        <f>SUM(BI2:BI151)</f>
        <v/>
      </c>
      <c r="BJ152" s="199">
        <f>SUM(BJ2:BJ151)</f>
        <v/>
      </c>
      <c r="BK152" s="199">
        <f>SUM(BK2:BK151)</f>
        <v/>
      </c>
      <c r="BL152" s="199">
        <f>SUM(BL2:BL151)</f>
        <v/>
      </c>
      <c r="BM152" s="199">
        <f>SUM(BM2:BM151)</f>
        <v/>
      </c>
      <c r="BN152" s="199">
        <f>SUM(BN2:BN151)</f>
        <v/>
      </c>
      <c r="BO152" s="199">
        <f>SUM(BO2:BO151)</f>
        <v/>
      </c>
      <c r="BP152" s="199">
        <f>SUM(BP2:BP151)</f>
        <v/>
      </c>
      <c r="BQ152" s="199">
        <f>SUM(BQ2:BQ151)</f>
        <v/>
      </c>
      <c r="BR152" s="199">
        <f>SUM(BR2:BR151)</f>
        <v/>
      </c>
      <c r="BS152" s="199">
        <f>SUM(BS2:BS151)</f>
        <v/>
      </c>
      <c r="BT152" s="199">
        <f>SUM(BT2:BT151)</f>
        <v/>
      </c>
      <c r="BU152" s="199">
        <f>SUM(BU2:BU151)</f>
        <v/>
      </c>
      <c r="BV152" s="199">
        <f>SUM(BV2:BV151)</f>
        <v/>
      </c>
      <c r="BW152" s="199">
        <f>SUM(BW2:BW151)</f>
        <v/>
      </c>
      <c r="BX152" s="199">
        <f>SUM(BX2:BX151)</f>
        <v/>
      </c>
      <c r="BY152" s="199">
        <f>SUM(BY2:BY151)</f>
        <v/>
      </c>
      <c r="BZ152" s="199">
        <f>SUM(BZ2:BZ151)</f>
        <v/>
      </c>
      <c r="CA152" s="199">
        <f>SUM(CA2:CA151)</f>
        <v/>
      </c>
      <c r="CB152" s="199">
        <f>SUM(CB2:CB151)</f>
        <v/>
      </c>
      <c r="CC152" s="199">
        <f>SUM(CC2:CC151)</f>
        <v/>
      </c>
      <c r="CD152" s="199">
        <f>SUM(CD2:CD151)</f>
        <v/>
      </c>
      <c r="CE152" s="199">
        <f>SUM(CE2:CE151)</f>
        <v/>
      </c>
      <c r="CF152" s="199">
        <f>SUM(CF2:CF151)</f>
        <v/>
      </c>
      <c r="CG152" s="199">
        <f>SUM(CG2:CG151)</f>
        <v/>
      </c>
      <c r="CH152" s="199">
        <f>SUM(CH2:CH151)</f>
        <v/>
      </c>
      <c r="CI152" s="199">
        <f>SUM(CI2:CI151)</f>
        <v/>
      </c>
      <c r="CJ152" s="199">
        <f>SUM(CJ2:CJ151)</f>
        <v/>
      </c>
      <c r="CK152" s="199">
        <f>SUM(CK2:CK151)</f>
        <v/>
      </c>
      <c r="CL152" s="199">
        <f>SUM(CL2:CL151)</f>
        <v/>
      </c>
      <c r="CM152" s="199">
        <f>SUM(CM2:CM151)</f>
        <v/>
      </c>
      <c r="CN152" s="199">
        <f>SUM(CN2:CN151)</f>
        <v/>
      </c>
      <c r="CO152" s="199">
        <f>SUM(CO2:CO151)</f>
        <v/>
      </c>
      <c r="CP152" s="199">
        <f>SUM(CP2:CP151)</f>
        <v/>
      </c>
      <c r="CQ152" s="199">
        <f>SUM(CQ2:CQ151)</f>
        <v/>
      </c>
      <c r="CR152" s="199">
        <f>SUM(CR2:CR151)</f>
        <v/>
      </c>
      <c r="CS152" s="199">
        <f>SUM(CS2:CS151)</f>
        <v/>
      </c>
      <c r="CT152" s="199">
        <f>SUM(CT2:CT151)</f>
        <v/>
      </c>
      <c r="CU152" s="199">
        <f>SUM(CU2:CU151)</f>
        <v/>
      </c>
      <c r="CV152" s="199">
        <f>SUM(CV2:CV151)</f>
        <v/>
      </c>
      <c r="CW152" s="199">
        <f>SUM(CW2:CW151)</f>
        <v/>
      </c>
      <c r="CX152" s="199">
        <f>SUM(CX2:CX151)</f>
        <v/>
      </c>
      <c r="CY152" s="199">
        <f>SUM(CY2:CY151)</f>
        <v/>
      </c>
      <c r="CZ152" s="199">
        <f>SUM(CZ2:CZ151)</f>
        <v/>
      </c>
      <c r="DA152" s="199">
        <f>SUM(DA2:DA151)</f>
        <v/>
      </c>
      <c r="DB152" s="199">
        <f>SUM(DB2:DB151)</f>
        <v/>
      </c>
      <c r="DC152" s="199">
        <f>SUM(DC2:DC151)</f>
        <v/>
      </c>
      <c r="DD152" s="199">
        <f>SUM(DD2:DD151)</f>
        <v/>
      </c>
      <c r="DE152" s="199">
        <f>SUM(DE2:DE151)</f>
        <v/>
      </c>
      <c r="DF152" s="199">
        <f>SUM(DF2:DF151)</f>
        <v/>
      </c>
      <c r="DG152" s="199">
        <f>SUM(DG2:DG151)</f>
        <v/>
      </c>
      <c r="DH152" s="199">
        <f>SUM(DH2:DH151)</f>
        <v/>
      </c>
      <c r="DI152" s="199">
        <f>SUM(DI2:DI151)</f>
        <v/>
      </c>
      <c r="DJ152" s="199">
        <f>SUM(DJ2:DJ151)</f>
        <v/>
      </c>
      <c r="DK152" s="199">
        <f>SUM(DK2:DK151)</f>
        <v/>
      </c>
      <c r="DL152" s="199">
        <f>SUM(DL2:DL151)</f>
        <v/>
      </c>
      <c r="DM152" s="199">
        <f>SUM(DM2:DM151)</f>
        <v/>
      </c>
      <c r="DN152" s="199">
        <f>SUM(DN2:DN151)</f>
        <v/>
      </c>
      <c r="DO152" s="199">
        <f>SUM(DO2:DO151)</f>
        <v/>
      </c>
      <c r="DP152" s="199">
        <f>SUM(DP2:DP151)</f>
        <v/>
      </c>
      <c r="DQ152" s="199">
        <f>SUM(DQ2:DQ151)</f>
        <v/>
      </c>
      <c r="DR152" s="199">
        <f>SUM(DR2:DR151)</f>
        <v/>
      </c>
      <c r="DS152" s="199">
        <f>SUM(DS2:DS151)</f>
        <v/>
      </c>
      <c r="DT152" s="199">
        <f>SUM(DT2:DT151)</f>
        <v/>
      </c>
      <c r="DU152" s="199">
        <f>SUM(DU2:DU151)</f>
        <v/>
      </c>
      <c r="DV152" s="199">
        <f>SUM(DV2:DV151)</f>
        <v/>
      </c>
      <c r="DW152" s="199">
        <f>SUM(DW2:DW151)</f>
        <v/>
      </c>
      <c r="DX152" s="199">
        <f>SUM(DX2:DX151)</f>
        <v/>
      </c>
      <c r="DY152" s="199">
        <f>SUM(DY2:DY151)</f>
        <v/>
      </c>
      <c r="DZ152" s="199">
        <f>SUM(DZ2:DZ151)</f>
        <v/>
      </c>
      <c r="EA152" s="199">
        <f>SUM(EA2:EA151)</f>
        <v/>
      </c>
      <c r="EB152" s="199">
        <f>SUM(EB2:EB151)</f>
        <v/>
      </c>
      <c r="EC152" s="199">
        <f>SUM(EC2:EC151)</f>
        <v/>
      </c>
      <c r="ED152" s="199">
        <f>SUM(ED2:ED151)</f>
        <v/>
      </c>
      <c r="EE152" s="199">
        <f>SUM(EE2:EE151)</f>
        <v/>
      </c>
      <c r="EF152" s="199">
        <f>SUM(EF2:EF151)</f>
        <v/>
      </c>
      <c r="EG152" s="199">
        <f>SUM(EG2:EG151)</f>
        <v/>
      </c>
      <c r="EH152" s="199">
        <f>SUM(EH2:EH151)</f>
        <v/>
      </c>
      <c r="EI152" s="199">
        <f>SUM(EI2:EI151)</f>
        <v/>
      </c>
      <c r="EJ152" s="199">
        <f>SUM(EJ2:EJ151)</f>
        <v/>
      </c>
      <c r="EK152" s="199">
        <f>SUM(EK2:EK151)</f>
        <v/>
      </c>
      <c r="EL152" s="199">
        <f>SUM(EL2:EL151)</f>
        <v/>
      </c>
      <c r="EM152" s="199">
        <f>SUM(EM2:EM151)</f>
        <v/>
      </c>
      <c r="EN152" s="199">
        <f>SUM(EN2:EN151)</f>
        <v/>
      </c>
      <c r="EO152" s="199">
        <f>SUM(EO2:EO151)</f>
        <v/>
      </c>
      <c r="EP152" s="185">
        <f>SUM(F152:EO152)</f>
        <v/>
      </c>
      <c r="EQ152" s="186">
        <f>E152-EP152</f>
        <v/>
      </c>
    </row>
    <row r="153">
      <c r="BD153" s="36" t="n"/>
      <c r="BE153" s="36" t="n"/>
      <c r="BF153" s="36" t="n"/>
      <c r="BG153" s="36" t="n"/>
      <c r="BH153" s="36" t="n"/>
      <c r="BI153" s="36" t="n"/>
      <c r="BJ153" s="36" t="n"/>
    </row>
  </sheetData>
  <autoFilter ref="A1:GN1"/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D153"/>
  <sheetViews>
    <sheetView workbookViewId="0">
      <pane xSplit="5" ySplit="1" topLeftCell="N2" activePane="bottomRight" state="frozenSplit"/>
      <selection pane="topRight" activeCell="F1" sqref="F1"/>
      <selection pane="bottomLeft" activeCell="A2" sqref="A2"/>
      <selection pane="bottomRight" activeCell="C7" sqref="C7"/>
    </sheetView>
  </sheetViews>
  <sheetFormatPr baseColWidth="8" defaultColWidth="8.42578125" defaultRowHeight="15"/>
  <cols>
    <col width="12.140625" customWidth="1" min="2" max="2"/>
    <col width="38.42578125" customWidth="1" min="3" max="3"/>
    <col width="12.140625" customWidth="1" min="4" max="4"/>
    <col width="15.42578125" customWidth="1" min="5" max="14"/>
    <col width="16.140625" customWidth="1" min="15" max="25"/>
    <col width="11.140625" customWidth="1" min="26" max="26"/>
    <col width="13.42578125" customWidth="1" min="27" max="38"/>
    <col width="16.140625" customWidth="1" min="39" max="39"/>
    <col width="14" customWidth="1" min="40" max="40"/>
    <col width="16.140625" customWidth="1" min="41" max="41"/>
    <col width="13.42578125" customWidth="1" min="42" max="185"/>
    <col width="11.42578125" customWidth="1" min="186" max="186"/>
  </cols>
  <sheetData>
    <row r="1" ht="45" customFormat="1" customHeight="1" s="28">
      <c r="A1" s="11" t="n"/>
      <c r="B1" s="173" t="inlineStr">
        <is>
          <t xml:space="preserve">Posting Date </t>
        </is>
      </c>
      <c r="C1" s="19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A210527A140LOCUST</t>
        </is>
      </c>
      <c r="G1" s="22" t="inlineStr">
        <is>
          <t>A210407B298DEV</t>
        </is>
      </c>
      <c r="H1" s="22" t="inlineStr">
        <is>
          <t>BA2B9C8 X2027 MARTINI</t>
        </is>
      </c>
      <c r="I1" s="22" t="inlineStr">
        <is>
          <t>A210501B519CELINE</t>
        </is>
      </c>
      <c r="J1" s="22" t="inlineStr">
        <is>
          <t>A201214B620ENSORSAY</t>
        </is>
      </c>
      <c r="K1" s="22" t="inlineStr">
        <is>
          <t>A210624B620ISPLAYDAYV2</t>
        </is>
      </c>
      <c r="L1" s="22" t="inlineStr">
        <is>
          <t>BA6B2C0 37ISPLAYDAY</t>
        </is>
      </c>
      <c r="M1" s="22" t="inlineStr">
        <is>
          <t>A210225B620AUDIOOUT</t>
        </is>
      </c>
      <c r="N1" s="22" t="inlineStr">
        <is>
          <t>A201109B620EBUGDAY</t>
        </is>
      </c>
      <c r="O1" s="22" t="inlineStr">
        <is>
          <t>A210201B620CARRIER</t>
        </is>
      </c>
      <c r="P1" s="22" t="inlineStr">
        <is>
          <t>A210311B620POGOPINS</t>
        </is>
      </c>
      <c r="Q1" s="22" t="inlineStr">
        <is>
          <t>A210225B620TOUCH</t>
        </is>
      </c>
      <c r="R1" s="22" t="inlineStr">
        <is>
          <t>A210521BF2POWER</t>
        </is>
      </c>
      <c r="S1" s="22" t="inlineStr">
        <is>
          <t>A210322BF3CAMUNIFIED</t>
        </is>
      </c>
      <c r="T1" s="22" t="inlineStr">
        <is>
          <t>A210501BF3MAKAHADEVCAM</t>
        </is>
      </c>
      <c r="U1" s="22" t="inlineStr">
        <is>
          <t>D2y Chipset, Proto1</t>
        </is>
      </c>
      <c r="V1" s="22" t="inlineStr">
        <is>
          <t>A210419DA2ByDISPLAY</t>
        </is>
      </c>
      <c r="W1" s="22" t="inlineStr">
        <is>
          <t>A210419DA2ByOPTICAL</t>
        </is>
      </c>
      <c r="X1" s="22" t="inlineStr">
        <is>
          <t>A210709D52DEVCARDNFC</t>
        </is>
      </c>
      <c r="Y1" s="22" t="inlineStr">
        <is>
          <t>A210527DA6BXAUDIO</t>
        </is>
      </c>
      <c r="Z1" s="22" t="inlineStr">
        <is>
          <t>A210514D6XUSBC</t>
        </is>
      </c>
      <c r="AA1" s="22" t="inlineStr">
        <is>
          <t>A210318DA7B3BASEBOARD</t>
        </is>
      </c>
      <c r="AB1" s="22" t="inlineStr">
        <is>
          <t>A210114DA7B3BONGO</t>
        </is>
      </c>
      <c r="AC1" s="22" t="inlineStr">
        <is>
          <t>A210318DA7B3CHARGER</t>
        </is>
      </c>
      <c r="AD1" s="22" t="inlineStr">
        <is>
          <t>A210318DA7B3CHIPSET</t>
        </is>
      </c>
      <c r="AE1" s="22" t="inlineStr">
        <is>
          <t>A210421D73KOIAFE</t>
        </is>
      </c>
      <c r="AF1" s="22" t="inlineStr">
        <is>
          <t>A210528D7XARC</t>
        </is>
      </c>
      <c r="AG1" s="22" t="inlineStr">
        <is>
          <t>DA7BX STARDUST</t>
        </is>
      </c>
      <c r="AH1" s="22" t="inlineStr">
        <is>
          <t>A210527DA7BXIRONMAN</t>
        </is>
      </c>
      <c r="AI1" s="22" t="inlineStr">
        <is>
          <t>A210419DA7BxDISPLAY</t>
        </is>
      </c>
      <c r="AJ1" s="22" t="inlineStr">
        <is>
          <t>A210419DA7BxOPTICAL</t>
        </is>
      </c>
      <c r="AK1" s="22" t="inlineStr">
        <is>
          <t>D7x/D63 Sensor, Proto1</t>
        </is>
      </c>
      <c r="AL1" s="22" t="inlineStr">
        <is>
          <t>A210401E5BOX2MCARRIERGEN</t>
        </is>
      </c>
      <c r="AM1" s="22" t="inlineStr">
        <is>
          <t>A210506EA5BOX2MCITADISCRETE</t>
        </is>
      </c>
      <c r="AN1" s="22" t="inlineStr">
        <is>
          <t>EA5 PIC CARRIER GEN2P5P2</t>
        </is>
      </c>
      <c r="AO1" s="22" t="inlineStr">
        <is>
          <t>A210308E99BOTTOPHAMADANARYA</t>
        </is>
      </c>
      <c r="AP1" s="22" t="inlineStr">
        <is>
          <t>E126 DB SOC UNO, Proto1</t>
        </is>
      </c>
      <c r="AQ1" s="22" t="inlineStr">
        <is>
          <t>A210308E126MINICARRIER</t>
        </is>
      </c>
      <c r="AR1" s="22" t="inlineStr">
        <is>
          <t>A210509FALCONMLB</t>
        </is>
      </c>
      <c r="AS1" s="22" t="inlineStr">
        <is>
          <t>A210503J6XXFURYDCNAND</t>
        </is>
      </c>
      <c r="AT1" s="22" t="inlineStr">
        <is>
          <t>A210507J271ACE2</t>
        </is>
      </c>
      <c r="AU1" s="22" t="inlineStr">
        <is>
          <t>A210507J271CAMERA</t>
        </is>
      </c>
      <c r="AV1" s="22" t="inlineStr">
        <is>
          <t>A210420J271CERES</t>
        </is>
      </c>
      <c r="AW1" s="22" t="inlineStr">
        <is>
          <t>A210422J271DEV</t>
        </is>
      </c>
      <c r="AX1" s="22" t="inlineStr">
        <is>
          <t>A210507J271DOG</t>
        </is>
      </c>
      <c r="AY1" s="22" t="inlineStr">
        <is>
          <t>A210426J271MOTIONSENSOR</t>
        </is>
      </c>
      <c r="AZ1" s="22" t="inlineStr">
        <is>
          <t>A210420J271NAND</t>
        </is>
      </c>
      <c r="BA1" s="22" t="inlineStr">
        <is>
          <t>A210426J271SPEAKERAMP</t>
        </is>
      </c>
      <c r="BB1" s="22" t="inlineStr">
        <is>
          <t>A210330J310ACE2</t>
        </is>
      </c>
      <c r="BC1" s="22" t="inlineStr">
        <is>
          <t>A210329J310SCORPIUS</t>
        </is>
      </c>
      <c r="BD1" s="22" t="inlineStr">
        <is>
          <t>A210330J310NAND</t>
        </is>
      </c>
      <c r="BE1" s="22" t="inlineStr">
        <is>
          <t>A201215J348IRONMANNF60FURY</t>
        </is>
      </c>
      <c r="BF1" s="22" t="inlineStr">
        <is>
          <t>A210326KC705INTERPOSER</t>
        </is>
      </c>
      <c r="BG1" s="22" t="inlineStr">
        <is>
          <t>Little Solenoid Dev, Proto1</t>
        </is>
      </c>
      <c r="BH1" s="66" t="inlineStr">
        <is>
          <t>LTST-C194PGWT-APM</t>
        </is>
      </c>
      <c r="BI1" s="22" t="inlineStr">
        <is>
          <t xml:space="preserve">A210415NA1B9C9NFCDEV </t>
        </is>
      </c>
      <c r="BJ1" s="66" t="inlineStr">
        <is>
          <t>Q BIN</t>
        </is>
      </c>
      <c r="BK1" s="22" t="inlineStr">
        <is>
          <t>A201110QUICKSILVERBRAIN</t>
        </is>
      </c>
      <c r="BL1" s="22" t="inlineStr">
        <is>
          <t>TA2B7C5 QUICK SILVER BRAIN</t>
        </is>
      </c>
      <c r="BM1" s="22" t="inlineStr">
        <is>
          <t>A210331T306ALPACABURNOUT</t>
        </is>
      </c>
      <c r="BN1" s="22" t="inlineStr">
        <is>
          <t>A210520T306ALPACARALLY</t>
        </is>
      </c>
      <c r="BO1" s="22" t="inlineStr">
        <is>
          <t>A210316T306BADGERBURNOUT</t>
        </is>
      </c>
      <c r="BP1" s="22" t="inlineStr">
        <is>
          <t>A210316T306BADGERLDB</t>
        </is>
      </c>
      <c r="BQ1" s="22" t="inlineStr">
        <is>
          <t>A210316T306BADGERRALLY</t>
        </is>
      </c>
      <c r="BR1" s="22" t="inlineStr">
        <is>
          <t>A210616T306COYOTE</t>
        </is>
      </c>
      <c r="BS1" s="22" t="inlineStr">
        <is>
          <t>A210416T306COYOTESTICK</t>
        </is>
      </c>
      <c r="BT1" s="22" t="inlineStr">
        <is>
          <t>A210212T306DRIFTDPM</t>
        </is>
      </c>
      <c r="BU1" s="22" t="inlineStr">
        <is>
          <t>A210323T306MINKLDB</t>
        </is>
      </c>
      <c r="BV1" s="22" t="inlineStr">
        <is>
          <t>A210203T306MINKRALLY</t>
        </is>
      </c>
      <c r="BW1" s="22" t="inlineStr">
        <is>
          <t>TA3B0C6 SINK</t>
        </is>
      </c>
      <c r="BX1" s="22" t="inlineStr">
        <is>
          <t>A210323T306TLOAD</t>
        </is>
      </c>
      <c r="BY1" s="22" t="inlineStr">
        <is>
          <t>A210416T341TABLETOP</t>
        </is>
      </c>
      <c r="BZ1" s="22" t="inlineStr">
        <is>
          <t>A210223T348CHANNINGTCBGA</t>
        </is>
      </c>
      <c r="CA1" s="22" t="inlineStr">
        <is>
          <t>A210318T348CHANNINGTCBU</t>
        </is>
      </c>
      <c r="CB1" s="22" t="inlineStr">
        <is>
          <t>A210708T683COAXTOOAHU</t>
        </is>
      </c>
      <c r="CC1" s="22" t="inlineStr">
        <is>
          <t>A210625T683TRBROWLED</t>
        </is>
      </c>
      <c r="CD1" s="22" t="inlineStr">
        <is>
          <t>TA6B8C3 SCAM</t>
        </is>
      </c>
      <c r="CE1" s="22" t="inlineStr">
        <is>
          <t>A200620TA7B2C0RETROMLB</t>
        </is>
      </c>
      <c r="CF1" s="22" t="inlineStr">
        <is>
          <t>TA7B2C0 MLB</t>
        </is>
      </c>
      <c r="CG1" s="22" t="inlineStr">
        <is>
          <t>A210520T773THUMPER</t>
        </is>
      </c>
      <c r="CH1" s="22" t="inlineStr">
        <is>
          <t>A210520T773UPLIGHT</t>
        </is>
      </c>
      <c r="CI1" s="22" t="inlineStr">
        <is>
          <t>A210222T773VIPPEFYRMLB</t>
        </is>
      </c>
      <c r="CJ1" s="22" t="inlineStr">
        <is>
          <t>A210111T841ADEL</t>
        </is>
      </c>
      <c r="CK1" s="22" t="inlineStr">
        <is>
          <t>A210326T841ARCHEAMS</t>
        </is>
      </c>
      <c r="CL1" s="22" t="inlineStr">
        <is>
          <t>TA8B4C1 BANDERA DEV2</t>
        </is>
      </c>
      <c r="CM1" s="22" t="inlineStr">
        <is>
          <t>A210204T841BEAST</t>
        </is>
      </c>
      <c r="CN1" s="22" t="inlineStr">
        <is>
          <t>A210204T841BERGELMIR</t>
        </is>
      </c>
      <c r="CO1" s="22" t="inlineStr">
        <is>
          <t>A210402T841BOWIE</t>
        </is>
      </c>
      <c r="CP1" s="22" t="inlineStr">
        <is>
          <t>A210517T841CARPOAMS</t>
        </is>
      </c>
      <c r="CQ1" s="22" t="inlineStr">
        <is>
          <t>A210409T841CASTLE</t>
        </is>
      </c>
      <c r="CR1" s="22" t="inlineStr">
        <is>
          <t>A210507T841CHARIZARD</t>
        </is>
      </c>
      <c r="CS1" s="22" t="inlineStr">
        <is>
          <t>A210507T841CHARMELEON</t>
        </is>
      </c>
      <c r="CT1" s="22" t="inlineStr">
        <is>
          <t>A210416T841COFFEE</t>
        </is>
      </c>
      <c r="CU1" s="22" t="inlineStr">
        <is>
          <t>A210422T841COMET</t>
        </is>
      </c>
      <c r="CV1" s="22" t="inlineStr">
        <is>
          <t>A210602T841CRICKET</t>
        </is>
      </c>
      <c r="CW1" s="22" t="inlineStr">
        <is>
          <t>A210409T841CROSSBONES</t>
        </is>
      </c>
      <c r="CX1" s="22" t="inlineStr">
        <is>
          <t>A210409T841CYGNUS</t>
        </is>
      </c>
      <c r="CY1" s="22" t="inlineStr">
        <is>
          <t>A210326T841DROGON</t>
        </is>
      </c>
      <c r="CZ1" s="22" t="inlineStr">
        <is>
          <t>A210323T841GRACULA</t>
        </is>
      </c>
      <c r="DA1" s="22" t="inlineStr">
        <is>
          <t>A210126T841HELIOS</t>
        </is>
      </c>
      <c r="DB1" s="22" t="inlineStr">
        <is>
          <t>A210414T841KING</t>
        </is>
      </c>
      <c r="DC1" s="22" t="inlineStr">
        <is>
          <t>A210719T841LLTIBOARDS</t>
        </is>
      </c>
      <c r="DD1" s="22" t="inlineStr">
        <is>
          <t>A210222T841LLTRBOARDS</t>
        </is>
      </c>
      <c r="DE1" s="22" t="inlineStr">
        <is>
          <t>A210622T841PAHVO</t>
        </is>
      </c>
      <c r="DF1" s="22" t="inlineStr">
        <is>
          <t>A210514T841RABOOT</t>
        </is>
      </c>
      <c r="DG1" s="22" t="inlineStr">
        <is>
          <t>A210514T841RAICHU</t>
        </is>
      </c>
      <c r="DH1" s="22" t="inlineStr">
        <is>
          <t>A210514T841RATTATA</t>
        </is>
      </c>
      <c r="DI1" s="22" t="inlineStr">
        <is>
          <t>A210402T841REDBUD2</t>
        </is>
      </c>
      <c r="DJ1" s="22" t="inlineStr">
        <is>
          <t>A210312T841ROOK</t>
        </is>
      </c>
      <c r="DK1" s="22" t="inlineStr">
        <is>
          <t>TA8B4C1 ROTOM</t>
        </is>
      </c>
      <c r="DL1" s="22" t="inlineStr">
        <is>
          <t>A210326T841ROYAL PALM</t>
        </is>
      </c>
      <c r="DM1" s="22" t="inlineStr">
        <is>
          <t>A210514T841RUFFLET</t>
        </is>
      </c>
      <c r="DN1" s="22" t="inlineStr">
        <is>
          <t>A201118T841SCARECROW</t>
        </is>
      </c>
      <c r="DO1" s="22" t="inlineStr">
        <is>
          <t>A210406TA8B7C7ODYSSEY</t>
        </is>
      </c>
      <c r="DP1" s="22" t="inlineStr">
        <is>
          <t>TA8B7C7 SPUTNIK</t>
        </is>
      </c>
      <c r="DQ1" s="177" t="inlineStr">
        <is>
          <t>A210222T946GMB</t>
        </is>
      </c>
      <c r="DR1" s="22" t="inlineStr">
        <is>
          <t>A210420T936BLAZAR</t>
        </is>
      </c>
      <c r="DS1" s="177" t="inlineStr">
        <is>
          <t>T995 Tamba Dev, Proto1</t>
        </is>
      </c>
      <c r="DT1" s="177" t="inlineStr">
        <is>
          <t>TA1B0C2D3 NMB</t>
        </is>
      </c>
      <c r="DU1" s="177" t="inlineStr">
        <is>
          <t>A210708T1251AMPPOWER</t>
        </is>
      </c>
      <c r="DV1" s="177" t="inlineStr">
        <is>
          <t>A210520TRIANGULUMINT</t>
        </is>
      </c>
      <c r="DW1" s="177" t="inlineStr">
        <is>
          <t>X373 DOE</t>
        </is>
      </c>
      <c r="DX1" s="177" t="inlineStr">
        <is>
          <t>A210624X582DEV</t>
        </is>
      </c>
      <c r="DY1" s="22" t="inlineStr">
        <is>
          <t>A201208X1230AUDIO</t>
        </is>
      </c>
      <c r="DZ1" s="22" t="inlineStr">
        <is>
          <t>A201210X1230BASE</t>
        </is>
      </c>
      <c r="EA1" s="22" t="inlineStr">
        <is>
          <t>A210701X1230CAMERAOFC</t>
        </is>
      </c>
      <c r="EB1" s="177" t="inlineStr">
        <is>
          <t>A210226XA1B2C3D0DEBUGDNGL</t>
        </is>
      </c>
      <c r="EC1" s="177" t="inlineStr">
        <is>
          <t>XA1B2C3D0 IPD</t>
        </is>
      </c>
      <c r="ED1" s="177" t="inlineStr">
        <is>
          <t>A210615X1230MLBEVT</t>
        </is>
      </c>
      <c r="EE1" s="177" t="inlineStr">
        <is>
          <t>A210218X1230MLBTONGA</t>
        </is>
      </c>
      <c r="EF1" s="177" t="inlineStr">
        <is>
          <t>A201230X1230PUCK</t>
        </is>
      </c>
      <c r="EG1" s="177" t="inlineStr">
        <is>
          <t>XA1B9C9D6 USB-C</t>
        </is>
      </c>
      <c r="EH1" s="177" t="inlineStr">
        <is>
          <t>A210603X2042DEV2</t>
        </is>
      </c>
      <c r="EI1" s="22" t="inlineStr">
        <is>
          <t>A2100601X2042PP1</t>
        </is>
      </c>
      <c r="EJ1" s="22" t="inlineStr">
        <is>
          <t>A210412X2042ELVIS2</t>
        </is>
      </c>
      <c r="EK1" s="22" t="inlineStr">
        <is>
          <t>A201201XA2B0C4D2MLBPOC</t>
        </is>
      </c>
      <c r="EL1" s="22" t="inlineStr">
        <is>
          <t>XA2B0C4D2 TAYCAN</t>
        </is>
      </c>
      <c r="EM1" s="22" t="inlineStr">
        <is>
          <t>X2042 yellowwood MK2, Proto1</t>
        </is>
      </c>
      <c r="EN1" s="22" t="inlineStr">
        <is>
          <t>A201209DA2B1C0D0FCM</t>
        </is>
      </c>
      <c r="EO1" s="22" t="inlineStr">
        <is>
          <t>A210420X2109DEV</t>
        </is>
      </c>
      <c r="EP1" s="22" t="inlineStr">
        <is>
          <t>A210224X2158DEVSYSTEM</t>
        </is>
      </c>
      <c r="EQ1" s="22" t="inlineStr">
        <is>
          <t>XA2B1C5D8 LIL LAGUNA</t>
        </is>
      </c>
      <c r="ER1" s="22" t="inlineStr">
        <is>
          <t>A210127X2222DEV2</t>
        </is>
      </c>
      <c r="ES1" s="22" t="inlineStr">
        <is>
          <t>A210414X2277RFDEV2</t>
        </is>
      </c>
      <c r="ET1" s="22" t="inlineStr">
        <is>
          <t>A210607X2337CERES</t>
        </is>
      </c>
      <c r="EU1" s="22" t="inlineStr">
        <is>
          <t>A210505X2337DEV1</t>
        </is>
      </c>
      <c r="EV1" s="22" t="inlineStr">
        <is>
          <t>A210603X2337DG</t>
        </is>
      </c>
      <c r="EW1" s="22" t="inlineStr">
        <is>
          <t>A210420X2337DYTONADG</t>
        </is>
      </c>
      <c r="EX1" s="22" t="inlineStr">
        <is>
          <t>A210601X2337INF</t>
        </is>
      </c>
      <c r="EY1" s="22" t="inlineStr">
        <is>
          <t>A210419X2337DAYTONANAND</t>
        </is>
      </c>
      <c r="EZ1" s="22" t="inlineStr">
        <is>
          <t>A210607X2337NAND</t>
        </is>
      </c>
      <c r="FA1" s="22" t="inlineStr">
        <is>
          <t>A210428X2353DEV</t>
        </is>
      </c>
      <c r="FB1" s="22" t="inlineStr">
        <is>
          <t>A210312X2357MLB</t>
        </is>
      </c>
      <c r="FC1" s="22" t="inlineStr">
        <is>
          <t>A210524X2363NFC</t>
        </is>
      </c>
      <c r="FD1" s="22" t="inlineStr">
        <is>
          <t>A210323XA2B3C7D0AGNES</t>
        </is>
      </c>
      <c r="FE1" s="22" t="inlineStr">
        <is>
          <t>X2378 Andromeda, Proto1</t>
        </is>
      </c>
      <c r="FF1" s="22" t="inlineStr">
        <is>
          <t>A210318XA2B4C1D1CARPODEBUG</t>
        </is>
      </c>
      <c r="FG1" s="22" t="inlineStr">
        <is>
          <t>A210318XA2B4C1D1CARPOPERFORMANCE</t>
        </is>
      </c>
      <c r="FH1" s="22" t="inlineStr">
        <is>
          <t>A210323XA2B4C1D1MPHYBOB</t>
        </is>
      </c>
      <c r="FI1" s="22" t="inlineStr">
        <is>
          <t>A210415XA2B4C1D1PAEVBs</t>
        </is>
      </c>
      <c r="FJ1" s="22" t="inlineStr">
        <is>
          <t>A210415XA2B4C1D1RFEBs</t>
        </is>
      </c>
      <c r="FK1" s="22" t="inlineStr">
        <is>
          <t>XA2B4C1D1 RFEV</t>
        </is>
      </c>
      <c r="FL1" s="22" t="inlineStr">
        <is>
          <t>A210412XA2B4C5D0IBIS</t>
        </is>
      </c>
      <c r="FM1" s="22" t="inlineStr">
        <is>
          <t>A210414X2468DAYTONABI</t>
        </is>
      </c>
      <c r="FN1" s="22" t="inlineStr">
        <is>
          <t>A210320X2540CORONET</t>
        </is>
      </c>
      <c r="FO1" s="22" t="inlineStr">
        <is>
          <t>A210320X2540DORA</t>
        </is>
      </c>
      <c r="FP1" s="22" t="inlineStr">
        <is>
          <t>A210408X2540FCM</t>
        </is>
      </c>
      <c r="FQ1" s="22" t="inlineStr">
        <is>
          <t>A210309X2540GEMSTONE</t>
        </is>
      </c>
      <c r="FR1" s="22" t="inlineStr">
        <is>
          <t>A210318X2540KOKO2STARK</t>
        </is>
      </c>
      <c r="FS1" s="22" t="inlineStr">
        <is>
          <t>A210512X2540OTAANTENNA</t>
        </is>
      </c>
      <c r="FT1" s="22" t="inlineStr">
        <is>
          <t>A210406X2540SPEAKERALERT</t>
        </is>
      </c>
      <c r="FU1" s="22" t="inlineStr">
        <is>
          <t>A210401X2940ACOUSTICS</t>
        </is>
      </c>
      <c r="FV1" s="22" t="inlineStr">
        <is>
          <t>A210408X2940GDCSONNET</t>
        </is>
      </c>
      <c r="FW1" s="22" t="inlineStr">
        <is>
          <t>A210126XA1B0C5D1E4ARCHEDEBUG</t>
        </is>
      </c>
      <c r="FX1" s="22" t="inlineStr">
        <is>
          <t>A210126XA1B0C5D1E4ARCHEPERFORMANCE</t>
        </is>
      </c>
      <c r="FY1" s="22" t="inlineStr">
        <is>
          <t>A210211XAB0C5D1E4BPSPOC</t>
        </is>
      </c>
      <c r="FZ1" s="22" t="inlineStr">
        <is>
          <t>A210203XA1B0C5D1E4RFDEV3</t>
        </is>
      </c>
      <c r="GA1" s="37" t="inlineStr">
        <is>
          <t>ZA7 VIEW2 VAL SW CARD</t>
        </is>
      </c>
      <c r="GB1" s="37" t="inlineStr">
        <is>
          <t>A201109Z7VIEW2PREAMP</t>
        </is>
      </c>
      <c r="GC1" s="178" t="inlineStr">
        <is>
          <t>Total Amount</t>
        </is>
      </c>
      <c r="GD1" s="12" t="n"/>
    </row>
    <row r="2" ht="14.25" customHeight="1">
      <c r="A2" s="5" t="n">
        <v>1</v>
      </c>
      <c r="B2" s="179" t="n">
        <v>44378</v>
      </c>
      <c r="C2" s="30" t="inlineStr">
        <is>
          <t>7-416-21097</t>
        </is>
      </c>
      <c r="D2" s="180" t="n">
        <v>44372</v>
      </c>
      <c r="E2" s="181" t="n">
        <v>5.76</v>
      </c>
      <c r="F2" s="209" t="n"/>
      <c r="G2" s="209" t="n"/>
      <c r="H2" s="209" t="n"/>
      <c r="I2" s="209" t="n"/>
      <c r="J2" s="209" t="n"/>
      <c r="K2" s="209" t="n"/>
      <c r="L2" s="209" t="n"/>
      <c r="M2" s="209" t="n"/>
      <c r="N2" s="209" t="n"/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2" t="n"/>
      <c r="AC2" s="182" t="n"/>
      <c r="AD2" s="182" t="n"/>
      <c r="AE2" s="182" t="n"/>
      <c r="AF2" s="182" t="n"/>
      <c r="AG2" s="182" t="n"/>
      <c r="AH2" s="182" t="n"/>
      <c r="AI2" s="182" t="n"/>
      <c r="AJ2" s="182" t="n"/>
      <c r="AK2" s="182" t="n"/>
      <c r="AL2" s="182" t="n"/>
      <c r="AM2" s="182" t="n"/>
      <c r="AN2" s="182" t="n"/>
      <c r="AO2" s="182" t="n"/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182" t="n"/>
      <c r="BN2" s="182" t="n"/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n"/>
      <c r="CB2" s="182" t="n"/>
      <c r="CC2" s="182" t="n"/>
      <c r="CD2" s="182" t="n"/>
      <c r="CE2" s="182" t="n"/>
      <c r="CF2" s="182" t="n"/>
      <c r="CG2" s="182" t="n"/>
      <c r="CH2" s="182" t="n"/>
      <c r="CI2" s="182" t="n"/>
      <c r="CJ2" s="182" t="n"/>
      <c r="CK2" s="182" t="n"/>
      <c r="CL2" s="182" t="n"/>
      <c r="CM2" s="182" t="n"/>
      <c r="CN2" s="182" t="n"/>
      <c r="CO2" s="182" t="n"/>
      <c r="CP2" s="182" t="n"/>
      <c r="CQ2" s="182" t="n"/>
      <c r="CR2" s="182" t="n"/>
      <c r="CS2" s="182" t="n"/>
      <c r="CT2" s="182" t="n"/>
      <c r="CU2" s="182" t="n"/>
      <c r="CV2" s="182" t="n"/>
      <c r="CW2" s="182" t="n"/>
      <c r="CX2" s="182" t="n"/>
      <c r="CY2" s="182" t="n"/>
      <c r="CZ2" s="182" t="n"/>
      <c r="DA2" s="182" t="n"/>
      <c r="DB2" s="182" t="n"/>
      <c r="DC2" s="182" t="n"/>
      <c r="DD2" s="182" t="n"/>
      <c r="DE2" s="182" t="n"/>
      <c r="DF2" s="182" t="n"/>
      <c r="DG2" s="182" t="n"/>
      <c r="DH2" s="182" t="n"/>
      <c r="DI2" s="182" t="n"/>
      <c r="DJ2" s="182" t="n"/>
      <c r="DK2" s="182" t="n"/>
      <c r="DL2" s="182" t="n"/>
      <c r="DM2" s="182" t="n"/>
      <c r="DN2" s="182" t="n"/>
      <c r="DO2" s="182" t="n"/>
      <c r="DP2" s="182" t="n"/>
      <c r="DQ2" s="182" t="n"/>
      <c r="DR2" s="182" t="n"/>
      <c r="DS2" s="182" t="n"/>
      <c r="DT2" s="182" t="n"/>
      <c r="DU2" s="182" t="n"/>
      <c r="DV2" s="182" t="n"/>
      <c r="DW2" s="182" t="n"/>
      <c r="DX2" s="182" t="n"/>
      <c r="DY2" s="182" t="n"/>
      <c r="DZ2" s="182" t="n"/>
      <c r="EA2" s="182" t="n"/>
      <c r="EB2" s="182" t="n"/>
      <c r="EC2" s="182" t="n"/>
      <c r="ED2" s="182" t="n"/>
      <c r="EE2" s="182" t="n"/>
      <c r="EF2" s="182" t="n"/>
      <c r="EG2" s="182" t="n"/>
      <c r="EH2" s="182" t="n"/>
      <c r="EI2" s="182" t="n"/>
      <c r="EJ2" s="182" t="n"/>
      <c r="EK2" s="182" t="n"/>
      <c r="EL2" s="182" t="n"/>
      <c r="EM2" s="182" t="n"/>
      <c r="EN2" s="182" t="n"/>
      <c r="EO2" s="182" t="n"/>
      <c r="EP2" s="182" t="n"/>
      <c r="EQ2" s="182" t="n"/>
      <c r="ER2" s="182" t="n"/>
      <c r="ES2" s="182" t="n"/>
      <c r="ET2" s="182" t="n"/>
      <c r="EU2" s="182" t="n"/>
      <c r="EV2" s="182" t="n"/>
      <c r="EW2" s="182" t="n"/>
      <c r="EX2" s="182" t="n"/>
      <c r="EY2" s="182" t="n"/>
      <c r="EZ2" s="182" t="n"/>
      <c r="FA2" s="182" t="n"/>
      <c r="FB2" s="182" t="n"/>
      <c r="FC2" s="182" t="n"/>
      <c r="FD2" s="182" t="n"/>
      <c r="FE2" s="182" t="n"/>
      <c r="FF2" s="182" t="n"/>
      <c r="FG2" s="182" t="n"/>
      <c r="FH2" s="182" t="n"/>
      <c r="FI2" s="182" t="n"/>
      <c r="FJ2" s="182" t="n"/>
      <c r="FK2" s="182" t="n"/>
      <c r="FL2" s="182" t="n"/>
      <c r="FM2" s="182" t="n"/>
      <c r="FN2" s="182" t="n"/>
      <c r="FO2" s="182" t="n"/>
      <c r="FP2" s="182" t="n"/>
      <c r="FQ2" s="182" t="n"/>
      <c r="FR2" s="182" t="n"/>
      <c r="FS2" s="182" t="n"/>
      <c r="FT2" s="182" t="n"/>
      <c r="FU2" s="182" t="n"/>
      <c r="FV2" s="182" t="n"/>
      <c r="FW2" s="182" t="n"/>
      <c r="FX2" s="182" t="n"/>
      <c r="FY2" s="182" t="n"/>
      <c r="FZ2" s="182" t="n"/>
      <c r="GA2" s="184" t="n"/>
      <c r="GB2" s="187" t="n">
        <v>5.76</v>
      </c>
      <c r="GC2" s="185">
        <f>SUM(G2:GB2)</f>
        <v/>
      </c>
      <c r="GD2" s="186">
        <f>E2-GC2</f>
        <v/>
      </c>
    </row>
    <row r="3" ht="14.25" customHeight="1">
      <c r="A3" s="5" t="n">
        <v>2</v>
      </c>
      <c r="B3" s="179" t="n">
        <v>44378</v>
      </c>
      <c r="C3" s="30" t="inlineStr">
        <is>
          <t>3-387-95364</t>
        </is>
      </c>
      <c r="D3" s="180" t="n">
        <v>44368</v>
      </c>
      <c r="E3" s="181" t="n">
        <v>8397.33</v>
      </c>
      <c r="F3" s="209" t="n"/>
      <c r="G3" s="209" t="n"/>
      <c r="H3" s="209" t="n"/>
      <c r="I3" s="209" t="n"/>
      <c r="J3" s="209" t="n"/>
      <c r="K3" s="209" t="n"/>
      <c r="L3" s="209" t="n"/>
      <c r="M3" s="209" t="n"/>
      <c r="N3" s="209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3" t="n">
        <v>2695.47</v>
      </c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2" t="n"/>
      <c r="BO3" s="182" t="n"/>
      <c r="BP3" s="182" t="n"/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3" t="n">
        <v>70.23</v>
      </c>
      <c r="CQ3" s="182" t="n"/>
      <c r="CR3" s="182" t="n"/>
      <c r="CS3" s="182" t="n"/>
      <c r="CT3" s="182" t="n"/>
      <c r="CU3" s="182" t="n"/>
      <c r="CV3" s="182" t="n"/>
      <c r="CW3" s="182" t="n"/>
      <c r="CX3" s="183" t="n">
        <v>5631.63</v>
      </c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2" t="n"/>
      <c r="DH3" s="182" t="n"/>
      <c r="DI3" s="182" t="n"/>
      <c r="DJ3" s="182" t="n"/>
      <c r="DK3" s="182" t="n"/>
      <c r="DL3" s="182" t="n"/>
      <c r="DM3" s="182" t="n"/>
      <c r="DN3" s="182" t="n"/>
      <c r="DO3" s="182" t="n"/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2" t="n"/>
      <c r="DY3" s="182" t="n"/>
      <c r="DZ3" s="182" t="n"/>
      <c r="EA3" s="182" t="n"/>
      <c r="EB3" s="182" t="n"/>
      <c r="EC3" s="182" t="n"/>
      <c r="ED3" s="182" t="n"/>
      <c r="EE3" s="182" t="n"/>
      <c r="EF3" s="182" t="n"/>
      <c r="EG3" s="182" t="n"/>
      <c r="EH3" s="182" t="n"/>
      <c r="EI3" s="182" t="n"/>
      <c r="EJ3" s="182" t="n"/>
      <c r="EK3" s="182" t="n"/>
      <c r="EL3" s="182" t="n"/>
      <c r="EM3" s="182" t="n"/>
      <c r="EN3" s="182" t="n"/>
      <c r="EO3" s="182" t="n"/>
      <c r="EP3" s="182" t="n"/>
      <c r="EQ3" s="182" t="n"/>
      <c r="ER3" s="182" t="n"/>
      <c r="ES3" s="182" t="n"/>
      <c r="ET3" s="182" t="n"/>
      <c r="EU3" s="182" t="n"/>
      <c r="EV3" s="182" t="n"/>
      <c r="EW3" s="182" t="n"/>
      <c r="EX3" s="182" t="n"/>
      <c r="EY3" s="182" t="n"/>
      <c r="EZ3" s="182" t="n"/>
      <c r="FA3" s="182" t="n"/>
      <c r="FB3" s="182" t="n"/>
      <c r="FC3" s="182" t="n"/>
      <c r="FD3" s="182" t="n"/>
      <c r="FE3" s="182" t="n"/>
      <c r="FF3" s="182" t="n"/>
      <c r="FG3" s="182" t="n"/>
      <c r="FH3" s="182" t="n"/>
      <c r="FI3" s="182" t="n"/>
      <c r="FJ3" s="182" t="n"/>
      <c r="FK3" s="182" t="n"/>
      <c r="FL3" s="182" t="n"/>
      <c r="FM3" s="182" t="n"/>
      <c r="FN3" s="182" t="n"/>
      <c r="FO3" s="182" t="n"/>
      <c r="FP3" s="182" t="n"/>
      <c r="FQ3" s="182" t="n"/>
      <c r="FR3" s="182" t="n"/>
      <c r="FS3" s="182" t="n"/>
      <c r="FT3" s="182" t="n"/>
      <c r="FU3" s="182" t="n"/>
      <c r="FV3" s="182" t="n"/>
      <c r="FW3" s="182" t="n"/>
      <c r="FX3" s="182" t="n"/>
      <c r="FY3" s="182" t="n"/>
      <c r="FZ3" s="182" t="n"/>
      <c r="GA3" s="184" t="n"/>
      <c r="GB3" s="184" t="n"/>
      <c r="GC3" s="185">
        <f>SUM(G3:FZ3)</f>
        <v/>
      </c>
      <c r="GD3" s="186">
        <f>E3-GC3</f>
        <v/>
      </c>
    </row>
    <row r="4" ht="14.25" customHeight="1">
      <c r="A4" s="5" t="n">
        <v>3</v>
      </c>
      <c r="B4" s="179" t="n">
        <v>44378</v>
      </c>
      <c r="C4" s="30" t="inlineStr">
        <is>
          <t>3-388-53612</t>
        </is>
      </c>
      <c r="D4" s="180" t="n">
        <v>44369</v>
      </c>
      <c r="E4" s="181" t="n">
        <v>3143.89</v>
      </c>
      <c r="F4" s="209" t="n"/>
      <c r="G4" s="209" t="n"/>
      <c r="H4" s="209" t="n"/>
      <c r="I4" s="211" t="n">
        <v>319.48</v>
      </c>
      <c r="J4" s="209" t="n"/>
      <c r="K4" s="209" t="n"/>
      <c r="L4" s="209" t="n"/>
      <c r="M4" s="209" t="n"/>
      <c r="N4" s="209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3" t="n">
        <v>198.75</v>
      </c>
      <c r="AB4" s="182" t="n"/>
      <c r="AC4" s="182" t="n"/>
      <c r="AD4" s="183" t="n">
        <v>38.23</v>
      </c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2" t="n"/>
      <c r="AV4" s="182" t="n"/>
      <c r="AW4" s="183" t="n">
        <v>263.23</v>
      </c>
      <c r="AX4" s="183" t="n">
        <v>447.84</v>
      </c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2" t="n"/>
      <c r="CC4" s="182" t="n"/>
      <c r="CD4" s="182" t="n"/>
      <c r="CE4" s="182" t="n"/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3" t="n">
        <v>1671.25</v>
      </c>
      <c r="DG4" s="183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2" t="n"/>
      <c r="DU4" s="182" t="n"/>
      <c r="DV4" s="182" t="n"/>
      <c r="DW4" s="182" t="n"/>
      <c r="DX4" s="182" t="n"/>
      <c r="DY4" s="182" t="n"/>
      <c r="DZ4" s="182" t="n"/>
      <c r="EA4" s="182" t="n"/>
      <c r="EB4" s="182" t="n"/>
      <c r="EC4" s="182" t="n"/>
      <c r="ED4" s="182" t="n"/>
      <c r="EE4" s="182" t="n"/>
      <c r="EF4" s="182" t="n"/>
      <c r="EG4" s="182" t="n"/>
      <c r="EH4" s="182" t="n"/>
      <c r="EI4" s="182" t="n"/>
      <c r="EJ4" s="182" t="n"/>
      <c r="EK4" s="182" t="n"/>
      <c r="EL4" s="182" t="n"/>
      <c r="EM4" s="182" t="n"/>
      <c r="EN4" s="182" t="n"/>
      <c r="EO4" s="182" t="n"/>
      <c r="EP4" s="182" t="n"/>
      <c r="EQ4" s="182" t="n"/>
      <c r="ER4" s="182" t="n"/>
      <c r="ES4" s="182" t="n"/>
      <c r="ET4" s="182" t="n"/>
      <c r="EU4" s="182" t="n"/>
      <c r="EV4" s="182" t="n"/>
      <c r="EW4" s="182" t="n"/>
      <c r="EX4" s="182" t="n"/>
      <c r="EY4" s="182" t="n"/>
      <c r="EZ4" s="182" t="n"/>
      <c r="FA4" s="183" t="n">
        <v>191.93</v>
      </c>
      <c r="FB4" s="182" t="n"/>
      <c r="FC4" s="182" t="n"/>
      <c r="FD4" s="182" t="n"/>
      <c r="FE4" s="182" t="n"/>
      <c r="FF4" s="183" t="n">
        <v>13.18</v>
      </c>
      <c r="FG4" s="182" t="n"/>
      <c r="FH4" s="182" t="n"/>
      <c r="FI4" s="182" t="n"/>
      <c r="FJ4" s="182" t="n"/>
      <c r="FK4" s="182" t="n"/>
      <c r="FL4" s="182" t="n"/>
      <c r="FM4" s="182" t="n"/>
      <c r="FN4" s="182" t="n"/>
      <c r="FO4" s="182" t="n"/>
      <c r="FP4" s="182" t="n"/>
      <c r="FQ4" s="182" t="n"/>
      <c r="FR4" s="182" t="n"/>
      <c r="FS4" s="182" t="n"/>
      <c r="FT4" s="182" t="n"/>
      <c r="FU4" s="182" t="n"/>
      <c r="FV4" s="182" t="n"/>
      <c r="FW4" s="182" t="n"/>
      <c r="FX4" s="182" t="n"/>
      <c r="FY4" s="182" t="n"/>
      <c r="FZ4" s="182" t="n"/>
      <c r="GA4" s="184" t="n"/>
      <c r="GB4" s="184" t="n"/>
      <c r="GC4" s="185">
        <f>SUM(G4:FZ4)</f>
        <v/>
      </c>
      <c r="GD4" s="186">
        <f>E4-GC4</f>
        <v/>
      </c>
    </row>
    <row r="5" ht="14.25" customHeight="1">
      <c r="A5" s="5" t="n">
        <v>4</v>
      </c>
      <c r="B5" s="179" t="n">
        <v>44378</v>
      </c>
      <c r="C5" s="30" t="inlineStr">
        <is>
          <t>3-389-00934</t>
        </is>
      </c>
      <c r="D5" s="180" t="n">
        <v>44370</v>
      </c>
      <c r="E5" s="181">
        <f>1939.57-38.23</f>
        <v/>
      </c>
      <c r="F5" s="209" t="n"/>
      <c r="G5" s="209" t="n"/>
      <c r="H5" s="209" t="n"/>
      <c r="I5" s="209" t="n"/>
      <c r="J5" s="209" t="n"/>
      <c r="K5" s="209" t="n"/>
      <c r="L5" s="209" t="n"/>
      <c r="M5" s="209" t="n"/>
      <c r="N5" s="209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3" t="n">
        <v>104.87</v>
      </c>
      <c r="AB5" s="183" t="n">
        <v>38.23</v>
      </c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3" t="n">
        <v>539.33</v>
      </c>
      <c r="CV5" s="182" t="n"/>
      <c r="CW5" s="182" t="n"/>
      <c r="CX5" s="182" t="n"/>
      <c r="CY5" s="182" t="n"/>
      <c r="CZ5" s="182" t="n"/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2" t="n"/>
      <c r="DK5" s="182" t="n"/>
      <c r="DL5" s="182" t="n"/>
      <c r="DM5" s="182" t="n"/>
      <c r="DN5" s="182" t="n"/>
      <c r="DO5" s="182" t="n"/>
      <c r="DP5" s="182" t="n"/>
      <c r="DQ5" s="182" t="n"/>
      <c r="DR5" s="182" t="n"/>
      <c r="DS5" s="182" t="n"/>
      <c r="DT5" s="182" t="n"/>
      <c r="DU5" s="182" t="n"/>
      <c r="DV5" s="182" t="n"/>
      <c r="DW5" s="182" t="n"/>
      <c r="DX5" s="182" t="n"/>
      <c r="DY5" s="182" t="n"/>
      <c r="DZ5" s="182" t="n"/>
      <c r="EA5" s="182" t="n"/>
      <c r="EB5" s="182" t="n"/>
      <c r="EC5" s="182" t="n"/>
      <c r="ED5" s="182" t="n"/>
      <c r="EE5" s="182" t="n"/>
      <c r="EF5" s="182" t="n"/>
      <c r="EG5" s="182" t="n"/>
      <c r="EH5" s="182" t="n"/>
      <c r="EI5" s="182" t="n"/>
      <c r="EJ5" s="182" t="n"/>
      <c r="EK5" s="182" t="n"/>
      <c r="EL5" s="182" t="n"/>
      <c r="EM5" s="182" t="n"/>
      <c r="EN5" s="182" t="n"/>
      <c r="EO5" s="182" t="n"/>
      <c r="EP5" s="182" t="n"/>
      <c r="EQ5" s="182" t="n"/>
      <c r="ER5" s="183" t="n">
        <v>294.23</v>
      </c>
      <c r="ES5" s="182" t="n"/>
      <c r="ET5" s="183" t="n">
        <v>144.92</v>
      </c>
      <c r="EU5" s="182" t="n"/>
      <c r="EV5" s="182" t="n"/>
      <c r="EW5" s="182" t="n"/>
      <c r="EX5" s="182" t="n"/>
      <c r="EY5" s="182" t="n"/>
      <c r="EZ5" s="182" t="n"/>
      <c r="FA5" s="182" t="n"/>
      <c r="FB5" s="182" t="n"/>
      <c r="FC5" s="183" t="n">
        <v>694.26</v>
      </c>
      <c r="FD5" s="182" t="n"/>
      <c r="FE5" s="182" t="n"/>
      <c r="FF5" s="182" t="n"/>
      <c r="FG5" s="183" t="n">
        <v>85.5</v>
      </c>
      <c r="FH5" s="182" t="n"/>
      <c r="FI5" s="182" t="n"/>
      <c r="FJ5" s="182" t="n"/>
      <c r="FK5" s="182" t="n"/>
      <c r="FL5" s="182" t="n"/>
      <c r="FM5" s="182" t="n"/>
      <c r="FN5" s="182" t="n"/>
      <c r="FO5" s="182" t="n"/>
      <c r="FP5" s="182" t="n"/>
      <c r="FQ5" s="182" t="n"/>
      <c r="FR5" s="182" t="n"/>
      <c r="FS5" s="182" t="n"/>
      <c r="FT5" s="182" t="n"/>
      <c r="FU5" s="182" t="n"/>
      <c r="FV5" s="182" t="n"/>
      <c r="FW5" s="182" t="n"/>
      <c r="FX5" s="182" t="n"/>
      <c r="FY5" s="182" t="n"/>
      <c r="FZ5" s="182" t="n"/>
      <c r="GA5" s="184" t="n"/>
      <c r="GB5" s="184" t="n"/>
      <c r="GC5" s="185">
        <f>SUM(G5:FZ5)</f>
        <v/>
      </c>
      <c r="GD5" s="186">
        <f>E5-GC5</f>
        <v/>
      </c>
    </row>
    <row r="6" ht="14.25" customHeight="1">
      <c r="A6" s="5" t="n">
        <v>5</v>
      </c>
      <c r="B6" s="179" t="n">
        <v>44378</v>
      </c>
      <c r="C6" s="30" t="inlineStr">
        <is>
          <t>3-389-79784</t>
        </is>
      </c>
      <c r="D6" s="180" t="n">
        <v>44372</v>
      </c>
      <c r="E6" s="181" t="n">
        <v>9364.379999999999</v>
      </c>
      <c r="F6" s="209" t="n"/>
      <c r="G6" s="209" t="n"/>
      <c r="H6" s="209" t="n"/>
      <c r="I6" s="209" t="n"/>
      <c r="J6" s="209" t="n"/>
      <c r="K6" s="209" t="n"/>
      <c r="L6" s="209" t="n"/>
      <c r="M6" s="209" t="n"/>
      <c r="N6" s="209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3" t="n">
        <v>198.75</v>
      </c>
      <c r="AB6" s="182" t="n"/>
      <c r="AC6" s="182" t="n"/>
      <c r="AD6" s="182" t="n"/>
      <c r="AE6" s="182" t="n"/>
      <c r="AF6" s="182" t="n"/>
      <c r="AG6" s="182" t="n"/>
      <c r="AH6" s="182" t="n"/>
      <c r="AI6" s="183" t="n">
        <v>179.35</v>
      </c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2" t="n"/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2" t="n"/>
      <c r="CH6" s="182" t="n"/>
      <c r="CI6" s="182" t="n"/>
      <c r="CJ6" s="182" t="n"/>
      <c r="CK6" s="182" t="n"/>
      <c r="CL6" s="182" t="n"/>
      <c r="CM6" s="183" t="n">
        <v>127.39</v>
      </c>
      <c r="CN6" s="182" t="n"/>
      <c r="CO6" s="182" t="n"/>
      <c r="CP6" s="182" t="n"/>
      <c r="CQ6" s="182" t="n"/>
      <c r="CR6" s="182" t="n"/>
      <c r="CS6" s="182" t="n"/>
      <c r="CT6" s="182" t="n"/>
      <c r="CU6" s="183" t="n">
        <v>636.42</v>
      </c>
      <c r="CV6" s="182" t="n"/>
      <c r="CW6" s="182" t="n"/>
      <c r="CX6" s="182" t="n"/>
      <c r="CY6" s="182" t="n"/>
      <c r="CZ6" s="182" t="n"/>
      <c r="DA6" s="182" t="n"/>
      <c r="DB6" s="182" t="n"/>
      <c r="DC6" s="182" t="n"/>
      <c r="DD6" s="182" t="n"/>
      <c r="DE6" s="182" t="n"/>
      <c r="DF6" s="182" t="n"/>
      <c r="DG6" s="182" t="n"/>
      <c r="DH6" s="183" t="n">
        <v>3182.11</v>
      </c>
      <c r="DI6" s="182" t="n"/>
      <c r="DJ6" s="183" t="n">
        <v>778.49</v>
      </c>
      <c r="DK6" s="182" t="n"/>
      <c r="DL6" s="182" t="n"/>
      <c r="DM6" s="182" t="n"/>
      <c r="DN6" s="182" t="n"/>
      <c r="DO6" s="182" t="n"/>
      <c r="DP6" s="182" t="n"/>
      <c r="DQ6" s="182" t="n"/>
      <c r="DR6" s="182" t="n"/>
      <c r="DS6" s="182" t="n"/>
      <c r="DT6" s="182" t="n"/>
      <c r="DU6" s="182" t="n"/>
      <c r="DV6" s="182" t="n"/>
      <c r="DW6" s="182" t="n"/>
      <c r="DX6" s="182" t="n"/>
      <c r="DY6" s="182" t="n"/>
      <c r="DZ6" s="182" t="n"/>
      <c r="EA6" s="182" t="n"/>
      <c r="EB6" s="182" t="n"/>
      <c r="EC6" s="182" t="n"/>
      <c r="ED6" s="182" t="n"/>
      <c r="EE6" s="182" t="n"/>
      <c r="EF6" s="182" t="n"/>
      <c r="EG6" s="182" t="n"/>
      <c r="EH6" s="182" t="n"/>
      <c r="EI6" s="182" t="n"/>
      <c r="EJ6" s="182" t="n"/>
      <c r="EK6" s="182" t="n"/>
      <c r="EL6" s="182" t="n"/>
      <c r="EM6" s="182" t="n"/>
      <c r="EN6" s="182" t="n"/>
      <c r="EO6" s="182" t="n"/>
      <c r="EP6" s="182" t="n"/>
      <c r="EQ6" s="182" t="n"/>
      <c r="ER6" s="182" t="n"/>
      <c r="ES6" s="182" t="n"/>
      <c r="ET6" s="182" t="n"/>
      <c r="EU6" s="182" t="n"/>
      <c r="EV6" s="182" t="n"/>
      <c r="EW6" s="182" t="n"/>
      <c r="EX6" s="182" t="n"/>
      <c r="EY6" s="182" t="n"/>
      <c r="EZ6" s="182" t="n"/>
      <c r="FA6" s="182" t="n"/>
      <c r="FB6" s="182" t="n"/>
      <c r="FC6" s="182" t="n"/>
      <c r="FD6" s="182" t="n"/>
      <c r="FE6" s="182" t="n"/>
      <c r="FF6" s="182" t="n"/>
      <c r="FG6" s="183" t="n">
        <v>219.09</v>
      </c>
      <c r="FH6" s="182" t="n"/>
      <c r="FI6" s="182" t="n"/>
      <c r="FJ6" s="182" t="n"/>
      <c r="FK6" s="182" t="n"/>
      <c r="FL6" s="182" t="n"/>
      <c r="FM6" s="182" t="n"/>
      <c r="FN6" s="182" t="n"/>
      <c r="FO6" s="182" t="n"/>
      <c r="FP6" s="182" t="n"/>
      <c r="FQ6" s="182" t="n"/>
      <c r="FR6" s="182" t="n"/>
      <c r="FS6" s="183" t="n">
        <v>588.77</v>
      </c>
      <c r="FT6" s="182" t="n"/>
      <c r="FU6" s="182" t="n"/>
      <c r="FV6" s="182" t="n"/>
      <c r="FW6" s="182" t="n"/>
      <c r="FX6" s="182" t="n"/>
      <c r="FY6" s="182" t="n"/>
      <c r="FZ6" s="182" t="n"/>
      <c r="GA6" s="184" t="n"/>
      <c r="GB6" s="187" t="n">
        <v>3454.01</v>
      </c>
      <c r="GC6" s="185">
        <f>SUM(F6:GB6)</f>
        <v/>
      </c>
      <c r="GD6" s="186">
        <f>E6-GC6</f>
        <v/>
      </c>
    </row>
    <row r="7" ht="14.25" customHeight="1">
      <c r="A7" s="5" t="n">
        <v>6</v>
      </c>
      <c r="B7" s="179" t="n">
        <v>44378</v>
      </c>
      <c r="C7" s="30" t="inlineStr">
        <is>
          <t>Samtec 15474516</t>
        </is>
      </c>
      <c r="D7" s="180" t="n">
        <v>44325</v>
      </c>
      <c r="E7" s="181" t="n">
        <v>9.220000000000001</v>
      </c>
      <c r="F7" s="209" t="n"/>
      <c r="G7" s="209" t="n"/>
      <c r="H7" s="209" t="n"/>
      <c r="I7" s="209" t="n"/>
      <c r="J7" s="209" t="n"/>
      <c r="K7" s="209" t="n"/>
      <c r="L7" s="209" t="n"/>
      <c r="M7" s="209" t="n"/>
      <c r="N7" s="209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182" t="n"/>
      <c r="EF7" s="182" t="n"/>
      <c r="EG7" s="182" t="n"/>
      <c r="EH7" s="182" t="n"/>
      <c r="EI7" s="182" t="n"/>
      <c r="EJ7" s="182" t="n"/>
      <c r="EK7" s="182" t="n"/>
      <c r="EL7" s="182" t="n"/>
      <c r="EM7" s="182" t="n"/>
      <c r="EN7" s="182" t="n"/>
      <c r="EO7" s="182" t="n"/>
      <c r="EP7" s="182" t="n"/>
      <c r="EQ7" s="182" t="n"/>
      <c r="ER7" s="182" t="n"/>
      <c r="ES7" s="182" t="n"/>
      <c r="ET7" s="182" t="n"/>
      <c r="EU7" s="182" t="n"/>
      <c r="EV7" s="182" t="n"/>
      <c r="EW7" s="182" t="n"/>
      <c r="EX7" s="182" t="n"/>
      <c r="EY7" s="182" t="n"/>
      <c r="EZ7" s="182" t="n"/>
      <c r="FA7" s="182" t="n"/>
      <c r="FB7" s="182" t="n"/>
      <c r="FC7" s="182" t="n"/>
      <c r="FD7" s="182" t="n"/>
      <c r="FE7" s="182" t="n"/>
      <c r="FF7" s="182" t="n"/>
      <c r="FG7" s="182" t="n"/>
      <c r="FH7" s="182" t="n"/>
      <c r="FI7" s="182" t="n"/>
      <c r="FJ7" s="182" t="n"/>
      <c r="FK7" s="182" t="n"/>
      <c r="FL7" s="182" t="n"/>
      <c r="FM7" s="182" t="n"/>
      <c r="FN7" s="182" t="n"/>
      <c r="FO7" s="182" t="n"/>
      <c r="FP7" s="182" t="n"/>
      <c r="FQ7" s="182" t="n"/>
      <c r="FR7" s="182" t="n"/>
      <c r="FS7" s="182" t="n"/>
      <c r="FT7" s="183" t="n">
        <v>9.220000000000001</v>
      </c>
      <c r="FU7" s="182" t="n"/>
      <c r="FV7" s="182" t="n"/>
      <c r="FW7" s="182" t="n"/>
      <c r="FX7" s="182" t="n"/>
      <c r="FY7" s="182" t="n"/>
      <c r="FZ7" s="182" t="n"/>
      <c r="GA7" s="184" t="n"/>
      <c r="GB7" s="184" t="n"/>
      <c r="GC7" s="185">
        <f>SUM(G7:FZ7)</f>
        <v/>
      </c>
      <c r="GD7" s="186">
        <f>E7-GC7</f>
        <v/>
      </c>
    </row>
    <row r="8" ht="14.25" customHeight="1">
      <c r="A8" s="5" t="n">
        <v>7</v>
      </c>
      <c r="B8" s="179" t="n">
        <v>44378</v>
      </c>
      <c r="C8" s="30" t="inlineStr">
        <is>
          <t>Samtec 15469516</t>
        </is>
      </c>
      <c r="D8" s="180" t="n">
        <v>44322</v>
      </c>
      <c r="E8" s="181" t="n">
        <v>31.09</v>
      </c>
      <c r="F8" s="209" t="n"/>
      <c r="G8" s="209" t="n"/>
      <c r="H8" s="209" t="n"/>
      <c r="I8" s="209" t="n"/>
      <c r="J8" s="209" t="n"/>
      <c r="K8" s="209" t="n"/>
      <c r="L8" s="209" t="n"/>
      <c r="M8" s="209" t="n"/>
      <c r="N8" s="209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3" t="n">
        <v>31.09</v>
      </c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2" t="n"/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182" t="n"/>
      <c r="EE8" s="182" t="n"/>
      <c r="EF8" s="182" t="n"/>
      <c r="EG8" s="182" t="n"/>
      <c r="EH8" s="182" t="n"/>
      <c r="EI8" s="182" t="n"/>
      <c r="EJ8" s="182" t="n"/>
      <c r="EK8" s="182" t="n"/>
      <c r="EL8" s="182" t="n"/>
      <c r="EM8" s="182" t="n"/>
      <c r="EN8" s="182" t="n"/>
      <c r="EO8" s="182" t="n"/>
      <c r="EP8" s="182" t="n"/>
      <c r="EQ8" s="182" t="n"/>
      <c r="ER8" s="182" t="n"/>
      <c r="ES8" s="182" t="n"/>
      <c r="ET8" s="182" t="n"/>
      <c r="EU8" s="182" t="n"/>
      <c r="EV8" s="182" t="n"/>
      <c r="EW8" s="182" t="n"/>
      <c r="EX8" s="182" t="n"/>
      <c r="EY8" s="182" t="n"/>
      <c r="EZ8" s="182" t="n"/>
      <c r="FA8" s="182" t="n"/>
      <c r="FB8" s="182" t="n"/>
      <c r="FC8" s="182" t="n"/>
      <c r="FD8" s="182" t="n"/>
      <c r="FE8" s="182" t="n"/>
      <c r="FF8" s="182" t="n"/>
      <c r="FG8" s="182" t="n"/>
      <c r="FH8" s="182" t="n"/>
      <c r="FI8" s="182" t="n"/>
      <c r="FJ8" s="182" t="n"/>
      <c r="FK8" s="182" t="n"/>
      <c r="FL8" s="182" t="n"/>
      <c r="FM8" s="182" t="n"/>
      <c r="FN8" s="182" t="n"/>
      <c r="FO8" s="182" t="n"/>
      <c r="FP8" s="182" t="n"/>
      <c r="FQ8" s="182" t="n"/>
      <c r="FR8" s="182" t="n"/>
      <c r="FS8" s="182" t="n"/>
      <c r="FT8" s="182" t="n"/>
      <c r="FU8" s="182" t="n"/>
      <c r="FV8" s="182" t="n"/>
      <c r="FW8" s="182" t="n"/>
      <c r="FX8" s="182" t="n"/>
      <c r="FY8" s="182" t="n"/>
      <c r="FZ8" s="182" t="n"/>
      <c r="GA8" s="184" t="n"/>
      <c r="GB8" s="184" t="n"/>
      <c r="GC8" s="185">
        <f>SUM(G8:FZ8)</f>
        <v/>
      </c>
      <c r="GD8" s="186">
        <f>E8-GC8</f>
        <v/>
      </c>
    </row>
    <row r="9" ht="14.25" customHeight="1">
      <c r="A9" s="5" t="n">
        <v>8</v>
      </c>
      <c r="B9" s="179" t="n">
        <v>44378</v>
      </c>
      <c r="C9" s="30" t="inlineStr">
        <is>
          <t>Samtec 15531383</t>
        </is>
      </c>
      <c r="D9" s="180" t="n">
        <v>44354</v>
      </c>
      <c r="E9" s="181" t="n">
        <v>62.97</v>
      </c>
      <c r="F9" s="209" t="n"/>
      <c r="G9" s="209" t="n"/>
      <c r="H9" s="209" t="n"/>
      <c r="I9" s="209" t="n"/>
      <c r="J9" s="209" t="n"/>
      <c r="K9" s="209" t="n"/>
      <c r="L9" s="209" t="n"/>
      <c r="M9" s="209" t="n"/>
      <c r="N9" s="209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3" t="n">
        <v>62.97</v>
      </c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2" t="n"/>
      <c r="EG9" s="182" t="n"/>
      <c r="EH9" s="182" t="n"/>
      <c r="EI9" s="182" t="n"/>
      <c r="EJ9" s="182" t="n"/>
      <c r="EK9" s="182" t="n"/>
      <c r="EL9" s="182" t="n"/>
      <c r="EM9" s="182" t="n"/>
      <c r="EN9" s="182" t="n"/>
      <c r="EO9" s="182" t="n"/>
      <c r="EP9" s="182" t="n"/>
      <c r="EQ9" s="182" t="n"/>
      <c r="ER9" s="182" t="n"/>
      <c r="ES9" s="182" t="n"/>
      <c r="ET9" s="182" t="n"/>
      <c r="EU9" s="182" t="n"/>
      <c r="EV9" s="182" t="n"/>
      <c r="EW9" s="182" t="n"/>
      <c r="EX9" s="182" t="n"/>
      <c r="EY9" s="182" t="n"/>
      <c r="EZ9" s="182" t="n"/>
      <c r="FA9" s="182" t="n"/>
      <c r="FB9" s="182" t="n"/>
      <c r="FC9" s="182" t="n"/>
      <c r="FD9" s="182" t="n"/>
      <c r="FE9" s="182" t="n"/>
      <c r="FF9" s="182" t="n"/>
      <c r="FG9" s="182" t="n"/>
      <c r="FH9" s="182" t="n"/>
      <c r="FI9" s="182" t="n"/>
      <c r="FJ9" s="182" t="n"/>
      <c r="FK9" s="182" t="n"/>
      <c r="FL9" s="182" t="n"/>
      <c r="FM9" s="182" t="n"/>
      <c r="FN9" s="182" t="n"/>
      <c r="FO9" s="182" t="n"/>
      <c r="FP9" s="182" t="n"/>
      <c r="FQ9" s="182" t="n"/>
      <c r="FR9" s="182" t="n"/>
      <c r="FS9" s="182" t="n"/>
      <c r="FT9" s="182" t="n"/>
      <c r="FU9" s="182" t="n"/>
      <c r="FV9" s="182" t="n"/>
      <c r="FW9" s="182" t="n"/>
      <c r="FX9" s="182" t="n"/>
      <c r="FY9" s="182" t="n"/>
      <c r="FZ9" s="182" t="n"/>
      <c r="GA9" s="184" t="n"/>
      <c r="GB9" s="184" t="n"/>
      <c r="GC9" s="185">
        <f>SUM(G9:FZ9)</f>
        <v/>
      </c>
      <c r="GD9" s="186">
        <f>E9-GC9</f>
        <v/>
      </c>
    </row>
    <row r="10" ht="14.25" customHeight="1">
      <c r="A10" s="5" t="n">
        <v>9</v>
      </c>
      <c r="B10" s="179" t="n">
        <v>44378</v>
      </c>
      <c r="C10" s="30" t="inlineStr">
        <is>
          <t>Samtec 15528849</t>
        </is>
      </c>
      <c r="D10" s="180" t="n">
        <v>44353</v>
      </c>
      <c r="E10" s="181" t="n">
        <v>53.97</v>
      </c>
      <c r="F10" s="209" t="n"/>
      <c r="G10" s="209" t="n"/>
      <c r="H10" s="209" t="n"/>
      <c r="I10" s="209" t="n"/>
      <c r="J10" s="209" t="n"/>
      <c r="K10" s="209" t="n"/>
      <c r="L10" s="209" t="n"/>
      <c r="M10" s="209" t="n"/>
      <c r="N10" s="209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3" t="n">
        <v>53.97</v>
      </c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2" t="n"/>
      <c r="EG10" s="182" t="n"/>
      <c r="EH10" s="182" t="n"/>
      <c r="EI10" s="182" t="n"/>
      <c r="EJ10" s="182" t="n"/>
      <c r="EK10" s="182" t="n"/>
      <c r="EL10" s="182" t="n"/>
      <c r="EM10" s="182" t="n"/>
      <c r="EN10" s="182" t="n"/>
      <c r="EO10" s="182" t="n"/>
      <c r="EP10" s="182" t="n"/>
      <c r="EQ10" s="182" t="n"/>
      <c r="ER10" s="182" t="n"/>
      <c r="ES10" s="182" t="n"/>
      <c r="ET10" s="182" t="n"/>
      <c r="EU10" s="182" t="n"/>
      <c r="EV10" s="182" t="n"/>
      <c r="EW10" s="182" t="n"/>
      <c r="EX10" s="182" t="n"/>
      <c r="EY10" s="182" t="n"/>
      <c r="EZ10" s="182" t="n"/>
      <c r="FA10" s="182" t="n"/>
      <c r="FB10" s="182" t="n"/>
      <c r="FC10" s="182" t="n"/>
      <c r="FD10" s="182" t="n"/>
      <c r="FE10" s="182" t="n"/>
      <c r="FF10" s="182" t="n"/>
      <c r="FG10" s="182" t="n"/>
      <c r="FH10" s="182" t="n"/>
      <c r="FI10" s="182" t="n"/>
      <c r="FJ10" s="182" t="n"/>
      <c r="FK10" s="182" t="n"/>
      <c r="FL10" s="182" t="n"/>
      <c r="FM10" s="182" t="n"/>
      <c r="FN10" s="182" t="n"/>
      <c r="FO10" s="182" t="n"/>
      <c r="FP10" s="182" t="n"/>
      <c r="FQ10" s="182" t="n"/>
      <c r="FR10" s="182" t="n"/>
      <c r="FS10" s="182" t="n"/>
      <c r="FT10" s="182" t="n"/>
      <c r="FU10" s="182" t="n"/>
      <c r="FV10" s="182" t="n"/>
      <c r="FW10" s="182" t="n"/>
      <c r="FX10" s="182" t="n"/>
      <c r="FY10" s="182" t="n"/>
      <c r="FZ10" s="182" t="n"/>
      <c r="GA10" s="184" t="n"/>
      <c r="GB10" s="184" t="n"/>
      <c r="GC10" s="185">
        <f>SUM(G10:FZ10)</f>
        <v/>
      </c>
      <c r="GD10" s="186">
        <f>E10-GC10</f>
        <v/>
      </c>
    </row>
    <row r="11" ht="14.25" customHeight="1">
      <c r="A11" s="5" t="n">
        <v>10</v>
      </c>
      <c r="B11" s="179" t="n">
        <v>44378</v>
      </c>
      <c r="C11" s="30" t="inlineStr">
        <is>
          <t>LITEON2102327</t>
        </is>
      </c>
      <c r="D11" s="180" t="n">
        <v>44364</v>
      </c>
      <c r="E11" s="181" t="n">
        <v>14.73</v>
      </c>
      <c r="F11" s="209" t="n"/>
      <c r="G11" s="209" t="n"/>
      <c r="H11" s="209" t="n"/>
      <c r="I11" s="209" t="n"/>
      <c r="J11" s="209" t="n"/>
      <c r="K11" s="209" t="n"/>
      <c r="L11" s="209" t="n"/>
      <c r="M11" s="209" t="n"/>
      <c r="N11" s="209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2" t="n"/>
      <c r="EH11" s="183" t="n">
        <v>14.73</v>
      </c>
      <c r="EI11" s="182" t="n"/>
      <c r="EJ11" s="182" t="n"/>
      <c r="EK11" s="182" t="n"/>
      <c r="EL11" s="182" t="n"/>
      <c r="EM11" s="182" t="n"/>
      <c r="EN11" s="182" t="n"/>
      <c r="EO11" s="182" t="n"/>
      <c r="EP11" s="182" t="n"/>
      <c r="EQ11" s="182" t="n"/>
      <c r="ER11" s="182" t="n"/>
      <c r="ES11" s="182" t="n"/>
      <c r="ET11" s="182" t="n"/>
      <c r="EU11" s="182" t="n"/>
      <c r="EV11" s="182" t="n"/>
      <c r="EW11" s="182" t="n"/>
      <c r="EX11" s="182" t="n"/>
      <c r="EY11" s="182" t="n"/>
      <c r="EZ11" s="182" t="n"/>
      <c r="FA11" s="182" t="n"/>
      <c r="FB11" s="182" t="n"/>
      <c r="FC11" s="182" t="n"/>
      <c r="FD11" s="182" t="n"/>
      <c r="FE11" s="182" t="n"/>
      <c r="FF11" s="182" t="n"/>
      <c r="FG11" s="182" t="n"/>
      <c r="FH11" s="182" t="n"/>
      <c r="FI11" s="182" t="n"/>
      <c r="FJ11" s="182" t="n"/>
      <c r="FK11" s="182" t="n"/>
      <c r="FL11" s="182" t="n"/>
      <c r="FM11" s="182" t="n"/>
      <c r="FN11" s="182" t="n"/>
      <c r="FO11" s="182" t="n"/>
      <c r="FP11" s="182" t="n"/>
      <c r="FQ11" s="182" t="n"/>
      <c r="FR11" s="182" t="n"/>
      <c r="FS11" s="182" t="n"/>
      <c r="FT11" s="182" t="n"/>
      <c r="FU11" s="182" t="n"/>
      <c r="FV11" s="182" t="n"/>
      <c r="FW11" s="182" t="n"/>
      <c r="FX11" s="182" t="n"/>
      <c r="FY11" s="182" t="n"/>
      <c r="FZ11" s="182" t="n"/>
      <c r="GA11" s="184" t="n"/>
      <c r="GB11" s="184" t="n"/>
      <c r="GC11" s="185">
        <f>SUM(G11:FZ11)</f>
        <v/>
      </c>
      <c r="GD11" s="186">
        <f>E11-GC11</f>
        <v/>
      </c>
    </row>
    <row r="12" ht="14.25" customHeight="1">
      <c r="A12" s="5" t="n">
        <v>11</v>
      </c>
      <c r="B12" s="179" t="n">
        <v>44378</v>
      </c>
      <c r="C12" s="30" t="inlineStr">
        <is>
          <t>CLASSIC517615</t>
        </is>
      </c>
      <c r="D12" s="180" t="n">
        <v>44336</v>
      </c>
      <c r="E12" s="181" t="n">
        <v>37.76</v>
      </c>
      <c r="F12" s="209" t="n"/>
      <c r="G12" s="209" t="n"/>
      <c r="H12" s="209" t="n"/>
      <c r="I12" s="209" t="n"/>
      <c r="J12" s="209" t="n"/>
      <c r="K12" s="209" t="n"/>
      <c r="L12" s="209" t="n"/>
      <c r="M12" s="209" t="n"/>
      <c r="N12" s="209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2" t="n"/>
      <c r="DT12" s="182" t="n"/>
      <c r="DU12" s="182" t="n"/>
      <c r="DV12" s="182" t="n"/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2" t="n"/>
      <c r="EG12" s="182" t="n"/>
      <c r="EH12" s="182" t="n"/>
      <c r="EI12" s="182" t="n"/>
      <c r="EJ12" s="182" t="n"/>
      <c r="EK12" s="182" t="n"/>
      <c r="EL12" s="182" t="n"/>
      <c r="EM12" s="182" t="n"/>
      <c r="EN12" s="182" t="n"/>
      <c r="EO12" s="182" t="n"/>
      <c r="EP12" s="182" t="n"/>
      <c r="EQ12" s="182" t="n"/>
      <c r="ER12" s="182" t="n"/>
      <c r="ES12" s="182" t="n"/>
      <c r="ET12" s="182" t="n"/>
      <c r="EU12" s="182" t="n"/>
      <c r="EV12" s="182" t="n"/>
      <c r="EW12" s="182" t="n"/>
      <c r="EX12" s="182" t="n"/>
      <c r="EY12" s="182" t="n"/>
      <c r="EZ12" s="182" t="n"/>
      <c r="FA12" s="182" t="n"/>
      <c r="FB12" s="182" t="n"/>
      <c r="FC12" s="182" t="n"/>
      <c r="FD12" s="182" t="n"/>
      <c r="FE12" s="182" t="n"/>
      <c r="FF12" s="182" t="n"/>
      <c r="FG12" s="182" t="n"/>
      <c r="FH12" s="182" t="n"/>
      <c r="FI12" s="182" t="n"/>
      <c r="FJ12" s="182" t="n"/>
      <c r="FK12" s="182" t="n"/>
      <c r="FL12" s="182" t="n"/>
      <c r="FM12" s="182" t="n"/>
      <c r="FN12" s="182" t="n"/>
      <c r="FO12" s="182" t="n"/>
      <c r="FP12" s="182" t="n"/>
      <c r="FQ12" s="182" t="n"/>
      <c r="FR12" s="182" t="n"/>
      <c r="FS12" s="182" t="n"/>
      <c r="FT12" s="182" t="n"/>
      <c r="FU12" s="182" t="n"/>
      <c r="FV12" s="182" t="n"/>
      <c r="FW12" s="182" t="n"/>
      <c r="FX12" s="182" t="n"/>
      <c r="FY12" s="182" t="n"/>
      <c r="FZ12" s="183" t="n">
        <v>37.76</v>
      </c>
      <c r="GA12" s="184" t="n"/>
      <c r="GB12" s="184" t="n"/>
      <c r="GC12" s="185">
        <f>SUM(G12:FZ12)</f>
        <v/>
      </c>
      <c r="GD12" s="186">
        <f>E12-GC12</f>
        <v/>
      </c>
    </row>
    <row r="13" ht="14.25" customHeight="1">
      <c r="A13" s="5" t="n">
        <v>12</v>
      </c>
      <c r="B13" s="179" t="n">
        <v>44378</v>
      </c>
      <c r="C13" s="30" t="inlineStr">
        <is>
          <t>CLASSIC57458</t>
        </is>
      </c>
      <c r="D13" s="180" t="n">
        <v>44330</v>
      </c>
      <c r="E13" s="181" t="n">
        <v>40.95</v>
      </c>
      <c r="F13" s="209" t="n"/>
      <c r="G13" s="209" t="n"/>
      <c r="H13" s="209" t="n"/>
      <c r="I13" s="209" t="n"/>
      <c r="J13" s="209" t="n"/>
      <c r="K13" s="209" t="n"/>
      <c r="L13" s="209" t="n"/>
      <c r="M13" s="209" t="n"/>
      <c r="N13" s="209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2" t="n"/>
      <c r="EG13" s="182" t="n"/>
      <c r="EH13" s="182" t="n"/>
      <c r="EI13" s="182" t="n"/>
      <c r="EJ13" s="182" t="n"/>
      <c r="EK13" s="182" t="n"/>
      <c r="EL13" s="182" t="n"/>
      <c r="EM13" s="182" t="n"/>
      <c r="EN13" s="182" t="n"/>
      <c r="EO13" s="182" t="n"/>
      <c r="EP13" s="182" t="n"/>
      <c r="EQ13" s="182" t="n"/>
      <c r="ER13" s="182" t="n"/>
      <c r="ES13" s="182" t="n"/>
      <c r="ET13" s="182" t="n"/>
      <c r="EU13" s="182" t="n"/>
      <c r="EV13" s="182" t="n"/>
      <c r="EW13" s="182" t="n"/>
      <c r="EX13" s="182" t="n"/>
      <c r="EY13" s="182" t="n"/>
      <c r="EZ13" s="182" t="n"/>
      <c r="FA13" s="182" t="n"/>
      <c r="FB13" s="182" t="n"/>
      <c r="FC13" s="182" t="n"/>
      <c r="FD13" s="182" t="n"/>
      <c r="FE13" s="182" t="n"/>
      <c r="FF13" s="182" t="n"/>
      <c r="FG13" s="182" t="n"/>
      <c r="FH13" s="182" t="n"/>
      <c r="FI13" s="182" t="n"/>
      <c r="FJ13" s="182" t="n"/>
      <c r="FK13" s="182" t="n"/>
      <c r="FL13" s="182" t="n"/>
      <c r="FM13" s="182" t="n"/>
      <c r="FN13" s="182" t="n"/>
      <c r="FO13" s="182" t="n"/>
      <c r="FP13" s="182" t="n"/>
      <c r="FQ13" s="182" t="n"/>
      <c r="FR13" s="182" t="n"/>
      <c r="FS13" s="182" t="n"/>
      <c r="FT13" s="182" t="n"/>
      <c r="FU13" s="182" t="n"/>
      <c r="FV13" s="182" t="n"/>
      <c r="FW13" s="182" t="n"/>
      <c r="FX13" s="182" t="n"/>
      <c r="FY13" s="182" t="n"/>
      <c r="FZ13" s="183" t="n">
        <v>40.95</v>
      </c>
      <c r="GA13" s="184" t="n"/>
      <c r="GB13" s="184" t="n"/>
      <c r="GC13" s="185">
        <f>SUM(G13:FZ13)</f>
        <v/>
      </c>
      <c r="GD13" s="186">
        <f>E13-GC13</f>
        <v/>
      </c>
    </row>
    <row r="14" ht="14.25" customHeight="1">
      <c r="A14" s="5" t="n">
        <v>13</v>
      </c>
      <c r="B14" s="179" t="n">
        <v>44378</v>
      </c>
      <c r="C14" s="30" t="inlineStr">
        <is>
          <t>LITEON4500617633</t>
        </is>
      </c>
      <c r="D14" s="180" t="n">
        <v>44371</v>
      </c>
      <c r="E14" s="181" t="n">
        <v>42.52</v>
      </c>
      <c r="F14" s="209" t="n"/>
      <c r="G14" s="209" t="n"/>
      <c r="H14" s="209" t="n"/>
      <c r="I14" s="209" t="n"/>
      <c r="J14" s="209" t="n"/>
      <c r="K14" s="209" t="n"/>
      <c r="L14" s="209" t="n"/>
      <c r="M14" s="209" t="n"/>
      <c r="N14" s="209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182" t="n"/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2" t="n"/>
      <c r="EG14" s="182" t="n"/>
      <c r="EH14" s="182" t="n"/>
      <c r="EI14" s="182" t="n"/>
      <c r="EJ14" s="182" t="n"/>
      <c r="EK14" s="182" t="n"/>
      <c r="EL14" s="182" t="n"/>
      <c r="EM14" s="182" t="n"/>
      <c r="EN14" s="182" t="n"/>
      <c r="EO14" s="182" t="n"/>
      <c r="EP14" s="182" t="n"/>
      <c r="EQ14" s="182" t="n"/>
      <c r="ER14" s="182" t="n"/>
      <c r="ES14" s="182" t="n"/>
      <c r="ET14" s="183" t="n">
        <v>42.52</v>
      </c>
      <c r="EU14" s="182" t="n"/>
      <c r="EV14" s="182" t="n"/>
      <c r="EW14" s="182" t="n"/>
      <c r="EX14" s="182" t="n"/>
      <c r="EY14" s="182" t="n"/>
      <c r="EZ14" s="182" t="n"/>
      <c r="FA14" s="182" t="n"/>
      <c r="FB14" s="182" t="n"/>
      <c r="FC14" s="182" t="n"/>
      <c r="FD14" s="182" t="n"/>
      <c r="FE14" s="182" t="n"/>
      <c r="FF14" s="182" t="n"/>
      <c r="FG14" s="182" t="n"/>
      <c r="FH14" s="182" t="n"/>
      <c r="FI14" s="182" t="n"/>
      <c r="FJ14" s="182" t="n"/>
      <c r="FK14" s="182" t="n"/>
      <c r="FL14" s="182" t="n"/>
      <c r="FM14" s="182" t="n"/>
      <c r="FN14" s="182" t="n"/>
      <c r="FO14" s="182" t="n"/>
      <c r="FP14" s="182" t="n"/>
      <c r="FQ14" s="182" t="n"/>
      <c r="FR14" s="182" t="n"/>
      <c r="FS14" s="182" t="n"/>
      <c r="FT14" s="182" t="n"/>
      <c r="FU14" s="182" t="n"/>
      <c r="FV14" s="182" t="n"/>
      <c r="FW14" s="182" t="n"/>
      <c r="FX14" s="182" t="n"/>
      <c r="FY14" s="182" t="n"/>
      <c r="FZ14" s="182" t="n"/>
      <c r="GA14" s="184" t="n"/>
      <c r="GB14" s="184" t="n"/>
      <c r="GC14" s="185">
        <f>SUM(G14:FZ14)</f>
        <v/>
      </c>
      <c r="GD14" s="186">
        <f>E14-GC14</f>
        <v/>
      </c>
    </row>
    <row r="15" ht="14.25" customHeight="1">
      <c r="A15" s="5" t="n">
        <v>14</v>
      </c>
      <c r="B15" s="179" t="n">
        <v>44378</v>
      </c>
      <c r="C15" s="30" t="inlineStr">
        <is>
          <t>TTI178087801</t>
        </is>
      </c>
      <c r="D15" s="180" t="n">
        <v>44362</v>
      </c>
      <c r="E15" s="181" t="n">
        <v>50.82</v>
      </c>
      <c r="F15" s="209" t="n"/>
      <c r="G15" s="209" t="n"/>
      <c r="H15" s="209" t="n"/>
      <c r="I15" s="209" t="n"/>
      <c r="J15" s="209" t="n"/>
      <c r="K15" s="209" t="n"/>
      <c r="L15" s="209" t="n"/>
      <c r="M15" s="209" t="n"/>
      <c r="N15" s="209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3" t="n">
        <v>50.82</v>
      </c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inlineStr">
        <is>
          <t>`</t>
        </is>
      </c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2" t="n"/>
      <c r="DP15" s="182" t="n"/>
      <c r="DQ15" s="182" t="n"/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2" t="n"/>
      <c r="EB15" s="182" t="n"/>
      <c r="EC15" s="182" t="n"/>
      <c r="ED15" s="182" t="n"/>
      <c r="EE15" s="182" t="n"/>
      <c r="EF15" s="182" t="n"/>
      <c r="EG15" s="182" t="n"/>
      <c r="EH15" s="182" t="n"/>
      <c r="EI15" s="182" t="n"/>
      <c r="EJ15" s="182" t="n"/>
      <c r="EK15" s="182" t="n"/>
      <c r="EL15" s="182" t="n"/>
      <c r="EM15" s="182" t="n"/>
      <c r="EN15" s="182" t="n"/>
      <c r="EO15" s="182" t="n"/>
      <c r="EP15" s="182" t="n"/>
      <c r="EQ15" s="182" t="n"/>
      <c r="ER15" s="182" t="n"/>
      <c r="ES15" s="182" t="n"/>
      <c r="ET15" s="182" t="n"/>
      <c r="EU15" s="182" t="n"/>
      <c r="EV15" s="182" t="n"/>
      <c r="EW15" s="182" t="n"/>
      <c r="EX15" s="182" t="n"/>
      <c r="EY15" s="182" t="n"/>
      <c r="EZ15" s="182" t="n"/>
      <c r="FA15" s="182" t="n"/>
      <c r="FB15" s="182" t="n"/>
      <c r="FC15" s="182" t="n"/>
      <c r="FD15" s="182" t="n"/>
      <c r="FE15" s="182" t="n"/>
      <c r="FF15" s="182" t="n"/>
      <c r="FG15" s="182" t="n"/>
      <c r="FH15" s="182" t="n"/>
      <c r="FI15" s="182" t="n"/>
      <c r="FJ15" s="182" t="n"/>
      <c r="FK15" s="182" t="n"/>
      <c r="FL15" s="182" t="n"/>
      <c r="FM15" s="182" t="n"/>
      <c r="FN15" s="182" t="n"/>
      <c r="FO15" s="182" t="n"/>
      <c r="FP15" s="182" t="n"/>
      <c r="FQ15" s="182" t="n"/>
      <c r="FR15" s="182" t="n"/>
      <c r="FS15" s="182" t="n"/>
      <c r="FT15" s="182" t="n"/>
      <c r="FU15" s="182" t="n"/>
      <c r="FV15" s="182" t="n"/>
      <c r="FW15" s="182" t="n"/>
      <c r="FX15" s="182" t="n"/>
      <c r="FY15" s="182" t="n"/>
      <c r="FZ15" s="182" t="n"/>
      <c r="GA15" s="184" t="n"/>
      <c r="GB15" s="184" t="n"/>
      <c r="GC15" s="185">
        <f>SUM(G15:FZ15)</f>
        <v/>
      </c>
      <c r="GD15" s="186">
        <f>E15-GC15</f>
        <v/>
      </c>
    </row>
    <row r="16" ht="14.25" customHeight="1">
      <c r="A16" s="5" t="n">
        <v>15</v>
      </c>
      <c r="B16" s="179" t="n">
        <v>44378</v>
      </c>
      <c r="C16" s="30" t="inlineStr">
        <is>
          <t>NEWARK33916724</t>
        </is>
      </c>
      <c r="D16" s="180" t="n">
        <v>44356</v>
      </c>
      <c r="E16" s="181" t="n">
        <v>9.99</v>
      </c>
      <c r="F16" s="209" t="n"/>
      <c r="G16" s="209" t="n"/>
      <c r="H16" s="209" t="n"/>
      <c r="I16" s="209" t="n"/>
      <c r="J16" s="209" t="n"/>
      <c r="K16" s="209" t="n"/>
      <c r="L16" s="209" t="n"/>
      <c r="M16" s="209" t="n"/>
      <c r="N16" s="209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3" t="n">
        <v>9.99</v>
      </c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2" t="n"/>
      <c r="EH16" s="182" t="n"/>
      <c r="EI16" s="182" t="n"/>
      <c r="EJ16" s="182" t="n"/>
      <c r="EK16" s="182" t="n"/>
      <c r="EL16" s="182" t="n"/>
      <c r="EM16" s="182" t="n"/>
      <c r="EN16" s="182" t="n"/>
      <c r="EO16" s="182" t="n"/>
      <c r="EP16" s="182" t="n"/>
      <c r="EQ16" s="182" t="n"/>
      <c r="ER16" s="182" t="n"/>
      <c r="ES16" s="182" t="n"/>
      <c r="ET16" s="182" t="n"/>
      <c r="EU16" s="182" t="n"/>
      <c r="EV16" s="182" t="n"/>
      <c r="EW16" s="182" t="n"/>
      <c r="EX16" s="182" t="n"/>
      <c r="EY16" s="182" t="n"/>
      <c r="EZ16" s="182" t="n"/>
      <c r="FA16" s="182" t="n"/>
      <c r="FB16" s="182" t="n"/>
      <c r="FC16" s="182" t="n"/>
      <c r="FD16" s="182" t="n"/>
      <c r="FE16" s="182" t="n"/>
      <c r="FF16" s="182" t="n"/>
      <c r="FG16" s="182" t="n"/>
      <c r="FH16" s="182" t="n"/>
      <c r="FI16" s="182" t="n"/>
      <c r="FJ16" s="182" t="n"/>
      <c r="FK16" s="182" t="n"/>
      <c r="FL16" s="182" t="n"/>
      <c r="FM16" s="182" t="n"/>
      <c r="FN16" s="182" t="n"/>
      <c r="FO16" s="182" t="n"/>
      <c r="FP16" s="182" t="n"/>
      <c r="FQ16" s="182" t="n"/>
      <c r="FR16" s="182" t="n"/>
      <c r="FS16" s="182" t="n"/>
      <c r="FT16" s="182" t="n"/>
      <c r="FU16" s="182" t="n"/>
      <c r="FV16" s="182" t="n"/>
      <c r="FW16" s="182" t="n"/>
      <c r="FX16" s="182" t="n"/>
      <c r="FY16" s="182" t="n"/>
      <c r="FZ16" s="182" t="n"/>
      <c r="GA16" s="184" t="n"/>
      <c r="GB16" s="184" t="n"/>
      <c r="GC16" s="185">
        <f>SUM(G16:FZ16)</f>
        <v/>
      </c>
      <c r="GD16" s="186">
        <f>E16-GC16</f>
        <v/>
      </c>
    </row>
    <row r="17" ht="14.25" customHeight="1">
      <c r="A17" s="5" t="n">
        <v>16</v>
      </c>
      <c r="B17" s="179" t="n">
        <v>44378</v>
      </c>
      <c r="C17" s="30" t="inlineStr">
        <is>
          <t>ARROW2100707</t>
        </is>
      </c>
      <c r="D17" s="180" t="n">
        <v>44377</v>
      </c>
      <c r="E17" s="181">
        <f>13.8+19.25</f>
        <v/>
      </c>
      <c r="F17" s="209" t="n"/>
      <c r="G17" s="209" t="n"/>
      <c r="H17" s="209" t="n"/>
      <c r="I17" s="209" t="n"/>
      <c r="J17" s="209" t="n"/>
      <c r="K17" s="209" t="n"/>
      <c r="L17" s="209" t="n"/>
      <c r="M17" s="209" t="n"/>
      <c r="N17" s="209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3">
        <f>13.8+19.25</f>
        <v/>
      </c>
      <c r="EE17" s="182" t="n"/>
      <c r="EF17" s="182" t="n"/>
      <c r="EG17" s="182" t="n"/>
      <c r="EH17" s="182" t="n"/>
      <c r="EI17" s="182" t="n"/>
      <c r="EJ17" s="182" t="n"/>
      <c r="EK17" s="182" t="n"/>
      <c r="EL17" s="182" t="n"/>
      <c r="EM17" s="182" t="n"/>
      <c r="EN17" s="182" t="n"/>
      <c r="EO17" s="182" t="n"/>
      <c r="EP17" s="182" t="n"/>
      <c r="EQ17" s="182" t="n"/>
      <c r="ER17" s="182" t="n"/>
      <c r="ES17" s="182" t="n"/>
      <c r="ET17" s="182" t="n"/>
      <c r="EU17" s="182" t="n"/>
      <c r="EV17" s="182" t="n"/>
      <c r="EW17" s="182" t="n"/>
      <c r="EX17" s="182" t="n"/>
      <c r="EY17" s="182" t="n"/>
      <c r="EZ17" s="182" t="n"/>
      <c r="FA17" s="182" t="n"/>
      <c r="FB17" s="182" t="n"/>
      <c r="FC17" s="182" t="n"/>
      <c r="FD17" s="182" t="n"/>
      <c r="FE17" s="182" t="n"/>
      <c r="FF17" s="182" t="n"/>
      <c r="FG17" s="182" t="n"/>
      <c r="FH17" s="182" t="n"/>
      <c r="FI17" s="182" t="n"/>
      <c r="FJ17" s="182" t="n"/>
      <c r="FK17" s="182" t="n"/>
      <c r="FL17" s="182" t="n"/>
      <c r="FM17" s="182" t="n"/>
      <c r="FN17" s="182" t="n"/>
      <c r="FO17" s="182" t="n"/>
      <c r="FP17" s="182" t="n"/>
      <c r="FQ17" s="182" t="n"/>
      <c r="FR17" s="182" t="n"/>
      <c r="FS17" s="182" t="n"/>
      <c r="FT17" s="182" t="n"/>
      <c r="FU17" s="182" t="n"/>
      <c r="FV17" s="182" t="n"/>
      <c r="FW17" s="182" t="n"/>
      <c r="FX17" s="182" t="n"/>
      <c r="FY17" s="182" t="n"/>
      <c r="FZ17" s="182" t="n"/>
      <c r="GA17" s="184" t="n"/>
      <c r="GB17" s="184" t="n"/>
      <c r="GC17" s="185">
        <f>SUM(G17:FZ17)</f>
        <v/>
      </c>
      <c r="GD17" s="186">
        <f>E17-GC17</f>
        <v/>
      </c>
    </row>
    <row r="18" ht="14.25" customHeight="1">
      <c r="A18" s="5" t="n">
        <v>17</v>
      </c>
      <c r="B18" s="179" t="n">
        <v>44383</v>
      </c>
      <c r="C18" s="30" t="inlineStr">
        <is>
          <t>DLS-INV#30347</t>
        </is>
      </c>
      <c r="D18" s="180" t="n">
        <v>44379</v>
      </c>
      <c r="E18" s="181" t="n">
        <v>122.23</v>
      </c>
      <c r="F18" s="209" t="n"/>
      <c r="G18" s="209" t="n"/>
      <c r="H18" s="209" t="n"/>
      <c r="I18" s="209" t="n"/>
      <c r="J18" s="209" t="n"/>
      <c r="K18" s="209" t="n"/>
      <c r="L18" s="209" t="n"/>
      <c r="M18" s="209" t="n"/>
      <c r="N18" s="209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3" t="n">
        <v>122.23</v>
      </c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2" t="n"/>
      <c r="EM18" s="182" t="n"/>
      <c r="EN18" s="182" t="n"/>
      <c r="EO18" s="182" t="n"/>
      <c r="EP18" s="182" t="n"/>
      <c r="EQ18" s="182" t="n"/>
      <c r="ER18" s="182" t="n"/>
      <c r="ES18" s="182" t="n"/>
      <c r="ET18" s="182" t="n"/>
      <c r="EU18" s="182" t="n"/>
      <c r="EV18" s="182" t="n"/>
      <c r="EW18" s="182" t="n"/>
      <c r="EX18" s="182" t="n"/>
      <c r="EY18" s="182" t="n"/>
      <c r="EZ18" s="182" t="n"/>
      <c r="FA18" s="182" t="n"/>
      <c r="FB18" s="182" t="n"/>
      <c r="FC18" s="182" t="n"/>
      <c r="FD18" s="182" t="n"/>
      <c r="FE18" s="182" t="n"/>
      <c r="FF18" s="182" t="n"/>
      <c r="FG18" s="182" t="n"/>
      <c r="FH18" s="182" t="n"/>
      <c r="FI18" s="182" t="n"/>
      <c r="FJ18" s="182" t="n"/>
      <c r="FK18" s="182" t="n"/>
      <c r="FL18" s="182" t="n"/>
      <c r="FM18" s="182" t="n"/>
      <c r="FN18" s="182" t="n"/>
      <c r="FO18" s="182" t="n"/>
      <c r="FP18" s="182" t="n"/>
      <c r="FQ18" s="182" t="n"/>
      <c r="FR18" s="182" t="n"/>
      <c r="FS18" s="182" t="n"/>
      <c r="FT18" s="182" t="n"/>
      <c r="FU18" s="182" t="n"/>
      <c r="FV18" s="182" t="n"/>
      <c r="FW18" s="182" t="n"/>
      <c r="FX18" s="182" t="n"/>
      <c r="FY18" s="182" t="n"/>
      <c r="FZ18" s="182" t="n"/>
      <c r="GA18" s="184" t="n"/>
      <c r="GB18" s="184" t="n"/>
      <c r="GC18" s="185">
        <f>SUM(G18:FZ18)</f>
        <v/>
      </c>
      <c r="GD18" s="186">
        <f>E18-GC18</f>
        <v/>
      </c>
    </row>
    <row r="19" ht="14.25" customHeight="1">
      <c r="A19" s="5" t="n">
        <v>18</v>
      </c>
      <c r="B19" s="179" t="n">
        <v>44385</v>
      </c>
      <c r="C19" s="30" t="inlineStr">
        <is>
          <t>7-401-57130</t>
        </is>
      </c>
      <c r="D19" s="180" t="n">
        <v>44358</v>
      </c>
      <c r="E19" s="181" t="n">
        <v>1842.36</v>
      </c>
      <c r="F19" s="211" t="n">
        <v>50.8</v>
      </c>
      <c r="G19" s="209" t="n"/>
      <c r="H19" s="211" t="n">
        <v>28.15</v>
      </c>
      <c r="I19" s="211" t="n">
        <v>10.29</v>
      </c>
      <c r="J19" s="209" t="n"/>
      <c r="K19" s="209" t="n"/>
      <c r="L19" s="209" t="n"/>
      <c r="M19" s="209" t="n"/>
      <c r="N19" s="209" t="n"/>
      <c r="O19" s="182" t="n"/>
      <c r="P19" s="182" t="n"/>
      <c r="Q19" s="182" t="n"/>
      <c r="R19" s="182" t="n"/>
      <c r="S19" s="182" t="n"/>
      <c r="T19" s="182" t="n"/>
      <c r="U19" s="182" t="n"/>
      <c r="V19" s="183" t="n">
        <v>35.24</v>
      </c>
      <c r="W19" s="182" t="n"/>
      <c r="X19" s="182" t="n"/>
      <c r="Y19" s="183" t="n">
        <v>7.09</v>
      </c>
      <c r="Z19" s="183" t="n">
        <v>7.08</v>
      </c>
      <c r="AA19" s="183" t="n">
        <v>24.21</v>
      </c>
      <c r="AB19" s="183" t="n">
        <v>17.92</v>
      </c>
      <c r="AC19" s="182" t="n"/>
      <c r="AD19" s="183" t="n">
        <v>82.76000000000001</v>
      </c>
      <c r="AE19" s="182" t="n"/>
      <c r="AF19" s="182" t="n"/>
      <c r="AG19" s="182" t="n"/>
      <c r="AH19" s="183" t="n">
        <v>59.2</v>
      </c>
      <c r="AI19" s="182" t="n"/>
      <c r="AJ19" s="182" t="n"/>
      <c r="AK19" s="183" t="n">
        <v>21.58</v>
      </c>
      <c r="AL19" s="182" t="n"/>
      <c r="AM19" s="182" t="n"/>
      <c r="AN19" s="183" t="n">
        <v>40.87</v>
      </c>
      <c r="AO19" s="182" t="n"/>
      <c r="AP19" s="182" t="n"/>
      <c r="AQ19" s="182" t="n"/>
      <c r="AR19" s="182" t="n"/>
      <c r="AS19" s="182" t="n"/>
      <c r="AT19" s="183" t="n">
        <v>13.74</v>
      </c>
      <c r="AU19" s="182" t="n"/>
      <c r="AV19" s="182" t="n"/>
      <c r="AW19" s="183" t="n">
        <v>112.15</v>
      </c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3" t="n">
        <v>49.08</v>
      </c>
      <c r="BO19" s="183" t="n">
        <v>10.58</v>
      </c>
      <c r="BP19" s="182" t="n"/>
      <c r="BQ19" s="182" t="n"/>
      <c r="BR19" s="182" t="n"/>
      <c r="BS19" s="182" t="n"/>
      <c r="BT19" s="182" t="n"/>
      <c r="BU19" s="182" t="n"/>
      <c r="BV19" s="183" t="n">
        <v>7.09</v>
      </c>
      <c r="BW19" s="183" t="n">
        <v>11.7</v>
      </c>
      <c r="BX19" s="182" t="n"/>
      <c r="BY19" s="183" t="n">
        <v>10.3</v>
      </c>
      <c r="BZ19" s="182" t="n"/>
      <c r="CA19" s="182" t="n"/>
      <c r="CB19" s="182" t="n"/>
      <c r="CC19" s="182" t="n"/>
      <c r="CD19" s="183" t="n">
        <v>21.97</v>
      </c>
      <c r="CE19" s="182" t="n"/>
      <c r="CF19" s="182" t="n"/>
      <c r="CG19" s="183" t="n">
        <v>10.29</v>
      </c>
      <c r="CH19" s="182" t="n"/>
      <c r="CI19" s="182" t="n"/>
      <c r="CJ19" s="183" t="n">
        <v>28.19</v>
      </c>
      <c r="CK19" s="182" t="n"/>
      <c r="CL19" s="183" t="n">
        <v>75.83</v>
      </c>
      <c r="CM19" s="182" t="n"/>
      <c r="CN19" s="182" t="n"/>
      <c r="CO19" s="182" t="n"/>
      <c r="CP19" s="183" t="n">
        <v>20.59</v>
      </c>
      <c r="CQ19" s="183" t="n">
        <v>11.7</v>
      </c>
      <c r="CR19" s="182" t="n"/>
      <c r="CS19" s="182" t="n"/>
      <c r="CT19" s="182" t="n"/>
      <c r="CU19" s="182" t="n"/>
      <c r="CV19" s="183" t="n">
        <v>65.52</v>
      </c>
      <c r="CW19" s="182" t="n"/>
      <c r="CX19" s="182" t="n"/>
      <c r="CY19" s="183" t="n">
        <v>10.29</v>
      </c>
      <c r="CZ19" s="182" t="n"/>
      <c r="DA19" s="182" t="n"/>
      <c r="DB19" s="182" t="n"/>
      <c r="DC19" s="182" t="n"/>
      <c r="DD19" s="183" t="n">
        <v>108.04</v>
      </c>
      <c r="DE19" s="182" t="n"/>
      <c r="DF19" s="182" t="n"/>
      <c r="DG19" s="182" t="n"/>
      <c r="DH19" s="182" t="n"/>
      <c r="DI19" s="182" t="n"/>
      <c r="DJ19" s="183" t="n">
        <v>72.34999999999999</v>
      </c>
      <c r="DK19" s="182" t="n"/>
      <c r="DL19" s="182" t="n"/>
      <c r="DM19" s="182" t="n"/>
      <c r="DN19" s="182" t="n"/>
      <c r="DO19" s="182" t="n"/>
      <c r="DP19" s="182" t="n"/>
      <c r="DQ19" s="182" t="n"/>
      <c r="DR19" s="183" t="n">
        <v>65.70999999999999</v>
      </c>
      <c r="DS19" s="183" t="n">
        <v>12</v>
      </c>
      <c r="DT19" s="182" t="n"/>
      <c r="DU19" s="182" t="n"/>
      <c r="DV19" s="182" t="n"/>
      <c r="DW19" s="182" t="n"/>
      <c r="DX19" s="182" t="n"/>
      <c r="DY19" s="183" t="n">
        <v>39.39</v>
      </c>
      <c r="DZ19" s="182" t="n"/>
      <c r="EA19" s="182" t="n"/>
      <c r="EB19" s="182" t="n"/>
      <c r="EC19" s="182" t="n"/>
      <c r="ED19" s="182" t="n"/>
      <c r="EE19" s="182" t="n"/>
      <c r="EF19" s="182" t="n"/>
      <c r="EG19" s="182" t="n"/>
      <c r="EH19" s="182" t="n"/>
      <c r="EI19" s="183" t="n">
        <v>57.09</v>
      </c>
      <c r="EJ19" s="183" t="n">
        <v>7.08</v>
      </c>
      <c r="EK19" s="182" t="n"/>
      <c r="EL19" s="183" t="n">
        <v>57.47</v>
      </c>
      <c r="EM19" s="182" t="n"/>
      <c r="EN19" s="182" t="n"/>
      <c r="EO19" s="182" t="n"/>
      <c r="EP19" s="182" t="n"/>
      <c r="EQ19" s="182" t="n"/>
      <c r="ER19" s="182" t="n"/>
      <c r="ES19" s="183" t="n">
        <v>13.4</v>
      </c>
      <c r="ET19" s="182" t="n"/>
      <c r="EU19" s="183" t="n">
        <v>14.71</v>
      </c>
      <c r="EV19" s="182" t="n"/>
      <c r="EW19" s="182" t="n"/>
      <c r="EX19" s="183" t="n">
        <v>23.62</v>
      </c>
      <c r="EY19" s="183" t="n">
        <v>28.43</v>
      </c>
      <c r="EZ19" s="182" t="n"/>
      <c r="FA19" s="183" t="n">
        <v>45.01</v>
      </c>
      <c r="FB19" s="183" t="n">
        <v>23.72</v>
      </c>
      <c r="FC19" s="183" t="n">
        <v>90.43000000000001</v>
      </c>
      <c r="FD19" s="182" t="n"/>
      <c r="FE19" s="182" t="n"/>
      <c r="FF19" s="183" t="n">
        <v>14.89</v>
      </c>
      <c r="FG19" s="183" t="n">
        <v>192.12</v>
      </c>
      <c r="FH19" s="182" t="n"/>
      <c r="FI19" s="182" t="n"/>
      <c r="FJ19" s="183" t="n">
        <v>107.51</v>
      </c>
      <c r="FK19" s="182" t="n"/>
      <c r="FL19" s="182" t="n"/>
      <c r="FM19" s="182" t="n"/>
      <c r="FN19" s="182" t="n"/>
      <c r="FO19" s="182" t="n"/>
      <c r="FP19" s="182" t="n"/>
      <c r="FQ19" s="182" t="n"/>
      <c r="FR19" s="182" t="n"/>
      <c r="FS19" s="182" t="n"/>
      <c r="FT19" s="182" t="n"/>
      <c r="FU19" s="182" t="n"/>
      <c r="FV19" s="182" t="n"/>
      <c r="FW19" s="182" t="n"/>
      <c r="FX19" s="182" t="n"/>
      <c r="FY19" s="182" t="n"/>
      <c r="FZ19" s="183" t="n">
        <v>25.18</v>
      </c>
      <c r="GA19" s="184" t="n"/>
      <c r="GB19" s="184" t="n"/>
      <c r="GC19" s="185">
        <f>SUM(F19:GB19)</f>
        <v/>
      </c>
      <c r="GD19" s="186">
        <f>E19-GC19</f>
        <v/>
      </c>
    </row>
    <row r="20" ht="14.25" customHeight="1">
      <c r="A20" s="5" t="n">
        <v>19</v>
      </c>
      <c r="B20" s="179" t="n">
        <v>44385</v>
      </c>
      <c r="C20" s="30" t="inlineStr">
        <is>
          <t>DIGIKEY 2103124</t>
        </is>
      </c>
      <c r="D20" s="180" t="n">
        <v>44329</v>
      </c>
      <c r="E20" s="181" t="n">
        <v>639.47</v>
      </c>
      <c r="F20" s="209" t="n"/>
      <c r="G20" s="209" t="n"/>
      <c r="H20" s="209" t="n"/>
      <c r="I20" s="209" t="n"/>
      <c r="J20" s="209" t="n"/>
      <c r="K20" s="209" t="n"/>
      <c r="L20" s="209" t="n"/>
      <c r="M20" s="209" t="n"/>
      <c r="N20" s="209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3" t="n">
        <v>639.47</v>
      </c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2" t="n"/>
      <c r="EG20" s="182" t="n"/>
      <c r="EH20" s="182" t="n"/>
      <c r="EI20" s="182" t="n"/>
      <c r="EJ20" s="182" t="n"/>
      <c r="EK20" s="182" t="n"/>
      <c r="EL20" s="182" t="n"/>
      <c r="EM20" s="182" t="n"/>
      <c r="EN20" s="182" t="n"/>
      <c r="EO20" s="182" t="n"/>
      <c r="EP20" s="182" t="n"/>
      <c r="EQ20" s="182" t="n"/>
      <c r="ER20" s="182" t="n"/>
      <c r="ES20" s="182" t="n"/>
      <c r="ET20" s="182" t="n"/>
      <c r="EU20" s="182" t="n"/>
      <c r="EV20" s="182" t="n"/>
      <c r="EW20" s="182" t="n"/>
      <c r="EX20" s="182" t="n"/>
      <c r="EY20" s="182" t="n"/>
      <c r="EZ20" s="182" t="n"/>
      <c r="FA20" s="182" t="n"/>
      <c r="FB20" s="182" t="n"/>
      <c r="FC20" s="182" t="n"/>
      <c r="FD20" s="182" t="n"/>
      <c r="FE20" s="182" t="n"/>
      <c r="FF20" s="182" t="n"/>
      <c r="FG20" s="182" t="n"/>
      <c r="FH20" s="182" t="n"/>
      <c r="FI20" s="182" t="n"/>
      <c r="FJ20" s="182" t="n"/>
      <c r="FK20" s="182" t="n"/>
      <c r="FL20" s="182" t="n"/>
      <c r="FM20" s="182" t="n"/>
      <c r="FN20" s="182" t="n"/>
      <c r="FO20" s="182" t="n"/>
      <c r="FP20" s="182" t="n"/>
      <c r="FQ20" s="182" t="n"/>
      <c r="FR20" s="182" t="n"/>
      <c r="FS20" s="182" t="n"/>
      <c r="FT20" s="182" t="n"/>
      <c r="FU20" s="182" t="n"/>
      <c r="FV20" s="182" t="n"/>
      <c r="FW20" s="182" t="n"/>
      <c r="FX20" s="182" t="n"/>
      <c r="FY20" s="182" t="n"/>
      <c r="FZ20" s="182" t="n"/>
      <c r="GA20" s="184" t="n"/>
      <c r="GB20" s="184" t="n"/>
      <c r="GC20" s="185">
        <f>SUM(G20:FZ20)</f>
        <v/>
      </c>
      <c r="GD20" s="186">
        <f>E20-GC20</f>
        <v/>
      </c>
    </row>
    <row r="21" ht="14.25" customHeight="1">
      <c r="A21" s="5" t="n">
        <v>20</v>
      </c>
      <c r="B21" s="179" t="n">
        <v>44385</v>
      </c>
      <c r="C21" s="30" t="inlineStr">
        <is>
          <t>DIGIKEY 2103123</t>
        </is>
      </c>
      <c r="D21" s="180" t="n">
        <v>44329</v>
      </c>
      <c r="E21" s="181" t="n">
        <v>112.39</v>
      </c>
      <c r="F21" s="209" t="n"/>
      <c r="G21" s="209" t="n"/>
      <c r="H21" s="209" t="n"/>
      <c r="I21" s="209" t="n"/>
      <c r="J21" s="209" t="n"/>
      <c r="K21" s="209" t="n"/>
      <c r="L21" s="209" t="n"/>
      <c r="M21" s="209" t="n"/>
      <c r="N21" s="209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3" t="n">
        <v>112.39</v>
      </c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2" t="n"/>
      <c r="EC21" s="182" t="n"/>
      <c r="ED21" s="182" t="n"/>
      <c r="EE21" s="182" t="n"/>
      <c r="EF21" s="182" t="n"/>
      <c r="EG21" s="182" t="n"/>
      <c r="EH21" s="182" t="n"/>
      <c r="EI21" s="182" t="n"/>
      <c r="EJ21" s="182" t="n"/>
      <c r="EK21" s="182" t="n"/>
      <c r="EL21" s="182" t="n"/>
      <c r="EM21" s="182" t="n"/>
      <c r="EN21" s="182" t="n"/>
      <c r="EO21" s="182" t="n"/>
      <c r="EP21" s="182" t="n"/>
      <c r="EQ21" s="182" t="n"/>
      <c r="ER21" s="182" t="n"/>
      <c r="ES21" s="182" t="n"/>
      <c r="ET21" s="182" t="n"/>
      <c r="EU21" s="182" t="n"/>
      <c r="EV21" s="182" t="n"/>
      <c r="EW21" s="182" t="n"/>
      <c r="EX21" s="182" t="n"/>
      <c r="EY21" s="182" t="n"/>
      <c r="EZ21" s="182" t="n"/>
      <c r="FA21" s="182" t="n"/>
      <c r="FB21" s="182" t="n"/>
      <c r="FC21" s="182" t="n"/>
      <c r="FD21" s="182" t="n"/>
      <c r="FE21" s="182" t="n"/>
      <c r="FF21" s="182" t="n"/>
      <c r="FG21" s="182" t="n"/>
      <c r="FH21" s="182" t="n"/>
      <c r="FI21" s="182" t="n"/>
      <c r="FJ21" s="182" t="n"/>
      <c r="FK21" s="182" t="n"/>
      <c r="FL21" s="182" t="n"/>
      <c r="FM21" s="182" t="n"/>
      <c r="FN21" s="182" t="n"/>
      <c r="FO21" s="182" t="n"/>
      <c r="FP21" s="182" t="n"/>
      <c r="FQ21" s="182" t="n"/>
      <c r="FR21" s="182" t="n"/>
      <c r="FS21" s="182" t="n"/>
      <c r="FT21" s="182" t="n"/>
      <c r="FU21" s="182" t="n"/>
      <c r="FV21" s="182" t="n"/>
      <c r="FW21" s="182" t="n"/>
      <c r="FX21" s="182" t="n"/>
      <c r="FY21" s="182" t="n"/>
      <c r="FZ21" s="182" t="n"/>
      <c r="GA21" s="184" t="n"/>
      <c r="GB21" s="184" t="n"/>
      <c r="GC21" s="185">
        <f>SUM(G21:FZ21)</f>
        <v/>
      </c>
      <c r="GD21" s="186">
        <f>E21-GC21</f>
        <v/>
      </c>
    </row>
    <row r="22" ht="14.25" customHeight="1">
      <c r="A22" s="5" t="n">
        <v>21</v>
      </c>
      <c r="B22" s="179" t="n">
        <v>44385</v>
      </c>
      <c r="C22" s="30" t="inlineStr">
        <is>
          <t>DIGIKEY 2100981</t>
        </is>
      </c>
      <c r="D22" s="180" t="n">
        <v>44329</v>
      </c>
      <c r="E22" s="181" t="n">
        <v>7.87</v>
      </c>
      <c r="F22" s="209" t="n"/>
      <c r="G22" s="209" t="n"/>
      <c r="H22" s="209" t="n"/>
      <c r="I22" s="209" t="n"/>
      <c r="J22" s="209" t="n"/>
      <c r="K22" s="209" t="n"/>
      <c r="L22" s="209" t="n"/>
      <c r="M22" s="209" t="n"/>
      <c r="N22" s="209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3" t="n">
        <v>7.87</v>
      </c>
      <c r="EM22" s="182" t="n"/>
      <c r="EN22" s="182" t="n"/>
      <c r="EO22" s="182" t="n"/>
      <c r="EP22" s="182" t="n"/>
      <c r="EQ22" s="182" t="n"/>
      <c r="ER22" s="182" t="n"/>
      <c r="ES22" s="182" t="n"/>
      <c r="ET22" s="182" t="n"/>
      <c r="EU22" s="182" t="n"/>
      <c r="EV22" s="182" t="n"/>
      <c r="EW22" s="182" t="n"/>
      <c r="EX22" s="182" t="n"/>
      <c r="EY22" s="182" t="n"/>
      <c r="EZ22" s="182" t="n"/>
      <c r="FA22" s="182" t="n"/>
      <c r="FB22" s="182" t="n"/>
      <c r="FC22" s="182" t="n"/>
      <c r="FD22" s="182" t="n"/>
      <c r="FE22" s="182" t="n"/>
      <c r="FF22" s="182" t="n"/>
      <c r="FG22" s="182" t="n"/>
      <c r="FH22" s="182" t="n"/>
      <c r="FI22" s="182" t="n"/>
      <c r="FJ22" s="182" t="n"/>
      <c r="FK22" s="182" t="n"/>
      <c r="FL22" s="182" t="n"/>
      <c r="FM22" s="182" t="n"/>
      <c r="FN22" s="182" t="n"/>
      <c r="FO22" s="182" t="n"/>
      <c r="FP22" s="182" t="n"/>
      <c r="FQ22" s="182" t="n"/>
      <c r="FR22" s="182" t="n"/>
      <c r="FS22" s="182" t="n"/>
      <c r="FT22" s="182" t="n"/>
      <c r="FU22" s="182" t="n"/>
      <c r="FV22" s="182" t="n"/>
      <c r="FW22" s="182" t="n"/>
      <c r="FX22" s="182" t="n"/>
      <c r="FY22" s="182" t="n"/>
      <c r="FZ22" s="182" t="n"/>
      <c r="GA22" s="184" t="n"/>
      <c r="GB22" s="184" t="n"/>
      <c r="GC22" s="185">
        <f>SUM(G22:FZ22)</f>
        <v/>
      </c>
      <c r="GD22" s="186">
        <f>E22-GC22</f>
        <v/>
      </c>
    </row>
    <row r="23" ht="14.25" customHeight="1">
      <c r="A23" s="5" t="n">
        <v>22</v>
      </c>
      <c r="B23" s="179" t="n">
        <v>44385</v>
      </c>
      <c r="C23" s="30" t="inlineStr">
        <is>
          <t>DIGIKEY 2103122</t>
        </is>
      </c>
      <c r="D23" s="180" t="n">
        <v>44329</v>
      </c>
      <c r="E23" s="181" t="n">
        <v>146.78</v>
      </c>
      <c r="F23" s="209" t="n"/>
      <c r="G23" s="209" t="n"/>
      <c r="H23" s="209" t="n"/>
      <c r="I23" s="209" t="n"/>
      <c r="J23" s="209" t="n"/>
      <c r="K23" s="209" t="n"/>
      <c r="L23" s="209" t="n"/>
      <c r="M23" s="209" t="n"/>
      <c r="N23" s="209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3" t="n">
        <v>146.78</v>
      </c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2" t="n"/>
      <c r="EG23" s="182" t="n"/>
      <c r="EH23" s="182" t="n"/>
      <c r="EI23" s="182" t="n"/>
      <c r="EJ23" s="182" t="n"/>
      <c r="EK23" s="182" t="n"/>
      <c r="EL23" s="182" t="n"/>
      <c r="EM23" s="182" t="n"/>
      <c r="EN23" s="182" t="n"/>
      <c r="EO23" s="182" t="n"/>
      <c r="EP23" s="182" t="n"/>
      <c r="EQ23" s="182" t="n"/>
      <c r="ER23" s="182" t="n"/>
      <c r="ES23" s="182" t="n"/>
      <c r="ET23" s="182" t="n"/>
      <c r="EU23" s="182" t="n"/>
      <c r="EV23" s="182" t="n"/>
      <c r="EW23" s="182" t="n"/>
      <c r="EX23" s="182" t="n"/>
      <c r="EY23" s="182" t="n"/>
      <c r="EZ23" s="182" t="n"/>
      <c r="FA23" s="182" t="n"/>
      <c r="FB23" s="182" t="n"/>
      <c r="FC23" s="182" t="n"/>
      <c r="FD23" s="182" t="n"/>
      <c r="FE23" s="182" t="n"/>
      <c r="FF23" s="182" t="n"/>
      <c r="FG23" s="182" t="n"/>
      <c r="FH23" s="182" t="n"/>
      <c r="FI23" s="182" t="n"/>
      <c r="FJ23" s="182" t="n"/>
      <c r="FK23" s="182" t="n"/>
      <c r="FL23" s="182" t="n"/>
      <c r="FM23" s="182" t="n"/>
      <c r="FN23" s="182" t="n"/>
      <c r="FO23" s="182" t="n"/>
      <c r="FP23" s="182" t="n"/>
      <c r="FQ23" s="182" t="n"/>
      <c r="FR23" s="182" t="n"/>
      <c r="FS23" s="182" t="n"/>
      <c r="FT23" s="182" t="n"/>
      <c r="FU23" s="182" t="n"/>
      <c r="FV23" s="182" t="n"/>
      <c r="FW23" s="182" t="n"/>
      <c r="FX23" s="182" t="n"/>
      <c r="FY23" s="182" t="n"/>
      <c r="FZ23" s="182" t="n"/>
      <c r="GA23" s="184" t="n"/>
      <c r="GB23" s="184" t="n"/>
      <c r="GC23" s="185">
        <f>SUM(G23:FZ23)</f>
        <v/>
      </c>
      <c r="GD23" s="186">
        <f>E23-GC23</f>
        <v/>
      </c>
    </row>
    <row r="24" ht="14.25" customHeight="1">
      <c r="A24" s="5" t="n">
        <v>23</v>
      </c>
      <c r="B24" s="179" t="n">
        <v>44385</v>
      </c>
      <c r="C24" s="30" t="inlineStr">
        <is>
          <t>DIGIKEY 2103310</t>
        </is>
      </c>
      <c r="D24" s="180" t="n">
        <v>44342</v>
      </c>
      <c r="E24" s="181" t="n">
        <v>22.18</v>
      </c>
      <c r="F24" s="209" t="n"/>
      <c r="G24" s="209" t="n"/>
      <c r="H24" s="209" t="n"/>
      <c r="I24" s="209" t="n"/>
      <c r="J24" s="209" t="n"/>
      <c r="K24" s="209" t="n"/>
      <c r="L24" s="209" t="n"/>
      <c r="M24" s="209" t="n"/>
      <c r="N24" s="209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3" t="n">
        <v>22.18</v>
      </c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2" t="n"/>
      <c r="EH24" s="182" t="n"/>
      <c r="EI24" s="182" t="n"/>
      <c r="EJ24" s="182" t="n"/>
      <c r="EK24" s="182" t="n"/>
      <c r="EL24" s="182" t="n"/>
      <c r="EM24" s="182" t="n"/>
      <c r="EN24" s="182" t="n"/>
      <c r="EO24" s="182" t="n"/>
      <c r="EP24" s="182" t="n"/>
      <c r="EQ24" s="182" t="n"/>
      <c r="ER24" s="182" t="n"/>
      <c r="ES24" s="182" t="n"/>
      <c r="ET24" s="182" t="n"/>
      <c r="EU24" s="182" t="n"/>
      <c r="EV24" s="182" t="n"/>
      <c r="EW24" s="182" t="n"/>
      <c r="EX24" s="182" t="n"/>
      <c r="EY24" s="182" t="n"/>
      <c r="EZ24" s="182" t="n"/>
      <c r="FA24" s="182" t="n"/>
      <c r="FB24" s="182" t="n"/>
      <c r="FC24" s="182" t="n"/>
      <c r="FD24" s="182" t="n"/>
      <c r="FE24" s="182" t="n"/>
      <c r="FF24" s="182" t="n"/>
      <c r="FG24" s="182" t="n"/>
      <c r="FH24" s="182" t="n"/>
      <c r="FI24" s="182" t="n"/>
      <c r="FJ24" s="182" t="n"/>
      <c r="FK24" s="182" t="n"/>
      <c r="FL24" s="182" t="n"/>
      <c r="FM24" s="182" t="n"/>
      <c r="FN24" s="182" t="n"/>
      <c r="FO24" s="182" t="n"/>
      <c r="FP24" s="182" t="n"/>
      <c r="FQ24" s="182" t="n"/>
      <c r="FR24" s="182" t="n"/>
      <c r="FS24" s="182" t="n"/>
      <c r="FT24" s="182" t="n"/>
      <c r="FU24" s="182" t="n"/>
      <c r="FV24" s="182" t="n"/>
      <c r="FW24" s="182" t="n"/>
      <c r="FX24" s="182" t="n"/>
      <c r="FY24" s="182" t="n"/>
      <c r="FZ24" s="182" t="n"/>
      <c r="GA24" s="184" t="n"/>
      <c r="GB24" s="184" t="n"/>
      <c r="GC24" s="185">
        <f>SUM(G24:FZ24)</f>
        <v/>
      </c>
      <c r="GD24" s="186">
        <f>E24-GC24</f>
        <v/>
      </c>
    </row>
    <row r="25" ht="14.25" customHeight="1">
      <c r="A25" s="5" t="n">
        <v>24</v>
      </c>
      <c r="B25" s="179" t="n">
        <v>44385</v>
      </c>
      <c r="C25" s="30" t="inlineStr">
        <is>
          <t>DIGIKEY 2103165</t>
        </is>
      </c>
      <c r="D25" s="180" t="n">
        <v>44351</v>
      </c>
      <c r="E25" s="181" t="n">
        <v>0.29</v>
      </c>
      <c r="F25" s="209" t="n"/>
      <c r="G25" s="209" t="n"/>
      <c r="H25" s="209" t="n"/>
      <c r="I25" s="209" t="n"/>
      <c r="J25" s="209" t="n"/>
      <c r="K25" s="209" t="n"/>
      <c r="L25" s="209" t="n"/>
      <c r="M25" s="209" t="n"/>
      <c r="N25" s="209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3" t="n">
        <v>0.29</v>
      </c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2" t="n"/>
      <c r="EH25" s="182" t="n"/>
      <c r="EI25" s="182" t="n"/>
      <c r="EJ25" s="182" t="n"/>
      <c r="EK25" s="182" t="n"/>
      <c r="EL25" s="182" t="n"/>
      <c r="EM25" s="182" t="n"/>
      <c r="EN25" s="182" t="n"/>
      <c r="EO25" s="182" t="n"/>
      <c r="EP25" s="182" t="n"/>
      <c r="EQ25" s="182" t="n"/>
      <c r="ER25" s="182" t="n"/>
      <c r="ES25" s="182" t="n"/>
      <c r="ET25" s="182" t="n"/>
      <c r="EU25" s="182" t="n"/>
      <c r="EV25" s="182" t="n"/>
      <c r="EW25" s="182" t="n"/>
      <c r="EX25" s="182" t="n"/>
      <c r="EY25" s="182" t="n"/>
      <c r="EZ25" s="182" t="n"/>
      <c r="FA25" s="182" t="n"/>
      <c r="FB25" s="182" t="n"/>
      <c r="FC25" s="182" t="n"/>
      <c r="FD25" s="182" t="n"/>
      <c r="FE25" s="182" t="n"/>
      <c r="FF25" s="182" t="n"/>
      <c r="FG25" s="182" t="n"/>
      <c r="FH25" s="182" t="n"/>
      <c r="FI25" s="182" t="n"/>
      <c r="FJ25" s="182" t="n"/>
      <c r="FK25" s="182" t="n"/>
      <c r="FL25" s="182" t="n"/>
      <c r="FM25" s="182" t="n"/>
      <c r="FN25" s="182" t="n"/>
      <c r="FO25" s="182" t="n"/>
      <c r="FP25" s="182" t="n"/>
      <c r="FQ25" s="182" t="n"/>
      <c r="FR25" s="182" t="n"/>
      <c r="FS25" s="182" t="n"/>
      <c r="FT25" s="182" t="n"/>
      <c r="FU25" s="182" t="n"/>
      <c r="FV25" s="182" t="n"/>
      <c r="FW25" s="182" t="n"/>
      <c r="FX25" s="182" t="n"/>
      <c r="FY25" s="182" t="n"/>
      <c r="FZ25" s="182" t="n"/>
      <c r="GA25" s="184" t="n"/>
      <c r="GB25" s="184" t="n"/>
      <c r="GC25" s="185">
        <f>SUM(G25:FZ25)</f>
        <v/>
      </c>
      <c r="GD25" s="186">
        <f>E25-GC25</f>
        <v/>
      </c>
    </row>
    <row r="26" ht="14.25" customHeight="1">
      <c r="A26" s="5" t="n">
        <v>25</v>
      </c>
      <c r="B26" s="179" t="n">
        <v>44385</v>
      </c>
      <c r="C26" s="30" t="inlineStr">
        <is>
          <t>DIGIKEY 2102513</t>
        </is>
      </c>
      <c r="D26" s="180" t="n">
        <v>44350</v>
      </c>
      <c r="E26" s="181" t="n">
        <v>3.52</v>
      </c>
      <c r="F26" s="209" t="n"/>
      <c r="G26" s="209" t="n"/>
      <c r="H26" s="209" t="n"/>
      <c r="I26" s="209" t="n"/>
      <c r="J26" s="209" t="n"/>
      <c r="K26" s="209" t="n"/>
      <c r="L26" s="209" t="n"/>
      <c r="M26" s="209" t="n"/>
      <c r="N26" s="209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2" t="n"/>
      <c r="DG26" s="182" t="n"/>
      <c r="DH26" s="182" t="n"/>
      <c r="DI26" s="182" t="n"/>
      <c r="DJ26" s="182" t="n"/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2" t="n"/>
      <c r="EH26" s="182" t="n"/>
      <c r="EI26" s="182" t="n"/>
      <c r="EJ26" s="182" t="n"/>
      <c r="EK26" s="182" t="n"/>
      <c r="EL26" s="182" t="n"/>
      <c r="EM26" s="182" t="n"/>
      <c r="EN26" s="182" t="n"/>
      <c r="EO26" s="182" t="n"/>
      <c r="EP26" s="182" t="n"/>
      <c r="EQ26" s="182" t="n"/>
      <c r="ER26" s="182" t="n"/>
      <c r="ES26" s="182" t="n"/>
      <c r="ET26" s="182" t="n"/>
      <c r="EU26" s="182" t="n"/>
      <c r="EV26" s="182" t="n"/>
      <c r="EW26" s="182" t="n"/>
      <c r="EX26" s="182" t="n"/>
      <c r="EY26" s="182" t="n"/>
      <c r="EZ26" s="182" t="n"/>
      <c r="FA26" s="182" t="n"/>
      <c r="FB26" s="182" t="n"/>
      <c r="FC26" s="182" t="n"/>
      <c r="FD26" s="182" t="n"/>
      <c r="FE26" s="182" t="n"/>
      <c r="FF26" s="182" t="n"/>
      <c r="FG26" s="182" t="n"/>
      <c r="FH26" s="182" t="n"/>
      <c r="FI26" s="182" t="n"/>
      <c r="FJ26" s="182" t="n"/>
      <c r="FK26" s="182" t="n"/>
      <c r="FL26" s="182" t="n"/>
      <c r="FM26" s="182" t="n"/>
      <c r="FN26" s="182" t="n"/>
      <c r="FO26" s="182" t="n"/>
      <c r="FP26" s="182" t="n"/>
      <c r="FQ26" s="182" t="n"/>
      <c r="FR26" s="183" t="n">
        <v>3.52</v>
      </c>
      <c r="FS26" s="182" t="n"/>
      <c r="FT26" s="182" t="n"/>
      <c r="FU26" s="182" t="n"/>
      <c r="FV26" s="182" t="n"/>
      <c r="FW26" s="182" t="n"/>
      <c r="FX26" s="182" t="n"/>
      <c r="FY26" s="182" t="n"/>
      <c r="FZ26" s="182" t="n"/>
      <c r="GA26" s="184" t="n"/>
      <c r="GB26" s="184" t="n"/>
      <c r="GC26" s="185">
        <f>SUM(G26:FZ26)</f>
        <v/>
      </c>
      <c r="GD26" s="186">
        <f>E26-GC26</f>
        <v/>
      </c>
    </row>
    <row r="27" ht="14.25" customHeight="1">
      <c r="A27" s="5" t="n">
        <v>26</v>
      </c>
      <c r="B27" s="179" t="n">
        <v>44385</v>
      </c>
      <c r="C27" s="30" t="inlineStr">
        <is>
          <t>DIGIKEY 2101860</t>
        </is>
      </c>
      <c r="D27" s="180" t="n">
        <v>44350</v>
      </c>
      <c r="E27" s="181" t="n">
        <v>151.19</v>
      </c>
      <c r="F27" s="211" t="n">
        <v>151.19</v>
      </c>
      <c r="G27" s="209" t="n"/>
      <c r="H27" s="209" t="n"/>
      <c r="I27" s="209" t="n"/>
      <c r="J27" s="209" t="n"/>
      <c r="K27" s="209" t="n"/>
      <c r="L27" s="209" t="n"/>
      <c r="M27" s="209" t="n"/>
      <c r="N27" s="209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2" t="n"/>
      <c r="DN27" s="182" t="n"/>
      <c r="DO27" s="182" t="n"/>
      <c r="DP27" s="182" t="n"/>
      <c r="DQ27" s="182" t="n"/>
      <c r="DR27" s="182" t="n"/>
      <c r="DS27" s="182" t="n"/>
      <c r="DT27" s="182" t="n"/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2" t="n"/>
      <c r="EL27" s="182" t="n"/>
      <c r="EM27" s="182" t="n"/>
      <c r="EN27" s="182" t="n"/>
      <c r="EO27" s="182" t="n"/>
      <c r="EP27" s="182" t="n"/>
      <c r="EQ27" s="182" t="n"/>
      <c r="ER27" s="182" t="n"/>
      <c r="ES27" s="182" t="n"/>
      <c r="ET27" s="182" t="n"/>
      <c r="EU27" s="182" t="n"/>
      <c r="EV27" s="182" t="n"/>
      <c r="EW27" s="182" t="n"/>
      <c r="EX27" s="182" t="n"/>
      <c r="EY27" s="182" t="n"/>
      <c r="EZ27" s="182" t="n"/>
      <c r="FA27" s="182" t="n"/>
      <c r="FB27" s="182" t="n"/>
      <c r="FC27" s="182" t="n"/>
      <c r="FD27" s="182" t="n"/>
      <c r="FE27" s="182" t="n"/>
      <c r="FF27" s="182" t="n"/>
      <c r="FG27" s="182" t="n"/>
      <c r="FH27" s="182" t="n"/>
      <c r="FI27" s="182" t="n"/>
      <c r="FJ27" s="182" t="n"/>
      <c r="FK27" s="182" t="n"/>
      <c r="FL27" s="182" t="n"/>
      <c r="FM27" s="182" t="n"/>
      <c r="FN27" s="182" t="n"/>
      <c r="FO27" s="182" t="n"/>
      <c r="FP27" s="182" t="n"/>
      <c r="FQ27" s="182" t="n"/>
      <c r="FR27" s="182" t="n"/>
      <c r="FS27" s="182" t="n"/>
      <c r="FT27" s="182" t="n"/>
      <c r="FU27" s="182" t="n"/>
      <c r="FV27" s="182" t="n"/>
      <c r="FW27" s="182" t="n"/>
      <c r="FX27" s="182" t="n"/>
      <c r="FY27" s="182" t="n"/>
      <c r="FZ27" s="182" t="n"/>
      <c r="GA27" s="184" t="n"/>
      <c r="GB27" s="184" t="n"/>
      <c r="GC27" s="185">
        <f>SUM(F27:FZ27)</f>
        <v/>
      </c>
      <c r="GD27" s="186">
        <f>E27-GC27</f>
        <v/>
      </c>
    </row>
    <row r="28" ht="14.25" customHeight="1">
      <c r="A28" s="5" t="n">
        <v>27</v>
      </c>
      <c r="B28" s="179" t="n">
        <v>44385</v>
      </c>
      <c r="C28" s="30" t="inlineStr">
        <is>
          <t>DIGIKEY 2101813</t>
        </is>
      </c>
      <c r="D28" s="180" t="n">
        <v>44336</v>
      </c>
      <c r="E28" s="181" t="n">
        <v>592.9299999999999</v>
      </c>
      <c r="F28" s="209" t="n"/>
      <c r="G28" s="209" t="n"/>
      <c r="H28" s="209" t="n"/>
      <c r="I28" s="209" t="n"/>
      <c r="J28" s="209" t="n"/>
      <c r="K28" s="209" t="n"/>
      <c r="L28" s="209" t="n"/>
      <c r="M28" s="209" t="n"/>
      <c r="N28" s="209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2" t="n"/>
      <c r="DI28" s="182" t="n"/>
      <c r="DJ28" s="182" t="n"/>
      <c r="DK28" s="182" t="n"/>
      <c r="DL28" s="182" t="n"/>
      <c r="DM28" s="182" t="n"/>
      <c r="DN28" s="182" t="n"/>
      <c r="DO28" s="182" t="n"/>
      <c r="DP28" s="182" t="n"/>
      <c r="DQ28" s="182" t="n"/>
      <c r="DR28" s="182" t="n"/>
      <c r="DS28" s="182" t="n"/>
      <c r="DT28" s="182" t="n"/>
      <c r="DU28" s="182" t="n"/>
      <c r="DV28" s="182" t="n"/>
      <c r="DW28" s="182" t="n"/>
      <c r="DX28" s="182" t="n"/>
      <c r="DY28" s="182" t="n"/>
      <c r="DZ28" s="182" t="n"/>
      <c r="EA28" s="182" t="n"/>
      <c r="EB28" s="182" t="n"/>
      <c r="EC28" s="182" t="n"/>
      <c r="ED28" s="182" t="n"/>
      <c r="EE28" s="182" t="n"/>
      <c r="EF28" s="182" t="n"/>
      <c r="EG28" s="182" t="n"/>
      <c r="EH28" s="182" t="n"/>
      <c r="EI28" s="182" t="n"/>
      <c r="EJ28" s="182" t="n"/>
      <c r="EK28" s="182" t="n"/>
      <c r="EL28" s="182" t="n"/>
      <c r="EM28" s="182" t="n"/>
      <c r="EN28" s="182" t="n"/>
      <c r="EO28" s="182" t="n"/>
      <c r="EP28" s="182" t="n"/>
      <c r="EQ28" s="182" t="n"/>
      <c r="ER28" s="182" t="n"/>
      <c r="ES28" s="182" t="n"/>
      <c r="ET28" s="182" t="n"/>
      <c r="EU28" s="183" t="n">
        <v>592.9299999999999</v>
      </c>
      <c r="EV28" s="182" t="n"/>
      <c r="EW28" s="182" t="n"/>
      <c r="EX28" s="182" t="n"/>
      <c r="EY28" s="182" t="n"/>
      <c r="EZ28" s="182" t="n"/>
      <c r="FA28" s="182" t="n"/>
      <c r="FB28" s="182" t="n"/>
      <c r="FC28" s="182" t="n"/>
      <c r="FD28" s="182" t="n"/>
      <c r="FE28" s="182" t="n"/>
      <c r="FF28" s="182" t="n"/>
      <c r="FG28" s="182" t="n"/>
      <c r="FH28" s="182" t="n"/>
      <c r="FI28" s="182" t="n"/>
      <c r="FJ28" s="182" t="n"/>
      <c r="FK28" s="182" t="n"/>
      <c r="FL28" s="182" t="n"/>
      <c r="FM28" s="182" t="n"/>
      <c r="FN28" s="182" t="n"/>
      <c r="FO28" s="182" t="n"/>
      <c r="FP28" s="182" t="n"/>
      <c r="FQ28" s="182" t="n"/>
      <c r="FR28" s="182" t="n"/>
      <c r="FS28" s="182" t="n"/>
      <c r="FT28" s="182" t="n"/>
      <c r="FU28" s="182" t="n"/>
      <c r="FV28" s="182" t="n"/>
      <c r="FW28" s="182" t="n"/>
      <c r="FX28" s="182" t="n"/>
      <c r="FY28" s="182" t="n"/>
      <c r="FZ28" s="182" t="n"/>
      <c r="GA28" s="184" t="n"/>
      <c r="GB28" s="184" t="n"/>
      <c r="GC28" s="185">
        <f>SUM(G28:FZ28)</f>
        <v/>
      </c>
      <c r="GD28" s="186">
        <f>E28-GC28</f>
        <v/>
      </c>
    </row>
    <row r="29" ht="14.25" customHeight="1">
      <c r="A29" s="5" t="n">
        <v>28</v>
      </c>
      <c r="B29" s="179" t="n">
        <v>44385</v>
      </c>
      <c r="C29" s="30" t="inlineStr">
        <is>
          <t>3-385-27347</t>
        </is>
      </c>
      <c r="D29" s="180" t="n">
        <v>44361</v>
      </c>
      <c r="E29" s="181" t="n">
        <v>10284.51</v>
      </c>
      <c r="F29" s="211" t="n">
        <v>335.87</v>
      </c>
      <c r="G29" s="209" t="n"/>
      <c r="H29" s="209" t="n"/>
      <c r="I29" s="209" t="n"/>
      <c r="J29" s="209" t="n"/>
      <c r="K29" s="209" t="n"/>
      <c r="L29" s="209" t="n"/>
      <c r="M29" s="209" t="n"/>
      <c r="N29" s="209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3" t="n">
        <v>725.12</v>
      </c>
      <c r="X29" s="182" t="n"/>
      <c r="Y29" s="183" t="n">
        <v>149.85</v>
      </c>
      <c r="Z29" s="182" t="n"/>
      <c r="AA29" s="183" t="n">
        <v>374.43</v>
      </c>
      <c r="AB29" s="182" t="n"/>
      <c r="AC29" s="183" t="n">
        <v>167.11</v>
      </c>
      <c r="AD29" s="183" t="n">
        <v>150.13</v>
      </c>
      <c r="AE29" s="182" t="n"/>
      <c r="AF29" s="183" t="n">
        <v>52.06</v>
      </c>
      <c r="AG29" s="182" t="n"/>
      <c r="AH29" s="183" t="n">
        <v>150.13</v>
      </c>
      <c r="AI29" s="183" t="n">
        <v>354.82</v>
      </c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3" t="n">
        <v>470.46</v>
      </c>
      <c r="AU29" s="182" t="n"/>
      <c r="AV29" s="182" t="n"/>
      <c r="AW29" s="183" t="n">
        <v>687.17</v>
      </c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3" t="n">
        <v>74.06</v>
      </c>
      <c r="BJ29" s="182" t="n"/>
      <c r="BK29" s="182" t="n"/>
      <c r="BL29" s="183" t="n">
        <v>54.4</v>
      </c>
      <c r="BM29" s="182" t="n"/>
      <c r="BN29" s="183" t="n">
        <v>155.38</v>
      </c>
      <c r="BO29" s="182" t="n"/>
      <c r="BP29" s="183" t="n">
        <v>310.21</v>
      </c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3" t="n">
        <v>517.52</v>
      </c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3" t="n">
        <v>188.13</v>
      </c>
      <c r="CI29" s="182" t="n"/>
      <c r="CJ29" s="183" t="n">
        <v>7.2</v>
      </c>
      <c r="CK29" s="182" t="n"/>
      <c r="CL29" s="182" t="n"/>
      <c r="CM29" s="182" t="n"/>
      <c r="CN29" s="182" t="n"/>
      <c r="CO29" s="182" t="n"/>
      <c r="CP29" s="183" t="n">
        <v>153.45</v>
      </c>
      <c r="CQ29" s="183" t="n">
        <v>287.4</v>
      </c>
      <c r="CR29" s="182" t="n"/>
      <c r="CS29" s="182" t="n"/>
      <c r="CT29" s="182" t="n"/>
      <c r="CU29" s="182" t="n"/>
      <c r="CV29" s="183" t="n">
        <v>379.92</v>
      </c>
      <c r="CW29" s="182" t="n"/>
      <c r="CX29" s="182" t="n"/>
      <c r="CY29" s="182" t="n"/>
      <c r="CZ29" s="182" t="n"/>
      <c r="DA29" s="182" t="n"/>
      <c r="DB29" s="182" t="n"/>
      <c r="DC29" s="182" t="n"/>
      <c r="DD29" s="183" t="n">
        <v>123.5</v>
      </c>
      <c r="DE29" s="182" t="n"/>
      <c r="DF29" s="182" t="n"/>
      <c r="DG29" s="182" t="n"/>
      <c r="DH29" s="182" t="n"/>
      <c r="DI29" s="182" t="n"/>
      <c r="DJ29" s="183" t="n">
        <v>788.1</v>
      </c>
      <c r="DK29" s="182" t="n"/>
      <c r="DL29" s="182" t="n"/>
      <c r="DM29" s="182" t="n"/>
      <c r="DN29" s="182" t="n"/>
      <c r="DO29" s="182" t="n"/>
      <c r="DP29" s="182" t="n"/>
      <c r="DQ29" s="182" t="n"/>
      <c r="DR29" s="183" t="n">
        <v>190.19</v>
      </c>
      <c r="DS29" s="182" t="n"/>
      <c r="DT29" s="183" t="n">
        <v>267.85</v>
      </c>
      <c r="DU29" s="182" t="n"/>
      <c r="DV29" s="182" t="n"/>
      <c r="DW29" s="182" t="n"/>
      <c r="DX29" s="182" t="n"/>
      <c r="DY29" s="182" t="n"/>
      <c r="DZ29" s="182" t="n"/>
      <c r="EA29" s="182" t="n"/>
      <c r="EB29" s="182" t="n"/>
      <c r="EC29" s="182" t="n"/>
      <c r="ED29" s="182" t="n"/>
      <c r="EE29" s="182" t="n"/>
      <c r="EF29" s="182" t="n"/>
      <c r="EG29" s="182" t="n"/>
      <c r="EH29" s="182" t="n"/>
      <c r="EI29" s="183" t="n">
        <v>77.39</v>
      </c>
      <c r="EJ29" s="182" t="n"/>
      <c r="EK29" s="182" t="n"/>
      <c r="EL29" s="183" t="n">
        <v>512.85</v>
      </c>
      <c r="EM29" s="182" t="n"/>
      <c r="EN29" s="182" t="n"/>
      <c r="EO29" s="183" t="n">
        <v>269.55</v>
      </c>
      <c r="EP29" s="182" t="n"/>
      <c r="EQ29" s="183" t="n">
        <v>160.93</v>
      </c>
      <c r="ER29" s="182" t="n"/>
      <c r="ES29" s="182" t="n"/>
      <c r="ET29" s="182" t="n"/>
      <c r="EU29" s="183" t="n">
        <v>1812.01</v>
      </c>
      <c r="EV29" s="182" t="n"/>
      <c r="EW29" s="182" t="n"/>
      <c r="EX29" s="182" t="n"/>
      <c r="EY29" s="183" t="n">
        <v>68.06999999999999</v>
      </c>
      <c r="EZ29" s="182" t="n"/>
      <c r="FA29" s="182" t="n"/>
      <c r="FB29" s="182" t="n"/>
      <c r="FC29" s="182" t="n"/>
      <c r="FD29" s="182" t="n"/>
      <c r="FE29" s="182" t="n"/>
      <c r="FF29" s="182" t="n"/>
      <c r="FG29" s="183" t="n">
        <v>135.16</v>
      </c>
      <c r="FH29" s="182" t="n"/>
      <c r="FI29" s="182" t="n"/>
      <c r="FJ29" s="182" t="n"/>
      <c r="FK29" s="182" t="n"/>
      <c r="FL29" s="183" t="n">
        <v>134.09</v>
      </c>
      <c r="FM29" s="182" t="n"/>
      <c r="FN29" s="182" t="n"/>
      <c r="FO29" s="182" t="n"/>
      <c r="FP29" s="182" t="n"/>
      <c r="FQ29" s="182" t="n"/>
      <c r="FR29" s="182" t="n"/>
      <c r="FS29" s="182" t="n"/>
      <c r="FT29" s="182" t="n"/>
      <c r="FU29" s="182" t="n"/>
      <c r="FV29" s="182" t="n"/>
      <c r="FW29" s="182" t="n"/>
      <c r="FX29" s="182" t="n"/>
      <c r="FY29" s="182" t="n"/>
      <c r="FZ29" s="182" t="n"/>
      <c r="GA29" s="184" t="n"/>
      <c r="GB29" s="184" t="n"/>
      <c r="GC29" s="185">
        <f>SUM(F29:FZ29)</f>
        <v/>
      </c>
      <c r="GD29" s="186">
        <f>E29-GC29</f>
        <v/>
      </c>
    </row>
    <row r="30" ht="14.25" customHeight="1">
      <c r="A30" s="5" t="n">
        <v>29</v>
      </c>
      <c r="B30" s="179" t="n">
        <v>44385</v>
      </c>
      <c r="C30" s="30" t="inlineStr">
        <is>
          <t>3-390-32808</t>
        </is>
      </c>
      <c r="D30" s="180" t="n">
        <v>44375</v>
      </c>
      <c r="E30" s="181" t="n">
        <v>1183.22</v>
      </c>
      <c r="F30" s="209" t="n"/>
      <c r="G30" s="209" t="n"/>
      <c r="H30" s="209" t="n"/>
      <c r="I30" s="209" t="n"/>
      <c r="J30" s="209" t="n"/>
      <c r="K30" s="211" t="n">
        <v>538.23</v>
      </c>
      <c r="L30" s="209" t="n"/>
      <c r="M30" s="209" t="n"/>
      <c r="N30" s="209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3" t="n">
        <v>38.23</v>
      </c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2" t="n"/>
      <c r="DG30" s="182" t="n"/>
      <c r="DH30" s="182" t="n"/>
      <c r="DI30" s="182" t="n"/>
      <c r="DJ30" s="183" t="n">
        <v>439.73</v>
      </c>
      <c r="DK30" s="182" t="n"/>
      <c r="DL30" s="183" t="n">
        <v>47.03</v>
      </c>
      <c r="DM30" s="182" t="n"/>
      <c r="DN30" s="182" t="n"/>
      <c r="DO30" s="182" t="n"/>
      <c r="DP30" s="182" t="n"/>
      <c r="DQ30" s="182" t="n"/>
      <c r="DR30" s="182" t="n"/>
      <c r="DS30" s="182" t="n"/>
      <c r="DT30" s="182" t="n"/>
      <c r="DU30" s="182" t="n"/>
      <c r="DV30" s="182" t="n"/>
      <c r="DW30" s="182" t="n"/>
      <c r="DX30" s="182" t="n"/>
      <c r="DY30" s="182" t="n"/>
      <c r="DZ30" s="182" t="n"/>
      <c r="EA30" s="182" t="n"/>
      <c r="EB30" s="182" t="n"/>
      <c r="EC30" s="182" t="n"/>
      <c r="ED30" s="182" t="n"/>
      <c r="EE30" s="182" t="n"/>
      <c r="EF30" s="182" t="n"/>
      <c r="EG30" s="182" t="n"/>
      <c r="EH30" s="182" t="n"/>
      <c r="EI30" s="182" t="n"/>
      <c r="EJ30" s="182" t="n"/>
      <c r="EK30" s="182" t="n"/>
      <c r="EL30" s="182" t="n"/>
      <c r="EM30" s="182" t="n"/>
      <c r="EN30" s="182" t="n"/>
      <c r="EO30" s="182" t="n"/>
      <c r="EP30" s="182" t="n"/>
      <c r="EQ30" s="182" t="n"/>
      <c r="ER30" s="182" t="n"/>
      <c r="ES30" s="182" t="n"/>
      <c r="ET30" s="182" t="n"/>
      <c r="EU30" s="182" t="n"/>
      <c r="EV30" s="182" t="n"/>
      <c r="EW30" s="182" t="n"/>
      <c r="EX30" s="182" t="n"/>
      <c r="EY30" s="182" t="n"/>
      <c r="EZ30" s="182" t="n"/>
      <c r="FA30" s="182" t="n"/>
      <c r="FB30" s="182" t="n"/>
      <c r="FC30" s="182" t="n"/>
      <c r="FD30" s="182" t="n"/>
      <c r="FE30" s="182" t="n"/>
      <c r="FF30" s="182" t="n"/>
      <c r="FG30" s="183" t="n">
        <v>81.77</v>
      </c>
      <c r="FH30" s="182" t="n"/>
      <c r="FI30" s="182" t="n"/>
      <c r="FJ30" s="183" t="n">
        <v>38.23</v>
      </c>
      <c r="FK30" s="182" t="n"/>
      <c r="FL30" s="182" t="n"/>
      <c r="FM30" s="182" t="n"/>
      <c r="FN30" s="182" t="n"/>
      <c r="FO30" s="182" t="n"/>
      <c r="FP30" s="182" t="n"/>
      <c r="FQ30" s="182" t="n"/>
      <c r="FR30" s="182" t="n"/>
      <c r="FS30" s="182" t="n"/>
      <c r="FT30" s="182" t="n"/>
      <c r="FU30" s="182" t="n"/>
      <c r="FV30" s="182" t="n"/>
      <c r="FW30" s="182" t="n"/>
      <c r="FX30" s="182" t="n"/>
      <c r="FY30" s="182" t="n"/>
      <c r="FZ30" s="182" t="n"/>
      <c r="GA30" s="184" t="n"/>
      <c r="GB30" s="184" t="n"/>
      <c r="GC30" s="185">
        <f>SUM(G30:FZ30)</f>
        <v/>
      </c>
      <c r="GD30" s="186">
        <f>E30-GC30</f>
        <v/>
      </c>
    </row>
    <row r="31" ht="14.25" customHeight="1">
      <c r="A31" s="5" t="n">
        <v>30</v>
      </c>
      <c r="B31" s="179" t="n">
        <v>44385</v>
      </c>
      <c r="C31" s="30" t="inlineStr">
        <is>
          <t>3-390-90926</t>
        </is>
      </c>
      <c r="D31" s="180" t="n">
        <v>44376</v>
      </c>
      <c r="E31" s="181" t="n">
        <v>8792.389999999999</v>
      </c>
      <c r="F31" s="209" t="n"/>
      <c r="G31" s="209" t="n"/>
      <c r="H31" s="209" t="n"/>
      <c r="I31" s="209" t="n"/>
      <c r="J31" s="209" t="n"/>
      <c r="K31" s="209" t="n"/>
      <c r="L31" s="209" t="n"/>
      <c r="M31" s="209" t="n"/>
      <c r="N31" s="209" t="n"/>
      <c r="O31" s="182" t="n"/>
      <c r="P31" s="182" t="n"/>
      <c r="Q31" s="182" t="n"/>
      <c r="R31" s="182" t="n"/>
      <c r="S31" s="182" t="n"/>
      <c r="T31" s="182" t="n"/>
      <c r="U31" s="182" t="n"/>
      <c r="V31" s="183" t="n">
        <v>38.23</v>
      </c>
      <c r="W31" s="182" t="n"/>
      <c r="X31" s="182" t="n"/>
      <c r="Y31" s="182" t="n"/>
      <c r="Z31" s="182" t="n"/>
      <c r="AA31" s="182" t="n"/>
      <c r="AB31" s="183" t="n">
        <v>38.23</v>
      </c>
      <c r="AC31" s="182" t="n"/>
      <c r="AD31" s="183" t="n">
        <v>38.23</v>
      </c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2" t="n"/>
      <c r="DG31" s="182" t="n"/>
      <c r="DH31" s="182" t="n"/>
      <c r="DI31" s="182" t="n"/>
      <c r="DJ31" s="183" t="n">
        <v>7471.87</v>
      </c>
      <c r="DK31" s="182" t="n"/>
      <c r="DL31" s="182" t="n"/>
      <c r="DM31" s="182" t="n"/>
      <c r="DN31" s="183" t="n">
        <v>38.23</v>
      </c>
      <c r="DO31" s="182" t="n"/>
      <c r="DP31" s="182" t="n"/>
      <c r="DQ31" s="182" t="n"/>
      <c r="DR31" s="182" t="n"/>
      <c r="DS31" s="182" t="n"/>
      <c r="DT31" s="182" t="n"/>
      <c r="DU31" s="182" t="n"/>
      <c r="DV31" s="182" t="n"/>
      <c r="DW31" s="182" t="n"/>
      <c r="DX31" s="182" t="n"/>
      <c r="DY31" s="182" t="n"/>
      <c r="DZ31" s="182" t="n"/>
      <c r="EA31" s="182" t="n"/>
      <c r="EB31" s="182" t="n"/>
      <c r="EC31" s="182" t="n"/>
      <c r="ED31" s="182" t="n"/>
      <c r="EE31" s="182" t="n"/>
      <c r="EF31" s="182" t="n"/>
      <c r="EG31" s="182" t="n"/>
      <c r="EH31" s="182" t="n"/>
      <c r="EI31" s="182" t="n"/>
      <c r="EJ31" s="182" t="n"/>
      <c r="EK31" s="182" t="n"/>
      <c r="EL31" s="182" t="n"/>
      <c r="EM31" s="182" t="n"/>
      <c r="EN31" s="182" t="n"/>
      <c r="EO31" s="182" t="n"/>
      <c r="EP31" s="182" t="n"/>
      <c r="EQ31" s="182" t="n"/>
      <c r="ER31" s="182" t="n"/>
      <c r="ES31" s="182" t="n"/>
      <c r="ET31" s="182" t="n"/>
      <c r="EU31" s="182" t="n"/>
      <c r="EV31" s="183" t="n">
        <v>1129.37</v>
      </c>
      <c r="EW31" s="182" t="n"/>
      <c r="EX31" s="182" t="n"/>
      <c r="EY31" s="182" t="n"/>
      <c r="EZ31" s="182" t="n"/>
      <c r="FA31" s="182" t="n"/>
      <c r="FB31" s="182" t="n"/>
      <c r="FC31" s="182" t="n"/>
      <c r="FD31" s="182" t="n"/>
      <c r="FE31" s="182" t="n"/>
      <c r="FF31" s="182" t="n"/>
      <c r="FG31" s="183" t="n">
        <v>38.23</v>
      </c>
      <c r="FH31" s="182" t="n"/>
      <c r="FI31" s="182" t="n"/>
      <c r="FJ31" s="182" t="n"/>
      <c r="FK31" s="182" t="n"/>
      <c r="FL31" s="182" t="n"/>
      <c r="FM31" s="182" t="n"/>
      <c r="FN31" s="182" t="n"/>
      <c r="FO31" s="182" t="n"/>
      <c r="FP31" s="182" t="n"/>
      <c r="FQ31" s="182" t="n"/>
      <c r="FR31" s="182" t="n"/>
      <c r="FS31" s="182" t="n"/>
      <c r="FT31" s="182" t="n"/>
      <c r="FU31" s="182" t="n"/>
      <c r="FV31" s="182" t="n"/>
      <c r="FW31" s="182" t="n"/>
      <c r="FX31" s="182" t="n"/>
      <c r="FY31" s="182" t="n"/>
      <c r="FZ31" s="182" t="n"/>
      <c r="GA31" s="184" t="n"/>
      <c r="GB31" s="184" t="n"/>
      <c r="GC31" s="185">
        <f>SUM(G31:FZ31)</f>
        <v/>
      </c>
      <c r="GD31" s="186">
        <f>E31-GC31</f>
        <v/>
      </c>
    </row>
    <row r="32" ht="14.25" customHeight="1">
      <c r="A32" s="5" t="n">
        <v>31</v>
      </c>
      <c r="B32" s="179" t="n">
        <v>44385</v>
      </c>
      <c r="C32" s="30" t="inlineStr">
        <is>
          <t>3-391-38156</t>
        </is>
      </c>
      <c r="D32" s="180" t="n">
        <v>44377</v>
      </c>
      <c r="E32" s="181" t="n">
        <v>24269.31</v>
      </c>
      <c r="F32" s="209" t="n"/>
      <c r="G32" s="209" t="n"/>
      <c r="H32" s="209" t="n"/>
      <c r="I32" s="209" t="n"/>
      <c r="J32" s="209" t="n"/>
      <c r="K32" s="209" t="n"/>
      <c r="L32" s="209" t="n"/>
      <c r="M32" s="209" t="n"/>
      <c r="N32" s="209" t="n"/>
      <c r="O32" s="182" t="n"/>
      <c r="P32" s="182" t="n"/>
      <c r="Q32" s="182" t="n"/>
      <c r="R32" s="182" t="n"/>
      <c r="S32" s="182" t="n"/>
      <c r="T32" s="182" t="n"/>
      <c r="U32" s="182" t="n"/>
      <c r="V32" s="183">
        <f>48.15+38.23</f>
        <v/>
      </c>
      <c r="W32" s="182" t="n"/>
      <c r="X32" s="182" t="n"/>
      <c r="Y32" s="182" t="n"/>
      <c r="Z32" s="182" t="n"/>
      <c r="AA32" s="182" t="n"/>
      <c r="AB32" s="183" t="n">
        <v>192.23</v>
      </c>
      <c r="AC32" s="182" t="n"/>
      <c r="AD32" s="182" t="n"/>
      <c r="AE32" s="182" t="n"/>
      <c r="AF32" s="182" t="n"/>
      <c r="AG32" s="183" t="n">
        <v>80.28</v>
      </c>
      <c r="AH32" s="182" t="n"/>
      <c r="AI32" s="182" t="n"/>
      <c r="AJ32" s="182" t="n"/>
      <c r="AK32" s="182" t="n"/>
      <c r="AL32" s="182" t="n"/>
      <c r="AM32" s="182" t="n"/>
      <c r="AN32" s="182" t="n"/>
      <c r="AO32" s="182" t="n"/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2" t="n"/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2" t="n"/>
      <c r="CB32" s="182" t="n"/>
      <c r="CC32" s="182" t="n"/>
      <c r="CD32" s="182" t="n"/>
      <c r="CE32" s="182" t="n"/>
      <c r="CF32" s="182" t="n"/>
      <c r="CG32" s="183" t="n">
        <v>855.63</v>
      </c>
      <c r="CH32" s="182" t="n"/>
      <c r="CI32" s="182" t="n"/>
      <c r="CJ32" s="182" t="n"/>
      <c r="CK32" s="182" t="n"/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2" t="n"/>
      <c r="CU32" s="183" t="n">
        <v>7272.89</v>
      </c>
      <c r="CV32" s="182" t="n"/>
      <c r="CW32" s="182" t="n"/>
      <c r="CX32" s="182" t="n"/>
      <c r="CY32" s="182" t="n"/>
      <c r="CZ32" s="182" t="n"/>
      <c r="DA32" s="182" t="n"/>
      <c r="DB32" s="182" t="n"/>
      <c r="DC32" s="182" t="n"/>
      <c r="DD32" s="182" t="n"/>
      <c r="DE32" s="182" t="n"/>
      <c r="DF32" s="182" t="n"/>
      <c r="DG32" s="182" t="n"/>
      <c r="DH32" s="182" t="n"/>
      <c r="DI32" s="182" t="n"/>
      <c r="DJ32" s="182" t="n"/>
      <c r="DK32" s="182" t="n"/>
      <c r="DL32" s="182" t="n"/>
      <c r="DM32" s="182" t="n"/>
      <c r="DN32" s="182" t="n"/>
      <c r="DO32" s="182" t="n"/>
      <c r="DP32" s="182" t="n"/>
      <c r="DQ32" s="182" t="n"/>
      <c r="DR32" s="182" t="n"/>
      <c r="DS32" s="182" t="n"/>
      <c r="DT32" s="182" t="n"/>
      <c r="DU32" s="182" t="n"/>
      <c r="DV32" s="182" t="n"/>
      <c r="DW32" s="182" t="n"/>
      <c r="DX32" s="182" t="n"/>
      <c r="DY32" s="182" t="n"/>
      <c r="DZ32" s="182" t="n"/>
      <c r="EA32" s="182" t="n"/>
      <c r="EB32" s="182" t="n"/>
      <c r="EC32" s="182" t="n"/>
      <c r="ED32" s="182" t="n"/>
      <c r="EE32" s="182" t="n"/>
      <c r="EF32" s="182" t="n"/>
      <c r="EG32" s="182" t="n"/>
      <c r="EH32" s="182" t="n"/>
      <c r="EI32" s="182" t="n"/>
      <c r="EJ32" s="182" t="n"/>
      <c r="EK32" s="182" t="n"/>
      <c r="EL32" s="182" t="n"/>
      <c r="EM32" s="182" t="n"/>
      <c r="EN32" s="182" t="n"/>
      <c r="EO32" s="182" t="n"/>
      <c r="EP32" s="182" t="n"/>
      <c r="EQ32" s="182" t="n"/>
      <c r="ER32" s="182" t="n"/>
      <c r="ES32" s="182" t="n"/>
      <c r="ET32" s="182" t="n"/>
      <c r="EU32" s="182" t="n"/>
      <c r="EV32" s="182" t="n"/>
      <c r="EW32" s="182" t="n"/>
      <c r="EX32" s="182" t="n"/>
      <c r="EY32" s="182" t="n"/>
      <c r="EZ32" s="182" t="n"/>
      <c r="FA32" s="182" t="n"/>
      <c r="FB32" s="182" t="n"/>
      <c r="FC32" s="182" t="n"/>
      <c r="FD32" s="182" t="n"/>
      <c r="FE32" s="182" t="n"/>
      <c r="FF32" s="182" t="n"/>
      <c r="FG32" s="183" t="n">
        <v>38.23</v>
      </c>
      <c r="FH32" s="182" t="n"/>
      <c r="FI32" s="182" t="n"/>
      <c r="FJ32" s="182" t="n"/>
      <c r="FK32" s="182" t="n"/>
      <c r="FL32" s="183" t="n">
        <v>5476.06</v>
      </c>
      <c r="FM32" s="182" t="n"/>
      <c r="FN32" s="182" t="n"/>
      <c r="FO32" s="183" t="n">
        <v>10267.61</v>
      </c>
      <c r="FP32" s="182" t="n"/>
      <c r="FQ32" s="182" t="n"/>
      <c r="FR32" s="182" t="n"/>
      <c r="FS32" s="182" t="n"/>
      <c r="FT32" s="182" t="n"/>
      <c r="FU32" s="182" t="n"/>
      <c r="FV32" s="182" t="n"/>
      <c r="FW32" s="182" t="n"/>
      <c r="FX32" s="182" t="n"/>
      <c r="FY32" s="182" t="n"/>
      <c r="FZ32" s="182" t="n"/>
      <c r="GA32" s="184" t="n"/>
      <c r="GB32" s="184" t="n"/>
      <c r="GC32" s="185">
        <f>SUM(G32:FZ32)</f>
        <v/>
      </c>
      <c r="GD32" s="186">
        <f>E32-GC32</f>
        <v/>
      </c>
    </row>
    <row r="33" ht="14.25" customHeight="1">
      <c r="A33" s="5" t="n">
        <v>32</v>
      </c>
      <c r="B33" s="179" t="n">
        <v>44385</v>
      </c>
      <c r="C33" s="30" t="inlineStr">
        <is>
          <t>3-392-16595</t>
        </is>
      </c>
      <c r="D33" s="180" t="n">
        <v>44379</v>
      </c>
      <c r="E33" s="181" t="n">
        <v>1344.44</v>
      </c>
      <c r="F33" s="209" t="n"/>
      <c r="G33" s="209" t="n"/>
      <c r="H33" s="209" t="n"/>
      <c r="I33" s="209" t="n"/>
      <c r="J33" s="209" t="n"/>
      <c r="K33" s="209" t="n"/>
      <c r="L33" s="209" t="n"/>
      <c r="M33" s="209" t="n"/>
      <c r="N33" s="209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3" t="n">
        <v>185.61</v>
      </c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2" t="n"/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2" t="n"/>
      <c r="CY33" s="183" t="n">
        <v>62.96</v>
      </c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3" t="n">
        <v>47.03</v>
      </c>
      <c r="DM33" s="182" t="n"/>
      <c r="DN33" s="182" t="n"/>
      <c r="DO33" s="182" t="n"/>
      <c r="DP33" s="183" t="n">
        <v>945.77</v>
      </c>
      <c r="DQ33" s="182" t="n"/>
      <c r="DR33" s="182" t="n"/>
      <c r="DS33" s="182" t="n"/>
      <c r="DT33" s="182" t="n"/>
      <c r="DU33" s="182" t="n"/>
      <c r="DV33" s="182" t="n"/>
      <c r="DW33" s="182" t="n"/>
      <c r="DX33" s="182" t="n"/>
      <c r="DY33" s="182" t="n"/>
      <c r="DZ33" s="182" t="n"/>
      <c r="EA33" s="182" t="n"/>
      <c r="EB33" s="182" t="n"/>
      <c r="EC33" s="182" t="n"/>
      <c r="ED33" s="182" t="n"/>
      <c r="EE33" s="182" t="n"/>
      <c r="EF33" s="182" t="n"/>
      <c r="EG33" s="182" t="n"/>
      <c r="EH33" s="182" t="n"/>
      <c r="EI33" s="182" t="n"/>
      <c r="EJ33" s="182" t="n"/>
      <c r="EK33" s="182" t="n"/>
      <c r="EL33" s="182" t="n"/>
      <c r="EM33" s="182" t="n"/>
      <c r="EN33" s="182" t="n"/>
      <c r="EO33" s="182" t="n"/>
      <c r="EP33" s="182" t="n"/>
      <c r="EQ33" s="182" t="n"/>
      <c r="ER33" s="182" t="n"/>
      <c r="ES33" s="182" t="n"/>
      <c r="ET33" s="182" t="n"/>
      <c r="EU33" s="182" t="n"/>
      <c r="EV33" s="182" t="n"/>
      <c r="EW33" s="182" t="n"/>
      <c r="EX33" s="182" t="n"/>
      <c r="EY33" s="182" t="n"/>
      <c r="EZ33" s="182" t="n"/>
      <c r="FA33" s="182" t="n"/>
      <c r="FB33" s="182" t="n"/>
      <c r="FC33" s="183" t="n">
        <v>54.3</v>
      </c>
      <c r="FD33" s="182" t="n"/>
      <c r="FE33" s="182" t="n"/>
      <c r="FF33" s="182" t="n"/>
      <c r="FG33" s="183" t="n">
        <v>48.77</v>
      </c>
      <c r="FH33" s="182" t="n"/>
      <c r="FI33" s="182" t="n"/>
      <c r="FJ33" s="182" t="n"/>
      <c r="FK33" s="182" t="n"/>
      <c r="FL33" s="182" t="n"/>
      <c r="FM33" s="182" t="n"/>
      <c r="FN33" s="182" t="n"/>
      <c r="FO33" s="182" t="n"/>
      <c r="FP33" s="182" t="n"/>
      <c r="FQ33" s="182" t="n"/>
      <c r="FR33" s="182" t="n"/>
      <c r="FS33" s="182" t="n"/>
      <c r="FT33" s="182" t="n"/>
      <c r="FU33" s="182" t="n"/>
      <c r="FV33" s="182" t="n"/>
      <c r="FW33" s="182" t="n"/>
      <c r="FX33" s="182" t="n"/>
      <c r="FY33" s="182" t="n"/>
      <c r="FZ33" s="182" t="n"/>
      <c r="GA33" s="184" t="n"/>
      <c r="GB33" s="184" t="n"/>
      <c r="GC33" s="185">
        <f>SUM(G33:FZ33)</f>
        <v/>
      </c>
      <c r="GD33" s="186">
        <f>E33-GC33</f>
        <v/>
      </c>
    </row>
    <row r="34" ht="14.25" customHeight="1">
      <c r="A34" s="5" t="n">
        <v>33</v>
      </c>
      <c r="B34" s="179" t="n">
        <v>44389</v>
      </c>
      <c r="C34" s="30" t="inlineStr">
        <is>
          <t>LITEON2103542</t>
        </is>
      </c>
      <c r="D34" s="180" t="n">
        <v>44365</v>
      </c>
      <c r="E34" s="181" t="n">
        <v>28.5</v>
      </c>
      <c r="F34" s="209" t="n"/>
      <c r="G34" s="209" t="n"/>
      <c r="H34" s="209" t="n"/>
      <c r="I34" s="209" t="n"/>
      <c r="J34" s="209" t="n"/>
      <c r="K34" s="210" t="n">
        <v>28.5</v>
      </c>
      <c r="L34" s="209" t="n"/>
      <c r="M34" s="209" t="n"/>
      <c r="N34" s="209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2" t="n"/>
      <c r="EG34" s="182" t="n"/>
      <c r="EH34" s="182" t="n"/>
      <c r="EI34" s="182" t="n"/>
      <c r="EJ34" s="182" t="n"/>
      <c r="EK34" s="182" t="n"/>
      <c r="EL34" s="182" t="n"/>
      <c r="EM34" s="182" t="n"/>
      <c r="EN34" s="182" t="n"/>
      <c r="EO34" s="182" t="n"/>
      <c r="EP34" s="182" t="n"/>
      <c r="EQ34" s="182" t="n"/>
      <c r="ER34" s="182" t="n"/>
      <c r="ES34" s="182" t="n"/>
      <c r="ET34" s="182" t="n"/>
      <c r="EU34" s="182" t="n"/>
      <c r="EV34" s="182" t="n"/>
      <c r="EW34" s="182" t="n"/>
      <c r="EX34" s="182" t="n"/>
      <c r="EY34" s="182" t="n"/>
      <c r="EZ34" s="182" t="n"/>
      <c r="FA34" s="182" t="n"/>
      <c r="FB34" s="182" t="n"/>
      <c r="FC34" s="182" t="n"/>
      <c r="FD34" s="182" t="n"/>
      <c r="FE34" s="182" t="n"/>
      <c r="FF34" s="182" t="n"/>
      <c r="FG34" s="182" t="n"/>
      <c r="FH34" s="182" t="n"/>
      <c r="FI34" s="182" t="n"/>
      <c r="FJ34" s="182" t="n"/>
      <c r="FK34" s="182" t="n"/>
      <c r="FL34" s="182" t="n"/>
      <c r="FM34" s="182" t="n"/>
      <c r="FN34" s="182" t="n"/>
      <c r="FO34" s="182" t="n"/>
      <c r="FP34" s="182" t="n"/>
      <c r="FQ34" s="182" t="n"/>
      <c r="FR34" s="182" t="n"/>
      <c r="FS34" s="182" t="n"/>
      <c r="FT34" s="182" t="n"/>
      <c r="FU34" s="182" t="n"/>
      <c r="FV34" s="182" t="n"/>
      <c r="FW34" s="182" t="n"/>
      <c r="FX34" s="182" t="n"/>
      <c r="FY34" s="182" t="n"/>
      <c r="FZ34" s="182" t="n"/>
      <c r="GA34" s="184" t="n"/>
      <c r="GB34" s="184" t="n"/>
      <c r="GC34" s="185">
        <f>SUM(G34:FZ34)</f>
        <v/>
      </c>
      <c r="GD34" s="186">
        <f>E34-GC34</f>
        <v/>
      </c>
    </row>
    <row r="35" ht="14.25" customHeight="1">
      <c r="A35" s="5" t="n">
        <v>34</v>
      </c>
      <c r="B35" s="179" t="n">
        <v>44389</v>
      </c>
      <c r="C35" s="30" t="inlineStr">
        <is>
          <t>LITEON2101675</t>
        </is>
      </c>
      <c r="D35" s="180" t="n">
        <v>44366</v>
      </c>
      <c r="E35" s="181" t="n">
        <v>120.56</v>
      </c>
      <c r="F35" s="209" t="n"/>
      <c r="G35" s="209" t="n"/>
      <c r="H35" s="209" t="n"/>
      <c r="I35" s="209" t="n"/>
      <c r="J35" s="209" t="n"/>
      <c r="K35" s="209" t="n"/>
      <c r="L35" s="209" t="n"/>
      <c r="M35" s="209" t="n"/>
      <c r="N35" s="209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9" t="n">
        <v>120.56</v>
      </c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2" t="n"/>
      <c r="EM35" s="182" t="n"/>
      <c r="EN35" s="182" t="n"/>
      <c r="EO35" s="182" t="n"/>
      <c r="EP35" s="182" t="n"/>
      <c r="EQ35" s="182" t="n"/>
      <c r="ER35" s="182" t="n"/>
      <c r="ES35" s="182" t="n"/>
      <c r="ET35" s="182" t="n"/>
      <c r="EU35" s="182" t="n"/>
      <c r="EV35" s="182" t="n"/>
      <c r="EW35" s="182" t="n"/>
      <c r="EX35" s="182" t="n"/>
      <c r="EY35" s="182" t="n"/>
      <c r="EZ35" s="182" t="n"/>
      <c r="FA35" s="182" t="n"/>
      <c r="FB35" s="182" t="n"/>
      <c r="FC35" s="182" t="n"/>
      <c r="FD35" s="182" t="n"/>
      <c r="FE35" s="182" t="n"/>
      <c r="FF35" s="182" t="n"/>
      <c r="FG35" s="182" t="n"/>
      <c r="FH35" s="182" t="n"/>
      <c r="FI35" s="182" t="n"/>
      <c r="FJ35" s="182" t="n"/>
      <c r="FK35" s="182" t="n"/>
      <c r="FL35" s="182" t="n"/>
      <c r="FM35" s="182" t="n"/>
      <c r="FN35" s="182" t="n"/>
      <c r="FO35" s="182" t="n"/>
      <c r="FP35" s="182" t="n"/>
      <c r="FQ35" s="182" t="n"/>
      <c r="FR35" s="182" t="n"/>
      <c r="FS35" s="182" t="n"/>
      <c r="FT35" s="182" t="n"/>
      <c r="FU35" s="182" t="n"/>
      <c r="FV35" s="182" t="n"/>
      <c r="FW35" s="182" t="n"/>
      <c r="FX35" s="182" t="n"/>
      <c r="FY35" s="182" t="n"/>
      <c r="FZ35" s="182" t="n"/>
      <c r="GA35" s="184" t="n"/>
      <c r="GB35" s="184" t="n"/>
      <c r="GC35" s="185">
        <f>SUM(G35:FZ35)</f>
        <v/>
      </c>
      <c r="GD35" s="186">
        <f>E35-GC35</f>
        <v/>
      </c>
    </row>
    <row r="36" ht="14.25" customHeight="1">
      <c r="A36" s="5" t="n">
        <v>35</v>
      </c>
      <c r="B36" s="179" t="n">
        <v>44389</v>
      </c>
      <c r="C36" s="30" t="inlineStr">
        <is>
          <t>LITEON2100974</t>
        </is>
      </c>
      <c r="D36" s="180" t="n">
        <v>44366</v>
      </c>
      <c r="E36" s="181" t="n">
        <v>40.19</v>
      </c>
      <c r="F36" s="209" t="n"/>
      <c r="G36" s="209" t="n"/>
      <c r="H36" s="209" t="n"/>
      <c r="I36" s="209" t="n"/>
      <c r="J36" s="209" t="n"/>
      <c r="K36" s="209" t="n"/>
      <c r="L36" s="209" t="n"/>
      <c r="M36" s="209" t="n"/>
      <c r="N36" s="209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9" t="n">
        <v>40.19</v>
      </c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2" t="n"/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2" t="n"/>
      <c r="EM36" s="182" t="n"/>
      <c r="EN36" s="182" t="n"/>
      <c r="EO36" s="182" t="n"/>
      <c r="EP36" s="182" t="n"/>
      <c r="EQ36" s="182" t="n"/>
      <c r="ER36" s="182" t="n"/>
      <c r="ES36" s="182" t="n"/>
      <c r="ET36" s="182" t="n"/>
      <c r="EU36" s="182" t="n"/>
      <c r="EV36" s="182" t="n"/>
      <c r="EW36" s="182" t="n"/>
      <c r="EX36" s="182" t="n"/>
      <c r="EY36" s="182" t="n"/>
      <c r="EZ36" s="182" t="n"/>
      <c r="FA36" s="182" t="n"/>
      <c r="FB36" s="182" t="n"/>
      <c r="FC36" s="182" t="n"/>
      <c r="FD36" s="182" t="n"/>
      <c r="FE36" s="182" t="n"/>
      <c r="FF36" s="182" t="n"/>
      <c r="FG36" s="182" t="n"/>
      <c r="FH36" s="182" t="n"/>
      <c r="FI36" s="182" t="n"/>
      <c r="FJ36" s="182" t="n"/>
      <c r="FK36" s="182" t="n"/>
      <c r="FL36" s="182" t="n"/>
      <c r="FM36" s="182" t="n"/>
      <c r="FN36" s="182" t="n"/>
      <c r="FO36" s="182" t="n"/>
      <c r="FP36" s="182" t="n"/>
      <c r="FQ36" s="182" t="n"/>
      <c r="FR36" s="182" t="n"/>
      <c r="FS36" s="182" t="n"/>
      <c r="FT36" s="182" t="n"/>
      <c r="FU36" s="182" t="n"/>
      <c r="FV36" s="182" t="n"/>
      <c r="FW36" s="182" t="n"/>
      <c r="FX36" s="182" t="n"/>
      <c r="FY36" s="182" t="n"/>
      <c r="FZ36" s="182" t="n"/>
      <c r="GA36" s="184" t="n"/>
      <c r="GB36" s="184" t="n"/>
      <c r="GC36" s="185">
        <f>SUM(G36:FZ36)</f>
        <v/>
      </c>
      <c r="GD36" s="186">
        <f>E36-GC36</f>
        <v/>
      </c>
    </row>
    <row r="37" ht="14.25" customHeight="1">
      <c r="A37" s="5" t="n">
        <v>36</v>
      </c>
      <c r="B37" s="179" t="n">
        <v>44389</v>
      </c>
      <c r="C37" s="30" t="inlineStr">
        <is>
          <t>MASTER4500618752</t>
        </is>
      </c>
      <c r="D37" s="180" t="n">
        <v>44379</v>
      </c>
      <c r="E37" s="181" t="n">
        <v>22.54</v>
      </c>
      <c r="F37" s="209" t="n"/>
      <c r="G37" s="209" t="n"/>
      <c r="H37" s="209" t="n"/>
      <c r="I37" s="209" t="n"/>
      <c r="J37" s="209" t="n"/>
      <c r="K37" s="209" t="n"/>
      <c r="L37" s="209" t="n"/>
      <c r="M37" s="209" t="n"/>
      <c r="N37" s="209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9" t="n">
        <v>22.54</v>
      </c>
      <c r="EB37" s="182" t="n"/>
      <c r="EC37" s="182" t="n"/>
      <c r="ED37" s="182" t="n"/>
      <c r="EE37" s="182" t="n"/>
      <c r="EF37" s="182" t="n"/>
      <c r="EG37" s="182" t="n"/>
      <c r="EH37" s="182" t="n"/>
      <c r="EI37" s="182" t="n"/>
      <c r="EJ37" s="182" t="n"/>
      <c r="EK37" s="182" t="n"/>
      <c r="EL37" s="182" t="n"/>
      <c r="EM37" s="182" t="n"/>
      <c r="EN37" s="182" t="n"/>
      <c r="EO37" s="182" t="n"/>
      <c r="EP37" s="182" t="n"/>
      <c r="EQ37" s="182" t="n"/>
      <c r="ER37" s="182" t="n"/>
      <c r="ES37" s="182" t="n"/>
      <c r="ET37" s="182" t="n"/>
      <c r="EU37" s="182" t="n"/>
      <c r="EV37" s="182" t="n"/>
      <c r="EW37" s="182" t="n"/>
      <c r="EX37" s="182" t="n"/>
      <c r="EY37" s="182" t="n"/>
      <c r="EZ37" s="182" t="n"/>
      <c r="FA37" s="182" t="n"/>
      <c r="FB37" s="182" t="n"/>
      <c r="FC37" s="182" t="n"/>
      <c r="FD37" s="182" t="n"/>
      <c r="FE37" s="182" t="n"/>
      <c r="FF37" s="182" t="n"/>
      <c r="FG37" s="182" t="n"/>
      <c r="FH37" s="182" t="n"/>
      <c r="FI37" s="182" t="n"/>
      <c r="FJ37" s="182" t="n"/>
      <c r="FK37" s="182" t="n"/>
      <c r="FL37" s="182" t="n"/>
      <c r="FM37" s="182" t="n"/>
      <c r="FN37" s="182" t="n"/>
      <c r="FO37" s="182" t="n"/>
      <c r="FP37" s="182" t="n"/>
      <c r="FQ37" s="182" t="n"/>
      <c r="FR37" s="182" t="n"/>
      <c r="FS37" s="182" t="n"/>
      <c r="FT37" s="182" t="n"/>
      <c r="FU37" s="182" t="n"/>
      <c r="FV37" s="182" t="n"/>
      <c r="FW37" s="182" t="n"/>
      <c r="FX37" s="182" t="n"/>
      <c r="FY37" s="182" t="n"/>
      <c r="FZ37" s="182" t="n"/>
      <c r="GA37" s="184" t="n"/>
      <c r="GB37" s="184" t="n"/>
      <c r="GC37" s="185">
        <f>SUM(G37:FZ37)</f>
        <v/>
      </c>
      <c r="GD37" s="186">
        <f>E37-GC37</f>
        <v/>
      </c>
    </row>
    <row r="38" ht="14.25" customHeight="1">
      <c r="A38" s="5" t="n">
        <v>37</v>
      </c>
      <c r="B38" s="179" t="n">
        <v>44389</v>
      </c>
      <c r="C38" s="30" t="inlineStr">
        <is>
          <t>ARROW2102330</t>
        </is>
      </c>
      <c r="D38" s="180" t="n">
        <v>44369</v>
      </c>
      <c r="E38" s="181" t="n">
        <v>1.04</v>
      </c>
      <c r="F38" s="209" t="n"/>
      <c r="G38" s="209" t="n"/>
      <c r="H38" s="209" t="n"/>
      <c r="I38" s="209" t="n"/>
      <c r="J38" s="209" t="n"/>
      <c r="K38" s="209" t="n"/>
      <c r="L38" s="209" t="n"/>
      <c r="M38" s="209" t="n"/>
      <c r="N38" s="209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9" t="n">
        <v>1.04</v>
      </c>
      <c r="EI38" s="182" t="n"/>
      <c r="EJ38" s="182" t="n"/>
      <c r="EK38" s="182" t="n"/>
      <c r="EL38" s="182" t="n"/>
      <c r="EM38" s="182" t="n"/>
      <c r="EN38" s="182" t="n"/>
      <c r="EO38" s="182" t="n"/>
      <c r="EP38" s="182" t="n"/>
      <c r="EQ38" s="182" t="n"/>
      <c r="ER38" s="182" t="n"/>
      <c r="ES38" s="182" t="n"/>
      <c r="ET38" s="182" t="n"/>
      <c r="EU38" s="182" t="n"/>
      <c r="EV38" s="182" t="n"/>
      <c r="EW38" s="182" t="n"/>
      <c r="EX38" s="182" t="n"/>
      <c r="EY38" s="182" t="n"/>
      <c r="EZ38" s="182" t="n"/>
      <c r="FA38" s="182" t="n"/>
      <c r="FB38" s="182" t="n"/>
      <c r="FC38" s="182" t="n"/>
      <c r="FD38" s="182" t="n"/>
      <c r="FE38" s="182" t="n"/>
      <c r="FF38" s="182" t="n"/>
      <c r="FG38" s="182" t="n"/>
      <c r="FH38" s="182" t="n"/>
      <c r="FI38" s="182" t="n"/>
      <c r="FJ38" s="182" t="n"/>
      <c r="FK38" s="182" t="n"/>
      <c r="FL38" s="182" t="n"/>
      <c r="FM38" s="182" t="n"/>
      <c r="FN38" s="182" t="n"/>
      <c r="FO38" s="182" t="n"/>
      <c r="FP38" s="182" t="n"/>
      <c r="FQ38" s="182" t="n"/>
      <c r="FR38" s="182" t="n"/>
      <c r="FS38" s="182" t="n"/>
      <c r="FT38" s="182" t="n"/>
      <c r="FU38" s="182" t="n"/>
      <c r="FV38" s="182" t="n"/>
      <c r="FW38" s="182" t="n"/>
      <c r="FX38" s="182" t="n"/>
      <c r="FY38" s="182" t="n"/>
      <c r="FZ38" s="182" t="n"/>
      <c r="GA38" s="184" t="n"/>
      <c r="GB38" s="184" t="n"/>
      <c r="GC38" s="185">
        <f>SUM(G38:FZ38)</f>
        <v/>
      </c>
      <c r="GD38" s="186">
        <f>E38-GC38</f>
        <v/>
      </c>
    </row>
    <row r="39" ht="14.25" customHeight="1">
      <c r="A39" s="5" t="n">
        <v>38</v>
      </c>
      <c r="B39" s="179" t="n">
        <v>44389</v>
      </c>
      <c r="C39" s="30" t="inlineStr">
        <is>
          <t>TTI4500617794</t>
        </is>
      </c>
      <c r="D39" s="180" t="n">
        <v>44383</v>
      </c>
      <c r="E39" s="181" t="n">
        <v>199.92</v>
      </c>
      <c r="F39" s="209" t="n"/>
      <c r="G39" s="209" t="n"/>
      <c r="H39" s="209" t="n"/>
      <c r="I39" s="209" t="n"/>
      <c r="J39" s="209" t="n"/>
      <c r="K39" s="209" t="n"/>
      <c r="L39" s="209" t="n"/>
      <c r="M39" s="209" t="n"/>
      <c r="N39" s="209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9" t="n">
        <v>199.92</v>
      </c>
      <c r="DF39" s="182" t="n"/>
      <c r="DG39" s="182" t="n"/>
      <c r="DH39" s="182" t="n"/>
      <c r="DI39" s="182" t="n"/>
      <c r="DJ39" s="182" t="n"/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2" t="n"/>
      <c r="ED39" s="182" t="n"/>
      <c r="EE39" s="182" t="n"/>
      <c r="EF39" s="182" t="n"/>
      <c r="EG39" s="182" t="n"/>
      <c r="EH39" s="182" t="n"/>
      <c r="EI39" s="182" t="n"/>
      <c r="EJ39" s="182" t="n"/>
      <c r="EK39" s="182" t="n"/>
      <c r="EL39" s="182" t="n"/>
      <c r="EM39" s="182" t="n"/>
      <c r="EN39" s="182" t="n"/>
      <c r="EO39" s="182" t="n"/>
      <c r="EP39" s="182" t="n"/>
      <c r="EQ39" s="182" t="n"/>
      <c r="ER39" s="182" t="n"/>
      <c r="ES39" s="182" t="n"/>
      <c r="ET39" s="182" t="n"/>
      <c r="EU39" s="182" t="n"/>
      <c r="EV39" s="182" t="n"/>
      <c r="EW39" s="182" t="n"/>
      <c r="EX39" s="182" t="n"/>
      <c r="EY39" s="182" t="n"/>
      <c r="EZ39" s="182" t="n"/>
      <c r="FA39" s="182" t="n"/>
      <c r="FB39" s="182" t="n"/>
      <c r="FC39" s="182" t="n"/>
      <c r="FD39" s="182" t="n"/>
      <c r="FE39" s="182" t="n"/>
      <c r="FF39" s="182" t="n"/>
      <c r="FG39" s="182" t="n"/>
      <c r="FH39" s="182" t="n"/>
      <c r="FI39" s="182" t="n"/>
      <c r="FJ39" s="182" t="n"/>
      <c r="FK39" s="182" t="n"/>
      <c r="FL39" s="182" t="n"/>
      <c r="FM39" s="182" t="n"/>
      <c r="FN39" s="182" t="n"/>
      <c r="FO39" s="182" t="n"/>
      <c r="FP39" s="182" t="n"/>
      <c r="FQ39" s="182" t="n"/>
      <c r="FR39" s="182" t="n"/>
      <c r="FS39" s="182" t="n"/>
      <c r="FT39" s="182" t="n"/>
      <c r="FU39" s="182" t="n"/>
      <c r="FV39" s="182" t="n"/>
      <c r="FW39" s="182" t="n"/>
      <c r="FX39" s="182" t="n"/>
      <c r="FY39" s="182" t="n"/>
      <c r="FZ39" s="182" t="n"/>
      <c r="GA39" s="184" t="n"/>
      <c r="GB39" s="184" t="n"/>
      <c r="GC39" s="185">
        <f>SUM(G39:FZ39)</f>
        <v/>
      </c>
      <c r="GD39" s="186">
        <f>E39-GC39</f>
        <v/>
      </c>
    </row>
    <row r="40" ht="14.25" customHeight="1">
      <c r="A40" s="5" t="n">
        <v>39</v>
      </c>
      <c r="B40" s="179" t="n">
        <v>44389</v>
      </c>
      <c r="C40" s="30" t="inlineStr">
        <is>
          <t>MATER2103567</t>
        </is>
      </c>
      <c r="D40" s="180" t="n">
        <v>44375</v>
      </c>
      <c r="E40" s="181" t="n">
        <v>124.5</v>
      </c>
      <c r="F40" s="209" t="n"/>
      <c r="G40" s="209" t="n"/>
      <c r="H40" s="209" t="n"/>
      <c r="I40" s="209" t="n"/>
      <c r="J40" s="209" t="n"/>
      <c r="K40" s="209" t="n"/>
      <c r="L40" s="209" t="n"/>
      <c r="M40" s="209" t="n"/>
      <c r="N40" s="209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9" t="n">
        <v>124.5</v>
      </c>
      <c r="DY40" s="182" t="n"/>
      <c r="DZ40" s="182" t="n"/>
      <c r="EA40" s="182" t="n"/>
      <c r="EB40" s="182" t="n"/>
      <c r="EC40" s="182" t="n"/>
      <c r="ED40" s="182" t="n"/>
      <c r="EE40" s="182" t="n"/>
      <c r="EF40" s="182" t="n"/>
      <c r="EG40" s="182" t="n"/>
      <c r="EH40" s="182" t="n"/>
      <c r="EI40" s="182" t="n"/>
      <c r="EJ40" s="182" t="n"/>
      <c r="EK40" s="182" t="n"/>
      <c r="EL40" s="182" t="n"/>
      <c r="EM40" s="182" t="n"/>
      <c r="EN40" s="182" t="n"/>
      <c r="EO40" s="182" t="n"/>
      <c r="EP40" s="182" t="n"/>
      <c r="EQ40" s="182" t="n"/>
      <c r="ER40" s="182" t="n"/>
      <c r="ES40" s="182" t="n"/>
      <c r="ET40" s="182" t="n"/>
      <c r="EU40" s="182" t="n"/>
      <c r="EV40" s="182" t="n"/>
      <c r="EW40" s="182" t="n"/>
      <c r="EX40" s="182" t="n"/>
      <c r="EY40" s="182" t="n"/>
      <c r="EZ40" s="182" t="n"/>
      <c r="FA40" s="182" t="n"/>
      <c r="FB40" s="182" t="n"/>
      <c r="FC40" s="182" t="n"/>
      <c r="FD40" s="182" t="n"/>
      <c r="FE40" s="182" t="n"/>
      <c r="FF40" s="182" t="n"/>
      <c r="FG40" s="182" t="n"/>
      <c r="FH40" s="182" t="n"/>
      <c r="FI40" s="182" t="n"/>
      <c r="FJ40" s="182" t="n"/>
      <c r="FK40" s="182" t="n"/>
      <c r="FL40" s="182" t="n"/>
      <c r="FM40" s="182" t="n"/>
      <c r="FN40" s="182" t="n"/>
      <c r="FO40" s="182" t="n"/>
      <c r="FP40" s="182" t="n"/>
      <c r="FQ40" s="182" t="n"/>
      <c r="FR40" s="182" t="n"/>
      <c r="FS40" s="182" t="n"/>
      <c r="FT40" s="182" t="n"/>
      <c r="FU40" s="182" t="n"/>
      <c r="FV40" s="182" t="n"/>
      <c r="FW40" s="182" t="n"/>
      <c r="FX40" s="182" t="n"/>
      <c r="FY40" s="182" t="n"/>
      <c r="FZ40" s="182" t="n"/>
      <c r="GA40" s="184" t="n"/>
      <c r="GB40" s="184" t="n"/>
      <c r="GC40" s="185">
        <f>SUM(G40:FZ40)</f>
        <v/>
      </c>
      <c r="GD40" s="186">
        <f>E40-GC40</f>
        <v/>
      </c>
    </row>
    <row r="41" ht="14.25" customHeight="1">
      <c r="A41" s="5" t="n">
        <v>40</v>
      </c>
      <c r="B41" s="179" t="n">
        <v>44389</v>
      </c>
      <c r="C41" s="30" t="inlineStr">
        <is>
          <t>ONSEM2101518</t>
        </is>
      </c>
      <c r="D41" s="180" t="n">
        <v>44329</v>
      </c>
      <c r="E41" s="181" t="n">
        <v>33.92</v>
      </c>
      <c r="F41" s="209" t="n"/>
      <c r="G41" s="209" t="n"/>
      <c r="H41" s="209" t="n"/>
      <c r="I41" s="209" t="n"/>
      <c r="J41" s="209" t="n"/>
      <c r="K41" s="209" t="n"/>
      <c r="L41" s="209" t="n"/>
      <c r="M41" s="209" t="n"/>
      <c r="N41" s="209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2" t="n"/>
      <c r="DT41" s="182" t="n"/>
      <c r="DU41" s="182" t="n"/>
      <c r="DV41" s="182" t="n"/>
      <c r="DW41" s="182" t="n"/>
      <c r="DX41" s="182" t="n"/>
      <c r="DY41" s="182" t="n"/>
      <c r="DZ41" s="182" t="n"/>
      <c r="EA41" s="182" t="n"/>
      <c r="EB41" s="182" t="n"/>
      <c r="EC41" s="182" t="n"/>
      <c r="ED41" s="182" t="n"/>
      <c r="EE41" s="182" t="n"/>
      <c r="EF41" s="182" t="n"/>
      <c r="EG41" s="182" t="n"/>
      <c r="EH41" s="182" t="n"/>
      <c r="EI41" s="182" t="n"/>
      <c r="EJ41" s="182" t="n"/>
      <c r="EK41" s="182" t="n"/>
      <c r="EL41" s="182" t="n"/>
      <c r="EM41" s="182" t="n"/>
      <c r="EN41" s="182" t="n"/>
      <c r="EO41" s="182" t="n"/>
      <c r="EP41" s="182" t="n"/>
      <c r="EQ41" s="182" t="n"/>
      <c r="ER41" s="182" t="n"/>
      <c r="ES41" s="182" t="n"/>
      <c r="ET41" s="182" t="n"/>
      <c r="EU41" s="182" t="n"/>
      <c r="EV41" s="182" t="n"/>
      <c r="EW41" s="182" t="n"/>
      <c r="EX41" s="182" t="n"/>
      <c r="EY41" s="182" t="n"/>
      <c r="EZ41" s="182" t="n"/>
      <c r="FA41" s="182" t="n"/>
      <c r="FB41" s="182" t="n"/>
      <c r="FC41" s="182" t="n"/>
      <c r="FD41" s="182" t="n"/>
      <c r="FE41" s="182" t="n"/>
      <c r="FF41" s="182" t="n"/>
      <c r="FG41" s="189" t="n">
        <v>33.92</v>
      </c>
      <c r="FH41" s="182" t="n"/>
      <c r="FI41" s="182" t="n"/>
      <c r="FJ41" s="182" t="n"/>
      <c r="FK41" s="182" t="n"/>
      <c r="FL41" s="182" t="n"/>
      <c r="FM41" s="182" t="n"/>
      <c r="FN41" s="182" t="n"/>
      <c r="FO41" s="182" t="n"/>
      <c r="FP41" s="182" t="n"/>
      <c r="FQ41" s="182" t="n"/>
      <c r="FR41" s="182" t="n"/>
      <c r="FS41" s="182" t="n"/>
      <c r="FT41" s="182" t="n"/>
      <c r="FU41" s="182" t="n"/>
      <c r="FV41" s="182" t="n"/>
      <c r="FW41" s="182" t="n"/>
      <c r="FX41" s="182" t="n"/>
      <c r="FY41" s="182" t="n"/>
      <c r="FZ41" s="182" t="n"/>
      <c r="GA41" s="184" t="n"/>
      <c r="GB41" s="184" t="n"/>
      <c r="GC41" s="185">
        <f>SUM(G41:FZ41)</f>
        <v/>
      </c>
      <c r="GD41" s="186">
        <f>E41-GC41</f>
        <v/>
      </c>
    </row>
    <row r="42" ht="14.25" customHeight="1">
      <c r="A42" s="5" t="n">
        <v>41</v>
      </c>
      <c r="B42" s="179" t="n">
        <v>44389</v>
      </c>
      <c r="C42" s="30" t="inlineStr">
        <is>
          <t>SUMMIT4500616936</t>
        </is>
      </c>
      <c r="D42" s="180" t="n">
        <v>44371</v>
      </c>
      <c r="E42" s="181" t="n">
        <v>35</v>
      </c>
      <c r="F42" s="209" t="n"/>
      <c r="G42" s="209" t="n"/>
      <c r="H42" s="209" t="n"/>
      <c r="I42" s="209" t="n"/>
      <c r="J42" s="209" t="n"/>
      <c r="K42" s="209" t="n"/>
      <c r="L42" s="209" t="n"/>
      <c r="M42" s="209" t="n"/>
      <c r="N42" s="209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2" t="n"/>
      <c r="DT42" s="182" t="n"/>
      <c r="DU42" s="182" t="n"/>
      <c r="DV42" s="182" t="n"/>
      <c r="DW42" s="182" t="n"/>
      <c r="DX42" s="189" t="n">
        <v>35</v>
      </c>
      <c r="DY42" s="182" t="n"/>
      <c r="DZ42" s="182" t="n"/>
      <c r="EA42" s="182" t="n"/>
      <c r="EB42" s="182" t="n"/>
      <c r="EC42" s="182" t="n"/>
      <c r="ED42" s="182" t="n"/>
      <c r="EE42" s="182" t="n"/>
      <c r="EF42" s="182" t="n"/>
      <c r="EG42" s="182" t="n"/>
      <c r="EH42" s="182" t="n"/>
      <c r="EI42" s="182" t="n"/>
      <c r="EJ42" s="182" t="n"/>
      <c r="EK42" s="182" t="n"/>
      <c r="EL42" s="182" t="n"/>
      <c r="EM42" s="182" t="n"/>
      <c r="EN42" s="182" t="n"/>
      <c r="EO42" s="182" t="n"/>
      <c r="EP42" s="182" t="n"/>
      <c r="EQ42" s="182" t="n"/>
      <c r="ER42" s="182" t="n"/>
      <c r="ES42" s="182" t="n"/>
      <c r="ET42" s="182" t="n"/>
      <c r="EU42" s="182" t="n"/>
      <c r="EV42" s="182" t="n"/>
      <c r="EW42" s="182" t="n"/>
      <c r="EX42" s="182" t="n"/>
      <c r="EY42" s="182" t="n"/>
      <c r="EZ42" s="182" t="n"/>
      <c r="FA42" s="182" t="n"/>
      <c r="FB42" s="182" t="n"/>
      <c r="FC42" s="182" t="n"/>
      <c r="FD42" s="182" t="n"/>
      <c r="FE42" s="182" t="n"/>
      <c r="FF42" s="182" t="n"/>
      <c r="FG42" s="182" t="n"/>
      <c r="FH42" s="182" t="n"/>
      <c r="FI42" s="182" t="n"/>
      <c r="FJ42" s="182" t="n"/>
      <c r="FK42" s="182" t="n"/>
      <c r="FL42" s="182" t="n"/>
      <c r="FM42" s="182" t="n"/>
      <c r="FN42" s="182" t="n"/>
      <c r="FO42" s="182" t="n"/>
      <c r="FP42" s="182" t="n"/>
      <c r="FQ42" s="182" t="n"/>
      <c r="FR42" s="182" t="n"/>
      <c r="FS42" s="182" t="n"/>
      <c r="FT42" s="182" t="n"/>
      <c r="FU42" s="182" t="n"/>
      <c r="FV42" s="182" t="n"/>
      <c r="FW42" s="182" t="n"/>
      <c r="FX42" s="182" t="n"/>
      <c r="FY42" s="182" t="n"/>
      <c r="FZ42" s="182" t="n"/>
      <c r="GA42" s="184" t="n"/>
      <c r="GB42" s="184" t="n"/>
      <c r="GC42" s="185">
        <f>SUM(G42:FZ42)</f>
        <v/>
      </c>
      <c r="GD42" s="186">
        <f>E42-GC42</f>
        <v/>
      </c>
    </row>
    <row r="43" ht="14.25" customHeight="1">
      <c r="A43" s="5" t="n">
        <v>42</v>
      </c>
      <c r="B43" s="179" t="n">
        <v>44389</v>
      </c>
      <c r="C43" s="30" t="inlineStr">
        <is>
          <t>ARROW2101306</t>
        </is>
      </c>
      <c r="D43" s="180" t="n">
        <v>44379</v>
      </c>
      <c r="E43" s="181" t="n">
        <v>39</v>
      </c>
      <c r="F43" s="209" t="n"/>
      <c r="G43" s="209" t="n"/>
      <c r="H43" s="209" t="n"/>
      <c r="I43" s="209" t="n"/>
      <c r="J43" s="209" t="n"/>
      <c r="K43" s="209" t="n"/>
      <c r="L43" s="209" t="n"/>
      <c r="M43" s="209" t="n"/>
      <c r="N43" s="209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2" t="n"/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2" t="n"/>
      <c r="DN43" s="182" t="n"/>
      <c r="DO43" s="182" t="n"/>
      <c r="DP43" s="182" t="n"/>
      <c r="DQ43" s="182" t="n"/>
      <c r="DR43" s="182" t="n"/>
      <c r="DS43" s="182" t="n"/>
      <c r="DT43" s="182" t="n"/>
      <c r="DU43" s="182" t="n"/>
      <c r="DV43" s="182" t="n"/>
      <c r="DW43" s="182" t="n"/>
      <c r="DX43" s="182" t="n"/>
      <c r="DY43" s="182" t="n"/>
      <c r="DZ43" s="182" t="n"/>
      <c r="EA43" s="182" t="n"/>
      <c r="EB43" s="189" t="n">
        <v>39</v>
      </c>
      <c r="EC43" s="182" t="n"/>
      <c r="ED43" s="182" t="n"/>
      <c r="EE43" s="182" t="n"/>
      <c r="EF43" s="182" t="n"/>
      <c r="EG43" s="182" t="n"/>
      <c r="EH43" s="182" t="n"/>
      <c r="EI43" s="182" t="n"/>
      <c r="EJ43" s="182" t="n"/>
      <c r="EK43" s="182" t="n"/>
      <c r="EL43" s="182" t="n"/>
      <c r="EM43" s="182" t="n"/>
      <c r="EN43" s="182" t="n"/>
      <c r="EO43" s="182" t="n"/>
      <c r="EP43" s="182" t="n"/>
      <c r="EQ43" s="182" t="n"/>
      <c r="ER43" s="182" t="n"/>
      <c r="ES43" s="182" t="n"/>
      <c r="ET43" s="182" t="n"/>
      <c r="EU43" s="182" t="n"/>
      <c r="EV43" s="182" t="n"/>
      <c r="EW43" s="182" t="n"/>
      <c r="EX43" s="182" t="n"/>
      <c r="EY43" s="182" t="n"/>
      <c r="EZ43" s="182" t="n"/>
      <c r="FA43" s="182" t="n"/>
      <c r="FB43" s="182" t="n"/>
      <c r="FC43" s="182" t="n"/>
      <c r="FD43" s="182" t="n"/>
      <c r="FE43" s="182" t="n"/>
      <c r="FF43" s="182" t="n"/>
      <c r="FG43" s="182" t="n"/>
      <c r="FH43" s="182" t="n"/>
      <c r="FI43" s="182" t="n"/>
      <c r="FJ43" s="182" t="n"/>
      <c r="FK43" s="182" t="n"/>
      <c r="FL43" s="182" t="n"/>
      <c r="FM43" s="182" t="n"/>
      <c r="FN43" s="182" t="n"/>
      <c r="FO43" s="182" t="n"/>
      <c r="FP43" s="182" t="n"/>
      <c r="FQ43" s="182" t="n"/>
      <c r="FR43" s="182" t="n"/>
      <c r="FS43" s="182" t="n"/>
      <c r="FT43" s="182" t="n"/>
      <c r="FU43" s="182" t="n"/>
      <c r="FV43" s="182" t="n"/>
      <c r="FW43" s="182" t="n"/>
      <c r="FX43" s="182" t="n"/>
      <c r="FY43" s="182" t="n"/>
      <c r="FZ43" s="182" t="n"/>
      <c r="GA43" s="184" t="n"/>
      <c r="GB43" s="184" t="n"/>
      <c r="GC43" s="185">
        <f>SUM(G43:FZ43)</f>
        <v/>
      </c>
      <c r="GD43" s="186">
        <f>E43-GC43</f>
        <v/>
      </c>
    </row>
    <row r="44" ht="14.25" customHeight="1">
      <c r="A44" s="5" t="n">
        <v>43</v>
      </c>
      <c r="B44" s="179" t="n">
        <v>44392</v>
      </c>
      <c r="C44" s="30" t="inlineStr">
        <is>
          <t>3-392-67389</t>
        </is>
      </c>
      <c r="D44" s="180" t="n">
        <v>44392</v>
      </c>
      <c r="E44" s="181" t="n">
        <v>3930.17</v>
      </c>
      <c r="F44" s="209" t="n"/>
      <c r="G44" s="209" t="n"/>
      <c r="H44" s="209" t="n"/>
      <c r="I44" s="209" t="n"/>
      <c r="J44" s="209" t="n"/>
      <c r="K44" s="209" t="n"/>
      <c r="L44" s="210" t="n">
        <v>33.17</v>
      </c>
      <c r="M44" s="209" t="n"/>
      <c r="N44" s="209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9" t="n">
        <v>340.73</v>
      </c>
      <c r="AC44" s="182" t="n"/>
      <c r="AD44" s="189" t="n">
        <v>66.33</v>
      </c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9" t="n">
        <v>331.67</v>
      </c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9" t="n">
        <v>1811.5</v>
      </c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9" t="n">
        <v>381.41</v>
      </c>
      <c r="DF44" s="182" t="n"/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2" t="n"/>
      <c r="DQ44" s="182" t="n"/>
      <c r="DR44" s="182" t="n"/>
      <c r="DS44" s="182" t="n"/>
      <c r="DT44" s="182" t="n"/>
      <c r="DU44" s="182" t="n"/>
      <c r="DV44" s="182" t="n"/>
      <c r="DW44" s="189">
        <f>38.23+201.52+62.27</f>
        <v/>
      </c>
      <c r="DX44" s="182" t="n"/>
      <c r="DY44" s="182" t="n"/>
      <c r="DZ44" s="182" t="n"/>
      <c r="EA44" s="182" t="n"/>
      <c r="EB44" s="182" t="n"/>
      <c r="EC44" s="182" t="n"/>
      <c r="ED44" s="189" t="n">
        <v>663.34</v>
      </c>
      <c r="EE44" s="182" t="n"/>
      <c r="EF44" s="182" t="n"/>
      <c r="EG44" s="182" t="n"/>
      <c r="EH44" s="182" t="n"/>
      <c r="EI44" s="182" t="n"/>
      <c r="EJ44" s="182" t="n"/>
      <c r="EK44" s="182" t="n"/>
      <c r="EL44" s="182" t="n"/>
      <c r="EM44" s="182" t="n"/>
      <c r="EN44" s="182" t="n"/>
      <c r="EO44" s="182" t="n"/>
      <c r="EP44" s="182" t="n"/>
      <c r="EQ44" s="182" t="n"/>
      <c r="ER44" s="182" t="n"/>
      <c r="ES44" s="182" t="n"/>
      <c r="ET44" s="182" t="n"/>
      <c r="EU44" s="182" t="n"/>
      <c r="EV44" s="182" t="n"/>
      <c r="EW44" s="182" t="n"/>
      <c r="EX44" s="182" t="n"/>
      <c r="EY44" s="182" t="n"/>
      <c r="EZ44" s="182" t="n"/>
      <c r="FA44" s="182" t="n"/>
      <c r="FB44" s="182" t="n"/>
      <c r="FC44" s="182" t="n"/>
      <c r="FD44" s="182" t="n"/>
      <c r="FE44" s="182" t="n"/>
      <c r="FF44" s="182" t="n"/>
      <c r="FG44" s="182" t="n"/>
      <c r="FH44" s="182" t="n"/>
      <c r="FI44" s="182" t="n"/>
      <c r="FJ44" s="182" t="n"/>
      <c r="FK44" s="182" t="n"/>
      <c r="FL44" s="182" t="n"/>
      <c r="FM44" s="182" t="n"/>
      <c r="FN44" s="182" t="n"/>
      <c r="FO44" s="182" t="n"/>
      <c r="FP44" s="182" t="n"/>
      <c r="FQ44" s="182" t="n"/>
      <c r="FR44" s="182" t="n"/>
      <c r="FS44" s="182" t="n"/>
      <c r="FT44" s="182" t="n"/>
      <c r="FU44" s="182" t="n"/>
      <c r="FV44" s="182" t="n"/>
      <c r="FW44" s="182" t="n"/>
      <c r="FX44" s="182" t="n"/>
      <c r="FY44" s="182" t="n"/>
      <c r="FZ44" s="182" t="n"/>
      <c r="GA44" s="184" t="n"/>
      <c r="GB44" s="184" t="n"/>
      <c r="GC44" s="185">
        <f>SUM(G44:FZ44)</f>
        <v/>
      </c>
      <c r="GD44" s="186">
        <f>E44-GC44</f>
        <v/>
      </c>
    </row>
    <row r="45" ht="14.25" customHeight="1">
      <c r="A45" s="5" t="n">
        <v>44</v>
      </c>
      <c r="B45" s="179" t="n">
        <v>44392</v>
      </c>
      <c r="C45" s="30" t="inlineStr">
        <is>
          <t>3-393-22761</t>
        </is>
      </c>
      <c r="D45" s="180" t="n">
        <v>44383</v>
      </c>
      <c r="E45" s="181" t="n">
        <v>13736.91</v>
      </c>
      <c r="F45" s="209" t="n"/>
      <c r="G45" s="209" t="n"/>
      <c r="H45" s="209" t="n"/>
      <c r="I45" s="209" t="n"/>
      <c r="J45" s="209" t="n"/>
      <c r="K45" s="209" t="n"/>
      <c r="L45" s="209" t="n"/>
      <c r="M45" s="209" t="n"/>
      <c r="N45" s="209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9" t="n">
        <v>104.87</v>
      </c>
      <c r="AB45" s="182" t="n"/>
      <c r="AC45" s="182" t="n"/>
      <c r="AD45" s="182" t="n"/>
      <c r="AE45" s="182" t="n"/>
      <c r="AF45" s="182" t="n"/>
      <c r="AG45" s="182" t="n"/>
      <c r="AH45" s="189" t="n">
        <v>38.23</v>
      </c>
      <c r="AI45" s="182" t="n"/>
      <c r="AJ45" s="182" t="n"/>
      <c r="AK45" s="182" t="n"/>
      <c r="AL45" s="182" t="n"/>
      <c r="AM45" s="182" t="n"/>
      <c r="AN45" s="189" t="n">
        <v>38.23</v>
      </c>
      <c r="AO45" s="182" t="n"/>
      <c r="AP45" s="182" t="n"/>
      <c r="AQ45" s="182" t="n"/>
      <c r="AR45" s="182" t="n"/>
      <c r="AS45" s="182" t="n"/>
      <c r="AT45" s="189" t="n">
        <v>335.73</v>
      </c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2" t="n"/>
      <c r="EG45" s="182" t="n"/>
      <c r="EH45" s="182" t="n"/>
      <c r="EI45" s="182" t="n"/>
      <c r="EJ45" s="182" t="n"/>
      <c r="EK45" s="182" t="n"/>
      <c r="EL45" s="189" t="n">
        <v>338.23</v>
      </c>
      <c r="EM45" s="182" t="n"/>
      <c r="EN45" s="182" t="n"/>
      <c r="EO45" s="182" t="n"/>
      <c r="EP45" s="182" t="n"/>
      <c r="EQ45" s="182" t="n"/>
      <c r="ER45" s="182" t="n"/>
      <c r="ES45" s="182" t="n"/>
      <c r="ET45" s="182" t="n"/>
      <c r="EU45" s="182" t="n"/>
      <c r="EV45" s="182" t="n"/>
      <c r="EW45" s="182" t="n"/>
      <c r="EX45" s="182" t="n"/>
      <c r="EY45" s="182" t="n"/>
      <c r="EZ45" s="189" t="n">
        <v>3703.75</v>
      </c>
      <c r="FA45" s="182" t="n"/>
      <c r="FB45" s="182" t="n"/>
      <c r="FC45" s="182" t="n"/>
      <c r="FD45" s="182" t="n"/>
      <c r="FE45" s="182" t="n"/>
      <c r="FF45" s="182" t="n"/>
      <c r="FG45" s="189" t="n">
        <v>38.23</v>
      </c>
      <c r="FH45" s="182" t="n"/>
      <c r="FI45" s="182" t="n"/>
      <c r="FJ45" s="189" t="n">
        <v>9139.639999999999</v>
      </c>
      <c r="FK45" s="182" t="n"/>
      <c r="FL45" s="182" t="n"/>
      <c r="FM45" s="182" t="n"/>
      <c r="FN45" s="182" t="n"/>
      <c r="FO45" s="182" t="n"/>
      <c r="FP45" s="182" t="n"/>
      <c r="FQ45" s="182" t="n"/>
      <c r="FR45" s="182" t="n"/>
      <c r="FS45" s="182" t="n"/>
      <c r="FT45" s="182" t="n"/>
      <c r="FU45" s="182" t="n"/>
      <c r="FV45" s="182" t="n"/>
      <c r="FW45" s="182" t="n"/>
      <c r="FX45" s="182" t="n"/>
      <c r="FY45" s="182" t="n"/>
      <c r="FZ45" s="182" t="n"/>
      <c r="GA45" s="184" t="n"/>
      <c r="GB45" s="184" t="n"/>
      <c r="GC45" s="185">
        <f>SUM(G45:FZ45)</f>
        <v/>
      </c>
      <c r="GD45" s="186">
        <f>E45-GC45</f>
        <v/>
      </c>
    </row>
    <row r="46" ht="14.25" customHeight="1">
      <c r="A46" s="5" t="n">
        <v>45</v>
      </c>
      <c r="B46" s="179" t="n">
        <v>44392</v>
      </c>
      <c r="C46" s="30" t="inlineStr">
        <is>
          <t>3-393-95739</t>
        </is>
      </c>
      <c r="D46" s="180" t="n">
        <v>44385</v>
      </c>
      <c r="E46" s="181" t="n">
        <v>41</v>
      </c>
      <c r="F46" s="209" t="n"/>
      <c r="G46" s="209" t="n"/>
      <c r="H46" s="209" t="n"/>
      <c r="I46" s="209" t="n"/>
      <c r="J46" s="209" t="n"/>
      <c r="K46" s="209" t="n"/>
      <c r="L46" s="209" t="n"/>
      <c r="M46" s="209" t="n"/>
      <c r="N46" s="209" t="n"/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9" t="n">
        <v>41</v>
      </c>
      <c r="DA46" s="182" t="n"/>
      <c r="DB46" s="182" t="n"/>
      <c r="DC46" s="182" t="n"/>
      <c r="DD46" s="182" t="n"/>
      <c r="DE46" s="182" t="n"/>
      <c r="DF46" s="182" t="n"/>
      <c r="DG46" s="182" t="n"/>
      <c r="DH46" s="182" t="n"/>
      <c r="DI46" s="182" t="n"/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2" t="n"/>
      <c r="DU46" s="182" t="n"/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2" t="n"/>
      <c r="EF46" s="182" t="n"/>
      <c r="EG46" s="182" t="n"/>
      <c r="EH46" s="182" t="n"/>
      <c r="EI46" s="182" t="n"/>
      <c r="EJ46" s="182" t="n"/>
      <c r="EK46" s="182" t="n"/>
      <c r="EL46" s="182" t="n"/>
      <c r="EM46" s="182" t="n"/>
      <c r="EN46" s="182" t="n"/>
      <c r="EO46" s="182" t="n"/>
      <c r="EP46" s="182" t="n"/>
      <c r="EQ46" s="182" t="n"/>
      <c r="ER46" s="182" t="n"/>
      <c r="ES46" s="182" t="n"/>
      <c r="ET46" s="182" t="n"/>
      <c r="EU46" s="182" t="n"/>
      <c r="EV46" s="182" t="n"/>
      <c r="EW46" s="182" t="n"/>
      <c r="EX46" s="182" t="n"/>
      <c r="EY46" s="182" t="n"/>
      <c r="EZ46" s="182" t="n"/>
      <c r="FA46" s="182" t="n"/>
      <c r="FB46" s="182" t="n"/>
      <c r="FC46" s="182" t="n"/>
      <c r="FD46" s="182" t="n"/>
      <c r="FE46" s="182" t="n"/>
      <c r="FF46" s="182" t="n"/>
      <c r="FG46" s="182" t="n"/>
      <c r="FH46" s="182" t="n"/>
      <c r="FI46" s="182" t="n"/>
      <c r="FJ46" s="182" t="n"/>
      <c r="FK46" s="182" t="n"/>
      <c r="FL46" s="182" t="n"/>
      <c r="FM46" s="182" t="n"/>
      <c r="FN46" s="182" t="n"/>
      <c r="FO46" s="182" t="n"/>
      <c r="FP46" s="182" t="n"/>
      <c r="FQ46" s="182" t="n"/>
      <c r="FR46" s="182" t="n"/>
      <c r="FS46" s="182" t="n"/>
      <c r="FT46" s="182" t="n"/>
      <c r="FU46" s="182" t="n"/>
      <c r="FV46" s="182" t="n"/>
      <c r="FW46" s="182" t="n"/>
      <c r="FX46" s="182" t="n"/>
      <c r="FY46" s="182" t="n"/>
      <c r="FZ46" s="182" t="n"/>
      <c r="GA46" s="184" t="n"/>
      <c r="GB46" s="184" t="n"/>
      <c r="GC46" s="185">
        <f>SUM(G46:FZ46)</f>
        <v/>
      </c>
      <c r="GD46" s="186">
        <f>E46-GC46</f>
        <v/>
      </c>
    </row>
    <row r="47" ht="14.25" customHeight="1">
      <c r="A47" s="5" t="n">
        <v>46</v>
      </c>
      <c r="B47" s="179" t="n">
        <v>44392</v>
      </c>
      <c r="C47" s="30" t="inlineStr">
        <is>
          <t>3-393-95975</t>
        </is>
      </c>
      <c r="D47" s="180" t="n">
        <v>44385</v>
      </c>
      <c r="E47" s="181" t="n">
        <v>5798.87</v>
      </c>
      <c r="F47" s="209" t="n"/>
      <c r="G47" s="209" t="n"/>
      <c r="H47" s="209" t="n"/>
      <c r="I47" s="209" t="n"/>
      <c r="J47" s="209" t="n"/>
      <c r="K47" s="209" t="n"/>
      <c r="L47" s="209" t="n"/>
      <c r="M47" s="209" t="n"/>
      <c r="N47" s="209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9" t="n">
        <v>38.23</v>
      </c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9" t="n">
        <v>539.33</v>
      </c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9" t="n">
        <v>89.78</v>
      </c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9" t="n">
        <v>2009.89</v>
      </c>
      <c r="CR47" s="182" t="n"/>
      <c r="CS47" s="182" t="n"/>
      <c r="CT47" s="182" t="n"/>
      <c r="CU47" s="182" t="n"/>
      <c r="CV47" s="182" t="n"/>
      <c r="CW47" s="189" t="n">
        <v>1690.51</v>
      </c>
      <c r="CX47" s="182" t="n"/>
      <c r="CY47" s="182" t="n"/>
      <c r="CZ47" s="182" t="n"/>
      <c r="DA47" s="182" t="n"/>
      <c r="DB47" s="182" t="n"/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9" t="n">
        <v>751.34</v>
      </c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2" t="n"/>
      <c r="EF47" s="182" t="n"/>
      <c r="EG47" s="182" t="n"/>
      <c r="EH47" s="182" t="n"/>
      <c r="EI47" s="182" t="n"/>
      <c r="EJ47" s="182" t="n"/>
      <c r="EK47" s="182" t="n"/>
      <c r="EL47" s="182" t="n"/>
      <c r="EM47" s="182" t="n"/>
      <c r="EN47" s="182" t="n"/>
      <c r="EO47" s="182" t="n"/>
      <c r="EP47" s="182" t="n"/>
      <c r="EQ47" s="182" t="n"/>
      <c r="ER47" s="182" t="n"/>
      <c r="ES47" s="182" t="n"/>
      <c r="ET47" s="182" t="n"/>
      <c r="EU47" s="189" t="n">
        <v>679.79</v>
      </c>
      <c r="EV47" s="182" t="n"/>
      <c r="EW47" s="182" t="n"/>
      <c r="EX47" s="182" t="n"/>
      <c r="EY47" s="182" t="n"/>
      <c r="EZ47" s="182" t="n"/>
      <c r="FA47" s="182" t="n"/>
      <c r="FB47" s="182" t="n"/>
      <c r="FC47" s="182" t="n"/>
      <c r="FD47" s="182" t="n"/>
      <c r="FE47" s="182" t="n"/>
      <c r="FF47" s="182" t="n"/>
      <c r="FG47" s="182" t="n"/>
      <c r="FH47" s="182" t="n"/>
      <c r="FI47" s="182" t="n"/>
      <c r="FJ47" s="182" t="n"/>
      <c r="FK47" s="182" t="n"/>
      <c r="FL47" s="182" t="n"/>
      <c r="FM47" s="182" t="n"/>
      <c r="FN47" s="182" t="n"/>
      <c r="FO47" s="182" t="n"/>
      <c r="FP47" s="182" t="n"/>
      <c r="FQ47" s="182" t="n"/>
      <c r="FR47" s="182" t="n"/>
      <c r="FS47" s="182" t="n"/>
      <c r="FT47" s="182" t="n"/>
      <c r="FU47" s="182" t="n"/>
      <c r="FV47" s="182" t="n"/>
      <c r="FW47" s="182" t="n"/>
      <c r="FX47" s="182" t="n"/>
      <c r="FY47" s="182" t="n"/>
      <c r="FZ47" s="182" t="n"/>
      <c r="GA47" s="184" t="n"/>
      <c r="GB47" s="184" t="n"/>
      <c r="GC47" s="185">
        <f>SUM(G47:FZ47)</f>
        <v/>
      </c>
      <c r="GD47" s="186">
        <f>E47-GC47</f>
        <v/>
      </c>
    </row>
    <row r="48" ht="14.25" customHeight="1">
      <c r="A48" s="5" t="n">
        <v>47</v>
      </c>
      <c r="B48" s="179" t="n">
        <v>44392</v>
      </c>
      <c r="C48" s="30" t="inlineStr">
        <is>
          <t>7-430-74543</t>
        </is>
      </c>
      <c r="D48" s="180" t="n">
        <v>44386</v>
      </c>
      <c r="E48" s="181" t="n">
        <v>17.32</v>
      </c>
      <c r="F48" s="209" t="n"/>
      <c r="G48" s="209" t="n"/>
      <c r="H48" s="209" t="n"/>
      <c r="I48" s="209" t="n"/>
      <c r="J48" s="209" t="n"/>
      <c r="K48" s="209" t="n"/>
      <c r="L48" s="209" t="n"/>
      <c r="M48" s="209" t="n"/>
      <c r="N48" s="209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9" t="n">
        <v>11.56</v>
      </c>
      <c r="EG48" s="189" t="n">
        <v>5.76</v>
      </c>
      <c r="EH48" s="182" t="n"/>
      <c r="EI48" s="182" t="n"/>
      <c r="EJ48" s="182" t="n"/>
      <c r="EK48" s="182" t="n"/>
      <c r="EL48" s="182" t="n"/>
      <c r="EM48" s="182" t="n"/>
      <c r="EN48" s="182" t="n"/>
      <c r="EO48" s="182" t="n"/>
      <c r="EP48" s="182" t="n"/>
      <c r="EQ48" s="182" t="n"/>
      <c r="ER48" s="182" t="n"/>
      <c r="ES48" s="182" t="n"/>
      <c r="ET48" s="182" t="n"/>
      <c r="EU48" s="182" t="n"/>
      <c r="EV48" s="182" t="n"/>
      <c r="EW48" s="182" t="n"/>
      <c r="EX48" s="182" t="n"/>
      <c r="EY48" s="182" t="n"/>
      <c r="EZ48" s="182" t="n"/>
      <c r="FA48" s="182" t="n"/>
      <c r="FB48" s="182" t="n"/>
      <c r="FC48" s="182" t="n"/>
      <c r="FD48" s="182" t="n"/>
      <c r="FE48" s="182" t="n"/>
      <c r="FF48" s="182" t="n"/>
      <c r="FG48" s="182" t="n"/>
      <c r="FH48" s="182" t="n"/>
      <c r="FI48" s="182" t="n"/>
      <c r="FJ48" s="182" t="n"/>
      <c r="FK48" s="182" t="n"/>
      <c r="FL48" s="182" t="n"/>
      <c r="FM48" s="182" t="n"/>
      <c r="FN48" s="182" t="n"/>
      <c r="FO48" s="182" t="n"/>
      <c r="FP48" s="182" t="n"/>
      <c r="FQ48" s="182" t="n"/>
      <c r="FR48" s="182" t="n"/>
      <c r="FS48" s="182" t="n"/>
      <c r="FT48" s="182" t="n"/>
      <c r="FU48" s="182" t="n"/>
      <c r="FV48" s="182" t="n"/>
      <c r="FW48" s="182" t="n"/>
      <c r="FX48" s="182" t="n"/>
      <c r="FY48" s="182" t="n"/>
      <c r="FZ48" s="182" t="n"/>
      <c r="GA48" s="184" t="n"/>
      <c r="GB48" s="184" t="n"/>
      <c r="GC48" s="185">
        <f>SUM(G48:FZ48)</f>
        <v/>
      </c>
      <c r="GD48" s="186">
        <f>E48-GC48</f>
        <v/>
      </c>
    </row>
    <row r="49" ht="14.25" customHeight="1">
      <c r="A49" s="5" t="n">
        <v>48</v>
      </c>
      <c r="B49" s="179" t="n">
        <v>44393</v>
      </c>
      <c r="C49" s="30" t="inlineStr">
        <is>
          <t>3-394-32422</t>
        </is>
      </c>
      <c r="D49" s="180" t="n">
        <v>44386</v>
      </c>
      <c r="E49" s="181" t="n">
        <v>2923.56</v>
      </c>
      <c r="F49" s="209" t="n"/>
      <c r="G49" s="209" t="n"/>
      <c r="H49" s="209" t="n"/>
      <c r="I49" s="209" t="n"/>
      <c r="J49" s="210" t="n">
        <v>433.73</v>
      </c>
      <c r="K49" s="209" t="n"/>
      <c r="L49" s="209" t="n"/>
      <c r="M49" s="209" t="n"/>
      <c r="N49" s="209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9" t="n">
        <v>1458.49</v>
      </c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9" t="n">
        <v>41</v>
      </c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2" t="n"/>
      <c r="EM49" s="189" t="n">
        <v>990.34</v>
      </c>
      <c r="EN49" s="182" t="n"/>
      <c r="EO49" s="182" t="n"/>
      <c r="EP49" s="182" t="n"/>
      <c r="EQ49" s="182" t="n"/>
      <c r="ER49" s="182" t="n"/>
      <c r="ES49" s="182" t="n"/>
      <c r="ET49" s="182" t="n"/>
      <c r="EU49" s="182" t="n"/>
      <c r="EV49" s="182" t="n"/>
      <c r="EW49" s="182" t="n"/>
      <c r="EX49" s="182" t="n"/>
      <c r="EY49" s="182" t="n"/>
      <c r="EZ49" s="182" t="n"/>
      <c r="FA49" s="182" t="n"/>
      <c r="FB49" s="182" t="n"/>
      <c r="FC49" s="182" t="n"/>
      <c r="FD49" s="182" t="n"/>
      <c r="FE49" s="182" t="n"/>
      <c r="FF49" s="182" t="n"/>
      <c r="FG49" s="182" t="n"/>
      <c r="FH49" s="182" t="n"/>
      <c r="FI49" s="182" t="n"/>
      <c r="FJ49" s="182" t="n"/>
      <c r="FK49" s="182" t="n"/>
      <c r="FL49" s="182" t="n"/>
      <c r="FM49" s="182" t="n"/>
      <c r="FN49" s="182" t="n"/>
      <c r="FO49" s="182" t="n"/>
      <c r="FP49" s="182" t="n"/>
      <c r="FQ49" s="182" t="n"/>
      <c r="FR49" s="182" t="n"/>
      <c r="FS49" s="182" t="n"/>
      <c r="FT49" s="182" t="n"/>
      <c r="FU49" s="182" t="n"/>
      <c r="FV49" s="182" t="n"/>
      <c r="FW49" s="182" t="n"/>
      <c r="FX49" s="182" t="n"/>
      <c r="FY49" s="182" t="n"/>
      <c r="FZ49" s="182" t="n"/>
      <c r="GA49" s="184" t="n"/>
      <c r="GB49" s="184" t="n"/>
      <c r="GC49" s="185">
        <f>SUM(G49:FZ49)</f>
        <v/>
      </c>
      <c r="GD49" s="186">
        <f>E49-GC49</f>
        <v/>
      </c>
    </row>
    <row r="50" ht="14.25" customHeight="1">
      <c r="A50" s="5" t="n">
        <v>49</v>
      </c>
      <c r="B50" s="179" t="n">
        <v>44396</v>
      </c>
      <c r="C50" s="30" t="inlineStr">
        <is>
          <t>3-394-83786</t>
        </is>
      </c>
      <c r="D50" s="180" t="n">
        <v>44389</v>
      </c>
      <c r="E50" s="181" t="n">
        <v>906.48</v>
      </c>
      <c r="F50" s="209" t="n"/>
      <c r="G50" s="209" t="n"/>
      <c r="H50" s="209" t="n"/>
      <c r="I50" s="209" t="n"/>
      <c r="J50" s="209" t="n"/>
      <c r="K50" s="209" t="n"/>
      <c r="L50" s="209" t="n"/>
      <c r="M50" s="209" t="n"/>
      <c r="N50" s="209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9" t="n">
        <v>38.23</v>
      </c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9" t="n">
        <v>868.25</v>
      </c>
      <c r="EM50" s="182" t="n"/>
      <c r="EN50" s="182" t="n"/>
      <c r="EO50" s="182" t="n"/>
      <c r="EP50" s="182" t="n"/>
      <c r="EQ50" s="182" t="n"/>
      <c r="ER50" s="182" t="n"/>
      <c r="ES50" s="182" t="n"/>
      <c r="ET50" s="182" t="n"/>
      <c r="EU50" s="182" t="n"/>
      <c r="EV50" s="182" t="n"/>
      <c r="EW50" s="182" t="n"/>
      <c r="EX50" s="182" t="n"/>
      <c r="EY50" s="182" t="n"/>
      <c r="EZ50" s="182" t="n"/>
      <c r="FA50" s="182" t="n"/>
      <c r="FB50" s="182" t="n"/>
      <c r="FC50" s="182" t="n"/>
      <c r="FD50" s="182" t="n"/>
      <c r="FE50" s="182" t="n"/>
      <c r="FF50" s="182" t="n"/>
      <c r="FG50" s="182" t="n"/>
      <c r="FH50" s="182" t="n"/>
      <c r="FI50" s="182" t="n"/>
      <c r="FJ50" s="182" t="n"/>
      <c r="FK50" s="182" t="n"/>
      <c r="FL50" s="182" t="n"/>
      <c r="FM50" s="182" t="n"/>
      <c r="FN50" s="182" t="n"/>
      <c r="FO50" s="182" t="n"/>
      <c r="FP50" s="182" t="n"/>
      <c r="FQ50" s="182" t="n"/>
      <c r="FR50" s="182" t="n"/>
      <c r="FS50" s="182" t="n"/>
      <c r="FT50" s="182" t="n"/>
      <c r="FU50" s="182" t="n"/>
      <c r="FV50" s="182" t="n"/>
      <c r="FW50" s="182" t="n"/>
      <c r="FX50" s="182" t="n"/>
      <c r="FY50" s="182" t="n"/>
      <c r="FZ50" s="182" t="n"/>
      <c r="GA50" s="184" t="n"/>
      <c r="GB50" s="184" t="n"/>
      <c r="GC50" s="185">
        <f>SUM(G50:FZ50)</f>
        <v/>
      </c>
      <c r="GD50" s="186">
        <f>E50-GC50</f>
        <v/>
      </c>
    </row>
    <row r="51" ht="14.25" customHeight="1">
      <c r="A51" s="5" t="n">
        <v>50</v>
      </c>
      <c r="B51" s="179" t="n">
        <v>44396</v>
      </c>
      <c r="C51" s="30" t="inlineStr">
        <is>
          <t>3-395-38534</t>
        </is>
      </c>
      <c r="D51" s="180" t="n">
        <v>44390</v>
      </c>
      <c r="E51" s="181" t="n">
        <v>2457.25</v>
      </c>
      <c r="F51" s="209" t="n"/>
      <c r="G51" s="209" t="n"/>
      <c r="H51" s="209" t="n"/>
      <c r="I51" s="209" t="n"/>
      <c r="J51" s="209" t="n"/>
      <c r="K51" s="209" t="n"/>
      <c r="L51" s="209" t="n"/>
      <c r="M51" s="209" t="n"/>
      <c r="N51" s="209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9">
        <f>38.23+40.62+211.89</f>
        <v/>
      </c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9" t="n">
        <v>2166.51</v>
      </c>
      <c r="CZ51" s="182" t="n"/>
      <c r="DA51" s="182" t="n"/>
      <c r="DB51" s="182" t="n"/>
      <c r="DC51" s="182" t="n"/>
      <c r="DD51" s="182" t="n"/>
      <c r="DE51" s="182" t="n"/>
      <c r="DF51" s="182" t="n"/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2" t="n"/>
      <c r="EB51" s="182" t="n"/>
      <c r="EC51" s="182" t="n"/>
      <c r="ED51" s="182" t="n"/>
      <c r="EE51" s="182" t="n"/>
      <c r="EF51" s="182" t="n"/>
      <c r="EG51" s="182" t="n"/>
      <c r="EH51" s="182" t="n"/>
      <c r="EI51" s="182" t="n"/>
      <c r="EJ51" s="182" t="n"/>
      <c r="EK51" s="182" t="n"/>
      <c r="EL51" s="182" t="n"/>
      <c r="EM51" s="182" t="n"/>
      <c r="EN51" s="182" t="n"/>
      <c r="EO51" s="182" t="n"/>
      <c r="EP51" s="182" t="n"/>
      <c r="EQ51" s="182" t="n"/>
      <c r="ER51" s="182" t="n"/>
      <c r="ES51" s="182" t="n"/>
      <c r="ET51" s="182" t="n"/>
      <c r="EU51" s="182" t="n"/>
      <c r="EV51" s="182" t="n"/>
      <c r="EW51" s="182" t="n"/>
      <c r="EX51" s="182" t="n"/>
      <c r="EY51" s="182" t="n"/>
      <c r="EZ51" s="182" t="n"/>
      <c r="FA51" s="182" t="n"/>
      <c r="FB51" s="182" t="n"/>
      <c r="FC51" s="182" t="n"/>
      <c r="FD51" s="182" t="n"/>
      <c r="FE51" s="182" t="n"/>
      <c r="FF51" s="182" t="n"/>
      <c r="FG51" s="182" t="n"/>
      <c r="FH51" s="182" t="n"/>
      <c r="FI51" s="182" t="n"/>
      <c r="FJ51" s="182" t="n"/>
      <c r="FK51" s="182" t="n"/>
      <c r="FL51" s="182" t="n"/>
      <c r="FM51" s="182" t="n"/>
      <c r="FN51" s="182" t="n"/>
      <c r="FO51" s="182" t="n"/>
      <c r="FP51" s="182" t="n"/>
      <c r="FQ51" s="182" t="n"/>
      <c r="FR51" s="182" t="n"/>
      <c r="FS51" s="182" t="n"/>
      <c r="FT51" s="182" t="n"/>
      <c r="FU51" s="182" t="n"/>
      <c r="FV51" s="182" t="n"/>
      <c r="FW51" s="182" t="n"/>
      <c r="FX51" s="182" t="n"/>
      <c r="FY51" s="182" t="n"/>
      <c r="FZ51" s="182" t="n"/>
      <c r="GA51" s="184" t="n"/>
      <c r="GB51" s="184" t="n"/>
      <c r="GC51" s="185">
        <f>SUM(G51:FZ51)</f>
        <v/>
      </c>
      <c r="GD51" s="186">
        <f>E51-GC51</f>
        <v/>
      </c>
    </row>
    <row r="52" ht="14.25" customHeight="1">
      <c r="A52" s="5" t="n">
        <v>51</v>
      </c>
      <c r="B52" s="179" t="n">
        <v>44397</v>
      </c>
      <c r="C52" s="30" t="inlineStr">
        <is>
          <t>3-395-85065</t>
        </is>
      </c>
      <c r="D52" s="180" t="n">
        <v>44391</v>
      </c>
      <c r="E52" s="181" t="n">
        <v>1674.59</v>
      </c>
      <c r="F52" s="209" t="n"/>
      <c r="G52" s="209" t="n"/>
      <c r="H52" s="209" t="n"/>
      <c r="I52" s="209" t="n"/>
      <c r="J52" s="209" t="n"/>
      <c r="K52" s="209" t="n"/>
      <c r="L52" s="209" t="n"/>
      <c r="M52" s="209" t="n"/>
      <c r="N52" s="209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9" t="n">
        <v>66.48</v>
      </c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9" t="n">
        <v>247.98</v>
      </c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9" t="n">
        <v>1321.9</v>
      </c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9" t="n">
        <v>38.23</v>
      </c>
      <c r="EE52" s="182" t="n"/>
      <c r="EF52" s="182" t="n"/>
      <c r="EG52" s="182" t="n"/>
      <c r="EH52" s="182" t="n"/>
      <c r="EI52" s="182" t="n"/>
      <c r="EJ52" s="182" t="n"/>
      <c r="EK52" s="182" t="n"/>
      <c r="EL52" s="182" t="n"/>
      <c r="EM52" s="182" t="n"/>
      <c r="EN52" s="182" t="n"/>
      <c r="EO52" s="182" t="n"/>
      <c r="EP52" s="182" t="n"/>
      <c r="EQ52" s="182" t="n"/>
      <c r="ER52" s="182" t="n"/>
      <c r="ES52" s="182" t="n"/>
      <c r="ET52" s="182" t="n"/>
      <c r="EU52" s="182" t="n"/>
      <c r="EV52" s="182" t="n"/>
      <c r="EW52" s="182" t="n"/>
      <c r="EX52" s="182" t="n"/>
      <c r="EY52" s="182" t="n"/>
      <c r="EZ52" s="182" t="n"/>
      <c r="FA52" s="182" t="n"/>
      <c r="FB52" s="182" t="n"/>
      <c r="FC52" s="182" t="n"/>
      <c r="FD52" s="182" t="n"/>
      <c r="FE52" s="182" t="n"/>
      <c r="FF52" s="182" t="n"/>
      <c r="FG52" s="182" t="n"/>
      <c r="FH52" s="182" t="n"/>
      <c r="FI52" s="182" t="n"/>
      <c r="FJ52" s="182" t="n"/>
      <c r="FK52" s="182" t="n"/>
      <c r="FL52" s="182" t="n"/>
      <c r="FM52" s="182" t="n"/>
      <c r="FN52" s="182" t="n"/>
      <c r="FO52" s="182" t="n"/>
      <c r="FP52" s="182" t="n"/>
      <c r="FQ52" s="182" t="n"/>
      <c r="FR52" s="182" t="n"/>
      <c r="FS52" s="182" t="n"/>
      <c r="FT52" s="182" t="n"/>
      <c r="FU52" s="182" t="n"/>
      <c r="FV52" s="182" t="n"/>
      <c r="FW52" s="182" t="n"/>
      <c r="FX52" s="182" t="n"/>
      <c r="FY52" s="182" t="n"/>
      <c r="FZ52" s="182" t="n"/>
      <c r="GA52" s="184" t="n"/>
      <c r="GB52" s="184" t="n"/>
      <c r="GC52" s="185">
        <f>SUM(G52:FZ52)</f>
        <v/>
      </c>
      <c r="GD52" s="186">
        <f>E52-GC52</f>
        <v/>
      </c>
    </row>
    <row r="53" ht="14.25" customHeight="1">
      <c r="A53" s="5" t="n">
        <v>52</v>
      </c>
      <c r="B53" s="179" t="n">
        <v>44397</v>
      </c>
      <c r="C53" s="30" t="inlineStr">
        <is>
          <t>3-396-24046</t>
        </is>
      </c>
      <c r="D53" s="180" t="n">
        <v>44392</v>
      </c>
      <c r="E53" s="181" t="n">
        <v>776.46</v>
      </c>
      <c r="F53" s="209" t="n"/>
      <c r="G53" s="209" t="n"/>
      <c r="H53" s="209" t="n"/>
      <c r="I53" s="209" t="n"/>
      <c r="J53" s="209" t="n"/>
      <c r="K53" s="209" t="n"/>
      <c r="L53" s="209" t="n"/>
      <c r="M53" s="209" t="n"/>
      <c r="N53" s="209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9" t="n">
        <v>363.23</v>
      </c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2" t="n"/>
      <c r="EG53" s="182" t="n"/>
      <c r="EH53" s="182" t="n"/>
      <c r="EI53" s="182" t="n"/>
      <c r="EJ53" s="182" t="n"/>
      <c r="EK53" s="182" t="n"/>
      <c r="EL53" s="189" t="n">
        <v>413.23</v>
      </c>
      <c r="EM53" s="182" t="n"/>
      <c r="EN53" s="182" t="n"/>
      <c r="EO53" s="182" t="n"/>
      <c r="EP53" s="182" t="n"/>
      <c r="EQ53" s="182" t="n"/>
      <c r="ER53" s="182" t="n"/>
      <c r="ES53" s="182" t="n"/>
      <c r="ET53" s="182" t="n"/>
      <c r="EU53" s="182" t="n"/>
      <c r="EV53" s="182" t="n"/>
      <c r="EW53" s="182" t="n"/>
      <c r="EX53" s="182" t="n"/>
      <c r="EY53" s="182" t="n"/>
      <c r="EZ53" s="182" t="n"/>
      <c r="FA53" s="182" t="n"/>
      <c r="FB53" s="182" t="n"/>
      <c r="FC53" s="182" t="n"/>
      <c r="FD53" s="182" t="n"/>
      <c r="FE53" s="182" t="n"/>
      <c r="FF53" s="182" t="n"/>
      <c r="FG53" s="182" t="n"/>
      <c r="FH53" s="182" t="n"/>
      <c r="FI53" s="182" t="n"/>
      <c r="FJ53" s="182" t="n"/>
      <c r="FK53" s="182" t="n"/>
      <c r="FL53" s="182" t="n"/>
      <c r="FM53" s="182" t="n"/>
      <c r="FN53" s="182" t="n"/>
      <c r="FO53" s="182" t="n"/>
      <c r="FP53" s="182" t="n"/>
      <c r="FQ53" s="182" t="n"/>
      <c r="FR53" s="182" t="n"/>
      <c r="FS53" s="182" t="n"/>
      <c r="FT53" s="182" t="n"/>
      <c r="FU53" s="182" t="n"/>
      <c r="FV53" s="182" t="n"/>
      <c r="FW53" s="182" t="n"/>
      <c r="FX53" s="182" t="n"/>
      <c r="FY53" s="182" t="n"/>
      <c r="FZ53" s="182" t="n"/>
      <c r="GA53" s="184" t="n"/>
      <c r="GB53" s="184" t="n"/>
      <c r="GC53" s="185">
        <f>SUM(G53:FZ53)</f>
        <v/>
      </c>
      <c r="GD53" s="186">
        <f>E53-GC53</f>
        <v/>
      </c>
    </row>
    <row r="54" ht="14.25" customHeight="1">
      <c r="A54" s="5" t="n">
        <v>53</v>
      </c>
      <c r="B54" s="179" t="n">
        <v>44397</v>
      </c>
      <c r="C54" s="65" t="inlineStr">
        <is>
          <t>3-396-61868</t>
        </is>
      </c>
      <c r="D54" s="180" t="n">
        <v>44393</v>
      </c>
      <c r="E54" s="181" t="n">
        <v>82</v>
      </c>
      <c r="F54" s="209" t="n"/>
      <c r="G54" s="209" t="n"/>
      <c r="H54" s="209" t="n"/>
      <c r="I54" s="209" t="n"/>
      <c r="J54" s="209" t="n"/>
      <c r="K54" s="209" t="n"/>
      <c r="L54" s="209" t="n"/>
      <c r="M54" s="209" t="n"/>
      <c r="N54" s="209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9" t="n">
        <v>82</v>
      </c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2" t="n"/>
      <c r="DY54" s="182" t="n"/>
      <c r="DZ54" s="182" t="n"/>
      <c r="EA54" s="182" t="n"/>
      <c r="EB54" s="182" t="n"/>
      <c r="EC54" s="182" t="n"/>
      <c r="ED54" s="182" t="n"/>
      <c r="EE54" s="182" t="n"/>
      <c r="EF54" s="182" t="n"/>
      <c r="EG54" s="182" t="n"/>
      <c r="EH54" s="182" t="n"/>
      <c r="EI54" s="182" t="n"/>
      <c r="EJ54" s="182" t="n"/>
      <c r="EK54" s="182" t="n"/>
      <c r="EL54" s="182" t="n"/>
      <c r="EM54" s="182" t="n"/>
      <c r="EN54" s="182" t="n"/>
      <c r="EO54" s="182" t="n"/>
      <c r="EP54" s="182" t="n"/>
      <c r="EQ54" s="182" t="n"/>
      <c r="ER54" s="182" t="n"/>
      <c r="ES54" s="182" t="n"/>
      <c r="ET54" s="182" t="n"/>
      <c r="EU54" s="182" t="n"/>
      <c r="EV54" s="182" t="n"/>
      <c r="EW54" s="182" t="n"/>
      <c r="EX54" s="182" t="n"/>
      <c r="EY54" s="182" t="n"/>
      <c r="EZ54" s="182" t="n"/>
      <c r="FA54" s="182" t="n"/>
      <c r="FB54" s="182" t="n"/>
      <c r="FC54" s="182" t="n"/>
      <c r="FD54" s="182" t="n"/>
      <c r="FE54" s="182" t="n"/>
      <c r="FF54" s="182" t="n"/>
      <c r="FG54" s="182" t="n"/>
      <c r="FH54" s="182" t="n"/>
      <c r="FI54" s="182" t="n"/>
      <c r="FJ54" s="182" t="n"/>
      <c r="FK54" s="182" t="n"/>
      <c r="FL54" s="182" t="n"/>
      <c r="FM54" s="182" t="n"/>
      <c r="FN54" s="182" t="n"/>
      <c r="FO54" s="182" t="n"/>
      <c r="FP54" s="182" t="n"/>
      <c r="FQ54" s="182" t="n"/>
      <c r="FR54" s="182" t="n"/>
      <c r="FS54" s="182" t="n"/>
      <c r="FT54" s="182" t="n"/>
      <c r="FU54" s="182" t="n"/>
      <c r="FV54" s="182" t="n"/>
      <c r="FW54" s="182" t="n"/>
      <c r="FX54" s="182" t="n"/>
      <c r="FY54" s="182" t="n"/>
      <c r="FZ54" s="182" t="n"/>
      <c r="GA54" s="184" t="n"/>
      <c r="GB54" s="184" t="n"/>
      <c r="GC54" s="185">
        <f>SUM(G54:FZ54)</f>
        <v/>
      </c>
      <c r="GD54" s="186">
        <f>E54-GC54</f>
        <v/>
      </c>
    </row>
    <row r="55" ht="14.25" customHeight="1">
      <c r="A55" s="5" t="n">
        <v>54</v>
      </c>
      <c r="B55" s="179" t="n">
        <v>44397</v>
      </c>
      <c r="C55" s="30" t="inlineStr">
        <is>
          <t>3-396-62175</t>
        </is>
      </c>
      <c r="D55" s="180" t="n">
        <v>44393</v>
      </c>
      <c r="E55" s="181" t="n">
        <v>294.23</v>
      </c>
      <c r="F55" s="209" t="n"/>
      <c r="G55" s="209" t="n"/>
      <c r="H55" s="209" t="n"/>
      <c r="I55" s="209" t="n"/>
      <c r="J55" s="209" t="n"/>
      <c r="K55" s="209" t="n"/>
      <c r="L55" s="209" t="n"/>
      <c r="M55" s="209" t="n"/>
      <c r="N55" s="209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9" t="n">
        <v>294.23</v>
      </c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2" t="n"/>
      <c r="EM55" s="182" t="n"/>
      <c r="EN55" s="182" t="n"/>
      <c r="EO55" s="182" t="n"/>
      <c r="EP55" s="182" t="n"/>
      <c r="EQ55" s="182" t="n"/>
      <c r="ER55" s="182" t="n"/>
      <c r="ES55" s="182" t="n"/>
      <c r="ET55" s="182" t="n"/>
      <c r="EU55" s="182" t="n"/>
      <c r="EV55" s="182" t="n"/>
      <c r="EW55" s="182" t="n"/>
      <c r="EX55" s="182" t="n"/>
      <c r="EY55" s="182" t="n"/>
      <c r="EZ55" s="182" t="n"/>
      <c r="FA55" s="182" t="n"/>
      <c r="FB55" s="182" t="n"/>
      <c r="FC55" s="182" t="n"/>
      <c r="FD55" s="182" t="n"/>
      <c r="FE55" s="182" t="n"/>
      <c r="FF55" s="182" t="n"/>
      <c r="FG55" s="182" t="n"/>
      <c r="FH55" s="182" t="n"/>
      <c r="FI55" s="182" t="n"/>
      <c r="FJ55" s="182" t="n"/>
      <c r="FK55" s="182" t="n"/>
      <c r="FL55" s="182" t="n"/>
      <c r="FM55" s="182" t="n"/>
      <c r="FN55" s="182" t="n"/>
      <c r="FO55" s="182" t="n"/>
      <c r="FP55" s="182" t="n"/>
      <c r="FQ55" s="182" t="n"/>
      <c r="FR55" s="182" t="n"/>
      <c r="FS55" s="182" t="n"/>
      <c r="FT55" s="182" t="n"/>
      <c r="FU55" s="182" t="n"/>
      <c r="FV55" s="182" t="n"/>
      <c r="FW55" s="182" t="n"/>
      <c r="FX55" s="182" t="n"/>
      <c r="FY55" s="182" t="n"/>
      <c r="FZ55" s="182" t="n"/>
      <c r="GA55" s="184" t="n"/>
      <c r="GB55" s="184" t="n"/>
      <c r="GC55" s="185">
        <f>SUM(G55:FZ55)</f>
        <v/>
      </c>
      <c r="GD55" s="186">
        <f>E55-GC55</f>
        <v/>
      </c>
    </row>
    <row r="56" ht="14.25" customHeight="1">
      <c r="A56" s="5" t="n">
        <v>55</v>
      </c>
      <c r="B56" s="179" t="n">
        <v>44397</v>
      </c>
      <c r="C56" s="30" t="inlineStr">
        <is>
          <t>3-397-68973</t>
        </is>
      </c>
      <c r="D56" s="180" t="n">
        <v>44397</v>
      </c>
      <c r="E56" s="181" t="n">
        <v>41</v>
      </c>
      <c r="F56" s="209" t="n"/>
      <c r="G56" s="209" t="n"/>
      <c r="H56" s="209" t="n"/>
      <c r="I56" s="209" t="n"/>
      <c r="J56" s="209" t="n"/>
      <c r="K56" s="209" t="n"/>
      <c r="L56" s="209" t="n"/>
      <c r="M56" s="209" t="n"/>
      <c r="N56" s="209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9" t="n">
        <v>41</v>
      </c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2" t="n"/>
      <c r="EH56" s="182" t="n"/>
      <c r="EI56" s="182" t="n"/>
      <c r="EJ56" s="182" t="n"/>
      <c r="EK56" s="182" t="n"/>
      <c r="EL56" s="182" t="n"/>
      <c r="EM56" s="182" t="n"/>
      <c r="EN56" s="182" t="n"/>
      <c r="EO56" s="182" t="n"/>
      <c r="EP56" s="182" t="n"/>
      <c r="EQ56" s="182" t="n"/>
      <c r="ER56" s="182" t="n"/>
      <c r="ES56" s="182" t="n"/>
      <c r="ET56" s="182" t="n"/>
      <c r="EU56" s="182" t="n"/>
      <c r="EV56" s="182" t="n"/>
      <c r="EW56" s="182" t="n"/>
      <c r="EX56" s="182" t="n"/>
      <c r="EY56" s="182" t="n"/>
      <c r="EZ56" s="182" t="n"/>
      <c r="FA56" s="182" t="n"/>
      <c r="FB56" s="182" t="n"/>
      <c r="FC56" s="182" t="n"/>
      <c r="FD56" s="182" t="n"/>
      <c r="FE56" s="182" t="n"/>
      <c r="FF56" s="182" t="n"/>
      <c r="FG56" s="182" t="n"/>
      <c r="FH56" s="182" t="n"/>
      <c r="FI56" s="182" t="n"/>
      <c r="FJ56" s="182" t="n"/>
      <c r="FK56" s="182" t="n"/>
      <c r="FL56" s="182" t="n"/>
      <c r="FM56" s="182" t="n"/>
      <c r="FN56" s="182" t="n"/>
      <c r="FO56" s="182" t="n"/>
      <c r="FP56" s="182" t="n"/>
      <c r="FQ56" s="182" t="n"/>
      <c r="FR56" s="182" t="n"/>
      <c r="FS56" s="182" t="n"/>
      <c r="FT56" s="182" t="n"/>
      <c r="FU56" s="182" t="n"/>
      <c r="FV56" s="182" t="n"/>
      <c r="FW56" s="182" t="n"/>
      <c r="FX56" s="182" t="n"/>
      <c r="FY56" s="182" t="n"/>
      <c r="FZ56" s="182" t="n"/>
      <c r="GA56" s="184" t="n"/>
      <c r="GB56" s="184" t="n"/>
      <c r="GC56" s="185">
        <f>SUM(G56:FZ56)</f>
        <v/>
      </c>
      <c r="GD56" s="186">
        <f>E56-GC56</f>
        <v/>
      </c>
    </row>
    <row r="57" ht="14.25" customHeight="1">
      <c r="A57" s="5" t="n">
        <v>56</v>
      </c>
      <c r="B57" s="179" t="n">
        <v>44397</v>
      </c>
      <c r="C57" s="30" t="inlineStr">
        <is>
          <t>DIGIKEY 2103516</t>
        </is>
      </c>
      <c r="D57" s="180" t="n">
        <v>44351</v>
      </c>
      <c r="E57" s="181" t="n">
        <v>157.17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9" t="n">
        <v>157.17</v>
      </c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2" t="n"/>
      <c r="EG57" s="182" t="n"/>
      <c r="EH57" s="182" t="n"/>
      <c r="EI57" s="182" t="n"/>
      <c r="EJ57" s="182" t="n"/>
      <c r="EK57" s="182" t="n"/>
      <c r="EL57" s="182" t="n"/>
      <c r="EM57" s="182" t="n"/>
      <c r="EN57" s="182" t="n"/>
      <c r="EO57" s="182" t="n"/>
      <c r="EP57" s="182" t="n"/>
      <c r="EQ57" s="182" t="n"/>
      <c r="ER57" s="182" t="n"/>
      <c r="ES57" s="182" t="n"/>
      <c r="ET57" s="182" t="n"/>
      <c r="EU57" s="182" t="n"/>
      <c r="EV57" s="182" t="n"/>
      <c r="EW57" s="182" t="n"/>
      <c r="EX57" s="182" t="n"/>
      <c r="EY57" s="182" t="n"/>
      <c r="EZ57" s="182" t="n"/>
      <c r="FA57" s="182" t="n"/>
      <c r="FB57" s="182" t="n"/>
      <c r="FC57" s="182" t="n"/>
      <c r="FD57" s="182" t="n"/>
      <c r="FE57" s="182" t="n"/>
      <c r="FF57" s="182" t="n"/>
      <c r="FG57" s="182" t="n"/>
      <c r="FH57" s="182" t="n"/>
      <c r="FI57" s="182" t="n"/>
      <c r="FJ57" s="182" t="n"/>
      <c r="FK57" s="182" t="n"/>
      <c r="FL57" s="182" t="n"/>
      <c r="FM57" s="182" t="n"/>
      <c r="FN57" s="182" t="n"/>
      <c r="FO57" s="182" t="n"/>
      <c r="FP57" s="182" t="n"/>
      <c r="FQ57" s="182" t="n"/>
      <c r="FR57" s="182" t="n"/>
      <c r="FS57" s="182" t="n"/>
      <c r="FT57" s="182" t="n"/>
      <c r="FU57" s="182" t="n"/>
      <c r="FV57" s="182" t="n"/>
      <c r="FW57" s="182" t="n"/>
      <c r="FX57" s="182" t="n"/>
      <c r="FY57" s="182" t="n"/>
      <c r="FZ57" s="182" t="n"/>
      <c r="GA57" s="184" t="n"/>
      <c r="GB57" s="184" t="n"/>
      <c r="GC57" s="185">
        <f>SUM(G57:FZ57)</f>
        <v/>
      </c>
      <c r="GD57" s="186">
        <f>E57-GC57</f>
        <v/>
      </c>
    </row>
    <row r="58" ht="14.25" customHeight="1">
      <c r="A58" s="5" t="n">
        <v>57</v>
      </c>
      <c r="B58" s="179" t="n">
        <v>44397</v>
      </c>
      <c r="C58" s="30" t="inlineStr">
        <is>
          <t>DIGIKEY 2103338</t>
        </is>
      </c>
      <c r="D58" s="180" t="n">
        <v>44362</v>
      </c>
      <c r="E58" s="181" t="n">
        <v>2.22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9" t="n">
        <v>2.22</v>
      </c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2" t="n"/>
      <c r="EB58" s="182" t="n"/>
      <c r="EC58" s="182" t="n"/>
      <c r="ED58" s="182" t="n"/>
      <c r="EE58" s="182" t="n"/>
      <c r="EF58" s="182" t="n"/>
      <c r="EG58" s="182" t="n"/>
      <c r="EH58" s="182" t="n"/>
      <c r="EI58" s="182" t="n"/>
      <c r="EJ58" s="182" t="n"/>
      <c r="EK58" s="182" t="n"/>
      <c r="EL58" s="182" t="n"/>
      <c r="EM58" s="182" t="n"/>
      <c r="EN58" s="182" t="n"/>
      <c r="EO58" s="182" t="n"/>
      <c r="EP58" s="182" t="n"/>
      <c r="EQ58" s="182" t="n"/>
      <c r="ER58" s="182" t="n"/>
      <c r="ES58" s="182" t="n"/>
      <c r="ET58" s="182" t="n"/>
      <c r="EU58" s="182" t="n"/>
      <c r="EV58" s="182" t="n"/>
      <c r="EW58" s="182" t="n"/>
      <c r="EX58" s="182" t="n"/>
      <c r="EY58" s="182" t="n"/>
      <c r="EZ58" s="182" t="n"/>
      <c r="FA58" s="182" t="n"/>
      <c r="FB58" s="182" t="n"/>
      <c r="FC58" s="182" t="n"/>
      <c r="FD58" s="182" t="n"/>
      <c r="FE58" s="182" t="n"/>
      <c r="FF58" s="182" t="n"/>
      <c r="FG58" s="182" t="n"/>
      <c r="FH58" s="182" t="n"/>
      <c r="FI58" s="182" t="n"/>
      <c r="FJ58" s="182" t="n"/>
      <c r="FK58" s="182" t="n"/>
      <c r="FL58" s="182" t="n"/>
      <c r="FM58" s="182" t="n"/>
      <c r="FN58" s="182" t="n"/>
      <c r="FO58" s="182" t="n"/>
      <c r="FP58" s="182" t="n"/>
      <c r="FQ58" s="182" t="n"/>
      <c r="FR58" s="182" t="n"/>
      <c r="FS58" s="182" t="n"/>
      <c r="FT58" s="182" t="n"/>
      <c r="FU58" s="182" t="n"/>
      <c r="FV58" s="182" t="n"/>
      <c r="FW58" s="182" t="n"/>
      <c r="FX58" s="182" t="n"/>
      <c r="FY58" s="182" t="n"/>
      <c r="FZ58" s="182" t="n"/>
      <c r="GA58" s="184" t="n"/>
      <c r="GB58" s="184" t="n"/>
      <c r="GC58" s="185">
        <f>SUM(G58:FZ58)</f>
        <v/>
      </c>
      <c r="GD58" s="186">
        <f>E58-GC58</f>
        <v/>
      </c>
    </row>
    <row r="59" ht="14.25" customHeight="1">
      <c r="A59" s="5" t="n">
        <v>58</v>
      </c>
      <c r="B59" s="179" t="n">
        <v>44397</v>
      </c>
      <c r="C59" s="30" t="inlineStr">
        <is>
          <t>DIGIKEY 2103337</t>
        </is>
      </c>
      <c r="D59" s="180" t="n">
        <v>44362</v>
      </c>
      <c r="E59" s="181" t="n">
        <v>7.74</v>
      </c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9" t="n">
        <v>7.74</v>
      </c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2" t="n"/>
      <c r="EH59" s="182" t="n"/>
      <c r="EI59" s="182" t="n"/>
      <c r="EJ59" s="182" t="n"/>
      <c r="EK59" s="182" t="n"/>
      <c r="EL59" s="182" t="n"/>
      <c r="EM59" s="182" t="n"/>
      <c r="EN59" s="182" t="n"/>
      <c r="EO59" s="182" t="n"/>
      <c r="EP59" s="182" t="n"/>
      <c r="EQ59" s="182" t="n"/>
      <c r="ER59" s="182" t="n"/>
      <c r="ES59" s="182" t="n"/>
      <c r="ET59" s="182" t="n"/>
      <c r="EU59" s="182" t="n"/>
      <c r="EV59" s="182" t="n"/>
      <c r="EW59" s="182" t="n"/>
      <c r="EX59" s="182" t="n"/>
      <c r="EY59" s="182" t="n"/>
      <c r="EZ59" s="182" t="n"/>
      <c r="FA59" s="182" t="n"/>
      <c r="FB59" s="182" t="n"/>
      <c r="FC59" s="182" t="n"/>
      <c r="FD59" s="182" t="n"/>
      <c r="FE59" s="182" t="n"/>
      <c r="FF59" s="182" t="n"/>
      <c r="FG59" s="182" t="n"/>
      <c r="FH59" s="182" t="n"/>
      <c r="FI59" s="182" t="n"/>
      <c r="FJ59" s="182" t="n"/>
      <c r="FK59" s="182" t="n"/>
      <c r="FL59" s="182" t="n"/>
      <c r="FM59" s="182" t="n"/>
      <c r="FN59" s="182" t="n"/>
      <c r="FO59" s="182" t="n"/>
      <c r="FP59" s="182" t="n"/>
      <c r="FQ59" s="182" t="n"/>
      <c r="FR59" s="182" t="n"/>
      <c r="FS59" s="182" t="n"/>
      <c r="FT59" s="182" t="n"/>
      <c r="FU59" s="182" t="n"/>
      <c r="FV59" s="182" t="n"/>
      <c r="FW59" s="182" t="n"/>
      <c r="FX59" s="182" t="n"/>
      <c r="FY59" s="182" t="n"/>
      <c r="FZ59" s="182" t="n"/>
      <c r="GA59" s="184" t="n"/>
      <c r="GB59" s="184" t="n"/>
      <c r="GC59" s="185">
        <f>SUM(G59:FZ59)</f>
        <v/>
      </c>
      <c r="GD59" s="186">
        <f>E59-GC59</f>
        <v/>
      </c>
    </row>
    <row r="60" ht="14.25" customHeight="1">
      <c r="A60" s="5" t="n">
        <v>59</v>
      </c>
      <c r="B60" s="179" t="n">
        <v>44397</v>
      </c>
      <c r="C60" s="30" t="inlineStr">
        <is>
          <t>DIGIKEY 2103332</t>
        </is>
      </c>
      <c r="D60" s="180" t="n">
        <v>44362</v>
      </c>
      <c r="E60" s="181" t="n">
        <v>47.01</v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9" t="n">
        <v>47.01</v>
      </c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2" t="n"/>
      <c r="EH60" s="182" t="n"/>
      <c r="EI60" s="182" t="n"/>
      <c r="EJ60" s="182" t="n"/>
      <c r="EK60" s="182" t="n"/>
      <c r="EL60" s="182" t="n"/>
      <c r="EM60" s="182" t="n"/>
      <c r="EN60" s="182" t="n"/>
      <c r="EO60" s="182" t="n"/>
      <c r="EP60" s="182" t="n"/>
      <c r="EQ60" s="182" t="n"/>
      <c r="ER60" s="182" t="n"/>
      <c r="ES60" s="182" t="n"/>
      <c r="ET60" s="182" t="n"/>
      <c r="EU60" s="182" t="n"/>
      <c r="EV60" s="182" t="n"/>
      <c r="EW60" s="182" t="n"/>
      <c r="EX60" s="182" t="n"/>
      <c r="EY60" s="182" t="n"/>
      <c r="EZ60" s="182" t="n"/>
      <c r="FA60" s="182" t="n"/>
      <c r="FB60" s="182" t="n"/>
      <c r="FC60" s="182" t="n"/>
      <c r="FD60" s="182" t="n"/>
      <c r="FE60" s="182" t="n"/>
      <c r="FF60" s="182" t="n"/>
      <c r="FG60" s="182" t="n"/>
      <c r="FH60" s="182" t="n"/>
      <c r="FI60" s="182" t="n"/>
      <c r="FJ60" s="182" t="n"/>
      <c r="FK60" s="182" t="n"/>
      <c r="FL60" s="182" t="n"/>
      <c r="FM60" s="182" t="n"/>
      <c r="FN60" s="182" t="n"/>
      <c r="FO60" s="182" t="n"/>
      <c r="FP60" s="182" t="n"/>
      <c r="FQ60" s="182" t="n"/>
      <c r="FR60" s="182" t="n"/>
      <c r="FS60" s="182" t="n"/>
      <c r="FT60" s="182" t="n"/>
      <c r="FU60" s="182" t="n"/>
      <c r="FV60" s="182" t="n"/>
      <c r="FW60" s="182" t="n"/>
      <c r="FX60" s="182" t="n"/>
      <c r="FY60" s="182" t="n"/>
      <c r="FZ60" s="182" t="n"/>
      <c r="GA60" s="184" t="n"/>
      <c r="GB60" s="184" t="n"/>
      <c r="GC60" s="185">
        <f>SUM(G60:FZ60)</f>
        <v/>
      </c>
      <c r="GD60" s="186">
        <f>E60-GC60</f>
        <v/>
      </c>
    </row>
    <row r="61" ht="14.25" customHeight="1">
      <c r="A61" s="5" t="n">
        <v>60</v>
      </c>
      <c r="B61" s="179" t="n">
        <v>44397</v>
      </c>
      <c r="C61" s="30" t="inlineStr">
        <is>
          <t>DIGIKEY 2103175</t>
        </is>
      </c>
      <c r="D61" s="180" t="n">
        <v>44355</v>
      </c>
      <c r="E61" s="181" t="n">
        <v>37.66</v>
      </c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9" t="n">
        <v>37.66</v>
      </c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2" t="n"/>
      <c r="ED61" s="182" t="n"/>
      <c r="EE61" s="182" t="n"/>
      <c r="EF61" s="182" t="n"/>
      <c r="EG61" s="182" t="n"/>
      <c r="EH61" s="182" t="n"/>
      <c r="EI61" s="182" t="n"/>
      <c r="EJ61" s="182" t="n"/>
      <c r="EK61" s="182" t="n"/>
      <c r="EL61" s="182" t="n"/>
      <c r="EM61" s="182" t="n"/>
      <c r="EN61" s="182" t="n"/>
      <c r="EO61" s="182" t="n"/>
      <c r="EP61" s="182" t="n"/>
      <c r="EQ61" s="182" t="n"/>
      <c r="ER61" s="182" t="n"/>
      <c r="ES61" s="182" t="n"/>
      <c r="ET61" s="182" t="n"/>
      <c r="EU61" s="182" t="n"/>
      <c r="EV61" s="182" t="n"/>
      <c r="EW61" s="182" t="n"/>
      <c r="EX61" s="182" t="n"/>
      <c r="EY61" s="182" t="n"/>
      <c r="EZ61" s="182" t="n"/>
      <c r="FA61" s="182" t="n"/>
      <c r="FB61" s="182" t="n"/>
      <c r="FC61" s="182" t="n"/>
      <c r="FD61" s="182" t="n"/>
      <c r="FE61" s="182" t="n"/>
      <c r="FF61" s="182" t="n"/>
      <c r="FG61" s="182" t="n"/>
      <c r="FH61" s="182" t="n"/>
      <c r="FI61" s="182" t="n"/>
      <c r="FJ61" s="182" t="n"/>
      <c r="FK61" s="182" t="n"/>
      <c r="FL61" s="182" t="n"/>
      <c r="FM61" s="182" t="n"/>
      <c r="FN61" s="182" t="n"/>
      <c r="FO61" s="182" t="n"/>
      <c r="FP61" s="182" t="n"/>
      <c r="FQ61" s="182" t="n"/>
      <c r="FR61" s="182" t="n"/>
      <c r="FS61" s="182" t="n"/>
      <c r="FT61" s="182" t="n"/>
      <c r="FU61" s="182" t="n"/>
      <c r="FV61" s="182" t="n"/>
      <c r="FW61" s="182" t="n"/>
      <c r="FX61" s="182" t="n"/>
      <c r="FY61" s="182" t="n"/>
      <c r="FZ61" s="182" t="n"/>
      <c r="GA61" s="184" t="n"/>
      <c r="GB61" s="184" t="n"/>
      <c r="GC61" s="185">
        <f>SUM(G61:FZ61)</f>
        <v/>
      </c>
      <c r="GD61" s="186">
        <f>E61-GC61</f>
        <v/>
      </c>
    </row>
    <row r="62" ht="14.25" customHeight="1">
      <c r="A62" s="5" t="n">
        <v>61</v>
      </c>
      <c r="B62" s="179" t="n">
        <v>44397</v>
      </c>
      <c r="C62" s="30" t="inlineStr">
        <is>
          <t>DIGIKEY 2102325</t>
        </is>
      </c>
      <c r="D62" s="180" t="n">
        <v>44361</v>
      </c>
      <c r="E62" s="181" t="n">
        <v>13.53</v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9" t="n">
        <v>13.53</v>
      </c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2" t="n"/>
      <c r="EH62" s="182" t="n"/>
      <c r="EI62" s="182" t="n"/>
      <c r="EJ62" s="182" t="n"/>
      <c r="EK62" s="182" t="n"/>
      <c r="EL62" s="182" t="n"/>
      <c r="EM62" s="182" t="n"/>
      <c r="EN62" s="182" t="n"/>
      <c r="EO62" s="182" t="n"/>
      <c r="EP62" s="182" t="n"/>
      <c r="EQ62" s="182" t="n"/>
      <c r="ER62" s="182" t="n"/>
      <c r="ES62" s="182" t="n"/>
      <c r="ET62" s="182" t="n"/>
      <c r="EU62" s="182" t="n"/>
      <c r="EV62" s="182" t="n"/>
      <c r="EW62" s="182" t="n"/>
      <c r="EX62" s="182" t="n"/>
      <c r="EY62" s="182" t="n"/>
      <c r="EZ62" s="182" t="n"/>
      <c r="FA62" s="182" t="n"/>
      <c r="FB62" s="182" t="n"/>
      <c r="FC62" s="182" t="n"/>
      <c r="FD62" s="182" t="n"/>
      <c r="FE62" s="182" t="n"/>
      <c r="FF62" s="182" t="n"/>
      <c r="FG62" s="182" t="n"/>
      <c r="FH62" s="182" t="n"/>
      <c r="FI62" s="182" t="n"/>
      <c r="FJ62" s="182" t="n"/>
      <c r="FK62" s="182" t="n"/>
      <c r="FL62" s="182" t="n"/>
      <c r="FM62" s="182" t="n"/>
      <c r="FN62" s="182" t="n"/>
      <c r="FO62" s="182" t="n"/>
      <c r="FP62" s="182" t="n"/>
      <c r="FQ62" s="182" t="n"/>
      <c r="FR62" s="182" t="n"/>
      <c r="FS62" s="182" t="n"/>
      <c r="FT62" s="182" t="n"/>
      <c r="FU62" s="182" t="n"/>
      <c r="FV62" s="182" t="n"/>
      <c r="FW62" s="182" t="n"/>
      <c r="FX62" s="182" t="n"/>
      <c r="FY62" s="182" t="n"/>
      <c r="FZ62" s="182" t="n"/>
      <c r="GA62" s="184" t="n"/>
      <c r="GB62" s="184" t="n"/>
      <c r="GC62" s="185">
        <f>SUM(G62:FZ62)</f>
        <v/>
      </c>
      <c r="GD62" s="186">
        <f>E62-GC62</f>
        <v/>
      </c>
    </row>
    <row r="63" ht="14.25" customHeight="1">
      <c r="A63" s="5" t="n">
        <v>62</v>
      </c>
      <c r="B63" s="179" t="n">
        <v>44397</v>
      </c>
      <c r="C63" s="30" t="inlineStr">
        <is>
          <t>DIGIKEY 2102324</t>
        </is>
      </c>
      <c r="D63" s="180" t="n">
        <v>44357</v>
      </c>
      <c r="E63" s="181" t="n">
        <v>0.61</v>
      </c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9" t="n">
        <v>0.61</v>
      </c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2" t="n"/>
      <c r="EH63" s="182" t="n"/>
      <c r="EI63" s="182" t="n"/>
      <c r="EJ63" s="182" t="n"/>
      <c r="EK63" s="182" t="n"/>
      <c r="EL63" s="182" t="n"/>
      <c r="EM63" s="182" t="n"/>
      <c r="EN63" s="182" t="n"/>
      <c r="EO63" s="182" t="n"/>
      <c r="EP63" s="182" t="n"/>
      <c r="EQ63" s="182" t="n"/>
      <c r="ER63" s="182" t="n"/>
      <c r="ES63" s="182" t="n"/>
      <c r="ET63" s="182" t="n"/>
      <c r="EU63" s="182" t="n"/>
      <c r="EV63" s="182" t="n"/>
      <c r="EW63" s="182" t="n"/>
      <c r="EX63" s="182" t="n"/>
      <c r="EY63" s="182" t="n"/>
      <c r="EZ63" s="182" t="n"/>
      <c r="FA63" s="182" t="n"/>
      <c r="FB63" s="182" t="n"/>
      <c r="FC63" s="182" t="n"/>
      <c r="FD63" s="182" t="n"/>
      <c r="FE63" s="182" t="n"/>
      <c r="FF63" s="182" t="n"/>
      <c r="FG63" s="182" t="n"/>
      <c r="FH63" s="182" t="n"/>
      <c r="FI63" s="182" t="n"/>
      <c r="FJ63" s="182" t="n"/>
      <c r="FK63" s="182" t="n"/>
      <c r="FL63" s="182" t="n"/>
      <c r="FM63" s="182" t="n"/>
      <c r="FN63" s="182" t="n"/>
      <c r="FO63" s="182" t="n"/>
      <c r="FP63" s="182" t="n"/>
      <c r="FQ63" s="182" t="n"/>
      <c r="FR63" s="182" t="n"/>
      <c r="FS63" s="182" t="n"/>
      <c r="FT63" s="182" t="n"/>
      <c r="FU63" s="182" t="n"/>
      <c r="FV63" s="182" t="n"/>
      <c r="FW63" s="182" t="n"/>
      <c r="FX63" s="182" t="n"/>
      <c r="FY63" s="182" t="n"/>
      <c r="FZ63" s="182" t="n"/>
      <c r="GA63" s="184" t="n"/>
      <c r="GB63" s="184" t="n"/>
      <c r="GC63" s="185">
        <f>SUM(G63:FZ63)</f>
        <v/>
      </c>
      <c r="GD63" s="186">
        <f>E63-GC63</f>
        <v/>
      </c>
    </row>
    <row r="64" ht="14.25" customHeight="1">
      <c r="A64" s="5" t="n">
        <v>63</v>
      </c>
      <c r="B64" s="179" t="n">
        <v>44397</v>
      </c>
      <c r="C64" s="30" t="inlineStr">
        <is>
          <t>DIGIKEY 2102313</t>
        </is>
      </c>
      <c r="D64" s="180" t="n">
        <v>44355</v>
      </c>
      <c r="E64" s="181" t="n">
        <v>9.16</v>
      </c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2" t="n"/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2" t="n"/>
      <c r="DN64" s="182" t="n"/>
      <c r="DO64" s="182" t="n"/>
      <c r="DP64" s="182" t="n"/>
      <c r="DQ64" s="182" t="n"/>
      <c r="DR64" s="182" t="n"/>
      <c r="DS64" s="182" t="n"/>
      <c r="DT64" s="182" t="n"/>
      <c r="DU64" s="182" t="n"/>
      <c r="DV64" s="182" t="n"/>
      <c r="DW64" s="182" t="n"/>
      <c r="DX64" s="182" t="n"/>
      <c r="DY64" s="182" t="n"/>
      <c r="DZ64" s="182" t="n"/>
      <c r="EA64" s="182" t="n"/>
      <c r="EB64" s="182" t="n"/>
      <c r="EC64" s="182" t="n"/>
      <c r="ED64" s="182" t="n"/>
      <c r="EE64" s="182" t="n"/>
      <c r="EF64" s="182" t="n"/>
      <c r="EG64" s="182" t="n"/>
      <c r="EH64" s="182" t="n"/>
      <c r="EI64" s="189" t="n">
        <v>9.16</v>
      </c>
      <c r="EJ64" s="182" t="n"/>
      <c r="EK64" s="182" t="n"/>
      <c r="EL64" s="182" t="n"/>
      <c r="EM64" s="182" t="n"/>
      <c r="EN64" s="182" t="n"/>
      <c r="EO64" s="182" t="n"/>
      <c r="EP64" s="182" t="n"/>
      <c r="EQ64" s="182" t="n"/>
      <c r="ER64" s="182" t="n"/>
      <c r="ES64" s="182" t="n"/>
      <c r="ET64" s="182" t="n"/>
      <c r="EU64" s="182" t="n"/>
      <c r="EV64" s="182" t="n"/>
      <c r="EW64" s="182" t="n"/>
      <c r="EX64" s="182" t="n"/>
      <c r="EY64" s="182" t="n"/>
      <c r="EZ64" s="182" t="n"/>
      <c r="FA64" s="182" t="n"/>
      <c r="FB64" s="182" t="n"/>
      <c r="FC64" s="182" t="n"/>
      <c r="FD64" s="182" t="n"/>
      <c r="FE64" s="182" t="n"/>
      <c r="FF64" s="182" t="n"/>
      <c r="FG64" s="182" t="n"/>
      <c r="FH64" s="182" t="n"/>
      <c r="FI64" s="182" t="n"/>
      <c r="FJ64" s="182" t="n"/>
      <c r="FK64" s="182" t="n"/>
      <c r="FL64" s="182" t="n"/>
      <c r="FM64" s="182" t="n"/>
      <c r="FN64" s="182" t="n"/>
      <c r="FO64" s="182" t="n"/>
      <c r="FP64" s="182" t="n"/>
      <c r="FQ64" s="182" t="n"/>
      <c r="FR64" s="182" t="n"/>
      <c r="FS64" s="182" t="n"/>
      <c r="FT64" s="182" t="n"/>
      <c r="FU64" s="182" t="n"/>
      <c r="FV64" s="182" t="n"/>
      <c r="FW64" s="182" t="n"/>
      <c r="FX64" s="214" t="n"/>
      <c r="FY64" s="215" t="n"/>
      <c r="FZ64" s="182" t="n"/>
      <c r="GA64" s="184" t="n"/>
      <c r="GB64" s="184" t="n"/>
      <c r="GC64" s="185">
        <f>SUM(G64:GB64)</f>
        <v/>
      </c>
      <c r="GD64" s="186">
        <f>E64-GC64</f>
        <v/>
      </c>
    </row>
    <row r="65" ht="14.25" customHeight="1">
      <c r="A65" s="5" t="n">
        <v>64</v>
      </c>
      <c r="B65" s="179" t="n">
        <v>44397</v>
      </c>
      <c r="C65" s="30" t="inlineStr">
        <is>
          <t>DIGIKEY 2101869</t>
        </is>
      </c>
      <c r="D65" s="180" t="n">
        <v>44355</v>
      </c>
      <c r="E65" s="181" t="n">
        <v>5.75</v>
      </c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2" t="n"/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2" t="n"/>
      <c r="EH65" s="182" t="n"/>
      <c r="EI65" s="182" t="n"/>
      <c r="EJ65" s="182" t="n"/>
      <c r="EK65" s="182" t="n"/>
      <c r="EL65" s="182" t="n"/>
      <c r="EM65" s="182" t="n"/>
      <c r="EN65" s="182" t="n"/>
      <c r="EO65" s="182" t="n"/>
      <c r="EP65" s="182" t="n"/>
      <c r="EQ65" s="182" t="n"/>
      <c r="ER65" s="182" t="n"/>
      <c r="ES65" s="182" t="n"/>
      <c r="ET65" s="182" t="n"/>
      <c r="EU65" s="189" t="n">
        <v>5.75</v>
      </c>
      <c r="EV65" s="182" t="n"/>
      <c r="EW65" s="182" t="n"/>
      <c r="EX65" s="182" t="n"/>
      <c r="EY65" s="182" t="n"/>
      <c r="EZ65" s="182" t="n"/>
      <c r="FA65" s="182" t="n"/>
      <c r="FB65" s="182" t="n"/>
      <c r="FC65" s="182" t="n"/>
      <c r="FD65" s="182" t="n"/>
      <c r="FE65" s="182" t="n"/>
      <c r="FF65" s="182" t="n"/>
      <c r="FG65" s="182" t="n"/>
      <c r="FH65" s="182" t="n"/>
      <c r="FI65" s="182" t="n"/>
      <c r="FJ65" s="182" t="n"/>
      <c r="FK65" s="182" t="n"/>
      <c r="FL65" s="182" t="n"/>
      <c r="FM65" s="182" t="n"/>
      <c r="FN65" s="182" t="n"/>
      <c r="FO65" s="182" t="n"/>
      <c r="FP65" s="182" t="n"/>
      <c r="FQ65" s="182" t="n"/>
      <c r="FR65" s="182" t="n"/>
      <c r="FS65" s="182" t="n"/>
      <c r="FT65" s="182" t="n"/>
      <c r="FU65" s="182" t="n"/>
      <c r="FV65" s="182" t="n"/>
      <c r="FW65" s="182" t="n"/>
      <c r="FX65" s="182" t="n"/>
      <c r="FY65" s="182" t="n"/>
      <c r="FZ65" s="182" t="n"/>
      <c r="GA65" s="184" t="n"/>
      <c r="GB65" s="184" t="n"/>
      <c r="GC65" s="185">
        <f>SUM(G65:GB65)</f>
        <v/>
      </c>
      <c r="GD65" s="186">
        <f>E65-GC65</f>
        <v/>
      </c>
    </row>
    <row r="66" ht="14.25" customHeight="1">
      <c r="A66" s="5" t="n">
        <v>65</v>
      </c>
      <c r="B66" s="179" t="n">
        <v>44397</v>
      </c>
      <c r="C66" s="30" t="inlineStr">
        <is>
          <t>DIGIKEY 2101866</t>
        </is>
      </c>
      <c r="D66" s="180" t="n">
        <v>44356</v>
      </c>
      <c r="E66" s="181" t="n">
        <v>0.46</v>
      </c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>
        <v>0.46</v>
      </c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2" t="n"/>
      <c r="DO66" s="182" t="n"/>
      <c r="DP66" s="182" t="n"/>
      <c r="DQ66" s="182" t="n"/>
      <c r="DR66" s="182" t="n"/>
      <c r="DS66" s="182" t="n"/>
      <c r="DT66" s="182" t="n"/>
      <c r="DU66" s="182" t="n"/>
      <c r="DV66" s="182" t="n"/>
      <c r="DW66" s="182" t="n"/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2" t="n"/>
      <c r="EG66" s="182" t="n"/>
      <c r="EH66" s="182" t="n"/>
      <c r="EI66" s="182" t="n"/>
      <c r="EJ66" s="182" t="n"/>
      <c r="EK66" s="182" t="n"/>
      <c r="EL66" s="182" t="n"/>
      <c r="EM66" s="182" t="n"/>
      <c r="EN66" s="182" t="n"/>
      <c r="EO66" s="182" t="n"/>
      <c r="EP66" s="182" t="n"/>
      <c r="EQ66" s="182" t="n"/>
      <c r="ER66" s="182" t="n"/>
      <c r="ES66" s="182" t="n"/>
      <c r="ET66" s="182" t="n"/>
      <c r="EU66" s="182" t="n"/>
      <c r="EV66" s="182" t="n"/>
      <c r="EW66" s="182" t="n"/>
      <c r="EX66" s="182" t="n"/>
      <c r="EY66" s="182" t="n"/>
      <c r="EZ66" s="182" t="n"/>
      <c r="FA66" s="182" t="n"/>
      <c r="FB66" s="182" t="n"/>
      <c r="FC66" s="182" t="n"/>
      <c r="FD66" s="182" t="n"/>
      <c r="FE66" s="182" t="n"/>
      <c r="FF66" s="182" t="n"/>
      <c r="FG66" s="182" t="n"/>
      <c r="FH66" s="182" t="n"/>
      <c r="FI66" s="182" t="n"/>
      <c r="FJ66" s="182" t="n"/>
      <c r="FK66" s="182" t="n"/>
      <c r="FL66" s="182" t="n"/>
      <c r="FM66" s="182" t="n"/>
      <c r="FN66" s="182" t="n"/>
      <c r="FO66" s="182" t="n"/>
      <c r="FP66" s="182" t="n"/>
      <c r="FQ66" s="182" t="n"/>
      <c r="FR66" s="182" t="n"/>
      <c r="FS66" s="182" t="n"/>
      <c r="FT66" s="182" t="n"/>
      <c r="FU66" s="182" t="n"/>
      <c r="FV66" s="182" t="n"/>
      <c r="FW66" s="182" t="n"/>
      <c r="FX66" s="182" t="n"/>
      <c r="FY66" s="182" t="n"/>
      <c r="FZ66" s="182" t="n"/>
      <c r="GA66" s="184" t="n"/>
      <c r="GB66" s="184" t="n"/>
      <c r="GC66" s="185">
        <f>SUM(G66:GB66)</f>
        <v/>
      </c>
      <c r="GD66" s="186">
        <f>E66-GC66</f>
        <v/>
      </c>
    </row>
    <row r="67" ht="14.25" customHeight="1">
      <c r="A67" s="5" t="n">
        <v>66</v>
      </c>
      <c r="B67" s="179" t="n">
        <v>44397</v>
      </c>
      <c r="C67" s="77" t="inlineStr">
        <is>
          <t>DIGIKEY 2101864</t>
        </is>
      </c>
      <c r="D67" s="180" t="n">
        <v>44358</v>
      </c>
      <c r="E67" s="181" t="n">
        <v>252.62</v>
      </c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2" t="n"/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2" t="n"/>
      <c r="DG67" s="182" t="n"/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2" t="n"/>
      <c r="DT67" s="182" t="n"/>
      <c r="DU67" s="182" t="n"/>
      <c r="DV67" s="182" t="n"/>
      <c r="DW67" s="182" t="n"/>
      <c r="DX67" s="182" t="n"/>
      <c r="DY67" s="182" t="n"/>
      <c r="DZ67" s="182" t="n"/>
      <c r="EA67" s="182" t="n"/>
      <c r="EB67" s="182" t="n"/>
      <c r="EC67" s="182" t="n"/>
      <c r="ED67" s="182" t="n"/>
      <c r="EE67" s="182" t="n"/>
      <c r="EF67" s="182" t="n"/>
      <c r="EG67" s="182" t="n"/>
      <c r="EH67" s="182" t="n"/>
      <c r="EI67" s="182" t="n"/>
      <c r="EJ67" s="182" t="n"/>
      <c r="EK67" s="182" t="n"/>
      <c r="EL67" s="182" t="n"/>
      <c r="EM67" s="182" t="n"/>
      <c r="EN67" s="182" t="n"/>
      <c r="EO67" s="182" t="n"/>
      <c r="EP67" s="182" t="n"/>
      <c r="EQ67" s="182" t="n"/>
      <c r="ER67" s="182" t="n"/>
      <c r="ES67" s="182" t="n"/>
      <c r="ET67" s="182" t="n"/>
      <c r="EU67" s="182" t="n"/>
      <c r="EV67" s="182" t="n"/>
      <c r="EW67" s="182" t="n"/>
      <c r="EX67" s="189" t="n">
        <v>252.62</v>
      </c>
      <c r="EY67" s="182" t="n"/>
      <c r="EZ67" s="182" t="n"/>
      <c r="FA67" s="182" t="n"/>
      <c r="FB67" s="182" t="n"/>
      <c r="FC67" s="182" t="n"/>
      <c r="FD67" s="182" t="n"/>
      <c r="FE67" s="182" t="n"/>
      <c r="FF67" s="182" t="n"/>
      <c r="FG67" s="182" t="n"/>
      <c r="FH67" s="182" t="n"/>
      <c r="FI67" s="182" t="n"/>
      <c r="FJ67" s="182" t="n"/>
      <c r="FK67" s="182" t="n"/>
      <c r="FL67" s="182" t="n"/>
      <c r="FM67" s="182" t="n"/>
      <c r="FN67" s="182" t="n"/>
      <c r="FO67" s="182" t="n"/>
      <c r="FP67" s="182" t="n"/>
      <c r="FQ67" s="182" t="n"/>
      <c r="FR67" s="182" t="n"/>
      <c r="FS67" s="182" t="n"/>
      <c r="FT67" s="182" t="n"/>
      <c r="FU67" s="182" t="n"/>
      <c r="FV67" s="182" t="n"/>
      <c r="FW67" s="182" t="n"/>
      <c r="FX67" s="182" t="n"/>
      <c r="FY67" s="182" t="n"/>
      <c r="FZ67" s="182" t="n"/>
      <c r="GA67" s="184" t="n"/>
      <c r="GB67" s="184" t="n"/>
      <c r="GC67" s="185">
        <f>SUM(G67:GB67)</f>
        <v/>
      </c>
      <c r="GD67" s="186">
        <f>E67-GC67</f>
        <v/>
      </c>
    </row>
    <row r="68" ht="14.25" customHeight="1">
      <c r="A68" s="5" t="n">
        <v>67</v>
      </c>
      <c r="B68" s="179" t="n">
        <v>44397</v>
      </c>
      <c r="C68" s="30" t="inlineStr">
        <is>
          <t>DIGIKEY 2101860</t>
        </is>
      </c>
      <c r="D68" s="180" t="n">
        <v>44355</v>
      </c>
      <c r="E68" s="181" t="n">
        <v>0.64</v>
      </c>
      <c r="F68" s="189" t="n">
        <v>0.64</v>
      </c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2" t="n"/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2" t="n"/>
      <c r="EG68" s="182" t="n"/>
      <c r="EH68" s="182" t="n"/>
      <c r="EI68" s="182" t="n"/>
      <c r="EJ68" s="182" t="n"/>
      <c r="EK68" s="182" t="n"/>
      <c r="EL68" s="182" t="n"/>
      <c r="EM68" s="182" t="n"/>
      <c r="EN68" s="182" t="n"/>
      <c r="EO68" s="182" t="n"/>
      <c r="EP68" s="182" t="n"/>
      <c r="EQ68" s="182" t="n"/>
      <c r="ER68" s="182" t="n"/>
      <c r="ES68" s="182" t="n"/>
      <c r="ET68" s="182" t="n"/>
      <c r="EU68" s="182" t="n"/>
      <c r="EV68" s="182" t="n"/>
      <c r="EW68" s="182" t="n"/>
      <c r="EX68" s="182" t="n"/>
      <c r="EY68" s="182" t="n"/>
      <c r="EZ68" s="182" t="n"/>
      <c r="FA68" s="182" t="n"/>
      <c r="FB68" s="182" t="n"/>
      <c r="FC68" s="182" t="n"/>
      <c r="FD68" s="182" t="n"/>
      <c r="FE68" s="182" t="n"/>
      <c r="FF68" s="182" t="n"/>
      <c r="FG68" s="182" t="n"/>
      <c r="FH68" s="182" t="n"/>
      <c r="FI68" s="182" t="n"/>
      <c r="FJ68" s="182" t="n"/>
      <c r="FK68" s="182" t="n"/>
      <c r="FL68" s="182" t="n"/>
      <c r="FM68" s="182" t="n"/>
      <c r="FN68" s="182" t="n"/>
      <c r="FO68" s="182" t="n"/>
      <c r="FP68" s="182" t="n"/>
      <c r="FQ68" s="182" t="n"/>
      <c r="FR68" s="182" t="n"/>
      <c r="FS68" s="182" t="n"/>
      <c r="FT68" s="182" t="n"/>
      <c r="FU68" s="182" t="n"/>
      <c r="FV68" s="182" t="n"/>
      <c r="FW68" s="182" t="n"/>
      <c r="FX68" s="182" t="n"/>
      <c r="FY68" s="182" t="n"/>
      <c r="FZ68" s="182" t="n"/>
      <c r="GA68" s="184" t="n"/>
      <c r="GB68" s="184" t="n"/>
      <c r="GC68" s="185">
        <f>SUM(F68:GB68)</f>
        <v/>
      </c>
      <c r="GD68" s="186">
        <f>E68-GC68</f>
        <v/>
      </c>
    </row>
    <row r="69" ht="14.25" customHeight="1">
      <c r="A69" s="5" t="n">
        <v>68</v>
      </c>
      <c r="B69" s="179" t="n">
        <v>44397</v>
      </c>
      <c r="C69" s="30" t="inlineStr">
        <is>
          <t>DIGIKEY 2101854</t>
        </is>
      </c>
      <c r="D69" s="180" t="n">
        <v>44356</v>
      </c>
      <c r="E69" s="181" t="n">
        <v>164.06</v>
      </c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2" t="n"/>
      <c r="DO69" s="182" t="n"/>
      <c r="DP69" s="182" t="n"/>
      <c r="DQ69" s="182" t="n"/>
      <c r="DR69" s="182" t="n"/>
      <c r="DS69" s="182" t="n"/>
      <c r="DT69" s="182" t="n"/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2" t="n"/>
      <c r="EG69" s="182" t="n"/>
      <c r="EH69" s="182" t="n"/>
      <c r="EI69" s="182" t="n"/>
      <c r="EJ69" s="182" t="n"/>
      <c r="EK69" s="182" t="n"/>
      <c r="EL69" s="182" t="n"/>
      <c r="EM69" s="182" t="n"/>
      <c r="EN69" s="182" t="n"/>
      <c r="EO69" s="182" t="n"/>
      <c r="EP69" s="182" t="n"/>
      <c r="EQ69" s="182" t="n"/>
      <c r="ER69" s="182" t="n"/>
      <c r="ES69" s="182" t="n"/>
      <c r="ET69" s="182" t="n"/>
      <c r="EU69" s="182" t="n"/>
      <c r="EV69" s="182" t="n"/>
      <c r="EW69" s="182" t="n"/>
      <c r="EX69" s="182" t="n"/>
      <c r="EY69" s="182" t="n"/>
      <c r="EZ69" s="182" t="n"/>
      <c r="FA69" s="182" t="n"/>
      <c r="FB69" s="182" t="n"/>
      <c r="FC69" s="189" t="n">
        <v>164.06</v>
      </c>
      <c r="FD69" s="182" t="n"/>
      <c r="FE69" s="182" t="n"/>
      <c r="FF69" s="182" t="n"/>
      <c r="FG69" s="182" t="n"/>
      <c r="FH69" s="182" t="n"/>
      <c r="FI69" s="182" t="n"/>
      <c r="FJ69" s="182" t="n"/>
      <c r="FK69" s="182" t="n"/>
      <c r="FL69" s="182" t="n"/>
      <c r="FM69" s="182" t="n"/>
      <c r="FN69" s="182" t="n"/>
      <c r="FO69" s="182" t="n"/>
      <c r="FP69" s="182" t="n"/>
      <c r="FQ69" s="182" t="n"/>
      <c r="FR69" s="182" t="n"/>
      <c r="FS69" s="182" t="n"/>
      <c r="FT69" s="182" t="n"/>
      <c r="FU69" s="182" t="n"/>
      <c r="FV69" s="182" t="n"/>
      <c r="FW69" s="182" t="n"/>
      <c r="FX69" s="182" t="n"/>
      <c r="FY69" s="182" t="n"/>
      <c r="FZ69" s="182" t="n"/>
      <c r="GA69" s="184" t="n"/>
      <c r="GB69" s="184" t="n"/>
      <c r="GC69" s="185">
        <f>SUM(G69:GB69)</f>
        <v/>
      </c>
      <c r="GD69" s="186">
        <f>E69-GC69</f>
        <v/>
      </c>
    </row>
    <row r="70" ht="14.25" customHeight="1">
      <c r="A70" s="5" t="n">
        <v>69</v>
      </c>
      <c r="B70" s="179" t="n">
        <v>44397</v>
      </c>
      <c r="C70" s="30" t="inlineStr">
        <is>
          <t>DIGIKEY 2101699</t>
        </is>
      </c>
      <c r="D70" s="180" t="n">
        <v>44361</v>
      </c>
      <c r="E70" s="181" t="n">
        <v>102.41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9" t="n">
        <v>102.41</v>
      </c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2" t="n"/>
      <c r="EH70" s="182" t="n"/>
      <c r="EI70" s="182" t="n"/>
      <c r="EJ70" s="182" t="n"/>
      <c r="EK70" s="182" t="n"/>
      <c r="EL70" s="182" t="n"/>
      <c r="EM70" s="182" t="n"/>
      <c r="EN70" s="182" t="n"/>
      <c r="EO70" s="182" t="n"/>
      <c r="EP70" s="182" t="n"/>
      <c r="EQ70" s="182" t="n"/>
      <c r="ER70" s="182" t="n"/>
      <c r="ES70" s="182" t="n"/>
      <c r="ET70" s="182" t="n"/>
      <c r="EU70" s="182" t="n"/>
      <c r="EV70" s="182" t="n"/>
      <c r="EW70" s="182" t="n"/>
      <c r="EX70" s="182" t="n"/>
      <c r="EY70" s="182" t="n"/>
      <c r="EZ70" s="182" t="n"/>
      <c r="FA70" s="182" t="n"/>
      <c r="FB70" s="182" t="n"/>
      <c r="FC70" s="182" t="n"/>
      <c r="FD70" s="182" t="n"/>
      <c r="FE70" s="182" t="n"/>
      <c r="FF70" s="182" t="n"/>
      <c r="FG70" s="182" t="n"/>
      <c r="FH70" s="182" t="n"/>
      <c r="FI70" s="182" t="n"/>
      <c r="FJ70" s="182" t="n"/>
      <c r="FK70" s="182" t="n"/>
      <c r="FL70" s="182" t="n"/>
      <c r="FM70" s="182" t="n"/>
      <c r="FN70" s="182" t="n"/>
      <c r="FO70" s="182" t="n"/>
      <c r="FP70" s="182" t="n"/>
      <c r="FQ70" s="182" t="n"/>
      <c r="FR70" s="182" t="n"/>
      <c r="FS70" s="182" t="n"/>
      <c r="FT70" s="182" t="n"/>
      <c r="FU70" s="182" t="n"/>
      <c r="FV70" s="182" t="n"/>
      <c r="FW70" s="182" t="n"/>
      <c r="FX70" s="182" t="n"/>
      <c r="FY70" s="182" t="n"/>
      <c r="FZ70" s="182" t="n"/>
      <c r="GA70" s="184" t="n"/>
      <c r="GB70" s="184" t="n"/>
      <c r="GC70" s="185">
        <f>SUM(G70:GB70)</f>
        <v/>
      </c>
      <c r="GD70" s="186">
        <f>E70-GC70</f>
        <v/>
      </c>
    </row>
    <row r="71" ht="14.25" customHeight="1">
      <c r="A71" s="5" t="n">
        <v>70</v>
      </c>
      <c r="B71" s="179" t="n">
        <v>44397</v>
      </c>
      <c r="C71" s="30" t="inlineStr">
        <is>
          <t>DIGIKEY 2101699</t>
        </is>
      </c>
      <c r="D71" s="180" t="n">
        <v>44362</v>
      </c>
      <c r="E71" s="181" t="n">
        <v>51.21</v>
      </c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9" t="n">
        <v>51.21</v>
      </c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2" t="n"/>
      <c r="EH71" s="182" t="n"/>
      <c r="EI71" s="182" t="n"/>
      <c r="EJ71" s="182" t="n"/>
      <c r="EK71" s="182" t="n"/>
      <c r="EL71" s="182" t="n"/>
      <c r="EM71" s="182" t="n"/>
      <c r="EN71" s="182" t="n"/>
      <c r="EO71" s="182" t="n"/>
      <c r="EP71" s="182" t="n"/>
      <c r="EQ71" s="182" t="n"/>
      <c r="ER71" s="182" t="n"/>
      <c r="ES71" s="182" t="n"/>
      <c r="ET71" s="182" t="n"/>
      <c r="EU71" s="182" t="n"/>
      <c r="EV71" s="182" t="n"/>
      <c r="EW71" s="182" t="n"/>
      <c r="EX71" s="182" t="n"/>
      <c r="EY71" s="182" t="n"/>
      <c r="EZ71" s="182" t="n"/>
      <c r="FA71" s="182" t="n"/>
      <c r="FB71" s="182" t="n"/>
      <c r="FC71" s="182" t="n"/>
      <c r="FD71" s="182" t="n"/>
      <c r="FE71" s="182" t="n"/>
      <c r="FF71" s="182" t="n"/>
      <c r="FG71" s="182" t="n"/>
      <c r="FH71" s="182" t="n"/>
      <c r="FI71" s="182" t="n"/>
      <c r="FJ71" s="182" t="n"/>
      <c r="FK71" s="182" t="n"/>
      <c r="FL71" s="182" t="n"/>
      <c r="FM71" s="182" t="n"/>
      <c r="FN71" s="182" t="n"/>
      <c r="FO71" s="182" t="n"/>
      <c r="FP71" s="182" t="n"/>
      <c r="FQ71" s="182" t="n"/>
      <c r="FR71" s="182" t="n"/>
      <c r="FS71" s="182" t="n"/>
      <c r="FT71" s="182" t="n"/>
      <c r="FU71" s="182" t="n"/>
      <c r="FV71" s="182" t="n"/>
      <c r="FW71" s="182" t="n"/>
      <c r="FX71" s="182" t="n"/>
      <c r="FY71" s="182" t="n"/>
      <c r="FZ71" s="182" t="n"/>
      <c r="GA71" s="184" t="n"/>
      <c r="GB71" s="184" t="n"/>
      <c r="GC71" s="185">
        <f>SUM(G71:GB71)</f>
        <v/>
      </c>
      <c r="GD71" s="186">
        <f>E71-GC71</f>
        <v/>
      </c>
    </row>
    <row r="72" ht="14.25" customHeight="1">
      <c r="A72" s="5" t="n">
        <v>71</v>
      </c>
      <c r="B72" s="179" t="n">
        <v>44397</v>
      </c>
      <c r="C72" s="30" t="inlineStr">
        <is>
          <t>DIGIKEY 2101620</t>
        </is>
      </c>
      <c r="D72" s="180" t="n">
        <v>44361</v>
      </c>
      <c r="E72" s="181" t="n">
        <v>241.8</v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2" t="n"/>
      <c r="EG72" s="182" t="n"/>
      <c r="EH72" s="182" t="n"/>
      <c r="EI72" s="182" t="n"/>
      <c r="EJ72" s="182" t="n"/>
      <c r="EK72" s="182" t="n"/>
      <c r="EL72" s="182" t="n"/>
      <c r="EM72" s="182" t="n"/>
      <c r="EN72" s="182" t="n"/>
      <c r="EO72" s="182" t="n"/>
      <c r="EP72" s="182" t="n"/>
      <c r="EQ72" s="182" t="n"/>
      <c r="ER72" s="182" t="n"/>
      <c r="ES72" s="182" t="n"/>
      <c r="ET72" s="182" t="n"/>
      <c r="EU72" s="182" t="n"/>
      <c r="EV72" s="182" t="n"/>
      <c r="EW72" s="182" t="n"/>
      <c r="EX72" s="182" t="n"/>
      <c r="EY72" s="182" t="n"/>
      <c r="EZ72" s="182" t="n"/>
      <c r="FA72" s="182" t="n"/>
      <c r="FB72" s="182" t="n"/>
      <c r="FC72" s="182" t="n"/>
      <c r="FD72" s="182" t="n"/>
      <c r="FE72" s="182" t="n"/>
      <c r="FF72" s="182" t="n"/>
      <c r="FG72" s="182" t="n"/>
      <c r="FH72" s="182" t="n"/>
      <c r="FI72" s="182" t="n"/>
      <c r="FJ72" s="182" t="n"/>
      <c r="FK72" s="182" t="n"/>
      <c r="FL72" s="189" t="n">
        <v>241.8</v>
      </c>
      <c r="FM72" s="182" t="n"/>
      <c r="FN72" s="182" t="n"/>
      <c r="FO72" s="182" t="n"/>
      <c r="FP72" s="182" t="n"/>
      <c r="FQ72" s="182" t="n"/>
      <c r="FR72" s="182" t="n"/>
      <c r="FS72" s="182" t="n"/>
      <c r="FT72" s="182" t="n"/>
      <c r="FU72" s="182" t="n"/>
      <c r="FV72" s="182" t="n"/>
      <c r="FW72" s="182" t="n"/>
      <c r="FX72" s="182" t="n"/>
      <c r="FY72" s="182" t="n"/>
      <c r="FZ72" s="182" t="n"/>
      <c r="GA72" s="184" t="n"/>
      <c r="GB72" s="184" t="n"/>
      <c r="GC72" s="185">
        <f>SUM(G72:GB72)</f>
        <v/>
      </c>
      <c r="GD72" s="186">
        <f>E72-GC72</f>
        <v/>
      </c>
    </row>
    <row r="73" ht="14.25" customHeight="1">
      <c r="A73" s="5" t="n">
        <v>72</v>
      </c>
      <c r="B73" s="179" t="n">
        <v>44397</v>
      </c>
      <c r="C73" s="30" t="inlineStr">
        <is>
          <t>DIGIKEY 2100455</t>
        </is>
      </c>
      <c r="D73" s="180" t="n">
        <v>44363</v>
      </c>
      <c r="E73" s="181" t="n">
        <v>3118.41</v>
      </c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9" t="n">
        <v>3118.41</v>
      </c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2" t="n"/>
      <c r="EG73" s="182" t="n"/>
      <c r="EH73" s="182" t="n"/>
      <c r="EI73" s="182" t="n"/>
      <c r="EJ73" s="182" t="n"/>
      <c r="EK73" s="182" t="n"/>
      <c r="EL73" s="182" t="n"/>
      <c r="EM73" s="182" t="n"/>
      <c r="EN73" s="182" t="n"/>
      <c r="EO73" s="182" t="n"/>
      <c r="EP73" s="182" t="n"/>
      <c r="EQ73" s="182" t="n"/>
      <c r="ER73" s="182" t="n"/>
      <c r="ES73" s="182" t="n"/>
      <c r="ET73" s="182" t="n"/>
      <c r="EU73" s="182" t="n"/>
      <c r="EV73" s="182" t="n"/>
      <c r="EW73" s="182" t="n"/>
      <c r="EX73" s="182" t="n"/>
      <c r="EY73" s="182" t="n"/>
      <c r="EZ73" s="182" t="n"/>
      <c r="FA73" s="182" t="n"/>
      <c r="FB73" s="182" t="n"/>
      <c r="FC73" s="182" t="n"/>
      <c r="FD73" s="182" t="n"/>
      <c r="FE73" s="182" t="n"/>
      <c r="FF73" s="182" t="n"/>
      <c r="FG73" s="182" t="n"/>
      <c r="FH73" s="182" t="n"/>
      <c r="FI73" s="182" t="n"/>
      <c r="FJ73" s="182" t="n"/>
      <c r="FK73" s="182" t="n"/>
      <c r="FL73" s="182" t="n"/>
      <c r="FM73" s="182" t="n"/>
      <c r="FN73" s="182" t="n"/>
      <c r="FO73" s="182" t="n"/>
      <c r="FP73" s="182" t="n"/>
      <c r="FQ73" s="182" t="n"/>
      <c r="FR73" s="182" t="n"/>
      <c r="FS73" s="182" t="n"/>
      <c r="FT73" s="182" t="n"/>
      <c r="FU73" s="182" t="n"/>
      <c r="FV73" s="182" t="n"/>
      <c r="FW73" s="182" t="n"/>
      <c r="FX73" s="182" t="n"/>
      <c r="FY73" s="182" t="n"/>
      <c r="FZ73" s="182" t="n"/>
      <c r="GA73" s="184" t="n"/>
      <c r="GB73" s="184" t="n"/>
      <c r="GC73" s="185">
        <f>SUM(G73:GB73)</f>
        <v/>
      </c>
      <c r="GD73" s="186">
        <f>E73-GC73</f>
        <v/>
      </c>
    </row>
    <row r="74" ht="14.25" customHeight="1">
      <c r="A74" s="5" t="n">
        <v>73</v>
      </c>
      <c r="B74" s="179" t="n">
        <v>44397</v>
      </c>
      <c r="C74" s="30" t="inlineStr">
        <is>
          <t>DIGIKEY 2103070</t>
        </is>
      </c>
      <c r="D74" s="180" t="n">
        <v>44349</v>
      </c>
      <c r="E74" s="181" t="n">
        <v>405.09</v>
      </c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9" t="n">
        <v>405.09</v>
      </c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2" t="n"/>
      <c r="EF74" s="182" t="n"/>
      <c r="EG74" s="182" t="n"/>
      <c r="EH74" s="182" t="n"/>
      <c r="EI74" s="182" t="n"/>
      <c r="EJ74" s="182" t="n"/>
      <c r="EK74" s="182" t="n"/>
      <c r="EL74" s="182" t="n"/>
      <c r="EM74" s="182" t="n"/>
      <c r="EN74" s="182" t="n"/>
      <c r="EO74" s="182" t="n"/>
      <c r="EP74" s="182" t="n"/>
      <c r="EQ74" s="182" t="n"/>
      <c r="ER74" s="182" t="n"/>
      <c r="ES74" s="182" t="n"/>
      <c r="ET74" s="182" t="n"/>
      <c r="EU74" s="182" t="n"/>
      <c r="EV74" s="182" t="n"/>
      <c r="EW74" s="182" t="n"/>
      <c r="EX74" s="182" t="n"/>
      <c r="EY74" s="182" t="n"/>
      <c r="EZ74" s="182" t="n"/>
      <c r="FA74" s="182" t="n"/>
      <c r="FB74" s="182" t="n"/>
      <c r="FC74" s="182" t="n"/>
      <c r="FD74" s="182" t="n"/>
      <c r="FE74" s="182" t="n"/>
      <c r="FF74" s="182" t="n"/>
      <c r="FG74" s="182" t="n"/>
      <c r="FH74" s="182" t="n"/>
      <c r="FI74" s="182" t="n"/>
      <c r="FJ74" s="182" t="n"/>
      <c r="FK74" s="182" t="n"/>
      <c r="FL74" s="182" t="n"/>
      <c r="FM74" s="182" t="n"/>
      <c r="FN74" s="182" t="n"/>
      <c r="FO74" s="182" t="n"/>
      <c r="FP74" s="182" t="n"/>
      <c r="FQ74" s="182" t="n"/>
      <c r="FR74" s="182" t="n"/>
      <c r="FS74" s="182" t="n"/>
      <c r="FT74" s="182" t="n"/>
      <c r="FU74" s="182" t="n"/>
      <c r="FV74" s="182" t="n"/>
      <c r="FW74" s="182" t="n"/>
      <c r="FX74" s="182" t="n"/>
      <c r="FY74" s="182" t="n"/>
      <c r="FZ74" s="182" t="n"/>
      <c r="GA74" s="184" t="n"/>
      <c r="GB74" s="184" t="n"/>
      <c r="GC74" s="185">
        <f>SUM(G74:GB74)</f>
        <v/>
      </c>
      <c r="GD74" s="186">
        <f>E74-GC74</f>
        <v/>
      </c>
    </row>
    <row r="75" ht="14.25" customHeight="1">
      <c r="A75" s="5" t="n">
        <v>74</v>
      </c>
      <c r="B75" s="179" t="n">
        <v>44397</v>
      </c>
      <c r="C75" s="30" t="inlineStr">
        <is>
          <t>DIGIKEY 2103030</t>
        </is>
      </c>
      <c r="D75" s="180" t="n">
        <v>44336</v>
      </c>
      <c r="E75" s="181" t="n">
        <v>96.45999999999999</v>
      </c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9" t="n">
        <v>96.45999999999999</v>
      </c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2" t="n"/>
      <c r="EH75" s="182" t="n"/>
      <c r="EI75" s="182" t="n"/>
      <c r="EJ75" s="182" t="n"/>
      <c r="EK75" s="182" t="n"/>
      <c r="EL75" s="182" t="n"/>
      <c r="EM75" s="182" t="n"/>
      <c r="EN75" s="182" t="n"/>
      <c r="EO75" s="182" t="n"/>
      <c r="EP75" s="182" t="n"/>
      <c r="EQ75" s="182" t="n"/>
      <c r="ER75" s="182" t="n"/>
      <c r="ES75" s="182" t="n"/>
      <c r="ET75" s="182" t="n"/>
      <c r="EU75" s="182" t="n"/>
      <c r="EV75" s="182" t="n"/>
      <c r="EW75" s="182" t="n"/>
      <c r="EX75" s="182" t="n"/>
      <c r="EY75" s="182" t="n"/>
      <c r="EZ75" s="182" t="n"/>
      <c r="FA75" s="182" t="n"/>
      <c r="FB75" s="182" t="n"/>
      <c r="FC75" s="182" t="n"/>
      <c r="FD75" s="182" t="n"/>
      <c r="FE75" s="182" t="n"/>
      <c r="FF75" s="182" t="n"/>
      <c r="FG75" s="182" t="n"/>
      <c r="FH75" s="182" t="n"/>
      <c r="FI75" s="182" t="n"/>
      <c r="FJ75" s="182" t="n"/>
      <c r="FK75" s="182" t="n"/>
      <c r="FL75" s="182" t="n"/>
      <c r="FM75" s="182" t="n"/>
      <c r="FN75" s="182" t="n"/>
      <c r="FO75" s="182" t="n"/>
      <c r="FP75" s="182" t="n"/>
      <c r="FQ75" s="182" t="n"/>
      <c r="FR75" s="182" t="n"/>
      <c r="FS75" s="182" t="n"/>
      <c r="FT75" s="182" t="n"/>
      <c r="FU75" s="182" t="n"/>
      <c r="FV75" s="182" t="n"/>
      <c r="FW75" s="182" t="n"/>
      <c r="FX75" s="182" t="n"/>
      <c r="FY75" s="182" t="n"/>
      <c r="FZ75" s="182" t="n"/>
      <c r="GA75" s="184" t="n"/>
      <c r="GB75" s="184" t="n"/>
      <c r="GC75" s="185">
        <f>SUM(G75:GB75)</f>
        <v/>
      </c>
      <c r="GD75" s="186">
        <f>E75-GC75</f>
        <v/>
      </c>
    </row>
    <row r="76" ht="14.25" customHeight="1">
      <c r="A76" s="5" t="n">
        <v>75</v>
      </c>
      <c r="B76" s="179" t="n">
        <v>44400</v>
      </c>
      <c r="C76" s="30" t="inlineStr">
        <is>
          <t>3-397-13927</t>
        </is>
      </c>
      <c r="D76" s="180" t="n">
        <v>44396</v>
      </c>
      <c r="E76" s="181" t="n">
        <v>2286.33</v>
      </c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9" t="n">
        <v>2286.33</v>
      </c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2" t="n"/>
      <c r="DT76" s="182" t="n"/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2" t="n"/>
      <c r="ED76" s="182" t="n"/>
      <c r="EE76" s="182" t="n"/>
      <c r="EF76" s="182" t="n"/>
      <c r="EG76" s="182" t="n"/>
      <c r="EH76" s="182" t="n"/>
      <c r="EI76" s="182" t="n"/>
      <c r="EJ76" s="182" t="n"/>
      <c r="EK76" s="182" t="n"/>
      <c r="EL76" s="182" t="n"/>
      <c r="EM76" s="182" t="n"/>
      <c r="EN76" s="182" t="n"/>
      <c r="EO76" s="182" t="n"/>
      <c r="EP76" s="182" t="n"/>
      <c r="EQ76" s="182" t="n"/>
      <c r="ER76" s="182" t="n"/>
      <c r="ES76" s="182" t="n"/>
      <c r="ET76" s="182" t="n"/>
      <c r="EU76" s="182" t="n"/>
      <c r="EV76" s="182" t="n"/>
      <c r="EW76" s="182" t="n"/>
      <c r="EX76" s="182" t="n"/>
      <c r="EY76" s="182" t="n"/>
      <c r="EZ76" s="182" t="n"/>
      <c r="FA76" s="182" t="n"/>
      <c r="FB76" s="182" t="n"/>
      <c r="FC76" s="182" t="n"/>
      <c r="FD76" s="182" t="n"/>
      <c r="FE76" s="182" t="n"/>
      <c r="FF76" s="182" t="n"/>
      <c r="FG76" s="182" t="n"/>
      <c r="FH76" s="182" t="n"/>
      <c r="FI76" s="182" t="n"/>
      <c r="FJ76" s="182" t="n"/>
      <c r="FK76" s="182" t="n"/>
      <c r="FL76" s="182" t="n"/>
      <c r="FM76" s="182" t="n"/>
      <c r="FN76" s="182" t="n"/>
      <c r="FO76" s="182" t="n"/>
      <c r="FP76" s="182" t="n"/>
      <c r="FQ76" s="182" t="n"/>
      <c r="FR76" s="182" t="n"/>
      <c r="FS76" s="182" t="n"/>
      <c r="FT76" s="182" t="n"/>
      <c r="FU76" s="182" t="n"/>
      <c r="FV76" s="182" t="n"/>
      <c r="FW76" s="182" t="n"/>
      <c r="FX76" s="182" t="n"/>
      <c r="FY76" s="182" t="n"/>
      <c r="FZ76" s="182" t="n"/>
      <c r="GA76" s="184" t="n"/>
      <c r="GB76" s="184" t="n"/>
      <c r="GC76" s="185">
        <f>SUM(G76:GB76)</f>
        <v/>
      </c>
      <c r="GD76" s="186">
        <f>E76-GC76</f>
        <v/>
      </c>
    </row>
    <row r="77" ht="14.25" customHeight="1">
      <c r="A77" s="5" t="n">
        <v>76</v>
      </c>
      <c r="B77" s="179" t="n">
        <v>44400</v>
      </c>
      <c r="C77" s="30" t="inlineStr">
        <is>
          <t>3-397-69402</t>
        </is>
      </c>
      <c r="D77" s="180" t="n">
        <v>44397</v>
      </c>
      <c r="E77" s="181" t="n">
        <v>2581.28</v>
      </c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9" t="n">
        <v>108.84</v>
      </c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9">
        <f>38.23+1613.23</f>
        <v/>
      </c>
      <c r="AH77" s="189" t="n">
        <v>13.18</v>
      </c>
      <c r="AI77" s="182" t="n"/>
      <c r="AJ77" s="189" t="n">
        <v>38.23</v>
      </c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9" t="n">
        <v>769.5700000000001</v>
      </c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182" t="n"/>
      <c r="CA77" s="182" t="n"/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2" t="n"/>
      <c r="EG77" s="182" t="n"/>
      <c r="EH77" s="182" t="n"/>
      <c r="EI77" s="182" t="n"/>
      <c r="EJ77" s="182" t="n"/>
      <c r="EK77" s="182" t="n"/>
      <c r="EL77" s="182" t="n"/>
      <c r="EM77" s="182" t="n"/>
      <c r="EN77" s="182" t="n"/>
      <c r="EO77" s="182" t="n"/>
      <c r="EP77" s="182" t="n"/>
      <c r="EQ77" s="182" t="n"/>
      <c r="ER77" s="182" t="n"/>
      <c r="ES77" s="182" t="n"/>
      <c r="ET77" s="182" t="n"/>
      <c r="EU77" s="182" t="n"/>
      <c r="EV77" s="182" t="n"/>
      <c r="EW77" s="182" t="n"/>
      <c r="EX77" s="182" t="n"/>
      <c r="EY77" s="182" t="n"/>
      <c r="EZ77" s="182" t="n"/>
      <c r="FA77" s="182" t="n"/>
      <c r="FB77" s="182" t="n"/>
      <c r="FC77" s="182" t="n"/>
      <c r="FD77" s="182" t="n"/>
      <c r="FE77" s="182" t="n"/>
      <c r="FF77" s="182" t="n"/>
      <c r="FG77" s="182" t="n"/>
      <c r="FH77" s="182" t="n"/>
      <c r="FI77" s="182" t="n"/>
      <c r="FJ77" s="182" t="n"/>
      <c r="FK77" s="182" t="n"/>
      <c r="FL77" s="182" t="n"/>
      <c r="FM77" s="182" t="n"/>
      <c r="FN77" s="182" t="n"/>
      <c r="FO77" s="182" t="n"/>
      <c r="FP77" s="182" t="n"/>
      <c r="FQ77" s="182" t="n"/>
      <c r="FR77" s="182" t="n"/>
      <c r="FS77" s="182" t="n"/>
      <c r="FT77" s="182" t="n"/>
      <c r="FU77" s="182" t="n"/>
      <c r="FV77" s="182" t="n"/>
      <c r="FW77" s="182" t="n"/>
      <c r="FX77" s="182" t="n"/>
      <c r="FY77" s="182" t="n"/>
      <c r="FZ77" s="182" t="n"/>
      <c r="GA77" s="184" t="n"/>
      <c r="GB77" s="184" t="n"/>
      <c r="GC77" s="185">
        <f>SUM(G77:GB77)</f>
        <v/>
      </c>
      <c r="GD77" s="186">
        <f>E77-GC77</f>
        <v/>
      </c>
    </row>
    <row r="78" ht="14.25" customHeight="1">
      <c r="A78" s="5" t="n">
        <v>77</v>
      </c>
      <c r="B78" s="179" t="n">
        <v>44403</v>
      </c>
      <c r="C78" s="30" t="inlineStr">
        <is>
          <t>3-398-13108</t>
        </is>
      </c>
      <c r="D78" s="180" t="n">
        <v>44398</v>
      </c>
      <c r="E78" s="181" t="n">
        <v>4186.92</v>
      </c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9" t="n">
        <v>1115.48</v>
      </c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2" t="n"/>
      <c r="DC78" s="182" t="n"/>
      <c r="DD78" s="182" t="n"/>
      <c r="DE78" s="182" t="n"/>
      <c r="DF78" s="182" t="n"/>
      <c r="DG78" s="189" t="n">
        <v>281.07</v>
      </c>
      <c r="DH78" s="182" t="n"/>
      <c r="DI78" s="182" t="n"/>
      <c r="DJ78" s="182" t="n"/>
      <c r="DK78" s="182" t="n"/>
      <c r="DL78" s="182" t="n"/>
      <c r="DM78" s="189" t="n">
        <v>2467.14</v>
      </c>
      <c r="DN78" s="182" t="n"/>
      <c r="DO78" s="182" t="n"/>
      <c r="DP78" s="182" t="n"/>
      <c r="DQ78" s="182" t="n"/>
      <c r="DR78" s="182" t="n"/>
      <c r="DS78" s="182" t="n"/>
      <c r="DT78" s="182" t="n"/>
      <c r="DU78" s="182" t="n"/>
      <c r="DV78" s="182" t="n"/>
      <c r="DW78" s="182" t="n"/>
      <c r="DX78" s="182" t="n"/>
      <c r="DY78" s="182" t="n"/>
      <c r="DZ78" s="182" t="n"/>
      <c r="EA78" s="182" t="n"/>
      <c r="EB78" s="182" t="n"/>
      <c r="EC78" s="182" t="n"/>
      <c r="ED78" s="182" t="n"/>
      <c r="EE78" s="182" t="n"/>
      <c r="EF78" s="182" t="n"/>
      <c r="EG78" s="182" t="n"/>
      <c r="EH78" s="189" t="n">
        <v>323.23</v>
      </c>
      <c r="EI78" s="182" t="n"/>
      <c r="EJ78" s="182" t="n"/>
      <c r="EK78" s="182" t="n"/>
      <c r="EL78" s="182" t="n"/>
      <c r="EM78" s="182" t="n"/>
      <c r="EN78" s="182" t="n"/>
      <c r="EO78" s="182" t="n"/>
      <c r="EP78" s="182" t="n"/>
      <c r="EQ78" s="182" t="n"/>
      <c r="ER78" s="182" t="n"/>
      <c r="ES78" s="182" t="n"/>
      <c r="ET78" s="182" t="n"/>
      <c r="EU78" s="182" t="n"/>
      <c r="EV78" s="182" t="n"/>
      <c r="EW78" s="182" t="n"/>
      <c r="EX78" s="182" t="n"/>
      <c r="EY78" s="182" t="n"/>
      <c r="EZ78" s="182" t="n"/>
      <c r="FA78" s="182" t="n"/>
      <c r="FB78" s="182" t="n"/>
      <c r="FC78" s="182" t="n"/>
      <c r="FD78" s="182" t="n"/>
      <c r="FE78" s="182" t="n"/>
      <c r="FF78" s="182" t="n"/>
      <c r="FG78" s="182" t="n"/>
      <c r="FH78" s="182" t="n"/>
      <c r="FI78" s="182" t="n"/>
      <c r="FJ78" s="182" t="n"/>
      <c r="FK78" s="182" t="n"/>
      <c r="FL78" s="182" t="n"/>
      <c r="FM78" s="182" t="n"/>
      <c r="FN78" s="182" t="n"/>
      <c r="FO78" s="182" t="n"/>
      <c r="FP78" s="182" t="n"/>
      <c r="FQ78" s="182" t="n"/>
      <c r="FR78" s="182" t="n"/>
      <c r="FS78" s="182" t="n"/>
      <c r="FT78" s="182" t="n"/>
      <c r="FU78" s="182" t="n"/>
      <c r="FV78" s="182" t="n"/>
      <c r="FW78" s="182" t="n"/>
      <c r="FX78" s="182" t="n"/>
      <c r="FY78" s="182" t="n"/>
      <c r="FZ78" s="182" t="n"/>
      <c r="GA78" s="184" t="n"/>
      <c r="GB78" s="184" t="n"/>
      <c r="GC78" s="185">
        <f>SUM(G78:GB78)</f>
        <v/>
      </c>
      <c r="GD78" s="186">
        <f>E78-GC78</f>
        <v/>
      </c>
    </row>
    <row r="79" ht="14.25" customHeight="1">
      <c r="A79" s="5" t="n">
        <v>78</v>
      </c>
      <c r="B79" s="179" t="n">
        <v>44403</v>
      </c>
      <c r="C79" s="30" t="inlineStr">
        <is>
          <t>3-398-53397</t>
        </is>
      </c>
      <c r="D79" s="180" t="n">
        <v>44399</v>
      </c>
      <c r="E79" s="181" t="n">
        <v>17628.51</v>
      </c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9" t="n">
        <v>482.23</v>
      </c>
      <c r="Z79" s="182" t="n"/>
      <c r="AA79" s="189" t="n">
        <v>38.23</v>
      </c>
      <c r="AB79" s="182" t="n"/>
      <c r="AC79" s="182" t="n"/>
      <c r="AD79" s="182" t="n"/>
      <c r="AE79" s="182" t="n"/>
      <c r="AF79" s="182" t="n"/>
      <c r="AG79" s="189">
        <f>4355.89+1002.13+3510.73+843.1</f>
        <v/>
      </c>
      <c r="AH79" s="189" t="n">
        <v>21.45</v>
      </c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9" t="n">
        <v>7316.49</v>
      </c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2" t="n"/>
      <c r="BX79" s="182" t="n"/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2" t="n"/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2" t="n"/>
      <c r="DB79" s="182" t="n"/>
      <c r="DC79" s="182" t="n"/>
      <c r="DD79" s="182" t="n"/>
      <c r="DE79" s="182" t="n"/>
      <c r="DF79" s="182" t="n"/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2" t="n"/>
      <c r="DT79" s="182" t="n"/>
      <c r="DU79" s="182" t="n"/>
      <c r="DV79" s="182" t="n"/>
      <c r="DW79" s="182" t="n"/>
      <c r="DX79" s="182" t="n"/>
      <c r="DY79" s="182" t="n"/>
      <c r="DZ79" s="182" t="n"/>
      <c r="EA79" s="182" t="n"/>
      <c r="EB79" s="182" t="n"/>
      <c r="EC79" s="182" t="n"/>
      <c r="ED79" s="182" t="n"/>
      <c r="EE79" s="182" t="n"/>
      <c r="EF79" s="182" t="n"/>
      <c r="EG79" s="182" t="n"/>
      <c r="EH79" s="182" t="n"/>
      <c r="EI79" s="182" t="n"/>
      <c r="EJ79" s="182" t="n"/>
      <c r="EK79" s="182" t="n"/>
      <c r="EL79" s="182" t="n"/>
      <c r="EM79" s="182" t="n"/>
      <c r="EN79" s="182" t="n"/>
      <c r="EO79" s="182" t="n"/>
      <c r="EP79" s="182" t="n"/>
      <c r="EQ79" s="182" t="n"/>
      <c r="ER79" s="182" t="n"/>
      <c r="ES79" s="182" t="n"/>
      <c r="ET79" s="182" t="n"/>
      <c r="EU79" s="182" t="n"/>
      <c r="EV79" s="182" t="n"/>
      <c r="EW79" s="182" t="n"/>
      <c r="EX79" s="182" t="n"/>
      <c r="EY79" s="182" t="n"/>
      <c r="EZ79" s="182" t="n"/>
      <c r="FA79" s="182" t="n"/>
      <c r="FB79" s="182" t="n"/>
      <c r="FC79" s="182" t="n"/>
      <c r="FD79" s="182" t="n"/>
      <c r="FE79" s="182" t="n"/>
      <c r="FF79" s="182" t="n"/>
      <c r="FG79" s="182" t="n"/>
      <c r="FH79" s="182" t="n"/>
      <c r="FI79" s="182" t="n"/>
      <c r="FJ79" s="189">
        <f>41.48+16.78</f>
        <v/>
      </c>
      <c r="FK79" s="182" t="n"/>
      <c r="FL79" s="182" t="n"/>
      <c r="FM79" s="182" t="n"/>
      <c r="FN79" s="182" t="n"/>
      <c r="FO79" s="182" t="n"/>
      <c r="FP79" s="182" t="n"/>
      <c r="FQ79" s="182" t="n"/>
      <c r="FR79" s="182" t="n"/>
      <c r="FS79" s="182" t="n"/>
      <c r="FT79" s="182" t="n"/>
      <c r="FU79" s="182" t="n"/>
      <c r="FV79" s="182" t="n"/>
      <c r="FW79" s="182" t="n"/>
      <c r="FX79" s="182" t="n"/>
      <c r="FY79" s="182" t="n"/>
      <c r="FZ79" s="182" t="n"/>
      <c r="GA79" s="184" t="n"/>
      <c r="GB79" s="184" t="n"/>
      <c r="GC79" s="185">
        <f>SUM(G79:GB79)</f>
        <v/>
      </c>
      <c r="GD79" s="186">
        <f>E79-GC79</f>
        <v/>
      </c>
    </row>
    <row r="80" ht="14.25" customHeight="1">
      <c r="A80" s="5" t="n">
        <v>79</v>
      </c>
      <c r="B80" s="179" t="n">
        <v>44405</v>
      </c>
      <c r="C80" s="30" t="inlineStr">
        <is>
          <t>Expeditors-E223070968</t>
        </is>
      </c>
      <c r="D80" s="180" t="n">
        <v>44400</v>
      </c>
      <c r="E80" s="181" t="n">
        <v>76.98</v>
      </c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9" t="n">
        <v>76.98</v>
      </c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2" t="n"/>
      <c r="BU80" s="182" t="n"/>
      <c r="BV80" s="182" t="n"/>
      <c r="BW80" s="182" t="n"/>
      <c r="BX80" s="182" t="n"/>
      <c r="BY80" s="182" t="n"/>
      <c r="BZ80" s="182" t="n"/>
      <c r="CA80" s="182" t="n"/>
      <c r="CB80" s="182" t="n"/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2" t="n"/>
      <c r="CQ80" s="182" t="n"/>
      <c r="CR80" s="182" t="n"/>
      <c r="CS80" s="182" t="n"/>
      <c r="CT80" s="182" t="n"/>
      <c r="CU80" s="182" t="n"/>
      <c r="CV80" s="182" t="n"/>
      <c r="CW80" s="182" t="n"/>
      <c r="CX80" s="182" t="n"/>
      <c r="CY80" s="182" t="n"/>
      <c r="CZ80" s="182" t="n"/>
      <c r="DA80" s="182" t="n"/>
      <c r="DB80" s="182" t="n"/>
      <c r="DC80" s="182" t="n"/>
      <c r="DD80" s="182" t="n"/>
      <c r="DE80" s="182" t="n"/>
      <c r="DF80" s="182" t="n"/>
      <c r="DG80" s="182" t="n"/>
      <c r="DH80" s="182" t="n"/>
      <c r="DI80" s="182" t="n"/>
      <c r="DJ80" s="182" t="n"/>
      <c r="DK80" s="182" t="n"/>
      <c r="DL80" s="182" t="n"/>
      <c r="DM80" s="182" t="n"/>
      <c r="DN80" s="182" t="n"/>
      <c r="DO80" s="182" t="n"/>
      <c r="DP80" s="182" t="n"/>
      <c r="DQ80" s="182" t="n"/>
      <c r="DR80" s="182" t="n"/>
      <c r="DS80" s="182" t="n"/>
      <c r="DT80" s="182" t="n"/>
      <c r="DU80" s="182" t="n"/>
      <c r="DV80" s="182" t="n"/>
      <c r="DW80" s="182" t="n"/>
      <c r="DX80" s="182" t="n"/>
      <c r="DY80" s="182" t="n"/>
      <c r="DZ80" s="182" t="n"/>
      <c r="EA80" s="182" t="n"/>
      <c r="EB80" s="182" t="n"/>
      <c r="EC80" s="182" t="n"/>
      <c r="ED80" s="182" t="n"/>
      <c r="EE80" s="182" t="n"/>
      <c r="EF80" s="182" t="n"/>
      <c r="EG80" s="182" t="n"/>
      <c r="EH80" s="182" t="n"/>
      <c r="EI80" s="182" t="n"/>
      <c r="EJ80" s="182" t="n"/>
      <c r="EK80" s="182" t="n"/>
      <c r="EL80" s="182" t="n"/>
      <c r="EM80" s="182" t="n"/>
      <c r="EN80" s="182" t="n"/>
      <c r="EO80" s="182" t="n"/>
      <c r="EP80" s="182" t="n"/>
      <c r="EQ80" s="182" t="n"/>
      <c r="ER80" s="182" t="n"/>
      <c r="ES80" s="182" t="n"/>
      <c r="ET80" s="182" t="n"/>
      <c r="EU80" s="182" t="n"/>
      <c r="EV80" s="182" t="n"/>
      <c r="EW80" s="182" t="n"/>
      <c r="EX80" s="182" t="n"/>
      <c r="EY80" s="182" t="n"/>
      <c r="EZ80" s="182" t="n"/>
      <c r="FA80" s="182" t="n"/>
      <c r="FB80" s="182" t="n"/>
      <c r="FC80" s="182" t="n"/>
      <c r="FD80" s="182" t="n"/>
      <c r="FE80" s="182" t="n"/>
      <c r="FF80" s="182" t="n"/>
      <c r="FG80" s="182" t="n"/>
      <c r="FH80" s="182" t="n"/>
      <c r="FI80" s="182" t="n"/>
      <c r="FJ80" s="182" t="n"/>
      <c r="FK80" s="182" t="n"/>
      <c r="FL80" s="182" t="n"/>
      <c r="FM80" s="182" t="n"/>
      <c r="FN80" s="182" t="n"/>
      <c r="FO80" s="182" t="n"/>
      <c r="FP80" s="182" t="n"/>
      <c r="FQ80" s="182" t="n"/>
      <c r="FR80" s="182" t="n"/>
      <c r="FS80" s="182" t="n"/>
      <c r="FT80" s="182" t="n"/>
      <c r="FU80" s="182" t="n"/>
      <c r="FV80" s="182" t="n"/>
      <c r="FW80" s="182" t="n"/>
      <c r="FX80" s="182" t="n"/>
      <c r="FY80" s="182" t="n"/>
      <c r="FZ80" s="182" t="n"/>
      <c r="GA80" s="184" t="n"/>
      <c r="GB80" s="184" t="n"/>
      <c r="GC80" s="185">
        <f>SUM(G80:GB80)</f>
        <v/>
      </c>
      <c r="GD80" s="186">
        <f>E80-GC80</f>
        <v/>
      </c>
    </row>
    <row r="81" ht="14.25" customHeight="1">
      <c r="A81" s="5" t="n">
        <v>80</v>
      </c>
      <c r="B81" s="179" t="n">
        <v>44405</v>
      </c>
      <c r="C81" s="30" t="inlineStr">
        <is>
          <t>Expeditors-E223070967</t>
        </is>
      </c>
      <c r="D81" s="180" t="n">
        <v>44400</v>
      </c>
      <c r="E81" s="181" t="n">
        <v>55</v>
      </c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9" t="n">
        <v>55</v>
      </c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2" t="n"/>
      <c r="CA81" s="182" t="n"/>
      <c r="CB81" s="182" t="n"/>
      <c r="CC81" s="182" t="n"/>
      <c r="CD81" s="182" t="n"/>
      <c r="CE81" s="182" t="n"/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2" t="n"/>
      <c r="CQ81" s="182" t="n"/>
      <c r="CR81" s="182" t="n"/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2" t="n"/>
      <c r="DG81" s="182" t="n"/>
      <c r="DH81" s="182" t="n"/>
      <c r="DI81" s="182" t="n"/>
      <c r="DJ81" s="182" t="n"/>
      <c r="DK81" s="182" t="n"/>
      <c r="DL81" s="182" t="n"/>
      <c r="DM81" s="182" t="n"/>
      <c r="DN81" s="182" t="n"/>
      <c r="DO81" s="182" t="n"/>
      <c r="DP81" s="182" t="n"/>
      <c r="DQ81" s="182" t="n"/>
      <c r="DR81" s="182" t="n"/>
      <c r="DS81" s="182" t="n"/>
      <c r="DT81" s="182" t="n"/>
      <c r="DU81" s="182" t="n"/>
      <c r="DV81" s="182" t="n"/>
      <c r="DW81" s="182" t="n"/>
      <c r="DX81" s="182" t="n"/>
      <c r="DY81" s="182" t="n"/>
      <c r="DZ81" s="182" t="n"/>
      <c r="EA81" s="182" t="n"/>
      <c r="EB81" s="182" t="n"/>
      <c r="EC81" s="182" t="n"/>
      <c r="ED81" s="182" t="n"/>
      <c r="EE81" s="182" t="n"/>
      <c r="EF81" s="182" t="n"/>
      <c r="EG81" s="182" t="n"/>
      <c r="EH81" s="182" t="n"/>
      <c r="EI81" s="182" t="n"/>
      <c r="EJ81" s="182" t="n"/>
      <c r="EK81" s="182" t="n"/>
      <c r="EL81" s="182" t="n"/>
      <c r="EM81" s="182" t="n"/>
      <c r="EN81" s="182" t="n"/>
      <c r="EO81" s="182" t="n"/>
      <c r="EP81" s="182" t="n"/>
      <c r="EQ81" s="182" t="n"/>
      <c r="ER81" s="182" t="n"/>
      <c r="ES81" s="182" t="n"/>
      <c r="ET81" s="182" t="n"/>
      <c r="EU81" s="182" t="n"/>
      <c r="EV81" s="182" t="n"/>
      <c r="EW81" s="182" t="n"/>
      <c r="EX81" s="182" t="n"/>
      <c r="EY81" s="182" t="n"/>
      <c r="EZ81" s="182" t="n"/>
      <c r="FA81" s="182" t="n"/>
      <c r="FB81" s="182" t="n"/>
      <c r="FC81" s="182" t="n"/>
      <c r="FD81" s="182" t="n"/>
      <c r="FE81" s="182" t="n"/>
      <c r="FF81" s="182" t="n"/>
      <c r="FG81" s="182" t="n"/>
      <c r="FH81" s="182" t="n"/>
      <c r="FI81" s="182" t="n"/>
      <c r="FJ81" s="182" t="n"/>
      <c r="FK81" s="182" t="n"/>
      <c r="FL81" s="182" t="n"/>
      <c r="FM81" s="182" t="n"/>
      <c r="FN81" s="182" t="n"/>
      <c r="FO81" s="182" t="n"/>
      <c r="FP81" s="182" t="n"/>
      <c r="FQ81" s="182" t="n"/>
      <c r="FR81" s="182" t="n"/>
      <c r="FS81" s="182" t="n"/>
      <c r="FT81" s="182" t="n"/>
      <c r="FU81" s="182" t="n"/>
      <c r="FV81" s="182" t="n"/>
      <c r="FW81" s="182" t="n"/>
      <c r="FX81" s="182" t="n"/>
      <c r="FY81" s="182" t="n"/>
      <c r="FZ81" s="182" t="n"/>
      <c r="GA81" s="184" t="n"/>
      <c r="GB81" s="184" t="n"/>
      <c r="GC81" s="185">
        <f>SUM(G81:GB81)</f>
        <v/>
      </c>
      <c r="GD81" s="186">
        <f>E81-GC81</f>
        <v/>
      </c>
    </row>
    <row r="82" ht="14.25" customHeight="1">
      <c r="A82" s="5" t="n">
        <v>81</v>
      </c>
      <c r="B82" s="179" t="n">
        <v>44405</v>
      </c>
      <c r="C82" s="30" t="inlineStr">
        <is>
          <t>9-601-78785</t>
        </is>
      </c>
      <c r="D82" s="180" t="n">
        <v>44396</v>
      </c>
      <c r="E82" s="181" t="n">
        <v>617.0700000000001</v>
      </c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9" t="n">
        <v>617.0700000000001</v>
      </c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2" t="n"/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2" t="n"/>
      <c r="CA82" s="182" t="n"/>
      <c r="CB82" s="182" t="n"/>
      <c r="CC82" s="182" t="n"/>
      <c r="CD82" s="182" t="n"/>
      <c r="CE82" s="182" t="n"/>
      <c r="CF82" s="182" t="n"/>
      <c r="CG82" s="182" t="n"/>
      <c r="CH82" s="182" t="n"/>
      <c r="CI82" s="182" t="n"/>
      <c r="CJ82" s="182" t="n"/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2" t="n"/>
      <c r="DG82" s="182" t="n"/>
      <c r="DH82" s="182" t="n"/>
      <c r="DI82" s="182" t="n"/>
      <c r="DJ82" s="182" t="n"/>
      <c r="DK82" s="182" t="n"/>
      <c r="DL82" s="182" t="n"/>
      <c r="DM82" s="182" t="n"/>
      <c r="DN82" s="182" t="n"/>
      <c r="DO82" s="182" t="n"/>
      <c r="DP82" s="182" t="n"/>
      <c r="DQ82" s="182" t="n"/>
      <c r="DR82" s="182" t="n"/>
      <c r="DS82" s="182" t="n"/>
      <c r="DT82" s="182" t="n"/>
      <c r="DU82" s="182" t="n"/>
      <c r="DV82" s="182" t="n"/>
      <c r="DW82" s="182" t="n"/>
      <c r="DX82" s="182" t="n"/>
      <c r="DY82" s="182" t="n"/>
      <c r="DZ82" s="182" t="n"/>
      <c r="EA82" s="182" t="n"/>
      <c r="EB82" s="182" t="n"/>
      <c r="EC82" s="182" t="n"/>
      <c r="ED82" s="182" t="n"/>
      <c r="EE82" s="182" t="n"/>
      <c r="EF82" s="182" t="n"/>
      <c r="EG82" s="182" t="n"/>
      <c r="EH82" s="182" t="n"/>
      <c r="EI82" s="182" t="n"/>
      <c r="EJ82" s="182" t="n"/>
      <c r="EK82" s="182" t="n"/>
      <c r="EL82" s="182" t="n"/>
      <c r="EM82" s="182" t="n"/>
      <c r="EN82" s="182" t="n"/>
      <c r="EO82" s="182" t="n"/>
      <c r="EP82" s="182" t="n"/>
      <c r="EQ82" s="182" t="n"/>
      <c r="ER82" s="182" t="n"/>
      <c r="ES82" s="182" t="n"/>
      <c r="ET82" s="182" t="n"/>
      <c r="EU82" s="182" t="n"/>
      <c r="EV82" s="182" t="n"/>
      <c r="EW82" s="182" t="n"/>
      <c r="EX82" s="182" t="n"/>
      <c r="EY82" s="182" t="n"/>
      <c r="EZ82" s="182" t="n"/>
      <c r="FA82" s="182" t="n"/>
      <c r="FB82" s="182" t="n"/>
      <c r="FC82" s="182" t="n"/>
      <c r="FD82" s="182" t="n"/>
      <c r="FE82" s="182" t="n"/>
      <c r="FF82" s="182" t="n"/>
      <c r="FG82" s="182" t="n"/>
      <c r="FH82" s="182" t="n"/>
      <c r="FI82" s="182" t="n"/>
      <c r="FJ82" s="182" t="n"/>
      <c r="FK82" s="182" t="n"/>
      <c r="FL82" s="182" t="n"/>
      <c r="FM82" s="182" t="n"/>
      <c r="FN82" s="182" t="n"/>
      <c r="FO82" s="182" t="n"/>
      <c r="FP82" s="182" t="n"/>
      <c r="FQ82" s="182" t="n"/>
      <c r="FR82" s="182" t="n"/>
      <c r="FS82" s="182" t="n"/>
      <c r="FT82" s="182" t="n"/>
      <c r="FU82" s="182" t="n"/>
      <c r="FV82" s="182" t="n"/>
      <c r="FW82" s="182" t="n"/>
      <c r="FX82" s="182" t="n"/>
      <c r="FY82" s="182" t="n"/>
      <c r="FZ82" s="182" t="n"/>
      <c r="GA82" s="184" t="n"/>
      <c r="GB82" s="184" t="n"/>
      <c r="GC82" s="185">
        <f>SUM(G82:GB82)</f>
        <v/>
      </c>
      <c r="GD82" s="186">
        <f>E82-GC82</f>
        <v/>
      </c>
    </row>
    <row r="83" ht="14.25" customHeight="1">
      <c r="A83" s="5" t="n">
        <v>82</v>
      </c>
      <c r="B83" s="179" t="n">
        <v>44405</v>
      </c>
      <c r="C83" s="30" t="inlineStr">
        <is>
          <t>9-601-63607</t>
        </is>
      </c>
      <c r="D83" s="180" t="n">
        <v>44393</v>
      </c>
      <c r="E83" s="181" t="n">
        <v>110.54</v>
      </c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9" t="n">
        <v>110.54</v>
      </c>
      <c r="AB83" s="182" t="n"/>
      <c r="AC83" s="182" t="n"/>
      <c r="AD83" s="182" t="n"/>
      <c r="AE83" s="182" t="n"/>
      <c r="AF83" s="182" t="n"/>
      <c r="AG83" s="182" t="n"/>
      <c r="AH83" s="182" t="n"/>
      <c r="AI83" s="182" t="n"/>
      <c r="AJ83" s="182" t="n"/>
      <c r="AK83" s="182" t="n"/>
      <c r="AL83" s="182" t="n"/>
      <c r="AM83" s="182" t="n"/>
      <c r="AN83" s="182" t="n"/>
      <c r="AO83" s="182" t="n"/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2" t="n"/>
      <c r="BP83" s="182" t="n"/>
      <c r="BQ83" s="182" t="n"/>
      <c r="BR83" s="182" t="n"/>
      <c r="BS83" s="182" t="n"/>
      <c r="BT83" s="182" t="n"/>
      <c r="BU83" s="182" t="n"/>
      <c r="BV83" s="182" t="n"/>
      <c r="BW83" s="182" t="n"/>
      <c r="BX83" s="182" t="n"/>
      <c r="BY83" s="182" t="n"/>
      <c r="BZ83" s="182" t="n"/>
      <c r="CA83" s="182" t="n"/>
      <c r="CB83" s="182" t="n"/>
      <c r="CC83" s="182" t="n"/>
      <c r="CD83" s="182" t="n"/>
      <c r="CE83" s="182" t="n"/>
      <c r="CF83" s="182" t="n"/>
      <c r="CG83" s="182" t="n"/>
      <c r="CH83" s="182" t="n"/>
      <c r="CI83" s="182" t="n"/>
      <c r="CJ83" s="182" t="n"/>
      <c r="CK83" s="182" t="n"/>
      <c r="CL83" s="182" t="n"/>
      <c r="CM83" s="182" t="n"/>
      <c r="CN83" s="182" t="n"/>
      <c r="CO83" s="182" t="n"/>
      <c r="CP83" s="182" t="n"/>
      <c r="CQ83" s="182" t="n"/>
      <c r="CR83" s="182" t="n"/>
      <c r="CS83" s="182" t="n"/>
      <c r="CT83" s="182" t="n"/>
      <c r="CU83" s="182" t="n"/>
      <c r="CV83" s="182" t="n"/>
      <c r="CW83" s="182" t="n"/>
      <c r="CX83" s="182" t="n"/>
      <c r="CY83" s="182" t="n"/>
      <c r="CZ83" s="182" t="n"/>
      <c r="DA83" s="182" t="n"/>
      <c r="DB83" s="182" t="n"/>
      <c r="DC83" s="182" t="n"/>
      <c r="DD83" s="182" t="n"/>
      <c r="DE83" s="182" t="n"/>
      <c r="DF83" s="182" t="n"/>
      <c r="DG83" s="182" t="n"/>
      <c r="DH83" s="182" t="n"/>
      <c r="DI83" s="182" t="n"/>
      <c r="DJ83" s="182" t="n"/>
      <c r="DK83" s="182" t="n"/>
      <c r="DL83" s="182" t="n"/>
      <c r="DM83" s="182" t="n"/>
      <c r="DN83" s="182" t="n"/>
      <c r="DO83" s="182" t="n"/>
      <c r="DP83" s="182" t="n"/>
      <c r="DQ83" s="182" t="n"/>
      <c r="DR83" s="182" t="n"/>
      <c r="DS83" s="182" t="n"/>
      <c r="DT83" s="182" t="n"/>
      <c r="DU83" s="182" t="n"/>
      <c r="DV83" s="182" t="n"/>
      <c r="DW83" s="182" t="n"/>
      <c r="DX83" s="182" t="n"/>
      <c r="DY83" s="182" t="n"/>
      <c r="DZ83" s="182" t="n"/>
      <c r="EA83" s="182" t="n"/>
      <c r="EB83" s="182" t="n"/>
      <c r="EC83" s="182" t="n"/>
      <c r="ED83" s="182" t="n"/>
      <c r="EE83" s="182" t="n"/>
      <c r="EF83" s="182" t="n"/>
      <c r="EG83" s="182" t="n"/>
      <c r="EH83" s="182" t="n"/>
      <c r="EI83" s="182" t="n"/>
      <c r="EJ83" s="182" t="n"/>
      <c r="EK83" s="182" t="n"/>
      <c r="EL83" s="182" t="n"/>
      <c r="EM83" s="182" t="n"/>
      <c r="EN83" s="182" t="n"/>
      <c r="EO83" s="182" t="n"/>
      <c r="EP83" s="182" t="n"/>
      <c r="EQ83" s="182" t="n"/>
      <c r="ER83" s="182" t="n"/>
      <c r="ES83" s="182" t="n"/>
      <c r="ET83" s="182" t="n"/>
      <c r="EU83" s="182" t="n"/>
      <c r="EV83" s="182" t="n"/>
      <c r="EW83" s="182" t="n"/>
      <c r="EX83" s="182" t="n"/>
      <c r="EY83" s="182" t="n"/>
      <c r="EZ83" s="182" t="n"/>
      <c r="FA83" s="182" t="n"/>
      <c r="FB83" s="182" t="n"/>
      <c r="FC83" s="182" t="n"/>
      <c r="FD83" s="182" t="n"/>
      <c r="FE83" s="182" t="n"/>
      <c r="FF83" s="182" t="n"/>
      <c r="FG83" s="182" t="n"/>
      <c r="FH83" s="182" t="n"/>
      <c r="FI83" s="182" t="n"/>
      <c r="FJ83" s="182" t="n"/>
      <c r="FK83" s="182" t="n"/>
      <c r="FL83" s="182" t="n"/>
      <c r="FM83" s="182" t="n"/>
      <c r="FN83" s="182" t="n"/>
      <c r="FO83" s="182" t="n"/>
      <c r="FP83" s="182" t="n"/>
      <c r="FQ83" s="182" t="n"/>
      <c r="FR83" s="182" t="n"/>
      <c r="FS83" s="182" t="n"/>
      <c r="FT83" s="182" t="n"/>
      <c r="FU83" s="182" t="n"/>
      <c r="FV83" s="182" t="n"/>
      <c r="FW83" s="182" t="n"/>
      <c r="FX83" s="182" t="n"/>
      <c r="FY83" s="182" t="n"/>
      <c r="FZ83" s="182" t="n"/>
      <c r="GA83" s="184" t="n"/>
      <c r="GB83" s="184" t="n"/>
      <c r="GC83" s="185">
        <f>SUM(G83:GB83)</f>
        <v/>
      </c>
      <c r="GD83" s="186">
        <f>E83-GC83</f>
        <v/>
      </c>
    </row>
    <row r="84" ht="14.25" customHeight="1">
      <c r="A84" s="5" t="n">
        <v>83</v>
      </c>
      <c r="B84" s="179" t="n">
        <v>44405</v>
      </c>
      <c r="C84" s="30" t="inlineStr">
        <is>
          <t>9-601-55341</t>
        </is>
      </c>
      <c r="D84" s="180" t="n">
        <v>44392</v>
      </c>
      <c r="E84" s="181" t="n">
        <v>70.59</v>
      </c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9" t="n">
        <v>70.59</v>
      </c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2" t="n"/>
      <c r="BU84" s="182" t="n"/>
      <c r="BV84" s="182" t="n"/>
      <c r="BW84" s="182" t="n"/>
      <c r="BX84" s="182" t="n"/>
      <c r="BY84" s="182" t="n"/>
      <c r="BZ84" s="182" t="n"/>
      <c r="CA84" s="182" t="n"/>
      <c r="CB84" s="182" t="n"/>
      <c r="CC84" s="182" t="n"/>
      <c r="CD84" s="182" t="n"/>
      <c r="CE84" s="182" t="n"/>
      <c r="CF84" s="182" t="n"/>
      <c r="CG84" s="182" t="n"/>
      <c r="CH84" s="182" t="n"/>
      <c r="CI84" s="182" t="n"/>
      <c r="CJ84" s="182" t="n"/>
      <c r="CK84" s="182" t="n"/>
      <c r="CL84" s="182" t="n"/>
      <c r="CM84" s="182" t="n"/>
      <c r="CN84" s="182" t="n"/>
      <c r="CO84" s="182" t="n"/>
      <c r="CP84" s="182" t="n"/>
      <c r="CQ84" s="182" t="n"/>
      <c r="CR84" s="182" t="n"/>
      <c r="CS84" s="182" t="n"/>
      <c r="CT84" s="182" t="n"/>
      <c r="CU84" s="182" t="n"/>
      <c r="CV84" s="182" t="n"/>
      <c r="CW84" s="182" t="n"/>
      <c r="CX84" s="182" t="n"/>
      <c r="CY84" s="182" t="n"/>
      <c r="CZ84" s="182" t="n"/>
      <c r="DA84" s="182" t="n"/>
      <c r="DB84" s="182" t="n"/>
      <c r="DC84" s="182" t="n"/>
      <c r="DD84" s="182" t="n"/>
      <c r="DE84" s="182" t="n"/>
      <c r="DF84" s="182" t="n"/>
      <c r="DG84" s="182" t="n"/>
      <c r="DH84" s="182" t="n"/>
      <c r="DI84" s="182" t="n"/>
      <c r="DJ84" s="182" t="n"/>
      <c r="DK84" s="182" t="n"/>
      <c r="DL84" s="182" t="n"/>
      <c r="DM84" s="182" t="n"/>
      <c r="DN84" s="182" t="n"/>
      <c r="DO84" s="182" t="n"/>
      <c r="DP84" s="182" t="n"/>
      <c r="DQ84" s="182" t="n"/>
      <c r="DR84" s="182" t="n"/>
      <c r="DS84" s="182" t="n"/>
      <c r="DT84" s="182" t="n"/>
      <c r="DU84" s="182" t="n"/>
      <c r="DV84" s="182" t="n"/>
      <c r="DW84" s="182" t="n"/>
      <c r="DX84" s="182" t="n"/>
      <c r="DY84" s="182" t="n"/>
      <c r="DZ84" s="182" t="n"/>
      <c r="EA84" s="182" t="n"/>
      <c r="EB84" s="182" t="n"/>
      <c r="EC84" s="182" t="n"/>
      <c r="ED84" s="182" t="n"/>
      <c r="EE84" s="182" t="n"/>
      <c r="EF84" s="182" t="n"/>
      <c r="EG84" s="182" t="n"/>
      <c r="EH84" s="182" t="n"/>
      <c r="EI84" s="182" t="n"/>
      <c r="EJ84" s="182" t="n"/>
      <c r="EK84" s="182" t="n"/>
      <c r="EL84" s="182" t="n"/>
      <c r="EM84" s="182" t="n"/>
      <c r="EN84" s="182" t="n"/>
      <c r="EO84" s="182" t="n"/>
      <c r="EP84" s="182" t="n"/>
      <c r="EQ84" s="182" t="n"/>
      <c r="ER84" s="182" t="n"/>
      <c r="ES84" s="182" t="n"/>
      <c r="ET84" s="182" t="n"/>
      <c r="EU84" s="182" t="n"/>
      <c r="EV84" s="182" t="n"/>
      <c r="EW84" s="182" t="n"/>
      <c r="EX84" s="182" t="n"/>
      <c r="EY84" s="182" t="n"/>
      <c r="EZ84" s="182" t="n"/>
      <c r="FA84" s="182" t="n"/>
      <c r="FB84" s="182" t="n"/>
      <c r="FC84" s="182" t="n"/>
      <c r="FD84" s="182" t="n"/>
      <c r="FE84" s="182" t="n"/>
      <c r="FF84" s="182" t="n"/>
      <c r="FG84" s="182" t="n"/>
      <c r="FH84" s="182" t="n"/>
      <c r="FI84" s="182" t="n"/>
      <c r="FJ84" s="182" t="n"/>
      <c r="FK84" s="182" t="n"/>
      <c r="FL84" s="182" t="n"/>
      <c r="FM84" s="182" t="n"/>
      <c r="FN84" s="182" t="n"/>
      <c r="FO84" s="182" t="n"/>
      <c r="FP84" s="182" t="n"/>
      <c r="FQ84" s="182" t="n"/>
      <c r="FR84" s="182" t="n"/>
      <c r="FS84" s="182" t="n"/>
      <c r="FT84" s="182" t="n"/>
      <c r="FU84" s="182" t="n"/>
      <c r="FV84" s="182" t="n"/>
      <c r="FW84" s="182" t="n"/>
      <c r="FX84" s="182" t="n"/>
      <c r="FY84" s="182" t="n"/>
      <c r="FZ84" s="182" t="n"/>
      <c r="GA84" s="184" t="n"/>
      <c r="GB84" s="184" t="n"/>
      <c r="GC84" s="185">
        <f>SUM(G84:GB84)</f>
        <v/>
      </c>
      <c r="GD84" s="186">
        <f>E84-GC84</f>
        <v/>
      </c>
    </row>
    <row r="85" ht="14.25" customHeight="1">
      <c r="A85" s="5" t="n">
        <v>84</v>
      </c>
      <c r="B85" s="179" t="n">
        <v>44405</v>
      </c>
      <c r="C85" s="30" t="inlineStr">
        <is>
          <t>9-600-98428</t>
        </is>
      </c>
      <c r="D85" s="180" t="n">
        <v>44389</v>
      </c>
      <c r="E85" s="181" t="n">
        <v>502.91</v>
      </c>
      <c r="F85" s="182" t="n"/>
      <c r="G85" s="182" t="n"/>
      <c r="H85" s="182" t="n"/>
      <c r="I85" s="182" t="n"/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2" t="n"/>
      <c r="S85" s="182" t="n"/>
      <c r="T85" s="182" t="n"/>
      <c r="U85" s="182" t="n"/>
      <c r="V85" s="182" t="n"/>
      <c r="W85" s="182" t="n"/>
      <c r="X85" s="182" t="n"/>
      <c r="Y85" s="182" t="n"/>
      <c r="Z85" s="182" t="n"/>
      <c r="AA85" s="189" t="n">
        <v>502.91</v>
      </c>
      <c r="AB85" s="182" t="n"/>
      <c r="AC85" s="182" t="n"/>
      <c r="AD85" s="182" t="n"/>
      <c r="AE85" s="182" t="n"/>
      <c r="AF85" s="182" t="n"/>
      <c r="AG85" s="182" t="n"/>
      <c r="AH85" s="182" t="n"/>
      <c r="AI85" s="182" t="n"/>
      <c r="AJ85" s="182" t="n"/>
      <c r="AK85" s="182" t="n"/>
      <c r="AL85" s="182" t="n"/>
      <c r="AM85" s="182" t="n"/>
      <c r="AN85" s="182" t="n"/>
      <c r="AO85" s="182" t="n"/>
      <c r="AP85" s="182" t="n"/>
      <c r="AQ85" s="182" t="n"/>
      <c r="AR85" s="182" t="n"/>
      <c r="AS85" s="182" t="n"/>
      <c r="AT85" s="182" t="n"/>
      <c r="AU85" s="182" t="n"/>
      <c r="AV85" s="182" t="n"/>
      <c r="AW85" s="182" t="n"/>
      <c r="AX85" s="182" t="n"/>
      <c r="AY85" s="182" t="n"/>
      <c r="AZ85" s="182" t="n"/>
      <c r="BA85" s="182" t="n"/>
      <c r="BB85" s="182" t="n"/>
      <c r="BC85" s="182" t="n"/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2" t="n"/>
      <c r="BM85" s="182" t="n"/>
      <c r="BN85" s="182" t="n"/>
      <c r="BO85" s="182" t="n"/>
      <c r="BP85" s="182" t="n"/>
      <c r="BQ85" s="182" t="n"/>
      <c r="BR85" s="182" t="n"/>
      <c r="BS85" s="182" t="n"/>
      <c r="BT85" s="182" t="n"/>
      <c r="BU85" s="182" t="n"/>
      <c r="BV85" s="182" t="n"/>
      <c r="BW85" s="182" t="n"/>
      <c r="BX85" s="182" t="n"/>
      <c r="BY85" s="182" t="n"/>
      <c r="BZ85" s="182" t="n"/>
      <c r="CA85" s="182" t="n"/>
      <c r="CB85" s="182" t="n"/>
      <c r="CC85" s="182" t="n"/>
      <c r="CD85" s="182" t="n"/>
      <c r="CE85" s="182" t="n"/>
      <c r="CF85" s="182" t="n"/>
      <c r="CG85" s="182" t="n"/>
      <c r="CH85" s="182" t="n"/>
      <c r="CI85" s="182" t="n"/>
      <c r="CJ85" s="182" t="n"/>
      <c r="CK85" s="182" t="n"/>
      <c r="CL85" s="182" t="n"/>
      <c r="CM85" s="182" t="n"/>
      <c r="CN85" s="182" t="n"/>
      <c r="CO85" s="182" t="n"/>
      <c r="CP85" s="182" t="n"/>
      <c r="CQ85" s="182" t="n"/>
      <c r="CR85" s="182" t="n"/>
      <c r="CS85" s="182" t="n"/>
      <c r="CT85" s="182" t="n"/>
      <c r="CU85" s="182" t="n"/>
      <c r="CV85" s="182" t="n"/>
      <c r="CW85" s="182" t="n"/>
      <c r="CX85" s="182" t="n"/>
      <c r="CY85" s="182" t="n"/>
      <c r="CZ85" s="182" t="n"/>
      <c r="DA85" s="182" t="n"/>
      <c r="DB85" s="182" t="n"/>
      <c r="DC85" s="182" t="n"/>
      <c r="DD85" s="182" t="n"/>
      <c r="DE85" s="182" t="n"/>
      <c r="DF85" s="182" t="n"/>
      <c r="DG85" s="182" t="n"/>
      <c r="DH85" s="182" t="n"/>
      <c r="DI85" s="182" t="n"/>
      <c r="DJ85" s="182" t="n"/>
      <c r="DK85" s="182" t="n"/>
      <c r="DL85" s="182" t="n"/>
      <c r="DM85" s="182" t="n"/>
      <c r="DN85" s="182" t="n"/>
      <c r="DO85" s="182" t="n"/>
      <c r="DP85" s="182" t="n"/>
      <c r="DQ85" s="182" t="n"/>
      <c r="DR85" s="182" t="n"/>
      <c r="DS85" s="182" t="n"/>
      <c r="DT85" s="182" t="n"/>
      <c r="DU85" s="182" t="n"/>
      <c r="DV85" s="182" t="n"/>
      <c r="DW85" s="182" t="n"/>
      <c r="DX85" s="182" t="n"/>
      <c r="DY85" s="182" t="n"/>
      <c r="DZ85" s="182" t="n"/>
      <c r="EA85" s="182" t="n"/>
      <c r="EB85" s="182" t="n"/>
      <c r="EC85" s="182" t="n"/>
      <c r="ED85" s="182" t="n"/>
      <c r="EE85" s="182" t="n"/>
      <c r="EF85" s="182" t="n"/>
      <c r="EG85" s="182" t="n"/>
      <c r="EH85" s="182" t="n"/>
      <c r="EI85" s="182" t="n"/>
      <c r="EJ85" s="182" t="n"/>
      <c r="EK85" s="182" t="n"/>
      <c r="EL85" s="182" t="n"/>
      <c r="EM85" s="182" t="n"/>
      <c r="EN85" s="182" t="n"/>
      <c r="EO85" s="182" t="n"/>
      <c r="EP85" s="182" t="n"/>
      <c r="EQ85" s="182" t="n"/>
      <c r="ER85" s="182" t="n"/>
      <c r="ES85" s="182" t="n"/>
      <c r="ET85" s="182" t="n"/>
      <c r="EU85" s="182" t="n"/>
      <c r="EV85" s="182" t="n"/>
      <c r="EW85" s="182" t="n"/>
      <c r="EX85" s="182" t="n"/>
      <c r="EY85" s="182" t="n"/>
      <c r="EZ85" s="182" t="n"/>
      <c r="FA85" s="182" t="n"/>
      <c r="FB85" s="182" t="n"/>
      <c r="FC85" s="182" t="n"/>
      <c r="FD85" s="182" t="n"/>
      <c r="FE85" s="182" t="n"/>
      <c r="FF85" s="182" t="n"/>
      <c r="FG85" s="182" t="n"/>
      <c r="FH85" s="182" t="n"/>
      <c r="FI85" s="182" t="n"/>
      <c r="FJ85" s="182" t="n"/>
      <c r="FK85" s="182" t="n"/>
      <c r="FL85" s="182" t="n"/>
      <c r="FM85" s="182" t="n"/>
      <c r="FN85" s="182" t="n"/>
      <c r="FO85" s="182" t="n"/>
      <c r="FP85" s="182" t="n"/>
      <c r="FQ85" s="182" t="n"/>
      <c r="FR85" s="182" t="n"/>
      <c r="FS85" s="182" t="n"/>
      <c r="FT85" s="182" t="n"/>
      <c r="FU85" s="182" t="n"/>
      <c r="FV85" s="182" t="n"/>
      <c r="FW85" s="182" t="n"/>
      <c r="FX85" s="182" t="n"/>
      <c r="FY85" s="182" t="n"/>
      <c r="FZ85" s="182" t="n"/>
      <c r="GA85" s="184" t="n"/>
      <c r="GB85" s="184" t="n"/>
      <c r="GC85" s="185">
        <f>SUM(G85:GB85)</f>
        <v/>
      </c>
      <c r="GD85" s="186">
        <f>E85-GC85</f>
        <v/>
      </c>
    </row>
    <row r="86" ht="14.25" customHeight="1">
      <c r="A86" s="5" t="n">
        <v>85</v>
      </c>
      <c r="B86" s="179" t="n">
        <v>44405</v>
      </c>
      <c r="C86" s="30" t="inlineStr">
        <is>
          <t>SUMMIT2102055</t>
        </is>
      </c>
      <c r="D86" s="180" t="n">
        <v>44350</v>
      </c>
      <c r="E86" s="181" t="n">
        <v>35</v>
      </c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9" t="n">
        <v>35</v>
      </c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2" t="n"/>
      <c r="DT86" s="182" t="n"/>
      <c r="DU86" s="182" t="n"/>
      <c r="DV86" s="182" t="n"/>
      <c r="DW86" s="182" t="n"/>
      <c r="DX86" s="182" t="n"/>
      <c r="DY86" s="182" t="n"/>
      <c r="DZ86" s="182" t="n"/>
      <c r="EA86" s="182" t="n"/>
      <c r="EB86" s="182" t="n"/>
      <c r="EC86" s="182" t="n"/>
      <c r="ED86" s="182" t="n"/>
      <c r="EE86" s="182" t="n"/>
      <c r="EF86" s="182" t="n"/>
      <c r="EG86" s="182" t="n"/>
      <c r="EH86" s="182" t="n"/>
      <c r="EI86" s="182" t="n"/>
      <c r="EJ86" s="182" t="n"/>
      <c r="EK86" s="182" t="n"/>
      <c r="EL86" s="182" t="n"/>
      <c r="EM86" s="182" t="n"/>
      <c r="EN86" s="182" t="n"/>
      <c r="EO86" s="182" t="n"/>
      <c r="EP86" s="182" t="n"/>
      <c r="EQ86" s="182" t="n"/>
      <c r="ER86" s="182" t="n"/>
      <c r="ES86" s="182" t="n"/>
      <c r="ET86" s="182" t="n"/>
      <c r="EU86" s="182" t="n"/>
      <c r="EV86" s="182" t="n"/>
      <c r="EW86" s="182" t="n"/>
      <c r="EX86" s="182" t="n"/>
      <c r="EY86" s="182" t="n"/>
      <c r="EZ86" s="182" t="n"/>
      <c r="FA86" s="182" t="n"/>
      <c r="FB86" s="182" t="n"/>
      <c r="FC86" s="182" t="n"/>
      <c r="FD86" s="182" t="n"/>
      <c r="FE86" s="182" t="n"/>
      <c r="FF86" s="182" t="n"/>
      <c r="FG86" s="182" t="n"/>
      <c r="FH86" s="182" t="n"/>
      <c r="FI86" s="182" t="n"/>
      <c r="FJ86" s="182" t="n"/>
      <c r="FK86" s="182" t="n"/>
      <c r="FL86" s="182" t="n"/>
      <c r="FM86" s="182" t="n"/>
      <c r="FN86" s="182" t="n"/>
      <c r="FO86" s="182" t="n"/>
      <c r="FP86" s="182" t="n"/>
      <c r="FQ86" s="182" t="n"/>
      <c r="FR86" s="182" t="n"/>
      <c r="FS86" s="182" t="n"/>
      <c r="FT86" s="182" t="n"/>
      <c r="FU86" s="182" t="n"/>
      <c r="FV86" s="182" t="n"/>
      <c r="FW86" s="182" t="n"/>
      <c r="FX86" s="182" t="n"/>
      <c r="FY86" s="182" t="n"/>
      <c r="FZ86" s="182" t="n"/>
      <c r="GA86" s="184" t="n"/>
      <c r="GB86" s="184" t="n"/>
      <c r="GC86" s="185">
        <f>SUM(G86:GB86)</f>
        <v/>
      </c>
      <c r="GD86" s="186">
        <f>E86-GC86</f>
        <v/>
      </c>
    </row>
    <row r="87" ht="14.25" customHeight="1">
      <c r="A87" s="5" t="n">
        <v>86</v>
      </c>
      <c r="B87" s="179" t="n">
        <v>44405</v>
      </c>
      <c r="C87" s="30" t="inlineStr">
        <is>
          <t>LITEON4500619948</t>
        </is>
      </c>
      <c r="D87" s="180" t="n">
        <v>44391</v>
      </c>
      <c r="E87" s="181" t="n">
        <v>26.41</v>
      </c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9" t="n">
        <v>26.41</v>
      </c>
      <c r="BI87" s="182" t="n"/>
      <c r="BJ87" s="182" t="n"/>
      <c r="BK87" s="182" t="n"/>
      <c r="BL87" s="182" t="n"/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2" t="n"/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2" t="n"/>
      <c r="DM87" s="182" t="n"/>
      <c r="DN87" s="182" t="n"/>
      <c r="DO87" s="182" t="n"/>
      <c r="DP87" s="182" t="n"/>
      <c r="DQ87" s="182" t="n"/>
      <c r="DR87" s="182" t="n"/>
      <c r="DS87" s="182" t="n"/>
      <c r="DT87" s="182" t="n"/>
      <c r="DU87" s="182" t="n"/>
      <c r="DV87" s="182" t="n"/>
      <c r="DW87" s="182" t="n"/>
      <c r="DX87" s="182" t="n"/>
      <c r="DY87" s="182" t="n"/>
      <c r="DZ87" s="182" t="n"/>
      <c r="EA87" s="182" t="n"/>
      <c r="EB87" s="182" t="n"/>
      <c r="EC87" s="182" t="n"/>
      <c r="ED87" s="182" t="n"/>
      <c r="EE87" s="182" t="n"/>
      <c r="EF87" s="182" t="n"/>
      <c r="EG87" s="182" t="n"/>
      <c r="EH87" s="182" t="n"/>
      <c r="EI87" s="182" t="n"/>
      <c r="EJ87" s="182" t="n"/>
      <c r="EK87" s="182" t="n"/>
      <c r="EL87" s="182" t="n"/>
      <c r="EM87" s="182" t="n"/>
      <c r="EN87" s="182" t="n"/>
      <c r="EO87" s="182" t="n"/>
      <c r="EP87" s="182" t="n"/>
      <c r="EQ87" s="182" t="n"/>
      <c r="ER87" s="182" t="n"/>
      <c r="ES87" s="182" t="n"/>
      <c r="ET87" s="182" t="n"/>
      <c r="EU87" s="182" t="n"/>
      <c r="EV87" s="182" t="n"/>
      <c r="EW87" s="182" t="n"/>
      <c r="EX87" s="182" t="n"/>
      <c r="EY87" s="182" t="n"/>
      <c r="EZ87" s="182" t="n"/>
      <c r="FA87" s="182" t="n"/>
      <c r="FB87" s="182" t="n"/>
      <c r="FC87" s="182" t="n"/>
      <c r="FD87" s="182" t="n"/>
      <c r="FE87" s="182" t="n"/>
      <c r="FF87" s="182" t="n"/>
      <c r="FG87" s="182" t="n"/>
      <c r="FH87" s="182" t="n"/>
      <c r="FI87" s="182" t="n"/>
      <c r="FJ87" s="182" t="n"/>
      <c r="FK87" s="182" t="n"/>
      <c r="FL87" s="182" t="n"/>
      <c r="FM87" s="182" t="n"/>
      <c r="FN87" s="182" t="n"/>
      <c r="FO87" s="182" t="n"/>
      <c r="FP87" s="182" t="n"/>
      <c r="FQ87" s="182" t="n"/>
      <c r="FR87" s="182" t="n"/>
      <c r="FS87" s="182" t="n"/>
      <c r="FT87" s="182" t="n"/>
      <c r="FU87" s="182" t="n"/>
      <c r="FV87" s="182" t="n"/>
      <c r="FW87" s="182" t="n"/>
      <c r="FX87" s="182" t="n"/>
      <c r="FY87" s="182" t="n"/>
      <c r="FZ87" s="182" t="n"/>
      <c r="GA87" s="184" t="n"/>
      <c r="GB87" s="184" t="n"/>
      <c r="GC87" s="185">
        <f>SUM(G87:GB87)</f>
        <v/>
      </c>
      <c r="GD87" s="186">
        <f>E87-GC87</f>
        <v/>
      </c>
    </row>
    <row r="88" ht="14.25" customHeight="1">
      <c r="A88" s="5" t="n">
        <v>87</v>
      </c>
      <c r="B88" s="179" t="n">
        <v>44405</v>
      </c>
      <c r="C88" s="30" t="inlineStr">
        <is>
          <t>LIOTEON2103757</t>
        </is>
      </c>
      <c r="D88" s="180" t="n">
        <v>44391</v>
      </c>
      <c r="E88" s="181" t="n">
        <v>24.32</v>
      </c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9" t="n">
        <v>24.32</v>
      </c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2" t="n"/>
      <c r="DT88" s="182" t="n"/>
      <c r="DU88" s="182" t="n"/>
      <c r="DV88" s="182" t="n"/>
      <c r="DW88" s="182" t="n"/>
      <c r="DX88" s="182" t="n"/>
      <c r="DY88" s="182" t="n"/>
      <c r="DZ88" s="182" t="n"/>
      <c r="EA88" s="182" t="n"/>
      <c r="EB88" s="182" t="n"/>
      <c r="EC88" s="182" t="n"/>
      <c r="ED88" s="182" t="n"/>
      <c r="EE88" s="182" t="n"/>
      <c r="EF88" s="182" t="n"/>
      <c r="EG88" s="182" t="n"/>
      <c r="EH88" s="182" t="n"/>
      <c r="EI88" s="182" t="n"/>
      <c r="EJ88" s="182" t="n"/>
      <c r="EK88" s="182" t="n"/>
      <c r="EL88" s="182" t="n"/>
      <c r="EM88" s="182" t="n"/>
      <c r="EN88" s="182" t="n"/>
      <c r="EO88" s="182" t="n"/>
      <c r="EP88" s="182" t="n"/>
      <c r="EQ88" s="182" t="n"/>
      <c r="ER88" s="182" t="n"/>
      <c r="ES88" s="182" t="n"/>
      <c r="ET88" s="182" t="n"/>
      <c r="EU88" s="182" t="n"/>
      <c r="EV88" s="182" t="n"/>
      <c r="EW88" s="182" t="n"/>
      <c r="EX88" s="182" t="n"/>
      <c r="EY88" s="182" t="n"/>
      <c r="EZ88" s="182" t="n"/>
      <c r="FA88" s="182" t="n"/>
      <c r="FB88" s="182" t="n"/>
      <c r="FC88" s="182" t="n"/>
      <c r="FD88" s="182" t="n"/>
      <c r="FE88" s="182" t="n"/>
      <c r="FF88" s="182" t="n"/>
      <c r="FG88" s="182" t="n"/>
      <c r="FH88" s="182" t="n"/>
      <c r="FI88" s="182" t="n"/>
      <c r="FJ88" s="182" t="n"/>
      <c r="FK88" s="182" t="n"/>
      <c r="FL88" s="182" t="n"/>
      <c r="FM88" s="182" t="n"/>
      <c r="FN88" s="182" t="n"/>
      <c r="FO88" s="182" t="n"/>
      <c r="FP88" s="182" t="n"/>
      <c r="FQ88" s="182" t="n"/>
      <c r="FR88" s="182" t="n"/>
      <c r="FS88" s="182" t="n"/>
      <c r="FT88" s="182" t="n"/>
      <c r="FU88" s="182" t="n"/>
      <c r="FV88" s="182" t="n"/>
      <c r="FW88" s="182" t="n"/>
      <c r="FX88" s="182" t="n"/>
      <c r="FY88" s="182" t="n"/>
      <c r="FZ88" s="182" t="n"/>
      <c r="GA88" s="184" t="n"/>
      <c r="GB88" s="184" t="n"/>
      <c r="GC88" s="185">
        <f>SUM(G88:GB88)</f>
        <v/>
      </c>
      <c r="GD88" s="186">
        <f>E88-GC88</f>
        <v/>
      </c>
    </row>
    <row r="89" ht="14.25" customHeight="1">
      <c r="A89" s="5" t="n">
        <v>88</v>
      </c>
      <c r="B89" s="179" t="n">
        <v>44405</v>
      </c>
      <c r="C89" s="30" t="inlineStr">
        <is>
          <t>LITEON2101318</t>
        </is>
      </c>
      <c r="D89" s="180" t="n">
        <v>44394</v>
      </c>
      <c r="E89" s="181" t="n">
        <v>27.55</v>
      </c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2" t="n"/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2" t="n"/>
      <c r="CK89" s="182" t="n"/>
      <c r="CL89" s="182" t="n"/>
      <c r="CM89" s="182" t="n"/>
      <c r="CN89" s="182" t="n"/>
      <c r="CO89" s="182" t="n"/>
      <c r="CP89" s="182" t="n"/>
      <c r="CQ89" s="182" t="n"/>
      <c r="CR89" s="182" t="n"/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2" t="n"/>
      <c r="DG89" s="182" t="n"/>
      <c r="DH89" s="182" t="n"/>
      <c r="DI89" s="182" t="n"/>
      <c r="DJ89" s="182" t="n"/>
      <c r="DK89" s="182" t="n"/>
      <c r="DL89" s="182" t="n"/>
      <c r="DM89" s="182" t="n"/>
      <c r="DN89" s="182" t="n"/>
      <c r="DO89" s="182" t="n"/>
      <c r="DP89" s="182" t="n"/>
      <c r="DQ89" s="182" t="n"/>
      <c r="DR89" s="182" t="n"/>
      <c r="DS89" s="182" t="n"/>
      <c r="DT89" s="182" t="n"/>
      <c r="DU89" s="182" t="n"/>
      <c r="DV89" s="182" t="n"/>
      <c r="DW89" s="182" t="n"/>
      <c r="DX89" s="182" t="n"/>
      <c r="DY89" s="182" t="n"/>
      <c r="DZ89" s="182" t="n"/>
      <c r="EA89" s="182" t="n"/>
      <c r="EB89" s="182" t="n"/>
      <c r="EC89" s="189" t="n">
        <v>27.55</v>
      </c>
      <c r="ED89" s="182" t="n"/>
      <c r="EE89" s="182" t="n"/>
      <c r="EF89" s="182" t="n"/>
      <c r="EG89" s="182" t="n"/>
      <c r="EH89" s="182" t="n"/>
      <c r="EI89" s="182" t="n"/>
      <c r="EJ89" s="182" t="n"/>
      <c r="EK89" s="182" t="n"/>
      <c r="EL89" s="182" t="n"/>
      <c r="EM89" s="182" t="n"/>
      <c r="EN89" s="182" t="n"/>
      <c r="EO89" s="182" t="n"/>
      <c r="EP89" s="182" t="n"/>
      <c r="EQ89" s="182" t="n"/>
      <c r="ER89" s="182" t="n"/>
      <c r="ES89" s="182" t="n"/>
      <c r="ET89" s="182" t="n"/>
      <c r="EU89" s="182" t="n"/>
      <c r="EV89" s="182" t="n"/>
      <c r="EW89" s="182" t="n"/>
      <c r="EX89" s="182" t="n"/>
      <c r="EY89" s="182" t="n"/>
      <c r="EZ89" s="182" t="n"/>
      <c r="FA89" s="182" t="n"/>
      <c r="FB89" s="182" t="n"/>
      <c r="FC89" s="182" t="n"/>
      <c r="FD89" s="182" t="n"/>
      <c r="FE89" s="182" t="n"/>
      <c r="FF89" s="182" t="n"/>
      <c r="FG89" s="182" t="n"/>
      <c r="FH89" s="182" t="n"/>
      <c r="FI89" s="182" t="n"/>
      <c r="FJ89" s="182" t="n"/>
      <c r="FK89" s="182" t="n"/>
      <c r="FL89" s="182" t="n"/>
      <c r="FM89" s="182" t="n"/>
      <c r="FN89" s="182" t="n"/>
      <c r="FO89" s="182" t="n"/>
      <c r="FP89" s="182" t="n"/>
      <c r="FQ89" s="182" t="n"/>
      <c r="FR89" s="182" t="n"/>
      <c r="FS89" s="182" t="n"/>
      <c r="FT89" s="182" t="n"/>
      <c r="FU89" s="182" t="n"/>
      <c r="FV89" s="182" t="n"/>
      <c r="FW89" s="182" t="n"/>
      <c r="FX89" s="182" t="n"/>
      <c r="FY89" s="182" t="n"/>
      <c r="FZ89" s="182" t="n"/>
      <c r="GA89" s="184" t="n"/>
      <c r="GB89" s="184" t="n"/>
      <c r="GC89" s="185">
        <f>SUM(G89:GB89)</f>
        <v/>
      </c>
      <c r="GD89" s="186">
        <f>E89-GC89</f>
        <v/>
      </c>
    </row>
    <row r="90" ht="14.25" customHeight="1">
      <c r="A90" s="5" t="n">
        <v>89</v>
      </c>
      <c r="B90" s="179" t="n">
        <v>44405</v>
      </c>
      <c r="C90" s="30" t="inlineStr">
        <is>
          <t>LITEON450062063</t>
        </is>
      </c>
      <c r="D90" s="180" t="n">
        <v>44394</v>
      </c>
      <c r="E90" s="181" t="n">
        <v>23.2</v>
      </c>
      <c r="F90" s="182" t="n"/>
      <c r="G90" s="182" t="n"/>
      <c r="H90" s="182" t="n"/>
      <c r="I90" s="182" t="n"/>
      <c r="J90" s="182" t="n"/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182" t="n"/>
      <c r="T90" s="182" t="n"/>
      <c r="U90" s="182" t="n"/>
      <c r="V90" s="182" t="n"/>
      <c r="W90" s="182" t="n"/>
      <c r="X90" s="189" t="n">
        <v>23.2</v>
      </c>
      <c r="Y90" s="182" t="n"/>
      <c r="Z90" s="182" t="n"/>
      <c r="AA90" s="182" t="n"/>
      <c r="AB90" s="182" t="n"/>
      <c r="AC90" s="182" t="n"/>
      <c r="AD90" s="182" t="n"/>
      <c r="AE90" s="182" t="n"/>
      <c r="AF90" s="182" t="n"/>
      <c r="AG90" s="182" t="n"/>
      <c r="AH90" s="182" t="n"/>
      <c r="AI90" s="182" t="n"/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2" t="n"/>
      <c r="BO90" s="182" t="n"/>
      <c r="BP90" s="182" t="n"/>
      <c r="BQ90" s="182" t="n"/>
      <c r="BR90" s="182" t="n"/>
      <c r="BS90" s="182" t="n"/>
      <c r="BT90" s="182" t="n"/>
      <c r="BU90" s="182" t="n"/>
      <c r="BV90" s="182" t="n"/>
      <c r="BW90" s="182" t="n"/>
      <c r="BX90" s="182" t="n"/>
      <c r="BY90" s="182" t="n"/>
      <c r="BZ90" s="182" t="n"/>
      <c r="CA90" s="182" t="n"/>
      <c r="CB90" s="182" t="n"/>
      <c r="CC90" s="182" t="n"/>
      <c r="CD90" s="182" t="n"/>
      <c r="CE90" s="182" t="n"/>
      <c r="CF90" s="182" t="n"/>
      <c r="CG90" s="182" t="n"/>
      <c r="CH90" s="182" t="n"/>
      <c r="CI90" s="182" t="n"/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2" t="n"/>
      <c r="CS90" s="182" t="n"/>
      <c r="CT90" s="182" t="n"/>
      <c r="CU90" s="182" t="n"/>
      <c r="CV90" s="182" t="n"/>
      <c r="CW90" s="182" t="n"/>
      <c r="CX90" s="182" t="n"/>
      <c r="CY90" s="182" t="n"/>
      <c r="CZ90" s="182" t="n"/>
      <c r="DA90" s="182" t="n"/>
      <c r="DB90" s="182" t="n"/>
      <c r="DC90" s="182" t="n"/>
      <c r="DD90" s="182" t="n"/>
      <c r="DE90" s="182" t="n"/>
      <c r="DF90" s="182" t="n"/>
      <c r="DG90" s="182" t="n"/>
      <c r="DH90" s="182" t="n"/>
      <c r="DI90" s="182" t="n"/>
      <c r="DJ90" s="182" t="n"/>
      <c r="DK90" s="182" t="n"/>
      <c r="DL90" s="182" t="n"/>
      <c r="DM90" s="182" t="n"/>
      <c r="DN90" s="182" t="n"/>
      <c r="DO90" s="182" t="n"/>
      <c r="DP90" s="182" t="n"/>
      <c r="DQ90" s="182" t="n"/>
      <c r="DR90" s="182" t="n"/>
      <c r="DS90" s="182" t="n"/>
      <c r="DT90" s="182" t="n"/>
      <c r="DU90" s="182" t="n"/>
      <c r="DV90" s="182" t="n"/>
      <c r="DW90" s="182" t="n"/>
      <c r="DX90" s="182" t="n"/>
      <c r="DY90" s="182" t="n"/>
      <c r="DZ90" s="182" t="n"/>
      <c r="EA90" s="182" t="n"/>
      <c r="EB90" s="182" t="n"/>
      <c r="EC90" s="182" t="n"/>
      <c r="ED90" s="182" t="n"/>
      <c r="EE90" s="182" t="n"/>
      <c r="EF90" s="182" t="n"/>
      <c r="EG90" s="182" t="n"/>
      <c r="EH90" s="182" t="n"/>
      <c r="EI90" s="182" t="n"/>
      <c r="EJ90" s="182" t="n"/>
      <c r="EK90" s="182" t="n"/>
      <c r="EL90" s="182" t="n"/>
      <c r="EM90" s="182" t="n"/>
      <c r="EN90" s="182" t="n"/>
      <c r="EO90" s="182" t="n"/>
      <c r="EP90" s="182" t="n"/>
      <c r="EQ90" s="182" t="n"/>
      <c r="ER90" s="182" t="n"/>
      <c r="ES90" s="182" t="n"/>
      <c r="ET90" s="182" t="n"/>
      <c r="EU90" s="182" t="n"/>
      <c r="EV90" s="182" t="n"/>
      <c r="EW90" s="182" t="n"/>
      <c r="EX90" s="182" t="n"/>
      <c r="EY90" s="182" t="n"/>
      <c r="EZ90" s="182" t="n"/>
      <c r="FA90" s="182" t="n"/>
      <c r="FB90" s="182" t="n"/>
      <c r="FC90" s="182" t="n"/>
      <c r="FD90" s="182" t="n"/>
      <c r="FE90" s="182" t="n"/>
      <c r="FF90" s="182" t="n"/>
      <c r="FG90" s="182" t="n"/>
      <c r="FH90" s="182" t="n"/>
      <c r="FI90" s="182" t="n"/>
      <c r="FJ90" s="182" t="n"/>
      <c r="FK90" s="182" t="n"/>
      <c r="FL90" s="182" t="n"/>
      <c r="FM90" s="182" t="n"/>
      <c r="FN90" s="182" t="n"/>
      <c r="FO90" s="182" t="n"/>
      <c r="FP90" s="182" t="n"/>
      <c r="FQ90" s="182" t="n"/>
      <c r="FR90" s="182" t="n"/>
      <c r="FS90" s="182" t="n"/>
      <c r="FT90" s="182" t="n"/>
      <c r="FU90" s="182" t="n"/>
      <c r="FV90" s="182" t="n"/>
      <c r="FW90" s="182" t="n"/>
      <c r="FX90" s="182" t="n"/>
      <c r="FY90" s="182" t="n"/>
      <c r="FZ90" s="182" t="n"/>
      <c r="GA90" s="184" t="n"/>
      <c r="GB90" s="184" t="n"/>
      <c r="GC90" s="185">
        <f>SUM(G90:GB90)</f>
        <v/>
      </c>
      <c r="GD90" s="186">
        <f>E90-GC90</f>
        <v/>
      </c>
    </row>
    <row r="91" ht="14.25" customHeight="1">
      <c r="A91" s="5" t="n">
        <v>90</v>
      </c>
      <c r="B91" s="179" t="n">
        <v>44405</v>
      </c>
      <c r="C91" s="30" t="inlineStr">
        <is>
          <t>LITEON4500620420</t>
        </is>
      </c>
      <c r="D91" s="180" t="n">
        <v>44397</v>
      </c>
      <c r="E91" s="181" t="n">
        <v>13.3</v>
      </c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2" t="n"/>
      <c r="T91" s="182" t="n"/>
      <c r="U91" s="182" t="n"/>
      <c r="V91" s="182" t="n"/>
      <c r="W91" s="182" t="n"/>
      <c r="X91" s="182" t="n"/>
      <c r="Y91" s="182" t="n"/>
      <c r="Z91" s="182" t="n"/>
      <c r="AA91" s="182" t="n"/>
      <c r="AB91" s="182" t="n"/>
      <c r="AC91" s="182" t="n"/>
      <c r="AD91" s="182" t="n"/>
      <c r="AE91" s="182" t="n"/>
      <c r="AF91" s="182" t="n"/>
      <c r="AG91" s="182" t="n"/>
      <c r="AH91" s="182" t="n"/>
      <c r="AI91" s="182" t="n"/>
      <c r="AJ91" s="182" t="n"/>
      <c r="AK91" s="182" t="n"/>
      <c r="AL91" s="182" t="n"/>
      <c r="AM91" s="182" t="n"/>
      <c r="AN91" s="182" t="n"/>
      <c r="AO91" s="182" t="n"/>
      <c r="AP91" s="182" t="n"/>
      <c r="AQ91" s="182" t="n"/>
      <c r="AR91" s="182" t="n"/>
      <c r="AS91" s="182" t="n"/>
      <c r="AT91" s="182" t="n"/>
      <c r="AU91" s="182" t="n"/>
      <c r="AV91" s="182" t="n"/>
      <c r="AW91" s="182" t="n"/>
      <c r="AX91" s="182" t="n"/>
      <c r="AY91" s="182" t="n"/>
      <c r="AZ91" s="182" t="n"/>
      <c r="BA91" s="182" t="n"/>
      <c r="BB91" s="182" t="n"/>
      <c r="BC91" s="182" t="n"/>
      <c r="BD91" s="182" t="n"/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2" t="n"/>
      <c r="BS91" s="182" t="n"/>
      <c r="BT91" s="182" t="n"/>
      <c r="BU91" s="182" t="n"/>
      <c r="BV91" s="182" t="n"/>
      <c r="BW91" s="182" t="n"/>
      <c r="BX91" s="182" t="n"/>
      <c r="BY91" s="182" t="n"/>
      <c r="BZ91" s="182" t="n"/>
      <c r="CA91" s="182" t="n"/>
      <c r="CB91" s="182" t="n"/>
      <c r="CC91" s="182" t="n"/>
      <c r="CD91" s="182" t="n"/>
      <c r="CE91" s="182" t="n"/>
      <c r="CF91" s="182" t="n"/>
      <c r="CG91" s="182" t="n"/>
      <c r="CH91" s="182" t="n"/>
      <c r="CI91" s="182" t="n"/>
      <c r="CJ91" s="182" t="n"/>
      <c r="CK91" s="182" t="n"/>
      <c r="CL91" s="182" t="n"/>
      <c r="CM91" s="182" t="n"/>
      <c r="CN91" s="182" t="n"/>
      <c r="CO91" s="182" t="n"/>
      <c r="CP91" s="182" t="n"/>
      <c r="CQ91" s="182" t="n"/>
      <c r="CR91" s="182" t="n"/>
      <c r="CS91" s="182" t="n"/>
      <c r="CT91" s="182" t="n"/>
      <c r="CU91" s="182" t="n"/>
      <c r="CV91" s="182" t="n"/>
      <c r="CW91" s="182" t="n"/>
      <c r="CX91" s="182" t="n"/>
      <c r="CY91" s="182" t="n"/>
      <c r="CZ91" s="182" t="n"/>
      <c r="DA91" s="182" t="n"/>
      <c r="DB91" s="182" t="n"/>
      <c r="DC91" s="182" t="n"/>
      <c r="DD91" s="182" t="n"/>
      <c r="DE91" s="182" t="n"/>
      <c r="DF91" s="182" t="n"/>
      <c r="DG91" s="182" t="n"/>
      <c r="DH91" s="182" t="n"/>
      <c r="DI91" s="182" t="n"/>
      <c r="DJ91" s="182" t="n"/>
      <c r="DK91" s="182" t="n"/>
      <c r="DL91" s="182" t="n"/>
      <c r="DM91" s="182" t="n"/>
      <c r="DN91" s="182" t="n"/>
      <c r="DO91" s="182" t="n"/>
      <c r="DP91" s="182" t="n"/>
      <c r="DQ91" s="182" t="n"/>
      <c r="DR91" s="182" t="n"/>
      <c r="DS91" s="182" t="n"/>
      <c r="DT91" s="182" t="n"/>
      <c r="DU91" s="189" t="n">
        <v>13.3</v>
      </c>
      <c r="DV91" s="182" t="n"/>
      <c r="DW91" s="182" t="n"/>
      <c r="DX91" s="182" t="n"/>
      <c r="DY91" s="182" t="n"/>
      <c r="DZ91" s="182" t="n"/>
      <c r="EA91" s="182" t="n"/>
      <c r="EB91" s="182" t="n"/>
      <c r="EC91" s="182" t="n"/>
      <c r="ED91" s="182" t="n"/>
      <c r="EE91" s="182" t="n"/>
      <c r="EF91" s="182" t="n"/>
      <c r="EG91" s="182" t="n"/>
      <c r="EH91" s="182" t="n"/>
      <c r="EI91" s="182" t="n"/>
      <c r="EJ91" s="182" t="n"/>
      <c r="EK91" s="182" t="n"/>
      <c r="EL91" s="182" t="n"/>
      <c r="EM91" s="182" t="n"/>
      <c r="EN91" s="182" t="n"/>
      <c r="EO91" s="182" t="n"/>
      <c r="EP91" s="182" t="n"/>
      <c r="EQ91" s="182" t="n"/>
      <c r="ER91" s="182" t="n"/>
      <c r="ES91" s="182" t="n"/>
      <c r="ET91" s="182" t="n"/>
      <c r="EU91" s="182" t="n"/>
      <c r="EV91" s="182" t="n"/>
      <c r="EW91" s="182" t="n"/>
      <c r="EX91" s="182" t="n"/>
      <c r="EY91" s="182" t="n"/>
      <c r="EZ91" s="182" t="n"/>
      <c r="FA91" s="182" t="n"/>
      <c r="FB91" s="182" t="n"/>
      <c r="FC91" s="182" t="n"/>
      <c r="FD91" s="182" t="n"/>
      <c r="FE91" s="182" t="n"/>
      <c r="FF91" s="182" t="n"/>
      <c r="FG91" s="182" t="n"/>
      <c r="FH91" s="182" t="n"/>
      <c r="FI91" s="182" t="n"/>
      <c r="FJ91" s="182" t="n"/>
      <c r="FK91" s="182" t="n"/>
      <c r="FL91" s="182" t="n"/>
      <c r="FM91" s="182" t="n"/>
      <c r="FN91" s="182" t="n"/>
      <c r="FO91" s="182" t="n"/>
      <c r="FP91" s="182" t="n"/>
      <c r="FQ91" s="182" t="n"/>
      <c r="FR91" s="182" t="n"/>
      <c r="FS91" s="182" t="n"/>
      <c r="FT91" s="182" t="n"/>
      <c r="FU91" s="182" t="n"/>
      <c r="FV91" s="182" t="n"/>
      <c r="FW91" s="182" t="n"/>
      <c r="FX91" s="182" t="n"/>
      <c r="FY91" s="182" t="n"/>
      <c r="FZ91" s="182" t="n"/>
      <c r="GA91" s="184" t="n"/>
      <c r="GB91" s="184" t="n"/>
      <c r="GC91" s="185">
        <f>SUM(G91:GB91)</f>
        <v/>
      </c>
      <c r="GD91" s="186">
        <f>E91-GC91</f>
        <v/>
      </c>
    </row>
    <row r="92" ht="14.25" customHeight="1">
      <c r="A92" s="5" t="n">
        <v>91</v>
      </c>
      <c r="B92" s="179" t="n">
        <v>44405</v>
      </c>
      <c r="C92" s="30" t="inlineStr">
        <is>
          <t>MASTER4500620944</t>
        </is>
      </c>
      <c r="D92" s="180" t="n">
        <v>44397</v>
      </c>
      <c r="E92" s="181" t="n">
        <v>50.75</v>
      </c>
      <c r="F92" s="182" t="n"/>
      <c r="G92" s="182" t="n"/>
      <c r="H92" s="182" t="n"/>
      <c r="I92" s="182" t="n"/>
      <c r="J92" s="182" t="n"/>
      <c r="K92" s="182" t="n"/>
      <c r="L92" s="182" t="n"/>
      <c r="M92" s="182" t="n"/>
      <c r="N92" s="182" t="n"/>
      <c r="O92" s="182" t="n"/>
      <c r="P92" s="182" t="n"/>
      <c r="Q92" s="182" t="n"/>
      <c r="R92" s="182" t="n"/>
      <c r="S92" s="182" t="n"/>
      <c r="T92" s="182" t="n"/>
      <c r="U92" s="182" t="n"/>
      <c r="V92" s="182" t="n"/>
      <c r="W92" s="182" t="n"/>
      <c r="X92" s="182" t="n"/>
      <c r="Y92" s="182" t="n"/>
      <c r="Z92" s="182" t="n"/>
      <c r="AA92" s="182" t="n"/>
      <c r="AB92" s="182" t="n"/>
      <c r="AC92" s="182" t="n"/>
      <c r="AD92" s="182" t="n"/>
      <c r="AE92" s="182" t="n"/>
      <c r="AF92" s="182" t="n"/>
      <c r="AG92" s="182" t="n"/>
      <c r="AH92" s="182" t="n"/>
      <c r="AI92" s="182" t="n"/>
      <c r="AJ92" s="182" t="n"/>
      <c r="AK92" s="182" t="n"/>
      <c r="AL92" s="182" t="n"/>
      <c r="AM92" s="182" t="n"/>
      <c r="AN92" s="182" t="n"/>
      <c r="AO92" s="182" t="n"/>
      <c r="AP92" s="182" t="n"/>
      <c r="AQ92" s="182" t="n"/>
      <c r="AR92" s="182" t="n"/>
      <c r="AS92" s="182" t="n"/>
      <c r="AT92" s="182" t="n"/>
      <c r="AU92" s="182" t="n"/>
      <c r="AV92" s="182" t="n"/>
      <c r="AW92" s="182" t="n"/>
      <c r="AX92" s="182" t="n"/>
      <c r="AY92" s="182" t="n"/>
      <c r="AZ92" s="182" t="n"/>
      <c r="BA92" s="182" t="n"/>
      <c r="BB92" s="182" t="n"/>
      <c r="BC92" s="182" t="n"/>
      <c r="BD92" s="182" t="n"/>
      <c r="BE92" s="182" t="n"/>
      <c r="BF92" s="182" t="n"/>
      <c r="BG92" s="182" t="n"/>
      <c r="BH92" s="182" t="n"/>
      <c r="BI92" s="182" t="n"/>
      <c r="BJ92" s="182" t="n"/>
      <c r="BK92" s="182" t="n"/>
      <c r="BL92" s="182" t="n"/>
      <c r="BM92" s="182" t="n"/>
      <c r="BN92" s="182" t="n"/>
      <c r="BO92" s="182" t="n"/>
      <c r="BP92" s="182" t="n"/>
      <c r="BQ92" s="182" t="n"/>
      <c r="BR92" s="182" t="n"/>
      <c r="BS92" s="182" t="n"/>
      <c r="BT92" s="182" t="n"/>
      <c r="BU92" s="182" t="n"/>
      <c r="BV92" s="182" t="n"/>
      <c r="BW92" s="182" t="n"/>
      <c r="BX92" s="182" t="n"/>
      <c r="BY92" s="182" t="n"/>
      <c r="BZ92" s="182" t="n"/>
      <c r="CA92" s="182" t="n"/>
      <c r="CB92" s="182" t="n"/>
      <c r="CC92" s="182" t="n"/>
      <c r="CD92" s="182" t="n"/>
      <c r="CE92" s="182" t="n"/>
      <c r="CF92" s="182" t="n"/>
      <c r="CG92" s="182" t="n"/>
      <c r="CH92" s="182" t="n"/>
      <c r="CI92" s="182" t="n"/>
      <c r="CJ92" s="182" t="n"/>
      <c r="CK92" s="182" t="n"/>
      <c r="CL92" s="182" t="n"/>
      <c r="CM92" s="182" t="n"/>
      <c r="CN92" s="182" t="n"/>
      <c r="CO92" s="182" t="n"/>
      <c r="CP92" s="182" t="n"/>
      <c r="CQ92" s="182" t="n"/>
      <c r="CR92" s="182" t="n"/>
      <c r="CS92" s="182" t="n"/>
      <c r="CT92" s="182" t="n"/>
      <c r="CU92" s="182" t="n"/>
      <c r="CV92" s="182" t="n"/>
      <c r="CW92" s="182" t="n"/>
      <c r="CX92" s="182" t="n"/>
      <c r="CY92" s="182" t="n"/>
      <c r="CZ92" s="182" t="n"/>
      <c r="DA92" s="182" t="n"/>
      <c r="DB92" s="182" t="n"/>
      <c r="DC92" s="189" t="n">
        <v>50.75</v>
      </c>
      <c r="DD92" s="182" t="n"/>
      <c r="DE92" s="182" t="n"/>
      <c r="DF92" s="182" t="n"/>
      <c r="DG92" s="182" t="n"/>
      <c r="DH92" s="182" t="n"/>
      <c r="DI92" s="182" t="n"/>
      <c r="DJ92" s="182" t="n"/>
      <c r="DK92" s="182" t="n"/>
      <c r="DL92" s="182" t="n"/>
      <c r="DM92" s="182" t="n"/>
      <c r="DN92" s="182" t="n"/>
      <c r="DO92" s="182" t="n"/>
      <c r="DP92" s="182" t="n"/>
      <c r="DQ92" s="182" t="n"/>
      <c r="DR92" s="182" t="n"/>
      <c r="DS92" s="182" t="n"/>
      <c r="DT92" s="182" t="n"/>
      <c r="DU92" s="182" t="n"/>
      <c r="DV92" s="182" t="n"/>
      <c r="DW92" s="182" t="n"/>
      <c r="DX92" s="182" t="n"/>
      <c r="DY92" s="182" t="n"/>
      <c r="DZ92" s="182" t="n"/>
      <c r="EA92" s="182" t="n"/>
      <c r="EB92" s="182" t="n"/>
      <c r="EC92" s="182" t="n"/>
      <c r="ED92" s="182" t="n"/>
      <c r="EE92" s="182" t="n"/>
      <c r="EF92" s="182" t="n"/>
      <c r="EG92" s="182" t="n"/>
      <c r="EH92" s="182" t="n"/>
      <c r="EI92" s="182" t="n"/>
      <c r="EJ92" s="182" t="n"/>
      <c r="EK92" s="182" t="n"/>
      <c r="EL92" s="182" t="n"/>
      <c r="EM92" s="182" t="n"/>
      <c r="EN92" s="182" t="n"/>
      <c r="EO92" s="182" t="n"/>
      <c r="EP92" s="182" t="n"/>
      <c r="EQ92" s="182" t="n"/>
      <c r="ER92" s="182" t="n"/>
      <c r="ES92" s="182" t="n"/>
      <c r="ET92" s="182" t="n"/>
      <c r="EU92" s="182" t="n"/>
      <c r="EV92" s="182" t="n"/>
      <c r="EW92" s="182" t="n"/>
      <c r="EX92" s="182" t="n"/>
      <c r="EY92" s="182" t="n"/>
      <c r="EZ92" s="182" t="n"/>
      <c r="FA92" s="182" t="n"/>
      <c r="FB92" s="182" t="n"/>
      <c r="FC92" s="182" t="n"/>
      <c r="FD92" s="182" t="n"/>
      <c r="FE92" s="182" t="n"/>
      <c r="FF92" s="182" t="n"/>
      <c r="FG92" s="182" t="n"/>
      <c r="FH92" s="182" t="n"/>
      <c r="FI92" s="182" t="n"/>
      <c r="FJ92" s="182" t="n"/>
      <c r="FK92" s="182" t="n"/>
      <c r="FL92" s="182" t="n"/>
      <c r="FM92" s="182" t="n"/>
      <c r="FN92" s="182" t="n"/>
      <c r="FO92" s="182" t="n"/>
      <c r="FP92" s="182" t="n"/>
      <c r="FQ92" s="182" t="n"/>
      <c r="FR92" s="182" t="n"/>
      <c r="FS92" s="182" t="n"/>
      <c r="FT92" s="182" t="n"/>
      <c r="FU92" s="182" t="n"/>
      <c r="FV92" s="182" t="n"/>
      <c r="FW92" s="182" t="n"/>
      <c r="FX92" s="182" t="n"/>
      <c r="FY92" s="182" t="n"/>
      <c r="FZ92" s="182" t="n"/>
      <c r="GA92" s="184" t="n"/>
      <c r="GB92" s="184" t="n"/>
      <c r="GC92" s="185">
        <f>SUM(G92:GB92)</f>
        <v/>
      </c>
      <c r="GD92" s="186">
        <f>E92-GC92</f>
        <v/>
      </c>
    </row>
    <row r="93" ht="14.25" customHeight="1">
      <c r="A93" s="5" t="n">
        <v>92</v>
      </c>
      <c r="B93" s="179" t="n">
        <v>44405</v>
      </c>
      <c r="C93" s="30" t="inlineStr">
        <is>
          <t>ONSEM2101882</t>
        </is>
      </c>
      <c r="D93" s="180" t="n">
        <v>44389</v>
      </c>
      <c r="E93" s="181" t="n">
        <v>54</v>
      </c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2" t="n"/>
      <c r="AG93" s="182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2" t="n"/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2" t="n"/>
      <c r="BO93" s="182" t="n"/>
      <c r="BP93" s="182" t="n"/>
      <c r="BQ93" s="182" t="n"/>
      <c r="BR93" s="182" t="n"/>
      <c r="BS93" s="182" t="n"/>
      <c r="BT93" s="182" t="n"/>
      <c r="BU93" s="182" t="n"/>
      <c r="BV93" s="182" t="n"/>
      <c r="BW93" s="182" t="n"/>
      <c r="BX93" s="182" t="n"/>
      <c r="BY93" s="182" t="n"/>
      <c r="BZ93" s="182" t="n"/>
      <c r="CA93" s="182" t="n"/>
      <c r="CB93" s="182" t="n"/>
      <c r="CC93" s="182" t="n"/>
      <c r="CD93" s="182" t="n"/>
      <c r="CE93" s="182" t="n"/>
      <c r="CF93" s="182" t="n"/>
      <c r="CG93" s="182" t="n"/>
      <c r="CH93" s="182" t="n"/>
      <c r="CI93" s="182" t="n"/>
      <c r="CJ93" s="182" t="n"/>
      <c r="CK93" s="182" t="n"/>
      <c r="CL93" s="182" t="n"/>
      <c r="CM93" s="182" t="n"/>
      <c r="CN93" s="182" t="n"/>
      <c r="CO93" s="182" t="n"/>
      <c r="CP93" s="182" t="n"/>
      <c r="CQ93" s="182" t="n"/>
      <c r="CR93" s="182" t="n"/>
      <c r="CS93" s="182" t="n"/>
      <c r="CT93" s="182" t="n"/>
      <c r="CU93" s="182" t="n"/>
      <c r="CV93" s="182" t="n"/>
      <c r="CW93" s="182" t="n"/>
      <c r="CX93" s="182" t="n"/>
      <c r="CY93" s="182" t="n"/>
      <c r="CZ93" s="182" t="n"/>
      <c r="DA93" s="182" t="n"/>
      <c r="DB93" s="182" t="n"/>
      <c r="DC93" s="182" t="n"/>
      <c r="DD93" s="182" t="n"/>
      <c r="DE93" s="182" t="n"/>
      <c r="DF93" s="182" t="n"/>
      <c r="DG93" s="182" t="n"/>
      <c r="DH93" s="182" t="n"/>
      <c r="DI93" s="182" t="n"/>
      <c r="DJ93" s="182" t="n"/>
      <c r="DK93" s="182" t="n"/>
      <c r="DL93" s="182" t="n"/>
      <c r="DM93" s="182" t="n"/>
      <c r="DN93" s="182" t="n"/>
      <c r="DO93" s="182" t="n"/>
      <c r="DP93" s="182" t="n"/>
      <c r="DQ93" s="182" t="n"/>
      <c r="DR93" s="182" t="n"/>
      <c r="DS93" s="182" t="n"/>
      <c r="DT93" s="182" t="n"/>
      <c r="DU93" s="182" t="n"/>
      <c r="DV93" s="182" t="n"/>
      <c r="DW93" s="182" t="n"/>
      <c r="DX93" s="182" t="n"/>
      <c r="DY93" s="182" t="n"/>
      <c r="DZ93" s="182" t="n"/>
      <c r="EA93" s="182" t="n"/>
      <c r="EB93" s="182" t="n"/>
      <c r="EC93" s="182" t="n"/>
      <c r="ED93" s="182" t="n"/>
      <c r="EE93" s="182" t="n"/>
      <c r="EF93" s="182" t="n"/>
      <c r="EG93" s="182" t="n"/>
      <c r="EH93" s="182" t="n"/>
      <c r="EI93" s="182" t="n"/>
      <c r="EJ93" s="182" t="n"/>
      <c r="EK93" s="182" t="n"/>
      <c r="EL93" s="182" t="n"/>
      <c r="EM93" s="182" t="n"/>
      <c r="EN93" s="182" t="n"/>
      <c r="EO93" s="189" t="n">
        <v>54</v>
      </c>
      <c r="EP93" s="182" t="n"/>
      <c r="EQ93" s="182" t="n"/>
      <c r="ER93" s="182" t="n"/>
      <c r="ES93" s="182" t="n"/>
      <c r="ET93" s="182" t="n"/>
      <c r="EU93" s="182" t="n"/>
      <c r="EV93" s="182" t="n"/>
      <c r="EW93" s="182" t="n"/>
      <c r="EX93" s="182" t="n"/>
      <c r="EY93" s="182" t="n"/>
      <c r="EZ93" s="182" t="n"/>
      <c r="FA93" s="182" t="n"/>
      <c r="FB93" s="182" t="n"/>
      <c r="FC93" s="182" t="n"/>
      <c r="FD93" s="182" t="n"/>
      <c r="FE93" s="182" t="n"/>
      <c r="FF93" s="182" t="n"/>
      <c r="FG93" s="182" t="n"/>
      <c r="FH93" s="182" t="n"/>
      <c r="FI93" s="182" t="n"/>
      <c r="FJ93" s="182" t="n"/>
      <c r="FK93" s="182" t="n"/>
      <c r="FL93" s="182" t="n"/>
      <c r="FM93" s="182" t="n"/>
      <c r="FN93" s="182" t="n"/>
      <c r="FO93" s="182" t="n"/>
      <c r="FP93" s="182" t="n"/>
      <c r="FQ93" s="182" t="n"/>
      <c r="FR93" s="182" t="n"/>
      <c r="FS93" s="182" t="n"/>
      <c r="FT93" s="182" t="n"/>
      <c r="FU93" s="182" t="n"/>
      <c r="FV93" s="182" t="n"/>
      <c r="FW93" s="182" t="n"/>
      <c r="FX93" s="182" t="n"/>
      <c r="FY93" s="182" t="n"/>
      <c r="FZ93" s="182" t="n"/>
      <c r="GA93" s="184" t="n"/>
      <c r="GB93" s="184" t="n"/>
      <c r="GC93" s="185">
        <f>SUM(G93:GB93)</f>
        <v/>
      </c>
      <c r="GD93" s="186">
        <f>E93-GC93</f>
        <v/>
      </c>
    </row>
    <row r="94" ht="14.25" customHeight="1">
      <c r="A94" s="5" t="n">
        <v>93</v>
      </c>
      <c r="B94" s="179" t="n">
        <v>44405</v>
      </c>
      <c r="C94" s="30" t="inlineStr">
        <is>
          <t>ARROW2100707</t>
        </is>
      </c>
      <c r="D94" s="180" t="n">
        <v>44398</v>
      </c>
      <c r="E94" s="181" t="n">
        <v>115.5</v>
      </c>
      <c r="F94" s="182" t="n"/>
      <c r="G94" s="182" t="n"/>
      <c r="H94" s="182" t="n"/>
      <c r="I94" s="182" t="n"/>
      <c r="J94" s="182" t="n"/>
      <c r="K94" s="182" t="n"/>
      <c r="L94" s="182" t="n"/>
      <c r="M94" s="182" t="n"/>
      <c r="N94" s="182" t="n"/>
      <c r="O94" s="182" t="n"/>
      <c r="P94" s="182" t="n"/>
      <c r="Q94" s="182" t="n"/>
      <c r="R94" s="182" t="n"/>
      <c r="S94" s="182" t="n"/>
      <c r="T94" s="182" t="n"/>
      <c r="U94" s="182" t="n"/>
      <c r="V94" s="182" t="n"/>
      <c r="W94" s="182" t="n"/>
      <c r="X94" s="182" t="n"/>
      <c r="Y94" s="182" t="n"/>
      <c r="Z94" s="182" t="n"/>
      <c r="AA94" s="182" t="n"/>
      <c r="AB94" s="182" t="n"/>
      <c r="AC94" s="182" t="n"/>
      <c r="AD94" s="182" t="n"/>
      <c r="AE94" s="182" t="n"/>
      <c r="AF94" s="182" t="n"/>
      <c r="AG94" s="182" t="n"/>
      <c r="AH94" s="182" t="n"/>
      <c r="AI94" s="182" t="n"/>
      <c r="AJ94" s="182" t="n"/>
      <c r="AK94" s="182" t="n"/>
      <c r="AL94" s="182" t="n"/>
      <c r="AM94" s="182" t="n"/>
      <c r="AN94" s="182" t="n"/>
      <c r="AO94" s="182" t="n"/>
      <c r="AP94" s="182" t="n"/>
      <c r="AQ94" s="182" t="n"/>
      <c r="AR94" s="182" t="n"/>
      <c r="AS94" s="182" t="n"/>
      <c r="AT94" s="182" t="n"/>
      <c r="AU94" s="182" t="n"/>
      <c r="AV94" s="182" t="n"/>
      <c r="AW94" s="182" t="n"/>
      <c r="AX94" s="182" t="n"/>
      <c r="AY94" s="182" t="n"/>
      <c r="AZ94" s="182" t="n"/>
      <c r="BA94" s="182" t="n"/>
      <c r="BB94" s="182" t="n"/>
      <c r="BC94" s="182" t="n"/>
      <c r="BD94" s="182" t="n"/>
      <c r="BE94" s="182" t="n"/>
      <c r="BF94" s="182" t="n"/>
      <c r="BG94" s="182" t="n"/>
      <c r="BH94" s="182" t="n"/>
      <c r="BI94" s="182" t="n"/>
      <c r="BJ94" s="182" t="n"/>
      <c r="BK94" s="182" t="n"/>
      <c r="BL94" s="182" t="n"/>
      <c r="BM94" s="182" t="n"/>
      <c r="BN94" s="182" t="n"/>
      <c r="BO94" s="182" t="n"/>
      <c r="BP94" s="182" t="n"/>
      <c r="BQ94" s="182" t="n"/>
      <c r="BR94" s="182" t="n"/>
      <c r="BS94" s="182" t="n"/>
      <c r="BT94" s="182" t="n"/>
      <c r="BU94" s="182" t="n"/>
      <c r="BV94" s="182" t="n"/>
      <c r="BW94" s="182" t="n"/>
      <c r="BX94" s="182" t="n"/>
      <c r="BY94" s="182" t="n"/>
      <c r="BZ94" s="182" t="n"/>
      <c r="CA94" s="182" t="n"/>
      <c r="CB94" s="182" t="n"/>
      <c r="CC94" s="182" t="n"/>
      <c r="CD94" s="182" t="n"/>
      <c r="CE94" s="182" t="n"/>
      <c r="CF94" s="182" t="n"/>
      <c r="CG94" s="182" t="n"/>
      <c r="CH94" s="182" t="n"/>
      <c r="CI94" s="182" t="n"/>
      <c r="CJ94" s="182" t="n"/>
      <c r="CK94" s="182" t="n"/>
      <c r="CL94" s="182" t="n"/>
      <c r="CM94" s="182" t="n"/>
      <c r="CN94" s="182" t="n"/>
      <c r="CO94" s="182" t="n"/>
      <c r="CP94" s="182" t="n"/>
      <c r="CQ94" s="182" t="n"/>
      <c r="CR94" s="182" t="n"/>
      <c r="CS94" s="182" t="n"/>
      <c r="CT94" s="182" t="n"/>
      <c r="CU94" s="182" t="n"/>
      <c r="CV94" s="182" t="n"/>
      <c r="CW94" s="182" t="n"/>
      <c r="CX94" s="182" t="n"/>
      <c r="CY94" s="182" t="n"/>
      <c r="CZ94" s="182" t="n"/>
      <c r="DA94" s="182" t="n"/>
      <c r="DB94" s="182" t="n"/>
      <c r="DC94" s="182" t="n"/>
      <c r="DD94" s="182" t="n"/>
      <c r="DE94" s="182" t="n"/>
      <c r="DF94" s="182" t="n"/>
      <c r="DG94" s="182" t="n"/>
      <c r="DH94" s="182" t="n"/>
      <c r="DI94" s="182" t="n"/>
      <c r="DJ94" s="182" t="n"/>
      <c r="DK94" s="182" t="n"/>
      <c r="DL94" s="182" t="n"/>
      <c r="DM94" s="182" t="n"/>
      <c r="DN94" s="182" t="n"/>
      <c r="DO94" s="182" t="n"/>
      <c r="DP94" s="182" t="n"/>
      <c r="DQ94" s="182" t="n"/>
      <c r="DR94" s="182" t="n"/>
      <c r="DS94" s="182" t="n"/>
      <c r="DT94" s="182" t="n"/>
      <c r="DU94" s="182" t="n"/>
      <c r="DV94" s="182" t="n"/>
      <c r="DW94" s="182" t="n"/>
      <c r="DX94" s="182" t="n"/>
      <c r="DY94" s="182" t="n"/>
      <c r="DZ94" s="182" t="n"/>
      <c r="EA94" s="182" t="n"/>
      <c r="EB94" s="182" t="n"/>
      <c r="EC94" s="182" t="n"/>
      <c r="ED94" s="189" t="n">
        <v>115.5</v>
      </c>
      <c r="EE94" s="182" t="n"/>
      <c r="EF94" s="182" t="n"/>
      <c r="EG94" s="182" t="n"/>
      <c r="EH94" s="182" t="n"/>
      <c r="EI94" s="182" t="n"/>
      <c r="EJ94" s="182" t="n"/>
      <c r="EK94" s="182" t="n"/>
      <c r="EL94" s="182" t="n"/>
      <c r="EM94" s="182" t="n"/>
      <c r="EN94" s="182" t="n"/>
      <c r="EO94" s="182" t="n"/>
      <c r="EP94" s="182" t="n"/>
      <c r="EQ94" s="182" t="n"/>
      <c r="ER94" s="182" t="n"/>
      <c r="ES94" s="182" t="n"/>
      <c r="ET94" s="182" t="n"/>
      <c r="EU94" s="182" t="n"/>
      <c r="EV94" s="182" t="n"/>
      <c r="EW94" s="182" t="n"/>
      <c r="EX94" s="182" t="n"/>
      <c r="EY94" s="182" t="n"/>
      <c r="EZ94" s="182" t="n"/>
      <c r="FA94" s="182" t="n"/>
      <c r="FB94" s="182" t="n"/>
      <c r="FC94" s="182" t="n"/>
      <c r="FD94" s="182" t="n"/>
      <c r="FE94" s="182" t="n"/>
      <c r="FF94" s="182" t="n"/>
      <c r="FG94" s="182" t="n"/>
      <c r="FH94" s="182" t="n"/>
      <c r="FI94" s="182" t="n"/>
      <c r="FJ94" s="182" t="n"/>
      <c r="FK94" s="182" t="n"/>
      <c r="FL94" s="182" t="n"/>
      <c r="FM94" s="182" t="n"/>
      <c r="FN94" s="182" t="n"/>
      <c r="FO94" s="182" t="n"/>
      <c r="FP94" s="182" t="n"/>
      <c r="FQ94" s="182" t="n"/>
      <c r="FR94" s="182" t="n"/>
      <c r="FS94" s="182" t="n"/>
      <c r="FT94" s="182" t="n"/>
      <c r="FU94" s="182" t="n"/>
      <c r="FV94" s="182" t="n"/>
      <c r="FW94" s="182" t="n"/>
      <c r="FX94" s="182" t="n"/>
      <c r="FY94" s="182" t="n"/>
      <c r="FZ94" s="182" t="n"/>
      <c r="GA94" s="184" t="n"/>
      <c r="GB94" s="184" t="n"/>
      <c r="GC94" s="185">
        <f>SUM(G94:GB94)</f>
        <v/>
      </c>
      <c r="GD94" s="186">
        <f>E94-GC94</f>
        <v/>
      </c>
    </row>
    <row r="95" ht="14.25" customHeight="1">
      <c r="A95" s="5" t="n">
        <v>94</v>
      </c>
      <c r="B95" s="179" t="n">
        <v>44405</v>
      </c>
      <c r="C95" s="30" t="inlineStr">
        <is>
          <t>SUMMIT4500619544</t>
        </is>
      </c>
      <c r="D95" s="180" t="n">
        <v>44398</v>
      </c>
      <c r="E95" s="181" t="n">
        <v>35</v>
      </c>
      <c r="F95" s="182" t="n"/>
      <c r="G95" s="182" t="n"/>
      <c r="H95" s="182" t="n"/>
      <c r="I95" s="182" t="n"/>
      <c r="J95" s="182" t="n"/>
      <c r="K95" s="182" t="n"/>
      <c r="L95" s="182" t="n"/>
      <c r="M95" s="182" t="n"/>
      <c r="N95" s="182" t="n"/>
      <c r="O95" s="182" t="n"/>
      <c r="P95" s="182" t="n"/>
      <c r="Q95" s="182" t="n"/>
      <c r="R95" s="182" t="n"/>
      <c r="S95" s="182" t="n"/>
      <c r="T95" s="182" t="n"/>
      <c r="U95" s="182" t="n"/>
      <c r="V95" s="182" t="n"/>
      <c r="W95" s="182" t="n"/>
      <c r="X95" s="182" t="n"/>
      <c r="Y95" s="182" t="n"/>
      <c r="Z95" s="182" t="n"/>
      <c r="AA95" s="182" t="n"/>
      <c r="AB95" s="182" t="n"/>
      <c r="AC95" s="182" t="n"/>
      <c r="AD95" s="182" t="n"/>
      <c r="AE95" s="182" t="n"/>
      <c r="AF95" s="182" t="n"/>
      <c r="AG95" s="182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82" t="n"/>
      <c r="AS95" s="182" t="n"/>
      <c r="AT95" s="182" t="n"/>
      <c r="AU95" s="182" t="n"/>
      <c r="AV95" s="182" t="n"/>
      <c r="AW95" s="182" t="n"/>
      <c r="AX95" s="182" t="n"/>
      <c r="AY95" s="182" t="n"/>
      <c r="AZ95" s="182" t="n"/>
      <c r="BA95" s="182" t="n"/>
      <c r="BB95" s="182" t="n"/>
      <c r="BC95" s="182" t="n"/>
      <c r="BD95" s="182" t="n"/>
      <c r="BE95" s="182" t="n"/>
      <c r="BF95" s="182" t="n"/>
      <c r="BG95" s="182" t="n"/>
      <c r="BH95" s="182" t="n"/>
      <c r="BI95" s="182" t="n"/>
      <c r="BJ95" s="182" t="n"/>
      <c r="BK95" s="182" t="n"/>
      <c r="BL95" s="182" t="n"/>
      <c r="BM95" s="182" t="n"/>
      <c r="BN95" s="182" t="n"/>
      <c r="BO95" s="182" t="n"/>
      <c r="BP95" s="182" t="n"/>
      <c r="BQ95" s="182" t="n"/>
      <c r="BR95" s="182" t="n"/>
      <c r="BS95" s="182" t="n"/>
      <c r="BT95" s="182" t="n"/>
      <c r="BU95" s="182" t="n"/>
      <c r="BV95" s="182" t="n"/>
      <c r="BW95" s="182" t="n"/>
      <c r="BX95" s="182" t="n"/>
      <c r="BY95" s="182" t="n"/>
      <c r="BZ95" s="182" t="n"/>
      <c r="CA95" s="182" t="n"/>
      <c r="CB95" s="189" t="n">
        <v>35</v>
      </c>
      <c r="CC95" s="182" t="n"/>
      <c r="CD95" s="182" t="n"/>
      <c r="CE95" s="182" t="n"/>
      <c r="CF95" s="182" t="n"/>
      <c r="CG95" s="182" t="n"/>
      <c r="CH95" s="182" t="n"/>
      <c r="CI95" s="182" t="n"/>
      <c r="CJ95" s="182" t="n"/>
      <c r="CK95" s="182" t="n"/>
      <c r="CL95" s="182" t="n"/>
      <c r="CM95" s="182" t="n"/>
      <c r="CN95" s="182" t="n"/>
      <c r="CO95" s="182" t="n"/>
      <c r="CP95" s="182" t="n"/>
      <c r="CQ95" s="182" t="n"/>
      <c r="CR95" s="182" t="n"/>
      <c r="CS95" s="182" t="n"/>
      <c r="CT95" s="182" t="n"/>
      <c r="CU95" s="182" t="n"/>
      <c r="CV95" s="182" t="n"/>
      <c r="CW95" s="182" t="n"/>
      <c r="CX95" s="182" t="n"/>
      <c r="CY95" s="182" t="n"/>
      <c r="CZ95" s="182" t="n"/>
      <c r="DA95" s="182" t="n"/>
      <c r="DB95" s="182" t="n"/>
      <c r="DC95" s="182" t="n"/>
      <c r="DD95" s="182" t="n"/>
      <c r="DE95" s="182" t="n"/>
      <c r="DF95" s="182" t="n"/>
      <c r="DG95" s="182" t="n"/>
      <c r="DH95" s="182" t="n"/>
      <c r="DI95" s="182" t="n"/>
      <c r="DJ95" s="182" t="n"/>
      <c r="DK95" s="182" t="n"/>
      <c r="DL95" s="182" t="n"/>
      <c r="DM95" s="182" t="n"/>
      <c r="DN95" s="182" t="n"/>
      <c r="DO95" s="182" t="n"/>
      <c r="DP95" s="182" t="n"/>
      <c r="DQ95" s="182" t="n"/>
      <c r="DR95" s="182" t="n"/>
      <c r="DS95" s="182" t="n"/>
      <c r="DT95" s="182" t="n"/>
      <c r="DU95" s="182" t="n"/>
      <c r="DV95" s="182" t="n"/>
      <c r="DW95" s="182" t="n"/>
      <c r="DX95" s="182" t="n"/>
      <c r="DY95" s="182" t="n"/>
      <c r="DZ95" s="182" t="n"/>
      <c r="EA95" s="182" t="n"/>
      <c r="EB95" s="182" t="n"/>
      <c r="EC95" s="182" t="n"/>
      <c r="ED95" s="182" t="n"/>
      <c r="EE95" s="182" t="n"/>
      <c r="EF95" s="182" t="n"/>
      <c r="EG95" s="182" t="n"/>
      <c r="EH95" s="182" t="n"/>
      <c r="EI95" s="182" t="n"/>
      <c r="EJ95" s="182" t="n"/>
      <c r="EK95" s="182" t="n"/>
      <c r="EL95" s="182" t="n"/>
      <c r="EM95" s="182" t="n"/>
      <c r="EN95" s="182" t="n"/>
      <c r="EO95" s="182" t="n"/>
      <c r="EP95" s="182" t="n"/>
      <c r="EQ95" s="182" t="n"/>
      <c r="ER95" s="182" t="n"/>
      <c r="ES95" s="182" t="n"/>
      <c r="ET95" s="182" t="n"/>
      <c r="EU95" s="182" t="n"/>
      <c r="EV95" s="182" t="n"/>
      <c r="EW95" s="182" t="n"/>
      <c r="EX95" s="182" t="n"/>
      <c r="EY95" s="182" t="n"/>
      <c r="EZ95" s="182" t="n"/>
      <c r="FA95" s="182" t="n"/>
      <c r="FB95" s="182" t="n"/>
      <c r="FC95" s="182" t="n"/>
      <c r="FD95" s="182" t="n"/>
      <c r="FE95" s="182" t="n"/>
      <c r="FF95" s="182" t="n"/>
      <c r="FG95" s="182" t="n"/>
      <c r="FH95" s="182" t="n"/>
      <c r="FI95" s="182" t="n"/>
      <c r="FJ95" s="182" t="n"/>
      <c r="FK95" s="182" t="n"/>
      <c r="FL95" s="182" t="n"/>
      <c r="FM95" s="182" t="n"/>
      <c r="FN95" s="182" t="n"/>
      <c r="FO95" s="182" t="n"/>
      <c r="FP95" s="182" t="n"/>
      <c r="FQ95" s="182" t="n"/>
      <c r="FR95" s="182" t="n"/>
      <c r="FS95" s="182" t="n"/>
      <c r="FT95" s="182" t="n"/>
      <c r="FU95" s="182" t="n"/>
      <c r="FV95" s="182" t="n"/>
      <c r="FW95" s="182" t="n"/>
      <c r="FX95" s="182" t="n"/>
      <c r="FY95" s="182" t="n"/>
      <c r="FZ95" s="182" t="n"/>
      <c r="GA95" s="184" t="n"/>
      <c r="GB95" s="184" t="n"/>
      <c r="GC95" s="185">
        <f>SUM(G95:GB95)</f>
        <v/>
      </c>
      <c r="GD95" s="186">
        <f>E95-GC95</f>
        <v/>
      </c>
    </row>
    <row r="96" ht="14.25" customHeight="1">
      <c r="A96" s="5" t="n">
        <v>95</v>
      </c>
      <c r="B96" s="179" t="n">
        <v>44405</v>
      </c>
      <c r="C96" s="30" t="inlineStr">
        <is>
          <t>SUMMIT4500618338</t>
        </is>
      </c>
      <c r="D96" s="180" t="n">
        <v>44399</v>
      </c>
      <c r="E96" s="181" t="n">
        <v>35</v>
      </c>
      <c r="F96" s="182" t="n"/>
      <c r="G96" s="182" t="n"/>
      <c r="H96" s="182" t="n"/>
      <c r="I96" s="182" t="n"/>
      <c r="J96" s="182" t="n"/>
      <c r="K96" s="182" t="n"/>
      <c r="L96" s="182" t="n"/>
      <c r="M96" s="182" t="n"/>
      <c r="N96" s="182" t="n"/>
      <c r="O96" s="182" t="n"/>
      <c r="P96" s="182" t="n"/>
      <c r="Q96" s="182" t="n"/>
      <c r="R96" s="182" t="n"/>
      <c r="S96" s="182" t="n"/>
      <c r="T96" s="182" t="n"/>
      <c r="U96" s="182" t="n"/>
      <c r="V96" s="182" t="n"/>
      <c r="W96" s="182" t="n"/>
      <c r="X96" s="182" t="n"/>
      <c r="Y96" s="182" t="n"/>
      <c r="Z96" s="182" t="n"/>
      <c r="AA96" s="182" t="n"/>
      <c r="AB96" s="182" t="n"/>
      <c r="AC96" s="182" t="n"/>
      <c r="AD96" s="182" t="n"/>
      <c r="AE96" s="182" t="n"/>
      <c r="AF96" s="182" t="n"/>
      <c r="AG96" s="182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82" t="n"/>
      <c r="AS96" s="182" t="n"/>
      <c r="AT96" s="182" t="n"/>
      <c r="AU96" s="182" t="n"/>
      <c r="AV96" s="182" t="n"/>
      <c r="AW96" s="182" t="n"/>
      <c r="AX96" s="182" t="n"/>
      <c r="AY96" s="182" t="n"/>
      <c r="AZ96" s="182" t="n"/>
      <c r="BA96" s="182" t="n"/>
      <c r="BB96" s="182" t="n"/>
      <c r="BC96" s="182" t="n"/>
      <c r="BD96" s="182" t="n"/>
      <c r="BE96" s="182" t="n"/>
      <c r="BF96" s="182" t="n"/>
      <c r="BG96" s="182" t="n"/>
      <c r="BH96" s="182" t="n"/>
      <c r="BI96" s="182" t="n"/>
      <c r="BJ96" s="182" t="n"/>
      <c r="BK96" s="182" t="n"/>
      <c r="BL96" s="182" t="n"/>
      <c r="BM96" s="182" t="n"/>
      <c r="BN96" s="182" t="n"/>
      <c r="BO96" s="182" t="n"/>
      <c r="BP96" s="182" t="n"/>
      <c r="BQ96" s="182" t="n"/>
      <c r="BR96" s="182" t="n"/>
      <c r="BS96" s="182" t="n"/>
      <c r="BT96" s="182" t="n"/>
      <c r="BU96" s="182" t="n"/>
      <c r="BV96" s="182" t="n"/>
      <c r="BW96" s="182" t="n"/>
      <c r="BX96" s="182" t="n"/>
      <c r="BY96" s="182" t="n"/>
      <c r="BZ96" s="182" t="n"/>
      <c r="CA96" s="182" t="n"/>
      <c r="CB96" s="182" t="n"/>
      <c r="CC96" s="189" t="n">
        <v>35</v>
      </c>
      <c r="CD96" s="182" t="n"/>
      <c r="CE96" s="182" t="n"/>
      <c r="CF96" s="182" t="n"/>
      <c r="CG96" s="182" t="n"/>
      <c r="CH96" s="182" t="n"/>
      <c r="CI96" s="182" t="n"/>
      <c r="CJ96" s="182" t="n"/>
      <c r="CK96" s="182" t="n"/>
      <c r="CL96" s="182" t="n"/>
      <c r="CM96" s="182" t="n"/>
      <c r="CN96" s="182" t="n"/>
      <c r="CO96" s="182" t="n"/>
      <c r="CP96" s="182" t="n"/>
      <c r="CQ96" s="182" t="n"/>
      <c r="CR96" s="182" t="n"/>
      <c r="CS96" s="182" t="n"/>
      <c r="CT96" s="182" t="n"/>
      <c r="CU96" s="182" t="n"/>
      <c r="CV96" s="182" t="n"/>
      <c r="CW96" s="182" t="n"/>
      <c r="CX96" s="182" t="n"/>
      <c r="CY96" s="182" t="n"/>
      <c r="CZ96" s="182" t="n"/>
      <c r="DA96" s="182" t="n"/>
      <c r="DB96" s="182" t="n"/>
      <c r="DC96" s="182" t="n"/>
      <c r="DD96" s="182" t="n"/>
      <c r="DE96" s="182" t="n"/>
      <c r="DF96" s="182" t="n"/>
      <c r="DG96" s="182" t="n"/>
      <c r="DH96" s="182" t="n"/>
      <c r="DI96" s="182" t="n"/>
      <c r="DJ96" s="182" t="n"/>
      <c r="DK96" s="182" t="n"/>
      <c r="DL96" s="182" t="n"/>
      <c r="DM96" s="182" t="n"/>
      <c r="DN96" s="182" t="n"/>
      <c r="DO96" s="182" t="n"/>
      <c r="DP96" s="182" t="n"/>
      <c r="DQ96" s="182" t="n"/>
      <c r="DR96" s="182" t="n"/>
      <c r="DS96" s="182" t="n"/>
      <c r="DT96" s="182" t="n"/>
      <c r="DU96" s="182" t="n"/>
      <c r="DV96" s="182" t="n"/>
      <c r="DW96" s="182" t="n"/>
      <c r="DX96" s="182" t="n"/>
      <c r="DY96" s="182" t="n"/>
      <c r="DZ96" s="182" t="n"/>
      <c r="EA96" s="182" t="n"/>
      <c r="EB96" s="182" t="n"/>
      <c r="EC96" s="182" t="n"/>
      <c r="ED96" s="182" t="n"/>
      <c r="EE96" s="182" t="n"/>
      <c r="EF96" s="182" t="n"/>
      <c r="EG96" s="182" t="n"/>
      <c r="EH96" s="182" t="n"/>
      <c r="EI96" s="182" t="n"/>
      <c r="EJ96" s="182" t="n"/>
      <c r="EK96" s="182" t="n"/>
      <c r="EL96" s="182" t="n"/>
      <c r="EM96" s="182" t="n"/>
      <c r="EN96" s="182" t="n"/>
      <c r="EO96" s="182" t="n"/>
      <c r="EP96" s="182" t="n"/>
      <c r="EQ96" s="182" t="n"/>
      <c r="ER96" s="182" t="n"/>
      <c r="ES96" s="182" t="n"/>
      <c r="ET96" s="182" t="n"/>
      <c r="EU96" s="182" t="n"/>
      <c r="EV96" s="182" t="n"/>
      <c r="EW96" s="182" t="n"/>
      <c r="EX96" s="182" t="n"/>
      <c r="EY96" s="182" t="n"/>
      <c r="EZ96" s="182" t="n"/>
      <c r="FA96" s="182" t="n"/>
      <c r="FB96" s="182" t="n"/>
      <c r="FC96" s="182" t="n"/>
      <c r="FD96" s="182" t="n"/>
      <c r="FE96" s="182" t="n"/>
      <c r="FF96" s="182" t="n"/>
      <c r="FG96" s="182" t="n"/>
      <c r="FH96" s="182" t="n"/>
      <c r="FI96" s="182" t="n"/>
      <c r="FJ96" s="182" t="n"/>
      <c r="FK96" s="182" t="n"/>
      <c r="FL96" s="182" t="n"/>
      <c r="FM96" s="182" t="n"/>
      <c r="FN96" s="182" t="n"/>
      <c r="FO96" s="182" t="n"/>
      <c r="FP96" s="182" t="n"/>
      <c r="FQ96" s="182" t="n"/>
      <c r="FR96" s="182" t="n"/>
      <c r="FS96" s="182" t="n"/>
      <c r="FT96" s="182" t="n"/>
      <c r="FU96" s="182" t="n"/>
      <c r="FV96" s="182" t="n"/>
      <c r="FW96" s="182" t="n"/>
      <c r="FX96" s="182" t="n"/>
      <c r="FY96" s="182" t="n"/>
      <c r="FZ96" s="182" t="n"/>
      <c r="GA96" s="184" t="n"/>
      <c r="GB96" s="184" t="n"/>
      <c r="GC96" s="185">
        <f>SUM(G96:GB96)</f>
        <v/>
      </c>
      <c r="GD96" s="186">
        <f>E96-GC96</f>
        <v/>
      </c>
    </row>
    <row r="97" ht="14.25" customHeight="1">
      <c r="A97" s="5" t="n">
        <v>96</v>
      </c>
      <c r="B97" s="179" t="n">
        <v>44405</v>
      </c>
      <c r="C97" s="30" t="inlineStr">
        <is>
          <t>ONSEM2100672</t>
        </is>
      </c>
      <c r="D97" s="180" t="n">
        <v>44326</v>
      </c>
      <c r="E97" s="181">
        <f>729.8+729.8</f>
        <v/>
      </c>
      <c r="F97" s="182" t="n"/>
      <c r="G97" s="182" t="n"/>
      <c r="H97" s="182" t="n"/>
      <c r="I97" s="182" t="n"/>
      <c r="J97" s="182" t="n"/>
      <c r="K97" s="182" t="n"/>
      <c r="L97" s="182" t="n"/>
      <c r="M97" s="182" t="n"/>
      <c r="N97" s="182" t="n"/>
      <c r="O97" s="182" t="n"/>
      <c r="P97" s="182" t="n"/>
      <c r="Q97" s="182" t="n"/>
      <c r="R97" s="182" t="n"/>
      <c r="S97" s="182" t="n"/>
      <c r="T97" s="182" t="n"/>
      <c r="U97" s="182" t="n"/>
      <c r="V97" s="182" t="n"/>
      <c r="W97" s="182" t="n"/>
      <c r="X97" s="182" t="n"/>
      <c r="Y97" s="182" t="n"/>
      <c r="Z97" s="182" t="n"/>
      <c r="AA97" s="182" t="n"/>
      <c r="AB97" s="182" t="n"/>
      <c r="AC97" s="182" t="n"/>
      <c r="AD97" s="182" t="n"/>
      <c r="AE97" s="182" t="n"/>
      <c r="AF97" s="182" t="n"/>
      <c r="AG97" s="182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82" t="n"/>
      <c r="AS97" s="182" t="n"/>
      <c r="AT97" s="182" t="n"/>
      <c r="AU97" s="182" t="n"/>
      <c r="AV97" s="182" t="n"/>
      <c r="AW97" s="182" t="n"/>
      <c r="AX97" s="182" t="n"/>
      <c r="AY97" s="182" t="n"/>
      <c r="AZ97" s="182" t="n"/>
      <c r="BA97" s="182" t="n"/>
      <c r="BB97" s="182" t="n"/>
      <c r="BC97" s="182" t="n"/>
      <c r="BD97" s="182" t="n"/>
      <c r="BE97" s="182" t="n"/>
      <c r="BF97" s="182" t="n"/>
      <c r="BG97" s="182" t="n"/>
      <c r="BH97" s="182" t="n"/>
      <c r="BI97" s="182" t="n"/>
      <c r="BJ97" s="182" t="n"/>
      <c r="BK97" s="182" t="n"/>
      <c r="BL97" s="182" t="n"/>
      <c r="BM97" s="182" t="n"/>
      <c r="BN97" s="182" t="n"/>
      <c r="BO97" s="182" t="n"/>
      <c r="BP97" s="182" t="n"/>
      <c r="BQ97" s="182" t="n"/>
      <c r="BR97" s="182" t="n"/>
      <c r="BS97" s="182" t="n"/>
      <c r="BT97" s="182" t="n"/>
      <c r="BU97" s="182" t="n"/>
      <c r="BV97" s="182" t="n"/>
      <c r="BW97" s="182" t="n"/>
      <c r="BX97" s="182" t="n"/>
      <c r="BY97" s="182" t="n"/>
      <c r="BZ97" s="182" t="n"/>
      <c r="CA97" s="182" t="n"/>
      <c r="CB97" s="182" t="n"/>
      <c r="CC97" s="182" t="n"/>
      <c r="CD97" s="182" t="n"/>
      <c r="CE97" s="182" t="n"/>
      <c r="CF97" s="182" t="n"/>
      <c r="CG97" s="182" t="n"/>
      <c r="CH97" s="182" t="n"/>
      <c r="CI97" s="182" t="n"/>
      <c r="CJ97" s="182" t="n"/>
      <c r="CK97" s="182" t="n"/>
      <c r="CL97" s="182" t="n"/>
      <c r="CM97" s="182" t="n"/>
      <c r="CN97" s="182" t="n"/>
      <c r="CO97" s="182" t="n"/>
      <c r="CP97" s="182" t="n"/>
      <c r="CQ97" s="182" t="n"/>
      <c r="CR97" s="182" t="n"/>
      <c r="CS97" s="182" t="n"/>
      <c r="CT97" s="182" t="n"/>
      <c r="CU97" s="182" t="n"/>
      <c r="CV97" s="182" t="n"/>
      <c r="CW97" s="182" t="n"/>
      <c r="CX97" s="182" t="n"/>
      <c r="CY97" s="182" t="n"/>
      <c r="CZ97" s="182" t="n"/>
      <c r="DA97" s="182" t="n"/>
      <c r="DB97" s="182" t="n"/>
      <c r="DC97" s="182" t="n"/>
      <c r="DD97" s="182" t="n"/>
      <c r="DE97" s="182" t="n"/>
      <c r="DF97" s="182" t="n"/>
      <c r="DG97" s="182" t="n"/>
      <c r="DH97" s="182" t="n"/>
      <c r="DI97" s="182" t="n"/>
      <c r="DJ97" s="182" t="n"/>
      <c r="DK97" s="182" t="n"/>
      <c r="DL97" s="182" t="n"/>
      <c r="DM97" s="182" t="n"/>
      <c r="DN97" s="182" t="n"/>
      <c r="DO97" s="182" t="n"/>
      <c r="DP97" s="182" t="n"/>
      <c r="DQ97" s="182" t="n"/>
      <c r="DR97" s="182" t="n"/>
      <c r="DS97" s="182" t="n"/>
      <c r="DT97" s="182" t="n"/>
      <c r="DU97" s="182" t="n"/>
      <c r="DV97" s="182" t="n"/>
      <c r="DW97" s="182" t="n"/>
      <c r="DX97" s="182" t="n"/>
      <c r="DY97" s="182" t="n"/>
      <c r="DZ97" s="182" t="n"/>
      <c r="EA97" s="182" t="n"/>
      <c r="EB97" s="182" t="n"/>
      <c r="EC97" s="182" t="n"/>
      <c r="ED97" s="182" t="n"/>
      <c r="EE97" s="189">
        <f>729.8+729.8</f>
        <v/>
      </c>
      <c r="EF97" s="182" t="n"/>
      <c r="EG97" s="182" t="n"/>
      <c r="EH97" s="182" t="n"/>
      <c r="EI97" s="182" t="n"/>
      <c r="EJ97" s="182" t="n"/>
      <c r="EK97" s="182" t="n"/>
      <c r="EL97" s="182" t="n"/>
      <c r="EM97" s="182" t="n"/>
      <c r="EN97" s="182" t="n"/>
      <c r="EO97" s="182" t="n"/>
      <c r="EP97" s="182" t="n"/>
      <c r="EQ97" s="182" t="n"/>
      <c r="ER97" s="182" t="n"/>
      <c r="ES97" s="182" t="n"/>
      <c r="ET97" s="182" t="n"/>
      <c r="EU97" s="182" t="n"/>
      <c r="EV97" s="182" t="n"/>
      <c r="EW97" s="182" t="n"/>
      <c r="EX97" s="182" t="n"/>
      <c r="EY97" s="182" t="n"/>
      <c r="EZ97" s="182" t="n"/>
      <c r="FA97" s="182" t="n"/>
      <c r="FB97" s="182" t="n"/>
      <c r="FC97" s="182" t="n"/>
      <c r="FD97" s="182" t="n"/>
      <c r="FE97" s="182" t="n"/>
      <c r="FF97" s="182" t="n"/>
      <c r="FG97" s="182" t="n"/>
      <c r="FH97" s="182" t="n"/>
      <c r="FI97" s="182" t="n"/>
      <c r="FJ97" s="182" t="n"/>
      <c r="FK97" s="182" t="n"/>
      <c r="FL97" s="182" t="n"/>
      <c r="FM97" s="182" t="n"/>
      <c r="FN97" s="182" t="n"/>
      <c r="FO97" s="182" t="n"/>
      <c r="FP97" s="182" t="n"/>
      <c r="FQ97" s="182" t="n"/>
      <c r="FR97" s="182" t="n"/>
      <c r="FS97" s="182" t="n"/>
      <c r="FT97" s="182" t="n"/>
      <c r="FU97" s="182" t="n"/>
      <c r="FV97" s="182" t="n"/>
      <c r="FW97" s="182" t="n"/>
      <c r="FX97" s="182" t="n"/>
      <c r="FY97" s="182" t="n"/>
      <c r="FZ97" s="182" t="n"/>
      <c r="GA97" s="184" t="n"/>
      <c r="GB97" s="184" t="n"/>
      <c r="GC97" s="185">
        <f>SUM(G97:GB97)</f>
        <v/>
      </c>
      <c r="GD97" s="186">
        <f>E97-GC97</f>
        <v/>
      </c>
    </row>
    <row r="98" ht="14.25" customHeight="1">
      <c r="A98" s="5" t="n">
        <v>97</v>
      </c>
      <c r="B98" s="179" t="n">
        <v>44406</v>
      </c>
      <c r="C98" s="30" t="inlineStr">
        <is>
          <t>7-444-70168</t>
        </is>
      </c>
      <c r="D98" s="180" t="n">
        <v>44400</v>
      </c>
      <c r="E98" s="181" t="n">
        <v>5.81</v>
      </c>
      <c r="F98" s="182" t="n"/>
      <c r="G98" s="182" t="n"/>
      <c r="H98" s="182" t="n"/>
      <c r="I98" s="182" t="n"/>
      <c r="J98" s="182" t="n"/>
      <c r="K98" s="182" t="n"/>
      <c r="L98" s="182" t="n"/>
      <c r="M98" s="182" t="n"/>
      <c r="N98" s="182" t="n"/>
      <c r="O98" s="182" t="n"/>
      <c r="P98" s="182" t="n"/>
      <c r="Q98" s="182" t="n"/>
      <c r="R98" s="182" t="n"/>
      <c r="S98" s="182" t="n"/>
      <c r="T98" s="182" t="n"/>
      <c r="U98" s="182" t="n"/>
      <c r="V98" s="182" t="n"/>
      <c r="W98" s="182" t="n"/>
      <c r="X98" s="182" t="n"/>
      <c r="Y98" s="182" t="n"/>
      <c r="Z98" s="182" t="n"/>
      <c r="AA98" s="182" t="n"/>
      <c r="AB98" s="182" t="n"/>
      <c r="AC98" s="182" t="n"/>
      <c r="AD98" s="182" t="n"/>
      <c r="AE98" s="182" t="n"/>
      <c r="AF98" s="182" t="n"/>
      <c r="AG98" s="182" t="n"/>
      <c r="AH98" s="182" t="n"/>
      <c r="AI98" s="182" t="n"/>
      <c r="AJ98" s="182" t="n"/>
      <c r="AK98" s="182" t="n"/>
      <c r="AL98" s="182" t="n"/>
      <c r="AM98" s="182" t="n"/>
      <c r="AN98" s="182" t="n"/>
      <c r="AO98" s="182" t="n"/>
      <c r="AP98" s="182" t="n"/>
      <c r="AQ98" s="182" t="n"/>
      <c r="AR98" s="182" t="n"/>
      <c r="AS98" s="182" t="n"/>
      <c r="AT98" s="182" t="n"/>
      <c r="AU98" s="182" t="n"/>
      <c r="AV98" s="182" t="n"/>
      <c r="AW98" s="182" t="n"/>
      <c r="AX98" s="182" t="n"/>
      <c r="AY98" s="182" t="n"/>
      <c r="AZ98" s="182" t="n"/>
      <c r="BA98" s="182" t="n"/>
      <c r="BB98" s="182" t="n"/>
      <c r="BC98" s="182" t="n"/>
      <c r="BD98" s="182" t="n"/>
      <c r="BE98" s="182" t="n"/>
      <c r="BF98" s="182" t="n"/>
      <c r="BG98" s="182" t="n"/>
      <c r="BH98" s="182" t="n"/>
      <c r="BI98" s="182" t="n"/>
      <c r="BJ98" s="182" t="n"/>
      <c r="BK98" s="182" t="n"/>
      <c r="BL98" s="182" t="n"/>
      <c r="BM98" s="182" t="n"/>
      <c r="BN98" s="182" t="n"/>
      <c r="BO98" s="182" t="n"/>
      <c r="BP98" s="182" t="n"/>
      <c r="BQ98" s="182" t="n"/>
      <c r="BR98" s="182" t="n"/>
      <c r="BS98" s="182" t="n"/>
      <c r="BT98" s="182" t="n"/>
      <c r="BU98" s="182" t="n"/>
      <c r="BV98" s="182" t="n"/>
      <c r="BW98" s="182" t="n"/>
      <c r="BX98" s="182" t="n"/>
      <c r="BY98" s="182" t="n"/>
      <c r="BZ98" s="182" t="n"/>
      <c r="CA98" s="182" t="n"/>
      <c r="CB98" s="182" t="n"/>
      <c r="CC98" s="182" t="n"/>
      <c r="CD98" s="182" t="n"/>
      <c r="CE98" s="182" t="n"/>
      <c r="CF98" s="182" t="n"/>
      <c r="CG98" s="182" t="n"/>
      <c r="CH98" s="182" t="n"/>
      <c r="CI98" s="182" t="n"/>
      <c r="CJ98" s="182" t="n"/>
      <c r="CK98" s="182" t="n"/>
      <c r="CL98" s="182" t="n"/>
      <c r="CM98" s="182" t="n"/>
      <c r="CN98" s="182" t="n"/>
      <c r="CO98" s="182" t="n"/>
      <c r="CP98" s="182" t="n"/>
      <c r="CQ98" s="182" t="n"/>
      <c r="CR98" s="182" t="n"/>
      <c r="CS98" s="182" t="n"/>
      <c r="CT98" s="182" t="n"/>
      <c r="CU98" s="182" t="n"/>
      <c r="CV98" s="182" t="n"/>
      <c r="CW98" s="182" t="n"/>
      <c r="CX98" s="182" t="n"/>
      <c r="CY98" s="182" t="n"/>
      <c r="CZ98" s="182" t="n"/>
      <c r="DA98" s="182" t="n"/>
      <c r="DB98" s="182" t="n"/>
      <c r="DC98" s="182" t="n"/>
      <c r="DD98" s="182" t="n"/>
      <c r="DE98" s="182" t="n"/>
      <c r="DF98" s="182" t="n"/>
      <c r="DG98" s="182" t="n"/>
      <c r="DH98" s="182" t="n"/>
      <c r="DI98" s="182" t="n"/>
      <c r="DJ98" s="182" t="n"/>
      <c r="DK98" s="182" t="n"/>
      <c r="DL98" s="182" t="n"/>
      <c r="DM98" s="182" t="n"/>
      <c r="DN98" s="182" t="n"/>
      <c r="DO98" s="182" t="n"/>
      <c r="DP98" s="182" t="n"/>
      <c r="DQ98" s="182" t="n"/>
      <c r="DR98" s="182" t="n"/>
      <c r="DS98" s="182" t="n"/>
      <c r="DT98" s="182" t="n"/>
      <c r="DU98" s="182" t="n"/>
      <c r="DV98" s="182" t="n"/>
      <c r="DW98" s="182" t="n"/>
      <c r="DX98" s="182" t="n"/>
      <c r="DY98" s="182" t="n"/>
      <c r="DZ98" s="182" t="n"/>
      <c r="EA98" s="182" t="n"/>
      <c r="EB98" s="182" t="n"/>
      <c r="EC98" s="182" t="n"/>
      <c r="ED98" s="182" t="n"/>
      <c r="EE98" s="182" t="n"/>
      <c r="EF98" s="182" t="n"/>
      <c r="EG98" s="182" t="n"/>
      <c r="EH98" s="189" t="n">
        <v>5.81</v>
      </c>
      <c r="EI98" s="182" t="n"/>
      <c r="EJ98" s="182" t="n"/>
      <c r="EK98" s="182" t="n"/>
      <c r="EL98" s="182" t="n"/>
      <c r="EM98" s="182" t="n"/>
      <c r="EN98" s="182" t="n"/>
      <c r="EO98" s="182" t="n"/>
      <c r="EP98" s="182" t="n"/>
      <c r="EQ98" s="182" t="n"/>
      <c r="ER98" s="182" t="n"/>
      <c r="ES98" s="182" t="n"/>
      <c r="ET98" s="182" t="n"/>
      <c r="EU98" s="182" t="n"/>
      <c r="EV98" s="182" t="n"/>
      <c r="EW98" s="182" t="n"/>
      <c r="EX98" s="182" t="n"/>
      <c r="EY98" s="182" t="n"/>
      <c r="EZ98" s="182" t="n"/>
      <c r="FA98" s="182" t="n"/>
      <c r="FB98" s="182" t="n"/>
      <c r="FC98" s="182" t="n"/>
      <c r="FD98" s="182" t="n"/>
      <c r="FE98" s="182" t="n"/>
      <c r="FF98" s="182" t="n"/>
      <c r="FG98" s="182" t="n"/>
      <c r="FH98" s="182" t="n"/>
      <c r="FI98" s="182" t="n"/>
      <c r="FJ98" s="182" t="n"/>
      <c r="FK98" s="182" t="n"/>
      <c r="FL98" s="182" t="n"/>
      <c r="FM98" s="182" t="n"/>
      <c r="FN98" s="182" t="n"/>
      <c r="FO98" s="182" t="n"/>
      <c r="FP98" s="182" t="n"/>
      <c r="FQ98" s="182" t="n"/>
      <c r="FR98" s="182" t="n"/>
      <c r="FS98" s="182" t="n"/>
      <c r="FT98" s="182" t="n"/>
      <c r="FU98" s="182" t="n"/>
      <c r="FV98" s="182" t="n"/>
      <c r="FW98" s="182" t="n"/>
      <c r="FX98" s="182" t="n"/>
      <c r="FY98" s="182" t="n"/>
      <c r="FZ98" s="182" t="n"/>
      <c r="GA98" s="184" t="n"/>
      <c r="GB98" s="184" t="n"/>
      <c r="GC98" s="185">
        <f>SUM(G98:GB98)</f>
        <v/>
      </c>
      <c r="GD98" s="186">
        <f>E98-GC98</f>
        <v/>
      </c>
    </row>
    <row r="99" ht="14.25" customHeight="1">
      <c r="A99" s="5" t="n">
        <v>98</v>
      </c>
      <c r="B99" s="179" t="n">
        <v>44406</v>
      </c>
      <c r="C99" s="30" t="inlineStr">
        <is>
          <t>3-398-91678</t>
        </is>
      </c>
      <c r="D99" s="180" t="n">
        <v>44400</v>
      </c>
      <c r="E99" s="181" t="n">
        <v>9742.65</v>
      </c>
      <c r="F99" s="182" t="n"/>
      <c r="G99" s="182" t="n"/>
      <c r="H99" s="182" t="n"/>
      <c r="I99" s="182" t="n"/>
      <c r="J99" s="182" t="n"/>
      <c r="K99" s="182" t="n"/>
      <c r="L99" s="182" t="n"/>
      <c r="M99" s="182" t="n"/>
      <c r="N99" s="182" t="n"/>
      <c r="O99" s="182" t="n"/>
      <c r="P99" s="182" t="n"/>
      <c r="Q99" s="182" t="n"/>
      <c r="R99" s="182" t="n"/>
      <c r="S99" s="182" t="n"/>
      <c r="T99" s="182" t="n"/>
      <c r="U99" s="182" t="n"/>
      <c r="V99" s="182" t="n"/>
      <c r="W99" s="182" t="n"/>
      <c r="X99" s="182" t="n"/>
      <c r="Y99" s="182" t="n"/>
      <c r="Z99" s="189" t="n">
        <v>636.2</v>
      </c>
      <c r="AA99" s="189" t="n">
        <v>42.59</v>
      </c>
      <c r="AB99" s="182" t="n"/>
      <c r="AC99" s="182" t="n"/>
      <c r="AD99" s="182" t="n"/>
      <c r="AE99" s="182" t="n"/>
      <c r="AF99" s="182" t="n"/>
      <c r="AG99" s="182" t="n"/>
      <c r="AH99" s="182" t="n"/>
      <c r="AI99" s="182" t="n"/>
      <c r="AJ99" s="182" t="n"/>
      <c r="AK99" s="182" t="n"/>
      <c r="AL99" s="182" t="n"/>
      <c r="AM99" s="182" t="n"/>
      <c r="AN99" s="182" t="n"/>
      <c r="AO99" s="182" t="n"/>
      <c r="AP99" s="182" t="n"/>
      <c r="AQ99" s="182" t="n"/>
      <c r="AR99" s="182" t="n"/>
      <c r="AS99" s="182" t="n"/>
      <c r="AT99" s="182" t="n"/>
      <c r="AU99" s="182" t="n"/>
      <c r="AV99" s="182" t="n"/>
      <c r="AW99" s="189" t="n">
        <v>7756</v>
      </c>
      <c r="AX99" s="182" t="n"/>
      <c r="AY99" s="182" t="n"/>
      <c r="AZ99" s="182" t="n"/>
      <c r="BA99" s="182" t="n"/>
      <c r="BB99" s="182" t="n"/>
      <c r="BC99" s="182" t="n"/>
      <c r="BD99" s="182" t="n"/>
      <c r="BE99" s="182" t="n"/>
      <c r="BF99" s="182" t="n"/>
      <c r="BG99" s="182" t="n"/>
      <c r="BH99" s="182" t="n"/>
      <c r="BI99" s="182" t="n"/>
      <c r="BJ99" s="182" t="n"/>
      <c r="BK99" s="182" t="n"/>
      <c r="BL99" s="182" t="n"/>
      <c r="BM99" s="182" t="n"/>
      <c r="BN99" s="182" t="n"/>
      <c r="BO99" s="182" t="n"/>
      <c r="BP99" s="182" t="n"/>
      <c r="BQ99" s="182" t="n"/>
      <c r="BR99" s="182" t="n"/>
      <c r="BS99" s="182" t="n"/>
      <c r="BT99" s="182" t="n"/>
      <c r="BU99" s="182" t="n"/>
      <c r="BV99" s="182" t="n"/>
      <c r="BW99" s="182" t="n"/>
      <c r="BX99" s="182" t="n"/>
      <c r="BY99" s="182" t="n"/>
      <c r="BZ99" s="182" t="n"/>
      <c r="CA99" s="182" t="n"/>
      <c r="CB99" s="182" t="n"/>
      <c r="CC99" s="182" t="n"/>
      <c r="CD99" s="182" t="n"/>
      <c r="CE99" s="182" t="n"/>
      <c r="CF99" s="182" t="n"/>
      <c r="CG99" s="182" t="n"/>
      <c r="CH99" s="182" t="n"/>
      <c r="CI99" s="182" t="n"/>
      <c r="CJ99" s="182" t="n"/>
      <c r="CK99" s="182" t="n"/>
      <c r="CL99" s="182" t="n"/>
      <c r="CM99" s="182" t="n"/>
      <c r="CN99" s="182" t="n"/>
      <c r="CO99" s="182" t="n"/>
      <c r="CP99" s="182" t="n"/>
      <c r="CQ99" s="182" t="n"/>
      <c r="CR99" s="182" t="n"/>
      <c r="CS99" s="182" t="n"/>
      <c r="CT99" s="182" t="n"/>
      <c r="CU99" s="182" t="n"/>
      <c r="CV99" s="189" t="n">
        <v>583.1900000000001</v>
      </c>
      <c r="CW99" s="182" t="n"/>
      <c r="CX99" s="182" t="n"/>
      <c r="CY99" s="182" t="n"/>
      <c r="CZ99" s="182" t="n"/>
      <c r="DA99" s="182" t="n"/>
      <c r="DB99" s="182" t="n"/>
      <c r="DC99" s="182" t="n"/>
      <c r="DD99" s="182" t="n"/>
      <c r="DE99" s="182" t="n"/>
      <c r="DF99" s="182" t="n"/>
      <c r="DG99" s="182" t="n"/>
      <c r="DH99" s="182" t="n"/>
      <c r="DI99" s="182" t="n"/>
      <c r="DJ99" s="182" t="n"/>
      <c r="DK99" s="182" t="n"/>
      <c r="DL99" s="182" t="n"/>
      <c r="DM99" s="189" t="n">
        <v>675.47</v>
      </c>
      <c r="DN99" s="182" t="n"/>
      <c r="DO99" s="182" t="n"/>
      <c r="DP99" s="182" t="n"/>
      <c r="DQ99" s="182" t="n"/>
      <c r="DR99" s="182" t="n"/>
      <c r="DS99" s="182" t="n"/>
      <c r="DT99" s="182" t="n"/>
      <c r="DU99" s="182" t="n"/>
      <c r="DV99" s="182" t="n"/>
      <c r="DW99" s="182" t="n"/>
      <c r="DX99" s="182" t="n"/>
      <c r="DY99" s="182" t="n"/>
      <c r="DZ99" s="182" t="n"/>
      <c r="EA99" s="182" t="n"/>
      <c r="EB99" s="182" t="n"/>
      <c r="EC99" s="182" t="n"/>
      <c r="ED99" s="182" t="n"/>
      <c r="EE99" s="182" t="n"/>
      <c r="EF99" s="182" t="n"/>
      <c r="EG99" s="182" t="n"/>
      <c r="EH99" s="182" t="n"/>
      <c r="EI99" s="182" t="n"/>
      <c r="EJ99" s="182" t="n"/>
      <c r="EK99" s="182" t="n"/>
      <c r="EL99" s="182" t="n"/>
      <c r="EM99" s="182" t="n"/>
      <c r="EN99" s="182" t="n"/>
      <c r="EO99" s="182" t="n"/>
      <c r="EP99" s="182" t="n"/>
      <c r="EQ99" s="182" t="n"/>
      <c r="ER99" s="182" t="n"/>
      <c r="ES99" s="182" t="n"/>
      <c r="ET99" s="182" t="n"/>
      <c r="EU99" s="182" t="n"/>
      <c r="EV99" s="182" t="n"/>
      <c r="EW99" s="182" t="n"/>
      <c r="EX99" s="182" t="n"/>
      <c r="EY99" s="182" t="n"/>
      <c r="EZ99" s="182" t="n"/>
      <c r="FA99" s="182" t="n"/>
      <c r="FB99" s="182" t="n"/>
      <c r="FC99" s="182" t="n"/>
      <c r="FD99" s="182" t="n"/>
      <c r="FE99" s="182" t="n"/>
      <c r="FF99" s="182" t="n"/>
      <c r="FG99" s="182" t="n"/>
      <c r="FH99" s="182" t="n"/>
      <c r="FI99" s="182" t="n"/>
      <c r="FJ99" s="189" t="n">
        <v>49.2</v>
      </c>
      <c r="FK99" s="182" t="n"/>
      <c r="FL99" s="182" t="n"/>
      <c r="FM99" s="182" t="n"/>
      <c r="FN99" s="182" t="n"/>
      <c r="FO99" s="182" t="n"/>
      <c r="FP99" s="182" t="n"/>
      <c r="FQ99" s="182" t="n"/>
      <c r="FR99" s="182" t="n"/>
      <c r="FS99" s="182" t="n"/>
      <c r="FT99" s="182" t="n"/>
      <c r="FU99" s="182" t="n"/>
      <c r="FV99" s="182" t="n"/>
      <c r="FW99" s="182" t="n"/>
      <c r="FX99" s="182" t="n"/>
      <c r="FY99" s="182" t="n"/>
      <c r="FZ99" s="182" t="n"/>
      <c r="GA99" s="184" t="n"/>
      <c r="GB99" s="184" t="n"/>
      <c r="GC99" s="185">
        <f>SUM(G99:GB99)</f>
        <v/>
      </c>
      <c r="GD99" s="186">
        <f>E99-GC99</f>
        <v/>
      </c>
    </row>
    <row r="100" ht="14.25" customHeight="1">
      <c r="A100" s="5" t="n">
        <v>99</v>
      </c>
      <c r="B100" s="179" t="n">
        <v>44406</v>
      </c>
      <c r="C100" s="30" t="inlineStr">
        <is>
          <t>3-399-44780</t>
        </is>
      </c>
      <c r="D100" s="180" t="n">
        <v>44403</v>
      </c>
      <c r="E100" s="181" t="n">
        <v>7520.86</v>
      </c>
      <c r="F100" s="182" t="n"/>
      <c r="G100" s="182" t="n"/>
      <c r="H100" s="182" t="n"/>
      <c r="I100" s="182" t="n"/>
      <c r="J100" s="182" t="n"/>
      <c r="K100" s="182" t="n"/>
      <c r="L100" s="182" t="n"/>
      <c r="M100" s="182" t="n"/>
      <c r="N100" s="182" t="n"/>
      <c r="O100" s="182" t="n"/>
      <c r="P100" s="182" t="n"/>
      <c r="Q100" s="182" t="n"/>
      <c r="R100" s="182" t="n"/>
      <c r="S100" s="182" t="n"/>
      <c r="T100" s="182" t="n"/>
      <c r="U100" s="182" t="n"/>
      <c r="V100" s="182" t="n"/>
      <c r="W100" s="182" t="n"/>
      <c r="X100" s="182" t="n"/>
      <c r="Y100" s="182" t="n"/>
      <c r="Z100" s="182" t="n"/>
      <c r="AA100" s="182" t="n"/>
      <c r="AB100" s="182" t="n"/>
      <c r="AC100" s="182" t="n"/>
      <c r="AD100" s="182" t="n"/>
      <c r="AE100" s="182" t="n"/>
      <c r="AF100" s="182" t="n"/>
      <c r="AG100" s="182" t="n"/>
      <c r="AH100" s="182" t="n"/>
      <c r="AI100" s="182" t="n"/>
      <c r="AJ100" s="182" t="n"/>
      <c r="AK100" s="182" t="n"/>
      <c r="AL100" s="182" t="n"/>
      <c r="AM100" s="182" t="n"/>
      <c r="AN100" s="182" t="n"/>
      <c r="AO100" s="182" t="n"/>
      <c r="AP100" s="182" t="n"/>
      <c r="AQ100" s="182" t="n"/>
      <c r="AR100" s="182" t="n"/>
      <c r="AS100" s="182" t="n"/>
      <c r="AT100" s="182" t="n"/>
      <c r="AU100" s="182" t="n"/>
      <c r="AV100" s="182" t="n"/>
      <c r="AW100" s="182" t="n"/>
      <c r="AX100" s="182" t="n"/>
      <c r="AY100" s="182" t="n"/>
      <c r="AZ100" s="182" t="n"/>
      <c r="BA100" s="182" t="n"/>
      <c r="BB100" s="182" t="n"/>
      <c r="BC100" s="182" t="n"/>
      <c r="BD100" s="182" t="n"/>
      <c r="BE100" s="182" t="n"/>
      <c r="BF100" s="182" t="n"/>
      <c r="BG100" s="182" t="n"/>
      <c r="BH100" s="182" t="n"/>
      <c r="BI100" s="182" t="n"/>
      <c r="BJ100" s="182" t="n"/>
      <c r="BK100" s="182" t="n"/>
      <c r="BL100" s="182" t="n"/>
      <c r="BM100" s="182" t="n"/>
      <c r="BN100" s="182" t="n"/>
      <c r="BO100" s="182" t="n"/>
      <c r="BP100" s="182" t="n"/>
      <c r="BQ100" s="182" t="n"/>
      <c r="BR100" s="182" t="n"/>
      <c r="BS100" s="182" t="n"/>
      <c r="BT100" s="182" t="n"/>
      <c r="BU100" s="182" t="n"/>
      <c r="BV100" s="182" t="n"/>
      <c r="BW100" s="182" t="n"/>
      <c r="BX100" s="182" t="n"/>
      <c r="BY100" s="182" t="n"/>
      <c r="BZ100" s="182" t="n"/>
      <c r="CA100" s="182" t="n"/>
      <c r="CB100" s="182" t="n"/>
      <c r="CC100" s="182" t="n"/>
      <c r="CD100" s="182" t="n"/>
      <c r="CE100" s="182" t="n"/>
      <c r="CF100" s="182" t="n"/>
      <c r="CG100" s="182" t="n"/>
      <c r="CH100" s="182" t="n"/>
      <c r="CI100" s="182" t="n"/>
      <c r="CJ100" s="182" t="n"/>
      <c r="CK100" s="182" t="n"/>
      <c r="CL100" s="182" t="n"/>
      <c r="CM100" s="182" t="n"/>
      <c r="CN100" s="182" t="n"/>
      <c r="CO100" s="182" t="n"/>
      <c r="CP100" s="182" t="n"/>
      <c r="CQ100" s="182" t="n"/>
      <c r="CR100" s="182" t="n"/>
      <c r="CS100" s="182" t="n"/>
      <c r="CT100" s="182" t="n"/>
      <c r="CU100" s="182" t="n"/>
      <c r="CV100" s="182" t="n"/>
      <c r="CW100" s="182" t="n"/>
      <c r="CX100" s="182" t="n"/>
      <c r="CY100" s="182" t="n"/>
      <c r="CZ100" s="182" t="n"/>
      <c r="DA100" s="182" t="n"/>
      <c r="DB100" s="182" t="n"/>
      <c r="DC100" s="182" t="n"/>
      <c r="DD100" s="182" t="n"/>
      <c r="DE100" s="182" t="n"/>
      <c r="DF100" s="182" t="n"/>
      <c r="DG100" s="182" t="n"/>
      <c r="DH100" s="182" t="n"/>
      <c r="DI100" s="182" t="n"/>
      <c r="DJ100" s="182" t="n"/>
      <c r="DK100" s="182" t="n"/>
      <c r="DL100" s="182" t="n"/>
      <c r="DM100" s="182" t="n"/>
      <c r="DN100" s="182" t="n"/>
      <c r="DO100" s="182" t="n"/>
      <c r="DP100" s="182" t="n"/>
      <c r="DQ100" s="182" t="n"/>
      <c r="DR100" s="182" t="n"/>
      <c r="DS100" s="182" t="n"/>
      <c r="DT100" s="182" t="n"/>
      <c r="DU100" s="182" t="n"/>
      <c r="DV100" s="182" t="n"/>
      <c r="DW100" s="182" t="n"/>
      <c r="DX100" s="182" t="n"/>
      <c r="DY100" s="182" t="n"/>
      <c r="DZ100" s="182" t="n"/>
      <c r="EA100" s="182" t="n"/>
      <c r="EB100" s="182" t="n"/>
      <c r="EC100" s="182" t="n"/>
      <c r="ED100" s="182" t="n"/>
      <c r="EE100" s="182" t="n"/>
      <c r="EF100" s="182" t="n"/>
      <c r="EG100" s="182" t="n"/>
      <c r="EH100" s="182" t="n"/>
      <c r="EI100" s="182" t="n"/>
      <c r="EJ100" s="182" t="n"/>
      <c r="EK100" s="182" t="n"/>
      <c r="EL100" s="182" t="n"/>
      <c r="EM100" s="182" t="n"/>
      <c r="EN100" s="182" t="n"/>
      <c r="EO100" s="189">
        <f>3783.89+3648.94</f>
        <v/>
      </c>
      <c r="EP100" s="182" t="n"/>
      <c r="EQ100" s="182" t="n"/>
      <c r="ER100" s="182" t="n"/>
      <c r="ES100" s="189" t="n">
        <v>49.8</v>
      </c>
      <c r="ET100" s="182" t="n"/>
      <c r="EU100" s="182" t="n"/>
      <c r="EV100" s="182" t="n"/>
      <c r="EW100" s="182" t="n"/>
      <c r="EX100" s="182" t="n"/>
      <c r="EY100" s="182" t="n"/>
      <c r="EZ100" s="182" t="n"/>
      <c r="FA100" s="182" t="n"/>
      <c r="FB100" s="182" t="n"/>
      <c r="FC100" s="182" t="n"/>
      <c r="FD100" s="182" t="n"/>
      <c r="FE100" s="182" t="n"/>
      <c r="FF100" s="182" t="n"/>
      <c r="FG100" s="182" t="n"/>
      <c r="FH100" s="182" t="n"/>
      <c r="FI100" s="182" t="n"/>
      <c r="FJ100" s="189" t="n">
        <v>38.23</v>
      </c>
      <c r="FK100" s="182" t="n"/>
      <c r="FL100" s="182" t="n"/>
      <c r="FM100" s="182" t="n"/>
      <c r="FN100" s="182" t="n"/>
      <c r="FO100" s="182" t="n"/>
      <c r="FP100" s="182" t="n"/>
      <c r="FQ100" s="182" t="n"/>
      <c r="FR100" s="182" t="n"/>
      <c r="FS100" s="182" t="n"/>
      <c r="FT100" s="182" t="n"/>
      <c r="FU100" s="182" t="n"/>
      <c r="FV100" s="182" t="n"/>
      <c r="FW100" s="182" t="n"/>
      <c r="FX100" s="182" t="n"/>
      <c r="FY100" s="182" t="n"/>
      <c r="FZ100" s="182" t="n"/>
      <c r="GA100" s="184" t="n"/>
      <c r="GB100" s="184" t="n"/>
      <c r="GC100" s="185">
        <f>SUM(G100:GB100)</f>
        <v/>
      </c>
      <c r="GD100" s="186">
        <f>E100-GC100</f>
        <v/>
      </c>
    </row>
    <row r="101" ht="14.25" customHeight="1">
      <c r="A101" s="5" t="n">
        <v>100</v>
      </c>
      <c r="B101" s="179" t="n">
        <v>44414</v>
      </c>
      <c r="C101" s="30" t="inlineStr">
        <is>
          <t>9-602-37508</t>
        </is>
      </c>
      <c r="D101" s="180" t="n">
        <v>44400</v>
      </c>
      <c r="E101" s="181" t="n">
        <v>100.09</v>
      </c>
      <c r="F101" s="182" t="n"/>
      <c r="G101" s="182" t="n"/>
      <c r="H101" s="182" t="n"/>
      <c r="I101" s="182" t="n"/>
      <c r="J101" s="182" t="n"/>
      <c r="K101" s="182" t="n"/>
      <c r="L101" s="182" t="n"/>
      <c r="M101" s="182" t="n"/>
      <c r="N101" s="182" t="n"/>
      <c r="O101" s="182" t="n"/>
      <c r="P101" s="182" t="n"/>
      <c r="Q101" s="182" t="n"/>
      <c r="R101" s="182" t="n"/>
      <c r="S101" s="182" t="n"/>
      <c r="T101" s="182" t="n"/>
      <c r="U101" s="182" t="n"/>
      <c r="V101" s="182" t="n"/>
      <c r="W101" s="182" t="n"/>
      <c r="X101" s="182" t="n"/>
      <c r="Y101" s="182" t="n"/>
      <c r="Z101" s="182" t="n"/>
      <c r="AA101" s="183" t="n">
        <v>100.09</v>
      </c>
      <c r="AB101" s="182" t="n"/>
      <c r="AC101" s="182" t="n"/>
      <c r="AD101" s="182" t="n"/>
      <c r="AE101" s="182" t="n"/>
      <c r="AF101" s="182" t="n"/>
      <c r="AG101" s="182" t="n"/>
      <c r="AH101" s="182" t="n"/>
      <c r="AI101" s="182" t="n"/>
      <c r="AJ101" s="182" t="n"/>
      <c r="AK101" s="182" t="n"/>
      <c r="AL101" s="182" t="n"/>
      <c r="AM101" s="182" t="n"/>
      <c r="AN101" s="182" t="n"/>
      <c r="AO101" s="182" t="n"/>
      <c r="AP101" s="182" t="n"/>
      <c r="AQ101" s="182" t="n"/>
      <c r="AR101" s="182" t="n"/>
      <c r="AS101" s="182" t="n"/>
      <c r="AT101" s="182" t="n"/>
      <c r="AU101" s="182" t="n"/>
      <c r="AV101" s="182" t="n"/>
      <c r="AW101" s="182" t="n"/>
      <c r="AX101" s="182" t="n"/>
      <c r="AY101" s="182" t="n"/>
      <c r="AZ101" s="182" t="n"/>
      <c r="BA101" s="182" t="n"/>
      <c r="BB101" s="182" t="n"/>
      <c r="BC101" s="182" t="n"/>
      <c r="BD101" s="182" t="n"/>
      <c r="BE101" s="182" t="n"/>
      <c r="BF101" s="182" t="n"/>
      <c r="BG101" s="182" t="n"/>
      <c r="BH101" s="182" t="n"/>
      <c r="BI101" s="182" t="n"/>
      <c r="BJ101" s="182" t="n"/>
      <c r="BK101" s="182" t="n"/>
      <c r="BL101" s="182" t="n"/>
      <c r="BM101" s="182" t="n"/>
      <c r="BN101" s="182" t="n"/>
      <c r="BO101" s="182" t="n"/>
      <c r="BP101" s="182" t="n"/>
      <c r="BQ101" s="182" t="n"/>
      <c r="BR101" s="182" t="n"/>
      <c r="BS101" s="182" t="n"/>
      <c r="BT101" s="182" t="n"/>
      <c r="BU101" s="182" t="n"/>
      <c r="BV101" s="182" t="n"/>
      <c r="BW101" s="182" t="n"/>
      <c r="BX101" s="182" t="n"/>
      <c r="BY101" s="182" t="n"/>
      <c r="BZ101" s="182" t="n"/>
      <c r="CA101" s="182" t="n"/>
      <c r="CB101" s="182" t="n"/>
      <c r="CC101" s="182" t="n"/>
      <c r="CD101" s="182" t="n"/>
      <c r="CE101" s="182" t="n"/>
      <c r="CF101" s="182" t="n"/>
      <c r="CG101" s="182" t="n"/>
      <c r="CH101" s="182" t="n"/>
      <c r="CI101" s="182" t="n"/>
      <c r="CJ101" s="182" t="n"/>
      <c r="CK101" s="182" t="n"/>
      <c r="CL101" s="182" t="n"/>
      <c r="CM101" s="182" t="n"/>
      <c r="CN101" s="182" t="n"/>
      <c r="CO101" s="182" t="n"/>
      <c r="CP101" s="182" t="n"/>
      <c r="CQ101" s="182" t="n"/>
      <c r="CR101" s="182" t="n"/>
      <c r="CS101" s="182" t="n"/>
      <c r="CT101" s="182" t="n"/>
      <c r="CU101" s="182" t="n"/>
      <c r="CV101" s="182" t="n"/>
      <c r="CW101" s="182" t="n"/>
      <c r="CX101" s="182" t="n"/>
      <c r="CY101" s="182" t="n"/>
      <c r="CZ101" s="182" t="n"/>
      <c r="DA101" s="182" t="n"/>
      <c r="DB101" s="182" t="n"/>
      <c r="DC101" s="182" t="n"/>
      <c r="DD101" s="182" t="n"/>
      <c r="DE101" s="182" t="n"/>
      <c r="DF101" s="182" t="n"/>
      <c r="DG101" s="182" t="n"/>
      <c r="DH101" s="182" t="n"/>
      <c r="DI101" s="182" t="n"/>
      <c r="DJ101" s="182" t="n"/>
      <c r="DK101" s="182" t="n"/>
      <c r="DL101" s="182" t="n"/>
      <c r="DM101" s="182" t="n"/>
      <c r="DN101" s="182" t="n"/>
      <c r="DO101" s="182" t="n"/>
      <c r="DP101" s="182" t="n"/>
      <c r="DQ101" s="182" t="n"/>
      <c r="DR101" s="182" t="n"/>
      <c r="DS101" s="182" t="n"/>
      <c r="DT101" s="182" t="n"/>
      <c r="DU101" s="182" t="n"/>
      <c r="DV101" s="182" t="n"/>
      <c r="DW101" s="182" t="n"/>
      <c r="DX101" s="182" t="n"/>
      <c r="DY101" s="182" t="n"/>
      <c r="DZ101" s="182" t="n"/>
      <c r="EA101" s="182" t="n"/>
      <c r="EB101" s="182" t="n"/>
      <c r="EC101" s="182" t="n"/>
      <c r="ED101" s="182" t="n"/>
      <c r="EE101" s="182" t="n"/>
      <c r="EF101" s="182" t="n"/>
      <c r="EG101" s="182" t="n"/>
      <c r="EH101" s="182" t="n"/>
      <c r="EI101" s="182" t="n"/>
      <c r="EJ101" s="182" t="n"/>
      <c r="EK101" s="182" t="n"/>
      <c r="EL101" s="182" t="n"/>
      <c r="EM101" s="182" t="n"/>
      <c r="EN101" s="182" t="n"/>
      <c r="EO101" s="182" t="n"/>
      <c r="EP101" s="182" t="n"/>
      <c r="EQ101" s="182" t="n"/>
      <c r="ER101" s="182" t="n"/>
      <c r="ES101" s="182" t="n"/>
      <c r="ET101" s="182" t="n"/>
      <c r="EU101" s="182" t="n"/>
      <c r="EV101" s="182" t="n"/>
      <c r="EW101" s="182" t="n"/>
      <c r="EX101" s="182" t="n"/>
      <c r="EY101" s="182" t="n"/>
      <c r="EZ101" s="182" t="n"/>
      <c r="FA101" s="182" t="n"/>
      <c r="FB101" s="182" t="n"/>
      <c r="FC101" s="182" t="n"/>
      <c r="FD101" s="182" t="n"/>
      <c r="FE101" s="182" t="n"/>
      <c r="FF101" s="182" t="n"/>
      <c r="FG101" s="182" t="n"/>
      <c r="FH101" s="182" t="n"/>
      <c r="FI101" s="182" t="n"/>
      <c r="FJ101" s="182" t="n"/>
      <c r="FK101" s="182" t="n"/>
      <c r="FL101" s="182" t="n"/>
      <c r="FM101" s="182" t="n"/>
      <c r="FN101" s="182" t="n"/>
      <c r="FO101" s="182" t="n"/>
      <c r="FP101" s="182" t="n"/>
      <c r="FQ101" s="182" t="n"/>
      <c r="FR101" s="182" t="n"/>
      <c r="FS101" s="182" t="n"/>
      <c r="FT101" s="182" t="n"/>
      <c r="FU101" s="182" t="n"/>
      <c r="FV101" s="182" t="n"/>
      <c r="FW101" s="182" t="n"/>
      <c r="FX101" s="182" t="n"/>
      <c r="FY101" s="182" t="n"/>
      <c r="FZ101" s="182" t="n"/>
      <c r="GA101" s="184" t="n"/>
      <c r="GB101" s="184" t="n"/>
      <c r="GC101" s="185">
        <f>SUM(G101:GB101)</f>
        <v/>
      </c>
      <c r="GD101" s="186">
        <f>E101-GC101</f>
        <v/>
      </c>
    </row>
    <row r="102">
      <c r="A102" s="5" t="n">
        <v>101</v>
      </c>
      <c r="B102" s="179" t="n">
        <v>44414</v>
      </c>
      <c r="C102" s="30" t="inlineStr">
        <is>
          <t>9-602-57241</t>
        </is>
      </c>
      <c r="D102" s="180" t="n">
        <v>44403</v>
      </c>
      <c r="E102" s="181" t="n">
        <v>552.09</v>
      </c>
      <c r="F102" s="182" t="n"/>
      <c r="G102" s="182" t="n"/>
      <c r="H102" s="182" t="n"/>
      <c r="I102" s="182" t="n"/>
      <c r="J102" s="182" t="n"/>
      <c r="K102" s="182" t="n"/>
      <c r="L102" s="182" t="n"/>
      <c r="M102" s="182" t="n"/>
      <c r="N102" s="182" t="n"/>
      <c r="O102" s="182" t="n"/>
      <c r="P102" s="182" t="n"/>
      <c r="Q102" s="182" t="n"/>
      <c r="R102" s="182" t="n"/>
      <c r="S102" s="182" t="n"/>
      <c r="T102" s="182" t="n"/>
      <c r="U102" s="182" t="n"/>
      <c r="V102" s="182" t="n"/>
      <c r="W102" s="182" t="n"/>
      <c r="X102" s="182" t="n"/>
      <c r="Y102" s="182" t="n"/>
      <c r="Z102" s="182" t="n"/>
      <c r="AA102" s="183" t="n">
        <v>552.09</v>
      </c>
      <c r="AB102" s="182" t="n"/>
      <c r="AC102" s="182" t="n"/>
      <c r="AD102" s="182" t="n"/>
      <c r="AE102" s="182" t="n"/>
      <c r="AF102" s="182" t="n"/>
      <c r="AG102" s="182" t="n"/>
      <c r="AH102" s="182" t="n"/>
      <c r="AI102" s="182" t="n"/>
      <c r="AJ102" s="182" t="n"/>
      <c r="AK102" s="182" t="n"/>
      <c r="AL102" s="182" t="n"/>
      <c r="AM102" s="182" t="n"/>
      <c r="AN102" s="182" t="n"/>
      <c r="AO102" s="182" t="n"/>
      <c r="AP102" s="182" t="n"/>
      <c r="AQ102" s="182" t="n"/>
      <c r="AR102" s="182" t="n"/>
      <c r="AS102" s="182" t="n"/>
      <c r="AT102" s="182" t="n"/>
      <c r="AU102" s="182" t="n"/>
      <c r="AV102" s="182" t="n"/>
      <c r="AW102" s="182" t="n"/>
      <c r="AX102" s="182" t="n"/>
      <c r="AY102" s="182" t="n"/>
      <c r="AZ102" s="182" t="n"/>
      <c r="BA102" s="182" t="n"/>
      <c r="BB102" s="182" t="n"/>
      <c r="BC102" s="182" t="n"/>
      <c r="BD102" s="182" t="n"/>
      <c r="BE102" s="182" t="n"/>
      <c r="BF102" s="182" t="n"/>
      <c r="BG102" s="182" t="n"/>
      <c r="BH102" s="182" t="n"/>
      <c r="BI102" s="182" t="n"/>
      <c r="BJ102" s="182" t="n"/>
      <c r="BK102" s="182" t="n"/>
      <c r="BL102" s="182" t="n"/>
      <c r="BM102" s="182" t="n"/>
      <c r="BN102" s="182" t="n"/>
      <c r="BO102" s="182" t="n"/>
      <c r="BP102" s="182" t="n"/>
      <c r="BQ102" s="182" t="n"/>
      <c r="BR102" s="182" t="n"/>
      <c r="BS102" s="182" t="n"/>
      <c r="BT102" s="182" t="n"/>
      <c r="BU102" s="182" t="n"/>
      <c r="BV102" s="182" t="n"/>
      <c r="BW102" s="182" t="n"/>
      <c r="BX102" s="182" t="n"/>
      <c r="BY102" s="182" t="n"/>
      <c r="BZ102" s="182" t="n"/>
      <c r="CA102" s="182" t="n"/>
      <c r="CB102" s="182" t="n"/>
      <c r="CC102" s="182" t="n"/>
      <c r="CD102" s="182" t="n"/>
      <c r="CE102" s="182" t="n"/>
      <c r="CF102" s="182" t="n"/>
      <c r="CG102" s="182" t="n"/>
      <c r="CH102" s="182" t="n"/>
      <c r="CI102" s="182" t="n"/>
      <c r="CJ102" s="182" t="n"/>
      <c r="CK102" s="182" t="n"/>
      <c r="CL102" s="182" t="n"/>
      <c r="CM102" s="182" t="n"/>
      <c r="CN102" s="182" t="n"/>
      <c r="CO102" s="182" t="n"/>
      <c r="CP102" s="182" t="n"/>
      <c r="CQ102" s="182" t="n"/>
      <c r="CR102" s="182" t="n"/>
      <c r="CS102" s="182" t="n"/>
      <c r="CT102" s="182" t="n"/>
      <c r="CU102" s="182" t="n"/>
      <c r="CV102" s="182" t="n"/>
      <c r="CW102" s="182" t="n"/>
      <c r="CX102" s="182" t="n"/>
      <c r="CY102" s="182" t="n"/>
      <c r="CZ102" s="182" t="n"/>
      <c r="DA102" s="182" t="n"/>
      <c r="DB102" s="182" t="n"/>
      <c r="DC102" s="182" t="n"/>
      <c r="DD102" s="182" t="n"/>
      <c r="DE102" s="182" t="n"/>
      <c r="DF102" s="182" t="n"/>
      <c r="DG102" s="182" t="n"/>
      <c r="DH102" s="182" t="n"/>
      <c r="DI102" s="182" t="n"/>
      <c r="DJ102" s="182" t="n"/>
      <c r="DK102" s="182" t="n"/>
      <c r="DL102" s="182" t="n"/>
      <c r="DM102" s="182" t="n"/>
      <c r="DN102" s="182" t="n"/>
      <c r="DO102" s="182" t="n"/>
      <c r="DP102" s="182" t="n"/>
      <c r="DQ102" s="182" t="n"/>
      <c r="DR102" s="182" t="n"/>
      <c r="DS102" s="182" t="n"/>
      <c r="DT102" s="182" t="n"/>
      <c r="DU102" s="182" t="n"/>
      <c r="DV102" s="182" t="n"/>
      <c r="DW102" s="182" t="n"/>
      <c r="DX102" s="182" t="n"/>
      <c r="DY102" s="182" t="n"/>
      <c r="DZ102" s="182" t="n"/>
      <c r="EA102" s="182" t="n"/>
      <c r="EB102" s="182" t="n"/>
      <c r="EC102" s="182" t="n"/>
      <c r="ED102" s="182" t="n"/>
      <c r="EE102" s="182" t="n"/>
      <c r="EF102" s="182" t="n"/>
      <c r="EG102" s="182" t="n"/>
      <c r="EH102" s="182" t="n"/>
      <c r="EI102" s="182" t="n"/>
      <c r="EJ102" s="182" t="n"/>
      <c r="EK102" s="182" t="n"/>
      <c r="EL102" s="182" t="n"/>
      <c r="EM102" s="182" t="n"/>
      <c r="EN102" s="182" t="n"/>
      <c r="EO102" s="182" t="n"/>
      <c r="EP102" s="182" t="n"/>
      <c r="EQ102" s="182" t="n"/>
      <c r="ER102" s="182" t="n"/>
      <c r="ES102" s="182" t="n"/>
      <c r="ET102" s="182" t="n"/>
      <c r="EU102" s="182" t="n"/>
      <c r="EV102" s="182" t="n"/>
      <c r="EW102" s="182" t="n"/>
      <c r="EX102" s="182" t="n"/>
      <c r="EY102" s="182" t="n"/>
      <c r="EZ102" s="182" t="n"/>
      <c r="FA102" s="182" t="n"/>
      <c r="FB102" s="182" t="n"/>
      <c r="FC102" s="182" t="n"/>
      <c r="FD102" s="182" t="n"/>
      <c r="FE102" s="182" t="n"/>
      <c r="FF102" s="182" t="n"/>
      <c r="FG102" s="182" t="n"/>
      <c r="FH102" s="182" t="n"/>
      <c r="FI102" s="182" t="n"/>
      <c r="FJ102" s="182" t="n"/>
      <c r="FK102" s="182" t="n"/>
      <c r="FL102" s="182" t="n"/>
      <c r="FM102" s="182" t="n"/>
      <c r="FN102" s="182" t="n"/>
      <c r="FO102" s="182" t="n"/>
      <c r="FP102" s="182" t="n"/>
      <c r="FQ102" s="182" t="n"/>
      <c r="FR102" s="182" t="n"/>
      <c r="FS102" s="182" t="n"/>
      <c r="FT102" s="182" t="n"/>
      <c r="FU102" s="182" t="n"/>
      <c r="FV102" s="182" t="n"/>
      <c r="FW102" s="182" t="n"/>
      <c r="FX102" s="182" t="n"/>
      <c r="FY102" s="182" t="n"/>
      <c r="FZ102" s="182" t="n"/>
      <c r="GA102" s="184" t="n"/>
      <c r="GB102" s="184" t="n"/>
      <c r="GC102" s="185">
        <f>SUM(G102:GB102)</f>
        <v/>
      </c>
      <c r="GD102" s="186">
        <f>E102-GC102</f>
        <v/>
      </c>
    </row>
    <row r="103">
      <c r="A103" s="5" t="n">
        <v>102</v>
      </c>
      <c r="B103" s="179" t="n">
        <v>44414</v>
      </c>
      <c r="C103" s="30" t="inlineStr">
        <is>
          <t>9-603-18384</t>
        </is>
      </c>
      <c r="D103" s="180" t="n">
        <v>44407</v>
      </c>
      <c r="E103" s="181" t="n">
        <v>142.27</v>
      </c>
      <c r="F103" s="182" t="n"/>
      <c r="G103" s="182" t="n"/>
      <c r="H103" s="182" t="n"/>
      <c r="I103" s="182" t="n"/>
      <c r="J103" s="182" t="n"/>
      <c r="K103" s="182" t="n"/>
      <c r="L103" s="182" t="n"/>
      <c r="M103" s="182" t="n"/>
      <c r="N103" s="182" t="n"/>
      <c r="O103" s="182" t="n"/>
      <c r="P103" s="182" t="n"/>
      <c r="Q103" s="182" t="n"/>
      <c r="R103" s="182" t="n"/>
      <c r="S103" s="182" t="n"/>
      <c r="T103" s="182" t="n"/>
      <c r="U103" s="182" t="n"/>
      <c r="V103" s="182" t="n"/>
      <c r="W103" s="182" t="n"/>
      <c r="X103" s="182" t="n"/>
      <c r="Y103" s="182" t="n"/>
      <c r="Z103" s="182" t="n"/>
      <c r="AA103" s="183" t="n">
        <v>142.27</v>
      </c>
      <c r="AB103" s="182" t="n"/>
      <c r="AC103" s="182" t="n"/>
      <c r="AD103" s="182" t="n"/>
      <c r="AE103" s="182" t="n"/>
      <c r="AF103" s="182" t="n"/>
      <c r="AG103" s="182" t="n"/>
      <c r="AH103" s="182" t="n"/>
      <c r="AI103" s="182" t="n"/>
      <c r="AJ103" s="182" t="n"/>
      <c r="AK103" s="182" t="n"/>
      <c r="AL103" s="182" t="n"/>
      <c r="AM103" s="182" t="n"/>
      <c r="AN103" s="182" t="n"/>
      <c r="AO103" s="182" t="n"/>
      <c r="AP103" s="182" t="n"/>
      <c r="AQ103" s="182" t="n"/>
      <c r="AR103" s="182" t="n"/>
      <c r="AS103" s="182" t="n"/>
      <c r="AT103" s="182" t="n"/>
      <c r="AU103" s="182" t="n"/>
      <c r="AV103" s="182" t="n"/>
      <c r="AW103" s="182" t="n"/>
      <c r="AX103" s="182" t="n"/>
      <c r="AY103" s="182" t="n"/>
      <c r="AZ103" s="182" t="n"/>
      <c r="BA103" s="182" t="n"/>
      <c r="BB103" s="182" t="n"/>
      <c r="BC103" s="182" t="n"/>
      <c r="BD103" s="182" t="n"/>
      <c r="BE103" s="182" t="n"/>
      <c r="BF103" s="182" t="n"/>
      <c r="BG103" s="182" t="n"/>
      <c r="BH103" s="182" t="n"/>
      <c r="BI103" s="182" t="n"/>
      <c r="BJ103" s="182" t="n"/>
      <c r="BK103" s="182" t="n"/>
      <c r="BL103" s="182" t="n"/>
      <c r="BM103" s="182" t="n"/>
      <c r="BN103" s="182" t="n"/>
      <c r="BO103" s="182" t="n"/>
      <c r="BP103" s="182" t="n"/>
      <c r="BQ103" s="182" t="n"/>
      <c r="BR103" s="182" t="n"/>
      <c r="BS103" s="182" t="n"/>
      <c r="BT103" s="182" t="n"/>
      <c r="BU103" s="182" t="n"/>
      <c r="BV103" s="182" t="n"/>
      <c r="BW103" s="182" t="n"/>
      <c r="BX103" s="182" t="n"/>
      <c r="BY103" s="182" t="n"/>
      <c r="BZ103" s="182" t="n"/>
      <c r="CA103" s="182" t="n"/>
      <c r="CB103" s="182" t="n"/>
      <c r="CC103" s="182" t="n"/>
      <c r="CD103" s="182" t="n"/>
      <c r="CE103" s="182" t="n"/>
      <c r="CF103" s="182" t="n"/>
      <c r="CG103" s="182" t="n"/>
      <c r="CH103" s="182" t="n"/>
      <c r="CI103" s="182" t="n"/>
      <c r="CJ103" s="182" t="n"/>
      <c r="CK103" s="182" t="n"/>
      <c r="CL103" s="182" t="n"/>
      <c r="CM103" s="182" t="n"/>
      <c r="CN103" s="182" t="n"/>
      <c r="CO103" s="182" t="n"/>
      <c r="CP103" s="182" t="n"/>
      <c r="CQ103" s="182" t="n"/>
      <c r="CR103" s="182" t="n"/>
      <c r="CS103" s="182" t="n"/>
      <c r="CT103" s="182" t="n"/>
      <c r="CU103" s="182" t="n"/>
      <c r="CV103" s="182" t="n"/>
      <c r="CW103" s="182" t="n"/>
      <c r="CX103" s="182" t="n"/>
      <c r="CY103" s="182" t="n"/>
      <c r="CZ103" s="182" t="n"/>
      <c r="DA103" s="182" t="n"/>
      <c r="DB103" s="182" t="n"/>
      <c r="DC103" s="182" t="n"/>
      <c r="DD103" s="182" t="n"/>
      <c r="DE103" s="182" t="n"/>
      <c r="DF103" s="182" t="n"/>
      <c r="DG103" s="182" t="n"/>
      <c r="DH103" s="182" t="n"/>
      <c r="DI103" s="182" t="n"/>
      <c r="DJ103" s="182" t="n"/>
      <c r="DK103" s="182" t="n"/>
      <c r="DL103" s="182" t="n"/>
      <c r="DM103" s="182" t="n"/>
      <c r="DN103" s="182" t="n"/>
      <c r="DO103" s="182" t="n"/>
      <c r="DP103" s="182" t="n"/>
      <c r="DQ103" s="182" t="n"/>
      <c r="DR103" s="182" t="n"/>
      <c r="DS103" s="182" t="n"/>
      <c r="DT103" s="182" t="n"/>
      <c r="DU103" s="182" t="n"/>
      <c r="DV103" s="182" t="n"/>
      <c r="DW103" s="182" t="n"/>
      <c r="DX103" s="182" t="n"/>
      <c r="DY103" s="182" t="n"/>
      <c r="DZ103" s="182" t="n"/>
      <c r="EA103" s="182" t="n"/>
      <c r="EB103" s="182" t="n"/>
      <c r="EC103" s="182" t="n"/>
      <c r="ED103" s="182" t="n"/>
      <c r="EE103" s="182" t="n"/>
      <c r="EF103" s="182" t="n"/>
      <c r="EG103" s="182" t="n"/>
      <c r="EH103" s="182" t="n"/>
      <c r="EI103" s="182" t="n"/>
      <c r="EJ103" s="182" t="n"/>
      <c r="EK103" s="182" t="n"/>
      <c r="EL103" s="182" t="n"/>
      <c r="EM103" s="182" t="n"/>
      <c r="EN103" s="182" t="n"/>
      <c r="EO103" s="182" t="n"/>
      <c r="EP103" s="182" t="n"/>
      <c r="EQ103" s="182" t="n"/>
      <c r="ER103" s="182" t="n"/>
      <c r="ES103" s="182" t="n"/>
      <c r="ET103" s="182" t="n"/>
      <c r="EU103" s="182" t="n"/>
      <c r="EV103" s="182" t="n"/>
      <c r="EW103" s="182" t="n"/>
      <c r="EX103" s="182" t="n"/>
      <c r="EY103" s="182" t="n"/>
      <c r="EZ103" s="182" t="n"/>
      <c r="FA103" s="182" t="n"/>
      <c r="FB103" s="182" t="n"/>
      <c r="FC103" s="182" t="n"/>
      <c r="FD103" s="182" t="n"/>
      <c r="FE103" s="182" t="n"/>
      <c r="FF103" s="182" t="n"/>
      <c r="FG103" s="182" t="n"/>
      <c r="FH103" s="182" t="n"/>
      <c r="FI103" s="182" t="n"/>
      <c r="FJ103" s="182" t="n"/>
      <c r="FK103" s="182" t="n"/>
      <c r="FL103" s="182" t="n"/>
      <c r="FM103" s="182" t="n"/>
      <c r="FN103" s="182" t="n"/>
      <c r="FO103" s="182" t="n"/>
      <c r="FP103" s="182" t="n"/>
      <c r="FQ103" s="182" t="n"/>
      <c r="FR103" s="182" t="n"/>
      <c r="FS103" s="182" t="n"/>
      <c r="FT103" s="182" t="n"/>
      <c r="FU103" s="182" t="n"/>
      <c r="FV103" s="182" t="n"/>
      <c r="FW103" s="182" t="n"/>
      <c r="FX103" s="182" t="n"/>
      <c r="FY103" s="182" t="n"/>
      <c r="FZ103" s="182" t="n"/>
      <c r="GA103" s="184" t="n"/>
      <c r="GB103" s="184" t="n"/>
      <c r="GC103" s="185">
        <f>SUM(G103:GB103)</f>
        <v/>
      </c>
      <c r="GD103" s="186">
        <f>E103-GC103</f>
        <v/>
      </c>
    </row>
    <row r="104">
      <c r="A104" s="5" t="n">
        <v>103</v>
      </c>
      <c r="B104" s="179" t="n">
        <v>44414</v>
      </c>
      <c r="C104" s="30" t="inlineStr">
        <is>
          <t>9-603-31915</t>
        </is>
      </c>
      <c r="D104" s="180" t="n">
        <v>44410</v>
      </c>
      <c r="E104" s="181" t="n">
        <v>1447</v>
      </c>
      <c r="F104" s="182" t="n"/>
      <c r="G104" s="182" t="n"/>
      <c r="H104" s="182" t="n"/>
      <c r="I104" s="182" t="n"/>
      <c r="J104" s="182" t="n"/>
      <c r="K104" s="182" t="n"/>
      <c r="L104" s="182" t="n"/>
      <c r="M104" s="182" t="n"/>
      <c r="N104" s="182" t="n"/>
      <c r="O104" s="182" t="n"/>
      <c r="P104" s="182" t="n"/>
      <c r="Q104" s="182" t="n"/>
      <c r="R104" s="182" t="n"/>
      <c r="S104" s="182" t="n"/>
      <c r="T104" s="182" t="n"/>
      <c r="U104" s="182" t="n"/>
      <c r="V104" s="182" t="n"/>
      <c r="W104" s="182" t="n"/>
      <c r="X104" s="182" t="n"/>
      <c r="Y104" s="182" t="n"/>
      <c r="Z104" s="182" t="n"/>
      <c r="AA104" s="183" t="n">
        <v>1447</v>
      </c>
      <c r="AB104" s="182" t="n"/>
      <c r="AC104" s="182" t="n"/>
      <c r="AD104" s="182" t="n"/>
      <c r="AE104" s="182" t="n"/>
      <c r="AF104" s="182" t="n"/>
      <c r="AG104" s="182" t="n"/>
      <c r="AH104" s="182" t="n"/>
      <c r="AI104" s="182" t="n"/>
      <c r="AJ104" s="182" t="n"/>
      <c r="AK104" s="182" t="n"/>
      <c r="AL104" s="182" t="n"/>
      <c r="AM104" s="182" t="n"/>
      <c r="AN104" s="182" t="n"/>
      <c r="AO104" s="182" t="n"/>
      <c r="AP104" s="182" t="n"/>
      <c r="AQ104" s="182" t="n"/>
      <c r="AR104" s="182" t="n"/>
      <c r="AS104" s="182" t="n"/>
      <c r="AT104" s="182" t="n"/>
      <c r="AU104" s="182" t="n"/>
      <c r="AV104" s="182" t="n"/>
      <c r="AW104" s="182" t="n"/>
      <c r="AX104" s="182" t="n"/>
      <c r="AY104" s="182" t="n"/>
      <c r="AZ104" s="182" t="n"/>
      <c r="BA104" s="182" t="n"/>
      <c r="BB104" s="182" t="n"/>
      <c r="BC104" s="182" t="n"/>
      <c r="BD104" s="182" t="n"/>
      <c r="BE104" s="182" t="n"/>
      <c r="BF104" s="182" t="n"/>
      <c r="BG104" s="182" t="n"/>
      <c r="BH104" s="182" t="n"/>
      <c r="BI104" s="182" t="n"/>
      <c r="BJ104" s="182" t="n"/>
      <c r="BK104" s="182" t="n"/>
      <c r="BL104" s="182" t="n"/>
      <c r="BM104" s="182" t="n"/>
      <c r="BN104" s="182" t="n"/>
      <c r="BO104" s="182" t="n"/>
      <c r="BP104" s="182" t="n"/>
      <c r="BQ104" s="182" t="n"/>
      <c r="BR104" s="182" t="n"/>
      <c r="BS104" s="182" t="n"/>
      <c r="BT104" s="182" t="n"/>
      <c r="BU104" s="182" t="n"/>
      <c r="BV104" s="182" t="n"/>
      <c r="BW104" s="182" t="n"/>
      <c r="BX104" s="182" t="n"/>
      <c r="BY104" s="182" t="n"/>
      <c r="BZ104" s="182" t="n"/>
      <c r="CA104" s="182" t="n"/>
      <c r="CB104" s="182" t="n"/>
      <c r="CC104" s="182" t="n"/>
      <c r="CD104" s="182" t="n"/>
      <c r="CE104" s="182" t="n"/>
      <c r="CF104" s="182" t="n"/>
      <c r="CG104" s="182" t="n"/>
      <c r="CH104" s="182" t="n"/>
      <c r="CI104" s="182" t="n"/>
      <c r="CJ104" s="182" t="n"/>
      <c r="CK104" s="182" t="n"/>
      <c r="CL104" s="182" t="n"/>
      <c r="CM104" s="182" t="n"/>
      <c r="CN104" s="182" t="n"/>
      <c r="CO104" s="182" t="n"/>
      <c r="CP104" s="182" t="n"/>
      <c r="CQ104" s="182" t="n"/>
      <c r="CR104" s="182" t="n"/>
      <c r="CS104" s="182" t="n"/>
      <c r="CT104" s="182" t="n"/>
      <c r="CU104" s="182" t="n"/>
      <c r="CV104" s="182" t="n"/>
      <c r="CW104" s="182" t="n"/>
      <c r="CX104" s="182" t="n"/>
      <c r="CY104" s="182" t="n"/>
      <c r="CZ104" s="182" t="n"/>
      <c r="DA104" s="182" t="n"/>
      <c r="DB104" s="182" t="n"/>
      <c r="DC104" s="182" t="n"/>
      <c r="DD104" s="182" t="n"/>
      <c r="DE104" s="182" t="n"/>
      <c r="DF104" s="182" t="n"/>
      <c r="DG104" s="182" t="n"/>
      <c r="DH104" s="182" t="n"/>
      <c r="DI104" s="182" t="n"/>
      <c r="DJ104" s="182" t="n"/>
      <c r="DK104" s="182" t="n"/>
      <c r="DL104" s="182" t="n"/>
      <c r="DM104" s="182" t="n"/>
      <c r="DN104" s="182" t="n"/>
      <c r="DO104" s="182" t="n"/>
      <c r="DP104" s="182" t="n"/>
      <c r="DQ104" s="182" t="n"/>
      <c r="DR104" s="182" t="n"/>
      <c r="DS104" s="182" t="n"/>
      <c r="DT104" s="182" t="n"/>
      <c r="DU104" s="182" t="n"/>
      <c r="DV104" s="182" t="n"/>
      <c r="DW104" s="182" t="n"/>
      <c r="DX104" s="182" t="n"/>
      <c r="DY104" s="182" t="n"/>
      <c r="DZ104" s="182" t="n"/>
      <c r="EA104" s="182" t="n"/>
      <c r="EB104" s="182" t="n"/>
      <c r="EC104" s="182" t="n"/>
      <c r="ED104" s="182" t="n"/>
      <c r="EE104" s="182" t="n"/>
      <c r="EF104" s="182" t="n"/>
      <c r="EG104" s="182" t="n"/>
      <c r="EH104" s="182" t="n"/>
      <c r="EI104" s="182" t="n"/>
      <c r="EJ104" s="182" t="n"/>
      <c r="EK104" s="182" t="n"/>
      <c r="EL104" s="182" t="n"/>
      <c r="EM104" s="182" t="n"/>
      <c r="EN104" s="182" t="n"/>
      <c r="EO104" s="182" t="n"/>
      <c r="EP104" s="182" t="n"/>
      <c r="EQ104" s="182" t="n"/>
      <c r="ER104" s="182" t="n"/>
      <c r="ES104" s="182" t="n"/>
      <c r="ET104" s="182" t="n"/>
      <c r="EU104" s="182" t="n"/>
      <c r="EV104" s="182" t="n"/>
      <c r="EW104" s="182" t="n"/>
      <c r="EX104" s="182" t="n"/>
      <c r="EY104" s="182" t="n"/>
      <c r="EZ104" s="182" t="n"/>
      <c r="FA104" s="182" t="n"/>
      <c r="FB104" s="182" t="n"/>
      <c r="FC104" s="182" t="n"/>
      <c r="FD104" s="182" t="n"/>
      <c r="FE104" s="182" t="n"/>
      <c r="FF104" s="182" t="n"/>
      <c r="FG104" s="182" t="n"/>
      <c r="FH104" s="182" t="n"/>
      <c r="FI104" s="182" t="n"/>
      <c r="FJ104" s="182" t="n"/>
      <c r="FK104" s="182" t="n"/>
      <c r="FL104" s="182" t="n"/>
      <c r="FM104" s="182" t="n"/>
      <c r="FN104" s="182" t="n"/>
      <c r="FO104" s="182" t="n"/>
      <c r="FP104" s="182" t="n"/>
      <c r="FQ104" s="182" t="n"/>
      <c r="FR104" s="182" t="n"/>
      <c r="FS104" s="182" t="n"/>
      <c r="FT104" s="182" t="n"/>
      <c r="FU104" s="182" t="n"/>
      <c r="FV104" s="182" t="n"/>
      <c r="FW104" s="182" t="n"/>
      <c r="FX104" s="182" t="n"/>
      <c r="FY104" s="182" t="n"/>
      <c r="FZ104" s="182" t="n"/>
      <c r="GA104" s="184" t="n"/>
      <c r="GB104" s="184" t="n"/>
      <c r="GC104" s="185">
        <f>SUM(G104:GB104)</f>
        <v/>
      </c>
      <c r="GD104" s="186">
        <f>E104-GC104</f>
        <v/>
      </c>
    </row>
    <row r="105">
      <c r="A105" s="5" t="n">
        <v>104</v>
      </c>
      <c r="B105" s="179" t="n"/>
      <c r="C105" s="30" t="n"/>
      <c r="D105" s="180" t="n"/>
      <c r="E105" s="181" t="n"/>
      <c r="F105" s="182" t="n"/>
      <c r="G105" s="182" t="n"/>
      <c r="H105" s="182" t="n"/>
      <c r="I105" s="182" t="n"/>
      <c r="J105" s="182" t="n"/>
      <c r="K105" s="182" t="n"/>
      <c r="L105" s="182" t="n"/>
      <c r="M105" s="182" t="n"/>
      <c r="N105" s="182" t="n"/>
      <c r="O105" s="182" t="n"/>
      <c r="P105" s="182" t="n"/>
      <c r="Q105" s="182" t="n"/>
      <c r="R105" s="182" t="n"/>
      <c r="S105" s="182" t="n"/>
      <c r="T105" s="182" t="n"/>
      <c r="U105" s="182" t="n"/>
      <c r="V105" s="182" t="n"/>
      <c r="W105" s="182" t="n"/>
      <c r="X105" s="182" t="n"/>
      <c r="Y105" s="182" t="n"/>
      <c r="Z105" s="182" t="n"/>
      <c r="AA105" s="182" t="n"/>
      <c r="AB105" s="182" t="n"/>
      <c r="AC105" s="182" t="n"/>
      <c r="AD105" s="182" t="n"/>
      <c r="AE105" s="182" t="n"/>
      <c r="AF105" s="182" t="n"/>
      <c r="AG105" s="182" t="n"/>
      <c r="AH105" s="182" t="n"/>
      <c r="AI105" s="182" t="n"/>
      <c r="AJ105" s="182" t="n"/>
      <c r="AK105" s="182" t="n"/>
      <c r="AL105" s="182" t="n"/>
      <c r="AM105" s="182" t="n"/>
      <c r="AN105" s="182" t="n"/>
      <c r="AO105" s="182" t="n"/>
      <c r="AP105" s="182" t="n"/>
      <c r="AQ105" s="182" t="n"/>
      <c r="AR105" s="182" t="n"/>
      <c r="AS105" s="182" t="n"/>
      <c r="AT105" s="182" t="n"/>
      <c r="AU105" s="182" t="n"/>
      <c r="AV105" s="182" t="n"/>
      <c r="AW105" s="182" t="n"/>
      <c r="AX105" s="182" t="n"/>
      <c r="AY105" s="182" t="n"/>
      <c r="AZ105" s="182" t="n"/>
      <c r="BA105" s="182" t="n"/>
      <c r="BB105" s="182" t="n"/>
      <c r="BC105" s="182" t="n"/>
      <c r="BD105" s="182" t="n"/>
      <c r="BE105" s="182" t="n"/>
      <c r="BF105" s="182" t="n"/>
      <c r="BG105" s="182" t="n"/>
      <c r="BH105" s="182" t="n"/>
      <c r="BI105" s="182" t="n"/>
      <c r="BJ105" s="182" t="n"/>
      <c r="BK105" s="182" t="n"/>
      <c r="BM105" s="182" t="n"/>
      <c r="BN105" s="182" t="n"/>
      <c r="BO105" s="182" t="n"/>
      <c r="BP105" s="182" t="n"/>
      <c r="BQ105" s="182" t="n"/>
      <c r="BR105" s="182" t="n"/>
      <c r="BS105" s="182" t="n"/>
      <c r="BT105" s="182" t="n"/>
      <c r="BU105" s="182" t="n"/>
      <c r="BV105" s="182" t="n"/>
      <c r="BW105" s="182" t="n"/>
      <c r="BX105" s="182" t="n"/>
      <c r="BY105" s="182" t="n"/>
      <c r="BZ105" s="182" t="n"/>
      <c r="CA105" s="182" t="n"/>
      <c r="CB105" s="182" t="n"/>
      <c r="CC105" s="182" t="n"/>
      <c r="CD105" s="182" t="n"/>
      <c r="CE105" s="182" t="n"/>
      <c r="CF105" s="182" t="n"/>
      <c r="CG105" s="182" t="n"/>
      <c r="CH105" s="182" t="n"/>
      <c r="CI105" s="182" t="n"/>
      <c r="CJ105" s="182" t="n"/>
      <c r="CK105" s="182" t="n"/>
      <c r="CL105" s="182" t="n"/>
      <c r="CM105" s="182" t="n"/>
      <c r="CN105" s="182" t="n"/>
      <c r="CO105" s="182" t="n"/>
      <c r="CP105" s="182" t="n"/>
      <c r="CQ105" s="182" t="n"/>
      <c r="CR105" s="182" t="n"/>
      <c r="CS105" s="182" t="n"/>
      <c r="CT105" s="182" t="n"/>
      <c r="CU105" s="182" t="n"/>
      <c r="CV105" s="182" t="n"/>
      <c r="CW105" s="182" t="n"/>
      <c r="CX105" s="182" t="n"/>
      <c r="CY105" s="182" t="n"/>
      <c r="CZ105" s="182" t="n"/>
      <c r="DA105" s="182" t="n"/>
      <c r="DB105" s="182" t="n"/>
      <c r="DC105" s="182" t="n"/>
      <c r="DD105" s="182" t="n"/>
      <c r="DE105" s="182" t="n"/>
      <c r="DF105" s="182" t="n"/>
      <c r="DG105" s="182" t="n"/>
      <c r="DH105" s="182" t="n"/>
      <c r="DI105" s="182" t="n"/>
      <c r="DJ105" s="182" t="n"/>
      <c r="DK105" s="182" t="n"/>
      <c r="DL105" s="182" t="n"/>
      <c r="DM105" s="182" t="n"/>
      <c r="DN105" s="182" t="n"/>
      <c r="DO105" s="182" t="n"/>
      <c r="DP105" s="182" t="n"/>
      <c r="DQ105" s="182" t="n"/>
      <c r="DR105" s="182" t="n"/>
      <c r="DS105" s="182" t="n"/>
      <c r="DT105" s="182" t="n"/>
      <c r="DU105" s="182" t="n"/>
      <c r="DV105" s="182" t="n"/>
      <c r="DW105" s="182" t="n"/>
      <c r="DX105" s="182" t="n"/>
      <c r="DY105" s="182" t="n"/>
      <c r="DZ105" s="182" t="n"/>
      <c r="EA105" s="182" t="n"/>
      <c r="EB105" s="182" t="n"/>
      <c r="EC105" s="182" t="n"/>
      <c r="ED105" s="182" t="n"/>
      <c r="EE105" s="182" t="n"/>
      <c r="EF105" s="182" t="n"/>
      <c r="EG105" s="182" t="n"/>
      <c r="EH105" s="182" t="n"/>
      <c r="EI105" s="182" t="n"/>
      <c r="EJ105" s="182" t="n"/>
      <c r="EK105" s="182" t="n"/>
      <c r="EL105" s="182" t="n"/>
      <c r="EM105" s="182" t="n"/>
      <c r="EN105" s="182" t="n"/>
      <c r="EO105" s="182" t="n"/>
      <c r="EP105" s="182" t="n"/>
      <c r="EQ105" s="182" t="n"/>
      <c r="ER105" s="182" t="n"/>
      <c r="ES105" s="182" t="n"/>
      <c r="ET105" s="182" t="n"/>
      <c r="EU105" s="182" t="n"/>
      <c r="EV105" s="182" t="n"/>
      <c r="EW105" s="182" t="n"/>
      <c r="EX105" s="182" t="n"/>
      <c r="EY105" s="182" t="n"/>
      <c r="EZ105" s="182" t="n"/>
      <c r="FA105" s="182" t="n"/>
      <c r="FB105" s="182" t="n"/>
      <c r="FC105" s="182" t="n"/>
      <c r="FD105" s="182" t="n"/>
      <c r="FE105" s="182" t="n"/>
      <c r="FF105" s="182" t="n"/>
      <c r="FG105" s="182" t="n"/>
      <c r="FH105" s="182" t="n"/>
      <c r="FI105" s="182" t="n"/>
      <c r="FJ105" s="182" t="n"/>
      <c r="FK105" s="182" t="n"/>
      <c r="FL105" s="182" t="n"/>
      <c r="FM105" s="182" t="n"/>
      <c r="FN105" s="182" t="n"/>
      <c r="FO105" s="182" t="n"/>
      <c r="FP105" s="182" t="n"/>
      <c r="FQ105" s="182" t="n"/>
      <c r="FR105" s="182" t="n"/>
      <c r="FS105" s="182" t="n"/>
      <c r="FT105" s="182" t="n"/>
      <c r="FU105" s="182" t="n"/>
      <c r="FV105" s="182" t="n"/>
      <c r="FW105" s="182" t="n"/>
      <c r="FX105" s="182" t="n"/>
      <c r="FY105" s="182" t="n"/>
      <c r="FZ105" s="182" t="n"/>
      <c r="GA105" s="184" t="n"/>
      <c r="GB105" s="184" t="n"/>
      <c r="GC105" s="185">
        <f>SUM(G105:GB105)</f>
        <v/>
      </c>
      <c r="GD105" s="186">
        <f>E105-GC105</f>
        <v/>
      </c>
    </row>
    <row r="106">
      <c r="A106" s="5" t="n">
        <v>105</v>
      </c>
      <c r="B106" s="179" t="n"/>
      <c r="C106" s="30" t="n"/>
      <c r="D106" s="180" t="n"/>
      <c r="E106" s="181" t="n"/>
      <c r="F106" s="182" t="n"/>
      <c r="G106" s="182" t="n"/>
      <c r="H106" s="182" t="n"/>
      <c r="I106" s="182" t="n"/>
      <c r="J106" s="182" t="n"/>
      <c r="K106" s="182" t="n"/>
      <c r="L106" s="182" t="n"/>
      <c r="M106" s="182" t="n"/>
      <c r="N106" s="182" t="n"/>
      <c r="O106" s="182" t="n"/>
      <c r="P106" s="182" t="n"/>
      <c r="Q106" s="182" t="n"/>
      <c r="R106" s="182" t="n"/>
      <c r="S106" s="182" t="n"/>
      <c r="T106" s="182" t="n"/>
      <c r="U106" s="182" t="n"/>
      <c r="V106" s="182" t="n"/>
      <c r="W106" s="182" t="n"/>
      <c r="X106" s="182" t="n"/>
      <c r="Y106" s="182" t="n"/>
      <c r="Z106" s="182" t="n"/>
      <c r="AA106" s="182" t="n"/>
      <c r="AB106" s="182" t="n"/>
      <c r="AC106" s="182" t="n"/>
      <c r="AD106" s="182" t="n"/>
      <c r="AE106" s="182" t="n"/>
      <c r="AF106" s="182" t="n"/>
      <c r="AG106" s="182" t="n"/>
      <c r="AH106" s="182" t="n"/>
      <c r="AI106" s="182" t="n"/>
      <c r="AJ106" s="182" t="n"/>
      <c r="AK106" s="182" t="n"/>
      <c r="AL106" s="182" t="n"/>
      <c r="AM106" s="182" t="n"/>
      <c r="AN106" s="182" t="n"/>
      <c r="AO106" s="182" t="n"/>
      <c r="AP106" s="182" t="n"/>
      <c r="AQ106" s="182" t="n"/>
      <c r="AR106" s="182" t="n"/>
      <c r="AS106" s="182" t="n"/>
      <c r="AT106" s="182" t="n"/>
      <c r="AU106" s="182" t="n"/>
      <c r="AV106" s="182" t="n"/>
      <c r="AW106" s="182" t="n"/>
      <c r="AX106" s="182" t="n"/>
      <c r="AY106" s="182" t="n"/>
      <c r="AZ106" s="182" t="n"/>
      <c r="BA106" s="182" t="n"/>
      <c r="BB106" s="182" t="n"/>
      <c r="BC106" s="182" t="n"/>
      <c r="BD106" s="182" t="n"/>
      <c r="BE106" s="182" t="n"/>
      <c r="BF106" s="182" t="n"/>
      <c r="BG106" s="182" t="n"/>
      <c r="BH106" s="182" t="n"/>
      <c r="BI106" s="182" t="n"/>
      <c r="BJ106" s="182" t="n"/>
      <c r="BK106" s="182" t="n"/>
      <c r="BL106" s="182" t="n"/>
      <c r="BM106" s="182" t="n"/>
      <c r="BN106" s="182" t="n"/>
      <c r="BO106" s="182" t="n"/>
      <c r="BP106" s="182" t="n"/>
      <c r="BQ106" s="182" t="n"/>
      <c r="BR106" s="182" t="n"/>
      <c r="BS106" s="182" t="n"/>
      <c r="BT106" s="182" t="n"/>
      <c r="BU106" s="182" t="n"/>
      <c r="BV106" s="182" t="n"/>
      <c r="BW106" s="182" t="n"/>
      <c r="BX106" s="182" t="n"/>
      <c r="BY106" s="182" t="n"/>
      <c r="BZ106" s="182" t="n"/>
      <c r="CA106" s="182" t="n"/>
      <c r="CB106" s="182" t="n"/>
      <c r="CC106" s="182" t="n"/>
      <c r="CD106" s="182" t="n"/>
      <c r="CE106" s="182" t="n"/>
      <c r="CF106" s="182" t="n"/>
      <c r="CG106" s="182" t="n"/>
      <c r="CH106" s="182" t="n"/>
      <c r="CI106" s="182" t="n"/>
      <c r="CJ106" s="182" t="n"/>
      <c r="CK106" s="182" t="n"/>
      <c r="CL106" s="182" t="n"/>
      <c r="CM106" s="182" t="n"/>
      <c r="CN106" s="182" t="n"/>
      <c r="CO106" s="182" t="n"/>
      <c r="CP106" s="182" t="n"/>
      <c r="CQ106" s="182" t="n"/>
      <c r="CR106" s="182" t="n"/>
      <c r="CS106" s="182" t="n"/>
      <c r="CT106" s="182" t="n"/>
      <c r="CU106" s="182" t="n"/>
      <c r="CV106" s="182" t="n"/>
      <c r="CW106" s="182" t="n"/>
      <c r="CX106" s="182" t="n"/>
      <c r="CY106" s="182" t="n"/>
      <c r="CZ106" s="182" t="n"/>
      <c r="DA106" s="182" t="n"/>
      <c r="DB106" s="182" t="n"/>
      <c r="DC106" s="182" t="n"/>
      <c r="DD106" s="182" t="n"/>
      <c r="DE106" s="182" t="n"/>
      <c r="DF106" s="182" t="n"/>
      <c r="DG106" s="182" t="n"/>
      <c r="DH106" s="182" t="n"/>
      <c r="DI106" s="182" t="n"/>
      <c r="DJ106" s="182" t="n"/>
      <c r="DK106" s="182" t="n"/>
      <c r="DL106" s="182" t="n"/>
      <c r="DM106" s="182" t="n"/>
      <c r="DN106" s="182" t="n"/>
      <c r="DO106" s="182" t="n"/>
      <c r="DP106" s="182" t="n"/>
      <c r="DQ106" s="182" t="n"/>
      <c r="DR106" s="182" t="n"/>
      <c r="DS106" s="182" t="n"/>
      <c r="DT106" s="182" t="n"/>
      <c r="DU106" s="182" t="n"/>
      <c r="DV106" s="182" t="n"/>
      <c r="DW106" s="182" t="n"/>
      <c r="DX106" s="182" t="n"/>
      <c r="DY106" s="182" t="n"/>
      <c r="DZ106" s="182" t="n"/>
      <c r="EA106" s="182" t="n"/>
      <c r="EB106" s="182" t="n"/>
      <c r="EC106" s="182" t="n"/>
      <c r="ED106" s="182" t="n"/>
      <c r="EE106" s="182" t="n"/>
      <c r="EF106" s="182" t="n"/>
      <c r="EG106" s="182" t="n"/>
      <c r="EH106" s="182" t="n"/>
      <c r="EI106" s="182" t="n"/>
      <c r="EJ106" s="182" t="n"/>
      <c r="EK106" s="182" t="n"/>
      <c r="EL106" s="182" t="n"/>
      <c r="EM106" s="182" t="n"/>
      <c r="EN106" s="182" t="n"/>
      <c r="EO106" s="182" t="n"/>
      <c r="EP106" s="182" t="n"/>
      <c r="EQ106" s="182" t="n"/>
      <c r="ER106" s="182" t="n"/>
      <c r="ES106" s="182" t="n"/>
      <c r="ET106" s="182" t="n"/>
      <c r="EU106" s="182" t="n"/>
      <c r="EV106" s="182" t="n"/>
      <c r="EW106" s="182" t="n"/>
      <c r="EX106" s="182" t="n"/>
      <c r="EY106" s="182" t="n"/>
      <c r="EZ106" s="182" t="n"/>
      <c r="FA106" s="182" t="n"/>
      <c r="FB106" s="182" t="n"/>
      <c r="FC106" s="182" t="n"/>
      <c r="FD106" s="182" t="n"/>
      <c r="FE106" s="182" t="n"/>
      <c r="FF106" s="182" t="n"/>
      <c r="FG106" s="182" t="n"/>
      <c r="FH106" s="182" t="n"/>
      <c r="FI106" s="182" t="n"/>
      <c r="FJ106" s="182" t="n"/>
      <c r="FK106" s="182" t="n"/>
      <c r="FL106" s="182" t="n"/>
      <c r="FM106" s="182" t="n"/>
      <c r="FN106" s="182" t="n"/>
      <c r="FO106" s="182" t="n"/>
      <c r="FP106" s="182" t="n"/>
      <c r="FQ106" s="182" t="n"/>
      <c r="FR106" s="182" t="n"/>
      <c r="FS106" s="182" t="n"/>
      <c r="FT106" s="182" t="n"/>
      <c r="FU106" s="182" t="n"/>
      <c r="FV106" s="182" t="n"/>
      <c r="FW106" s="182" t="n"/>
      <c r="FX106" s="182" t="n"/>
      <c r="FY106" s="182" t="n"/>
      <c r="FZ106" s="182" t="n"/>
      <c r="GA106" s="184" t="n"/>
      <c r="GB106" s="184" t="n"/>
      <c r="GC106" s="185">
        <f>SUM(G106:GB106)</f>
        <v/>
      </c>
      <c r="GD106" s="186">
        <f>E106-GC106</f>
        <v/>
      </c>
    </row>
    <row r="107">
      <c r="A107" s="5" t="n">
        <v>106</v>
      </c>
      <c r="B107" s="179" t="n"/>
      <c r="C107" s="30" t="n"/>
      <c r="D107" s="180" t="n"/>
      <c r="E107" s="181" t="n"/>
      <c r="F107" s="182" t="n"/>
      <c r="G107" s="182" t="n"/>
      <c r="H107" s="182" t="n"/>
      <c r="I107" s="182" t="n"/>
      <c r="J107" s="182" t="n"/>
      <c r="K107" s="182" t="n"/>
      <c r="L107" s="182" t="n"/>
      <c r="M107" s="182" t="n"/>
      <c r="N107" s="182" t="n"/>
      <c r="O107" s="182" t="n"/>
      <c r="P107" s="182" t="n"/>
      <c r="Q107" s="182" t="n"/>
      <c r="R107" s="182" t="n"/>
      <c r="S107" s="182" t="n"/>
      <c r="T107" s="182" t="n"/>
      <c r="U107" s="182" t="n"/>
      <c r="V107" s="182" t="n"/>
      <c r="W107" s="182" t="n"/>
      <c r="X107" s="182" t="n"/>
      <c r="Y107" s="182" t="n"/>
      <c r="Z107" s="182" t="n"/>
      <c r="AA107" s="182" t="n"/>
      <c r="AB107" s="182" t="n"/>
      <c r="AC107" s="182" t="n"/>
      <c r="AD107" s="182" t="n"/>
      <c r="AE107" s="182" t="n"/>
      <c r="AF107" s="182" t="n"/>
      <c r="AG107" s="182" t="n"/>
      <c r="AH107" s="182" t="n"/>
      <c r="AI107" s="182" t="n"/>
      <c r="AJ107" s="182" t="n"/>
      <c r="AK107" s="182" t="n"/>
      <c r="AL107" s="182" t="n"/>
      <c r="AM107" s="182" t="n"/>
      <c r="AN107" s="182" t="n"/>
      <c r="AO107" s="182" t="n"/>
      <c r="AP107" s="182" t="n"/>
      <c r="AQ107" s="182" t="n"/>
      <c r="AR107" s="182" t="n"/>
      <c r="AS107" s="182" t="n"/>
      <c r="AT107" s="182" t="n"/>
      <c r="AU107" s="182" t="n"/>
      <c r="AV107" s="182" t="n"/>
      <c r="AW107" s="182" t="n"/>
      <c r="AX107" s="182" t="n"/>
      <c r="AY107" s="182" t="n"/>
      <c r="AZ107" s="182" t="n"/>
      <c r="BA107" s="182" t="n"/>
      <c r="BB107" s="182" t="n"/>
      <c r="BC107" s="182" t="n"/>
      <c r="BD107" s="182" t="n"/>
      <c r="BE107" s="182" t="n"/>
      <c r="BF107" s="182" t="n"/>
      <c r="BG107" s="182" t="n"/>
      <c r="BH107" s="182" t="n"/>
      <c r="BI107" s="182" t="n"/>
      <c r="BJ107" s="182" t="n"/>
      <c r="BK107" s="182" t="n"/>
      <c r="BL107" s="182" t="n"/>
      <c r="BM107" s="182" t="n"/>
      <c r="BN107" s="182" t="n"/>
      <c r="BO107" s="182" t="n"/>
      <c r="BP107" s="182" t="n"/>
      <c r="BQ107" s="182" t="n"/>
      <c r="BR107" s="182" t="n"/>
      <c r="BS107" s="182" t="n"/>
      <c r="BT107" s="182" t="n"/>
      <c r="BU107" s="182" t="n"/>
      <c r="BV107" s="182" t="n"/>
      <c r="BW107" s="182" t="n"/>
      <c r="BX107" s="182" t="n"/>
      <c r="BY107" s="182" t="n"/>
      <c r="BZ107" s="182" t="n"/>
      <c r="CA107" s="182" t="n"/>
      <c r="CB107" s="182" t="n"/>
      <c r="CC107" s="182" t="n"/>
      <c r="CD107" s="182" t="n"/>
      <c r="CE107" s="182" t="n"/>
      <c r="CF107" s="182" t="n"/>
      <c r="CG107" s="182" t="n"/>
      <c r="CH107" s="182" t="n"/>
      <c r="CI107" s="182" t="n"/>
      <c r="CJ107" s="182" t="n"/>
      <c r="CK107" s="182" t="n"/>
      <c r="CL107" s="182" t="n"/>
      <c r="CM107" s="182" t="n"/>
      <c r="CN107" s="182" t="n"/>
      <c r="CO107" s="182" t="n"/>
      <c r="CP107" s="182" t="n"/>
      <c r="CQ107" s="182" t="n"/>
      <c r="CR107" s="182" t="n"/>
      <c r="CS107" s="182" t="n"/>
      <c r="CT107" s="182" t="n"/>
      <c r="CU107" s="182" t="n"/>
      <c r="CV107" s="182" t="n"/>
      <c r="CW107" s="182" t="n"/>
      <c r="CX107" s="182" t="n"/>
      <c r="CY107" s="182" t="n"/>
      <c r="CZ107" s="182" t="n"/>
      <c r="DA107" s="182" t="n"/>
      <c r="DB107" s="182" t="n"/>
      <c r="DC107" s="182" t="n"/>
      <c r="DD107" s="182" t="n"/>
      <c r="DE107" s="182" t="n"/>
      <c r="DF107" s="182" t="n"/>
      <c r="DG107" s="182" t="n"/>
      <c r="DH107" s="182" t="n"/>
      <c r="DI107" s="182" t="n"/>
      <c r="DJ107" s="182" t="n"/>
      <c r="DK107" s="182" t="n"/>
      <c r="DL107" s="182" t="n"/>
      <c r="DM107" s="182" t="n"/>
      <c r="DN107" s="182" t="n"/>
      <c r="DO107" s="182" t="n"/>
      <c r="DP107" s="182" t="n"/>
      <c r="DQ107" s="182" t="n"/>
      <c r="DR107" s="182" t="n"/>
      <c r="DS107" s="182" t="n"/>
      <c r="DT107" s="182" t="n"/>
      <c r="DU107" s="182" t="n"/>
      <c r="DV107" s="182" t="n"/>
      <c r="DW107" s="182" t="n"/>
      <c r="DX107" s="182" t="n"/>
      <c r="DY107" s="182" t="n"/>
      <c r="DZ107" s="182" t="n"/>
      <c r="EA107" s="182" t="n"/>
      <c r="EB107" s="182" t="n"/>
      <c r="EC107" s="182" t="n"/>
      <c r="ED107" s="182" t="n"/>
      <c r="EE107" s="182" t="n"/>
      <c r="EF107" s="182" t="n"/>
      <c r="EG107" s="182" t="n"/>
      <c r="EH107" s="182" t="n"/>
      <c r="EI107" s="182" t="n"/>
      <c r="EJ107" s="182" t="n"/>
      <c r="EK107" s="182" t="n"/>
      <c r="EL107" s="182" t="n"/>
      <c r="EM107" s="182" t="n"/>
      <c r="EN107" s="182" t="n"/>
      <c r="EO107" s="182" t="n"/>
      <c r="EP107" s="182" t="n"/>
      <c r="EQ107" s="182" t="n"/>
      <c r="ER107" s="182" t="n"/>
      <c r="ES107" s="182" t="n"/>
      <c r="ET107" s="182" t="n"/>
      <c r="EU107" s="182" t="n"/>
      <c r="EV107" s="182" t="n"/>
      <c r="EW107" s="182" t="n"/>
      <c r="EX107" s="182" t="n"/>
      <c r="EY107" s="182" t="n"/>
      <c r="EZ107" s="182" t="n"/>
      <c r="FA107" s="182" t="n"/>
      <c r="FB107" s="182" t="n"/>
      <c r="FC107" s="182" t="n"/>
      <c r="FD107" s="182" t="n"/>
      <c r="FE107" s="182" t="n"/>
      <c r="FF107" s="182" t="n"/>
      <c r="FG107" s="182" t="n"/>
      <c r="FH107" s="182" t="n"/>
      <c r="FI107" s="182" t="n"/>
      <c r="FJ107" s="182" t="n"/>
      <c r="FK107" s="182" t="n"/>
      <c r="FL107" s="182" t="n"/>
      <c r="FM107" s="182" t="n"/>
      <c r="FN107" s="182" t="n"/>
      <c r="FO107" s="182" t="n"/>
      <c r="FP107" s="182" t="n"/>
      <c r="FQ107" s="182" t="n"/>
      <c r="FR107" s="182" t="n"/>
      <c r="FS107" s="182" t="n"/>
      <c r="FT107" s="182" t="n"/>
      <c r="FU107" s="182" t="n"/>
      <c r="FV107" s="182" t="n"/>
      <c r="FW107" s="182" t="n"/>
      <c r="FX107" s="182" t="n"/>
      <c r="FY107" s="182" t="n"/>
      <c r="FZ107" s="182" t="n"/>
      <c r="GA107" s="184" t="n"/>
      <c r="GB107" s="184" t="n"/>
      <c r="GC107" s="185">
        <f>SUM(G107:GB107)</f>
        <v/>
      </c>
      <c r="GD107" s="186">
        <f>E107-GC107</f>
        <v/>
      </c>
    </row>
    <row r="108">
      <c r="A108" s="5" t="n">
        <v>107</v>
      </c>
      <c r="B108" s="179" t="n"/>
      <c r="C108" s="30" t="n"/>
      <c r="D108" s="180" t="n"/>
      <c r="E108" s="181" t="n"/>
      <c r="F108" s="182" t="n"/>
      <c r="G108" s="182" t="n"/>
      <c r="H108" s="182" t="n"/>
      <c r="I108" s="182" t="n"/>
      <c r="J108" s="182" t="n"/>
      <c r="K108" s="182" t="n"/>
      <c r="L108" s="182" t="n"/>
      <c r="M108" s="182" t="n"/>
      <c r="N108" s="182" t="n"/>
      <c r="O108" s="182" t="n"/>
      <c r="P108" s="182" t="n"/>
      <c r="Q108" s="182" t="n"/>
      <c r="R108" s="182" t="n"/>
      <c r="S108" s="182" t="n"/>
      <c r="T108" s="182" t="n"/>
      <c r="U108" s="182" t="n"/>
      <c r="V108" s="182" t="n"/>
      <c r="W108" s="182" t="n"/>
      <c r="X108" s="182" t="n"/>
      <c r="Y108" s="182" t="n"/>
      <c r="Z108" s="182" t="n"/>
      <c r="AA108" s="182" t="n"/>
      <c r="AB108" s="182" t="n"/>
      <c r="AC108" s="182" t="n"/>
      <c r="AD108" s="182" t="n"/>
      <c r="AE108" s="182" t="n"/>
      <c r="AF108" s="182" t="n"/>
      <c r="AG108" s="182" t="n"/>
      <c r="AH108" s="182" t="n"/>
      <c r="AI108" s="182" t="n"/>
      <c r="AJ108" s="182" t="n"/>
      <c r="AK108" s="182" t="n"/>
      <c r="AL108" s="182" t="n"/>
      <c r="AM108" s="182" t="n"/>
      <c r="AN108" s="182" t="n"/>
      <c r="AO108" s="182" t="n"/>
      <c r="AP108" s="182" t="n"/>
      <c r="AQ108" s="182" t="n"/>
      <c r="AR108" s="182" t="n"/>
      <c r="AS108" s="182" t="n"/>
      <c r="AT108" s="182" t="n"/>
      <c r="AU108" s="182" t="n"/>
      <c r="AV108" s="182" t="n"/>
      <c r="AW108" s="182" t="n"/>
      <c r="AX108" s="182" t="n"/>
      <c r="AY108" s="182" t="n"/>
      <c r="AZ108" s="182" t="n"/>
      <c r="BA108" s="182" t="n"/>
      <c r="BB108" s="182" t="n"/>
      <c r="BC108" s="182" t="n"/>
      <c r="BD108" s="182" t="n"/>
      <c r="BE108" s="182" t="n"/>
      <c r="BF108" s="182" t="n"/>
      <c r="BG108" s="182" t="n"/>
      <c r="BH108" s="182" t="n"/>
      <c r="BI108" s="182" t="n"/>
      <c r="BJ108" s="182" t="n"/>
      <c r="BK108" s="182" t="n"/>
      <c r="BL108" s="182" t="n"/>
      <c r="BM108" s="182" t="n"/>
      <c r="BN108" s="182" t="n"/>
      <c r="BO108" s="182" t="n"/>
      <c r="BP108" s="182" t="n"/>
      <c r="BQ108" s="182" t="n"/>
      <c r="BR108" s="182" t="n"/>
      <c r="BS108" s="182" t="n"/>
      <c r="BT108" s="182" t="n"/>
      <c r="BU108" s="182" t="n"/>
      <c r="BV108" s="182" t="n"/>
      <c r="BW108" s="182" t="n"/>
      <c r="BX108" s="182" t="n"/>
      <c r="BY108" s="182" t="n"/>
      <c r="BZ108" s="182" t="n"/>
      <c r="CA108" s="182" t="n"/>
      <c r="CB108" s="182" t="n"/>
      <c r="CC108" s="182" t="n"/>
      <c r="CD108" s="182" t="n"/>
      <c r="CE108" s="182" t="n"/>
      <c r="CF108" s="182" t="n"/>
      <c r="CG108" s="182" t="n"/>
      <c r="CH108" s="182" t="n"/>
      <c r="CI108" s="182" t="n"/>
      <c r="CJ108" s="182" t="n"/>
      <c r="CK108" s="182" t="n"/>
      <c r="CL108" s="182" t="n"/>
      <c r="CM108" s="182" t="n"/>
      <c r="CN108" s="182" t="n"/>
      <c r="CO108" s="182" t="n"/>
      <c r="CP108" s="182" t="n"/>
      <c r="CQ108" s="182" t="n"/>
      <c r="CR108" s="182" t="n"/>
      <c r="CS108" s="182" t="n"/>
      <c r="CT108" s="182" t="n"/>
      <c r="CU108" s="182" t="n"/>
      <c r="CV108" s="182" t="n"/>
      <c r="CW108" s="182" t="n"/>
      <c r="CX108" s="182" t="n"/>
      <c r="CY108" s="182" t="n"/>
      <c r="CZ108" s="182" t="n"/>
      <c r="DA108" s="182" t="n"/>
      <c r="DB108" s="182" t="n"/>
      <c r="DC108" s="182" t="n"/>
      <c r="DD108" s="182" t="n"/>
      <c r="DE108" s="182" t="n"/>
      <c r="DF108" s="182" t="n"/>
      <c r="DG108" s="182" t="n"/>
      <c r="DH108" s="182" t="n"/>
      <c r="DI108" s="182" t="n"/>
      <c r="DJ108" s="182" t="n"/>
      <c r="DK108" s="182" t="n"/>
      <c r="DL108" s="182" t="n"/>
      <c r="DM108" s="182" t="n"/>
      <c r="DN108" s="182" t="n"/>
      <c r="DO108" s="182" t="n"/>
      <c r="DP108" s="182" t="n"/>
      <c r="DQ108" s="182" t="n"/>
      <c r="DR108" s="182" t="n"/>
      <c r="DS108" s="182" t="n"/>
      <c r="DT108" s="182" t="n"/>
      <c r="DU108" s="182" t="n"/>
      <c r="DV108" s="182" t="n"/>
      <c r="DW108" s="182" t="n"/>
      <c r="DX108" s="182" t="n"/>
      <c r="DY108" s="182" t="n"/>
      <c r="DZ108" s="182" t="n"/>
      <c r="EA108" s="182" t="n"/>
      <c r="EB108" s="182" t="n"/>
      <c r="EC108" s="182" t="n"/>
      <c r="ED108" s="182" t="n"/>
      <c r="EE108" s="182" t="n"/>
      <c r="EF108" s="182" t="n"/>
      <c r="EG108" s="182" t="n"/>
      <c r="EH108" s="182" t="n"/>
      <c r="EI108" s="182" t="n"/>
      <c r="EJ108" s="182" t="n"/>
      <c r="EK108" s="182" t="n"/>
      <c r="EL108" s="182" t="n"/>
      <c r="EM108" s="182" t="n"/>
      <c r="EN108" s="182" t="n"/>
      <c r="EO108" s="182" t="n"/>
      <c r="EP108" s="182" t="n"/>
      <c r="EQ108" s="182" t="n"/>
      <c r="ER108" s="182" t="n"/>
      <c r="ES108" s="182" t="n"/>
      <c r="ET108" s="182" t="n"/>
      <c r="EU108" s="182" t="n"/>
      <c r="EV108" s="182" t="n"/>
      <c r="EW108" s="182" t="n"/>
      <c r="EX108" s="182" t="n"/>
      <c r="EY108" s="182" t="n"/>
      <c r="EZ108" s="182" t="n"/>
      <c r="FA108" s="182" t="n"/>
      <c r="FB108" s="182" t="n"/>
      <c r="FC108" s="182" t="n"/>
      <c r="FD108" s="182" t="n"/>
      <c r="FE108" s="182" t="n"/>
      <c r="FF108" s="182" t="n"/>
      <c r="FG108" s="182" t="n"/>
      <c r="FH108" s="182" t="n"/>
      <c r="FI108" s="182" t="n"/>
      <c r="FJ108" s="182" t="n"/>
      <c r="FK108" s="182" t="n"/>
      <c r="FL108" s="182" t="n"/>
      <c r="FM108" s="182" t="n"/>
      <c r="FN108" s="182" t="n"/>
      <c r="FO108" s="182" t="n"/>
      <c r="FP108" s="182" t="n"/>
      <c r="FQ108" s="182" t="n"/>
      <c r="FR108" s="182" t="n"/>
      <c r="FS108" s="182" t="n"/>
      <c r="FT108" s="182" t="n"/>
      <c r="FU108" s="182" t="n"/>
      <c r="FV108" s="182" t="n"/>
      <c r="FW108" s="182" t="n"/>
      <c r="FX108" s="182" t="n"/>
      <c r="FY108" s="182" t="n"/>
      <c r="FZ108" s="182" t="n"/>
      <c r="GA108" s="184" t="n"/>
      <c r="GB108" s="184" t="n"/>
      <c r="GC108" s="185">
        <f>SUM(G108:GB108)</f>
        <v/>
      </c>
      <c r="GD108" s="186">
        <f>E108-GC108</f>
        <v/>
      </c>
    </row>
    <row r="109">
      <c r="A109" s="5" t="n">
        <v>108</v>
      </c>
      <c r="B109" s="179" t="n"/>
      <c r="C109" s="30" t="n"/>
      <c r="D109" s="180" t="n"/>
      <c r="E109" s="181" t="n"/>
      <c r="F109" s="182" t="n"/>
      <c r="G109" s="182" t="n"/>
      <c r="H109" s="182" t="n"/>
      <c r="I109" s="182" t="n"/>
      <c r="J109" s="182" t="n"/>
      <c r="K109" s="182" t="n"/>
      <c r="L109" s="182" t="n"/>
      <c r="M109" s="182" t="n"/>
      <c r="N109" s="182" t="n"/>
      <c r="O109" s="182" t="n"/>
      <c r="P109" s="182" t="n"/>
      <c r="Q109" s="182" t="n"/>
      <c r="R109" s="182" t="n"/>
      <c r="S109" s="182" t="n"/>
      <c r="T109" s="182" t="n"/>
      <c r="U109" s="182" t="n"/>
      <c r="V109" s="182" t="n"/>
      <c r="W109" s="182" t="n"/>
      <c r="X109" s="182" t="n"/>
      <c r="Y109" s="182" t="n"/>
      <c r="Z109" s="182" t="n"/>
      <c r="AA109" s="182" t="n"/>
      <c r="AB109" s="182" t="n"/>
      <c r="AC109" s="182" t="n"/>
      <c r="AD109" s="182" t="n"/>
      <c r="AE109" s="182" t="n"/>
      <c r="AF109" s="182" t="n"/>
      <c r="AG109" s="182" t="n"/>
      <c r="AH109" s="182" t="n"/>
      <c r="AI109" s="182" t="n"/>
      <c r="AJ109" s="182" t="n"/>
      <c r="AK109" s="182" t="n"/>
      <c r="AL109" s="182" t="n"/>
      <c r="AM109" s="182" t="n"/>
      <c r="AN109" s="182" t="n"/>
      <c r="AO109" s="182" t="n"/>
      <c r="AP109" s="182" t="n"/>
      <c r="AQ109" s="182" t="n"/>
      <c r="AR109" s="182" t="n"/>
      <c r="AS109" s="182" t="n"/>
      <c r="AT109" s="182" t="n"/>
      <c r="AU109" s="182" t="n"/>
      <c r="AV109" s="182" t="n"/>
      <c r="AW109" s="182" t="n"/>
      <c r="AX109" s="182" t="n"/>
      <c r="AY109" s="182" t="n"/>
      <c r="AZ109" s="182" t="n"/>
      <c r="BA109" s="182" t="n"/>
      <c r="BB109" s="182" t="n"/>
      <c r="BC109" s="182" t="n"/>
      <c r="BD109" s="182" t="n"/>
      <c r="BE109" s="182" t="n"/>
      <c r="BF109" s="182" t="n"/>
      <c r="BG109" s="182" t="n"/>
      <c r="BH109" s="182" t="n"/>
      <c r="BI109" s="182" t="n"/>
      <c r="BJ109" s="182" t="n"/>
      <c r="BK109" s="182" t="n"/>
      <c r="BL109" s="182" t="n"/>
      <c r="BM109" s="182" t="n"/>
      <c r="BN109" s="182" t="n"/>
      <c r="BO109" s="182" t="n"/>
      <c r="BP109" s="182" t="n"/>
      <c r="BQ109" s="182" t="n"/>
      <c r="BR109" s="182" t="n"/>
      <c r="BS109" s="182" t="n"/>
      <c r="BT109" s="182" t="n"/>
      <c r="BU109" s="182" t="n"/>
      <c r="BV109" s="182" t="n"/>
      <c r="BW109" s="182" t="n"/>
      <c r="BX109" s="182" t="n"/>
      <c r="BY109" s="182" t="n"/>
      <c r="BZ109" s="182" t="n"/>
      <c r="CA109" s="182" t="n"/>
      <c r="CB109" s="182" t="n"/>
      <c r="CC109" s="182" t="n"/>
      <c r="CD109" s="182" t="n"/>
      <c r="CE109" s="182" t="n"/>
      <c r="CF109" s="182" t="n"/>
      <c r="CG109" s="182" t="n"/>
      <c r="CH109" s="182" t="n"/>
      <c r="CI109" s="182" t="n"/>
      <c r="CJ109" s="182" t="n"/>
      <c r="CK109" s="182" t="n"/>
      <c r="CL109" s="182" t="n"/>
      <c r="CM109" s="182" t="n"/>
      <c r="CN109" s="182" t="n"/>
      <c r="CO109" s="182" t="n"/>
      <c r="CP109" s="182" t="n"/>
      <c r="CQ109" s="182" t="n"/>
      <c r="CR109" s="182" t="n"/>
      <c r="CS109" s="182" t="n"/>
      <c r="CT109" s="182" t="n"/>
      <c r="CU109" s="182" t="n"/>
      <c r="CV109" s="182" t="n"/>
      <c r="CW109" s="182" t="n"/>
      <c r="CX109" s="182" t="n"/>
      <c r="CY109" s="182" t="n"/>
      <c r="CZ109" s="182" t="n"/>
      <c r="DA109" s="182" t="n"/>
      <c r="DB109" s="182" t="n"/>
      <c r="DC109" s="182" t="n"/>
      <c r="DD109" s="182" t="n"/>
      <c r="DE109" s="182" t="n"/>
      <c r="DF109" s="182" t="n"/>
      <c r="DG109" s="182" t="n"/>
      <c r="DH109" s="182" t="n"/>
      <c r="DI109" s="182" t="n"/>
      <c r="DJ109" s="182" t="n"/>
      <c r="DK109" s="182" t="n"/>
      <c r="DL109" s="182" t="n"/>
      <c r="DM109" s="182" t="n"/>
      <c r="DN109" s="182" t="n"/>
      <c r="DO109" s="182" t="n"/>
      <c r="DP109" s="182" t="n"/>
      <c r="DQ109" s="182" t="n"/>
      <c r="DR109" s="182" t="n"/>
      <c r="DS109" s="182" t="n"/>
      <c r="DT109" s="182" t="n"/>
      <c r="DU109" s="182" t="n"/>
      <c r="DV109" s="182" t="n"/>
      <c r="DW109" s="182" t="n"/>
      <c r="DX109" s="182" t="n"/>
      <c r="DY109" s="182" t="n"/>
      <c r="DZ109" s="182" t="n"/>
      <c r="EA109" s="182" t="n"/>
      <c r="EB109" s="182" t="n"/>
      <c r="EC109" s="182" t="n"/>
      <c r="ED109" s="182" t="n"/>
      <c r="EE109" s="182" t="n"/>
      <c r="EF109" s="182" t="n"/>
      <c r="EG109" s="182" t="n"/>
      <c r="EH109" s="182" t="n"/>
      <c r="EI109" s="182" t="n"/>
      <c r="EJ109" s="182" t="n"/>
      <c r="EK109" s="182" t="n"/>
      <c r="EL109" s="182" t="n"/>
      <c r="EM109" s="182" t="n"/>
      <c r="EN109" s="182" t="n"/>
      <c r="EO109" s="182" t="n"/>
      <c r="EP109" s="182" t="n"/>
      <c r="EQ109" s="182" t="n"/>
      <c r="ER109" s="182" t="n"/>
      <c r="ES109" s="182" t="n"/>
      <c r="ET109" s="182" t="n"/>
      <c r="EU109" s="182" t="n"/>
      <c r="EV109" s="182" t="n"/>
      <c r="EW109" s="182" t="n"/>
      <c r="EX109" s="182" t="n"/>
      <c r="EY109" s="182" t="n"/>
      <c r="EZ109" s="182" t="n"/>
      <c r="FA109" s="182" t="n"/>
      <c r="FB109" s="182" t="n"/>
      <c r="FC109" s="182" t="n"/>
      <c r="FD109" s="182" t="n"/>
      <c r="FE109" s="182" t="n"/>
      <c r="FF109" s="182" t="n"/>
      <c r="FG109" s="182" t="n"/>
      <c r="FH109" s="182" t="n"/>
      <c r="FI109" s="182" t="n"/>
      <c r="FJ109" s="182" t="n"/>
      <c r="FK109" s="182" t="n"/>
      <c r="FL109" s="182" t="n"/>
      <c r="FM109" s="182" t="n"/>
      <c r="FN109" s="182" t="n"/>
      <c r="FO109" s="182" t="n"/>
      <c r="FP109" s="182" t="n"/>
      <c r="FQ109" s="182" t="n"/>
      <c r="FR109" s="182" t="n"/>
      <c r="FS109" s="182" t="n"/>
      <c r="FT109" s="182" t="n"/>
      <c r="FU109" s="182" t="n"/>
      <c r="FV109" s="182" t="n"/>
      <c r="FW109" s="182" t="n"/>
      <c r="FX109" s="182" t="n"/>
      <c r="FY109" s="182" t="n"/>
      <c r="FZ109" s="182" t="n"/>
      <c r="GA109" s="184" t="n"/>
      <c r="GB109" s="184" t="n"/>
      <c r="GC109" s="185">
        <f>SUM(G109:GB109)</f>
        <v/>
      </c>
      <c r="GD109" s="186">
        <f>E109-GC109</f>
        <v/>
      </c>
    </row>
    <row r="110">
      <c r="A110" s="5" t="n">
        <v>109</v>
      </c>
      <c r="B110" s="179" t="n"/>
      <c r="C110" s="30" t="n"/>
      <c r="D110" s="180" t="n"/>
      <c r="E110" s="181" t="n"/>
      <c r="F110" s="182" t="n"/>
      <c r="G110" s="182" t="n"/>
      <c r="H110" s="182" t="n"/>
      <c r="I110" s="182" t="n"/>
      <c r="J110" s="182" t="n"/>
      <c r="K110" s="182" t="n"/>
      <c r="L110" s="182" t="n"/>
      <c r="M110" s="182" t="n"/>
      <c r="N110" s="182" t="n"/>
      <c r="O110" s="182" t="n"/>
      <c r="P110" s="182" t="n"/>
      <c r="Q110" s="182" t="n"/>
      <c r="R110" s="182" t="n"/>
      <c r="S110" s="182" t="n"/>
      <c r="T110" s="182" t="n"/>
      <c r="U110" s="182" t="n"/>
      <c r="V110" s="182" t="n"/>
      <c r="W110" s="182" t="n"/>
      <c r="X110" s="182" t="n"/>
      <c r="Y110" s="182" t="n"/>
      <c r="Z110" s="182" t="n"/>
      <c r="AA110" s="182" t="n"/>
      <c r="AB110" s="182" t="n"/>
      <c r="AC110" s="182" t="n"/>
      <c r="AD110" s="182" t="n"/>
      <c r="AE110" s="182" t="n"/>
      <c r="AF110" s="182" t="n"/>
      <c r="AG110" s="182" t="n"/>
      <c r="AH110" s="182" t="n"/>
      <c r="AI110" s="182" t="n"/>
      <c r="AJ110" s="182" t="n"/>
      <c r="AK110" s="182" t="n"/>
      <c r="AL110" s="182" t="n"/>
      <c r="AM110" s="182" t="n"/>
      <c r="AN110" s="182" t="n"/>
      <c r="AO110" s="182" t="n"/>
      <c r="AP110" s="182" t="n"/>
      <c r="AQ110" s="182" t="n"/>
      <c r="AR110" s="182" t="n"/>
      <c r="AS110" s="182" t="n"/>
      <c r="AT110" s="182" t="n"/>
      <c r="AU110" s="182" t="n"/>
      <c r="AV110" s="182" t="n"/>
      <c r="AW110" s="182" t="n"/>
      <c r="AX110" s="182" t="n"/>
      <c r="AY110" s="182" t="n"/>
      <c r="AZ110" s="182" t="n"/>
      <c r="BA110" s="182" t="n"/>
      <c r="BB110" s="182" t="n"/>
      <c r="BC110" s="182" t="n"/>
      <c r="BD110" s="182" t="n"/>
      <c r="BE110" s="182" t="n"/>
      <c r="BF110" s="182" t="n"/>
      <c r="BG110" s="182" t="n"/>
      <c r="BH110" s="182" t="n"/>
      <c r="BI110" s="182" t="n"/>
      <c r="BJ110" s="182" t="n"/>
      <c r="BK110" s="182" t="n"/>
      <c r="BL110" s="182" t="n"/>
      <c r="BM110" s="182" t="n"/>
      <c r="BN110" s="182" t="n"/>
      <c r="BO110" s="182" t="n"/>
      <c r="BP110" s="182" t="n"/>
      <c r="BQ110" s="182" t="n"/>
      <c r="BR110" s="182" t="n"/>
      <c r="BS110" s="182" t="n"/>
      <c r="BT110" s="182" t="n"/>
      <c r="BU110" s="182" t="n"/>
      <c r="BV110" s="182" t="n"/>
      <c r="BW110" s="182" t="n"/>
      <c r="BX110" s="182" t="n"/>
      <c r="BY110" s="182" t="n"/>
      <c r="BZ110" s="182" t="n"/>
      <c r="CA110" s="182" t="n"/>
      <c r="CB110" s="182" t="n"/>
      <c r="CC110" s="182" t="n"/>
      <c r="CD110" s="182" t="n"/>
      <c r="CE110" s="182" t="n"/>
      <c r="CF110" s="182" t="n"/>
      <c r="CG110" s="182" t="n"/>
      <c r="CH110" s="182" t="n"/>
      <c r="CI110" s="182" t="n"/>
      <c r="CJ110" s="182" t="n"/>
      <c r="CK110" s="182" t="n"/>
      <c r="CL110" s="182" t="n"/>
      <c r="CM110" s="182" t="n"/>
      <c r="CN110" s="182" t="n"/>
      <c r="CO110" s="182" t="n"/>
      <c r="CP110" s="182" t="n"/>
      <c r="CQ110" s="182" t="n"/>
      <c r="CR110" s="182" t="n"/>
      <c r="CS110" s="182" t="n"/>
      <c r="CT110" s="182" t="n"/>
      <c r="CU110" s="182" t="n"/>
      <c r="CV110" s="182" t="n"/>
      <c r="CW110" s="182" t="n"/>
      <c r="CX110" s="182" t="n"/>
      <c r="CY110" s="182" t="n"/>
      <c r="CZ110" s="182" t="n"/>
      <c r="DA110" s="182" t="n"/>
      <c r="DB110" s="182" t="n"/>
      <c r="DC110" s="182" t="n"/>
      <c r="DD110" s="182" t="n"/>
      <c r="DE110" s="182" t="n"/>
      <c r="DF110" s="182" t="n"/>
      <c r="DG110" s="182" t="n"/>
      <c r="DH110" s="182" t="n"/>
      <c r="DI110" s="182" t="n"/>
      <c r="DJ110" s="182" t="n"/>
      <c r="DK110" s="182" t="n"/>
      <c r="DL110" s="182" t="n"/>
      <c r="DM110" s="182" t="n"/>
      <c r="DN110" s="182" t="n"/>
      <c r="DO110" s="182" t="n"/>
      <c r="DP110" s="182" t="n"/>
      <c r="DQ110" s="182" t="n"/>
      <c r="DR110" s="182" t="n"/>
      <c r="DS110" s="182" t="n"/>
      <c r="DT110" s="182" t="n"/>
      <c r="DU110" s="182" t="n"/>
      <c r="DV110" s="182" t="n"/>
      <c r="DW110" s="182" t="n"/>
      <c r="DX110" s="182" t="n"/>
      <c r="DY110" s="182" t="n"/>
      <c r="DZ110" s="182" t="n"/>
      <c r="EA110" s="182" t="n"/>
      <c r="EB110" s="182" t="n"/>
      <c r="EC110" s="182" t="n"/>
      <c r="ED110" s="182" t="n"/>
      <c r="EE110" s="182" t="n"/>
      <c r="EF110" s="182" t="n"/>
      <c r="EG110" s="182" t="n"/>
      <c r="EH110" s="182" t="n"/>
      <c r="EI110" s="182" t="n"/>
      <c r="EJ110" s="182" t="n"/>
      <c r="EK110" s="182" t="n"/>
      <c r="EL110" s="182" t="n"/>
      <c r="EM110" s="182" t="n"/>
      <c r="EN110" s="182" t="n"/>
      <c r="EO110" s="182" t="n"/>
      <c r="EP110" s="182" t="n"/>
      <c r="EQ110" s="182" t="n"/>
      <c r="ER110" s="182" t="n"/>
      <c r="ES110" s="182" t="n"/>
      <c r="ET110" s="182" t="n"/>
      <c r="EU110" s="182" t="n"/>
      <c r="EV110" s="182" t="n"/>
      <c r="EW110" s="182" t="n"/>
      <c r="EX110" s="182" t="n"/>
      <c r="EY110" s="182" t="n"/>
      <c r="EZ110" s="182" t="n"/>
      <c r="FA110" s="182" t="n"/>
      <c r="FB110" s="182" t="n"/>
      <c r="FC110" s="182" t="n"/>
      <c r="FD110" s="182" t="n"/>
      <c r="FE110" s="182" t="n"/>
      <c r="FF110" s="182" t="n"/>
      <c r="FG110" s="182" t="n"/>
      <c r="FH110" s="182" t="n"/>
      <c r="FI110" s="182" t="n"/>
      <c r="FJ110" s="182" t="n"/>
      <c r="FK110" s="182" t="n"/>
      <c r="FL110" s="182" t="n"/>
      <c r="FM110" s="182" t="n"/>
      <c r="FN110" s="182" t="n"/>
      <c r="FO110" s="182" t="n"/>
      <c r="FP110" s="182" t="n"/>
      <c r="FQ110" s="182" t="n"/>
      <c r="FR110" s="182" t="n"/>
      <c r="FS110" s="182" t="n"/>
      <c r="FT110" s="182" t="n"/>
      <c r="FU110" s="182" t="n"/>
      <c r="FV110" s="182" t="n"/>
      <c r="FW110" s="182" t="n"/>
      <c r="FX110" s="182" t="n"/>
      <c r="FY110" s="182" t="n"/>
      <c r="FZ110" s="182" t="n"/>
      <c r="GA110" s="184" t="n"/>
      <c r="GB110" s="184" t="n"/>
      <c r="GC110" s="185">
        <f>SUM(G110:GB110)</f>
        <v/>
      </c>
      <c r="GD110" s="186">
        <f>E110-GC110</f>
        <v/>
      </c>
    </row>
    <row r="111">
      <c r="A111" s="5" t="n">
        <v>110</v>
      </c>
      <c r="B111" s="179" t="n"/>
      <c r="C111" s="30" t="n"/>
      <c r="D111" s="180" t="n"/>
      <c r="E111" s="181" t="n"/>
      <c r="F111" s="182" t="n"/>
      <c r="G111" s="182" t="n"/>
      <c r="H111" s="182" t="n"/>
      <c r="I111" s="182" t="n"/>
      <c r="J111" s="182" t="n"/>
      <c r="K111" s="182" t="n"/>
      <c r="L111" s="182" t="n"/>
      <c r="M111" s="182" t="n"/>
      <c r="N111" s="182" t="n"/>
      <c r="O111" s="182" t="n"/>
      <c r="P111" s="182" t="n"/>
      <c r="Q111" s="182" t="n"/>
      <c r="R111" s="182" t="n"/>
      <c r="S111" s="182" t="n"/>
      <c r="T111" s="182" t="n"/>
      <c r="U111" s="182" t="n"/>
      <c r="V111" s="182" t="n"/>
      <c r="W111" s="182" t="n"/>
      <c r="X111" s="182" t="n"/>
      <c r="Y111" s="182" t="n"/>
      <c r="Z111" s="182" t="n"/>
      <c r="AA111" s="182" t="n"/>
      <c r="AB111" s="182" t="n"/>
      <c r="AC111" s="182" t="n"/>
      <c r="AD111" s="182" t="n"/>
      <c r="AE111" s="182" t="n"/>
      <c r="AF111" s="182" t="n"/>
      <c r="AG111" s="182" t="n"/>
      <c r="AH111" s="182" t="n"/>
      <c r="AI111" s="182" t="n"/>
      <c r="AJ111" s="182" t="n"/>
      <c r="AK111" s="182" t="n"/>
      <c r="AL111" s="182" t="n"/>
      <c r="AM111" s="182" t="n"/>
      <c r="AN111" s="182" t="n"/>
      <c r="AO111" s="182" t="n"/>
      <c r="AP111" s="182" t="n"/>
      <c r="AQ111" s="182" t="n"/>
      <c r="AR111" s="182" t="n"/>
      <c r="AS111" s="182" t="n"/>
      <c r="AT111" s="182" t="n"/>
      <c r="AU111" s="182" t="n"/>
      <c r="AV111" s="182" t="n"/>
      <c r="AW111" s="182" t="n"/>
      <c r="AX111" s="182" t="n"/>
      <c r="AY111" s="182" t="n"/>
      <c r="AZ111" s="182" t="n"/>
      <c r="BA111" s="182" t="n"/>
      <c r="BB111" s="182" t="n"/>
      <c r="BC111" s="182" t="n"/>
      <c r="BD111" s="182" t="n"/>
      <c r="BE111" s="182" t="n"/>
      <c r="BF111" s="182" t="n"/>
      <c r="BG111" s="182" t="n"/>
      <c r="BH111" s="182" t="n"/>
      <c r="BI111" s="182" t="n"/>
      <c r="BJ111" s="182" t="n"/>
      <c r="BK111" s="182" t="n"/>
      <c r="BL111" s="182" t="n"/>
      <c r="BM111" s="182" t="n"/>
      <c r="BN111" s="182" t="n"/>
      <c r="BO111" s="182" t="n"/>
      <c r="BP111" s="182" t="n"/>
      <c r="BQ111" s="182" t="n"/>
      <c r="BR111" s="182" t="n"/>
      <c r="BS111" s="182" t="n"/>
      <c r="BT111" s="182" t="n"/>
      <c r="BU111" s="182" t="n"/>
      <c r="BV111" s="182" t="n"/>
      <c r="BW111" s="182" t="n"/>
      <c r="BX111" s="182" t="n"/>
      <c r="BY111" s="182" t="n"/>
      <c r="BZ111" s="182" t="n"/>
      <c r="CA111" s="182" t="n"/>
      <c r="CB111" s="182" t="n"/>
      <c r="CC111" s="182" t="n"/>
      <c r="CD111" s="182" t="n"/>
      <c r="CE111" s="182" t="n"/>
      <c r="CF111" s="182" t="n"/>
      <c r="CG111" s="182" t="n"/>
      <c r="CH111" s="182" t="n"/>
      <c r="CI111" s="182" t="n"/>
      <c r="CJ111" s="182" t="n"/>
      <c r="CK111" s="182" t="n"/>
      <c r="CL111" s="182" t="n"/>
      <c r="CM111" s="182" t="n"/>
      <c r="CN111" s="182" t="n"/>
      <c r="CO111" s="182" t="n"/>
      <c r="CP111" s="182" t="n"/>
      <c r="CQ111" s="182" t="n"/>
      <c r="CR111" s="182" t="n"/>
      <c r="CS111" s="182" t="n"/>
      <c r="CT111" s="182" t="n"/>
      <c r="CU111" s="182" t="n"/>
      <c r="CV111" s="182" t="n"/>
      <c r="CW111" s="182" t="n"/>
      <c r="CX111" s="182" t="n"/>
      <c r="CY111" s="182" t="n"/>
      <c r="CZ111" s="182" t="n"/>
      <c r="DA111" s="182" t="n"/>
      <c r="DB111" s="182" t="n"/>
      <c r="DC111" s="182" t="n"/>
      <c r="DD111" s="182" t="n"/>
      <c r="DE111" s="182" t="n"/>
      <c r="DF111" s="182" t="n"/>
      <c r="DG111" s="182" t="n"/>
      <c r="DH111" s="182" t="n"/>
      <c r="DI111" s="182" t="n"/>
      <c r="DJ111" s="182" t="n"/>
      <c r="DK111" s="182" t="n"/>
      <c r="DL111" s="182" t="n"/>
      <c r="DM111" s="182" t="n"/>
      <c r="DN111" s="182" t="n"/>
      <c r="DO111" s="182" t="n"/>
      <c r="DP111" s="182" t="n"/>
      <c r="DQ111" s="182" t="n"/>
      <c r="DR111" s="182" t="n"/>
      <c r="DS111" s="182" t="n"/>
      <c r="DT111" s="182" t="n"/>
      <c r="DU111" s="182" t="n"/>
      <c r="DV111" s="182" t="n"/>
      <c r="DW111" s="182" t="n"/>
      <c r="DX111" s="182" t="n"/>
      <c r="DY111" s="182" t="n"/>
      <c r="DZ111" s="182" t="n"/>
      <c r="EA111" s="182" t="n"/>
      <c r="EB111" s="182" t="n"/>
      <c r="EC111" s="182" t="n"/>
      <c r="ED111" s="182" t="n"/>
      <c r="EE111" s="182" t="n"/>
      <c r="EF111" s="182" t="n"/>
      <c r="EG111" s="182" t="n"/>
      <c r="EH111" s="182" t="n"/>
      <c r="EI111" s="182" t="n"/>
      <c r="EJ111" s="182" t="n"/>
      <c r="EK111" s="182" t="n"/>
      <c r="EL111" s="182" t="n"/>
      <c r="EM111" s="182" t="n"/>
      <c r="EN111" s="182" t="n"/>
      <c r="EO111" s="182" t="n"/>
      <c r="EP111" s="182" t="n"/>
      <c r="EQ111" s="182" t="n"/>
      <c r="ER111" s="182" t="n"/>
      <c r="ES111" s="182" t="n"/>
      <c r="ET111" s="182" t="n"/>
      <c r="EU111" s="182" t="n"/>
      <c r="EV111" s="182" t="n"/>
      <c r="EW111" s="182" t="n"/>
      <c r="EX111" s="182" t="n"/>
      <c r="EY111" s="182" t="n"/>
      <c r="EZ111" s="182" t="n"/>
      <c r="FA111" s="182" t="n"/>
      <c r="FB111" s="182" t="n"/>
      <c r="FC111" s="182" t="n"/>
      <c r="FD111" s="182" t="n"/>
      <c r="FE111" s="182" t="n"/>
      <c r="FF111" s="182" t="n"/>
      <c r="FG111" s="182" t="n"/>
      <c r="FH111" s="182" t="n"/>
      <c r="FI111" s="182" t="n"/>
      <c r="FJ111" s="182" t="n"/>
      <c r="FK111" s="182" t="n"/>
      <c r="FL111" s="182" t="n"/>
      <c r="FM111" s="182" t="n"/>
      <c r="FN111" s="182" t="n"/>
      <c r="FO111" s="182" t="n"/>
      <c r="FP111" s="182" t="n"/>
      <c r="FQ111" s="182" t="n"/>
      <c r="FR111" s="182" t="n"/>
      <c r="FS111" s="182" t="n"/>
      <c r="FT111" s="182" t="n"/>
      <c r="FU111" s="182" t="n"/>
      <c r="FV111" s="182" t="n"/>
      <c r="FW111" s="182" t="n"/>
      <c r="FX111" s="182" t="n"/>
      <c r="FY111" s="182" t="n"/>
      <c r="FZ111" s="182" t="n"/>
      <c r="GA111" s="184" t="n"/>
      <c r="GB111" s="184" t="n"/>
      <c r="GC111" s="185">
        <f>SUM(G111:GB111)</f>
        <v/>
      </c>
      <c r="GD111" s="186">
        <f>E111-GC111</f>
        <v/>
      </c>
    </row>
    <row r="112">
      <c r="A112" s="5" t="n">
        <v>111</v>
      </c>
      <c r="B112" s="179" t="n"/>
      <c r="C112" s="30" t="n"/>
      <c r="D112" s="180" t="n"/>
      <c r="E112" s="181" t="n"/>
      <c r="F112" s="182" t="n"/>
      <c r="G112" s="182" t="n"/>
      <c r="H112" s="182" t="n"/>
      <c r="I112" s="182" t="n"/>
      <c r="J112" s="182" t="n"/>
      <c r="K112" s="182" t="n"/>
      <c r="L112" s="182" t="n"/>
      <c r="M112" s="182" t="n"/>
      <c r="N112" s="182" t="n"/>
      <c r="O112" s="182" t="n"/>
      <c r="P112" s="182" t="n"/>
      <c r="Q112" s="182" t="n"/>
      <c r="R112" s="182" t="n"/>
      <c r="S112" s="182" t="n"/>
      <c r="T112" s="182" t="n"/>
      <c r="U112" s="182" t="n"/>
      <c r="V112" s="182" t="n"/>
      <c r="W112" s="182" t="n"/>
      <c r="X112" s="182" t="n"/>
      <c r="Y112" s="182" t="n"/>
      <c r="Z112" s="182" t="n"/>
      <c r="AA112" s="182" t="n"/>
      <c r="AB112" s="182" t="n"/>
      <c r="AC112" s="182" t="n"/>
      <c r="AD112" s="182" t="n"/>
      <c r="AE112" s="182" t="n"/>
      <c r="AF112" s="182" t="n"/>
      <c r="AG112" s="182" t="n"/>
      <c r="AH112" s="182" t="n"/>
      <c r="AI112" s="182" t="n"/>
      <c r="AJ112" s="182" t="n"/>
      <c r="AK112" s="182" t="n"/>
      <c r="AL112" s="182" t="n"/>
      <c r="AM112" s="182" t="n"/>
      <c r="AN112" s="182" t="n"/>
      <c r="AO112" s="182" t="n"/>
      <c r="AP112" s="182" t="n"/>
      <c r="AQ112" s="182" t="n"/>
      <c r="AR112" s="182" t="n"/>
      <c r="AS112" s="182" t="n"/>
      <c r="AT112" s="182" t="n"/>
      <c r="AU112" s="182" t="n"/>
      <c r="AV112" s="182" t="n"/>
      <c r="AW112" s="182" t="n"/>
      <c r="AX112" s="182" t="n"/>
      <c r="AY112" s="182" t="n"/>
      <c r="AZ112" s="182" t="n"/>
      <c r="BA112" s="182" t="n"/>
      <c r="BB112" s="182" t="n"/>
      <c r="BC112" s="182" t="n"/>
      <c r="BD112" s="182" t="n"/>
      <c r="BE112" s="182" t="n"/>
      <c r="BF112" s="182" t="n"/>
      <c r="BG112" s="182" t="n"/>
      <c r="BH112" s="182" t="n"/>
      <c r="BI112" s="182" t="n"/>
      <c r="BJ112" s="182" t="n"/>
      <c r="BK112" s="182" t="n"/>
      <c r="BL112" s="182" t="n"/>
      <c r="BM112" s="182" t="n"/>
      <c r="BN112" s="182" t="n"/>
      <c r="BO112" s="182" t="n"/>
      <c r="BP112" s="182" t="n"/>
      <c r="BQ112" s="182" t="n"/>
      <c r="BR112" s="182" t="n"/>
      <c r="BS112" s="182" t="n"/>
      <c r="BT112" s="182" t="n"/>
      <c r="BU112" s="182" t="n"/>
      <c r="BV112" s="182" t="n"/>
      <c r="BW112" s="182" t="n"/>
      <c r="BX112" s="182" t="n"/>
      <c r="BY112" s="182" t="n"/>
      <c r="BZ112" s="182" t="n"/>
      <c r="CA112" s="182" t="n"/>
      <c r="CB112" s="182" t="n"/>
      <c r="CC112" s="182" t="n"/>
      <c r="CD112" s="182" t="n"/>
      <c r="CE112" s="182" t="n"/>
      <c r="CF112" s="182" t="n"/>
      <c r="CG112" s="182" t="n"/>
      <c r="CH112" s="182" t="n"/>
      <c r="CI112" s="182" t="n"/>
      <c r="CJ112" s="182" t="n"/>
      <c r="CK112" s="182" t="n"/>
      <c r="CL112" s="182" t="n"/>
      <c r="CM112" s="182" t="n"/>
      <c r="CN112" s="182" t="n"/>
      <c r="CO112" s="182" t="n"/>
      <c r="CP112" s="182" t="n"/>
      <c r="CQ112" s="182" t="n"/>
      <c r="CR112" s="182" t="n"/>
      <c r="CS112" s="182" t="n"/>
      <c r="CT112" s="182" t="n"/>
      <c r="CU112" s="182" t="n"/>
      <c r="CV112" s="182" t="n"/>
      <c r="CW112" s="182" t="n"/>
      <c r="CX112" s="182" t="n"/>
      <c r="CY112" s="182" t="n"/>
      <c r="CZ112" s="182" t="n"/>
      <c r="DA112" s="182" t="n"/>
      <c r="DB112" s="182" t="n"/>
      <c r="DC112" s="182" t="n"/>
      <c r="DD112" s="182" t="n"/>
      <c r="DE112" s="182" t="n"/>
      <c r="DF112" s="182" t="n"/>
      <c r="DG112" s="182" t="n"/>
      <c r="DH112" s="182" t="n"/>
      <c r="DI112" s="182" t="n"/>
      <c r="DJ112" s="182" t="n"/>
      <c r="DK112" s="182" t="n"/>
      <c r="DL112" s="182" t="n"/>
      <c r="DM112" s="182" t="n"/>
      <c r="DN112" s="182" t="n"/>
      <c r="DO112" s="182" t="n"/>
      <c r="DP112" s="182" t="n"/>
      <c r="DQ112" s="182" t="n"/>
      <c r="DR112" s="182" t="n"/>
      <c r="DS112" s="182" t="n"/>
      <c r="DT112" s="182" t="n"/>
      <c r="DU112" s="182" t="n"/>
      <c r="DV112" s="182" t="n"/>
      <c r="DW112" s="182" t="n"/>
      <c r="DX112" s="182" t="n"/>
      <c r="DY112" s="182" t="n"/>
      <c r="DZ112" s="182" t="n"/>
      <c r="EA112" s="182" t="n"/>
      <c r="EB112" s="182" t="n"/>
      <c r="EC112" s="182" t="n"/>
      <c r="ED112" s="182" t="n"/>
      <c r="EE112" s="182" t="n"/>
      <c r="EF112" s="182" t="n"/>
      <c r="EG112" s="182" t="n"/>
      <c r="EH112" s="182" t="n"/>
      <c r="EI112" s="182" t="n"/>
      <c r="EJ112" s="182" t="n"/>
      <c r="EK112" s="182" t="n"/>
      <c r="EL112" s="182" t="n"/>
      <c r="EM112" s="182" t="n"/>
      <c r="EN112" s="182" t="n"/>
      <c r="EO112" s="182" t="n"/>
      <c r="EP112" s="182" t="n"/>
      <c r="EQ112" s="182" t="n"/>
      <c r="ER112" s="182" t="n"/>
      <c r="ES112" s="182" t="n"/>
      <c r="ET112" s="182" t="n"/>
      <c r="EU112" s="182" t="n"/>
      <c r="EV112" s="182" t="n"/>
      <c r="EW112" s="182" t="n"/>
      <c r="EX112" s="182" t="n"/>
      <c r="EY112" s="182" t="n"/>
      <c r="EZ112" s="182" t="n"/>
      <c r="FA112" s="182" t="n"/>
      <c r="FB112" s="182" t="n"/>
      <c r="FC112" s="182" t="n"/>
      <c r="FD112" s="182" t="n"/>
      <c r="FE112" s="182" t="n"/>
      <c r="FF112" s="182" t="n"/>
      <c r="FG112" s="182" t="n"/>
      <c r="FH112" s="182" t="n"/>
      <c r="FI112" s="182" t="n"/>
      <c r="FJ112" s="182" t="n"/>
      <c r="FK112" s="182" t="n"/>
      <c r="FL112" s="182" t="n"/>
      <c r="FM112" s="182" t="n"/>
      <c r="FN112" s="182" t="n"/>
      <c r="FO112" s="182" t="n"/>
      <c r="FP112" s="182" t="n"/>
      <c r="FQ112" s="182" t="n"/>
      <c r="FR112" s="182" t="n"/>
      <c r="FS112" s="182" t="n"/>
      <c r="FT112" s="182" t="n"/>
      <c r="FU112" s="182" t="n"/>
      <c r="FV112" s="182" t="n"/>
      <c r="FW112" s="182" t="n"/>
      <c r="FX112" s="182" t="n"/>
      <c r="FY112" s="182" t="n"/>
      <c r="FZ112" s="182" t="n"/>
      <c r="GA112" s="184" t="n"/>
      <c r="GB112" s="184" t="n"/>
      <c r="GC112" s="185">
        <f>SUM(G112:GB112)</f>
        <v/>
      </c>
      <c r="GD112" s="186">
        <f>E112-GC112</f>
        <v/>
      </c>
    </row>
    <row r="113">
      <c r="A113" s="5" t="n">
        <v>112</v>
      </c>
      <c r="B113" s="179" t="n"/>
      <c r="C113" s="30" t="n"/>
      <c r="D113" s="180" t="n"/>
      <c r="E113" s="181" t="n"/>
      <c r="F113" s="182" t="n"/>
      <c r="G113" s="182" t="n"/>
      <c r="H113" s="182" t="n"/>
      <c r="I113" s="182" t="n"/>
      <c r="J113" s="182" t="n"/>
      <c r="K113" s="182" t="n"/>
      <c r="L113" s="182" t="n"/>
      <c r="M113" s="182" t="n"/>
      <c r="N113" s="182" t="n"/>
      <c r="O113" s="182" t="n"/>
      <c r="P113" s="182" t="n"/>
      <c r="Q113" s="182" t="n"/>
      <c r="R113" s="182" t="n"/>
      <c r="S113" s="182" t="n"/>
      <c r="T113" s="182" t="n"/>
      <c r="U113" s="182" t="n"/>
      <c r="V113" s="182" t="n"/>
      <c r="W113" s="182" t="n"/>
      <c r="X113" s="182" t="n"/>
      <c r="Y113" s="182" t="n"/>
      <c r="Z113" s="182" t="n"/>
      <c r="AA113" s="182" t="n"/>
      <c r="AB113" s="182" t="n"/>
      <c r="AC113" s="182" t="n"/>
      <c r="AD113" s="182" t="n"/>
      <c r="AE113" s="182" t="n"/>
      <c r="AF113" s="182" t="n"/>
      <c r="AG113" s="182" t="n"/>
      <c r="AH113" s="182" t="n"/>
      <c r="AI113" s="182" t="n"/>
      <c r="AJ113" s="182" t="n"/>
      <c r="AK113" s="182" t="n"/>
      <c r="AL113" s="182" t="n"/>
      <c r="AM113" s="182" t="n"/>
      <c r="AN113" s="182" t="n"/>
      <c r="AO113" s="182" t="n"/>
      <c r="AP113" s="182" t="n"/>
      <c r="AQ113" s="182" t="n"/>
      <c r="AR113" s="182" t="n"/>
      <c r="AS113" s="182" t="n"/>
      <c r="AT113" s="182" t="n"/>
      <c r="AU113" s="182" t="n"/>
      <c r="AV113" s="182" t="n"/>
      <c r="AW113" s="182" t="n"/>
      <c r="AX113" s="182" t="n"/>
      <c r="AY113" s="182" t="n"/>
      <c r="AZ113" s="182" t="n"/>
      <c r="BA113" s="182" t="n"/>
      <c r="BB113" s="182" t="n"/>
      <c r="BC113" s="182" t="n"/>
      <c r="BD113" s="182" t="n"/>
      <c r="BE113" s="182" t="n"/>
      <c r="BF113" s="182" t="n"/>
      <c r="BG113" s="182" t="n"/>
      <c r="BH113" s="182" t="n"/>
      <c r="BI113" s="182" t="n"/>
      <c r="BJ113" s="182" t="n"/>
      <c r="BK113" s="182" t="n"/>
      <c r="BL113" s="182" t="n"/>
      <c r="BM113" s="182" t="n"/>
      <c r="BN113" s="182" t="n"/>
      <c r="BO113" s="182" t="n"/>
      <c r="BP113" s="182" t="n"/>
      <c r="BQ113" s="182" t="n"/>
      <c r="BR113" s="182" t="n"/>
      <c r="BS113" s="182" t="n"/>
      <c r="BT113" s="182" t="n"/>
      <c r="BU113" s="182" t="n"/>
      <c r="BV113" s="182" t="n"/>
      <c r="BW113" s="182" t="n"/>
      <c r="BX113" s="182" t="n"/>
      <c r="BY113" s="182" t="n"/>
      <c r="BZ113" s="182" t="n"/>
      <c r="CA113" s="182" t="n"/>
      <c r="CB113" s="182" t="n"/>
      <c r="CC113" s="182" t="n"/>
      <c r="CD113" s="182" t="n"/>
      <c r="CE113" s="182" t="n"/>
      <c r="CF113" s="182" t="n"/>
      <c r="CG113" s="182" t="n"/>
      <c r="CH113" s="182" t="n"/>
      <c r="CI113" s="182" t="n"/>
      <c r="CJ113" s="182" t="n"/>
      <c r="CK113" s="182" t="n"/>
      <c r="CL113" s="182" t="n"/>
      <c r="CM113" s="182" t="n"/>
      <c r="CN113" s="182" t="n"/>
      <c r="CO113" s="182" t="n"/>
      <c r="CP113" s="182" t="n"/>
      <c r="CQ113" s="182" t="n"/>
      <c r="CR113" s="182" t="n"/>
      <c r="CS113" s="182" t="n"/>
      <c r="CT113" s="182" t="n"/>
      <c r="CU113" s="182" t="n"/>
      <c r="CV113" s="182" t="n"/>
      <c r="CW113" s="182" t="n"/>
      <c r="CX113" s="182" t="n"/>
      <c r="CY113" s="182" t="n"/>
      <c r="CZ113" s="182" t="n"/>
      <c r="DA113" s="182" t="n"/>
      <c r="DB113" s="182" t="n"/>
      <c r="DC113" s="182" t="n"/>
      <c r="DD113" s="182" t="n"/>
      <c r="DE113" s="182" t="n"/>
      <c r="DF113" s="182" t="n"/>
      <c r="DG113" s="182" t="n"/>
      <c r="DH113" s="182" t="n"/>
      <c r="DI113" s="182" t="n"/>
      <c r="DJ113" s="182" t="n"/>
      <c r="DK113" s="182" t="n"/>
      <c r="DL113" s="182" t="n"/>
      <c r="DM113" s="182" t="n"/>
      <c r="DN113" s="182" t="n"/>
      <c r="DO113" s="182" t="n"/>
      <c r="DP113" s="182" t="n"/>
      <c r="DQ113" s="182" t="n"/>
      <c r="DR113" s="182" t="n"/>
      <c r="DS113" s="182" t="n"/>
      <c r="DT113" s="182" t="n"/>
      <c r="DU113" s="182" t="n"/>
      <c r="DV113" s="182" t="n"/>
      <c r="DW113" s="182" t="n"/>
      <c r="DX113" s="182" t="n"/>
      <c r="DY113" s="182" t="n"/>
      <c r="DZ113" s="182" t="n"/>
      <c r="EA113" s="182" t="n"/>
      <c r="EB113" s="182" t="n"/>
      <c r="EC113" s="182" t="n"/>
      <c r="ED113" s="182" t="n"/>
      <c r="EE113" s="182" t="n"/>
      <c r="EF113" s="182" t="n"/>
      <c r="EG113" s="182" t="n"/>
      <c r="EH113" s="182" t="n"/>
      <c r="EI113" s="182" t="n"/>
      <c r="EJ113" s="182" t="n"/>
      <c r="EK113" s="182" t="n"/>
      <c r="EL113" s="182" t="n"/>
      <c r="EM113" s="182" t="n"/>
      <c r="EN113" s="182" t="n"/>
      <c r="EO113" s="182" t="n"/>
      <c r="EP113" s="182" t="n"/>
      <c r="EQ113" s="182" t="n"/>
      <c r="ER113" s="182" t="n"/>
      <c r="ES113" s="182" t="n"/>
      <c r="ET113" s="182" t="n"/>
      <c r="EU113" s="182" t="n"/>
      <c r="EV113" s="182" t="n"/>
      <c r="EW113" s="182" t="n"/>
      <c r="EX113" s="182" t="n"/>
      <c r="EY113" s="182" t="n"/>
      <c r="EZ113" s="182" t="n"/>
      <c r="FA113" s="182" t="n"/>
      <c r="FB113" s="182" t="n"/>
      <c r="FC113" s="182" t="n"/>
      <c r="FD113" s="182" t="n"/>
      <c r="FE113" s="182" t="n"/>
      <c r="FF113" s="182" t="n"/>
      <c r="FG113" s="182" t="n"/>
      <c r="FH113" s="182" t="n"/>
      <c r="FI113" s="182" t="n"/>
      <c r="FJ113" s="182" t="n"/>
      <c r="FK113" s="182" t="n"/>
      <c r="FL113" s="182" t="n"/>
      <c r="FM113" s="182" t="n"/>
      <c r="FN113" s="182" t="n"/>
      <c r="FO113" s="182" t="n"/>
      <c r="FP113" s="182" t="n"/>
      <c r="FQ113" s="182" t="n"/>
      <c r="FR113" s="182" t="n"/>
      <c r="FS113" s="182" t="n"/>
      <c r="FT113" s="182" t="n"/>
      <c r="FU113" s="182" t="n"/>
      <c r="FV113" s="182" t="n"/>
      <c r="FW113" s="182" t="n"/>
      <c r="FX113" s="182" t="n"/>
      <c r="FY113" s="182" t="n"/>
      <c r="FZ113" s="182" t="n"/>
      <c r="GA113" s="184" t="n"/>
      <c r="GB113" s="184" t="n"/>
      <c r="GC113" s="185">
        <f>SUM(G113:GB113)</f>
        <v/>
      </c>
      <c r="GD113" s="186">
        <f>E113-GC113</f>
        <v/>
      </c>
    </row>
    <row r="114">
      <c r="A114" s="5" t="n">
        <v>113</v>
      </c>
      <c r="B114" s="179" t="n"/>
      <c r="C114" s="30" t="n"/>
      <c r="D114" s="180" t="n"/>
      <c r="E114" s="181" t="n"/>
      <c r="F114" s="182" t="n"/>
      <c r="G114" s="182" t="n"/>
      <c r="H114" s="182" t="n"/>
      <c r="I114" s="182" t="n"/>
      <c r="J114" s="182" t="n"/>
      <c r="K114" s="182" t="n"/>
      <c r="L114" s="182" t="n"/>
      <c r="M114" s="182" t="n"/>
      <c r="N114" s="182" t="n"/>
      <c r="O114" s="182" t="n"/>
      <c r="P114" s="182" t="n"/>
      <c r="Q114" s="182" t="n"/>
      <c r="R114" s="182" t="n"/>
      <c r="S114" s="182" t="n"/>
      <c r="T114" s="182" t="n"/>
      <c r="U114" s="182" t="n"/>
      <c r="V114" s="182" t="n"/>
      <c r="W114" s="182" t="n"/>
      <c r="X114" s="182" t="n"/>
      <c r="Y114" s="182" t="n"/>
      <c r="Z114" s="182" t="n"/>
      <c r="AA114" s="182" t="n"/>
      <c r="AB114" s="182" t="n"/>
      <c r="AC114" s="182" t="n"/>
      <c r="AD114" s="182" t="n"/>
      <c r="AE114" s="182" t="n"/>
      <c r="AF114" s="182" t="n"/>
      <c r="AG114" s="182" t="n"/>
      <c r="AH114" s="182" t="n"/>
      <c r="AI114" s="182" t="n"/>
      <c r="AJ114" s="182" t="n"/>
      <c r="AK114" s="182" t="n"/>
      <c r="AL114" s="182" t="n"/>
      <c r="AM114" s="182" t="n"/>
      <c r="AN114" s="182" t="n"/>
      <c r="AO114" s="182" t="n"/>
      <c r="AP114" s="182" t="n"/>
      <c r="AQ114" s="182" t="n"/>
      <c r="AR114" s="182" t="n"/>
      <c r="AS114" s="182" t="n"/>
      <c r="AT114" s="182" t="n"/>
      <c r="AU114" s="182" t="n"/>
      <c r="AV114" s="182" t="n"/>
      <c r="AW114" s="182" t="n"/>
      <c r="AX114" s="182" t="n"/>
      <c r="AY114" s="182" t="n"/>
      <c r="AZ114" s="182" t="n"/>
      <c r="BA114" s="182" t="n"/>
      <c r="BB114" s="182" t="n"/>
      <c r="BC114" s="182" t="n"/>
      <c r="BD114" s="182" t="n"/>
      <c r="BE114" s="182" t="n"/>
      <c r="BF114" s="182" t="n"/>
      <c r="BG114" s="182" t="n"/>
      <c r="BH114" s="182" t="n"/>
      <c r="BI114" s="182" t="n"/>
      <c r="BJ114" s="182" t="n"/>
      <c r="BK114" s="182" t="n"/>
      <c r="BL114" s="182" t="n"/>
      <c r="BM114" s="182" t="n"/>
      <c r="BN114" s="182" t="n"/>
      <c r="BO114" s="182" t="n"/>
      <c r="BP114" s="182" t="n"/>
      <c r="BQ114" s="182" t="n"/>
      <c r="BR114" s="182" t="n"/>
      <c r="BS114" s="182" t="n"/>
      <c r="BT114" s="182" t="n"/>
      <c r="BU114" s="182" t="n"/>
      <c r="BV114" s="182" t="n"/>
      <c r="BW114" s="182" t="n"/>
      <c r="BX114" s="182" t="n"/>
      <c r="BY114" s="182" t="n"/>
      <c r="BZ114" s="182" t="n"/>
      <c r="CA114" s="182" t="n"/>
      <c r="CB114" s="182" t="n"/>
      <c r="CC114" s="182" t="n"/>
      <c r="CD114" s="182" t="n"/>
      <c r="CE114" s="182" t="n"/>
      <c r="CF114" s="182" t="n"/>
      <c r="CG114" s="182" t="n"/>
      <c r="CH114" s="182" t="n"/>
      <c r="CI114" s="182" t="n"/>
      <c r="CJ114" s="182" t="n"/>
      <c r="CK114" s="182" t="n"/>
      <c r="CL114" s="182" t="n"/>
      <c r="CM114" s="182" t="n"/>
      <c r="CN114" s="182" t="n"/>
      <c r="CO114" s="182" t="n"/>
      <c r="CP114" s="182" t="n"/>
      <c r="CQ114" s="182" t="n"/>
      <c r="CR114" s="182" t="n"/>
      <c r="CS114" s="182" t="n"/>
      <c r="CT114" s="182" t="n"/>
      <c r="CU114" s="182" t="n"/>
      <c r="CV114" s="182" t="n"/>
      <c r="CW114" s="182" t="n"/>
      <c r="CX114" s="182" t="n"/>
      <c r="CY114" s="182" t="n"/>
      <c r="CZ114" s="182" t="n"/>
      <c r="DA114" s="182" t="n"/>
      <c r="DB114" s="182" t="n"/>
      <c r="DC114" s="182" t="n"/>
      <c r="DD114" s="182" t="n"/>
      <c r="DE114" s="182" t="n"/>
      <c r="DF114" s="182" t="n"/>
      <c r="DG114" s="182" t="n"/>
      <c r="DH114" s="182" t="n"/>
      <c r="DI114" s="182" t="n"/>
      <c r="DJ114" s="182" t="n"/>
      <c r="DK114" s="182" t="n"/>
      <c r="DL114" s="182" t="n"/>
      <c r="DM114" s="182" t="n"/>
      <c r="DN114" s="182" t="n"/>
      <c r="DO114" s="182" t="n"/>
      <c r="DP114" s="182" t="n"/>
      <c r="DQ114" s="182" t="n"/>
      <c r="DR114" s="182" t="n"/>
      <c r="DS114" s="182" t="n"/>
      <c r="DT114" s="182" t="n"/>
      <c r="DU114" s="182" t="n"/>
      <c r="DV114" s="182" t="n"/>
      <c r="DW114" s="182" t="n"/>
      <c r="DX114" s="182" t="n"/>
      <c r="DY114" s="182" t="n"/>
      <c r="DZ114" s="182" t="n"/>
      <c r="EA114" s="182" t="n"/>
      <c r="EB114" s="182" t="n"/>
      <c r="EC114" s="182" t="n"/>
      <c r="ED114" s="182" t="n"/>
      <c r="EE114" s="182" t="n"/>
      <c r="EF114" s="182" t="n"/>
      <c r="EG114" s="182" t="n"/>
      <c r="EH114" s="182" t="n"/>
      <c r="EI114" s="182" t="n"/>
      <c r="EJ114" s="182" t="n"/>
      <c r="EK114" s="182" t="n"/>
      <c r="EL114" s="182" t="n"/>
      <c r="EM114" s="182" t="n"/>
      <c r="EN114" s="182" t="n"/>
      <c r="EO114" s="182" t="n"/>
      <c r="EP114" s="182" t="n"/>
      <c r="EQ114" s="182" t="n"/>
      <c r="ER114" s="182" t="n"/>
      <c r="ES114" s="182" t="n"/>
      <c r="ET114" s="182" t="n"/>
      <c r="EU114" s="182" t="n"/>
      <c r="EV114" s="182" t="n"/>
      <c r="EW114" s="182" t="n"/>
      <c r="EX114" s="182" t="n"/>
      <c r="EY114" s="182" t="n"/>
      <c r="EZ114" s="182" t="n"/>
      <c r="FA114" s="182" t="n"/>
      <c r="FB114" s="182" t="n"/>
      <c r="FC114" s="182" t="n"/>
      <c r="FD114" s="182" t="n"/>
      <c r="FE114" s="182" t="n"/>
      <c r="FF114" s="182" t="n"/>
      <c r="FG114" s="182" t="n"/>
      <c r="FH114" s="182" t="n"/>
      <c r="FI114" s="182" t="n"/>
      <c r="FJ114" s="182" t="n"/>
      <c r="FK114" s="182" t="n"/>
      <c r="FL114" s="182" t="n"/>
      <c r="FM114" s="182" t="n"/>
      <c r="FN114" s="182" t="n"/>
      <c r="FO114" s="182" t="n"/>
      <c r="FP114" s="182" t="n"/>
      <c r="FQ114" s="182" t="n"/>
      <c r="FR114" s="182" t="n"/>
      <c r="FS114" s="182" t="n"/>
      <c r="FT114" s="182" t="n"/>
      <c r="FU114" s="182" t="n"/>
      <c r="FV114" s="182" t="n"/>
      <c r="FW114" s="182" t="n"/>
      <c r="FX114" s="182" t="n"/>
      <c r="FY114" s="182" t="n"/>
      <c r="FZ114" s="182" t="n"/>
      <c r="GA114" s="184" t="n"/>
      <c r="GB114" s="184" t="n"/>
      <c r="GC114" s="185">
        <f>SUM(G114:GB114)</f>
        <v/>
      </c>
      <c r="GD114" s="186">
        <f>E114-GC114</f>
        <v/>
      </c>
    </row>
    <row r="115">
      <c r="A115" s="5" t="n">
        <v>114</v>
      </c>
      <c r="B115" s="179" t="n"/>
      <c r="C115" s="30" t="n"/>
      <c r="D115" s="180" t="n"/>
      <c r="E115" s="181" t="n"/>
      <c r="F115" s="182" t="n"/>
      <c r="G115" s="182" t="n"/>
      <c r="H115" s="182" t="n"/>
      <c r="I115" s="182" t="n"/>
      <c r="J115" s="182" t="n"/>
      <c r="K115" s="182" t="n"/>
      <c r="L115" s="182" t="n"/>
      <c r="M115" s="182" t="n"/>
      <c r="N115" s="182" t="n"/>
      <c r="O115" s="182" t="n"/>
      <c r="P115" s="182" t="n"/>
      <c r="Q115" s="182" t="n"/>
      <c r="R115" s="182" t="n"/>
      <c r="S115" s="182" t="n"/>
      <c r="T115" s="182" t="n"/>
      <c r="U115" s="182" t="n"/>
      <c r="V115" s="182" t="n"/>
      <c r="W115" s="182" t="n"/>
      <c r="X115" s="182" t="n"/>
      <c r="Y115" s="182" t="n"/>
      <c r="Z115" s="182" t="n"/>
      <c r="AA115" s="182" t="n"/>
      <c r="AB115" s="182" t="n"/>
      <c r="AC115" s="182" t="n"/>
      <c r="AD115" s="182" t="n"/>
      <c r="AE115" s="182" t="n"/>
      <c r="AF115" s="182" t="n"/>
      <c r="AG115" s="182" t="n"/>
      <c r="AH115" s="182" t="n"/>
      <c r="AI115" s="182" t="n"/>
      <c r="AJ115" s="182" t="n"/>
      <c r="AK115" s="182" t="n"/>
      <c r="AL115" s="182" t="n"/>
      <c r="AM115" s="182" t="n"/>
      <c r="AN115" s="182" t="n"/>
      <c r="AO115" s="182" t="n"/>
      <c r="AP115" s="182" t="n"/>
      <c r="AQ115" s="182" t="n"/>
      <c r="AR115" s="182" t="n"/>
      <c r="AS115" s="182" t="n"/>
      <c r="AT115" s="182" t="n"/>
      <c r="AU115" s="182" t="n"/>
      <c r="AV115" s="182" t="n"/>
      <c r="AW115" s="182" t="n"/>
      <c r="AX115" s="182" t="n"/>
      <c r="AY115" s="182" t="n"/>
      <c r="AZ115" s="182" t="n"/>
      <c r="BA115" s="182" t="n"/>
      <c r="BB115" s="182" t="n"/>
      <c r="BC115" s="182" t="n"/>
      <c r="BD115" s="182" t="n"/>
      <c r="BE115" s="182" t="n"/>
      <c r="BF115" s="182" t="n"/>
      <c r="BG115" s="182" t="n"/>
      <c r="BH115" s="182" t="n"/>
      <c r="BI115" s="182" t="n"/>
      <c r="BJ115" s="182" t="n"/>
      <c r="BK115" s="182" t="n"/>
      <c r="BL115" s="182" t="n"/>
      <c r="BM115" s="182" t="n"/>
      <c r="BN115" s="182" t="n"/>
      <c r="BO115" s="182" t="n"/>
      <c r="BP115" s="182" t="n"/>
      <c r="BQ115" s="182" t="n"/>
      <c r="BR115" s="182" t="n"/>
      <c r="BS115" s="182" t="n"/>
      <c r="BT115" s="182" t="n"/>
      <c r="BU115" s="182" t="n"/>
      <c r="BV115" s="182" t="n"/>
      <c r="BW115" s="182" t="n"/>
      <c r="BX115" s="182" t="n"/>
      <c r="BY115" s="182" t="n"/>
      <c r="BZ115" s="182" t="n"/>
      <c r="CA115" s="182" t="n"/>
      <c r="CB115" s="182" t="n"/>
      <c r="CC115" s="182" t="n"/>
      <c r="CD115" s="182" t="n"/>
      <c r="CE115" s="182" t="n"/>
      <c r="CF115" s="182" t="n"/>
      <c r="CG115" s="182" t="n"/>
      <c r="CH115" s="182" t="n"/>
      <c r="CI115" s="182" t="n"/>
      <c r="CJ115" s="182" t="n"/>
      <c r="CK115" s="182" t="n"/>
      <c r="CL115" s="182" t="n"/>
      <c r="CM115" s="182" t="n"/>
      <c r="CN115" s="182" t="n"/>
      <c r="CO115" s="182" t="n"/>
      <c r="CP115" s="182" t="n"/>
      <c r="CQ115" s="182" t="n"/>
      <c r="CR115" s="182" t="n"/>
      <c r="CS115" s="182" t="n"/>
      <c r="CT115" s="182" t="n"/>
      <c r="CU115" s="182" t="n"/>
      <c r="CV115" s="182" t="n"/>
      <c r="CW115" s="182" t="n"/>
      <c r="CX115" s="182" t="n"/>
      <c r="CY115" s="182" t="n"/>
      <c r="CZ115" s="182" t="n"/>
      <c r="DA115" s="182" t="n"/>
      <c r="DB115" s="182" t="n"/>
      <c r="DC115" s="182" t="n"/>
      <c r="DD115" s="182" t="n"/>
      <c r="DE115" s="182" t="n"/>
      <c r="DF115" s="182" t="n"/>
      <c r="DG115" s="182" t="n"/>
      <c r="DH115" s="182" t="n"/>
      <c r="DI115" s="182" t="n"/>
      <c r="DJ115" s="182" t="n"/>
      <c r="DK115" s="182" t="n"/>
      <c r="DL115" s="182" t="n"/>
      <c r="DM115" s="182" t="n"/>
      <c r="DN115" s="182" t="n"/>
      <c r="DO115" s="182" t="n"/>
      <c r="DP115" s="182" t="n"/>
      <c r="DQ115" s="182" t="n"/>
      <c r="DR115" s="182" t="n"/>
      <c r="DS115" s="182" t="n"/>
      <c r="DT115" s="182" t="n"/>
      <c r="DU115" s="182" t="n"/>
      <c r="DV115" s="182" t="n"/>
      <c r="DW115" s="182" t="n"/>
      <c r="DX115" s="182" t="n"/>
      <c r="DY115" s="182" t="n"/>
      <c r="DZ115" s="182" t="n"/>
      <c r="EA115" s="182" t="n"/>
      <c r="EB115" s="182" t="n"/>
      <c r="EC115" s="182" t="n"/>
      <c r="ED115" s="182" t="n"/>
      <c r="EE115" s="182" t="n"/>
      <c r="EF115" s="182" t="n"/>
      <c r="EG115" s="182" t="n"/>
      <c r="EH115" s="182" t="n"/>
      <c r="EI115" s="182" t="n"/>
      <c r="EJ115" s="182" t="n"/>
      <c r="EK115" s="182" t="n"/>
      <c r="EL115" s="182" t="n"/>
      <c r="EM115" s="182" t="n"/>
      <c r="EN115" s="182" t="n"/>
      <c r="EO115" s="182" t="n"/>
      <c r="EP115" s="182" t="n"/>
      <c r="EQ115" s="182" t="n"/>
      <c r="ER115" s="182" t="n"/>
      <c r="ES115" s="182" t="n"/>
      <c r="ET115" s="182" t="n"/>
      <c r="EU115" s="182" t="n"/>
      <c r="EV115" s="182" t="n"/>
      <c r="EW115" s="182" t="n"/>
      <c r="EX115" s="182" t="n"/>
      <c r="EY115" s="182" t="n"/>
      <c r="EZ115" s="182" t="n"/>
      <c r="FA115" s="182" t="n"/>
      <c r="FB115" s="182" t="n"/>
      <c r="FC115" s="182" t="n"/>
      <c r="FD115" s="182" t="n"/>
      <c r="FE115" s="182" t="n"/>
      <c r="FF115" s="182" t="n"/>
      <c r="FG115" s="182" t="n"/>
      <c r="FH115" s="182" t="n"/>
      <c r="FI115" s="182" t="n"/>
      <c r="FJ115" s="182" t="n"/>
      <c r="FK115" s="182" t="n"/>
      <c r="FL115" s="182" t="n"/>
      <c r="FM115" s="182" t="n"/>
      <c r="FN115" s="182" t="n"/>
      <c r="FO115" s="182" t="n"/>
      <c r="FP115" s="182" t="n"/>
      <c r="FQ115" s="182" t="n"/>
      <c r="FR115" s="182" t="n"/>
      <c r="FS115" s="182" t="n"/>
      <c r="FT115" s="182" t="n"/>
      <c r="FU115" s="182" t="n"/>
      <c r="FV115" s="182" t="n"/>
      <c r="FW115" s="182" t="n"/>
      <c r="FX115" s="182" t="n"/>
      <c r="FY115" s="182" t="n"/>
      <c r="FZ115" s="182" t="n"/>
      <c r="GA115" s="184" t="n"/>
      <c r="GB115" s="184" t="n"/>
      <c r="GC115" s="185">
        <f>SUM(G115:GB115)</f>
        <v/>
      </c>
      <c r="GD115" s="186">
        <f>E115-GC115</f>
        <v/>
      </c>
    </row>
    <row r="116">
      <c r="A116" s="5" t="n">
        <v>115</v>
      </c>
      <c r="B116" s="179" t="n"/>
      <c r="C116" s="30" t="n"/>
      <c r="D116" s="180" t="n"/>
      <c r="E116" s="181" t="n"/>
      <c r="F116" s="182" t="n"/>
      <c r="G116" s="182" t="n"/>
      <c r="H116" s="182" t="n"/>
      <c r="I116" s="182" t="n"/>
      <c r="J116" s="182" t="n"/>
      <c r="K116" s="182" t="n"/>
      <c r="L116" s="182" t="n"/>
      <c r="M116" s="182" t="n"/>
      <c r="N116" s="182" t="n"/>
      <c r="O116" s="182" t="n"/>
      <c r="P116" s="182" t="n"/>
      <c r="Q116" s="182" t="n"/>
      <c r="R116" s="182" t="n"/>
      <c r="S116" s="182" t="n"/>
      <c r="T116" s="182" t="n"/>
      <c r="U116" s="182" t="n"/>
      <c r="V116" s="182" t="n"/>
      <c r="W116" s="182" t="n"/>
      <c r="X116" s="182" t="n"/>
      <c r="Y116" s="182" t="n"/>
      <c r="Z116" s="182" t="n"/>
      <c r="AA116" s="182" t="n"/>
      <c r="AB116" s="182" t="n"/>
      <c r="AC116" s="182" t="n"/>
      <c r="AD116" s="182" t="n"/>
      <c r="AE116" s="182" t="n"/>
      <c r="AF116" s="182" t="n"/>
      <c r="AG116" s="182" t="n"/>
      <c r="AH116" s="182" t="n"/>
      <c r="AI116" s="182" t="n"/>
      <c r="AJ116" s="182" t="n"/>
      <c r="AK116" s="182" t="n"/>
      <c r="AL116" s="182" t="n"/>
      <c r="AM116" s="182" t="n"/>
      <c r="AN116" s="182" t="n"/>
      <c r="AO116" s="182" t="n"/>
      <c r="AP116" s="182" t="n"/>
      <c r="AQ116" s="182" t="n"/>
      <c r="AR116" s="182" t="n"/>
      <c r="AS116" s="182" t="n"/>
      <c r="AT116" s="182" t="n"/>
      <c r="AU116" s="182" t="n"/>
      <c r="AV116" s="182" t="n"/>
      <c r="AW116" s="182" t="n"/>
      <c r="AX116" s="182" t="n"/>
      <c r="AY116" s="182" t="n"/>
      <c r="AZ116" s="182" t="n"/>
      <c r="BA116" s="182" t="n"/>
      <c r="BB116" s="182" t="n"/>
      <c r="BC116" s="182" t="n"/>
      <c r="BD116" s="182" t="n"/>
      <c r="BE116" s="182" t="n"/>
      <c r="BF116" s="182" t="n"/>
      <c r="BG116" s="182" t="n"/>
      <c r="BH116" s="182" t="n"/>
      <c r="BI116" s="182" t="n"/>
      <c r="BJ116" s="182" t="n"/>
      <c r="BK116" s="182" t="n"/>
      <c r="BL116" s="182" t="n"/>
      <c r="BM116" s="182" t="n"/>
      <c r="BN116" s="182" t="n"/>
      <c r="BO116" s="182" t="n"/>
      <c r="BP116" s="182" t="n"/>
      <c r="BQ116" s="182" t="n"/>
      <c r="BR116" s="182" t="n"/>
      <c r="BS116" s="182" t="n"/>
      <c r="BT116" s="182" t="n"/>
      <c r="BU116" s="182" t="n"/>
      <c r="BV116" s="182" t="n"/>
      <c r="BW116" s="182" t="n"/>
      <c r="BX116" s="182" t="n"/>
      <c r="BY116" s="182" t="n"/>
      <c r="BZ116" s="182" t="n"/>
      <c r="CA116" s="182" t="n"/>
      <c r="CB116" s="182" t="n"/>
      <c r="CC116" s="182" t="n"/>
      <c r="CD116" s="182" t="n"/>
      <c r="CE116" s="182" t="n"/>
      <c r="CF116" s="182" t="n"/>
      <c r="CG116" s="182" t="n"/>
      <c r="CH116" s="182" t="n"/>
      <c r="CI116" s="182" t="n"/>
      <c r="CJ116" s="182" t="n"/>
      <c r="CK116" s="182" t="n"/>
      <c r="CL116" s="182" t="n"/>
      <c r="CM116" s="182" t="n"/>
      <c r="CN116" s="182" t="n"/>
      <c r="CO116" s="182" t="n"/>
      <c r="CP116" s="182" t="n"/>
      <c r="CQ116" s="182" t="n"/>
      <c r="CR116" s="182" t="n"/>
      <c r="CS116" s="182" t="n"/>
      <c r="CT116" s="182" t="n"/>
      <c r="CU116" s="182" t="n"/>
      <c r="CV116" s="182" t="n"/>
      <c r="CW116" s="182" t="n"/>
      <c r="CX116" s="182" t="n"/>
      <c r="CY116" s="182" t="n"/>
      <c r="CZ116" s="182" t="n"/>
      <c r="DA116" s="182" t="n"/>
      <c r="DB116" s="182" t="n"/>
      <c r="DC116" s="182" t="n"/>
      <c r="DD116" s="182" t="n"/>
      <c r="DE116" s="182" t="n"/>
      <c r="DF116" s="182" t="n"/>
      <c r="DG116" s="182" t="n"/>
      <c r="DH116" s="182" t="n"/>
      <c r="DI116" s="182" t="n"/>
      <c r="DJ116" s="182" t="n"/>
      <c r="DK116" s="182" t="n"/>
      <c r="DL116" s="182" t="n"/>
      <c r="DM116" s="182" t="n"/>
      <c r="DN116" s="182" t="n"/>
      <c r="DO116" s="182" t="n"/>
      <c r="DP116" s="182" t="n"/>
      <c r="DQ116" s="182" t="n"/>
      <c r="DR116" s="182" t="n"/>
      <c r="DS116" s="182" t="n"/>
      <c r="DT116" s="182" t="n"/>
      <c r="DU116" s="182" t="n"/>
      <c r="DV116" s="182" t="n"/>
      <c r="DW116" s="182" t="n"/>
      <c r="DX116" s="182" t="n"/>
      <c r="DY116" s="182" t="n"/>
      <c r="DZ116" s="182" t="n"/>
      <c r="EA116" s="182" t="n"/>
      <c r="EB116" s="182" t="n"/>
      <c r="EC116" s="182" t="n"/>
      <c r="ED116" s="182" t="n"/>
      <c r="EE116" s="182" t="n"/>
      <c r="EF116" s="182" t="n"/>
      <c r="EG116" s="182" t="n"/>
      <c r="EH116" s="182" t="n"/>
      <c r="EI116" s="182" t="n"/>
      <c r="EJ116" s="182" t="n"/>
      <c r="EK116" s="182" t="n"/>
      <c r="EL116" s="182" t="n"/>
      <c r="EM116" s="182" t="n"/>
      <c r="EN116" s="182" t="n"/>
      <c r="EO116" s="182" t="n"/>
      <c r="EP116" s="182" t="n"/>
      <c r="EQ116" s="182" t="n"/>
      <c r="ER116" s="182" t="n"/>
      <c r="ES116" s="182" t="n"/>
      <c r="ET116" s="182" t="n"/>
      <c r="EU116" s="182" t="n"/>
      <c r="EV116" s="182" t="n"/>
      <c r="EW116" s="182" t="n"/>
      <c r="EX116" s="182" t="n"/>
      <c r="EY116" s="182" t="n"/>
      <c r="EZ116" s="182" t="n"/>
      <c r="FA116" s="182" t="n"/>
      <c r="FB116" s="182" t="n"/>
      <c r="FC116" s="182" t="n"/>
      <c r="FD116" s="182" t="n"/>
      <c r="FE116" s="182" t="n"/>
      <c r="FF116" s="182" t="n"/>
      <c r="FG116" s="182" t="n"/>
      <c r="FH116" s="182" t="n"/>
      <c r="FI116" s="182" t="n"/>
      <c r="FJ116" s="182" t="n"/>
      <c r="FK116" s="182" t="n"/>
      <c r="FL116" s="182" t="n"/>
      <c r="FM116" s="182" t="n"/>
      <c r="FN116" s="182" t="n"/>
      <c r="FO116" s="182" t="n"/>
      <c r="FP116" s="182" t="n"/>
      <c r="FQ116" s="182" t="n"/>
      <c r="FR116" s="182" t="n"/>
      <c r="FS116" s="182" t="n"/>
      <c r="FT116" s="182" t="n"/>
      <c r="FU116" s="182" t="n"/>
      <c r="FV116" s="182" t="n"/>
      <c r="FW116" s="182" t="n"/>
      <c r="FX116" s="182" t="n"/>
      <c r="FY116" s="182" t="n"/>
      <c r="FZ116" s="182" t="n"/>
      <c r="GA116" s="184" t="n"/>
      <c r="GB116" s="184" t="n"/>
      <c r="GC116" s="185">
        <f>SUM(G116:GB116)</f>
        <v/>
      </c>
      <c r="GD116" s="186">
        <f>E116-GC116</f>
        <v/>
      </c>
    </row>
    <row r="117">
      <c r="A117" s="5" t="n">
        <v>116</v>
      </c>
      <c r="B117" s="179" t="n"/>
      <c r="C117" s="30" t="n"/>
      <c r="D117" s="180" t="n"/>
      <c r="E117" s="181" t="n"/>
      <c r="F117" s="182" t="n"/>
      <c r="G117" s="182" t="n"/>
      <c r="H117" s="182" t="n"/>
      <c r="I117" s="182" t="n"/>
      <c r="J117" s="182" t="n"/>
      <c r="K117" s="182" t="n"/>
      <c r="L117" s="182" t="n"/>
      <c r="M117" s="182" t="n"/>
      <c r="N117" s="182" t="n"/>
      <c r="O117" s="182" t="n"/>
      <c r="P117" s="182" t="n"/>
      <c r="Q117" s="182" t="n"/>
      <c r="R117" s="182" t="n"/>
      <c r="S117" s="182" t="n"/>
      <c r="T117" s="182" t="n"/>
      <c r="U117" s="182" t="n"/>
      <c r="V117" s="182" t="n"/>
      <c r="W117" s="182" t="n"/>
      <c r="X117" s="182" t="n"/>
      <c r="Y117" s="182" t="n"/>
      <c r="Z117" s="182" t="n"/>
      <c r="AA117" s="182" t="n"/>
      <c r="AB117" s="182" t="n"/>
      <c r="AC117" s="182" t="n"/>
      <c r="AD117" s="182" t="n"/>
      <c r="AE117" s="182" t="n"/>
      <c r="AF117" s="182" t="n"/>
      <c r="AG117" s="182" t="n"/>
      <c r="AH117" s="182" t="n"/>
      <c r="AI117" s="182" t="n"/>
      <c r="AJ117" s="182" t="n"/>
      <c r="AK117" s="182" t="n"/>
      <c r="AL117" s="182" t="n"/>
      <c r="AM117" s="182" t="n"/>
      <c r="AN117" s="182" t="n"/>
      <c r="AO117" s="182" t="n"/>
      <c r="AP117" s="182" t="n"/>
      <c r="AQ117" s="182" t="n"/>
      <c r="AR117" s="182" t="n"/>
      <c r="AS117" s="182" t="n"/>
      <c r="AT117" s="182" t="n"/>
      <c r="AU117" s="182" t="n"/>
      <c r="AV117" s="182" t="n"/>
      <c r="AW117" s="182" t="n"/>
      <c r="AX117" s="182" t="n"/>
      <c r="AY117" s="182" t="n"/>
      <c r="AZ117" s="182" t="n"/>
      <c r="BA117" s="182" t="n"/>
      <c r="BB117" s="182" t="n"/>
      <c r="BC117" s="182" t="n"/>
      <c r="BD117" s="182" t="n"/>
      <c r="BE117" s="182" t="n"/>
      <c r="BF117" s="182" t="n"/>
      <c r="BG117" s="182" t="n"/>
      <c r="BH117" s="182" t="n"/>
      <c r="BI117" s="182" t="n"/>
      <c r="BJ117" s="182" t="n"/>
      <c r="BK117" s="182" t="n"/>
      <c r="BL117" s="182" t="n"/>
      <c r="BM117" s="182" t="n"/>
      <c r="BN117" s="182" t="n"/>
      <c r="BO117" s="182" t="n"/>
      <c r="BP117" s="182" t="n"/>
      <c r="BQ117" s="182" t="n"/>
      <c r="BR117" s="182" t="n"/>
      <c r="BS117" s="182" t="n"/>
      <c r="BT117" s="182" t="n"/>
      <c r="BU117" s="182" t="n"/>
      <c r="BV117" s="182" t="n"/>
      <c r="BW117" s="182" t="n"/>
      <c r="BX117" s="182" t="n"/>
      <c r="BY117" s="182" t="n"/>
      <c r="BZ117" s="182" t="n"/>
      <c r="CA117" s="182" t="n"/>
      <c r="CB117" s="182" t="n"/>
      <c r="CC117" s="182" t="n"/>
      <c r="CD117" s="182" t="n"/>
      <c r="CE117" s="182" t="n"/>
      <c r="CF117" s="182" t="n"/>
      <c r="CG117" s="182" t="n"/>
      <c r="CH117" s="182" t="n"/>
      <c r="CI117" s="182" t="n"/>
      <c r="CJ117" s="182" t="n"/>
      <c r="CK117" s="182" t="n"/>
      <c r="CL117" s="182" t="n"/>
      <c r="CM117" s="182" t="n"/>
      <c r="CN117" s="182" t="n"/>
      <c r="CO117" s="182" t="n"/>
      <c r="CP117" s="182" t="n"/>
      <c r="CQ117" s="182" t="n"/>
      <c r="CR117" s="182" t="n"/>
      <c r="CS117" s="182" t="n"/>
      <c r="CT117" s="182" t="n"/>
      <c r="CU117" s="182" t="n"/>
      <c r="CV117" s="182" t="n"/>
      <c r="CW117" s="182" t="n"/>
      <c r="CX117" s="182" t="n"/>
      <c r="CY117" s="182" t="n"/>
      <c r="CZ117" s="182" t="n"/>
      <c r="DA117" s="182" t="n"/>
      <c r="DB117" s="182" t="n"/>
      <c r="DC117" s="182" t="n"/>
      <c r="DD117" s="182" t="n"/>
      <c r="DE117" s="182" t="n"/>
      <c r="DF117" s="182" t="n"/>
      <c r="DG117" s="182" t="n"/>
      <c r="DH117" s="182" t="n"/>
      <c r="DI117" s="182" t="n"/>
      <c r="DJ117" s="182" t="n"/>
      <c r="DK117" s="182" t="n"/>
      <c r="DL117" s="182" t="n"/>
      <c r="DM117" s="182" t="n"/>
      <c r="DN117" s="182" t="n"/>
      <c r="DO117" s="182" t="n"/>
      <c r="DP117" s="182" t="n"/>
      <c r="DQ117" s="182" t="n"/>
      <c r="DR117" s="182" t="n"/>
      <c r="DS117" s="182" t="n"/>
      <c r="DT117" s="182" t="n"/>
      <c r="DU117" s="182" t="n"/>
      <c r="DV117" s="182" t="n"/>
      <c r="DW117" s="182" t="n"/>
      <c r="DX117" s="182" t="n"/>
      <c r="DY117" s="182" t="n"/>
      <c r="DZ117" s="182" t="n"/>
      <c r="EA117" s="182" t="n"/>
      <c r="EB117" s="182" t="n"/>
      <c r="EC117" s="182" t="n"/>
      <c r="ED117" s="182" t="n"/>
      <c r="EE117" s="182" t="n"/>
      <c r="EF117" s="182" t="n"/>
      <c r="EG117" s="182" t="n"/>
      <c r="EH117" s="182" t="n"/>
      <c r="EI117" s="182" t="n"/>
      <c r="EJ117" s="182" t="n"/>
      <c r="EK117" s="182" t="n"/>
      <c r="EL117" s="182" t="n"/>
      <c r="EM117" s="182" t="n"/>
      <c r="EN117" s="182" t="n"/>
      <c r="EO117" s="182" t="n"/>
      <c r="EP117" s="182" t="n"/>
      <c r="EQ117" s="182" t="n"/>
      <c r="ER117" s="182" t="n"/>
      <c r="ES117" s="182" t="n"/>
      <c r="ET117" s="182" t="n"/>
      <c r="EU117" s="182" t="n"/>
      <c r="EV117" s="182" t="n"/>
      <c r="EW117" s="182" t="n"/>
      <c r="EX117" s="182" t="n"/>
      <c r="EY117" s="182" t="n"/>
      <c r="EZ117" s="182" t="n"/>
      <c r="FA117" s="182" t="n"/>
      <c r="FB117" s="182" t="n"/>
      <c r="FC117" s="182" t="n"/>
      <c r="FD117" s="182" t="n"/>
      <c r="FE117" s="182" t="n"/>
      <c r="FF117" s="182" t="n"/>
      <c r="FG117" s="182" t="n"/>
      <c r="FH117" s="182" t="n"/>
      <c r="FI117" s="182" t="n"/>
      <c r="FJ117" s="182" t="n"/>
      <c r="FK117" s="182" t="n"/>
      <c r="FL117" s="182" t="n"/>
      <c r="FM117" s="182" t="n"/>
      <c r="FN117" s="182" t="n"/>
      <c r="FO117" s="182" t="n"/>
      <c r="FP117" s="182" t="n"/>
      <c r="FQ117" s="182" t="n"/>
      <c r="FR117" s="182" t="n"/>
      <c r="FS117" s="182" t="n"/>
      <c r="FT117" s="182" t="n"/>
      <c r="FU117" s="182" t="n"/>
      <c r="FV117" s="182" t="n"/>
      <c r="FW117" s="182" t="n"/>
      <c r="FX117" s="182" t="n"/>
      <c r="FY117" s="182" t="n"/>
      <c r="FZ117" s="182" t="n"/>
      <c r="GA117" s="184" t="n"/>
      <c r="GB117" s="184" t="n"/>
      <c r="GC117" s="185">
        <f>SUM(G117:GB117)</f>
        <v/>
      </c>
      <c r="GD117" s="186">
        <f>E117-GC117</f>
        <v/>
      </c>
    </row>
    <row r="118">
      <c r="A118" s="5" t="n">
        <v>117</v>
      </c>
      <c r="B118" s="179" t="n"/>
      <c r="C118" s="30" t="n"/>
      <c r="D118" s="180" t="n"/>
      <c r="E118" s="181" t="n"/>
      <c r="F118" s="182" t="n"/>
      <c r="G118" s="182" t="n"/>
      <c r="H118" s="182" t="n"/>
      <c r="I118" s="182" t="n"/>
      <c r="J118" s="182" t="n"/>
      <c r="K118" s="182" t="n"/>
      <c r="L118" s="182" t="n"/>
      <c r="M118" s="182" t="n"/>
      <c r="N118" s="182" t="n"/>
      <c r="O118" s="182" t="n"/>
      <c r="P118" s="182" t="n"/>
      <c r="Q118" s="182" t="n"/>
      <c r="R118" s="182" t="n"/>
      <c r="S118" s="182" t="n"/>
      <c r="T118" s="182" t="n"/>
      <c r="U118" s="182" t="n"/>
      <c r="V118" s="182" t="n"/>
      <c r="W118" s="182" t="n"/>
      <c r="X118" s="182" t="n"/>
      <c r="Y118" s="182" t="n"/>
      <c r="Z118" s="182" t="n"/>
      <c r="AA118" s="182" t="n"/>
      <c r="AB118" s="182" t="n"/>
      <c r="AC118" s="182" t="n"/>
      <c r="AD118" s="182" t="n"/>
      <c r="AE118" s="182" t="n"/>
      <c r="AF118" s="182" t="n"/>
      <c r="AG118" s="182" t="n"/>
      <c r="AH118" s="182" t="n"/>
      <c r="AI118" s="182" t="n"/>
      <c r="AJ118" s="182" t="n"/>
      <c r="AK118" s="182" t="n"/>
      <c r="AL118" s="182" t="n"/>
      <c r="AM118" s="182" t="n"/>
      <c r="AN118" s="182" t="n"/>
      <c r="AO118" s="182" t="n"/>
      <c r="AP118" s="182" t="n"/>
      <c r="AQ118" s="182" t="n"/>
      <c r="AR118" s="182" t="n"/>
      <c r="AS118" s="182" t="n"/>
      <c r="AT118" s="182" t="n"/>
      <c r="AU118" s="182" t="n"/>
      <c r="AV118" s="182" t="n"/>
      <c r="AW118" s="182" t="n"/>
      <c r="AX118" s="182" t="n"/>
      <c r="AY118" s="182" t="n"/>
      <c r="AZ118" s="182" t="n"/>
      <c r="BA118" s="182" t="n"/>
      <c r="BB118" s="182" t="n"/>
      <c r="BC118" s="182" t="n"/>
      <c r="BD118" s="182" t="n"/>
      <c r="BE118" s="182" t="n"/>
      <c r="BF118" s="182" t="n"/>
      <c r="BG118" s="182" t="n"/>
      <c r="BH118" s="182" t="n"/>
      <c r="BI118" s="182" t="n"/>
      <c r="BJ118" s="182" t="n"/>
      <c r="BK118" s="182" t="n"/>
      <c r="BL118" s="182" t="n"/>
      <c r="BM118" s="182" t="n"/>
      <c r="BN118" s="182" t="n"/>
      <c r="BO118" s="182" t="n"/>
      <c r="BP118" s="182" t="n"/>
      <c r="BQ118" s="182" t="n"/>
      <c r="BR118" s="182" t="n"/>
      <c r="BS118" s="182" t="n"/>
      <c r="BT118" s="182" t="n"/>
      <c r="BU118" s="182" t="n"/>
      <c r="BV118" s="182" t="n"/>
      <c r="BW118" s="182" t="n"/>
      <c r="BX118" s="182" t="n"/>
      <c r="BY118" s="182" t="n"/>
      <c r="BZ118" s="182" t="n"/>
      <c r="CA118" s="182" t="n"/>
      <c r="CB118" s="182" t="n"/>
      <c r="CC118" s="182" t="n"/>
      <c r="CD118" s="182" t="n"/>
      <c r="CE118" s="182" t="n"/>
      <c r="CF118" s="182" t="n"/>
      <c r="CG118" s="182" t="n"/>
      <c r="CH118" s="182" t="n"/>
      <c r="CI118" s="182" t="n"/>
      <c r="CJ118" s="182" t="n"/>
      <c r="CK118" s="182" t="n"/>
      <c r="CL118" s="182" t="n"/>
      <c r="CM118" s="182" t="n"/>
      <c r="CN118" s="182" t="n"/>
      <c r="CO118" s="182" t="n"/>
      <c r="CP118" s="182" t="n"/>
      <c r="CQ118" s="182" t="n"/>
      <c r="CR118" s="182" t="n"/>
      <c r="CS118" s="182" t="n"/>
      <c r="CT118" s="182" t="n"/>
      <c r="CU118" s="182" t="n"/>
      <c r="CV118" s="182" t="n"/>
      <c r="CW118" s="182" t="n"/>
      <c r="CX118" s="182" t="n"/>
      <c r="CY118" s="182" t="n"/>
      <c r="CZ118" s="182" t="n"/>
      <c r="DA118" s="182" t="n"/>
      <c r="DB118" s="182" t="n"/>
      <c r="DC118" s="182" t="n"/>
      <c r="DD118" s="182" t="n"/>
      <c r="DE118" s="182" t="n"/>
      <c r="DF118" s="182" t="n"/>
      <c r="DG118" s="182" t="n"/>
      <c r="DH118" s="182" t="n"/>
      <c r="DI118" s="182" t="n"/>
      <c r="DJ118" s="182" t="n"/>
      <c r="DK118" s="182" t="n"/>
      <c r="DL118" s="182" t="n"/>
      <c r="DM118" s="182" t="n"/>
      <c r="DN118" s="182" t="n"/>
      <c r="DO118" s="182" t="n"/>
      <c r="DP118" s="182" t="n"/>
      <c r="DQ118" s="182" t="n"/>
      <c r="DR118" s="182" t="n"/>
      <c r="DS118" s="182" t="n"/>
      <c r="DT118" s="182" t="n"/>
      <c r="DU118" s="182" t="n"/>
      <c r="DV118" s="182" t="n"/>
      <c r="DW118" s="182" t="n"/>
      <c r="DX118" s="182" t="n"/>
      <c r="DY118" s="182" t="n"/>
      <c r="DZ118" s="182" t="n"/>
      <c r="EA118" s="182" t="n"/>
      <c r="EB118" s="182" t="n"/>
      <c r="EC118" s="182" t="n"/>
      <c r="ED118" s="182" t="n"/>
      <c r="EE118" s="182" t="n"/>
      <c r="EF118" s="182" t="n"/>
      <c r="EG118" s="182" t="n"/>
      <c r="EH118" s="182" t="n"/>
      <c r="EI118" s="182" t="n"/>
      <c r="EJ118" s="182" t="n"/>
      <c r="EK118" s="182" t="n"/>
      <c r="EL118" s="182" t="n"/>
      <c r="EM118" s="182" t="n"/>
      <c r="EN118" s="182" t="n"/>
      <c r="EO118" s="182" t="n"/>
      <c r="EP118" s="182" t="n"/>
      <c r="EQ118" s="182" t="n"/>
      <c r="ER118" s="182" t="n"/>
      <c r="ES118" s="182" t="n"/>
      <c r="ET118" s="182" t="n"/>
      <c r="EU118" s="182" t="n"/>
      <c r="EV118" s="182" t="n"/>
      <c r="EW118" s="182" t="n"/>
      <c r="EX118" s="182" t="n"/>
      <c r="EY118" s="182" t="n"/>
      <c r="EZ118" s="182" t="n"/>
      <c r="FA118" s="182" t="n"/>
      <c r="FB118" s="182" t="n"/>
      <c r="FC118" s="182" t="n"/>
      <c r="FD118" s="182" t="n"/>
      <c r="FE118" s="182" t="n"/>
      <c r="FF118" s="182" t="n"/>
      <c r="FG118" s="182" t="n"/>
      <c r="FH118" s="182" t="n"/>
      <c r="FI118" s="182" t="n"/>
      <c r="FJ118" s="182" t="n"/>
      <c r="FK118" s="182" t="n"/>
      <c r="FL118" s="182" t="n"/>
      <c r="FM118" s="182" t="n"/>
      <c r="FN118" s="182" t="n"/>
      <c r="FO118" s="182" t="n"/>
      <c r="FP118" s="182" t="n"/>
      <c r="FQ118" s="182" t="n"/>
      <c r="FR118" s="182" t="n"/>
      <c r="FS118" s="182" t="n"/>
      <c r="FT118" s="182" t="n"/>
      <c r="FU118" s="182" t="n"/>
      <c r="FV118" s="182" t="n"/>
      <c r="FW118" s="182" t="n"/>
      <c r="FX118" s="182" t="n"/>
      <c r="FY118" s="182" t="n"/>
      <c r="FZ118" s="182" t="n"/>
      <c r="GA118" s="184" t="n"/>
      <c r="GB118" s="184" t="n"/>
      <c r="GC118" s="185">
        <f>SUM(G118:GB118)</f>
        <v/>
      </c>
      <c r="GD118" s="186">
        <f>E118-GC118</f>
        <v/>
      </c>
    </row>
    <row r="119">
      <c r="A119" s="5" t="n">
        <v>118</v>
      </c>
      <c r="B119" s="179" t="n"/>
      <c r="C119" s="30" t="n"/>
      <c r="D119" s="180" t="n"/>
      <c r="E119" s="181" t="n"/>
      <c r="F119" s="182" t="n"/>
      <c r="G119" s="182" t="n"/>
      <c r="H119" s="182" t="n"/>
      <c r="I119" s="182" t="n"/>
      <c r="J119" s="182" t="n"/>
      <c r="K119" s="182" t="n"/>
      <c r="L119" s="182" t="n"/>
      <c r="M119" s="182" t="n"/>
      <c r="N119" s="182" t="n"/>
      <c r="O119" s="182" t="n"/>
      <c r="P119" s="182" t="n"/>
      <c r="Q119" s="182" t="n"/>
      <c r="R119" s="182" t="n"/>
      <c r="S119" s="182" t="n"/>
      <c r="T119" s="182" t="n"/>
      <c r="U119" s="182" t="n"/>
      <c r="V119" s="182" t="n"/>
      <c r="W119" s="182" t="n"/>
      <c r="X119" s="182" t="n"/>
      <c r="Y119" s="182" t="n"/>
      <c r="Z119" s="182" t="n"/>
      <c r="AA119" s="182" t="n"/>
      <c r="AB119" s="182" t="n"/>
      <c r="AC119" s="182" t="n"/>
      <c r="AD119" s="182" t="n"/>
      <c r="AE119" s="182" t="n"/>
      <c r="AF119" s="182" t="n"/>
      <c r="AG119" s="182" t="n"/>
      <c r="AH119" s="182" t="n"/>
      <c r="AI119" s="182" t="n"/>
      <c r="AJ119" s="182" t="n"/>
      <c r="AK119" s="182" t="n"/>
      <c r="AL119" s="182" t="n"/>
      <c r="AM119" s="182" t="n"/>
      <c r="AN119" s="182" t="n"/>
      <c r="AO119" s="182" t="n"/>
      <c r="AP119" s="182" t="n"/>
      <c r="AQ119" s="182" t="n"/>
      <c r="AR119" s="182" t="n"/>
      <c r="AS119" s="182" t="n"/>
      <c r="AT119" s="182" t="n"/>
      <c r="AU119" s="182" t="n"/>
      <c r="AV119" s="182" t="n"/>
      <c r="AW119" s="182" t="n"/>
      <c r="AX119" s="182" t="n"/>
      <c r="AY119" s="182" t="n"/>
      <c r="AZ119" s="182" t="n"/>
      <c r="BA119" s="182" t="n"/>
      <c r="BB119" s="182" t="n"/>
      <c r="BC119" s="182" t="n"/>
      <c r="BD119" s="182" t="n"/>
      <c r="BE119" s="182" t="n"/>
      <c r="BF119" s="182" t="n"/>
      <c r="BG119" s="182" t="n"/>
      <c r="BH119" s="182" t="n"/>
      <c r="BI119" s="182" t="n"/>
      <c r="BJ119" s="182" t="n"/>
      <c r="BK119" s="182" t="n"/>
      <c r="BL119" s="182" t="n"/>
      <c r="BM119" s="182" t="n"/>
      <c r="BN119" s="182" t="n"/>
      <c r="BO119" s="182" t="n"/>
      <c r="BP119" s="182" t="n"/>
      <c r="BQ119" s="182" t="n"/>
      <c r="BR119" s="182" t="n"/>
      <c r="BS119" s="182" t="n"/>
      <c r="BT119" s="182" t="n"/>
      <c r="BU119" s="182" t="n"/>
      <c r="BV119" s="182" t="n"/>
      <c r="BW119" s="182" t="n"/>
      <c r="BX119" s="182" t="n"/>
      <c r="BY119" s="182" t="n"/>
      <c r="BZ119" s="182" t="n"/>
      <c r="CA119" s="182" t="n"/>
      <c r="CB119" s="182" t="n"/>
      <c r="CC119" s="182" t="n"/>
      <c r="CD119" s="182" t="n"/>
      <c r="CE119" s="182" t="n"/>
      <c r="CF119" s="182" t="n"/>
      <c r="CG119" s="182" t="n"/>
      <c r="CH119" s="182" t="n"/>
      <c r="CI119" s="182" t="n"/>
      <c r="CJ119" s="182" t="n"/>
      <c r="CK119" s="182" t="n"/>
      <c r="CL119" s="182" t="n"/>
      <c r="CM119" s="182" t="n"/>
      <c r="CN119" s="182" t="n"/>
      <c r="CO119" s="182" t="n"/>
      <c r="CP119" s="182" t="n"/>
      <c r="CQ119" s="182" t="n"/>
      <c r="CR119" s="182" t="n"/>
      <c r="CS119" s="182" t="n"/>
      <c r="CT119" s="182" t="n"/>
      <c r="CU119" s="182" t="n"/>
      <c r="CV119" s="182" t="n"/>
      <c r="CW119" s="182" t="n"/>
      <c r="CX119" s="182" t="n"/>
      <c r="CY119" s="182" t="n"/>
      <c r="CZ119" s="182" t="n"/>
      <c r="DA119" s="182" t="n"/>
      <c r="DB119" s="182" t="n"/>
      <c r="DC119" s="182" t="n"/>
      <c r="DD119" s="182" t="n"/>
      <c r="DE119" s="182" t="n"/>
      <c r="DF119" s="182" t="n"/>
      <c r="DG119" s="182" t="n"/>
      <c r="DH119" s="182" t="n"/>
      <c r="DI119" s="182" t="n"/>
      <c r="DJ119" s="182" t="n"/>
      <c r="DK119" s="182" t="n"/>
      <c r="DL119" s="182" t="n"/>
      <c r="DM119" s="182" t="n"/>
      <c r="DN119" s="182" t="n"/>
      <c r="DO119" s="182" t="n"/>
      <c r="DP119" s="182" t="n"/>
      <c r="DQ119" s="182" t="n"/>
      <c r="DR119" s="182" t="n"/>
      <c r="DS119" s="182" t="n"/>
      <c r="DT119" s="182" t="n"/>
      <c r="DU119" s="182" t="n"/>
      <c r="DV119" s="182" t="n"/>
      <c r="DW119" s="182" t="n"/>
      <c r="DX119" s="182" t="n"/>
      <c r="DY119" s="182" t="n"/>
      <c r="DZ119" s="182" t="n"/>
      <c r="EA119" s="182" t="n"/>
      <c r="EB119" s="182" t="n"/>
      <c r="EC119" s="182" t="n"/>
      <c r="ED119" s="182" t="n"/>
      <c r="EE119" s="182" t="n"/>
      <c r="EF119" s="182" t="n"/>
      <c r="EG119" s="182" t="n"/>
      <c r="EH119" s="182" t="n"/>
      <c r="EI119" s="182" t="n"/>
      <c r="EJ119" s="182" t="n"/>
      <c r="EK119" s="182" t="n"/>
      <c r="EL119" s="182" t="n"/>
      <c r="EM119" s="182" t="n"/>
      <c r="EN119" s="182" t="n"/>
      <c r="EO119" s="182" t="n"/>
      <c r="EP119" s="182" t="n"/>
      <c r="EQ119" s="182" t="n"/>
      <c r="ER119" s="182" t="n"/>
      <c r="ES119" s="182" t="n"/>
      <c r="ET119" s="182" t="n"/>
      <c r="EU119" s="182" t="n"/>
      <c r="EV119" s="182" t="n"/>
      <c r="EW119" s="182" t="n"/>
      <c r="EX119" s="182" t="n"/>
      <c r="EY119" s="182" t="n"/>
      <c r="EZ119" s="182" t="n"/>
      <c r="FA119" s="182" t="n"/>
      <c r="FB119" s="182" t="n"/>
      <c r="FC119" s="182" t="n"/>
      <c r="FD119" s="182" t="n"/>
      <c r="FE119" s="182" t="n"/>
      <c r="FF119" s="182" t="n"/>
      <c r="FG119" s="182" t="n"/>
      <c r="FH119" s="182" t="n"/>
      <c r="FI119" s="182" t="n"/>
      <c r="FJ119" s="182" t="n"/>
      <c r="FK119" s="182" t="n"/>
      <c r="FL119" s="182" t="n"/>
      <c r="FM119" s="182" t="n"/>
      <c r="FN119" s="182" t="n"/>
      <c r="FO119" s="182" t="n"/>
      <c r="FP119" s="182" t="n"/>
      <c r="FQ119" s="182" t="n"/>
      <c r="FR119" s="182" t="n"/>
      <c r="FS119" s="182" t="n"/>
      <c r="FT119" s="182" t="n"/>
      <c r="FU119" s="182" t="n"/>
      <c r="FV119" s="182" t="n"/>
      <c r="FW119" s="182" t="n"/>
      <c r="FX119" s="182" t="n"/>
      <c r="FY119" s="182" t="n"/>
      <c r="FZ119" s="182" t="n"/>
      <c r="GA119" s="184" t="n"/>
      <c r="GB119" s="184" t="n"/>
      <c r="GC119" s="185">
        <f>SUM(G119:GB119)</f>
        <v/>
      </c>
      <c r="GD119" s="186">
        <f>E119-GC119</f>
        <v/>
      </c>
    </row>
    <row r="120">
      <c r="A120" s="5" t="n">
        <v>119</v>
      </c>
      <c r="B120" s="179" t="n"/>
      <c r="C120" s="30" t="n"/>
      <c r="D120" s="180" t="n"/>
      <c r="E120" s="181" t="n"/>
      <c r="F120" s="182" t="n"/>
      <c r="G120" s="182" t="n"/>
      <c r="H120" s="182" t="n"/>
      <c r="I120" s="182" t="n"/>
      <c r="J120" s="182" t="n"/>
      <c r="K120" s="182" t="n"/>
      <c r="L120" s="182" t="n"/>
      <c r="M120" s="182" t="n"/>
      <c r="N120" s="182" t="n"/>
      <c r="O120" s="182" t="n"/>
      <c r="P120" s="182" t="n"/>
      <c r="Q120" s="182" t="n"/>
      <c r="R120" s="182" t="n"/>
      <c r="S120" s="182" t="n"/>
      <c r="T120" s="182" t="n"/>
      <c r="U120" s="182" t="n"/>
      <c r="V120" s="182" t="n"/>
      <c r="W120" s="182" t="n"/>
      <c r="X120" s="182" t="n"/>
      <c r="Y120" s="182" t="n"/>
      <c r="Z120" s="182" t="n"/>
      <c r="AA120" s="182" t="n"/>
      <c r="AB120" s="182" t="n"/>
      <c r="AC120" s="182" t="n"/>
      <c r="AD120" s="182" t="n"/>
      <c r="AE120" s="182" t="n"/>
      <c r="AF120" s="182" t="n"/>
      <c r="AG120" s="182" t="n"/>
      <c r="AH120" s="182" t="n"/>
      <c r="AI120" s="182" t="n"/>
      <c r="AJ120" s="182" t="n"/>
      <c r="AK120" s="182" t="n"/>
      <c r="AL120" s="182" t="n"/>
      <c r="AM120" s="182" t="n"/>
      <c r="AN120" s="182" t="n"/>
      <c r="AO120" s="182" t="n"/>
      <c r="AP120" s="182" t="n"/>
      <c r="AQ120" s="182" t="n"/>
      <c r="AR120" s="182" t="n"/>
      <c r="AS120" s="182" t="n"/>
      <c r="AT120" s="182" t="n"/>
      <c r="AU120" s="182" t="n"/>
      <c r="AV120" s="182" t="n"/>
      <c r="AW120" s="182" t="n"/>
      <c r="AX120" s="182" t="n"/>
      <c r="AY120" s="182" t="n"/>
      <c r="AZ120" s="182" t="n"/>
      <c r="BA120" s="182" t="n"/>
      <c r="BB120" s="182" t="n"/>
      <c r="BC120" s="182" t="n"/>
      <c r="BD120" s="182" t="n"/>
      <c r="BE120" s="182" t="n"/>
      <c r="BF120" s="182" t="n"/>
      <c r="BG120" s="182" t="n"/>
      <c r="BH120" s="182" t="n"/>
      <c r="BI120" s="182" t="n"/>
      <c r="BJ120" s="182" t="n"/>
      <c r="BK120" s="182" t="n"/>
      <c r="BL120" s="182" t="n"/>
      <c r="BM120" s="182" t="n"/>
      <c r="BN120" s="182" t="n"/>
      <c r="BO120" s="182" t="n"/>
      <c r="BP120" s="182" t="n"/>
      <c r="BQ120" s="182" t="n"/>
      <c r="BR120" s="182" t="n"/>
      <c r="BS120" s="182" t="n"/>
      <c r="BT120" s="182" t="n"/>
      <c r="BU120" s="182" t="n"/>
      <c r="BV120" s="182" t="n"/>
      <c r="BW120" s="182" t="n"/>
      <c r="BX120" s="182" t="n"/>
      <c r="BY120" s="182" t="n"/>
      <c r="BZ120" s="182" t="n"/>
      <c r="CA120" s="182" t="n"/>
      <c r="CB120" s="182" t="n"/>
      <c r="CC120" s="182" t="n"/>
      <c r="CD120" s="182" t="n"/>
      <c r="CE120" s="182" t="n"/>
      <c r="CF120" s="182" t="n"/>
      <c r="CG120" s="182" t="n"/>
      <c r="CH120" s="182" t="n"/>
      <c r="CI120" s="182" t="n"/>
      <c r="CJ120" s="182" t="n"/>
      <c r="CK120" s="182" t="n"/>
      <c r="CL120" s="182" t="n"/>
      <c r="CM120" s="182" t="n"/>
      <c r="CN120" s="182" t="n"/>
      <c r="CO120" s="182" t="n"/>
      <c r="CP120" s="182" t="n"/>
      <c r="CQ120" s="182" t="n"/>
      <c r="CR120" s="182" t="n"/>
      <c r="CS120" s="182" t="n"/>
      <c r="CT120" s="182" t="n"/>
      <c r="CU120" s="182" t="n"/>
      <c r="CV120" s="182" t="n"/>
      <c r="CW120" s="182" t="n"/>
      <c r="CX120" s="182" t="n"/>
      <c r="CY120" s="182" t="n"/>
      <c r="CZ120" s="182" t="n"/>
      <c r="DA120" s="182" t="n"/>
      <c r="DB120" s="182" t="n"/>
      <c r="DC120" s="182" t="n"/>
      <c r="DD120" s="182" t="n"/>
      <c r="DE120" s="182" t="n"/>
      <c r="DF120" s="182" t="n"/>
      <c r="DG120" s="182" t="n"/>
      <c r="DH120" s="182" t="n"/>
      <c r="DI120" s="182" t="n"/>
      <c r="DJ120" s="182" t="n"/>
      <c r="DK120" s="182" t="n"/>
      <c r="DL120" s="182" t="n"/>
      <c r="DM120" s="182" t="n"/>
      <c r="DN120" s="182" t="n"/>
      <c r="DO120" s="182" t="n"/>
      <c r="DP120" s="182" t="n"/>
      <c r="DQ120" s="182" t="n"/>
      <c r="DR120" s="182" t="n"/>
      <c r="DS120" s="182" t="n"/>
      <c r="DT120" s="182" t="n"/>
      <c r="DU120" s="182" t="n"/>
      <c r="DV120" s="182" t="n"/>
      <c r="DW120" s="182" t="n"/>
      <c r="DX120" s="182" t="n"/>
      <c r="DY120" s="182" t="n"/>
      <c r="DZ120" s="182" t="n"/>
      <c r="EA120" s="182" t="n"/>
      <c r="EB120" s="182" t="n"/>
      <c r="EC120" s="182" t="n"/>
      <c r="ED120" s="182" t="n"/>
      <c r="EE120" s="182" t="n"/>
      <c r="EF120" s="182" t="n"/>
      <c r="EG120" s="182" t="n"/>
      <c r="EH120" s="182" t="n"/>
      <c r="EI120" s="182" t="n"/>
      <c r="EJ120" s="182" t="n"/>
      <c r="EK120" s="182" t="n"/>
      <c r="EL120" s="182" t="n"/>
      <c r="EM120" s="182" t="n"/>
      <c r="EN120" s="182" t="n"/>
      <c r="EO120" s="182" t="n"/>
      <c r="EP120" s="182" t="n"/>
      <c r="EQ120" s="182" t="n"/>
      <c r="ER120" s="182" t="n"/>
      <c r="ES120" s="182" t="n"/>
      <c r="ET120" s="182" t="n"/>
      <c r="EU120" s="182" t="n"/>
      <c r="EV120" s="182" t="n"/>
      <c r="EW120" s="182" t="n"/>
      <c r="EX120" s="182" t="n"/>
      <c r="EY120" s="182" t="n"/>
      <c r="EZ120" s="182" t="n"/>
      <c r="FA120" s="182" t="n"/>
      <c r="FB120" s="182" t="n"/>
      <c r="FC120" s="182" t="n"/>
      <c r="FD120" s="182" t="n"/>
      <c r="FE120" s="182" t="n"/>
      <c r="FF120" s="182" t="n"/>
      <c r="FG120" s="182" t="n"/>
      <c r="FH120" s="182" t="n"/>
      <c r="FI120" s="182" t="n"/>
      <c r="FJ120" s="182" t="n"/>
      <c r="FK120" s="182" t="n"/>
      <c r="FL120" s="182" t="n"/>
      <c r="FM120" s="182" t="n"/>
      <c r="FN120" s="182" t="n"/>
      <c r="FO120" s="182" t="n"/>
      <c r="FP120" s="182" t="n"/>
      <c r="FQ120" s="182" t="n"/>
      <c r="FR120" s="182" t="n"/>
      <c r="FS120" s="182" t="n"/>
      <c r="FT120" s="182" t="n"/>
      <c r="FU120" s="182" t="n"/>
      <c r="FV120" s="182" t="n"/>
      <c r="FW120" s="182" t="n"/>
      <c r="FX120" s="182" t="n"/>
      <c r="FY120" s="182" t="n"/>
      <c r="FZ120" s="182" t="n"/>
      <c r="GA120" s="184" t="n"/>
      <c r="GB120" s="184" t="n"/>
      <c r="GC120" s="185">
        <f>SUM(G120:GB120)</f>
        <v/>
      </c>
      <c r="GD120" s="186">
        <f>E120-GC120</f>
        <v/>
      </c>
    </row>
    <row r="121">
      <c r="A121" s="5" t="n">
        <v>120</v>
      </c>
      <c r="B121" s="179" t="n"/>
      <c r="C121" s="30" t="n"/>
      <c r="D121" s="180" t="n"/>
      <c r="E121" s="181" t="n"/>
      <c r="F121" s="182" t="n"/>
      <c r="G121" s="182" t="n"/>
      <c r="H121" s="182" t="n"/>
      <c r="I121" s="182" t="n"/>
      <c r="J121" s="182" t="n"/>
      <c r="K121" s="182" t="n"/>
      <c r="L121" s="182" t="n"/>
      <c r="M121" s="182" t="n"/>
      <c r="N121" s="182" t="n"/>
      <c r="O121" s="182" t="n"/>
      <c r="P121" s="182" t="n"/>
      <c r="Q121" s="182" t="n"/>
      <c r="R121" s="182" t="n"/>
      <c r="S121" s="182" t="n"/>
      <c r="T121" s="182" t="n"/>
      <c r="U121" s="182" t="n"/>
      <c r="V121" s="182" t="n"/>
      <c r="W121" s="182" t="n"/>
      <c r="X121" s="182" t="n"/>
      <c r="Y121" s="182" t="n"/>
      <c r="Z121" s="182" t="n"/>
      <c r="AA121" s="182" t="n"/>
      <c r="AB121" s="182" t="n"/>
      <c r="AC121" s="182" t="n"/>
      <c r="AD121" s="182" t="n"/>
      <c r="AE121" s="182" t="n"/>
      <c r="AF121" s="182" t="n"/>
      <c r="AG121" s="182" t="n"/>
      <c r="AH121" s="182" t="n"/>
      <c r="AI121" s="182" t="n"/>
      <c r="AJ121" s="182" t="n"/>
      <c r="AK121" s="182" t="n"/>
      <c r="AL121" s="182" t="n"/>
      <c r="AM121" s="182" t="n"/>
      <c r="AN121" s="182" t="n"/>
      <c r="AO121" s="182" t="n"/>
      <c r="AP121" s="182" t="n"/>
      <c r="AQ121" s="182" t="n"/>
      <c r="AR121" s="182" t="n"/>
      <c r="AS121" s="182" t="n"/>
      <c r="AT121" s="182" t="n"/>
      <c r="AU121" s="182" t="n"/>
      <c r="AV121" s="182" t="n"/>
      <c r="AW121" s="182" t="n"/>
      <c r="AX121" s="182" t="n"/>
      <c r="AY121" s="182" t="n"/>
      <c r="AZ121" s="182" t="n"/>
      <c r="BA121" s="182" t="n"/>
      <c r="BB121" s="182" t="n"/>
      <c r="BC121" s="182" t="n"/>
      <c r="BD121" s="182" t="n"/>
      <c r="BE121" s="182" t="n"/>
      <c r="BF121" s="182" t="n"/>
      <c r="BG121" s="182" t="n"/>
      <c r="BH121" s="182" t="n"/>
      <c r="BI121" s="182" t="n"/>
      <c r="BJ121" s="182" t="n"/>
      <c r="BK121" s="182" t="n"/>
      <c r="BL121" s="182" t="n"/>
      <c r="BM121" s="182" t="n"/>
      <c r="BN121" s="182" t="n"/>
      <c r="BO121" s="182" t="n"/>
      <c r="BP121" s="182" t="n"/>
      <c r="BQ121" s="182" t="n"/>
      <c r="BR121" s="182" t="n"/>
      <c r="BS121" s="182" t="n"/>
      <c r="BT121" s="182" t="n"/>
      <c r="BU121" s="182" t="n"/>
      <c r="BV121" s="182" t="n"/>
      <c r="BW121" s="182" t="n"/>
      <c r="BX121" s="182" t="n"/>
      <c r="BY121" s="182" t="n"/>
      <c r="BZ121" s="182" t="n"/>
      <c r="CA121" s="182" t="n"/>
      <c r="CB121" s="182" t="n"/>
      <c r="CC121" s="182" t="n"/>
      <c r="CD121" s="182" t="n"/>
      <c r="CE121" s="182" t="n"/>
      <c r="CF121" s="182" t="n"/>
      <c r="CG121" s="182" t="n"/>
      <c r="CH121" s="182" t="n"/>
      <c r="CI121" s="182" t="n"/>
      <c r="CJ121" s="182" t="n"/>
      <c r="CK121" s="182" t="n"/>
      <c r="CL121" s="182" t="n"/>
      <c r="CM121" s="182" t="n"/>
      <c r="CN121" s="182" t="n"/>
      <c r="CO121" s="182" t="n"/>
      <c r="CP121" s="182" t="n"/>
      <c r="CQ121" s="182" t="n"/>
      <c r="CR121" s="182" t="n"/>
      <c r="CS121" s="182" t="n"/>
      <c r="CT121" s="182" t="n"/>
      <c r="CU121" s="182" t="n"/>
      <c r="CV121" s="182" t="n"/>
      <c r="CW121" s="182" t="n"/>
      <c r="CX121" s="182" t="n"/>
      <c r="CY121" s="182" t="n"/>
      <c r="CZ121" s="182" t="n"/>
      <c r="DA121" s="182" t="n"/>
      <c r="DB121" s="182" t="n"/>
      <c r="DC121" s="182" t="n"/>
      <c r="DD121" s="182" t="n"/>
      <c r="DE121" s="182" t="n"/>
      <c r="DF121" s="182" t="n"/>
      <c r="DG121" s="182" t="n"/>
      <c r="DH121" s="182" t="n"/>
      <c r="DI121" s="182" t="n"/>
      <c r="DJ121" s="182" t="n"/>
      <c r="DK121" s="182" t="n"/>
      <c r="DL121" s="182" t="n"/>
      <c r="DM121" s="182" t="n"/>
      <c r="DN121" s="182" t="n"/>
      <c r="DO121" s="182" t="n"/>
      <c r="DP121" s="182" t="n"/>
      <c r="DQ121" s="182" t="n"/>
      <c r="DR121" s="182" t="n"/>
      <c r="DS121" s="182" t="n"/>
      <c r="DT121" s="182" t="n"/>
      <c r="DU121" s="182" t="n"/>
      <c r="DV121" s="182" t="n"/>
      <c r="DW121" s="182" t="n"/>
      <c r="DX121" s="182" t="n"/>
      <c r="DY121" s="182" t="n"/>
      <c r="DZ121" s="182" t="n"/>
      <c r="EA121" s="182" t="n"/>
      <c r="EB121" s="182" t="n"/>
      <c r="EC121" s="182" t="n"/>
      <c r="ED121" s="182" t="n"/>
      <c r="EE121" s="182" t="n"/>
      <c r="EF121" s="182" t="n"/>
      <c r="EG121" s="182" t="n"/>
      <c r="EH121" s="182" t="n"/>
      <c r="EI121" s="182" t="n"/>
      <c r="EJ121" s="182" t="n"/>
      <c r="EK121" s="182" t="n"/>
      <c r="EL121" s="182" t="n"/>
      <c r="EM121" s="182" t="n"/>
      <c r="EN121" s="182" t="n"/>
      <c r="EO121" s="182" t="n"/>
      <c r="EP121" s="182" t="n"/>
      <c r="EQ121" s="182" t="n"/>
      <c r="ER121" s="182" t="n"/>
      <c r="ES121" s="182" t="n"/>
      <c r="ET121" s="182" t="n"/>
      <c r="EU121" s="182" t="n"/>
      <c r="EV121" s="182" t="n"/>
      <c r="EW121" s="182" t="n"/>
      <c r="EX121" s="182" t="n"/>
      <c r="EY121" s="182" t="n"/>
      <c r="EZ121" s="182" t="n"/>
      <c r="FA121" s="182" t="n"/>
      <c r="FB121" s="182" t="n"/>
      <c r="FC121" s="182" t="n"/>
      <c r="FD121" s="182" t="n"/>
      <c r="FE121" s="182" t="n"/>
      <c r="FF121" s="182" t="n"/>
      <c r="FG121" s="182" t="n"/>
      <c r="FH121" s="182" t="n"/>
      <c r="FI121" s="182" t="n"/>
      <c r="FJ121" s="182" t="n"/>
      <c r="FK121" s="182" t="n"/>
      <c r="FL121" s="182" t="n"/>
      <c r="FM121" s="182" t="n"/>
      <c r="FN121" s="182" t="n"/>
      <c r="FO121" s="182" t="n"/>
      <c r="FP121" s="182" t="n"/>
      <c r="FQ121" s="182" t="n"/>
      <c r="FR121" s="182" t="n"/>
      <c r="FS121" s="182" t="n"/>
      <c r="FT121" s="182" t="n"/>
      <c r="FU121" s="182" t="n"/>
      <c r="FV121" s="182" t="n"/>
      <c r="FW121" s="182" t="n"/>
      <c r="FX121" s="182" t="n"/>
      <c r="FY121" s="182" t="n"/>
      <c r="FZ121" s="182" t="n"/>
      <c r="GA121" s="184" t="n"/>
      <c r="GB121" s="184" t="n"/>
      <c r="GC121" s="185">
        <f>SUM(G121:GB121)</f>
        <v/>
      </c>
      <c r="GD121" s="186">
        <f>E121-GC121</f>
        <v/>
      </c>
    </row>
    <row r="122">
      <c r="A122" s="5" t="n">
        <v>121</v>
      </c>
      <c r="B122" s="179" t="n"/>
      <c r="C122" s="30" t="n"/>
      <c r="D122" s="180" t="n"/>
      <c r="E122" s="181" t="n"/>
      <c r="F122" s="182" t="n"/>
      <c r="G122" s="182" t="n"/>
      <c r="H122" s="182" t="n"/>
      <c r="I122" s="182" t="n"/>
      <c r="J122" s="182" t="n"/>
      <c r="K122" s="182" t="n"/>
      <c r="L122" s="182" t="n"/>
      <c r="M122" s="182" t="n"/>
      <c r="N122" s="182" t="n"/>
      <c r="O122" s="182" t="n"/>
      <c r="P122" s="182" t="n"/>
      <c r="Q122" s="182" t="n"/>
      <c r="R122" s="182" t="n"/>
      <c r="S122" s="182" t="n"/>
      <c r="T122" s="182" t="n"/>
      <c r="U122" s="182" t="n"/>
      <c r="V122" s="182" t="n"/>
      <c r="W122" s="182" t="n"/>
      <c r="X122" s="182" t="n"/>
      <c r="Y122" s="182" t="n"/>
      <c r="Z122" s="182" t="n"/>
      <c r="AA122" s="182" t="n"/>
      <c r="AB122" s="182" t="n"/>
      <c r="AC122" s="182" t="n"/>
      <c r="AD122" s="182" t="n"/>
      <c r="AE122" s="182" t="n"/>
      <c r="AF122" s="182" t="n"/>
      <c r="AG122" s="182" t="n"/>
      <c r="AH122" s="182" t="n"/>
      <c r="AI122" s="182" t="n"/>
      <c r="AJ122" s="182" t="n"/>
      <c r="AK122" s="182" t="n"/>
      <c r="AL122" s="182" t="n"/>
      <c r="AM122" s="182" t="n"/>
      <c r="AN122" s="182" t="n"/>
      <c r="AO122" s="182" t="n"/>
      <c r="AP122" s="182" t="n"/>
      <c r="AQ122" s="182" t="n"/>
      <c r="AR122" s="182" t="n"/>
      <c r="AS122" s="182" t="n"/>
      <c r="AT122" s="182" t="n"/>
      <c r="AU122" s="182" t="n"/>
      <c r="AV122" s="182" t="n"/>
      <c r="AW122" s="182" t="n"/>
      <c r="AX122" s="182" t="n"/>
      <c r="AY122" s="182" t="n"/>
      <c r="AZ122" s="182" t="n"/>
      <c r="BA122" s="182" t="n"/>
      <c r="BB122" s="182" t="n"/>
      <c r="BC122" s="182" t="n"/>
      <c r="BD122" s="182" t="n"/>
      <c r="BE122" s="182" t="n"/>
      <c r="BF122" s="182" t="n"/>
      <c r="BG122" s="182" t="n"/>
      <c r="BH122" s="182" t="n"/>
      <c r="BI122" s="182" t="n"/>
      <c r="BJ122" s="182" t="n"/>
      <c r="BK122" s="182" t="n"/>
      <c r="BL122" s="182" t="n"/>
      <c r="BM122" s="182" t="n"/>
      <c r="BN122" s="182" t="n"/>
      <c r="BO122" s="182" t="n"/>
      <c r="BP122" s="182" t="n"/>
      <c r="BQ122" s="182" t="n"/>
      <c r="BR122" s="182" t="n"/>
      <c r="BS122" s="182" t="n"/>
      <c r="BT122" s="182" t="n"/>
      <c r="BU122" s="182" t="n"/>
      <c r="BV122" s="182" t="n"/>
      <c r="BW122" s="182" t="n"/>
      <c r="BX122" s="182" t="n"/>
      <c r="BY122" s="182" t="n"/>
      <c r="BZ122" s="182" t="n"/>
      <c r="CA122" s="182" t="n"/>
      <c r="CB122" s="182" t="n"/>
      <c r="CC122" s="182" t="n"/>
      <c r="CD122" s="182" t="n"/>
      <c r="CE122" s="182" t="n"/>
      <c r="CF122" s="182" t="n"/>
      <c r="CG122" s="182" t="n"/>
      <c r="CH122" s="182" t="n"/>
      <c r="CI122" s="182" t="n"/>
      <c r="CJ122" s="182" t="n"/>
      <c r="CK122" s="182" t="n"/>
      <c r="CL122" s="182" t="n"/>
      <c r="CM122" s="182" t="n"/>
      <c r="CN122" s="182" t="n"/>
      <c r="CO122" s="182" t="n"/>
      <c r="CP122" s="182" t="n"/>
      <c r="CQ122" s="182" t="n"/>
      <c r="CR122" s="182" t="n"/>
      <c r="CS122" s="182" t="n"/>
      <c r="CT122" s="182" t="n"/>
      <c r="CU122" s="182" t="n"/>
      <c r="CV122" s="182" t="n"/>
      <c r="CW122" s="182" t="n"/>
      <c r="CX122" s="182" t="n"/>
      <c r="CY122" s="182" t="n"/>
      <c r="CZ122" s="182" t="n"/>
      <c r="DA122" s="182" t="n"/>
      <c r="DB122" s="182" t="n"/>
      <c r="DC122" s="182" t="n"/>
      <c r="DD122" s="182" t="n"/>
      <c r="DE122" s="182" t="n"/>
      <c r="DF122" s="182" t="n"/>
      <c r="DG122" s="182" t="n"/>
      <c r="DH122" s="182" t="n"/>
      <c r="DI122" s="182" t="n"/>
      <c r="DJ122" s="182" t="n"/>
      <c r="DK122" s="182" t="n"/>
      <c r="DL122" s="182" t="n"/>
      <c r="DM122" s="182" t="n"/>
      <c r="DN122" s="182" t="n"/>
      <c r="DO122" s="182" t="n"/>
      <c r="DP122" s="182" t="n"/>
      <c r="DQ122" s="182" t="n"/>
      <c r="DR122" s="182" t="n"/>
      <c r="DS122" s="182" t="n"/>
      <c r="DT122" s="182" t="n"/>
      <c r="DU122" s="182" t="n"/>
      <c r="DV122" s="182" t="n"/>
      <c r="DW122" s="182" t="n"/>
      <c r="DX122" s="182" t="n"/>
      <c r="DY122" s="182" t="n"/>
      <c r="DZ122" s="182" t="n"/>
      <c r="EA122" s="182" t="n"/>
      <c r="EB122" s="182" t="n"/>
      <c r="EC122" s="182" t="n"/>
      <c r="ED122" s="182" t="n"/>
      <c r="EE122" s="182" t="n"/>
      <c r="EF122" s="182" t="n"/>
      <c r="EG122" s="182" t="n"/>
      <c r="EH122" s="182" t="n"/>
      <c r="EI122" s="182" t="n"/>
      <c r="EJ122" s="182" t="n"/>
      <c r="EK122" s="182" t="n"/>
      <c r="EL122" s="182" t="n"/>
      <c r="EM122" s="182" t="n"/>
      <c r="EN122" s="182" t="n"/>
      <c r="EO122" s="182" t="n"/>
      <c r="EP122" s="182" t="n"/>
      <c r="EQ122" s="182" t="n"/>
      <c r="ER122" s="182" t="n"/>
      <c r="ES122" s="182" t="n"/>
      <c r="ET122" s="182" t="n"/>
      <c r="EU122" s="182" t="n"/>
      <c r="EV122" s="182" t="n"/>
      <c r="EW122" s="182" t="n"/>
      <c r="EX122" s="182" t="n"/>
      <c r="EY122" s="182" t="n"/>
      <c r="EZ122" s="182" t="n"/>
      <c r="FA122" s="182" t="n"/>
      <c r="FB122" s="182" t="n"/>
      <c r="FC122" s="182" t="n"/>
      <c r="FD122" s="182" t="n"/>
      <c r="FE122" s="182" t="n"/>
      <c r="FF122" s="182" t="n"/>
      <c r="FG122" s="182" t="n"/>
      <c r="FH122" s="182" t="n"/>
      <c r="FI122" s="182" t="n"/>
      <c r="FJ122" s="182" t="n"/>
      <c r="FK122" s="182" t="n"/>
      <c r="FL122" s="182" t="n"/>
      <c r="FM122" s="182" t="n"/>
      <c r="FN122" s="182" t="n"/>
      <c r="FO122" s="182" t="n"/>
      <c r="FP122" s="182" t="n"/>
      <c r="FQ122" s="182" t="n"/>
      <c r="FR122" s="182" t="n"/>
      <c r="FS122" s="182" t="n"/>
      <c r="FT122" s="182" t="n"/>
      <c r="FU122" s="182" t="n"/>
      <c r="FV122" s="182" t="n"/>
      <c r="FW122" s="182" t="n"/>
      <c r="FX122" s="182" t="n"/>
      <c r="FY122" s="182" t="n"/>
      <c r="FZ122" s="182" t="n"/>
      <c r="GA122" s="184" t="n"/>
      <c r="GB122" s="184" t="n"/>
      <c r="GC122" s="185">
        <f>SUM(G122:GB122)</f>
        <v/>
      </c>
      <c r="GD122" s="186">
        <f>E122-GC122</f>
        <v/>
      </c>
    </row>
    <row r="123">
      <c r="A123" s="5" t="n">
        <v>122</v>
      </c>
      <c r="B123" s="179" t="n"/>
      <c r="C123" s="30" t="n"/>
      <c r="D123" s="180" t="n"/>
      <c r="E123" s="181" t="n"/>
      <c r="F123" s="182" t="n"/>
      <c r="G123" s="182" t="n"/>
      <c r="H123" s="182" t="n"/>
      <c r="I123" s="182" t="n"/>
      <c r="J123" s="182" t="n"/>
      <c r="K123" s="182" t="n"/>
      <c r="L123" s="182" t="n"/>
      <c r="M123" s="182" t="n"/>
      <c r="N123" s="182" t="n"/>
      <c r="O123" s="182" t="n"/>
      <c r="P123" s="182" t="n"/>
      <c r="Q123" s="182" t="n"/>
      <c r="R123" s="182" t="n"/>
      <c r="S123" s="182" t="n"/>
      <c r="T123" s="182" t="n"/>
      <c r="U123" s="182" t="n"/>
      <c r="V123" s="182" t="n"/>
      <c r="W123" s="182" t="n"/>
      <c r="X123" s="182" t="n"/>
      <c r="Y123" s="182" t="n"/>
      <c r="Z123" s="182" t="n"/>
      <c r="AA123" s="182" t="n"/>
      <c r="AB123" s="182" t="n"/>
      <c r="AC123" s="182" t="n"/>
      <c r="AD123" s="182" t="n"/>
      <c r="AE123" s="182" t="n"/>
      <c r="AF123" s="182" t="n"/>
      <c r="AG123" s="182" t="n"/>
      <c r="AH123" s="182" t="n"/>
      <c r="AI123" s="182" t="n"/>
      <c r="AJ123" s="182" t="n"/>
      <c r="AK123" s="182" t="n"/>
      <c r="AL123" s="182" t="n"/>
      <c r="AM123" s="182" t="n"/>
      <c r="AN123" s="182" t="n"/>
      <c r="AO123" s="182" t="n"/>
      <c r="AP123" s="182" t="n"/>
      <c r="AQ123" s="182" t="n"/>
      <c r="AR123" s="182" t="n"/>
      <c r="AS123" s="182" t="n"/>
      <c r="AT123" s="182" t="n"/>
      <c r="AU123" s="182" t="n"/>
      <c r="AV123" s="182" t="n"/>
      <c r="AW123" s="182" t="n"/>
      <c r="AX123" s="182" t="n"/>
      <c r="AY123" s="182" t="n"/>
      <c r="AZ123" s="182" t="n"/>
      <c r="BA123" s="182" t="n"/>
      <c r="BB123" s="182" t="n"/>
      <c r="BC123" s="182" t="n"/>
      <c r="BD123" s="182" t="n"/>
      <c r="BE123" s="182" t="n"/>
      <c r="BF123" s="182" t="n"/>
      <c r="BG123" s="182" t="n"/>
      <c r="BH123" s="182" t="n"/>
      <c r="BI123" s="182" t="n"/>
      <c r="BJ123" s="182" t="n"/>
      <c r="BK123" s="182" t="n"/>
      <c r="BL123" s="182" t="n"/>
      <c r="BM123" s="182" t="n"/>
      <c r="BN123" s="182" t="n"/>
      <c r="BO123" s="182" t="n"/>
      <c r="BP123" s="182" t="n"/>
      <c r="BQ123" s="182" t="n"/>
      <c r="BR123" s="182" t="n"/>
      <c r="BS123" s="182" t="n"/>
      <c r="BT123" s="182" t="n"/>
      <c r="BU123" s="182" t="n"/>
      <c r="BV123" s="182" t="n"/>
      <c r="BW123" s="182" t="n"/>
      <c r="BX123" s="182" t="n"/>
      <c r="BY123" s="182" t="n"/>
      <c r="BZ123" s="182" t="n"/>
      <c r="CA123" s="182" t="n"/>
      <c r="CB123" s="182" t="n"/>
      <c r="CC123" s="182" t="n"/>
      <c r="CD123" s="182" t="n"/>
      <c r="CE123" s="182" t="n"/>
      <c r="CF123" s="182" t="n"/>
      <c r="CG123" s="182" t="n"/>
      <c r="CH123" s="182" t="n"/>
      <c r="CI123" s="182" t="n"/>
      <c r="CJ123" s="182" t="n"/>
      <c r="CK123" s="182" t="n"/>
      <c r="CL123" s="182" t="n"/>
      <c r="CM123" s="182" t="n"/>
      <c r="CN123" s="182" t="n"/>
      <c r="CO123" s="182" t="n"/>
      <c r="CP123" s="182" t="n"/>
      <c r="CQ123" s="182" t="n"/>
      <c r="CR123" s="182" t="n"/>
      <c r="CS123" s="182" t="n"/>
      <c r="CT123" s="182" t="n"/>
      <c r="CU123" s="182" t="n"/>
      <c r="CV123" s="182" t="n"/>
      <c r="CW123" s="182" t="n"/>
      <c r="CX123" s="182" t="n"/>
      <c r="CY123" s="182" t="n"/>
      <c r="CZ123" s="182" t="n"/>
      <c r="DA123" s="182" t="n"/>
      <c r="DB123" s="182" t="n"/>
      <c r="DC123" s="182" t="n"/>
      <c r="DD123" s="182" t="n"/>
      <c r="DE123" s="182" t="n"/>
      <c r="DF123" s="182" t="n"/>
      <c r="DG123" s="182" t="n"/>
      <c r="DH123" s="182" t="n"/>
      <c r="DI123" s="182" t="n"/>
      <c r="DJ123" s="182" t="n"/>
      <c r="DK123" s="182" t="n"/>
      <c r="DL123" s="182" t="n"/>
      <c r="DM123" s="182" t="n"/>
      <c r="DN123" s="182" t="n"/>
      <c r="DO123" s="182" t="n"/>
      <c r="DP123" s="182" t="n"/>
      <c r="DQ123" s="182" t="n"/>
      <c r="DR123" s="182" t="n"/>
      <c r="DS123" s="182" t="n"/>
      <c r="DT123" s="182" t="n"/>
      <c r="DU123" s="182" t="n"/>
      <c r="DV123" s="182" t="n"/>
      <c r="DW123" s="182" t="n"/>
      <c r="DX123" s="182" t="n"/>
      <c r="DY123" s="182" t="n"/>
      <c r="DZ123" s="182" t="n"/>
      <c r="EA123" s="182" t="n"/>
      <c r="EB123" s="182" t="n"/>
      <c r="EC123" s="182" t="n"/>
      <c r="ED123" s="182" t="n"/>
      <c r="EE123" s="182" t="n"/>
      <c r="EF123" s="182" t="n"/>
      <c r="EG123" s="182" t="n"/>
      <c r="EH123" s="182" t="n"/>
      <c r="EI123" s="182" t="n"/>
      <c r="EJ123" s="182" t="n"/>
      <c r="EK123" s="182" t="n"/>
      <c r="EL123" s="182" t="n"/>
      <c r="EM123" s="182" t="n"/>
      <c r="EN123" s="182" t="n"/>
      <c r="EO123" s="182" t="n"/>
      <c r="EP123" s="182" t="n"/>
      <c r="EQ123" s="182" t="n"/>
      <c r="ER123" s="182" t="n"/>
      <c r="ES123" s="182" t="n"/>
      <c r="ET123" s="182" t="n"/>
      <c r="EU123" s="182" t="n"/>
      <c r="EV123" s="182" t="n"/>
      <c r="EW123" s="182" t="n"/>
      <c r="EX123" s="182" t="n"/>
      <c r="EY123" s="182" t="n"/>
      <c r="EZ123" s="182" t="n"/>
      <c r="FA123" s="182" t="n"/>
      <c r="FB123" s="182" t="n"/>
      <c r="FC123" s="182" t="n"/>
      <c r="FD123" s="182" t="n"/>
      <c r="FE123" s="182" t="n"/>
      <c r="FF123" s="182" t="n"/>
      <c r="FG123" s="182" t="n"/>
      <c r="FH123" s="182" t="n"/>
      <c r="FI123" s="182" t="n"/>
      <c r="FJ123" s="182" t="n"/>
      <c r="FK123" s="182" t="n"/>
      <c r="FL123" s="182" t="n"/>
      <c r="FM123" s="182" t="n"/>
      <c r="FN123" s="182" t="n"/>
      <c r="FO123" s="182" t="n"/>
      <c r="FP123" s="182" t="n"/>
      <c r="FQ123" s="182" t="n"/>
      <c r="FR123" s="182" t="n"/>
      <c r="FS123" s="182" t="n"/>
      <c r="FT123" s="182" t="n"/>
      <c r="FU123" s="182" t="n"/>
      <c r="FV123" s="182" t="n"/>
      <c r="FW123" s="182" t="n"/>
      <c r="FX123" s="182" t="n"/>
      <c r="FY123" s="182" t="n"/>
      <c r="FZ123" s="182" t="n"/>
      <c r="GA123" s="184" t="n"/>
      <c r="GB123" s="184" t="n"/>
      <c r="GC123" s="185">
        <f>SUM(G123:GB123)</f>
        <v/>
      </c>
      <c r="GD123" s="186">
        <f>E123-GC123</f>
        <v/>
      </c>
    </row>
    <row r="124">
      <c r="A124" s="5" t="n">
        <v>123</v>
      </c>
      <c r="B124" s="179" t="n"/>
      <c r="C124" s="30" t="n"/>
      <c r="D124" s="180" t="n"/>
      <c r="E124" s="181" t="n"/>
      <c r="F124" s="182" t="n"/>
      <c r="G124" s="182" t="n"/>
      <c r="H124" s="182" t="n"/>
      <c r="I124" s="182" t="n"/>
      <c r="J124" s="182" t="n"/>
      <c r="K124" s="182" t="n"/>
      <c r="L124" s="182" t="n"/>
      <c r="M124" s="182" t="n"/>
      <c r="N124" s="182" t="n"/>
      <c r="O124" s="182" t="n"/>
      <c r="P124" s="182" t="n"/>
      <c r="Q124" s="182" t="n"/>
      <c r="R124" s="182" t="n"/>
      <c r="S124" s="182" t="n"/>
      <c r="T124" s="182" t="n"/>
      <c r="U124" s="182" t="n"/>
      <c r="V124" s="182" t="n"/>
      <c r="W124" s="182" t="n"/>
      <c r="X124" s="182" t="n"/>
      <c r="Y124" s="182" t="n"/>
      <c r="Z124" s="182" t="n"/>
      <c r="AA124" s="182" t="n"/>
      <c r="AB124" s="182" t="n"/>
      <c r="AC124" s="182" t="n"/>
      <c r="AD124" s="182" t="n"/>
      <c r="AE124" s="182" t="n"/>
      <c r="AF124" s="182" t="n"/>
      <c r="AG124" s="182" t="n"/>
      <c r="AH124" s="182" t="n"/>
      <c r="AI124" s="182" t="n"/>
      <c r="AJ124" s="182" t="n"/>
      <c r="AK124" s="182" t="n"/>
      <c r="AL124" s="182" t="n"/>
      <c r="AM124" s="182" t="n"/>
      <c r="AN124" s="182" t="n"/>
      <c r="AO124" s="182" t="n"/>
      <c r="AP124" s="182" t="n"/>
      <c r="AQ124" s="182" t="n"/>
      <c r="AR124" s="182" t="n"/>
      <c r="AS124" s="182" t="n"/>
      <c r="AT124" s="182" t="n"/>
      <c r="AU124" s="182" t="n"/>
      <c r="AV124" s="182" t="n"/>
      <c r="AW124" s="182" t="n"/>
      <c r="AX124" s="182" t="n"/>
      <c r="AY124" s="182" t="n"/>
      <c r="AZ124" s="182" t="n"/>
      <c r="BA124" s="182" t="n"/>
      <c r="BB124" s="182" t="n"/>
      <c r="BC124" s="182" t="n"/>
      <c r="BD124" s="182" t="n"/>
      <c r="BE124" s="182" t="n"/>
      <c r="BF124" s="182" t="n"/>
      <c r="BG124" s="182" t="n"/>
      <c r="BH124" s="182" t="n"/>
      <c r="BI124" s="182" t="n"/>
      <c r="BJ124" s="182" t="n"/>
      <c r="BK124" s="182" t="n"/>
      <c r="BL124" s="182" t="n"/>
      <c r="BM124" s="182" t="n"/>
      <c r="BN124" s="182" t="n"/>
      <c r="BO124" s="182" t="n"/>
      <c r="BP124" s="182" t="n"/>
      <c r="BQ124" s="182" t="n"/>
      <c r="BR124" s="182" t="n"/>
      <c r="BS124" s="182" t="n"/>
      <c r="BT124" s="182" t="n"/>
      <c r="BU124" s="182" t="n"/>
      <c r="BV124" s="182" t="n"/>
      <c r="BW124" s="182" t="n"/>
      <c r="BX124" s="182" t="n"/>
      <c r="BY124" s="182" t="n"/>
      <c r="BZ124" s="182" t="n"/>
      <c r="CA124" s="182" t="n"/>
      <c r="CB124" s="182" t="n"/>
      <c r="CC124" s="182" t="n"/>
      <c r="CD124" s="182" t="n"/>
      <c r="CE124" s="182" t="n"/>
      <c r="CF124" s="182" t="n"/>
      <c r="CG124" s="182" t="n"/>
      <c r="CH124" s="182" t="n"/>
      <c r="CI124" s="182" t="n"/>
      <c r="CJ124" s="182" t="n"/>
      <c r="CK124" s="182" t="n"/>
      <c r="CL124" s="182" t="n"/>
      <c r="CM124" s="182" t="n"/>
      <c r="CN124" s="182" t="n"/>
      <c r="CO124" s="182" t="n"/>
      <c r="CP124" s="182" t="n"/>
      <c r="CQ124" s="182" t="n"/>
      <c r="CR124" s="182" t="n"/>
      <c r="CS124" s="182" t="n"/>
      <c r="CT124" s="182" t="n"/>
      <c r="CU124" s="182" t="n"/>
      <c r="CV124" s="182" t="n"/>
      <c r="CW124" s="182" t="n"/>
      <c r="CX124" s="182" t="n"/>
      <c r="CY124" s="182" t="n"/>
      <c r="CZ124" s="182" t="n"/>
      <c r="DA124" s="182" t="n"/>
      <c r="DB124" s="182" t="n"/>
      <c r="DC124" s="182" t="n"/>
      <c r="DD124" s="182" t="n"/>
      <c r="DE124" s="182" t="n"/>
      <c r="DF124" s="182" t="n"/>
      <c r="DG124" s="182" t="n"/>
      <c r="DH124" s="182" t="n"/>
      <c r="DI124" s="182" t="n"/>
      <c r="DJ124" s="182" t="n"/>
      <c r="DK124" s="182" t="n"/>
      <c r="DL124" s="182" t="n"/>
      <c r="DM124" s="182" t="n"/>
      <c r="DN124" s="182" t="n"/>
      <c r="DO124" s="182" t="n"/>
      <c r="DP124" s="182" t="n"/>
      <c r="DQ124" s="182" t="n"/>
      <c r="DR124" s="182" t="n"/>
      <c r="DS124" s="182" t="n"/>
      <c r="DT124" s="182" t="n"/>
      <c r="DU124" s="182" t="n"/>
      <c r="DV124" s="182" t="n"/>
      <c r="DW124" s="182" t="n"/>
      <c r="DX124" s="182" t="n"/>
      <c r="DY124" s="182" t="n"/>
      <c r="DZ124" s="182" t="n"/>
      <c r="EA124" s="182" t="n"/>
      <c r="EB124" s="182" t="n"/>
      <c r="EC124" s="182" t="n"/>
      <c r="ED124" s="182" t="n"/>
      <c r="EE124" s="182" t="n"/>
      <c r="EF124" s="182" t="n"/>
      <c r="EG124" s="182" t="n"/>
      <c r="EH124" s="182" t="n"/>
      <c r="EI124" s="182" t="n"/>
      <c r="EJ124" s="182" t="n"/>
      <c r="EK124" s="182" t="n"/>
      <c r="EL124" s="182" t="n"/>
      <c r="EM124" s="182" t="n"/>
      <c r="EN124" s="182" t="n"/>
      <c r="EO124" s="182" t="n"/>
      <c r="EP124" s="182" t="n"/>
      <c r="EQ124" s="182" t="n"/>
      <c r="ER124" s="182" t="n"/>
      <c r="ES124" s="182" t="n"/>
      <c r="ET124" s="182" t="n"/>
      <c r="EU124" s="182" t="n"/>
      <c r="EV124" s="182" t="n"/>
      <c r="EW124" s="182" t="n"/>
      <c r="EX124" s="182" t="n"/>
      <c r="EY124" s="182" t="n"/>
      <c r="EZ124" s="182" t="n"/>
      <c r="FA124" s="182" t="n"/>
      <c r="FB124" s="182" t="n"/>
      <c r="FC124" s="182" t="n"/>
      <c r="FD124" s="182" t="n"/>
      <c r="FE124" s="182" t="n"/>
      <c r="FF124" s="182" t="n"/>
      <c r="FG124" s="182" t="n"/>
      <c r="FH124" s="182" t="n"/>
      <c r="FI124" s="182" t="n"/>
      <c r="FJ124" s="182" t="n"/>
      <c r="FK124" s="182" t="n"/>
      <c r="FL124" s="182" t="n"/>
      <c r="FM124" s="182" t="n"/>
      <c r="FN124" s="182" t="n"/>
      <c r="FO124" s="182" t="n"/>
      <c r="FP124" s="182" t="n"/>
      <c r="FQ124" s="182" t="n"/>
      <c r="FR124" s="182" t="n"/>
      <c r="FS124" s="182" t="n"/>
      <c r="FT124" s="182" t="n"/>
      <c r="FU124" s="182" t="n"/>
      <c r="FV124" s="182" t="n"/>
      <c r="FW124" s="182" t="n"/>
      <c r="FX124" s="182" t="n"/>
      <c r="FY124" s="182" t="n"/>
      <c r="FZ124" s="182" t="n"/>
      <c r="GA124" s="184" t="n"/>
      <c r="GB124" s="184" t="n"/>
      <c r="GC124" s="185">
        <f>SUM(G124:GB124)</f>
        <v/>
      </c>
      <c r="GD124" s="186">
        <f>E124-GC124</f>
        <v/>
      </c>
    </row>
    <row r="125">
      <c r="A125" s="5" t="n">
        <v>124</v>
      </c>
      <c r="B125" s="179" t="n"/>
      <c r="C125" s="30" t="n"/>
      <c r="D125" s="180" t="n"/>
      <c r="E125" s="181" t="n"/>
      <c r="F125" s="182" t="n"/>
      <c r="G125" s="182" t="n"/>
      <c r="H125" s="182" t="n"/>
      <c r="I125" s="182" t="n"/>
      <c r="J125" s="182" t="n"/>
      <c r="K125" s="182" t="n"/>
      <c r="L125" s="182" t="n"/>
      <c r="M125" s="182" t="n"/>
      <c r="N125" s="182" t="n"/>
      <c r="O125" s="182" t="n"/>
      <c r="P125" s="182" t="n"/>
      <c r="Q125" s="182" t="n"/>
      <c r="R125" s="182" t="n"/>
      <c r="S125" s="182" t="n"/>
      <c r="T125" s="182" t="n"/>
      <c r="U125" s="182" t="n"/>
      <c r="V125" s="182" t="n"/>
      <c r="W125" s="182" t="n"/>
      <c r="X125" s="182" t="n"/>
      <c r="Y125" s="182" t="n"/>
      <c r="Z125" s="182" t="n"/>
      <c r="AA125" s="182" t="n"/>
      <c r="AB125" s="182" t="n"/>
      <c r="AC125" s="182" t="n"/>
      <c r="AD125" s="182" t="n"/>
      <c r="AE125" s="182" t="n"/>
      <c r="AF125" s="182" t="n"/>
      <c r="AG125" s="182" t="n"/>
      <c r="AH125" s="182" t="n"/>
      <c r="AI125" s="182" t="n"/>
      <c r="AJ125" s="182" t="n"/>
      <c r="AK125" s="182" t="n"/>
      <c r="AL125" s="182" t="n"/>
      <c r="AM125" s="182" t="n"/>
      <c r="AN125" s="182" t="n"/>
      <c r="AO125" s="182" t="n"/>
      <c r="AP125" s="182" t="n"/>
      <c r="AQ125" s="182" t="n"/>
      <c r="AR125" s="182" t="n"/>
      <c r="AS125" s="182" t="n"/>
      <c r="AT125" s="182" t="n"/>
      <c r="AU125" s="182" t="n"/>
      <c r="AV125" s="182" t="n"/>
      <c r="AW125" s="182" t="n"/>
      <c r="AX125" s="182" t="n"/>
      <c r="AY125" s="182" t="n"/>
      <c r="AZ125" s="182" t="n"/>
      <c r="BA125" s="182" t="n"/>
      <c r="BB125" s="182" t="n"/>
      <c r="BC125" s="182" t="n"/>
      <c r="BD125" s="182" t="n"/>
      <c r="BE125" s="182" t="n"/>
      <c r="BF125" s="182" t="n"/>
      <c r="BG125" s="182" t="n"/>
      <c r="BH125" s="182" t="n"/>
      <c r="BI125" s="182" t="n"/>
      <c r="BJ125" s="182" t="n"/>
      <c r="BK125" s="182" t="n"/>
      <c r="BL125" s="182" t="n"/>
      <c r="BM125" s="182" t="n"/>
      <c r="BN125" s="182" t="n"/>
      <c r="BO125" s="182" t="n"/>
      <c r="BP125" s="182" t="n"/>
      <c r="BQ125" s="182" t="n"/>
      <c r="BR125" s="182" t="n"/>
      <c r="BS125" s="182" t="n"/>
      <c r="BT125" s="182" t="n"/>
      <c r="BU125" s="182" t="n"/>
      <c r="BV125" s="182" t="n"/>
      <c r="BW125" s="182" t="n"/>
      <c r="BX125" s="182" t="n"/>
      <c r="BY125" s="182" t="n"/>
      <c r="BZ125" s="182" t="n"/>
      <c r="CA125" s="182" t="n"/>
      <c r="CB125" s="182" t="n"/>
      <c r="CC125" s="182" t="n"/>
      <c r="CD125" s="182" t="n"/>
      <c r="CE125" s="182" t="n"/>
      <c r="CF125" s="182" t="n"/>
      <c r="CG125" s="182" t="n"/>
      <c r="CH125" s="182" t="n"/>
      <c r="CI125" s="182" t="n"/>
      <c r="CJ125" s="182" t="n"/>
      <c r="CK125" s="182" t="n"/>
      <c r="CL125" s="182" t="n"/>
      <c r="CM125" s="182" t="n"/>
      <c r="CN125" s="182" t="n"/>
      <c r="CO125" s="182" t="n"/>
      <c r="CP125" s="182" t="n"/>
      <c r="CQ125" s="182" t="n"/>
      <c r="CR125" s="182" t="n"/>
      <c r="CS125" s="182" t="n"/>
      <c r="CT125" s="182" t="n"/>
      <c r="CU125" s="182" t="n"/>
      <c r="CV125" s="182" t="n"/>
      <c r="CW125" s="182" t="n"/>
      <c r="CX125" s="182" t="n"/>
      <c r="CY125" s="182" t="n"/>
      <c r="CZ125" s="182" t="n"/>
      <c r="DA125" s="182" t="n"/>
      <c r="DB125" s="182" t="n"/>
      <c r="DC125" s="182" t="n"/>
      <c r="DD125" s="182" t="n"/>
      <c r="DE125" s="182" t="n"/>
      <c r="DF125" s="182" t="n"/>
      <c r="DG125" s="182" t="n"/>
      <c r="DH125" s="182" t="n"/>
      <c r="DI125" s="182" t="n"/>
      <c r="DJ125" s="182" t="n"/>
      <c r="DK125" s="182" t="n"/>
      <c r="DL125" s="182" t="n"/>
      <c r="DM125" s="182" t="n"/>
      <c r="DN125" s="182" t="n"/>
      <c r="DO125" s="182" t="n"/>
      <c r="DP125" s="182" t="n"/>
      <c r="DQ125" s="182" t="n"/>
      <c r="DR125" s="182" t="n"/>
      <c r="DS125" s="182" t="n"/>
      <c r="DT125" s="182" t="n"/>
      <c r="DU125" s="182" t="n"/>
      <c r="DV125" s="182" t="n"/>
      <c r="DW125" s="182" t="n"/>
      <c r="DX125" s="182" t="n"/>
      <c r="DY125" s="182" t="n"/>
      <c r="DZ125" s="182" t="n"/>
      <c r="EA125" s="182" t="n"/>
      <c r="EB125" s="182" t="n"/>
      <c r="EC125" s="182" t="n"/>
      <c r="ED125" s="182" t="n"/>
      <c r="EE125" s="182" t="n"/>
      <c r="EF125" s="182" t="n"/>
      <c r="EG125" s="182" t="n"/>
      <c r="EH125" s="182" t="n"/>
      <c r="EI125" s="182" t="n"/>
      <c r="EJ125" s="182" t="n"/>
      <c r="EK125" s="182" t="n"/>
      <c r="EL125" s="182" t="n"/>
      <c r="EM125" s="182" t="n"/>
      <c r="EN125" s="182" t="n"/>
      <c r="EO125" s="182" t="n"/>
      <c r="EP125" s="182" t="n"/>
      <c r="EQ125" s="182" t="n"/>
      <c r="ER125" s="182" t="n"/>
      <c r="ES125" s="182" t="n"/>
      <c r="ET125" s="182" t="n"/>
      <c r="EU125" s="182" t="n"/>
      <c r="EV125" s="182" t="n"/>
      <c r="EW125" s="182" t="n"/>
      <c r="EX125" s="182" t="n"/>
      <c r="EY125" s="182" t="n"/>
      <c r="EZ125" s="182" t="n"/>
      <c r="FA125" s="182" t="n"/>
      <c r="FB125" s="182" t="n"/>
      <c r="FC125" s="182" t="n"/>
      <c r="FD125" s="182" t="n"/>
      <c r="FE125" s="182" t="n"/>
      <c r="FF125" s="182" t="n"/>
      <c r="FG125" s="182" t="n"/>
      <c r="FH125" s="182" t="n"/>
      <c r="FI125" s="182" t="n"/>
      <c r="FJ125" s="182" t="n"/>
      <c r="FK125" s="182" t="n"/>
      <c r="FL125" s="182" t="n"/>
      <c r="FM125" s="182" t="n"/>
      <c r="FN125" s="182" t="n"/>
      <c r="FO125" s="182" t="n"/>
      <c r="FP125" s="182" t="n"/>
      <c r="FQ125" s="182" t="n"/>
      <c r="FR125" s="182" t="n"/>
      <c r="FS125" s="182" t="n"/>
      <c r="FT125" s="182" t="n"/>
      <c r="FU125" s="182" t="n"/>
      <c r="FV125" s="182" t="n"/>
      <c r="FW125" s="182" t="n"/>
      <c r="FX125" s="182" t="n"/>
      <c r="FY125" s="182" t="n"/>
      <c r="FZ125" s="182" t="n"/>
      <c r="GA125" s="184" t="n"/>
      <c r="GB125" s="184" t="n"/>
      <c r="GC125" s="185">
        <f>SUM(G125:GB125)</f>
        <v/>
      </c>
      <c r="GD125" s="186">
        <f>E125-GC125</f>
        <v/>
      </c>
    </row>
    <row r="126">
      <c r="A126" s="5" t="n">
        <v>125</v>
      </c>
      <c r="B126" s="179" t="n"/>
      <c r="C126" s="30" t="n"/>
      <c r="D126" s="180" t="n"/>
      <c r="E126" s="181" t="n"/>
      <c r="F126" s="182" t="n"/>
      <c r="G126" s="182" t="n"/>
      <c r="H126" s="182" t="n"/>
      <c r="I126" s="182" t="n"/>
      <c r="J126" s="182" t="n"/>
      <c r="K126" s="182" t="n"/>
      <c r="L126" s="182" t="n"/>
      <c r="M126" s="182" t="n"/>
      <c r="N126" s="182" t="n"/>
      <c r="O126" s="182" t="n"/>
      <c r="P126" s="182" t="n"/>
      <c r="Q126" s="182" t="n"/>
      <c r="R126" s="182" t="n"/>
      <c r="S126" s="182" t="n"/>
      <c r="T126" s="182" t="n"/>
      <c r="U126" s="182" t="n"/>
      <c r="V126" s="182" t="n"/>
      <c r="W126" s="182" t="n"/>
      <c r="X126" s="182" t="n"/>
      <c r="Y126" s="182" t="n"/>
      <c r="Z126" s="182" t="n"/>
      <c r="AA126" s="182" t="n"/>
      <c r="AB126" s="182" t="n"/>
      <c r="AC126" s="182" t="n"/>
      <c r="AD126" s="182" t="n"/>
      <c r="AE126" s="182" t="n"/>
      <c r="AF126" s="182" t="n"/>
      <c r="AG126" s="182" t="n"/>
      <c r="AH126" s="182" t="n"/>
      <c r="AI126" s="182" t="n"/>
      <c r="AJ126" s="182" t="n"/>
      <c r="AK126" s="182" t="n"/>
      <c r="AL126" s="182" t="n"/>
      <c r="AM126" s="182" t="n"/>
      <c r="AN126" s="182" t="n"/>
      <c r="AO126" s="182" t="n"/>
      <c r="AP126" s="182" t="n"/>
      <c r="AQ126" s="182" t="n"/>
      <c r="AR126" s="182" t="n"/>
      <c r="AS126" s="182" t="n"/>
      <c r="AT126" s="182" t="n"/>
      <c r="AU126" s="182" t="n"/>
      <c r="AV126" s="182" t="n"/>
      <c r="AW126" s="182" t="n"/>
      <c r="AX126" s="182" t="n"/>
      <c r="AY126" s="182" t="n"/>
      <c r="AZ126" s="182" t="n"/>
      <c r="BA126" s="182" t="n"/>
      <c r="BB126" s="182" t="n"/>
      <c r="BC126" s="182" t="n"/>
      <c r="BD126" s="182" t="n"/>
      <c r="BE126" s="182" t="n"/>
      <c r="BF126" s="182" t="n"/>
      <c r="BG126" s="182" t="n"/>
      <c r="BH126" s="182" t="n"/>
      <c r="BI126" s="182" t="n"/>
      <c r="BJ126" s="182" t="n"/>
      <c r="BK126" s="182" t="n"/>
      <c r="BL126" s="182" t="n"/>
      <c r="BM126" s="182" t="n"/>
      <c r="BN126" s="182" t="n"/>
      <c r="BO126" s="182" t="n"/>
      <c r="BP126" s="182" t="n"/>
      <c r="BQ126" s="182" t="n"/>
      <c r="BR126" s="182" t="n"/>
      <c r="BS126" s="182" t="n"/>
      <c r="BT126" s="182" t="n"/>
      <c r="BU126" s="182" t="n"/>
      <c r="BV126" s="182" t="n"/>
      <c r="BW126" s="182" t="n"/>
      <c r="BX126" s="182" t="n"/>
      <c r="BY126" s="182" t="n"/>
      <c r="BZ126" s="182" t="n"/>
      <c r="CA126" s="182" t="n"/>
      <c r="CB126" s="182" t="n"/>
      <c r="CC126" s="182" t="n"/>
      <c r="CD126" s="182" t="n"/>
      <c r="CE126" s="182" t="n"/>
      <c r="CF126" s="182" t="n"/>
      <c r="CG126" s="182" t="n"/>
      <c r="CH126" s="182" t="n"/>
      <c r="CI126" s="182" t="n"/>
      <c r="CJ126" s="182" t="n"/>
      <c r="CK126" s="182" t="n"/>
      <c r="CL126" s="182" t="n"/>
      <c r="CM126" s="182" t="n"/>
      <c r="CN126" s="182" t="n"/>
      <c r="CO126" s="182" t="n"/>
      <c r="CP126" s="182" t="n"/>
      <c r="CQ126" s="182" t="n"/>
      <c r="CR126" s="182" t="n"/>
      <c r="CS126" s="182" t="n"/>
      <c r="CT126" s="182" t="n"/>
      <c r="CU126" s="182" t="n"/>
      <c r="CV126" s="182" t="n"/>
      <c r="CW126" s="182" t="n"/>
      <c r="CX126" s="182" t="n"/>
      <c r="CY126" s="182" t="n"/>
      <c r="CZ126" s="182" t="n"/>
      <c r="DA126" s="182" t="n"/>
      <c r="DB126" s="182" t="n"/>
      <c r="DC126" s="182" t="n"/>
      <c r="DD126" s="182" t="n"/>
      <c r="DE126" s="182" t="n"/>
      <c r="DF126" s="182" t="n"/>
      <c r="DG126" s="182" t="n"/>
      <c r="DH126" s="182" t="n"/>
      <c r="DI126" s="182" t="n"/>
      <c r="DJ126" s="182" t="n"/>
      <c r="DK126" s="182" t="n"/>
      <c r="DL126" s="182" t="n"/>
      <c r="DM126" s="182" t="n"/>
      <c r="DN126" s="182" t="n"/>
      <c r="DO126" s="182" t="n"/>
      <c r="DP126" s="182" t="n"/>
      <c r="DQ126" s="182" t="n"/>
      <c r="DR126" s="182" t="n"/>
      <c r="DS126" s="182" t="n"/>
      <c r="DT126" s="182" t="n"/>
      <c r="DU126" s="182" t="n"/>
      <c r="DV126" s="182" t="n"/>
      <c r="DW126" s="182" t="n"/>
      <c r="DX126" s="182" t="n"/>
      <c r="DY126" s="182" t="n"/>
      <c r="DZ126" s="182" t="n"/>
      <c r="EA126" s="182" t="n"/>
      <c r="EB126" s="182" t="n"/>
      <c r="EC126" s="182" t="n"/>
      <c r="ED126" s="182" t="n"/>
      <c r="EE126" s="182" t="n"/>
      <c r="EF126" s="182" t="n"/>
      <c r="EG126" s="182" t="n"/>
      <c r="EH126" s="182" t="n"/>
      <c r="EI126" s="182" t="n"/>
      <c r="EJ126" s="182" t="n"/>
      <c r="EK126" s="182" t="n"/>
      <c r="EL126" s="182" t="n"/>
      <c r="EM126" s="182" t="n"/>
      <c r="EN126" s="182" t="n"/>
      <c r="EO126" s="182" t="n"/>
      <c r="EP126" s="182" t="n"/>
      <c r="EQ126" s="182" t="n"/>
      <c r="ER126" s="182" t="n"/>
      <c r="ES126" s="182" t="n"/>
      <c r="ET126" s="182" t="n"/>
      <c r="EU126" s="182" t="n"/>
      <c r="EV126" s="182" t="n"/>
      <c r="EW126" s="182" t="n"/>
      <c r="EX126" s="182" t="n"/>
      <c r="EY126" s="182" t="n"/>
      <c r="EZ126" s="182" t="n"/>
      <c r="FA126" s="182" t="n"/>
      <c r="FB126" s="182" t="n"/>
      <c r="FC126" s="182" t="n"/>
      <c r="FD126" s="182" t="n"/>
      <c r="FE126" s="182" t="n"/>
      <c r="FF126" s="182" t="n"/>
      <c r="FG126" s="182" t="n"/>
      <c r="FH126" s="182" t="n"/>
      <c r="FI126" s="182" t="n"/>
      <c r="FJ126" s="182" t="n"/>
      <c r="FK126" s="182" t="n"/>
      <c r="FL126" s="182" t="n"/>
      <c r="FM126" s="182" t="n"/>
      <c r="FN126" s="182" t="n"/>
      <c r="FO126" s="182" t="n"/>
      <c r="FP126" s="182" t="n"/>
      <c r="FQ126" s="182" t="n"/>
      <c r="FR126" s="182" t="n"/>
      <c r="FS126" s="182" t="n"/>
      <c r="FT126" s="182" t="n"/>
      <c r="FU126" s="182" t="n"/>
      <c r="FV126" s="182" t="n"/>
      <c r="FW126" s="182" t="n"/>
      <c r="FX126" s="182" t="n"/>
      <c r="FY126" s="182" t="n"/>
      <c r="FZ126" s="182" t="n"/>
      <c r="GA126" s="184" t="n"/>
      <c r="GB126" s="184" t="n"/>
      <c r="GC126" s="185">
        <f>SUM(G126:GB126)</f>
        <v/>
      </c>
      <c r="GD126" s="186">
        <f>E126-GC126</f>
        <v/>
      </c>
    </row>
    <row r="127">
      <c r="A127" s="5" t="n">
        <v>126</v>
      </c>
      <c r="B127" s="179" t="n"/>
      <c r="C127" s="30" t="n"/>
      <c r="D127" s="180" t="n"/>
      <c r="E127" s="181" t="n"/>
      <c r="F127" s="182" t="n"/>
      <c r="G127" s="182" t="n"/>
      <c r="H127" s="182" t="n"/>
      <c r="I127" s="182" t="n"/>
      <c r="J127" s="182" t="n"/>
      <c r="K127" s="182" t="n"/>
      <c r="L127" s="182" t="n"/>
      <c r="M127" s="182" t="n"/>
      <c r="N127" s="182" t="n"/>
      <c r="O127" s="182" t="n"/>
      <c r="P127" s="182" t="n"/>
      <c r="Q127" s="182" t="n"/>
      <c r="R127" s="182" t="n"/>
      <c r="S127" s="182" t="n"/>
      <c r="T127" s="182" t="n"/>
      <c r="U127" s="182" t="n"/>
      <c r="V127" s="182" t="n"/>
      <c r="W127" s="182" t="n"/>
      <c r="X127" s="182" t="n"/>
      <c r="Y127" s="182" t="n"/>
      <c r="Z127" s="182" t="n"/>
      <c r="AA127" s="182" t="n"/>
      <c r="AB127" s="182" t="n"/>
      <c r="AC127" s="182" t="n"/>
      <c r="AD127" s="182" t="n"/>
      <c r="AE127" s="182" t="n"/>
      <c r="AF127" s="182" t="n"/>
      <c r="AG127" s="182" t="n"/>
      <c r="AH127" s="182" t="n"/>
      <c r="AI127" s="182" t="n"/>
      <c r="AJ127" s="182" t="n"/>
      <c r="AK127" s="182" t="n"/>
      <c r="AL127" s="182" t="n"/>
      <c r="AM127" s="182" t="n"/>
      <c r="AN127" s="182" t="n"/>
      <c r="AO127" s="182" t="n"/>
      <c r="AP127" s="182" t="n"/>
      <c r="AQ127" s="182" t="n"/>
      <c r="AR127" s="182" t="n"/>
      <c r="AS127" s="182" t="n"/>
      <c r="AT127" s="182" t="n"/>
      <c r="AU127" s="182" t="n"/>
      <c r="AV127" s="182" t="n"/>
      <c r="AW127" s="182" t="n"/>
      <c r="AX127" s="182" t="n"/>
      <c r="AY127" s="182" t="n"/>
      <c r="AZ127" s="182" t="n"/>
      <c r="BA127" s="182" t="n"/>
      <c r="BB127" s="182" t="n"/>
      <c r="BC127" s="182" t="n"/>
      <c r="BD127" s="182" t="n"/>
      <c r="BE127" s="182" t="n"/>
      <c r="BF127" s="182" t="n"/>
      <c r="BG127" s="182" t="n"/>
      <c r="BH127" s="182" t="n"/>
      <c r="BI127" s="182" t="n"/>
      <c r="BJ127" s="182" t="n"/>
      <c r="BK127" s="182" t="n"/>
      <c r="BL127" s="182" t="n"/>
      <c r="BM127" s="182" t="n"/>
      <c r="BN127" s="182" t="n"/>
      <c r="BO127" s="182" t="n"/>
      <c r="BP127" s="182" t="n"/>
      <c r="BQ127" s="182" t="n"/>
      <c r="BR127" s="182" t="n"/>
      <c r="BS127" s="182" t="n"/>
      <c r="BT127" s="182" t="n"/>
      <c r="BU127" s="182" t="n"/>
      <c r="BV127" s="182" t="n"/>
      <c r="BW127" s="182" t="n"/>
      <c r="BX127" s="182" t="n"/>
      <c r="BY127" s="182" t="n"/>
      <c r="BZ127" s="182" t="n"/>
      <c r="CA127" s="182" t="n"/>
      <c r="CB127" s="182" t="n"/>
      <c r="CC127" s="182" t="n"/>
      <c r="CD127" s="182" t="n"/>
      <c r="CE127" s="182" t="n"/>
      <c r="CF127" s="182" t="n"/>
      <c r="CG127" s="182" t="n"/>
      <c r="CH127" s="182" t="n"/>
      <c r="CI127" s="182" t="n"/>
      <c r="CJ127" s="182" t="n"/>
      <c r="CK127" s="182" t="n"/>
      <c r="CL127" s="182" t="n"/>
      <c r="CM127" s="182" t="n"/>
      <c r="CN127" s="182" t="n"/>
      <c r="CO127" s="182" t="n"/>
      <c r="CP127" s="182" t="n"/>
      <c r="CQ127" s="182" t="n"/>
      <c r="CR127" s="182" t="n"/>
      <c r="CS127" s="182" t="n"/>
      <c r="CT127" s="182" t="n"/>
      <c r="CU127" s="182" t="n"/>
      <c r="CV127" s="182" t="n"/>
      <c r="CW127" s="182" t="n"/>
      <c r="CX127" s="182" t="n"/>
      <c r="CY127" s="182" t="n"/>
      <c r="CZ127" s="182" t="n"/>
      <c r="DA127" s="182" t="n"/>
      <c r="DB127" s="182" t="n"/>
      <c r="DC127" s="182" t="n"/>
      <c r="DD127" s="182" t="n"/>
      <c r="DE127" s="182" t="n"/>
      <c r="DF127" s="182" t="n"/>
      <c r="DG127" s="182" t="n"/>
      <c r="DH127" s="182" t="n"/>
      <c r="DI127" s="182" t="n"/>
      <c r="DJ127" s="182" t="n"/>
      <c r="DK127" s="182" t="n"/>
      <c r="DL127" s="182" t="n"/>
      <c r="DM127" s="182" t="n"/>
      <c r="DN127" s="182" t="n"/>
      <c r="DO127" s="182" t="n"/>
      <c r="DP127" s="182" t="n"/>
      <c r="DQ127" s="182" t="n"/>
      <c r="DR127" s="182" t="n"/>
      <c r="DS127" s="182" t="n"/>
      <c r="DT127" s="182" t="n"/>
      <c r="DU127" s="182" t="n"/>
      <c r="DV127" s="182" t="n"/>
      <c r="DW127" s="182" t="n"/>
      <c r="DX127" s="182" t="n"/>
      <c r="DY127" s="182" t="n"/>
      <c r="DZ127" s="182" t="n"/>
      <c r="EA127" s="182" t="n"/>
      <c r="EB127" s="182" t="n"/>
      <c r="EC127" s="182" t="n"/>
      <c r="ED127" s="182" t="n"/>
      <c r="EE127" s="182" t="n"/>
      <c r="EF127" s="182" t="n"/>
      <c r="EG127" s="182" t="n"/>
      <c r="EH127" s="182" t="n"/>
      <c r="EI127" s="182" t="n"/>
      <c r="EJ127" s="182" t="n"/>
      <c r="EK127" s="182" t="n"/>
      <c r="EL127" s="182" t="n"/>
      <c r="EM127" s="182" t="n"/>
      <c r="EN127" s="182" t="n"/>
      <c r="EO127" s="182" t="n"/>
      <c r="EP127" s="182" t="n"/>
      <c r="EQ127" s="182" t="n"/>
      <c r="ER127" s="182" t="n"/>
      <c r="ES127" s="182" t="n"/>
      <c r="ET127" s="182" t="n"/>
      <c r="EU127" s="182" t="n"/>
      <c r="EV127" s="182" t="n"/>
      <c r="EW127" s="182" t="n"/>
      <c r="EX127" s="182" t="n"/>
      <c r="EY127" s="182" t="n"/>
      <c r="EZ127" s="182" t="n"/>
      <c r="FA127" s="182" t="n"/>
      <c r="FB127" s="182" t="n"/>
      <c r="FC127" s="182" t="n"/>
      <c r="FD127" s="182" t="n"/>
      <c r="FE127" s="182" t="n"/>
      <c r="FF127" s="182" t="n"/>
      <c r="FG127" s="182" t="n"/>
      <c r="FH127" s="182" t="n"/>
      <c r="FI127" s="182" t="n"/>
      <c r="FJ127" s="182" t="n"/>
      <c r="FK127" s="182" t="n"/>
      <c r="FL127" s="182" t="n"/>
      <c r="FM127" s="182" t="n"/>
      <c r="FN127" s="182" t="n"/>
      <c r="FO127" s="182" t="n"/>
      <c r="FP127" s="182" t="n"/>
      <c r="FQ127" s="182" t="n"/>
      <c r="FR127" s="182" t="n"/>
      <c r="FS127" s="182" t="n"/>
      <c r="FT127" s="182" t="n"/>
      <c r="FU127" s="182" t="n"/>
      <c r="FV127" s="182" t="n"/>
      <c r="FW127" s="182" t="n"/>
      <c r="FX127" s="182" t="n"/>
      <c r="FY127" s="182" t="n"/>
      <c r="FZ127" s="182" t="n"/>
      <c r="GA127" s="184" t="n"/>
      <c r="GB127" s="184" t="n"/>
      <c r="GC127" s="185">
        <f>SUM(G127:GB127)</f>
        <v/>
      </c>
      <c r="GD127" s="186">
        <f>E127-GC127</f>
        <v/>
      </c>
    </row>
    <row r="128">
      <c r="A128" s="5" t="n">
        <v>127</v>
      </c>
      <c r="B128" s="179" t="n"/>
      <c r="C128" s="30" t="n"/>
      <c r="D128" s="180" t="n"/>
      <c r="E128" s="181" t="n"/>
      <c r="F128" s="182" t="n"/>
      <c r="G128" s="182" t="n"/>
      <c r="H128" s="182" t="n"/>
      <c r="I128" s="182" t="n"/>
      <c r="J128" s="182" t="n"/>
      <c r="K128" s="182" t="n"/>
      <c r="L128" s="182" t="n"/>
      <c r="M128" s="182" t="n"/>
      <c r="N128" s="182" t="n"/>
      <c r="O128" s="182" t="n"/>
      <c r="P128" s="182" t="n"/>
      <c r="Q128" s="182" t="n"/>
      <c r="R128" s="182" t="n"/>
      <c r="S128" s="182" t="n"/>
      <c r="T128" s="182" t="n"/>
      <c r="U128" s="182" t="n"/>
      <c r="V128" s="182" t="n"/>
      <c r="W128" s="182" t="n"/>
      <c r="X128" s="182" t="n"/>
      <c r="Y128" s="182" t="n"/>
      <c r="Z128" s="182" t="n"/>
      <c r="AA128" s="182" t="n"/>
      <c r="AB128" s="182" t="n"/>
      <c r="AC128" s="182" t="n"/>
      <c r="AD128" s="182" t="n"/>
      <c r="AE128" s="182" t="n"/>
      <c r="AF128" s="182" t="n"/>
      <c r="AG128" s="182" t="n"/>
      <c r="AH128" s="182" t="n"/>
      <c r="AI128" s="182" t="n"/>
      <c r="AJ128" s="182" t="n"/>
      <c r="AK128" s="182" t="n"/>
      <c r="AL128" s="182" t="n"/>
      <c r="AM128" s="182" t="n"/>
      <c r="AN128" s="182" t="n"/>
      <c r="AO128" s="182" t="n"/>
      <c r="AP128" s="182" t="n"/>
      <c r="AQ128" s="182" t="n"/>
      <c r="AR128" s="182" t="n"/>
      <c r="AS128" s="182" t="n"/>
      <c r="AT128" s="182" t="n"/>
      <c r="AU128" s="182" t="n"/>
      <c r="AV128" s="182" t="n"/>
      <c r="AW128" s="182" t="n"/>
      <c r="AX128" s="182" t="n"/>
      <c r="AY128" s="182" t="n"/>
      <c r="AZ128" s="182" t="n"/>
      <c r="BA128" s="182" t="n"/>
      <c r="BB128" s="182" t="n"/>
      <c r="BC128" s="182" t="n"/>
      <c r="BD128" s="182" t="n"/>
      <c r="BE128" s="182" t="n"/>
      <c r="BF128" s="182" t="n"/>
      <c r="BG128" s="182" t="n"/>
      <c r="BH128" s="182" t="n"/>
      <c r="BI128" s="182" t="n"/>
      <c r="BJ128" s="182" t="n"/>
      <c r="BK128" s="182" t="n"/>
      <c r="BL128" s="182" t="n"/>
      <c r="BM128" s="182" t="n"/>
      <c r="BN128" s="182" t="n"/>
      <c r="BO128" s="182" t="n"/>
      <c r="BP128" s="182" t="n"/>
      <c r="BQ128" s="182" t="n"/>
      <c r="BR128" s="182" t="n"/>
      <c r="BS128" s="182" t="n"/>
      <c r="BT128" s="182" t="n"/>
      <c r="BU128" s="182" t="n"/>
      <c r="BV128" s="182" t="n"/>
      <c r="BW128" s="182" t="n"/>
      <c r="BX128" s="182" t="n"/>
      <c r="BY128" s="182" t="n"/>
      <c r="BZ128" s="182" t="n"/>
      <c r="CA128" s="182" t="n"/>
      <c r="CB128" s="182" t="n"/>
      <c r="CC128" s="182" t="n"/>
      <c r="CD128" s="182" t="n"/>
      <c r="CE128" s="182" t="n"/>
      <c r="CF128" s="182" t="n"/>
      <c r="CG128" s="182" t="n"/>
      <c r="CH128" s="182" t="n"/>
      <c r="CI128" s="182" t="n"/>
      <c r="CJ128" s="182" t="n"/>
      <c r="CK128" s="182" t="n"/>
      <c r="CL128" s="182" t="n"/>
      <c r="CM128" s="182" t="n"/>
      <c r="CN128" s="182" t="n"/>
      <c r="CO128" s="182" t="n"/>
      <c r="CP128" s="182" t="n"/>
      <c r="CQ128" s="182" t="n"/>
      <c r="CR128" s="182" t="n"/>
      <c r="CS128" s="182" t="n"/>
      <c r="CT128" s="182" t="n"/>
      <c r="CU128" s="182" t="n"/>
      <c r="CV128" s="182" t="n"/>
      <c r="CW128" s="182" t="n"/>
      <c r="CX128" s="182" t="n"/>
      <c r="CY128" s="182" t="n"/>
      <c r="CZ128" s="182" t="n"/>
      <c r="DA128" s="182" t="n"/>
      <c r="DB128" s="182" t="n"/>
      <c r="DC128" s="182" t="n"/>
      <c r="DD128" s="182" t="n"/>
      <c r="DE128" s="182" t="n"/>
      <c r="DF128" s="182" t="n"/>
      <c r="DG128" s="182" t="n"/>
      <c r="DH128" s="182" t="n"/>
      <c r="DI128" s="182" t="n"/>
      <c r="DJ128" s="182" t="n"/>
      <c r="DK128" s="182" t="n"/>
      <c r="DL128" s="182" t="n"/>
      <c r="DM128" s="182" t="n"/>
      <c r="DN128" s="182" t="n"/>
      <c r="DO128" s="182" t="n"/>
      <c r="DP128" s="182" t="n"/>
      <c r="DQ128" s="182" t="n"/>
      <c r="DR128" s="182" t="n"/>
      <c r="DS128" s="182" t="n"/>
      <c r="DT128" s="182" t="n"/>
      <c r="DU128" s="182" t="n"/>
      <c r="DV128" s="182" t="n"/>
      <c r="DW128" s="182" t="n"/>
      <c r="DX128" s="182" t="n"/>
      <c r="DY128" s="182" t="n"/>
      <c r="DZ128" s="182" t="n"/>
      <c r="EA128" s="182" t="n"/>
      <c r="EB128" s="182" t="n"/>
      <c r="EC128" s="182" t="n"/>
      <c r="ED128" s="182" t="n"/>
      <c r="EE128" s="182" t="n"/>
      <c r="EF128" s="182" t="n"/>
      <c r="EG128" s="182" t="n"/>
      <c r="EH128" s="182" t="n"/>
      <c r="EI128" s="182" t="n"/>
      <c r="EJ128" s="182" t="n"/>
      <c r="EK128" s="182" t="n"/>
      <c r="EL128" s="182" t="n"/>
      <c r="EM128" s="182" t="n"/>
      <c r="EN128" s="182" t="n"/>
      <c r="EO128" s="57" t="n"/>
      <c r="EP128" s="182" t="n"/>
      <c r="EQ128" s="182" t="n"/>
      <c r="ER128" s="182" t="n"/>
      <c r="ES128" s="182" t="n"/>
      <c r="ET128" s="182" t="n"/>
      <c r="EU128" s="182" t="n"/>
      <c r="EV128" s="182" t="n"/>
      <c r="EW128" s="182" t="n"/>
      <c r="EX128" s="182" t="n"/>
      <c r="EY128" s="182" t="n"/>
      <c r="EZ128" s="182" t="n"/>
      <c r="FA128" s="182" t="n"/>
      <c r="FB128" s="182" t="n"/>
      <c r="FC128" s="182" t="n"/>
      <c r="FD128" s="182" t="n"/>
      <c r="FE128" s="182" t="n"/>
      <c r="FF128" s="182" t="n"/>
      <c r="FG128" s="182" t="n"/>
      <c r="FH128" s="182" t="n"/>
      <c r="FI128" s="182" t="n"/>
      <c r="FJ128" s="182" t="n"/>
      <c r="FK128" s="182" t="n"/>
      <c r="FL128" s="182" t="n"/>
      <c r="FM128" s="182" t="n"/>
      <c r="FN128" s="182" t="n"/>
      <c r="FO128" s="182" t="n"/>
      <c r="FP128" s="182" t="n"/>
      <c r="FQ128" s="182" t="n"/>
      <c r="FR128" s="182" t="n"/>
      <c r="FS128" s="182" t="n"/>
      <c r="FT128" s="182" t="n"/>
      <c r="FU128" s="182" t="n"/>
      <c r="FV128" s="182" t="n"/>
      <c r="FW128" s="182" t="n"/>
      <c r="FX128" s="182" t="n"/>
      <c r="FY128" s="182" t="n"/>
      <c r="FZ128" s="182" t="n"/>
      <c r="GA128" s="184" t="n"/>
      <c r="GB128" s="184" t="n"/>
      <c r="GC128" s="185">
        <f>SUM(G128:GB128)</f>
        <v/>
      </c>
      <c r="GD128" s="186">
        <f>E128-GC128</f>
        <v/>
      </c>
    </row>
    <row r="129">
      <c r="A129" s="5" t="n">
        <v>128</v>
      </c>
      <c r="B129" s="179" t="n"/>
      <c r="C129" s="30" t="n"/>
      <c r="D129" s="180" t="n"/>
      <c r="E129" s="181" t="n"/>
      <c r="F129" s="182" t="n"/>
      <c r="G129" s="182" t="n"/>
      <c r="H129" s="182" t="n"/>
      <c r="I129" s="182" t="n"/>
      <c r="J129" s="182" t="n"/>
      <c r="K129" s="182" t="n"/>
      <c r="L129" s="182" t="n"/>
      <c r="M129" s="182" t="n"/>
      <c r="N129" s="182" t="n"/>
      <c r="O129" s="182" t="n"/>
      <c r="P129" s="182" t="n"/>
      <c r="Q129" s="182" t="n"/>
      <c r="R129" s="182" t="n"/>
      <c r="S129" s="182" t="n"/>
      <c r="T129" s="182" t="n"/>
      <c r="U129" s="182" t="n"/>
      <c r="V129" s="182" t="n"/>
      <c r="W129" s="182" t="n"/>
      <c r="X129" s="182" t="n"/>
      <c r="Y129" s="182" t="n"/>
      <c r="Z129" s="182" t="n"/>
      <c r="AA129" s="182" t="n"/>
      <c r="AB129" s="182" t="n"/>
      <c r="AC129" s="182" t="n"/>
      <c r="AD129" s="182" t="n"/>
      <c r="AE129" s="182" t="n"/>
      <c r="AF129" s="182" t="n"/>
      <c r="AG129" s="182" t="n"/>
      <c r="AH129" s="182" t="n"/>
      <c r="AI129" s="182" t="n"/>
      <c r="AJ129" s="182" t="n"/>
      <c r="AK129" s="182" t="n"/>
      <c r="AL129" s="182" t="n"/>
      <c r="AM129" s="182" t="n"/>
      <c r="AN129" s="182" t="n"/>
      <c r="AO129" s="182" t="n"/>
      <c r="AP129" s="182" t="n"/>
      <c r="AQ129" s="182" t="n"/>
      <c r="AR129" s="182" t="n"/>
      <c r="AS129" s="182" t="n"/>
      <c r="AT129" s="182" t="n"/>
      <c r="AU129" s="182" t="n"/>
      <c r="AV129" s="182" t="n"/>
      <c r="AW129" s="182" t="n"/>
      <c r="AX129" s="182" t="n"/>
      <c r="AY129" s="182" t="n"/>
      <c r="AZ129" s="182" t="n"/>
      <c r="BA129" s="182" t="n"/>
      <c r="BB129" s="182" t="n"/>
      <c r="BC129" s="182" t="n"/>
      <c r="BD129" s="182" t="n"/>
      <c r="BE129" s="182" t="n"/>
      <c r="BF129" s="182" t="n"/>
      <c r="BG129" s="182" t="n"/>
      <c r="BH129" s="182" t="n"/>
      <c r="BI129" s="182" t="n"/>
      <c r="BJ129" s="182" t="n"/>
      <c r="BK129" s="182" t="n"/>
      <c r="BL129" s="182" t="n"/>
      <c r="BM129" s="182" t="n"/>
      <c r="BN129" s="182" t="n"/>
      <c r="BO129" s="182" t="n"/>
      <c r="BP129" s="182" t="n"/>
      <c r="BQ129" s="182" t="n"/>
      <c r="BR129" s="182" t="n"/>
      <c r="BS129" s="182" t="n"/>
      <c r="BT129" s="182" t="n"/>
      <c r="BU129" s="182" t="n"/>
      <c r="BV129" s="182" t="n"/>
      <c r="BW129" s="182" t="n"/>
      <c r="BX129" s="182" t="n"/>
      <c r="BY129" s="182" t="n"/>
      <c r="BZ129" s="182" t="n"/>
      <c r="CA129" s="182" t="n"/>
      <c r="CB129" s="182" t="n"/>
      <c r="CC129" s="182" t="n"/>
      <c r="CD129" s="182" t="n"/>
      <c r="CE129" s="182" t="n"/>
      <c r="CF129" s="182" t="n"/>
      <c r="CG129" s="182" t="n"/>
      <c r="CH129" s="182" t="n"/>
      <c r="CI129" s="182" t="n"/>
      <c r="CJ129" s="182" t="n"/>
      <c r="CK129" s="182" t="n"/>
      <c r="CL129" s="182" t="n"/>
      <c r="CM129" s="182" t="n"/>
      <c r="CN129" s="182" t="n"/>
      <c r="CO129" s="182" t="n"/>
      <c r="CP129" s="182" t="n"/>
      <c r="CQ129" s="182" t="n"/>
      <c r="CR129" s="182" t="n"/>
      <c r="CS129" s="182" t="n"/>
      <c r="CT129" s="182" t="n"/>
      <c r="CU129" s="182" t="n"/>
      <c r="CV129" s="182" t="n"/>
      <c r="CW129" s="182" t="n"/>
      <c r="CX129" s="182" t="n"/>
      <c r="CY129" s="182" t="n"/>
      <c r="CZ129" s="182" t="n"/>
      <c r="DA129" s="182" t="n"/>
      <c r="DB129" s="182" t="n"/>
      <c r="DC129" s="182" t="n"/>
      <c r="DD129" s="182" t="n"/>
      <c r="DE129" s="182" t="n"/>
      <c r="DF129" s="182" t="n"/>
      <c r="DG129" s="182" t="n"/>
      <c r="DH129" s="182" t="n"/>
      <c r="DI129" s="182" t="n"/>
      <c r="DJ129" s="182" t="n"/>
      <c r="DK129" s="182" t="n"/>
      <c r="DL129" s="182" t="n"/>
      <c r="DM129" s="182" t="n"/>
      <c r="DN129" s="182" t="n"/>
      <c r="DO129" s="182" t="n"/>
      <c r="DP129" s="182" t="n"/>
      <c r="DQ129" s="182" t="n"/>
      <c r="DR129" s="182" t="n"/>
      <c r="DS129" s="182" t="n"/>
      <c r="DT129" s="182" t="n"/>
      <c r="DU129" s="182" t="n"/>
      <c r="DV129" s="182" t="n"/>
      <c r="DW129" s="182" t="n"/>
      <c r="DX129" s="182" t="n"/>
      <c r="DY129" s="182" t="n"/>
      <c r="DZ129" s="182" t="n"/>
      <c r="EA129" s="182" t="n"/>
      <c r="EB129" s="182" t="n"/>
      <c r="EC129" s="182" t="n"/>
      <c r="ED129" s="182" t="n"/>
      <c r="EE129" s="182" t="n"/>
      <c r="EF129" s="182" t="n"/>
      <c r="EG129" s="182" t="n"/>
      <c r="EH129" s="182" t="n"/>
      <c r="EI129" s="182" t="n"/>
      <c r="EJ129" s="182" t="n"/>
      <c r="EK129" s="182" t="n"/>
      <c r="EL129" s="182" t="n"/>
      <c r="EM129" s="182" t="n"/>
      <c r="EN129" s="182" t="n"/>
      <c r="EO129" s="182" t="n"/>
      <c r="EP129" s="182" t="n"/>
      <c r="EQ129" s="182" t="n"/>
      <c r="ER129" s="182" t="n"/>
      <c r="ES129" s="182" t="n"/>
      <c r="ET129" s="182" t="n"/>
      <c r="EU129" s="182" t="n"/>
      <c r="EV129" s="182" t="n"/>
      <c r="EW129" s="182" t="n"/>
      <c r="EX129" s="182" t="n"/>
      <c r="EY129" s="182" t="n"/>
      <c r="EZ129" s="182" t="n"/>
      <c r="FA129" s="182" t="n"/>
      <c r="FB129" s="182" t="n"/>
      <c r="FC129" s="182" t="n"/>
      <c r="FD129" s="182" t="n"/>
      <c r="FE129" s="182" t="n"/>
      <c r="FF129" s="182" t="n"/>
      <c r="FG129" s="182" t="n"/>
      <c r="FH129" s="182" t="n"/>
      <c r="FI129" s="182" t="n"/>
      <c r="FJ129" s="182" t="n"/>
      <c r="FK129" s="182" t="n"/>
      <c r="FL129" s="182" t="n"/>
      <c r="FM129" s="182" t="n"/>
      <c r="FN129" s="182" t="n"/>
      <c r="FO129" s="182" t="n"/>
      <c r="FP129" s="182" t="n"/>
      <c r="FQ129" s="182" t="n"/>
      <c r="FR129" s="182" t="n"/>
      <c r="FS129" s="182" t="n"/>
      <c r="FT129" s="182" t="n"/>
      <c r="FU129" s="182" t="n"/>
      <c r="FV129" s="182" t="n"/>
      <c r="FW129" s="182" t="n"/>
      <c r="FX129" s="182" t="n"/>
      <c r="FY129" s="182" t="n"/>
      <c r="FZ129" s="182" t="n"/>
      <c r="GA129" s="184" t="n"/>
      <c r="GB129" s="184" t="n"/>
      <c r="GC129" s="185">
        <f>SUM(G129:GB129)</f>
        <v/>
      </c>
      <c r="GD129" s="186">
        <f>E129-GC129</f>
        <v/>
      </c>
    </row>
    <row r="130">
      <c r="A130" s="5" t="n">
        <v>129</v>
      </c>
      <c r="B130" s="179" t="n"/>
      <c r="C130" s="30" t="n"/>
      <c r="D130" s="180" t="n"/>
      <c r="E130" s="181" t="n"/>
      <c r="F130" s="182" t="n"/>
      <c r="G130" s="182" t="n"/>
      <c r="H130" s="182" t="n"/>
      <c r="I130" s="182" t="n"/>
      <c r="J130" s="182" t="n"/>
      <c r="K130" s="182" t="n"/>
      <c r="L130" s="182" t="n"/>
      <c r="M130" s="182" t="n"/>
      <c r="N130" s="182" t="n"/>
      <c r="O130" s="182" t="n"/>
      <c r="P130" s="182" t="n"/>
      <c r="Q130" s="182" t="n"/>
      <c r="R130" s="182" t="n"/>
      <c r="S130" s="182" t="n"/>
      <c r="T130" s="182" t="n"/>
      <c r="U130" s="182" t="n"/>
      <c r="V130" s="182" t="n"/>
      <c r="W130" s="182" t="n"/>
      <c r="X130" s="182" t="n"/>
      <c r="Y130" s="182" t="n"/>
      <c r="Z130" s="182" t="n"/>
      <c r="AA130" s="182" t="n"/>
      <c r="AB130" s="182" t="n"/>
      <c r="AC130" s="182" t="n"/>
      <c r="AD130" s="182" t="n"/>
      <c r="AE130" s="182" t="n"/>
      <c r="AF130" s="182" t="n"/>
      <c r="AG130" s="182" t="n"/>
      <c r="AH130" s="182" t="n"/>
      <c r="AI130" s="182" t="n"/>
      <c r="AJ130" s="182" t="n"/>
      <c r="AK130" s="182" t="n"/>
      <c r="AL130" s="182" t="n"/>
      <c r="AM130" s="182" t="n"/>
      <c r="AN130" s="182" t="n"/>
      <c r="AO130" s="182" t="n"/>
      <c r="AP130" s="182" t="n"/>
      <c r="AQ130" s="182" t="n"/>
      <c r="AR130" s="182" t="n"/>
      <c r="AS130" s="182" t="n"/>
      <c r="AT130" s="182" t="n"/>
      <c r="AU130" s="182" t="n"/>
      <c r="AV130" s="182" t="n"/>
      <c r="AW130" s="182" t="n"/>
      <c r="AX130" s="182" t="n"/>
      <c r="AY130" s="182" t="n"/>
      <c r="AZ130" s="182" t="n"/>
      <c r="BA130" s="182" t="n"/>
      <c r="BB130" s="182" t="n"/>
      <c r="BC130" s="182" t="n"/>
      <c r="BD130" s="182" t="n"/>
      <c r="BE130" s="182" t="n"/>
      <c r="BF130" s="182" t="n"/>
      <c r="BG130" s="182" t="n"/>
      <c r="BH130" s="182" t="n"/>
      <c r="BI130" s="182" t="n"/>
      <c r="BJ130" s="182" t="n"/>
      <c r="BK130" s="182" t="n"/>
      <c r="BL130" s="182" t="n"/>
      <c r="BM130" s="182" t="n"/>
      <c r="BN130" s="182" t="n"/>
      <c r="BO130" s="182" t="n"/>
      <c r="BP130" s="182" t="n"/>
      <c r="BQ130" s="182" t="n"/>
      <c r="BR130" s="182" t="n"/>
      <c r="BS130" s="182" t="n"/>
      <c r="BT130" s="182" t="n"/>
      <c r="BU130" s="182" t="n"/>
      <c r="BV130" s="182" t="n"/>
      <c r="BW130" s="182" t="n"/>
      <c r="BX130" s="182" t="n"/>
      <c r="BY130" s="182" t="n"/>
      <c r="BZ130" s="182" t="n"/>
      <c r="CA130" s="182" t="n"/>
      <c r="CB130" s="182" t="n"/>
      <c r="CC130" s="182" t="n"/>
      <c r="CD130" s="182" t="n"/>
      <c r="CE130" s="182" t="n"/>
      <c r="CF130" s="182" t="n"/>
      <c r="CG130" s="182" t="n"/>
      <c r="CH130" s="182" t="n"/>
      <c r="CI130" s="182" t="n"/>
      <c r="CJ130" s="182" t="n"/>
      <c r="CK130" s="182" t="n"/>
      <c r="CL130" s="182" t="n"/>
      <c r="CM130" s="182" t="n"/>
      <c r="CN130" s="182" t="n"/>
      <c r="CO130" s="182" t="n"/>
      <c r="CP130" s="182" t="n"/>
      <c r="CQ130" s="182" t="n"/>
      <c r="CR130" s="182" t="n"/>
      <c r="CS130" s="182" t="n"/>
      <c r="CT130" s="182" t="n"/>
      <c r="CU130" s="182" t="n"/>
      <c r="CV130" s="182" t="n"/>
      <c r="CW130" s="182" t="n"/>
      <c r="CX130" s="182" t="n"/>
      <c r="CY130" s="182" t="n"/>
      <c r="CZ130" s="182" t="n"/>
      <c r="DA130" s="182" t="n"/>
      <c r="DB130" s="182" t="n"/>
      <c r="DC130" s="182" t="n"/>
      <c r="DD130" s="182" t="n"/>
      <c r="DE130" s="182" t="n"/>
      <c r="DF130" s="182" t="n"/>
      <c r="DG130" s="182" t="n"/>
      <c r="DH130" s="182" t="n"/>
      <c r="DI130" s="182" t="n"/>
      <c r="DJ130" s="182" t="n"/>
      <c r="DK130" s="182" t="n"/>
      <c r="DL130" s="182" t="n"/>
      <c r="DM130" s="182" t="n"/>
      <c r="DN130" s="182" t="n"/>
      <c r="DO130" s="182" t="n"/>
      <c r="DP130" s="182" t="n"/>
      <c r="DQ130" s="182" t="n"/>
      <c r="DR130" s="182" t="n"/>
      <c r="DS130" s="182" t="n"/>
      <c r="DT130" s="182" t="n"/>
      <c r="DU130" s="182" t="n"/>
      <c r="DV130" s="182" t="n"/>
      <c r="DW130" s="182" t="n"/>
      <c r="DX130" s="182" t="n"/>
      <c r="DY130" s="182" t="n"/>
      <c r="DZ130" s="182" t="n"/>
      <c r="EA130" s="182" t="n"/>
      <c r="EB130" s="182" t="n"/>
      <c r="EC130" s="182" t="n"/>
      <c r="ED130" s="182" t="n"/>
      <c r="EE130" s="182" t="n"/>
      <c r="EF130" s="182" t="n"/>
      <c r="EG130" s="182" t="n"/>
      <c r="EH130" s="182" t="n"/>
      <c r="EI130" s="182" t="n"/>
      <c r="EJ130" s="182" t="n"/>
      <c r="EK130" s="182" t="n"/>
      <c r="EL130" s="182" t="n"/>
      <c r="EM130" s="182" t="n"/>
      <c r="EN130" s="182" t="n"/>
      <c r="EO130" s="182" t="n"/>
      <c r="EP130" s="182" t="n"/>
      <c r="EQ130" s="182" t="n"/>
      <c r="ER130" s="182" t="n"/>
      <c r="ES130" s="182" t="n"/>
      <c r="ET130" s="182" t="n"/>
      <c r="EU130" s="182" t="n"/>
      <c r="EV130" s="182" t="n"/>
      <c r="EW130" s="182" t="n"/>
      <c r="EX130" s="182" t="n"/>
      <c r="EY130" s="182" t="n"/>
      <c r="EZ130" s="182" t="n"/>
      <c r="FA130" s="182" t="n"/>
      <c r="FB130" s="182" t="n"/>
      <c r="FC130" s="182" t="n"/>
      <c r="FD130" s="182" t="n"/>
      <c r="FE130" s="182" t="n"/>
      <c r="FF130" s="182" t="n"/>
      <c r="FG130" s="182" t="n"/>
      <c r="FH130" s="182" t="n"/>
      <c r="FI130" s="182" t="n"/>
      <c r="FJ130" s="182" t="n"/>
      <c r="FK130" s="182" t="n"/>
      <c r="FL130" s="182" t="n"/>
      <c r="FM130" s="182" t="n"/>
      <c r="FN130" s="182" t="n"/>
      <c r="FO130" s="182" t="n"/>
      <c r="FP130" s="182" t="n"/>
      <c r="FQ130" s="182" t="n"/>
      <c r="FR130" s="182" t="n"/>
      <c r="FS130" s="182" t="n"/>
      <c r="FT130" s="182" t="n"/>
      <c r="FU130" s="182" t="n"/>
      <c r="FV130" s="182" t="n"/>
      <c r="FW130" s="182" t="n"/>
      <c r="FX130" s="182" t="n"/>
      <c r="FY130" s="182" t="n"/>
      <c r="FZ130" s="182" t="n"/>
      <c r="GA130" s="184" t="n"/>
      <c r="GB130" s="184" t="n"/>
      <c r="GC130" s="185">
        <f>SUM(G130:GB130)</f>
        <v/>
      </c>
      <c r="GD130" s="186">
        <f>E130-GC130</f>
        <v/>
      </c>
    </row>
    <row r="131">
      <c r="A131" s="5" t="n">
        <v>130</v>
      </c>
      <c r="B131" s="179" t="n"/>
      <c r="C131" s="30" t="n"/>
      <c r="D131" s="180" t="n"/>
      <c r="E131" s="181" t="n"/>
      <c r="F131" s="182" t="n"/>
      <c r="G131" s="182" t="n"/>
      <c r="H131" s="182" t="n"/>
      <c r="I131" s="182" t="n"/>
      <c r="J131" s="182" t="n"/>
      <c r="K131" s="182" t="n"/>
      <c r="L131" s="182" t="n"/>
      <c r="M131" s="182" t="n"/>
      <c r="N131" s="182" t="n"/>
      <c r="O131" s="182" t="n"/>
      <c r="P131" s="182" t="n"/>
      <c r="Q131" s="182" t="n"/>
      <c r="R131" s="182" t="n"/>
      <c r="S131" s="182" t="n"/>
      <c r="T131" s="182" t="n"/>
      <c r="U131" s="182" t="n"/>
      <c r="V131" s="182" t="n"/>
      <c r="W131" s="182" t="n"/>
      <c r="X131" s="182" t="n"/>
      <c r="Y131" s="182" t="n"/>
      <c r="Z131" s="182" t="n"/>
      <c r="AA131" s="182" t="n"/>
      <c r="AB131" s="182" t="n"/>
      <c r="AC131" s="182" t="n"/>
      <c r="AD131" s="182" t="n"/>
      <c r="AE131" s="182" t="n"/>
      <c r="AF131" s="182" t="n"/>
      <c r="AG131" s="182" t="n"/>
      <c r="AH131" s="182" t="n"/>
      <c r="AI131" s="182" t="n"/>
      <c r="AJ131" s="182" t="n"/>
      <c r="AK131" s="182" t="n"/>
      <c r="AL131" s="182" t="n"/>
      <c r="AM131" s="182" t="n"/>
      <c r="AN131" s="182" t="n"/>
      <c r="AO131" s="182" t="n"/>
      <c r="AP131" s="182" t="n"/>
      <c r="AQ131" s="182" t="n"/>
      <c r="AR131" s="182" t="n"/>
      <c r="AS131" s="182" t="n"/>
      <c r="AT131" s="182" t="n"/>
      <c r="AU131" s="182" t="n"/>
      <c r="AV131" s="182" t="n"/>
      <c r="AW131" s="182" t="n"/>
      <c r="AX131" s="182" t="n"/>
      <c r="AY131" s="182" t="n"/>
      <c r="AZ131" s="182" t="n"/>
      <c r="BA131" s="182" t="n"/>
      <c r="BB131" s="182" t="n"/>
      <c r="BC131" s="182" t="n"/>
      <c r="BD131" s="182" t="n"/>
      <c r="BE131" s="182" t="n"/>
      <c r="BF131" s="182" t="n"/>
      <c r="BG131" s="182" t="n"/>
      <c r="BH131" s="182" t="n"/>
      <c r="BI131" s="182" t="n"/>
      <c r="BJ131" s="182" t="n"/>
      <c r="BK131" s="182" t="n"/>
      <c r="BL131" s="182" t="n"/>
      <c r="BM131" s="182" t="n"/>
      <c r="BN131" s="182" t="n"/>
      <c r="BO131" s="182" t="n"/>
      <c r="BP131" s="182" t="n"/>
      <c r="BQ131" s="182" t="n"/>
      <c r="BR131" s="182" t="n"/>
      <c r="BS131" s="182" t="n"/>
      <c r="BT131" s="182" t="n"/>
      <c r="BU131" s="182" t="n"/>
      <c r="BV131" s="182" t="n"/>
      <c r="BW131" s="182" t="n"/>
      <c r="BX131" s="182" t="n"/>
      <c r="BY131" s="182" t="n"/>
      <c r="BZ131" s="182" t="n"/>
      <c r="CA131" s="182" t="n"/>
      <c r="CB131" s="182" t="n"/>
      <c r="CC131" s="182" t="n"/>
      <c r="CD131" s="182" t="n"/>
      <c r="CE131" s="182" t="n"/>
      <c r="CF131" s="182" t="n"/>
      <c r="CG131" s="182" t="n"/>
      <c r="CH131" s="182" t="n"/>
      <c r="CI131" s="182" t="n"/>
      <c r="CJ131" s="182" t="n"/>
      <c r="CK131" s="182" t="n"/>
      <c r="CL131" s="182" t="n"/>
      <c r="CM131" s="182" t="n"/>
      <c r="CN131" s="182" t="n"/>
      <c r="CO131" s="182" t="n"/>
      <c r="CP131" s="182" t="n"/>
      <c r="CQ131" s="182" t="n"/>
      <c r="CR131" s="182" t="n"/>
      <c r="CS131" s="182" t="n"/>
      <c r="CT131" s="182" t="n"/>
      <c r="CU131" s="182" t="n"/>
      <c r="CV131" s="182" t="n"/>
      <c r="CW131" s="182" t="n"/>
      <c r="CX131" s="182" t="n"/>
      <c r="CY131" s="182" t="n"/>
      <c r="CZ131" s="182" t="n"/>
      <c r="DA131" s="182" t="n"/>
      <c r="DB131" s="182" t="n"/>
      <c r="DC131" s="182" t="n"/>
      <c r="DD131" s="182" t="n"/>
      <c r="DE131" s="182" t="n"/>
      <c r="DF131" s="182" t="n"/>
      <c r="DG131" s="182" t="n"/>
      <c r="DH131" s="182" t="n"/>
      <c r="DI131" s="182" t="n"/>
      <c r="DJ131" s="182" t="n"/>
      <c r="DK131" s="182" t="n"/>
      <c r="DL131" s="182" t="n"/>
      <c r="DM131" s="182" t="n"/>
      <c r="DN131" s="182" t="n"/>
      <c r="DO131" s="182" t="n"/>
      <c r="DP131" s="182" t="n"/>
      <c r="DQ131" s="182" t="n"/>
      <c r="DR131" s="182" t="n"/>
      <c r="DS131" s="182" t="n"/>
      <c r="DT131" s="182" t="n"/>
      <c r="DU131" s="182" t="n"/>
      <c r="DV131" s="182" t="n"/>
      <c r="DW131" s="182" t="n"/>
      <c r="DX131" s="182" t="n"/>
      <c r="DY131" s="182" t="n"/>
      <c r="DZ131" s="182" t="n"/>
      <c r="EA131" s="182" t="n"/>
      <c r="EB131" s="182" t="n"/>
      <c r="EC131" s="182" t="n"/>
      <c r="ED131" s="182" t="n"/>
      <c r="EE131" s="182" t="n"/>
      <c r="EF131" s="182" t="n"/>
      <c r="EG131" s="182" t="n"/>
      <c r="EH131" s="182" t="n"/>
      <c r="EI131" s="182" t="n"/>
      <c r="EJ131" s="182" t="n"/>
      <c r="EK131" s="182" t="n"/>
      <c r="EL131" s="182" t="n"/>
      <c r="EM131" s="182" t="n"/>
      <c r="EN131" s="182" t="n"/>
      <c r="EO131" s="182" t="n"/>
      <c r="EP131" s="182" t="n"/>
      <c r="EQ131" s="182" t="n"/>
      <c r="ER131" s="182" t="n"/>
      <c r="ES131" s="182" t="n"/>
      <c r="ET131" s="182" t="n"/>
      <c r="EU131" s="182" t="n"/>
      <c r="EV131" s="182" t="n"/>
      <c r="EW131" s="182" t="n"/>
      <c r="EX131" s="182" t="n"/>
      <c r="EY131" s="182" t="n"/>
      <c r="EZ131" s="182" t="n"/>
      <c r="FA131" s="182" t="n"/>
      <c r="FB131" s="182" t="n"/>
      <c r="FC131" s="182" t="n"/>
      <c r="FD131" s="182" t="n"/>
      <c r="FE131" s="182" t="n"/>
      <c r="FF131" s="182" t="n"/>
      <c r="FG131" s="182" t="n"/>
      <c r="FH131" s="182" t="n"/>
      <c r="FI131" s="182" t="n"/>
      <c r="FJ131" s="182" t="n"/>
      <c r="FK131" s="182" t="n"/>
      <c r="FL131" s="182" t="n"/>
      <c r="FM131" s="182" t="n"/>
      <c r="FN131" s="182" t="n"/>
      <c r="FO131" s="182" t="n"/>
      <c r="FP131" s="182" t="n"/>
      <c r="FQ131" s="182" t="n"/>
      <c r="FR131" s="182" t="n"/>
      <c r="FS131" s="182" t="n"/>
      <c r="FT131" s="182" t="n"/>
      <c r="FU131" s="182" t="n"/>
      <c r="FV131" s="182" t="n"/>
      <c r="FW131" s="182" t="n"/>
      <c r="FX131" s="182" t="n"/>
      <c r="FY131" s="182" t="n"/>
      <c r="FZ131" s="182" t="n"/>
      <c r="GA131" s="184" t="n"/>
      <c r="GB131" s="184" t="n"/>
      <c r="GC131" s="185">
        <f>SUM(G131:GB131)</f>
        <v/>
      </c>
      <c r="GD131" s="186">
        <f>E131-GC131</f>
        <v/>
      </c>
    </row>
    <row r="132">
      <c r="A132" s="5" t="n">
        <v>131</v>
      </c>
      <c r="B132" s="179" t="n"/>
      <c r="C132" s="30" t="n"/>
      <c r="D132" s="180" t="n"/>
      <c r="E132" s="181" t="n"/>
      <c r="F132" s="182" t="n"/>
      <c r="G132" s="182" t="n"/>
      <c r="H132" s="182" t="n"/>
      <c r="I132" s="182" t="n"/>
      <c r="J132" s="182" t="n"/>
      <c r="K132" s="182" t="n"/>
      <c r="L132" s="182" t="n"/>
      <c r="M132" s="182" t="n"/>
      <c r="N132" s="182" t="n"/>
      <c r="O132" s="182" t="n"/>
      <c r="P132" s="182" t="n"/>
      <c r="Q132" s="182" t="n"/>
      <c r="R132" s="182" t="n"/>
      <c r="S132" s="182" t="n"/>
      <c r="T132" s="182" t="n"/>
      <c r="U132" s="182" t="n"/>
      <c r="V132" s="182" t="n"/>
      <c r="W132" s="182" t="n"/>
      <c r="X132" s="182" t="n"/>
      <c r="Y132" s="182" t="n"/>
      <c r="Z132" s="182" t="n"/>
      <c r="AA132" s="182" t="n"/>
      <c r="AB132" s="182" t="n"/>
      <c r="AC132" s="182" t="n"/>
      <c r="AD132" s="182" t="n"/>
      <c r="AE132" s="182" t="n"/>
      <c r="AF132" s="182" t="n"/>
      <c r="AG132" s="182" t="n"/>
      <c r="AH132" s="182" t="n"/>
      <c r="AI132" s="182" t="n"/>
      <c r="AJ132" s="182" t="n"/>
      <c r="AK132" s="182" t="n"/>
      <c r="AL132" s="182" t="n"/>
      <c r="AM132" s="182" t="n"/>
      <c r="AN132" s="182" t="n"/>
      <c r="AO132" s="182" t="n"/>
      <c r="AP132" s="182" t="n"/>
      <c r="AQ132" s="182" t="n"/>
      <c r="AR132" s="182" t="n"/>
      <c r="AS132" s="182" t="n"/>
      <c r="AT132" s="182" t="n"/>
      <c r="AU132" s="182" t="n"/>
      <c r="AV132" s="182" t="n"/>
      <c r="AW132" s="182" t="n"/>
      <c r="AX132" s="182" t="n"/>
      <c r="AY132" s="182" t="n"/>
      <c r="AZ132" s="182" t="n"/>
      <c r="BA132" s="182" t="n"/>
      <c r="BB132" s="182" t="n"/>
      <c r="BC132" s="182" t="n"/>
      <c r="BD132" s="182" t="n"/>
      <c r="BE132" s="182" t="n"/>
      <c r="BF132" s="182" t="n"/>
      <c r="BG132" s="182" t="n"/>
      <c r="BH132" s="182" t="n"/>
      <c r="BI132" s="182" t="n"/>
      <c r="BJ132" s="182" t="n"/>
      <c r="BK132" s="182" t="n"/>
      <c r="BL132" s="182" t="n"/>
      <c r="BM132" s="182" t="n"/>
      <c r="BN132" s="182" t="n"/>
      <c r="BO132" s="182" t="n"/>
      <c r="BP132" s="182" t="n"/>
      <c r="BQ132" s="182" t="n"/>
      <c r="BR132" s="182" t="n"/>
      <c r="BS132" s="182" t="n"/>
      <c r="BT132" s="182" t="n"/>
      <c r="BU132" s="182" t="n"/>
      <c r="BV132" s="182" t="n"/>
      <c r="BW132" s="182" t="n"/>
      <c r="BX132" s="182" t="n"/>
      <c r="BY132" s="182" t="n"/>
      <c r="BZ132" s="182" t="n"/>
      <c r="CA132" s="182" t="n"/>
      <c r="CB132" s="182" t="n"/>
      <c r="CC132" s="182" t="n"/>
      <c r="CD132" s="182" t="n"/>
      <c r="CE132" s="182" t="n"/>
      <c r="CF132" s="182" t="n"/>
      <c r="CG132" s="182" t="n"/>
      <c r="CH132" s="182" t="n"/>
      <c r="CI132" s="182" t="n"/>
      <c r="CJ132" s="182" t="n"/>
      <c r="CK132" s="182" t="n"/>
      <c r="CL132" s="182" t="n"/>
      <c r="CM132" s="182" t="n"/>
      <c r="CN132" s="182" t="n"/>
      <c r="CO132" s="182" t="n"/>
      <c r="CP132" s="182" t="n"/>
      <c r="CQ132" s="182" t="n"/>
      <c r="CR132" s="182" t="n"/>
      <c r="CS132" s="182" t="n"/>
      <c r="CT132" s="182" t="n"/>
      <c r="CU132" s="182" t="n"/>
      <c r="CV132" s="182" t="n"/>
      <c r="CW132" s="182" t="n"/>
      <c r="CX132" s="182" t="n"/>
      <c r="CY132" s="182" t="n"/>
      <c r="CZ132" s="182" t="n"/>
      <c r="DA132" s="182" t="n"/>
      <c r="DB132" s="182" t="n"/>
      <c r="DC132" s="182" t="n"/>
      <c r="DD132" s="182" t="n"/>
      <c r="DE132" s="182" t="n"/>
      <c r="DF132" s="182" t="n"/>
      <c r="DG132" s="182" t="n"/>
      <c r="DH132" s="182" t="n"/>
      <c r="DI132" s="182" t="n"/>
      <c r="DJ132" s="182" t="n"/>
      <c r="DK132" s="182" t="n"/>
      <c r="DL132" s="182" t="n"/>
      <c r="DM132" s="182" t="n"/>
      <c r="DN132" s="182" t="n"/>
      <c r="DO132" s="182" t="n"/>
      <c r="DP132" s="182" t="n"/>
      <c r="DQ132" s="182" t="n"/>
      <c r="DR132" s="182" t="n"/>
      <c r="DS132" s="182" t="n"/>
      <c r="DT132" s="182" t="n"/>
      <c r="DU132" s="182" t="n"/>
      <c r="DV132" s="182" t="n"/>
      <c r="DW132" s="182" t="n"/>
      <c r="DX132" s="182" t="n"/>
      <c r="DY132" s="182" t="n"/>
      <c r="DZ132" s="182" t="n"/>
      <c r="EA132" s="182" t="n"/>
      <c r="EB132" s="182" t="n"/>
      <c r="EC132" s="182" t="n"/>
      <c r="ED132" s="182" t="n"/>
      <c r="EE132" s="182" t="n"/>
      <c r="EF132" s="182" t="n"/>
      <c r="EG132" s="182" t="n"/>
      <c r="EH132" s="182" t="n"/>
      <c r="EI132" s="182" t="n"/>
      <c r="EJ132" s="182" t="n"/>
      <c r="EK132" s="182" t="n"/>
      <c r="EL132" s="182" t="n"/>
      <c r="EM132" s="182" t="n"/>
      <c r="EN132" s="182" t="n"/>
      <c r="EO132" s="182" t="n"/>
      <c r="EP132" s="182" t="n"/>
      <c r="EQ132" s="182" t="n"/>
      <c r="ER132" s="182" t="n"/>
      <c r="ES132" s="182" t="n"/>
      <c r="ET132" s="182" t="n"/>
      <c r="EU132" s="182" t="n"/>
      <c r="EV132" s="182" t="n"/>
      <c r="EW132" s="182" t="n"/>
      <c r="EX132" s="182" t="n"/>
      <c r="EY132" s="182" t="n"/>
      <c r="EZ132" s="182" t="n"/>
      <c r="FA132" s="182" t="n"/>
      <c r="FB132" s="182" t="n"/>
      <c r="FC132" s="182" t="n"/>
      <c r="FD132" s="182" t="n"/>
      <c r="FE132" s="182" t="n"/>
      <c r="FF132" s="182" t="n"/>
      <c r="FG132" s="182" t="n"/>
      <c r="FH132" s="182" t="n"/>
      <c r="FI132" s="182" t="n"/>
      <c r="FJ132" s="182" t="n"/>
      <c r="FK132" s="182" t="n"/>
      <c r="FL132" s="182" t="n"/>
      <c r="FM132" s="182" t="n"/>
      <c r="FN132" s="182" t="n"/>
      <c r="FO132" s="182" t="n"/>
      <c r="FP132" s="182" t="n"/>
      <c r="FQ132" s="182" t="n"/>
      <c r="FR132" s="182" t="n"/>
      <c r="FS132" s="182" t="n"/>
      <c r="FT132" s="182" t="n"/>
      <c r="FU132" s="182" t="n"/>
      <c r="FV132" s="182" t="n"/>
      <c r="FW132" s="182" t="n"/>
      <c r="FX132" s="182" t="n"/>
      <c r="FY132" s="182" t="n"/>
      <c r="FZ132" s="182" t="n"/>
      <c r="GA132" s="184" t="n"/>
      <c r="GB132" s="184" t="n"/>
      <c r="GC132" s="185">
        <f>SUM(G132:GB132)</f>
        <v/>
      </c>
      <c r="GD132" s="186">
        <f>E132-GC132</f>
        <v/>
      </c>
    </row>
    <row r="133">
      <c r="A133" s="5" t="n">
        <v>132</v>
      </c>
      <c r="B133" s="179" t="n"/>
      <c r="C133" s="30" t="n"/>
      <c r="D133" s="180" t="n"/>
      <c r="E133" s="181" t="n"/>
      <c r="F133" s="182" t="n"/>
      <c r="G133" s="182" t="n"/>
      <c r="H133" s="182" t="n"/>
      <c r="I133" s="182" t="n"/>
      <c r="J133" s="182" t="n"/>
      <c r="K133" s="182" t="n"/>
      <c r="L133" s="182" t="n"/>
      <c r="M133" s="182" t="n"/>
      <c r="N133" s="182" t="n"/>
      <c r="O133" s="182" t="n"/>
      <c r="P133" s="182" t="n"/>
      <c r="Q133" s="182" t="n"/>
      <c r="R133" s="182" t="n"/>
      <c r="S133" s="182" t="n"/>
      <c r="T133" s="182" t="n"/>
      <c r="U133" s="182" t="n"/>
      <c r="V133" s="182" t="n"/>
      <c r="W133" s="182" t="n"/>
      <c r="X133" s="182" t="n"/>
      <c r="Y133" s="182" t="n"/>
      <c r="Z133" s="182" t="n"/>
      <c r="AA133" s="182" t="n"/>
      <c r="AB133" s="182" t="n"/>
      <c r="AC133" s="182" t="n"/>
      <c r="AD133" s="182" t="n"/>
      <c r="AE133" s="182" t="n"/>
      <c r="AF133" s="182" t="n"/>
      <c r="AG133" s="182" t="n"/>
      <c r="AH133" s="182" t="n"/>
      <c r="AI133" s="182" t="n"/>
      <c r="AJ133" s="182" t="n"/>
      <c r="AK133" s="182" t="n"/>
      <c r="AL133" s="182" t="n"/>
      <c r="AM133" s="182" t="n"/>
      <c r="AN133" s="182" t="n"/>
      <c r="AO133" s="182" t="n"/>
      <c r="AP133" s="182" t="n"/>
      <c r="AQ133" s="182" t="n"/>
      <c r="AR133" s="182" t="n"/>
      <c r="AS133" s="182" t="n"/>
      <c r="AT133" s="182" t="n"/>
      <c r="AU133" s="182" t="n"/>
      <c r="AV133" s="182" t="n"/>
      <c r="AW133" s="182" t="n"/>
      <c r="AX133" s="182" t="n"/>
      <c r="AY133" s="182" t="n"/>
      <c r="AZ133" s="182" t="n"/>
      <c r="BA133" s="182" t="n"/>
      <c r="BB133" s="182" t="n"/>
      <c r="BC133" s="182" t="n"/>
      <c r="BD133" s="182" t="n"/>
      <c r="BE133" s="182" t="n"/>
      <c r="BF133" s="182" t="n"/>
      <c r="BG133" s="182" t="n"/>
      <c r="BH133" s="182" t="n"/>
      <c r="BI133" s="182" t="n"/>
      <c r="BJ133" s="182" t="n"/>
      <c r="BK133" s="182" t="n"/>
      <c r="BL133" s="182" t="n"/>
      <c r="BM133" s="182" t="n"/>
      <c r="BN133" s="182" t="n"/>
      <c r="BO133" s="182" t="n"/>
      <c r="BP133" s="182" t="n"/>
      <c r="BQ133" s="182" t="n"/>
      <c r="BR133" s="182" t="n"/>
      <c r="BS133" s="182" t="n"/>
      <c r="BT133" s="182" t="n"/>
      <c r="BU133" s="182" t="n"/>
      <c r="BV133" s="182" t="n"/>
      <c r="BW133" s="182" t="n"/>
      <c r="BX133" s="182" t="n"/>
      <c r="BY133" s="182" t="n"/>
      <c r="BZ133" s="182" t="n"/>
      <c r="CA133" s="182" t="n"/>
      <c r="CB133" s="182" t="n"/>
      <c r="CC133" s="182" t="n"/>
      <c r="CD133" s="182" t="n"/>
      <c r="CE133" s="182" t="n"/>
      <c r="CF133" s="182" t="n"/>
      <c r="CG133" s="182" t="n"/>
      <c r="CH133" s="182" t="n"/>
      <c r="CI133" s="182" t="n"/>
      <c r="CJ133" s="182" t="n"/>
      <c r="CK133" s="182" t="n"/>
      <c r="CL133" s="182" t="n"/>
      <c r="CM133" s="182" t="n"/>
      <c r="CN133" s="182" t="n"/>
      <c r="CO133" s="182" t="n"/>
      <c r="CP133" s="182" t="n"/>
      <c r="CQ133" s="182" t="n"/>
      <c r="CR133" s="182" t="n"/>
      <c r="CS133" s="182" t="n"/>
      <c r="CT133" s="182" t="n"/>
      <c r="CU133" s="182" t="n"/>
      <c r="CV133" s="182" t="n"/>
      <c r="CW133" s="182" t="n"/>
      <c r="CX133" s="182" t="n"/>
      <c r="CY133" s="182" t="n"/>
      <c r="CZ133" s="182" t="n"/>
      <c r="DA133" s="182" t="n"/>
      <c r="DB133" s="182" t="n"/>
      <c r="DC133" s="182" t="n"/>
      <c r="DD133" s="182" t="n"/>
      <c r="DE133" s="182" t="n"/>
      <c r="DF133" s="182" t="n"/>
      <c r="DG133" s="182" t="n"/>
      <c r="DH133" s="182" t="n"/>
      <c r="DI133" s="182" t="n"/>
      <c r="DJ133" s="182" t="n"/>
      <c r="DK133" s="182" t="n"/>
      <c r="DL133" s="182" t="n"/>
      <c r="DM133" s="182" t="n"/>
      <c r="DN133" s="182" t="n"/>
      <c r="DO133" s="182" t="n"/>
      <c r="DP133" s="182" t="n"/>
      <c r="DQ133" s="182" t="n"/>
      <c r="DR133" s="182" t="n"/>
      <c r="DS133" s="182" t="n"/>
      <c r="DT133" s="182" t="n"/>
      <c r="DU133" s="182" t="n"/>
      <c r="DV133" s="182" t="n"/>
      <c r="DW133" s="182" t="n"/>
      <c r="DX133" s="182" t="n"/>
      <c r="DY133" s="182" t="n"/>
      <c r="DZ133" s="182" t="n"/>
      <c r="EA133" s="182" t="n"/>
      <c r="EB133" s="182" t="n"/>
      <c r="EC133" s="182" t="n"/>
      <c r="ED133" s="182" t="n"/>
      <c r="EE133" s="182" t="n"/>
      <c r="EF133" s="182" t="n"/>
      <c r="EG133" s="182" t="n"/>
      <c r="EH133" s="182" t="n"/>
      <c r="EI133" s="182" t="n"/>
      <c r="EJ133" s="182" t="n"/>
      <c r="EK133" s="182" t="n"/>
      <c r="EL133" s="182" t="n"/>
      <c r="EM133" s="182" t="n"/>
      <c r="EN133" s="182" t="n"/>
      <c r="EO133" s="182" t="n"/>
      <c r="EP133" s="182" t="n"/>
      <c r="EQ133" s="182" t="n"/>
      <c r="ER133" s="182" t="n"/>
      <c r="ES133" s="182" t="n"/>
      <c r="ET133" s="182" t="n"/>
      <c r="EU133" s="182" t="n"/>
      <c r="EV133" s="182" t="n"/>
      <c r="EW133" s="182" t="n"/>
      <c r="EX133" s="182" t="n"/>
      <c r="EY133" s="182" t="n"/>
      <c r="EZ133" s="182" t="n"/>
      <c r="FA133" s="182" t="n"/>
      <c r="FB133" s="182" t="n"/>
      <c r="FC133" s="182" t="n"/>
      <c r="FD133" s="182" t="n"/>
      <c r="FE133" s="182" t="n"/>
      <c r="FF133" s="182" t="n"/>
      <c r="FG133" s="182" t="n"/>
      <c r="FH133" s="182" t="n"/>
      <c r="FI133" s="182" t="n"/>
      <c r="FJ133" s="182" t="n"/>
      <c r="FK133" s="182" t="n"/>
      <c r="FL133" s="182" t="n"/>
      <c r="FM133" s="182" t="n"/>
      <c r="FN133" s="182" t="n"/>
      <c r="FO133" s="182" t="n"/>
      <c r="FP133" s="182" t="n"/>
      <c r="FQ133" s="182" t="n"/>
      <c r="FR133" s="182" t="n"/>
      <c r="FS133" s="182" t="n"/>
      <c r="FT133" s="182" t="n"/>
      <c r="FU133" s="182" t="n"/>
      <c r="FV133" s="182" t="n"/>
      <c r="FW133" s="182" t="n"/>
      <c r="FX133" s="182" t="n"/>
      <c r="FY133" s="182" t="n"/>
      <c r="FZ133" s="182" t="n"/>
      <c r="GA133" s="184" t="n"/>
      <c r="GB133" s="184" t="n"/>
      <c r="GC133" s="185">
        <f>SUM(G133:GB133)</f>
        <v/>
      </c>
      <c r="GD133" s="186">
        <f>E133-GC133</f>
        <v/>
      </c>
    </row>
    <row r="134">
      <c r="A134" s="5" t="n">
        <v>133</v>
      </c>
      <c r="B134" s="179" t="n"/>
      <c r="C134" s="30" t="n"/>
      <c r="D134" s="180" t="n"/>
      <c r="E134" s="181" t="n"/>
      <c r="F134" s="182" t="n"/>
      <c r="G134" s="182" t="n"/>
      <c r="H134" s="182" t="n"/>
      <c r="I134" s="182" t="n"/>
      <c r="J134" s="182" t="n"/>
      <c r="K134" s="182" t="n"/>
      <c r="L134" s="182" t="n"/>
      <c r="M134" s="182" t="n"/>
      <c r="N134" s="182" t="n"/>
      <c r="O134" s="182" t="n"/>
      <c r="P134" s="182" t="n"/>
      <c r="Q134" s="182" t="n"/>
      <c r="R134" s="182" t="n"/>
      <c r="S134" s="182" t="n"/>
      <c r="T134" s="182" t="n"/>
      <c r="U134" s="182" t="n"/>
      <c r="V134" s="182" t="n"/>
      <c r="W134" s="182" t="n"/>
      <c r="X134" s="182" t="n"/>
      <c r="Y134" s="182" t="n"/>
      <c r="Z134" s="182" t="n"/>
      <c r="AA134" s="182" t="n"/>
      <c r="AB134" s="182" t="n"/>
      <c r="AC134" s="182" t="n"/>
      <c r="AD134" s="182" t="n"/>
      <c r="AE134" s="182" t="n"/>
      <c r="AF134" s="182" t="n"/>
      <c r="AG134" s="182" t="n"/>
      <c r="AH134" s="182" t="n"/>
      <c r="AI134" s="182" t="n"/>
      <c r="AJ134" s="182" t="n"/>
      <c r="AK134" s="182" t="n"/>
      <c r="AL134" s="182" t="n"/>
      <c r="AM134" s="182" t="n"/>
      <c r="AN134" s="182" t="n"/>
      <c r="AO134" s="182" t="n"/>
      <c r="AP134" s="182" t="n"/>
      <c r="AQ134" s="182" t="n"/>
      <c r="AR134" s="182" t="n"/>
      <c r="AS134" s="182" t="n"/>
      <c r="AT134" s="182" t="n"/>
      <c r="AU134" s="182" t="n"/>
      <c r="AV134" s="182" t="n"/>
      <c r="AW134" s="182" t="n"/>
      <c r="AX134" s="182" t="n"/>
      <c r="AY134" s="182" t="n"/>
      <c r="AZ134" s="182" t="n"/>
      <c r="BA134" s="182" t="n"/>
      <c r="BB134" s="182" t="n"/>
      <c r="BC134" s="182" t="n"/>
      <c r="BD134" s="182" t="n"/>
      <c r="BE134" s="182" t="n"/>
      <c r="BF134" s="182" t="n"/>
      <c r="BG134" s="182" t="n"/>
      <c r="BH134" s="182" t="n"/>
      <c r="BI134" s="182" t="n"/>
      <c r="BJ134" s="182" t="n"/>
      <c r="BK134" s="182" t="n"/>
      <c r="BL134" s="182" t="n"/>
      <c r="BM134" s="182" t="n"/>
      <c r="BN134" s="182" t="n"/>
      <c r="BO134" s="182" t="n"/>
      <c r="BP134" s="182" t="n"/>
      <c r="BQ134" s="182" t="n"/>
      <c r="BR134" s="182" t="n"/>
      <c r="BS134" s="182" t="n"/>
      <c r="BT134" s="182" t="n"/>
      <c r="BU134" s="182" t="n"/>
      <c r="BV134" s="182" t="n"/>
      <c r="BW134" s="182" t="n"/>
      <c r="BX134" s="182" t="n"/>
      <c r="BY134" s="182" t="n"/>
      <c r="BZ134" s="182" t="n"/>
      <c r="CA134" s="182" t="n"/>
      <c r="CB134" s="182" t="n"/>
      <c r="CC134" s="182" t="n"/>
      <c r="CD134" s="182" t="n"/>
      <c r="CE134" s="182" t="n"/>
      <c r="CF134" s="182" t="n"/>
      <c r="CG134" s="182" t="n"/>
      <c r="CH134" s="182" t="n"/>
      <c r="CI134" s="182" t="n"/>
      <c r="CJ134" s="182" t="n"/>
      <c r="CK134" s="182" t="n"/>
      <c r="CL134" s="182" t="n"/>
      <c r="CM134" s="182" t="n"/>
      <c r="CN134" s="182" t="n"/>
      <c r="CO134" s="182" t="n"/>
      <c r="CP134" s="182" t="n"/>
      <c r="CQ134" s="182" t="n"/>
      <c r="CR134" s="182" t="n"/>
      <c r="CS134" s="182" t="n"/>
      <c r="CT134" s="182" t="n"/>
      <c r="CU134" s="182" t="n"/>
      <c r="CV134" s="182" t="n"/>
      <c r="CW134" s="182" t="n"/>
      <c r="CX134" s="182" t="n"/>
      <c r="CY134" s="182" t="n"/>
      <c r="CZ134" s="182" t="n"/>
      <c r="DA134" s="182" t="n"/>
      <c r="DB134" s="182" t="n"/>
      <c r="DC134" s="182" t="n"/>
      <c r="DD134" s="182" t="n"/>
      <c r="DE134" s="182" t="n"/>
      <c r="DF134" s="182" t="n"/>
      <c r="DG134" s="182" t="n"/>
      <c r="DH134" s="182" t="n"/>
      <c r="DI134" s="182" t="n"/>
      <c r="DJ134" s="182" t="n"/>
      <c r="DK134" s="182" t="n"/>
      <c r="DL134" s="182" t="n"/>
      <c r="DM134" s="182" t="n"/>
      <c r="DN134" s="182" t="n"/>
      <c r="DO134" s="182" t="n"/>
      <c r="DP134" s="182" t="n"/>
      <c r="DQ134" s="182" t="n"/>
      <c r="DR134" s="182" t="n"/>
      <c r="DS134" s="182" t="n"/>
      <c r="DT134" s="182" t="n"/>
      <c r="DU134" s="182" t="n"/>
      <c r="DV134" s="182" t="n"/>
      <c r="DW134" s="182" t="n"/>
      <c r="DX134" s="182" t="n"/>
      <c r="DY134" s="182" t="n"/>
      <c r="DZ134" s="182" t="n"/>
      <c r="EA134" s="182" t="n"/>
      <c r="EB134" s="182" t="n"/>
      <c r="EC134" s="182" t="n"/>
      <c r="ED134" s="182" t="n"/>
      <c r="EE134" s="182" t="n"/>
      <c r="EF134" s="182" t="n"/>
      <c r="EG134" s="182" t="n"/>
      <c r="EH134" s="182" t="n"/>
      <c r="EI134" s="182" t="n"/>
      <c r="EJ134" s="182" t="n"/>
      <c r="EK134" s="182" t="n"/>
      <c r="EL134" s="182" t="n"/>
      <c r="EM134" s="182" t="n"/>
      <c r="EN134" s="182" t="n"/>
      <c r="EO134" s="182" t="n"/>
      <c r="EP134" s="182" t="n"/>
      <c r="EQ134" s="182" t="n"/>
      <c r="ER134" s="182" t="n"/>
      <c r="ES134" s="182" t="n"/>
      <c r="ET134" s="182" t="n"/>
      <c r="EU134" s="182" t="n"/>
      <c r="EV134" s="182" t="n"/>
      <c r="EW134" s="182" t="n"/>
      <c r="EX134" s="182" t="n"/>
      <c r="EY134" s="182" t="n"/>
      <c r="EZ134" s="182" t="n"/>
      <c r="FA134" s="182" t="n"/>
      <c r="FB134" s="182" t="n"/>
      <c r="FC134" s="182" t="n"/>
      <c r="FD134" s="182" t="n"/>
      <c r="FE134" s="182" t="n"/>
      <c r="FF134" s="182" t="n"/>
      <c r="FG134" s="182" t="n"/>
      <c r="FH134" s="182" t="n"/>
      <c r="FI134" s="182" t="n"/>
      <c r="FJ134" s="182" t="n"/>
      <c r="FK134" s="182" t="n"/>
      <c r="FL134" s="182" t="n"/>
      <c r="FM134" s="182" t="n"/>
      <c r="FN134" s="182" t="n"/>
      <c r="FO134" s="182" t="n"/>
      <c r="FP134" s="182" t="n"/>
      <c r="FQ134" s="182" t="n"/>
      <c r="FR134" s="182" t="n"/>
      <c r="FS134" s="182" t="n"/>
      <c r="FT134" s="182" t="n"/>
      <c r="FU134" s="182" t="n"/>
      <c r="FV134" s="182" t="n"/>
      <c r="FW134" s="182" t="n"/>
      <c r="FX134" s="182" t="n"/>
      <c r="FY134" s="182" t="n"/>
      <c r="FZ134" s="182" t="n"/>
      <c r="GA134" s="184" t="n"/>
      <c r="GB134" s="184" t="n"/>
      <c r="GC134" s="185">
        <f>SUM(G134:GB134)</f>
        <v/>
      </c>
      <c r="GD134" s="186">
        <f>E134-GC134</f>
        <v/>
      </c>
    </row>
    <row r="135">
      <c r="A135" s="5" t="n">
        <v>134</v>
      </c>
      <c r="B135" s="179" t="n"/>
      <c r="C135" s="30" t="n"/>
      <c r="D135" s="180" t="n"/>
      <c r="E135" s="181" t="n"/>
      <c r="F135" s="182" t="n"/>
      <c r="G135" s="182" t="n"/>
      <c r="H135" s="182" t="n"/>
      <c r="I135" s="182" t="n"/>
      <c r="J135" s="182" t="n"/>
      <c r="K135" s="182" t="n"/>
      <c r="L135" s="182" t="n"/>
      <c r="M135" s="182" t="n"/>
      <c r="N135" s="182" t="n"/>
      <c r="O135" s="182" t="n"/>
      <c r="P135" s="182" t="n"/>
      <c r="Q135" s="182" t="n"/>
      <c r="R135" s="182" t="n"/>
      <c r="S135" s="182" t="n"/>
      <c r="T135" s="182" t="n"/>
      <c r="U135" s="182" t="n"/>
      <c r="V135" s="182" t="n"/>
      <c r="W135" s="182" t="n"/>
      <c r="X135" s="182" t="n"/>
      <c r="Y135" s="182" t="n"/>
      <c r="Z135" s="182" t="n"/>
      <c r="AA135" s="182" t="n"/>
      <c r="AB135" s="182" t="n"/>
      <c r="AC135" s="182" t="n"/>
      <c r="AD135" s="182" t="n"/>
      <c r="AE135" s="182" t="n"/>
      <c r="AF135" s="182" t="n"/>
      <c r="AG135" s="182" t="n"/>
      <c r="AH135" s="182" t="n"/>
      <c r="AI135" s="182" t="n"/>
      <c r="AJ135" s="182" t="n"/>
      <c r="AK135" s="182" t="n"/>
      <c r="AL135" s="182" t="n"/>
      <c r="AM135" s="182" t="n"/>
      <c r="AN135" s="182" t="n"/>
      <c r="AO135" s="182" t="n"/>
      <c r="AP135" s="182" t="n"/>
      <c r="AQ135" s="182" t="n"/>
      <c r="AR135" s="182" t="n"/>
      <c r="AS135" s="182" t="n"/>
      <c r="AT135" s="182" t="n"/>
      <c r="AU135" s="182" t="n"/>
      <c r="AV135" s="182" t="n"/>
      <c r="AW135" s="182" t="n"/>
      <c r="AX135" s="182" t="n"/>
      <c r="AY135" s="182" t="n"/>
      <c r="AZ135" s="182" t="n"/>
      <c r="BA135" s="182" t="n"/>
      <c r="BB135" s="182" t="n"/>
      <c r="BC135" s="182" t="n"/>
      <c r="BD135" s="182" t="n"/>
      <c r="BE135" s="182" t="n"/>
      <c r="BF135" s="182" t="n"/>
      <c r="BG135" s="182" t="n"/>
      <c r="BH135" s="182" t="n"/>
      <c r="BI135" s="182" t="n"/>
      <c r="BJ135" s="182" t="n"/>
      <c r="BK135" s="182" t="n"/>
      <c r="BL135" s="182" t="n"/>
      <c r="BM135" s="182" t="n"/>
      <c r="BN135" s="182" t="n"/>
      <c r="BO135" s="182" t="n"/>
      <c r="BP135" s="182" t="n"/>
      <c r="BQ135" s="182" t="n"/>
      <c r="BR135" s="182" t="n"/>
      <c r="BS135" s="182" t="n"/>
      <c r="BT135" s="182" t="n"/>
      <c r="BU135" s="182" t="n"/>
      <c r="BV135" s="182" t="n"/>
      <c r="BW135" s="182" t="n"/>
      <c r="BX135" s="182" t="n"/>
      <c r="BY135" s="182" t="n"/>
      <c r="BZ135" s="182" t="n"/>
      <c r="CA135" s="182" t="n"/>
      <c r="CB135" s="182" t="n"/>
      <c r="CC135" s="182" t="n"/>
      <c r="CD135" s="182" t="n"/>
      <c r="CE135" s="182" t="n"/>
      <c r="CF135" s="182" t="n"/>
      <c r="CG135" s="182" t="n"/>
      <c r="CH135" s="182" t="n"/>
      <c r="CI135" s="182" t="n"/>
      <c r="CJ135" s="182" t="n"/>
      <c r="CK135" s="182" t="n"/>
      <c r="CL135" s="182" t="n"/>
      <c r="CM135" s="182" t="n"/>
      <c r="CN135" s="182" t="n"/>
      <c r="CO135" s="182" t="n"/>
      <c r="CP135" s="182" t="n"/>
      <c r="CQ135" s="182" t="n"/>
      <c r="CR135" s="182" t="n"/>
      <c r="CS135" s="182" t="n"/>
      <c r="CT135" s="182" t="n"/>
      <c r="CU135" s="182" t="n"/>
      <c r="CV135" s="182" t="n"/>
      <c r="CW135" s="182" t="n"/>
      <c r="CX135" s="182" t="n"/>
      <c r="CY135" s="182" t="n"/>
      <c r="CZ135" s="182" t="n"/>
      <c r="DA135" s="182" t="n"/>
      <c r="DB135" s="182" t="n"/>
      <c r="DC135" s="182" t="n"/>
      <c r="DD135" s="182" t="n"/>
      <c r="DE135" s="182" t="n"/>
      <c r="DF135" s="182" t="n"/>
      <c r="DG135" s="182" t="n"/>
      <c r="DH135" s="182" t="n"/>
      <c r="DI135" s="182" t="n"/>
      <c r="DJ135" s="182" t="n"/>
      <c r="DK135" s="182" t="n"/>
      <c r="DL135" s="182" t="n"/>
      <c r="DM135" s="182" t="n"/>
      <c r="DN135" s="182" t="n"/>
      <c r="DO135" s="182" t="n"/>
      <c r="DP135" s="182" t="n"/>
      <c r="DQ135" s="182" t="n"/>
      <c r="DR135" s="182" t="n"/>
      <c r="DS135" s="182" t="n"/>
      <c r="DT135" s="182" t="n"/>
      <c r="DU135" s="182" t="n"/>
      <c r="DV135" s="182" t="n"/>
      <c r="DW135" s="182" t="n"/>
      <c r="DX135" s="182" t="n"/>
      <c r="DY135" s="182" t="n"/>
      <c r="DZ135" s="182" t="n"/>
      <c r="EA135" s="182" t="n"/>
      <c r="EB135" s="182" t="n"/>
      <c r="EC135" s="182" t="n"/>
      <c r="ED135" s="182" t="n"/>
      <c r="EE135" s="182" t="n"/>
      <c r="EF135" s="182" t="n"/>
      <c r="EG135" s="182" t="n"/>
      <c r="EH135" s="182" t="n"/>
      <c r="EI135" s="182" t="n"/>
      <c r="EJ135" s="182" t="n"/>
      <c r="EK135" s="182" t="n"/>
      <c r="EL135" s="182" t="n"/>
      <c r="EM135" s="182" t="n"/>
      <c r="EN135" s="182" t="n"/>
      <c r="EO135" s="182" t="n"/>
      <c r="EP135" s="182" t="n"/>
      <c r="EQ135" s="182" t="n"/>
      <c r="ER135" s="182" t="n"/>
      <c r="ES135" s="182" t="n"/>
      <c r="ET135" s="182" t="n"/>
      <c r="EU135" s="182" t="n"/>
      <c r="EV135" s="182" t="n"/>
      <c r="EW135" s="182" t="n"/>
      <c r="EX135" s="182" t="n"/>
      <c r="EY135" s="182" t="n"/>
      <c r="EZ135" s="182" t="n"/>
      <c r="FA135" s="182" t="n"/>
      <c r="FB135" s="182" t="n"/>
      <c r="FC135" s="182" t="n"/>
      <c r="FD135" s="182" t="n"/>
      <c r="FE135" s="182" t="n"/>
      <c r="FF135" s="182" t="n"/>
      <c r="FG135" s="182" t="n"/>
      <c r="FH135" s="182" t="n"/>
      <c r="FI135" s="182" t="n"/>
      <c r="FJ135" s="182" t="n"/>
      <c r="FK135" s="182" t="n"/>
      <c r="FL135" s="182" t="n"/>
      <c r="FM135" s="182" t="n"/>
      <c r="FN135" s="182" t="n"/>
      <c r="FO135" s="182" t="n"/>
      <c r="FP135" s="182" t="n"/>
      <c r="FQ135" s="182" t="n"/>
      <c r="FR135" s="182" t="n"/>
      <c r="FS135" s="182" t="n"/>
      <c r="FT135" s="182" t="n"/>
      <c r="FU135" s="182" t="n"/>
      <c r="FV135" s="182" t="n"/>
      <c r="FW135" s="182" t="n"/>
      <c r="FX135" s="182" t="n"/>
      <c r="FY135" s="182" t="n"/>
      <c r="FZ135" s="182" t="n"/>
      <c r="GA135" s="184" t="n"/>
      <c r="GB135" s="184" t="n"/>
      <c r="GC135" s="185">
        <f>SUM(G135:GB135)</f>
        <v/>
      </c>
      <c r="GD135" s="186">
        <f>E135-GC135</f>
        <v/>
      </c>
    </row>
    <row r="136">
      <c r="A136" s="5" t="n">
        <v>135</v>
      </c>
      <c r="B136" s="179" t="n"/>
      <c r="C136" s="30" t="n"/>
      <c r="D136" s="180" t="n"/>
      <c r="E136" s="181" t="n"/>
      <c r="F136" s="182" t="n"/>
      <c r="G136" s="182" t="n"/>
      <c r="H136" s="182" t="n"/>
      <c r="I136" s="182" t="n"/>
      <c r="J136" s="182" t="n"/>
      <c r="K136" s="182" t="n"/>
      <c r="L136" s="182" t="n"/>
      <c r="M136" s="182" t="n"/>
      <c r="N136" s="182" t="n"/>
      <c r="O136" s="182" t="n"/>
      <c r="P136" s="182" t="n"/>
      <c r="Q136" s="182" t="n"/>
      <c r="R136" s="182" t="n"/>
      <c r="S136" s="182" t="n"/>
      <c r="T136" s="182" t="n"/>
      <c r="U136" s="182" t="n"/>
      <c r="V136" s="182" t="n"/>
      <c r="W136" s="182" t="n"/>
      <c r="X136" s="182" t="n"/>
      <c r="Y136" s="182" t="n"/>
      <c r="Z136" s="182" t="n"/>
      <c r="AA136" s="182" t="n"/>
      <c r="AB136" s="182" t="n"/>
      <c r="AC136" s="182" t="n"/>
      <c r="AD136" s="182" t="n"/>
      <c r="AE136" s="182" t="n"/>
      <c r="AF136" s="182" t="n"/>
      <c r="AG136" s="182" t="n"/>
      <c r="AH136" s="182" t="n"/>
      <c r="AI136" s="182" t="n"/>
      <c r="AJ136" s="182" t="n"/>
      <c r="AK136" s="182" t="n"/>
      <c r="AL136" s="182" t="n"/>
      <c r="AM136" s="182" t="n"/>
      <c r="AN136" s="182" t="n"/>
      <c r="AO136" s="182" t="n"/>
      <c r="AP136" s="182" t="n"/>
      <c r="AQ136" s="182" t="n"/>
      <c r="AR136" s="182" t="n"/>
      <c r="AS136" s="182" t="n"/>
      <c r="AT136" s="182" t="n"/>
      <c r="AU136" s="182" t="n"/>
      <c r="AV136" s="182" t="n"/>
      <c r="AW136" s="182" t="n"/>
      <c r="AX136" s="182" t="n"/>
      <c r="AY136" s="182" t="n"/>
      <c r="AZ136" s="182" t="n"/>
      <c r="BA136" s="182" t="n"/>
      <c r="BB136" s="182" t="n"/>
      <c r="BC136" s="182" t="n"/>
      <c r="BD136" s="182" t="n"/>
      <c r="BE136" s="182" t="n"/>
      <c r="BF136" s="182" t="n"/>
      <c r="BG136" s="182" t="n"/>
      <c r="BH136" s="182" t="n"/>
      <c r="BI136" s="182" t="n"/>
      <c r="BJ136" s="182" t="n"/>
      <c r="BK136" s="182" t="n"/>
      <c r="BL136" s="182" t="n"/>
      <c r="BM136" s="182" t="n"/>
      <c r="BN136" s="182" t="n"/>
      <c r="BO136" s="182" t="n"/>
      <c r="BP136" s="182" t="n"/>
      <c r="BQ136" s="182" t="n"/>
      <c r="BR136" s="182" t="n"/>
      <c r="BS136" s="182" t="n"/>
      <c r="BT136" s="182" t="n"/>
      <c r="BU136" s="182" t="n"/>
      <c r="BV136" s="182" t="n"/>
      <c r="BW136" s="182" t="n"/>
      <c r="BX136" s="182" t="n"/>
      <c r="BY136" s="182" t="n"/>
      <c r="BZ136" s="182" t="n"/>
      <c r="CA136" s="182" t="n"/>
      <c r="CB136" s="182" t="n"/>
      <c r="CC136" s="182" t="n"/>
      <c r="CD136" s="182" t="n"/>
      <c r="CE136" s="182" t="n"/>
      <c r="CF136" s="182" t="n"/>
      <c r="CG136" s="182" t="n"/>
      <c r="CH136" s="182" t="n"/>
      <c r="CI136" s="182" t="n"/>
      <c r="CJ136" s="182" t="n"/>
      <c r="CK136" s="182" t="n"/>
      <c r="CL136" s="182" t="n"/>
      <c r="CM136" s="182" t="n"/>
      <c r="CN136" s="182" t="n"/>
      <c r="CO136" s="182" t="n"/>
      <c r="CP136" s="182" t="n"/>
      <c r="CQ136" s="182" t="n"/>
      <c r="CR136" s="182" t="n"/>
      <c r="CS136" s="182" t="n"/>
      <c r="CT136" s="182" t="n"/>
      <c r="CU136" s="182" t="n"/>
      <c r="CV136" s="182" t="n"/>
      <c r="CW136" s="182" t="n"/>
      <c r="CX136" s="182" t="n"/>
      <c r="CY136" s="182" t="n"/>
      <c r="CZ136" s="182" t="n"/>
      <c r="DA136" s="182" t="n"/>
      <c r="DB136" s="182" t="n"/>
      <c r="DC136" s="182" t="n"/>
      <c r="DD136" s="182" t="n"/>
      <c r="DE136" s="182" t="n"/>
      <c r="DF136" s="182" t="n"/>
      <c r="DG136" s="182" t="n"/>
      <c r="DH136" s="182" t="n"/>
      <c r="DI136" s="182" t="n"/>
      <c r="DJ136" s="182" t="n"/>
      <c r="DK136" s="182" t="n"/>
      <c r="DL136" s="182" t="n"/>
      <c r="DM136" s="182" t="n"/>
      <c r="DN136" s="182" t="n"/>
      <c r="DO136" s="182" t="n"/>
      <c r="DP136" s="182" t="n"/>
      <c r="DQ136" s="182" t="n"/>
      <c r="DR136" s="182" t="n"/>
      <c r="DS136" s="182" t="n"/>
      <c r="DT136" s="182" t="n"/>
      <c r="DU136" s="182" t="n"/>
      <c r="DV136" s="182" t="n"/>
      <c r="DW136" s="182" t="n"/>
      <c r="DX136" s="182" t="n"/>
      <c r="DY136" s="182" t="n"/>
      <c r="DZ136" s="182" t="n"/>
      <c r="EA136" s="182" t="n"/>
      <c r="EB136" s="182" t="n"/>
      <c r="EC136" s="182" t="n"/>
      <c r="ED136" s="182" t="n"/>
      <c r="EE136" s="182" t="n"/>
      <c r="EF136" s="182" t="n"/>
      <c r="EG136" s="182" t="n"/>
      <c r="EH136" s="182" t="n"/>
      <c r="EI136" s="182" t="n"/>
      <c r="EJ136" s="182" t="n"/>
      <c r="EK136" s="182" t="n"/>
      <c r="EL136" s="182" t="n"/>
      <c r="EM136" s="182" t="n"/>
      <c r="EN136" s="182" t="n"/>
      <c r="EO136" s="182" t="n"/>
      <c r="EP136" s="182" t="n"/>
      <c r="EQ136" s="182" t="n"/>
      <c r="ER136" s="182" t="n"/>
      <c r="ES136" s="182" t="n"/>
      <c r="ET136" s="182" t="n"/>
      <c r="EU136" s="182" t="n"/>
      <c r="EV136" s="182" t="n"/>
      <c r="EW136" s="182" t="n"/>
      <c r="EX136" s="182" t="n"/>
      <c r="EY136" s="182" t="n"/>
      <c r="EZ136" s="182" t="n"/>
      <c r="FA136" s="182" t="n"/>
      <c r="FB136" s="182" t="n"/>
      <c r="FC136" s="182" t="n"/>
      <c r="FD136" s="182" t="n"/>
      <c r="FE136" s="182" t="n"/>
      <c r="FF136" s="182" t="n"/>
      <c r="FG136" s="182" t="n"/>
      <c r="FH136" s="182" t="n"/>
      <c r="FI136" s="182" t="n"/>
      <c r="FJ136" s="182" t="n"/>
      <c r="FK136" s="182" t="n"/>
      <c r="FL136" s="182" t="n"/>
      <c r="FM136" s="182" t="n"/>
      <c r="FN136" s="182" t="n"/>
      <c r="FO136" s="182" t="n"/>
      <c r="FP136" s="182" t="n"/>
      <c r="FQ136" s="182" t="n"/>
      <c r="FR136" s="182" t="n"/>
      <c r="FS136" s="182" t="n"/>
      <c r="FT136" s="182" t="n"/>
      <c r="FU136" s="182" t="n"/>
      <c r="FV136" s="182" t="n"/>
      <c r="FW136" s="182" t="n"/>
      <c r="FX136" s="182" t="n"/>
      <c r="FY136" s="182" t="n"/>
      <c r="FZ136" s="182" t="n"/>
      <c r="GA136" s="184" t="n"/>
      <c r="GB136" s="184" t="n"/>
      <c r="GC136" s="185">
        <f>SUM(G136:GB136)</f>
        <v/>
      </c>
      <c r="GD136" s="186">
        <f>E136-GC136</f>
        <v/>
      </c>
    </row>
    <row r="137">
      <c r="A137" s="5" t="n">
        <v>136</v>
      </c>
      <c r="B137" s="179" t="n"/>
      <c r="C137" s="30" t="n"/>
      <c r="D137" s="180" t="n"/>
      <c r="E137" s="181" t="n"/>
      <c r="F137" s="182" t="n"/>
      <c r="G137" s="182" t="n"/>
      <c r="H137" s="182" t="n"/>
      <c r="I137" s="182" t="n"/>
      <c r="J137" s="182" t="n"/>
      <c r="K137" s="182" t="n"/>
      <c r="L137" s="182" t="n"/>
      <c r="M137" s="182" t="n"/>
      <c r="N137" s="182" t="n"/>
      <c r="O137" s="182" t="n"/>
      <c r="P137" s="182" t="n"/>
      <c r="Q137" s="182" t="n"/>
      <c r="R137" s="182" t="n"/>
      <c r="S137" s="182" t="n"/>
      <c r="T137" s="182" t="n"/>
      <c r="U137" s="182" t="n"/>
      <c r="V137" s="182" t="n"/>
      <c r="W137" s="182" t="n"/>
      <c r="X137" s="182" t="n"/>
      <c r="Y137" s="182" t="n"/>
      <c r="Z137" s="182" t="n"/>
      <c r="AA137" s="182" t="n"/>
      <c r="AB137" s="182" t="n"/>
      <c r="AC137" s="182" t="n"/>
      <c r="AD137" s="182" t="n"/>
      <c r="AE137" s="182" t="n"/>
      <c r="AF137" s="182" t="n"/>
      <c r="AG137" s="182" t="n"/>
      <c r="AH137" s="182" t="n"/>
      <c r="AI137" s="182" t="n"/>
      <c r="AJ137" s="182" t="n"/>
      <c r="AK137" s="182" t="n"/>
      <c r="AL137" s="182" t="n"/>
      <c r="AM137" s="182" t="n"/>
      <c r="AN137" s="182" t="n"/>
      <c r="AO137" s="182" t="n"/>
      <c r="AP137" s="182" t="n"/>
      <c r="AQ137" s="182" t="n"/>
      <c r="AR137" s="182" t="n"/>
      <c r="AS137" s="182" t="n"/>
      <c r="AT137" s="182" t="n"/>
      <c r="AU137" s="182" t="n"/>
      <c r="AV137" s="182" t="n"/>
      <c r="AW137" s="182" t="n"/>
      <c r="AX137" s="182" t="n"/>
      <c r="AY137" s="182" t="n"/>
      <c r="AZ137" s="182" t="n"/>
      <c r="BA137" s="182" t="n"/>
      <c r="BB137" s="182" t="n"/>
      <c r="BC137" s="182" t="n"/>
      <c r="BD137" s="182" t="n"/>
      <c r="BE137" s="182" t="n"/>
      <c r="BF137" s="182" t="n"/>
      <c r="BG137" s="182" t="n"/>
      <c r="BH137" s="182" t="n"/>
      <c r="BI137" s="182" t="n"/>
      <c r="BJ137" s="182" t="n"/>
      <c r="BK137" s="182" t="n"/>
      <c r="BL137" s="182" t="n"/>
      <c r="BM137" s="182" t="n"/>
      <c r="BN137" s="182" t="n"/>
      <c r="BO137" s="182" t="n"/>
      <c r="BP137" s="182" t="n"/>
      <c r="BQ137" s="182" t="n"/>
      <c r="BR137" s="182" t="n"/>
      <c r="BS137" s="182" t="n"/>
      <c r="BT137" s="182" t="n"/>
      <c r="BU137" s="182" t="n"/>
      <c r="BV137" s="182" t="n"/>
      <c r="BW137" s="182" t="n"/>
      <c r="BX137" s="182" t="n"/>
      <c r="BY137" s="182" t="n"/>
      <c r="BZ137" s="182" t="n"/>
      <c r="CA137" s="182" t="n"/>
      <c r="CB137" s="182" t="n"/>
      <c r="CC137" s="182" t="n"/>
      <c r="CD137" s="182" t="n"/>
      <c r="CE137" s="182" t="n"/>
      <c r="CF137" s="182" t="n"/>
      <c r="CG137" s="182" t="n"/>
      <c r="CH137" s="182" t="n"/>
      <c r="CI137" s="182" t="n"/>
      <c r="CJ137" s="182" t="n"/>
      <c r="CK137" s="182" t="n"/>
      <c r="CL137" s="182" t="n"/>
      <c r="CM137" s="182" t="n"/>
      <c r="CN137" s="182" t="n"/>
      <c r="CO137" s="182" t="n"/>
      <c r="CP137" s="182" t="n"/>
      <c r="CQ137" s="182" t="n"/>
      <c r="CR137" s="182" t="n"/>
      <c r="CS137" s="182" t="n"/>
      <c r="CT137" s="182" t="n"/>
      <c r="CU137" s="182" t="n"/>
      <c r="CV137" s="182" t="n"/>
      <c r="CW137" s="182" t="n"/>
      <c r="CX137" s="182" t="n"/>
      <c r="CY137" s="182" t="n"/>
      <c r="CZ137" s="182" t="n"/>
      <c r="DA137" s="182" t="n"/>
      <c r="DB137" s="182" t="n"/>
      <c r="DC137" s="182" t="n"/>
      <c r="DD137" s="182" t="n"/>
      <c r="DE137" s="182" t="n"/>
      <c r="DF137" s="182" t="n"/>
      <c r="DG137" s="182" t="n"/>
      <c r="DH137" s="182" t="n"/>
      <c r="DI137" s="182" t="n"/>
      <c r="DJ137" s="182" t="n"/>
      <c r="DK137" s="182" t="n"/>
      <c r="DL137" s="182" t="n"/>
      <c r="DM137" s="182" t="n"/>
      <c r="DN137" s="182" t="n"/>
      <c r="DO137" s="182" t="n"/>
      <c r="DP137" s="182" t="n"/>
      <c r="DQ137" s="182" t="n"/>
      <c r="DR137" s="182" t="n"/>
      <c r="DS137" s="182" t="n"/>
      <c r="DT137" s="182" t="n"/>
      <c r="DU137" s="182" t="n"/>
      <c r="DV137" s="182" t="n"/>
      <c r="DW137" s="182" t="n"/>
      <c r="DX137" s="182" t="n"/>
      <c r="DY137" s="182" t="n"/>
      <c r="DZ137" s="182" t="n"/>
      <c r="EA137" s="182" t="n"/>
      <c r="EB137" s="182" t="n"/>
      <c r="EC137" s="182" t="n"/>
      <c r="ED137" s="182" t="n"/>
      <c r="EE137" s="182" t="n"/>
      <c r="EF137" s="182" t="n"/>
      <c r="EG137" s="182" t="n"/>
      <c r="EH137" s="182" t="n"/>
      <c r="EI137" s="182" t="n"/>
      <c r="EJ137" s="182" t="n"/>
      <c r="EK137" s="182" t="n"/>
      <c r="EL137" s="182" t="n"/>
      <c r="EM137" s="182" t="n"/>
      <c r="EN137" s="182" t="n"/>
      <c r="EO137" s="182" t="n"/>
      <c r="EP137" s="182" t="n"/>
      <c r="EQ137" s="182" t="n"/>
      <c r="ER137" s="182" t="n"/>
      <c r="ES137" s="182" t="n"/>
      <c r="ET137" s="182" t="n"/>
      <c r="EU137" s="182" t="n"/>
      <c r="EV137" s="182" t="n"/>
      <c r="EW137" s="182" t="n"/>
      <c r="EX137" s="182" t="n"/>
      <c r="EY137" s="182" t="n"/>
      <c r="EZ137" s="182" t="n"/>
      <c r="FA137" s="182" t="n"/>
      <c r="FB137" s="182" t="n"/>
      <c r="FC137" s="182" t="n"/>
      <c r="FD137" s="182" t="n"/>
      <c r="FE137" s="182" t="n"/>
      <c r="FF137" s="182" t="n"/>
      <c r="FG137" s="182" t="n"/>
      <c r="FH137" s="182" t="n"/>
      <c r="FI137" s="182" t="n"/>
      <c r="FJ137" s="182" t="n"/>
      <c r="FK137" s="182" t="n"/>
      <c r="FL137" s="182" t="n"/>
      <c r="FM137" s="182" t="n"/>
      <c r="FN137" s="182" t="n"/>
      <c r="FO137" s="182" t="n"/>
      <c r="FP137" s="182" t="n"/>
      <c r="FQ137" s="182" t="n"/>
      <c r="FR137" s="182" t="n"/>
      <c r="FS137" s="182" t="n"/>
      <c r="FT137" s="182" t="n"/>
      <c r="FU137" s="182" t="n"/>
      <c r="FV137" s="182" t="n"/>
      <c r="FW137" s="182" t="n"/>
      <c r="FX137" s="182" t="n"/>
      <c r="FY137" s="182" t="n"/>
      <c r="FZ137" s="182" t="n"/>
      <c r="GA137" s="184" t="n"/>
      <c r="GB137" s="184" t="n"/>
      <c r="GC137" s="185">
        <f>SUM(G137:GB137)</f>
        <v/>
      </c>
      <c r="GD137" s="186">
        <f>E137-GC137</f>
        <v/>
      </c>
    </row>
    <row r="138">
      <c r="A138" s="5" t="n">
        <v>137</v>
      </c>
      <c r="B138" s="179" t="n"/>
      <c r="C138" s="30" t="n"/>
      <c r="D138" s="180" t="n"/>
      <c r="E138" s="181" t="n"/>
      <c r="F138" s="182" t="n"/>
      <c r="G138" s="182" t="n"/>
      <c r="H138" s="182" t="n"/>
      <c r="I138" s="182" t="n"/>
      <c r="J138" s="182" t="n"/>
      <c r="K138" s="182" t="n"/>
      <c r="L138" s="182" t="n"/>
      <c r="M138" s="182" t="n"/>
      <c r="N138" s="182" t="n"/>
      <c r="O138" s="182" t="n"/>
      <c r="P138" s="182" t="n"/>
      <c r="Q138" s="182" t="n"/>
      <c r="R138" s="182" t="n"/>
      <c r="S138" s="182" t="n"/>
      <c r="T138" s="182" t="n"/>
      <c r="U138" s="182" t="n"/>
      <c r="V138" s="182" t="n"/>
      <c r="W138" s="182" t="n"/>
      <c r="X138" s="182" t="n"/>
      <c r="Y138" s="182" t="n"/>
      <c r="Z138" s="182" t="n"/>
      <c r="AA138" s="182" t="n"/>
      <c r="AB138" s="182" t="n"/>
      <c r="AC138" s="182" t="n"/>
      <c r="AD138" s="182" t="n"/>
      <c r="AE138" s="182" t="n"/>
      <c r="AF138" s="182" t="n"/>
      <c r="AG138" s="182" t="n"/>
      <c r="AH138" s="182" t="n"/>
      <c r="AI138" s="182" t="n"/>
      <c r="AJ138" s="182" t="n"/>
      <c r="AK138" s="182" t="n"/>
      <c r="AL138" s="182" t="n"/>
      <c r="AM138" s="182" t="n"/>
      <c r="AN138" s="182" t="n"/>
      <c r="AO138" s="182" t="n"/>
      <c r="AP138" s="182" t="n"/>
      <c r="AQ138" s="182" t="n"/>
      <c r="AR138" s="182" t="n"/>
      <c r="AS138" s="182" t="n"/>
      <c r="AT138" s="182" t="n"/>
      <c r="AU138" s="182" t="n"/>
      <c r="AV138" s="182" t="n"/>
      <c r="AW138" s="182" t="n"/>
      <c r="AX138" s="182" t="n"/>
      <c r="AY138" s="182" t="n"/>
      <c r="AZ138" s="182" t="n"/>
      <c r="BA138" s="182" t="n"/>
      <c r="BB138" s="182" t="n"/>
      <c r="BC138" s="182" t="n"/>
      <c r="BD138" s="182" t="n"/>
      <c r="BE138" s="182" t="n"/>
      <c r="BF138" s="182" t="n"/>
      <c r="BG138" s="182" t="n"/>
      <c r="BH138" s="182" t="n"/>
      <c r="BI138" s="182" t="n"/>
      <c r="BJ138" s="182" t="n"/>
      <c r="BK138" s="182" t="n"/>
      <c r="BL138" s="182" t="n"/>
      <c r="BM138" s="182" t="n"/>
      <c r="BN138" s="182" t="n"/>
      <c r="BO138" s="182" t="n"/>
      <c r="BP138" s="182" t="n"/>
      <c r="BQ138" s="182" t="n"/>
      <c r="BR138" s="182" t="n"/>
      <c r="BS138" s="182" t="n"/>
      <c r="BT138" s="182" t="n"/>
      <c r="BU138" s="182" t="n"/>
      <c r="BV138" s="182" t="n"/>
      <c r="BW138" s="182" t="n"/>
      <c r="BX138" s="182" t="n"/>
      <c r="BY138" s="182" t="n"/>
      <c r="BZ138" s="182" t="n"/>
      <c r="CA138" s="182" t="n"/>
      <c r="CB138" s="182" t="n"/>
      <c r="CC138" s="182" t="n"/>
      <c r="CD138" s="182" t="n"/>
      <c r="CE138" s="182" t="n"/>
      <c r="CF138" s="182" t="n"/>
      <c r="CG138" s="182" t="n"/>
      <c r="CH138" s="182" t="n"/>
      <c r="CI138" s="182" t="n"/>
      <c r="CJ138" s="182" t="n"/>
      <c r="CK138" s="182" t="n"/>
      <c r="CL138" s="182" t="n"/>
      <c r="CM138" s="182" t="n"/>
      <c r="CN138" s="182" t="n"/>
      <c r="CO138" s="182" t="n"/>
      <c r="CP138" s="182" t="n"/>
      <c r="CQ138" s="182" t="n"/>
      <c r="CR138" s="182" t="n"/>
      <c r="CS138" s="182" t="n"/>
      <c r="CT138" s="182" t="n"/>
      <c r="CU138" s="182" t="n"/>
      <c r="CV138" s="182" t="n"/>
      <c r="CW138" s="182" t="n"/>
      <c r="CX138" s="182" t="n"/>
      <c r="CY138" s="182" t="n"/>
      <c r="CZ138" s="182" t="n"/>
      <c r="DA138" s="182" t="n"/>
      <c r="DB138" s="182" t="n"/>
      <c r="DC138" s="182" t="n"/>
      <c r="DD138" s="182" t="n"/>
      <c r="DE138" s="182" t="n"/>
      <c r="DF138" s="182" t="n"/>
      <c r="DG138" s="182" t="n"/>
      <c r="DH138" s="182" t="n"/>
      <c r="DI138" s="182" t="n"/>
      <c r="DJ138" s="182" t="n"/>
      <c r="DK138" s="182" t="n"/>
      <c r="DL138" s="182" t="n"/>
      <c r="DM138" s="182" t="n"/>
      <c r="DN138" s="182" t="n"/>
      <c r="DO138" s="182" t="n"/>
      <c r="DP138" s="182" t="n"/>
      <c r="DQ138" s="182" t="n"/>
      <c r="DR138" s="182" t="n"/>
      <c r="DS138" s="182" t="n"/>
      <c r="DT138" s="182" t="n"/>
      <c r="DU138" s="182" t="n"/>
      <c r="DV138" s="182" t="n"/>
      <c r="DW138" s="182" t="n"/>
      <c r="DX138" s="182" t="n"/>
      <c r="DY138" s="182" t="n"/>
      <c r="DZ138" s="182" t="n"/>
      <c r="EA138" s="182" t="n"/>
      <c r="EB138" s="182" t="n"/>
      <c r="EC138" s="182" t="n"/>
      <c r="ED138" s="182" t="n"/>
      <c r="EE138" s="182" t="n"/>
      <c r="EF138" s="182" t="n"/>
      <c r="EG138" s="182" t="n"/>
      <c r="EH138" s="182" t="n"/>
      <c r="EI138" s="182" t="n"/>
      <c r="EJ138" s="182" t="n"/>
      <c r="EK138" s="182" t="n"/>
      <c r="EL138" s="182" t="n"/>
      <c r="EM138" s="182" t="n"/>
      <c r="EN138" s="182" t="n"/>
      <c r="EO138" s="182" t="n"/>
      <c r="EP138" s="182" t="n"/>
      <c r="EQ138" s="182" t="n"/>
      <c r="ER138" s="182" t="n"/>
      <c r="ES138" s="182" t="n"/>
      <c r="ET138" s="182" t="n"/>
      <c r="EU138" s="182" t="n"/>
      <c r="EV138" s="182" t="n"/>
      <c r="EW138" s="182" t="n"/>
      <c r="EX138" s="182" t="n"/>
      <c r="EY138" s="182" t="n"/>
      <c r="EZ138" s="182" t="n"/>
      <c r="FA138" s="182" t="n"/>
      <c r="FB138" s="182" t="n"/>
      <c r="FC138" s="182" t="n"/>
      <c r="FD138" s="182" t="n"/>
      <c r="FE138" s="182" t="n"/>
      <c r="FF138" s="182" t="n"/>
      <c r="FG138" s="182" t="n"/>
      <c r="FH138" s="182" t="n"/>
      <c r="FI138" s="182" t="n"/>
      <c r="FJ138" s="182" t="n"/>
      <c r="FK138" s="182" t="n"/>
      <c r="FL138" s="182" t="n"/>
      <c r="FM138" s="182" t="n"/>
      <c r="FN138" s="182" t="n"/>
      <c r="FO138" s="182" t="n"/>
      <c r="FP138" s="182" t="n"/>
      <c r="FQ138" s="182" t="n"/>
      <c r="FR138" s="182" t="n"/>
      <c r="FS138" s="182" t="n"/>
      <c r="FT138" s="182" t="n"/>
      <c r="FU138" s="182" t="n"/>
      <c r="FV138" s="182" t="n"/>
      <c r="FW138" s="182" t="n"/>
      <c r="FX138" s="182" t="n"/>
      <c r="FY138" s="182" t="n"/>
      <c r="FZ138" s="182" t="n"/>
      <c r="GA138" s="184" t="n"/>
      <c r="GB138" s="184" t="n"/>
      <c r="GC138" s="185">
        <f>SUM(G138:GB138)</f>
        <v/>
      </c>
      <c r="GD138" s="186">
        <f>E138-GC138</f>
        <v/>
      </c>
    </row>
    <row r="139">
      <c r="A139" s="5" t="n">
        <v>138</v>
      </c>
      <c r="B139" s="179" t="n"/>
      <c r="C139" s="30" t="n"/>
      <c r="D139" s="180" t="n"/>
      <c r="E139" s="181" t="n"/>
      <c r="F139" s="182" t="n"/>
      <c r="G139" s="182" t="n"/>
      <c r="H139" s="182" t="n"/>
      <c r="I139" s="182" t="n"/>
      <c r="J139" s="182" t="n"/>
      <c r="K139" s="182" t="n"/>
      <c r="L139" s="182" t="n"/>
      <c r="M139" s="182" t="n"/>
      <c r="N139" s="182" t="n"/>
      <c r="O139" s="182" t="n"/>
      <c r="P139" s="182" t="n"/>
      <c r="Q139" s="182" t="n"/>
      <c r="R139" s="182" t="n"/>
      <c r="S139" s="182" t="n"/>
      <c r="T139" s="182" t="n"/>
      <c r="U139" s="182" t="n"/>
      <c r="V139" s="182" t="n"/>
      <c r="W139" s="182" t="n"/>
      <c r="X139" s="182" t="n"/>
      <c r="Y139" s="182" t="n"/>
      <c r="Z139" s="182" t="n"/>
      <c r="AA139" s="182" t="n"/>
      <c r="AB139" s="182" t="n"/>
      <c r="AC139" s="182" t="n"/>
      <c r="AD139" s="182" t="n"/>
      <c r="AE139" s="182" t="n"/>
      <c r="AF139" s="182" t="n"/>
      <c r="AG139" s="182" t="n"/>
      <c r="AH139" s="182" t="n"/>
      <c r="AI139" s="182" t="n"/>
      <c r="AJ139" s="182" t="n"/>
      <c r="AK139" s="182" t="n"/>
      <c r="AL139" s="182" t="n"/>
      <c r="AM139" s="182" t="n"/>
      <c r="AN139" s="182" t="n"/>
      <c r="AO139" s="182" t="n"/>
      <c r="AP139" s="182" t="n"/>
      <c r="AQ139" s="182" t="n"/>
      <c r="AR139" s="182" t="n"/>
      <c r="AS139" s="182" t="n"/>
      <c r="AT139" s="182" t="n"/>
      <c r="AU139" s="182" t="n"/>
      <c r="AV139" s="182" t="n"/>
      <c r="AW139" s="182" t="n"/>
      <c r="AX139" s="182" t="n"/>
      <c r="AY139" s="182" t="n"/>
      <c r="AZ139" s="182" t="n"/>
      <c r="BA139" s="182" t="n"/>
      <c r="BB139" s="182" t="n"/>
      <c r="BC139" s="182" t="n"/>
      <c r="BD139" s="182" t="n"/>
      <c r="BE139" s="182" t="n"/>
      <c r="BF139" s="182" t="n"/>
      <c r="BG139" s="182" t="n"/>
      <c r="BH139" s="182" t="n"/>
      <c r="BI139" s="182" t="n"/>
      <c r="BJ139" s="182" t="n"/>
      <c r="BK139" s="182" t="n"/>
      <c r="BL139" s="182" t="n"/>
      <c r="BM139" s="182" t="n"/>
      <c r="BN139" s="182" t="n"/>
      <c r="BO139" s="182" t="n"/>
      <c r="BP139" s="182" t="n"/>
      <c r="BQ139" s="182" t="n"/>
      <c r="BR139" s="182" t="n"/>
      <c r="BS139" s="182" t="n"/>
      <c r="BT139" s="182" t="n"/>
      <c r="BU139" s="182" t="n"/>
      <c r="BV139" s="182" t="n"/>
      <c r="BW139" s="182" t="n"/>
      <c r="BX139" s="182" t="n"/>
      <c r="BY139" s="182" t="n"/>
      <c r="BZ139" s="182" t="n"/>
      <c r="CA139" s="182" t="n"/>
      <c r="CB139" s="182" t="n"/>
      <c r="CC139" s="182" t="n"/>
      <c r="CD139" s="182" t="n"/>
      <c r="CE139" s="182" t="n"/>
      <c r="CF139" s="182" t="n"/>
      <c r="CG139" s="182" t="n"/>
      <c r="CH139" s="182" t="n"/>
      <c r="CI139" s="182" t="n"/>
      <c r="CJ139" s="182" t="n"/>
      <c r="CK139" s="182" t="n"/>
      <c r="CL139" s="182" t="n"/>
      <c r="CM139" s="182" t="n"/>
      <c r="CN139" s="182" t="n"/>
      <c r="CO139" s="182" t="n"/>
      <c r="CP139" s="182" t="n"/>
      <c r="CQ139" s="182" t="n"/>
      <c r="CR139" s="182" t="n"/>
      <c r="CS139" s="182" t="n"/>
      <c r="CT139" s="182" t="n"/>
      <c r="CU139" s="182" t="n"/>
      <c r="CV139" s="182" t="n"/>
      <c r="CW139" s="182" t="n"/>
      <c r="CX139" s="182" t="n"/>
      <c r="CY139" s="182" t="n"/>
      <c r="CZ139" s="182" t="n"/>
      <c r="DA139" s="182" t="n"/>
      <c r="DB139" s="182" t="n"/>
      <c r="DC139" s="182" t="n"/>
      <c r="DD139" s="182" t="n"/>
      <c r="DE139" s="182" t="n"/>
      <c r="DF139" s="182" t="n"/>
      <c r="DG139" s="182" t="n"/>
      <c r="DH139" s="182" t="n"/>
      <c r="DI139" s="182" t="n"/>
      <c r="DJ139" s="182" t="n"/>
      <c r="DK139" s="182" t="n"/>
      <c r="DL139" s="182" t="n"/>
      <c r="DM139" s="182" t="n"/>
      <c r="DN139" s="182" t="n"/>
      <c r="DO139" s="182" t="n"/>
      <c r="DP139" s="182" t="n"/>
      <c r="DQ139" s="182" t="n"/>
      <c r="DR139" s="182" t="n"/>
      <c r="DS139" s="182" t="n"/>
      <c r="DT139" s="182" t="n"/>
      <c r="DU139" s="182" t="n"/>
      <c r="DV139" s="182" t="n"/>
      <c r="DW139" s="182" t="n"/>
      <c r="DX139" s="182" t="n"/>
      <c r="DY139" s="182" t="n"/>
      <c r="DZ139" s="182" t="n"/>
      <c r="EA139" s="182" t="n"/>
      <c r="EB139" s="182" t="n"/>
      <c r="EC139" s="182" t="n"/>
      <c r="ED139" s="182" t="n"/>
      <c r="EE139" s="182" t="n"/>
      <c r="EF139" s="182" t="n"/>
      <c r="EG139" s="182" t="n"/>
      <c r="EH139" s="182" t="n"/>
      <c r="EI139" s="182" t="n"/>
      <c r="EJ139" s="182" t="n"/>
      <c r="EK139" s="182" t="n"/>
      <c r="EL139" s="182" t="n"/>
      <c r="EM139" s="182" t="n"/>
      <c r="EN139" s="182" t="n"/>
      <c r="EO139" s="182" t="n"/>
      <c r="EP139" s="182" t="n"/>
      <c r="EQ139" s="182" t="n"/>
      <c r="ER139" s="182" t="n"/>
      <c r="ES139" s="182" t="n"/>
      <c r="ET139" s="182" t="n"/>
      <c r="EU139" s="182" t="n"/>
      <c r="EV139" s="182" t="n"/>
      <c r="EW139" s="182" t="n"/>
      <c r="EX139" s="182" t="n"/>
      <c r="EY139" s="182" t="n"/>
      <c r="EZ139" s="182" t="n"/>
      <c r="FA139" s="182" t="n"/>
      <c r="FB139" s="182" t="n"/>
      <c r="FC139" s="182" t="n"/>
      <c r="FD139" s="182" t="n"/>
      <c r="FE139" s="182" t="n"/>
      <c r="FF139" s="182" t="n"/>
      <c r="FG139" s="182" t="n"/>
      <c r="FH139" s="182" t="n"/>
      <c r="FI139" s="182" t="n"/>
      <c r="FJ139" s="182" t="n"/>
      <c r="FK139" s="182" t="n"/>
      <c r="FL139" s="182" t="n"/>
      <c r="FM139" s="182" t="n"/>
      <c r="FN139" s="182" t="n"/>
      <c r="FO139" s="182" t="n"/>
      <c r="FP139" s="182" t="n"/>
      <c r="FQ139" s="182" t="n"/>
      <c r="FR139" s="182" t="n"/>
      <c r="FS139" s="182" t="n"/>
      <c r="FT139" s="182" t="n"/>
      <c r="FU139" s="182" t="n"/>
      <c r="FV139" s="182" t="n"/>
      <c r="FW139" s="182" t="n"/>
      <c r="FX139" s="182" t="n"/>
      <c r="FY139" s="182" t="n"/>
      <c r="FZ139" s="182" t="n"/>
      <c r="GA139" s="184" t="n"/>
      <c r="GB139" s="184" t="n"/>
      <c r="GC139" s="185">
        <f>SUM(G139:GB139)</f>
        <v/>
      </c>
      <c r="GD139" s="186">
        <f>E139-GC139</f>
        <v/>
      </c>
    </row>
    <row r="140">
      <c r="A140" s="5" t="n">
        <v>139</v>
      </c>
      <c r="B140" s="179" t="n"/>
      <c r="C140" s="30" t="n"/>
      <c r="D140" s="180" t="n"/>
      <c r="E140" s="181" t="n"/>
      <c r="F140" s="182" t="n"/>
      <c r="G140" s="182" t="n"/>
      <c r="H140" s="182" t="n"/>
      <c r="I140" s="182" t="n"/>
      <c r="J140" s="182" t="n"/>
      <c r="K140" s="182" t="n"/>
      <c r="L140" s="182" t="n"/>
      <c r="M140" s="182" t="n"/>
      <c r="N140" s="182" t="n"/>
      <c r="O140" s="182" t="n"/>
      <c r="P140" s="182" t="n"/>
      <c r="Q140" s="182" t="n"/>
      <c r="R140" s="182" t="n"/>
      <c r="S140" s="182" t="n"/>
      <c r="T140" s="182" t="n"/>
      <c r="U140" s="182" t="n"/>
      <c r="V140" s="182" t="n"/>
      <c r="W140" s="182" t="n"/>
      <c r="X140" s="182" t="n"/>
      <c r="Y140" s="182" t="n"/>
      <c r="Z140" s="182" t="n"/>
      <c r="AA140" s="182" t="n"/>
      <c r="AB140" s="182" t="n"/>
      <c r="AC140" s="182" t="n"/>
      <c r="AD140" s="182" t="n"/>
      <c r="AE140" s="182" t="n"/>
      <c r="AF140" s="182" t="n"/>
      <c r="AG140" s="182" t="n"/>
      <c r="AH140" s="182" t="n"/>
      <c r="AI140" s="182" t="n"/>
      <c r="AJ140" s="182" t="n"/>
      <c r="AK140" s="182" t="n"/>
      <c r="AL140" s="182" t="n"/>
      <c r="AM140" s="182" t="n"/>
      <c r="AN140" s="182" t="n"/>
      <c r="AO140" s="182" t="n"/>
      <c r="AP140" s="182" t="n"/>
      <c r="AQ140" s="182" t="n"/>
      <c r="AR140" s="182" t="n"/>
      <c r="AS140" s="182" t="n"/>
      <c r="AT140" s="182" t="n"/>
      <c r="AU140" s="182" t="n"/>
      <c r="AV140" s="182" t="n"/>
      <c r="AW140" s="182" t="n"/>
      <c r="AX140" s="182" t="n"/>
      <c r="AY140" s="182" t="n"/>
      <c r="AZ140" s="182" t="n"/>
      <c r="BA140" s="182" t="n"/>
      <c r="BB140" s="182" t="n"/>
      <c r="BC140" s="182" t="n"/>
      <c r="BD140" s="182" t="n"/>
      <c r="BE140" s="182" t="n"/>
      <c r="BF140" s="182" t="n"/>
      <c r="BG140" s="182" t="n"/>
      <c r="BH140" s="182" t="n"/>
      <c r="BI140" s="182" t="n"/>
      <c r="BJ140" s="182" t="n"/>
      <c r="BK140" s="182" t="n"/>
      <c r="BL140" s="182" t="n"/>
      <c r="BM140" s="182" t="n"/>
      <c r="BN140" s="182" t="n"/>
      <c r="BO140" s="182" t="n"/>
      <c r="BP140" s="182" t="n"/>
      <c r="BQ140" s="182" t="n"/>
      <c r="BR140" s="182" t="n"/>
      <c r="BS140" s="182" t="n"/>
      <c r="BT140" s="182" t="n"/>
      <c r="BU140" s="182" t="n"/>
      <c r="BV140" s="182" t="n"/>
      <c r="BW140" s="182" t="n"/>
      <c r="BX140" s="182" t="n"/>
      <c r="BY140" s="182" t="n"/>
      <c r="BZ140" s="182" t="n"/>
      <c r="CA140" s="182" t="n"/>
      <c r="CB140" s="182" t="n"/>
      <c r="CC140" s="182" t="n"/>
      <c r="CD140" s="182" t="n"/>
      <c r="CE140" s="182" t="n"/>
      <c r="CF140" s="182" t="n"/>
      <c r="CG140" s="182" t="n"/>
      <c r="CH140" s="182" t="n"/>
      <c r="CI140" s="182" t="n"/>
      <c r="CJ140" s="182" t="n"/>
      <c r="CK140" s="182" t="n"/>
      <c r="CL140" s="182" t="n"/>
      <c r="CM140" s="182" t="n"/>
      <c r="CN140" s="182" t="n"/>
      <c r="CO140" s="182" t="n"/>
      <c r="CP140" s="182" t="n"/>
      <c r="CQ140" s="182" t="n"/>
      <c r="CR140" s="182" t="n"/>
      <c r="CS140" s="182" t="n"/>
      <c r="CT140" s="182" t="n"/>
      <c r="CU140" s="182" t="n"/>
      <c r="CV140" s="182" t="n"/>
      <c r="CW140" s="182" t="n"/>
      <c r="CX140" s="182" t="n"/>
      <c r="CY140" s="182" t="n"/>
      <c r="CZ140" s="182" t="n"/>
      <c r="DA140" s="182" t="n"/>
      <c r="DB140" s="182" t="n"/>
      <c r="DC140" s="182" t="n"/>
      <c r="DD140" s="182" t="n"/>
      <c r="DE140" s="182" t="n"/>
      <c r="DF140" s="182" t="n"/>
      <c r="DG140" s="182" t="n"/>
      <c r="DH140" s="182" t="n"/>
      <c r="DI140" s="182" t="n"/>
      <c r="DJ140" s="182" t="n"/>
      <c r="DK140" s="182" t="n"/>
      <c r="DL140" s="182" t="n"/>
      <c r="DM140" s="182" t="n"/>
      <c r="DN140" s="182" t="n"/>
      <c r="DO140" s="182" t="n"/>
      <c r="DP140" s="182" t="n"/>
      <c r="DQ140" s="182" t="n"/>
      <c r="DR140" s="182" t="n"/>
      <c r="DS140" s="182" t="n"/>
      <c r="DT140" s="182" t="n"/>
      <c r="DU140" s="182" t="n"/>
      <c r="DV140" s="182" t="n"/>
      <c r="DW140" s="182" t="n"/>
      <c r="DX140" s="182" t="n"/>
      <c r="DY140" s="182" t="n"/>
      <c r="DZ140" s="182" t="n"/>
      <c r="EA140" s="182" t="n"/>
      <c r="EB140" s="182" t="n"/>
      <c r="EC140" s="182" t="n"/>
      <c r="ED140" s="182" t="n"/>
      <c r="EE140" s="182" t="n"/>
      <c r="EF140" s="182" t="n"/>
      <c r="EG140" s="182" t="n"/>
      <c r="EH140" s="182" t="n"/>
      <c r="EI140" s="182" t="n"/>
      <c r="EJ140" s="182" t="n"/>
      <c r="EK140" s="182" t="n"/>
      <c r="EL140" s="182" t="n"/>
      <c r="EM140" s="182" t="n"/>
      <c r="EN140" s="182" t="n"/>
      <c r="EO140" s="182" t="n"/>
      <c r="EP140" s="182" t="n"/>
      <c r="EQ140" s="182" t="n"/>
      <c r="ER140" s="182" t="n"/>
      <c r="ES140" s="182" t="n"/>
      <c r="ET140" s="182" t="n"/>
      <c r="EU140" s="182" t="n"/>
      <c r="EV140" s="182" t="n"/>
      <c r="EW140" s="182" t="n"/>
      <c r="EX140" s="182" t="n"/>
      <c r="EY140" s="182" t="n"/>
      <c r="EZ140" s="182" t="n"/>
      <c r="FA140" s="182" t="n"/>
      <c r="FB140" s="182" t="n"/>
      <c r="FC140" s="182" t="n"/>
      <c r="FD140" s="182" t="n"/>
      <c r="FE140" s="182" t="n"/>
      <c r="FF140" s="182" t="n"/>
      <c r="FG140" s="182" t="n"/>
      <c r="FH140" s="182" t="n"/>
      <c r="FI140" s="182" t="n"/>
      <c r="FJ140" s="182" t="n"/>
      <c r="FK140" s="182" t="n"/>
      <c r="FL140" s="182" t="n"/>
      <c r="FM140" s="182" t="n"/>
      <c r="FN140" s="182" t="n"/>
      <c r="FO140" s="182" t="n"/>
      <c r="FP140" s="182" t="n"/>
      <c r="FQ140" s="182" t="n"/>
      <c r="FR140" s="182" t="n"/>
      <c r="FS140" s="182" t="n"/>
      <c r="FT140" s="182" t="n"/>
      <c r="FU140" s="182" t="n"/>
      <c r="FV140" s="182" t="n"/>
      <c r="FW140" s="182" t="n"/>
      <c r="FX140" s="182" t="n"/>
      <c r="FY140" s="182" t="n"/>
      <c r="FZ140" s="182" t="n"/>
      <c r="GA140" s="184" t="n"/>
      <c r="GB140" s="184" t="n"/>
      <c r="GC140" s="185">
        <f>SUM(G140:GB140)</f>
        <v/>
      </c>
      <c r="GD140" s="186">
        <f>E140-GC140</f>
        <v/>
      </c>
    </row>
    <row r="141">
      <c r="A141" s="5" t="n">
        <v>141</v>
      </c>
      <c r="B141" s="179" t="n"/>
      <c r="C141" s="30" t="n"/>
      <c r="D141" s="180" t="n"/>
      <c r="E141" s="181" t="n"/>
      <c r="F141" s="182" t="n"/>
      <c r="G141" s="182" t="n"/>
      <c r="H141" s="182" t="n"/>
      <c r="I141" s="182" t="n"/>
      <c r="J141" s="182" t="n"/>
      <c r="K141" s="182" t="n"/>
      <c r="L141" s="182" t="n"/>
      <c r="M141" s="182" t="n"/>
      <c r="N141" s="182" t="n"/>
      <c r="O141" s="182" t="n"/>
      <c r="P141" s="182" t="n"/>
      <c r="Q141" s="182" t="n"/>
      <c r="R141" s="182" t="n"/>
      <c r="S141" s="182" t="n"/>
      <c r="T141" s="182" t="n"/>
      <c r="U141" s="182" t="n"/>
      <c r="V141" s="182" t="n"/>
      <c r="W141" s="182" t="n"/>
      <c r="X141" s="182" t="n"/>
      <c r="Y141" s="182" t="n"/>
      <c r="Z141" s="182" t="n"/>
      <c r="AA141" s="182" t="n"/>
      <c r="AB141" s="182" t="n"/>
      <c r="AC141" s="182" t="n"/>
      <c r="AD141" s="182" t="n"/>
      <c r="AE141" s="182" t="n"/>
      <c r="AF141" s="182" t="n"/>
      <c r="AG141" s="182" t="n"/>
      <c r="AH141" s="182" t="n"/>
      <c r="AI141" s="182" t="n"/>
      <c r="AJ141" s="182" t="n"/>
      <c r="AK141" s="182" t="n"/>
      <c r="AL141" s="182" t="n"/>
      <c r="AM141" s="182" t="n"/>
      <c r="AN141" s="182" t="n"/>
      <c r="AO141" s="182" t="n"/>
      <c r="AP141" s="182" t="n"/>
      <c r="AQ141" s="182" t="n"/>
      <c r="AR141" s="182" t="n"/>
      <c r="AS141" s="182" t="n"/>
      <c r="AT141" s="182" t="n"/>
      <c r="AU141" s="182" t="n"/>
      <c r="AV141" s="182" t="n"/>
      <c r="AW141" s="182" t="n"/>
      <c r="AX141" s="182" t="n"/>
      <c r="AY141" s="182" t="n"/>
      <c r="AZ141" s="182" t="n"/>
      <c r="BA141" s="182" t="n"/>
      <c r="BB141" s="182" t="n"/>
      <c r="BC141" s="182" t="n"/>
      <c r="BD141" s="182" t="n"/>
      <c r="BE141" s="182" t="n"/>
      <c r="BF141" s="182" t="n"/>
      <c r="BG141" s="182" t="n"/>
      <c r="BH141" s="182" t="n"/>
      <c r="BI141" s="182" t="n"/>
      <c r="BJ141" s="182" t="n"/>
      <c r="BK141" s="182" t="n"/>
      <c r="BL141" s="182" t="n"/>
      <c r="BM141" s="182" t="n"/>
      <c r="BN141" s="182" t="n"/>
      <c r="BO141" s="182" t="n"/>
      <c r="BP141" s="182" t="n"/>
      <c r="BQ141" s="182" t="n"/>
      <c r="BR141" s="182" t="n"/>
      <c r="BS141" s="182" t="n"/>
      <c r="BT141" s="182" t="n"/>
      <c r="BU141" s="182" t="n"/>
      <c r="BV141" s="182" t="n"/>
      <c r="BW141" s="182" t="n"/>
      <c r="BX141" s="182" t="n"/>
      <c r="BY141" s="182" t="n"/>
      <c r="BZ141" s="182" t="n"/>
      <c r="CA141" s="182" t="n"/>
      <c r="CB141" s="182" t="n"/>
      <c r="CC141" s="182" t="n"/>
      <c r="CD141" s="182" t="n"/>
      <c r="CE141" s="182" t="n"/>
      <c r="CF141" s="182" t="n"/>
      <c r="CG141" s="182" t="n"/>
      <c r="CH141" s="182" t="n"/>
      <c r="CI141" s="182" t="n"/>
      <c r="CJ141" s="182" t="n"/>
      <c r="CK141" s="182" t="n"/>
      <c r="CL141" s="182" t="n"/>
      <c r="CM141" s="182" t="n"/>
      <c r="CN141" s="182" t="n"/>
      <c r="CO141" s="182" t="n"/>
      <c r="CP141" s="182" t="n"/>
      <c r="CQ141" s="182" t="n"/>
      <c r="CR141" s="182" t="n"/>
      <c r="CS141" s="182" t="n"/>
      <c r="CT141" s="182" t="n"/>
      <c r="CU141" s="182" t="n"/>
      <c r="CV141" s="182" t="n"/>
      <c r="CW141" s="182" t="n"/>
      <c r="CX141" s="182" t="n"/>
      <c r="CY141" s="182" t="n"/>
      <c r="CZ141" s="182" t="n"/>
      <c r="DA141" s="182" t="n"/>
      <c r="DB141" s="182" t="n"/>
      <c r="DC141" s="182" t="n"/>
      <c r="DD141" s="182" t="n"/>
      <c r="DE141" s="182" t="n"/>
      <c r="DF141" s="182" t="n"/>
      <c r="DG141" s="182" t="n"/>
      <c r="DH141" s="182" t="n"/>
      <c r="DI141" s="182" t="n"/>
      <c r="DJ141" s="182" t="n"/>
      <c r="DK141" s="182" t="n"/>
      <c r="DL141" s="182" t="n"/>
      <c r="DM141" s="182" t="n"/>
      <c r="DN141" s="182" t="n"/>
      <c r="DO141" s="182" t="n"/>
      <c r="DP141" s="182" t="n"/>
      <c r="DQ141" s="182" t="n"/>
      <c r="DR141" s="182" t="n"/>
      <c r="DS141" s="182" t="n"/>
      <c r="DT141" s="182" t="n"/>
      <c r="DU141" s="182" t="n"/>
      <c r="DV141" s="182" t="n"/>
      <c r="DW141" s="182" t="n"/>
      <c r="DX141" s="182" t="n"/>
      <c r="DY141" s="182" t="n"/>
      <c r="DZ141" s="182" t="n"/>
      <c r="EA141" s="182" t="n"/>
      <c r="EB141" s="182" t="n"/>
      <c r="EC141" s="182" t="n"/>
      <c r="ED141" s="182" t="n"/>
      <c r="EE141" s="182" t="n"/>
      <c r="EF141" s="182" t="n"/>
      <c r="EG141" s="182" t="n"/>
      <c r="EH141" s="182" t="n"/>
      <c r="EI141" s="182" t="n"/>
      <c r="EJ141" s="182" t="n"/>
      <c r="EK141" s="182" t="n"/>
      <c r="EL141" s="182" t="n"/>
      <c r="EM141" s="182" t="n"/>
      <c r="EN141" s="182" t="n"/>
      <c r="EO141" s="182" t="n"/>
      <c r="EP141" s="182" t="n"/>
      <c r="EQ141" s="182" t="n"/>
      <c r="ER141" s="182" t="n"/>
      <c r="ES141" s="182" t="n"/>
      <c r="ET141" s="182" t="n"/>
      <c r="EU141" s="182" t="n"/>
      <c r="EV141" s="182" t="n"/>
      <c r="EW141" s="182" t="n"/>
      <c r="EX141" s="182" t="n"/>
      <c r="EY141" s="182" t="n"/>
      <c r="EZ141" s="182" t="n"/>
      <c r="FA141" s="182" t="n"/>
      <c r="FB141" s="182" t="n"/>
      <c r="FC141" s="182" t="n"/>
      <c r="FD141" s="182" t="n"/>
      <c r="FE141" s="182" t="n"/>
      <c r="FF141" s="182" t="n"/>
      <c r="FG141" s="182" t="n"/>
      <c r="FH141" s="182" t="n"/>
      <c r="FI141" s="182" t="n"/>
      <c r="FJ141" s="182" t="n"/>
      <c r="FK141" s="182" t="n"/>
      <c r="FL141" s="182" t="n"/>
      <c r="FM141" s="182" t="n"/>
      <c r="FN141" s="182" t="n"/>
      <c r="FO141" s="182" t="n"/>
      <c r="FP141" s="182" t="n"/>
      <c r="FQ141" s="182" t="n"/>
      <c r="FR141" s="182" t="n"/>
      <c r="FS141" s="182" t="n"/>
      <c r="FT141" s="182" t="n"/>
      <c r="FU141" s="182" t="n"/>
      <c r="FV141" s="182" t="n"/>
      <c r="FW141" s="182" t="n"/>
      <c r="FX141" s="182" t="n"/>
      <c r="FY141" s="182" t="n"/>
      <c r="FZ141" s="182" t="n"/>
      <c r="GA141" s="184" t="n"/>
      <c r="GB141" s="184" t="n"/>
      <c r="GC141" s="185">
        <f>SUM(G141:GB141)</f>
        <v/>
      </c>
      <c r="GD141" s="186">
        <f>E141-GC141</f>
        <v/>
      </c>
    </row>
    <row r="142">
      <c r="A142" s="5" t="n">
        <v>142</v>
      </c>
      <c r="B142" s="179" t="n"/>
      <c r="C142" s="30" t="n"/>
      <c r="D142" s="180" t="n"/>
      <c r="E142" s="181" t="n"/>
      <c r="F142" s="182" t="n"/>
      <c r="G142" s="182" t="n"/>
      <c r="H142" s="182" t="n"/>
      <c r="I142" s="182" t="n"/>
      <c r="J142" s="182" t="n"/>
      <c r="K142" s="182" t="n"/>
      <c r="L142" s="182" t="n"/>
      <c r="M142" s="182" t="n"/>
      <c r="N142" s="182" t="n"/>
      <c r="O142" s="182" t="n"/>
      <c r="P142" s="182" t="n"/>
      <c r="Q142" s="182" t="n"/>
      <c r="R142" s="182" t="n"/>
      <c r="S142" s="182" t="n"/>
      <c r="T142" s="182" t="n"/>
      <c r="U142" s="182" t="n"/>
      <c r="V142" s="182" t="n"/>
      <c r="W142" s="182" t="n"/>
      <c r="X142" s="182" t="n"/>
      <c r="Y142" s="182" t="n"/>
      <c r="Z142" s="182" t="n"/>
      <c r="AA142" s="182" t="n"/>
      <c r="AB142" s="182" t="n"/>
      <c r="AC142" s="182" t="n"/>
      <c r="AD142" s="182" t="n"/>
      <c r="AE142" s="182" t="n"/>
      <c r="AF142" s="182" t="n"/>
      <c r="AG142" s="182" t="n"/>
      <c r="AH142" s="182" t="n"/>
      <c r="AI142" s="182" t="n"/>
      <c r="AJ142" s="182" t="n"/>
      <c r="AK142" s="182" t="n"/>
      <c r="AL142" s="182" t="n"/>
      <c r="AM142" s="182" t="n"/>
      <c r="AN142" s="182" t="n"/>
      <c r="AO142" s="182" t="n"/>
      <c r="AP142" s="182" t="n"/>
      <c r="AQ142" s="182" t="n"/>
      <c r="AR142" s="182" t="n"/>
      <c r="AS142" s="182" t="n"/>
      <c r="AT142" s="182" t="n"/>
      <c r="AU142" s="182" t="n"/>
      <c r="AV142" s="182" t="n"/>
      <c r="AW142" s="182" t="n"/>
      <c r="AX142" s="182" t="n"/>
      <c r="AY142" s="182" t="n"/>
      <c r="AZ142" s="182" t="n"/>
      <c r="BA142" s="182" t="n"/>
      <c r="BB142" s="182" t="n"/>
      <c r="BC142" s="182" t="n"/>
      <c r="BD142" s="182" t="n"/>
      <c r="BE142" s="182" t="n"/>
      <c r="BF142" s="182" t="n"/>
      <c r="BG142" s="182" t="n"/>
      <c r="BH142" s="182" t="n"/>
      <c r="BI142" s="182" t="n"/>
      <c r="BJ142" s="182" t="n"/>
      <c r="BK142" s="182" t="n"/>
      <c r="BL142" s="182" t="n"/>
      <c r="BM142" s="182" t="n"/>
      <c r="BN142" s="182" t="n"/>
      <c r="BO142" s="182" t="n"/>
      <c r="BP142" s="182" t="n"/>
      <c r="BQ142" s="182" t="n"/>
      <c r="BR142" s="182" t="n"/>
      <c r="BS142" s="182" t="n"/>
      <c r="BT142" s="182" t="n"/>
      <c r="BU142" s="182" t="n"/>
      <c r="BV142" s="182" t="n"/>
      <c r="BW142" s="182" t="n"/>
      <c r="BX142" s="182" t="n"/>
      <c r="BY142" s="182" t="n"/>
      <c r="BZ142" s="182" t="n"/>
      <c r="CA142" s="182" t="n"/>
      <c r="CB142" s="182" t="n"/>
      <c r="CC142" s="182" t="n"/>
      <c r="CD142" s="182" t="n"/>
      <c r="CE142" s="182" t="n"/>
      <c r="CF142" s="182" t="n"/>
      <c r="CG142" s="182" t="n"/>
      <c r="CH142" s="182" t="n"/>
      <c r="CI142" s="182" t="n"/>
      <c r="CJ142" s="182" t="n"/>
      <c r="CK142" s="182" t="n"/>
      <c r="CL142" s="182" t="n"/>
      <c r="CM142" s="182" t="n"/>
      <c r="CN142" s="182" t="n"/>
      <c r="CO142" s="182" t="n"/>
      <c r="CP142" s="182" t="n"/>
      <c r="CQ142" s="182" t="n"/>
      <c r="CR142" s="182" t="n"/>
      <c r="CS142" s="182" t="n"/>
      <c r="CT142" s="182" t="n"/>
      <c r="CU142" s="182" t="n"/>
      <c r="CV142" s="182" t="n"/>
      <c r="CW142" s="182" t="n"/>
      <c r="CX142" s="182" t="n"/>
      <c r="CY142" s="182" t="n"/>
      <c r="CZ142" s="182" t="n"/>
      <c r="DA142" s="182" t="n"/>
      <c r="DB142" s="182" t="n"/>
      <c r="DC142" s="182" t="n"/>
      <c r="DD142" s="182" t="n"/>
      <c r="DE142" s="182" t="n"/>
      <c r="DF142" s="182" t="n"/>
      <c r="DG142" s="182" t="n"/>
      <c r="DH142" s="182" t="n"/>
      <c r="DI142" s="182" t="n"/>
      <c r="DJ142" s="182" t="n"/>
      <c r="DK142" s="182" t="n"/>
      <c r="DL142" s="182" t="n"/>
      <c r="DM142" s="182" t="n"/>
      <c r="DN142" s="182" t="n"/>
      <c r="DO142" s="182" t="n"/>
      <c r="DP142" s="182" t="n"/>
      <c r="DQ142" s="182" t="n"/>
      <c r="DR142" s="182" t="n"/>
      <c r="DS142" s="182" t="n"/>
      <c r="DT142" s="182" t="n"/>
      <c r="DU142" s="182" t="n"/>
      <c r="DV142" s="182" t="n"/>
      <c r="DW142" s="182" t="n"/>
      <c r="DX142" s="182" t="n"/>
      <c r="DY142" s="182" t="n"/>
      <c r="DZ142" s="182" t="n"/>
      <c r="EA142" s="182" t="n"/>
      <c r="EB142" s="182" t="n"/>
      <c r="EC142" s="182" t="n"/>
      <c r="ED142" s="182" t="n"/>
      <c r="EE142" s="182" t="n"/>
      <c r="EF142" s="182" t="n"/>
      <c r="EG142" s="182" t="n"/>
      <c r="EH142" s="182" t="n"/>
      <c r="EI142" s="182" t="n"/>
      <c r="EJ142" s="182" t="n"/>
      <c r="EK142" s="182" t="n"/>
      <c r="EL142" s="182" t="n"/>
      <c r="EM142" s="182" t="n"/>
      <c r="EN142" s="182" t="n"/>
      <c r="EO142" s="182" t="n"/>
      <c r="EP142" s="182" t="n"/>
      <c r="EQ142" s="182" t="n"/>
      <c r="ER142" s="182" t="n"/>
      <c r="ES142" s="182" t="n"/>
      <c r="ET142" s="182" t="n"/>
      <c r="EU142" s="182" t="n"/>
      <c r="EV142" s="182" t="n"/>
      <c r="EW142" s="182" t="n"/>
      <c r="EX142" s="182" t="n"/>
      <c r="EY142" s="182" t="n"/>
      <c r="EZ142" s="182" t="n"/>
      <c r="FA142" s="182" t="n"/>
      <c r="FB142" s="182" t="n"/>
      <c r="FC142" s="182" t="n"/>
      <c r="FD142" s="182" t="n"/>
      <c r="FE142" s="182" t="n"/>
      <c r="FF142" s="182" t="n"/>
      <c r="FG142" s="182" t="n"/>
      <c r="FH142" s="182" t="n"/>
      <c r="FI142" s="182" t="n"/>
      <c r="FJ142" s="182" t="n"/>
      <c r="FK142" s="182" t="n"/>
      <c r="FL142" s="182" t="n"/>
      <c r="FM142" s="182" t="n"/>
      <c r="FN142" s="182" t="n"/>
      <c r="FO142" s="182" t="n"/>
      <c r="FP142" s="182" t="n"/>
      <c r="FQ142" s="182" t="n"/>
      <c r="FR142" s="182" t="n"/>
      <c r="FS142" s="182" t="n"/>
      <c r="FT142" s="182" t="n"/>
      <c r="FU142" s="182" t="n"/>
      <c r="FV142" s="182" t="n"/>
      <c r="FW142" s="182" t="n"/>
      <c r="FX142" s="182" t="n"/>
      <c r="FY142" s="182" t="n"/>
      <c r="FZ142" s="182" t="n"/>
      <c r="GA142" s="184" t="n"/>
      <c r="GB142" s="184" t="n"/>
      <c r="GC142" s="185">
        <f>SUM(G142:GB142)</f>
        <v/>
      </c>
      <c r="GD142" s="186">
        <f>E142-GC142</f>
        <v/>
      </c>
    </row>
    <row r="143">
      <c r="A143" s="5" t="n">
        <v>143</v>
      </c>
      <c r="B143" s="179" t="n"/>
      <c r="C143" s="30" t="n"/>
      <c r="D143" s="180" t="n"/>
      <c r="E143" s="181" t="n"/>
      <c r="F143" s="182" t="n"/>
      <c r="G143" s="182" t="n"/>
      <c r="H143" s="182" t="n"/>
      <c r="I143" s="182" t="n"/>
      <c r="J143" s="182" t="n"/>
      <c r="K143" s="182" t="n"/>
      <c r="L143" s="182" t="n"/>
      <c r="M143" s="182" t="n"/>
      <c r="N143" s="182" t="n"/>
      <c r="O143" s="182" t="n"/>
      <c r="P143" s="182" t="n"/>
      <c r="Q143" s="182" t="n"/>
      <c r="R143" s="182" t="n"/>
      <c r="S143" s="182" t="n"/>
      <c r="T143" s="182" t="n"/>
      <c r="U143" s="182" t="n"/>
      <c r="V143" s="182" t="n"/>
      <c r="W143" s="182" t="n"/>
      <c r="X143" s="182" t="n"/>
      <c r="Y143" s="182" t="n"/>
      <c r="Z143" s="182" t="n"/>
      <c r="AA143" s="182" t="n"/>
      <c r="AB143" s="182" t="n"/>
      <c r="AC143" s="182" t="n"/>
      <c r="AD143" s="182" t="n"/>
      <c r="AE143" s="182" t="n"/>
      <c r="AF143" s="182" t="n"/>
      <c r="AG143" s="182" t="n"/>
      <c r="AH143" s="182" t="n"/>
      <c r="AI143" s="182" t="n"/>
      <c r="AJ143" s="182" t="n"/>
      <c r="AK143" s="182" t="n"/>
      <c r="AL143" s="182" t="n"/>
      <c r="AM143" s="182" t="n"/>
      <c r="AN143" s="182" t="n"/>
      <c r="AO143" s="182" t="n"/>
      <c r="AP143" s="182" t="n"/>
      <c r="AQ143" s="182" t="n"/>
      <c r="AR143" s="182" t="n"/>
      <c r="AS143" s="182" t="n"/>
      <c r="AT143" s="182" t="n"/>
      <c r="AU143" s="182" t="n"/>
      <c r="AV143" s="182" t="n"/>
      <c r="AW143" s="182" t="n"/>
      <c r="AX143" s="182" t="n"/>
      <c r="AY143" s="182" t="n"/>
      <c r="AZ143" s="182" t="n"/>
      <c r="BA143" s="182" t="n"/>
      <c r="BB143" s="182" t="n"/>
      <c r="BC143" s="182" t="n"/>
      <c r="BD143" s="182" t="n"/>
      <c r="BE143" s="182" t="n"/>
      <c r="BF143" s="182" t="n"/>
      <c r="BG143" s="182" t="n"/>
      <c r="BH143" s="182" t="n"/>
      <c r="BI143" s="182" t="n"/>
      <c r="BJ143" s="182" t="n"/>
      <c r="BK143" s="182" t="n"/>
      <c r="BL143" s="182" t="n"/>
      <c r="BM143" s="182" t="n"/>
      <c r="BN143" s="182" t="n"/>
      <c r="BO143" s="182" t="n"/>
      <c r="BP143" s="182" t="n"/>
      <c r="BQ143" s="182" t="n"/>
      <c r="BR143" s="182" t="n"/>
      <c r="BS143" s="182" t="n"/>
      <c r="BT143" s="182" t="n"/>
      <c r="BU143" s="182" t="n"/>
      <c r="BV143" s="182" t="n"/>
      <c r="BW143" s="182" t="n"/>
      <c r="BX143" s="182" t="n"/>
      <c r="BY143" s="182" t="n"/>
      <c r="BZ143" s="182" t="n"/>
      <c r="CA143" s="182" t="n"/>
      <c r="CB143" s="182" t="n"/>
      <c r="CC143" s="182" t="n"/>
      <c r="CD143" s="182" t="n"/>
      <c r="CE143" s="182" t="n"/>
      <c r="CF143" s="182" t="n"/>
      <c r="CG143" s="182" t="n"/>
      <c r="CH143" s="182" t="n"/>
      <c r="CI143" s="182" t="n"/>
      <c r="CJ143" s="182" t="n"/>
      <c r="CK143" s="182" t="n"/>
      <c r="CL143" s="182" t="n"/>
      <c r="CM143" s="182" t="n"/>
      <c r="CN143" s="182" t="n"/>
      <c r="CO143" s="182" t="n"/>
      <c r="CP143" s="182" t="n"/>
      <c r="CQ143" s="182" t="n"/>
      <c r="CR143" s="182" t="n"/>
      <c r="CS143" s="182" t="n"/>
      <c r="CT143" s="182" t="n"/>
      <c r="CU143" s="182" t="n"/>
      <c r="CV143" s="182" t="n"/>
      <c r="CW143" s="182" t="n"/>
      <c r="CX143" s="182" t="n"/>
      <c r="CY143" s="182" t="n"/>
      <c r="CZ143" s="182" t="n"/>
      <c r="DA143" s="182" t="n"/>
      <c r="DB143" s="182" t="n"/>
      <c r="DC143" s="182" t="n"/>
      <c r="DD143" s="182" t="n"/>
      <c r="DE143" s="182" t="n"/>
      <c r="DF143" s="182" t="n"/>
      <c r="DG143" s="182" t="n"/>
      <c r="DH143" s="182" t="n"/>
      <c r="DI143" s="182" t="n"/>
      <c r="DJ143" s="182" t="n"/>
      <c r="DK143" s="182" t="n"/>
      <c r="DL143" s="182" t="n"/>
      <c r="DM143" s="182" t="n"/>
      <c r="DN143" s="182" t="n"/>
      <c r="DO143" s="182" t="n"/>
      <c r="DP143" s="182" t="n"/>
      <c r="DQ143" s="182" t="n"/>
      <c r="DR143" s="182" t="n"/>
      <c r="DS143" s="182" t="n"/>
      <c r="DT143" s="182" t="n"/>
      <c r="DU143" s="182" t="n"/>
      <c r="DV143" s="182" t="n"/>
      <c r="DW143" s="182" t="n"/>
      <c r="DX143" s="182" t="n"/>
      <c r="DY143" s="182" t="n"/>
      <c r="DZ143" s="182" t="n"/>
      <c r="EA143" s="182" t="n"/>
      <c r="EB143" s="182" t="n"/>
      <c r="EC143" s="182" t="n"/>
      <c r="ED143" s="182" t="n"/>
      <c r="EE143" s="182" t="n"/>
      <c r="EF143" s="182" t="n"/>
      <c r="EG143" s="182" t="n"/>
      <c r="EH143" s="182" t="n"/>
      <c r="EI143" s="182" t="n"/>
      <c r="EJ143" s="182" t="n"/>
      <c r="EK143" s="182" t="n"/>
      <c r="EL143" s="182" t="n"/>
      <c r="EM143" s="182" t="n"/>
      <c r="EN143" s="182" t="n"/>
      <c r="EO143" s="182" t="n"/>
      <c r="EP143" s="182" t="n"/>
      <c r="EQ143" s="182" t="n"/>
      <c r="ER143" s="182" t="n"/>
      <c r="ES143" s="182" t="n"/>
      <c r="ET143" s="182" t="n"/>
      <c r="EU143" s="182" t="n"/>
      <c r="EV143" s="182" t="n"/>
      <c r="EW143" s="182" t="n"/>
      <c r="EX143" s="182" t="n"/>
      <c r="EY143" s="182" t="n"/>
      <c r="EZ143" s="182" t="n"/>
      <c r="FA143" s="182" t="n"/>
      <c r="FB143" s="182" t="n"/>
      <c r="FC143" s="182" t="n"/>
      <c r="FD143" s="182" t="n"/>
      <c r="FE143" s="182" t="n"/>
      <c r="FF143" s="182" t="n"/>
      <c r="FG143" s="182" t="n"/>
      <c r="FH143" s="182" t="n"/>
      <c r="FI143" s="182" t="n"/>
      <c r="FJ143" s="182" t="n"/>
      <c r="FK143" s="182" t="n"/>
      <c r="FL143" s="182" t="n"/>
      <c r="FM143" s="182" t="n"/>
      <c r="FN143" s="182" t="n"/>
      <c r="FO143" s="182" t="n"/>
      <c r="FP143" s="182" t="n"/>
      <c r="FQ143" s="182" t="n"/>
      <c r="FR143" s="182" t="n"/>
      <c r="FS143" s="182" t="n"/>
      <c r="FT143" s="182" t="n"/>
      <c r="FU143" s="182" t="n"/>
      <c r="FV143" s="182" t="n"/>
      <c r="FW143" s="182" t="n"/>
      <c r="FX143" s="182" t="n"/>
      <c r="FY143" s="182" t="n"/>
      <c r="FZ143" s="182" t="n"/>
      <c r="GA143" s="184" t="n"/>
      <c r="GB143" s="184" t="n"/>
      <c r="GC143" s="185">
        <f>SUM(G143:GB143)</f>
        <v/>
      </c>
      <c r="GD143" s="186">
        <f>E143-GC143</f>
        <v/>
      </c>
    </row>
    <row r="144">
      <c r="A144" s="5" t="n">
        <v>144</v>
      </c>
      <c r="B144" s="179" t="n"/>
      <c r="C144" s="30" t="n"/>
      <c r="D144" s="180" t="n"/>
      <c r="E144" s="181" t="n"/>
      <c r="F144" s="182" t="n"/>
      <c r="G144" s="182" t="n"/>
      <c r="H144" s="182" t="n"/>
      <c r="I144" s="182" t="n"/>
      <c r="J144" s="182" t="n"/>
      <c r="K144" s="182" t="n"/>
      <c r="L144" s="182" t="n"/>
      <c r="M144" s="182" t="n"/>
      <c r="N144" s="182" t="n"/>
      <c r="O144" s="182" t="n"/>
      <c r="P144" s="182" t="n"/>
      <c r="Q144" s="182" t="n"/>
      <c r="R144" s="182" t="n"/>
      <c r="S144" s="182" t="n"/>
      <c r="T144" s="182" t="n"/>
      <c r="U144" s="182" t="n"/>
      <c r="V144" s="182" t="n"/>
      <c r="W144" s="182" t="n"/>
      <c r="X144" s="182" t="n"/>
      <c r="Y144" s="182" t="n"/>
      <c r="Z144" s="182" t="n"/>
      <c r="AA144" s="182" t="n"/>
      <c r="AB144" s="182" t="n"/>
      <c r="AC144" s="182" t="n"/>
      <c r="AD144" s="182" t="n"/>
      <c r="AE144" s="182" t="n"/>
      <c r="AF144" s="182" t="n"/>
      <c r="AG144" s="182" t="n"/>
      <c r="AH144" s="182" t="n"/>
      <c r="AI144" s="182" t="n"/>
      <c r="AJ144" s="182" t="n"/>
      <c r="AK144" s="182" t="n"/>
      <c r="AL144" s="182" t="n"/>
      <c r="AM144" s="182" t="n"/>
      <c r="AN144" s="182" t="n"/>
      <c r="AO144" s="182" t="n"/>
      <c r="AP144" s="182" t="n"/>
      <c r="AQ144" s="182" t="n"/>
      <c r="AR144" s="182" t="n"/>
      <c r="AS144" s="182" t="n"/>
      <c r="AT144" s="182" t="n"/>
      <c r="AU144" s="182" t="n"/>
      <c r="AV144" s="182" t="n"/>
      <c r="AW144" s="182" t="n"/>
      <c r="AX144" s="182" t="n"/>
      <c r="AY144" s="182" t="n"/>
      <c r="AZ144" s="182" t="n"/>
      <c r="BA144" s="182" t="n"/>
      <c r="BB144" s="182" t="n"/>
      <c r="BC144" s="182" t="n"/>
      <c r="BD144" s="182" t="n"/>
      <c r="BE144" s="182" t="n"/>
      <c r="BF144" s="182" t="n"/>
      <c r="BG144" s="182" t="n"/>
      <c r="BH144" s="182" t="n"/>
      <c r="BI144" s="182" t="n"/>
      <c r="BJ144" s="182" t="n"/>
      <c r="BK144" s="182" t="n"/>
      <c r="BL144" s="182" t="n"/>
      <c r="BM144" s="182" t="n"/>
      <c r="BN144" s="182" t="n"/>
      <c r="BO144" s="182" t="n"/>
      <c r="BP144" s="182" t="n"/>
      <c r="BQ144" s="182" t="n"/>
      <c r="BR144" s="182" t="n"/>
      <c r="BS144" s="182" t="n"/>
      <c r="BT144" s="182" t="n"/>
      <c r="BU144" s="182" t="n"/>
      <c r="BV144" s="182" t="n"/>
      <c r="BW144" s="182" t="n"/>
      <c r="BX144" s="182" t="n"/>
      <c r="BY144" s="182" t="n"/>
      <c r="BZ144" s="182" t="n"/>
      <c r="CA144" s="182" t="n"/>
      <c r="CB144" s="182" t="n"/>
      <c r="CC144" s="182" t="n"/>
      <c r="CD144" s="182" t="n"/>
      <c r="CE144" s="182" t="n"/>
      <c r="CF144" s="182" t="n"/>
      <c r="CG144" s="182" t="n"/>
      <c r="CH144" s="182" t="n"/>
      <c r="CI144" s="182" t="n"/>
      <c r="CJ144" s="182" t="n"/>
      <c r="CK144" s="182" t="n"/>
      <c r="CL144" s="182" t="n"/>
      <c r="CM144" s="182" t="n"/>
      <c r="CN144" s="182" t="n"/>
      <c r="CO144" s="182" t="n"/>
      <c r="CP144" s="182" t="n"/>
      <c r="CQ144" s="182" t="n"/>
      <c r="CR144" s="182" t="n"/>
      <c r="CS144" s="182" t="n"/>
      <c r="CT144" s="182" t="n"/>
      <c r="CU144" s="182" t="n"/>
      <c r="CV144" s="182" t="n"/>
      <c r="CW144" s="182" t="n"/>
      <c r="CX144" s="182" t="n"/>
      <c r="CY144" s="182" t="n"/>
      <c r="CZ144" s="182" t="n"/>
      <c r="DA144" s="182" t="n"/>
      <c r="DB144" s="182" t="n"/>
      <c r="DC144" s="182" t="n"/>
      <c r="DD144" s="182" t="n"/>
      <c r="DE144" s="182" t="n"/>
      <c r="DF144" s="182" t="n"/>
      <c r="DG144" s="182" t="n"/>
      <c r="DH144" s="182" t="n"/>
      <c r="DI144" s="182" t="n"/>
      <c r="DJ144" s="182" t="n"/>
      <c r="DK144" s="182" t="n"/>
      <c r="DL144" s="182" t="n"/>
      <c r="DM144" s="182" t="n"/>
      <c r="DN144" s="182" t="n"/>
      <c r="DO144" s="182" t="n"/>
      <c r="DP144" s="182" t="n"/>
      <c r="DQ144" s="182" t="n"/>
      <c r="DR144" s="182" t="n"/>
      <c r="DS144" s="182" t="n"/>
      <c r="DT144" s="182" t="n"/>
      <c r="DU144" s="182" t="n"/>
      <c r="DV144" s="182" t="n"/>
      <c r="DW144" s="182" t="n"/>
      <c r="DX144" s="182" t="n"/>
      <c r="DY144" s="182" t="n"/>
      <c r="DZ144" s="182" t="n"/>
      <c r="EA144" s="182" t="n"/>
      <c r="EB144" s="182" t="n"/>
      <c r="EC144" s="182" t="n"/>
      <c r="ED144" s="182" t="n"/>
      <c r="EE144" s="203" t="n"/>
      <c r="EF144" s="203" t="n"/>
      <c r="EG144" s="203" t="n"/>
      <c r="EH144" s="203" t="n"/>
      <c r="EI144" s="203" t="n"/>
      <c r="EJ144" s="203" t="n"/>
      <c r="EK144" s="203" t="n"/>
      <c r="EL144" s="203" t="n"/>
      <c r="EM144" s="203" t="n"/>
      <c r="EN144" s="203" t="n"/>
      <c r="EO144" s="203" t="n"/>
      <c r="EP144" s="203" t="n"/>
      <c r="EQ144" s="182" t="n"/>
      <c r="ER144" s="203" t="n"/>
      <c r="ES144" s="203" t="n"/>
      <c r="ET144" s="203" t="n"/>
      <c r="EU144" s="203" t="n"/>
      <c r="EV144" s="203" t="n"/>
      <c r="EW144" s="203" t="n"/>
      <c r="EX144" s="203" t="n"/>
      <c r="EY144" s="203" t="n"/>
      <c r="EZ144" s="203" t="n"/>
      <c r="FA144" s="203" t="n"/>
      <c r="FB144" s="203" t="n"/>
      <c r="FC144" s="203" t="n"/>
      <c r="FD144" s="203" t="n"/>
      <c r="FE144" s="203" t="n"/>
      <c r="FF144" s="203" t="n"/>
      <c r="FG144" s="203" t="n"/>
      <c r="FH144" s="203" t="n"/>
      <c r="FI144" s="203" t="n"/>
      <c r="FJ144" s="203" t="n"/>
      <c r="FK144" s="203" t="n"/>
      <c r="FL144" s="203" t="n"/>
      <c r="FM144" s="203" t="n"/>
      <c r="FN144" s="203" t="n"/>
      <c r="FO144" s="203" t="n"/>
      <c r="FP144" s="203" t="n"/>
      <c r="FQ144" s="203" t="n"/>
      <c r="FR144" s="203" t="n"/>
      <c r="FS144" s="203" t="n"/>
      <c r="FT144" s="203" t="n"/>
      <c r="FU144" s="203" t="n"/>
      <c r="FV144" s="203" t="n"/>
      <c r="FW144" s="203" t="n"/>
      <c r="FX144" s="203" t="n"/>
      <c r="FY144" s="203" t="n"/>
      <c r="FZ144" s="203" t="n"/>
      <c r="GA144" s="203" t="n"/>
      <c r="GB144" s="203" t="n"/>
      <c r="GC144" s="185">
        <f>SUM(G144:GB144)</f>
        <v/>
      </c>
      <c r="GD144" s="186">
        <f>E144-GC144</f>
        <v/>
      </c>
    </row>
    <row r="145">
      <c r="A145" s="5" t="n">
        <v>145</v>
      </c>
      <c r="B145" s="179" t="n"/>
      <c r="C145" s="30" t="n"/>
      <c r="D145" s="180" t="n"/>
      <c r="E145" s="181" t="n"/>
      <c r="F145" s="182" t="n"/>
      <c r="G145" s="182" t="n"/>
      <c r="H145" s="182" t="n"/>
      <c r="I145" s="182" t="n"/>
      <c r="J145" s="182" t="n"/>
      <c r="K145" s="182" t="n"/>
      <c r="L145" s="182" t="n"/>
      <c r="M145" s="182" t="n"/>
      <c r="N145" s="182" t="n"/>
      <c r="O145" s="182" t="n"/>
      <c r="P145" s="182" t="n"/>
      <c r="Q145" s="182" t="n"/>
      <c r="R145" s="182" t="n"/>
      <c r="S145" s="182" t="n"/>
      <c r="T145" s="182" t="n"/>
      <c r="U145" s="182" t="n"/>
      <c r="V145" s="182" t="n"/>
      <c r="W145" s="182" t="n"/>
      <c r="X145" s="182" t="n"/>
      <c r="Y145" s="182" t="n"/>
      <c r="Z145" s="182" t="n"/>
      <c r="AA145" s="182" t="n"/>
      <c r="AB145" s="182" t="n"/>
      <c r="AC145" s="182" t="n"/>
      <c r="AD145" s="182" t="n"/>
      <c r="AE145" s="182" t="n"/>
      <c r="AF145" s="182" t="n"/>
      <c r="AG145" s="182" t="n"/>
      <c r="AH145" s="182" t="n"/>
      <c r="AI145" s="182" t="n"/>
      <c r="AJ145" s="182" t="n"/>
      <c r="AK145" s="182" t="n"/>
      <c r="AL145" s="182" t="n"/>
      <c r="AM145" s="182" t="n"/>
      <c r="AN145" s="182" t="n"/>
      <c r="AO145" s="182" t="n"/>
      <c r="AP145" s="182" t="n"/>
      <c r="AQ145" s="182" t="n"/>
      <c r="AR145" s="182" t="n"/>
      <c r="AS145" s="182" t="n"/>
      <c r="AT145" s="182" t="n"/>
      <c r="AU145" s="182" t="n"/>
      <c r="AV145" s="182" t="n"/>
      <c r="AW145" s="182" t="n"/>
      <c r="AX145" s="182" t="n"/>
      <c r="AY145" s="182" t="n"/>
      <c r="AZ145" s="182" t="n"/>
      <c r="BA145" s="182" t="n"/>
      <c r="BB145" s="182" t="n"/>
      <c r="BC145" s="182" t="n"/>
      <c r="BD145" s="182" t="n"/>
      <c r="BE145" s="182" t="n"/>
      <c r="BF145" s="182" t="n"/>
      <c r="BG145" s="182" t="n"/>
      <c r="BH145" s="182" t="n"/>
      <c r="BI145" s="182" t="n"/>
      <c r="BJ145" s="182" t="n"/>
      <c r="BK145" s="182" t="n"/>
      <c r="BL145" s="182" t="n"/>
      <c r="BM145" s="182" t="n"/>
      <c r="BN145" s="182" t="n"/>
      <c r="BO145" s="182" t="n"/>
      <c r="BP145" s="182" t="n"/>
      <c r="BQ145" s="182" t="n"/>
      <c r="BR145" s="182" t="n"/>
      <c r="BS145" s="182" t="n"/>
      <c r="BT145" s="182" t="n"/>
      <c r="BU145" s="182" t="n"/>
      <c r="BV145" s="182" t="n"/>
      <c r="BW145" s="182" t="n"/>
      <c r="BX145" s="182" t="n"/>
      <c r="BY145" s="182" t="n"/>
      <c r="BZ145" s="182" t="n"/>
      <c r="CA145" s="182" t="n"/>
      <c r="CB145" s="182" t="n"/>
      <c r="CC145" s="182" t="n"/>
      <c r="CD145" s="182" t="n"/>
      <c r="CE145" s="182" t="n"/>
      <c r="CF145" s="182" t="n"/>
      <c r="CG145" s="182" t="n"/>
      <c r="CH145" s="182" t="n"/>
      <c r="CI145" s="182" t="n"/>
      <c r="CJ145" s="182" t="n"/>
      <c r="CK145" s="182" t="n"/>
      <c r="CL145" s="182" t="n"/>
      <c r="CM145" s="182" t="n"/>
      <c r="CN145" s="182" t="n"/>
      <c r="CO145" s="182" t="n"/>
      <c r="CP145" s="182" t="n"/>
      <c r="CQ145" s="182" t="n"/>
      <c r="CR145" s="182" t="n"/>
      <c r="CS145" s="182" t="n"/>
      <c r="CT145" s="182" t="n"/>
      <c r="CU145" s="182" t="n"/>
      <c r="CV145" s="182" t="n"/>
      <c r="CW145" s="182" t="n"/>
      <c r="CX145" s="182" t="n"/>
      <c r="CY145" s="182" t="n"/>
      <c r="CZ145" s="182" t="n"/>
      <c r="DA145" s="182" t="n"/>
      <c r="DB145" s="182" t="n"/>
      <c r="DC145" s="182" t="n"/>
      <c r="DD145" s="182" t="n"/>
      <c r="DE145" s="182" t="n"/>
      <c r="DF145" s="182" t="n"/>
      <c r="DG145" s="182" t="n"/>
      <c r="DH145" s="182" t="n"/>
      <c r="DI145" s="182" t="n"/>
      <c r="DJ145" s="182" t="n"/>
      <c r="DK145" s="182" t="n"/>
      <c r="DL145" s="182" t="n"/>
      <c r="DM145" s="182" t="n"/>
      <c r="DN145" s="182" t="n"/>
      <c r="DO145" s="182" t="n"/>
      <c r="DP145" s="182" t="n"/>
      <c r="DQ145" s="182" t="n"/>
      <c r="DR145" s="182" t="n"/>
      <c r="DS145" s="182" t="n"/>
      <c r="DT145" s="182" t="n"/>
      <c r="DU145" s="182" t="n"/>
      <c r="DV145" s="182" t="n"/>
      <c r="DW145" s="182" t="n"/>
      <c r="DX145" s="182" t="n"/>
      <c r="DY145" s="182" t="n"/>
      <c r="DZ145" s="182" t="n"/>
      <c r="EA145" s="182" t="n"/>
      <c r="EB145" s="182" t="n"/>
      <c r="EC145" s="182" t="n"/>
      <c r="ED145" s="182" t="n"/>
      <c r="EE145" s="203" t="n"/>
      <c r="EF145" s="203" t="n"/>
      <c r="EG145" s="203" t="n"/>
      <c r="EH145" s="203" t="n"/>
      <c r="EI145" s="203" t="n"/>
      <c r="EJ145" s="203" t="n"/>
      <c r="EK145" s="203" t="n"/>
      <c r="EL145" s="203" t="n"/>
      <c r="EM145" s="203" t="n"/>
      <c r="EN145" s="203" t="n"/>
      <c r="EO145" s="203" t="n"/>
      <c r="EP145" s="203" t="n"/>
      <c r="EQ145" s="182" t="n"/>
      <c r="ER145" s="203" t="n"/>
      <c r="ES145" s="203" t="n"/>
      <c r="ET145" s="203" t="n"/>
      <c r="EU145" s="203" t="n"/>
      <c r="EV145" s="203" t="n"/>
      <c r="EW145" s="203" t="n"/>
      <c r="EX145" s="203" t="n"/>
      <c r="EY145" s="203" t="n"/>
      <c r="EZ145" s="203" t="n"/>
      <c r="FA145" s="203" t="n"/>
      <c r="FB145" s="203" t="n"/>
      <c r="FC145" s="203" t="n"/>
      <c r="FD145" s="203" t="n"/>
      <c r="FE145" s="203" t="n"/>
      <c r="FF145" s="203" t="n"/>
      <c r="FG145" s="203" t="n"/>
      <c r="FH145" s="203" t="n"/>
      <c r="FI145" s="203" t="n"/>
      <c r="FJ145" s="203" t="n"/>
      <c r="FK145" s="203" t="n"/>
      <c r="FL145" s="203" t="n"/>
      <c r="FM145" s="203" t="n"/>
      <c r="FN145" s="203" t="n"/>
      <c r="FO145" s="203" t="n"/>
      <c r="FP145" s="203" t="n"/>
      <c r="FQ145" s="203" t="n"/>
      <c r="FR145" s="203" t="n"/>
      <c r="FS145" s="203" t="n"/>
      <c r="FT145" s="203" t="n"/>
      <c r="FU145" s="203" t="n"/>
      <c r="FV145" s="203" t="n"/>
      <c r="FW145" s="203" t="n"/>
      <c r="FX145" s="203" t="n"/>
      <c r="FY145" s="203" t="n"/>
      <c r="FZ145" s="203" t="n"/>
      <c r="GA145" s="203" t="n"/>
      <c r="GB145" s="203" t="n"/>
      <c r="GC145" s="185">
        <f>SUM(G145:GB145)</f>
        <v/>
      </c>
      <c r="GD145" s="186">
        <f>E145-GC145</f>
        <v/>
      </c>
    </row>
    <row r="146">
      <c r="A146" s="5" t="n">
        <v>146</v>
      </c>
      <c r="B146" s="179" t="n"/>
      <c r="C146" s="30" t="n"/>
      <c r="D146" s="180" t="n"/>
      <c r="E146" s="181" t="n"/>
      <c r="F146" s="182" t="n"/>
      <c r="G146" s="182" t="n"/>
      <c r="H146" s="182" t="n"/>
      <c r="I146" s="182" t="n"/>
      <c r="J146" s="182" t="n"/>
      <c r="K146" s="182" t="n"/>
      <c r="L146" s="182" t="n"/>
      <c r="M146" s="182" t="n"/>
      <c r="N146" s="182" t="n"/>
      <c r="O146" s="182" t="n"/>
      <c r="P146" s="182" t="n"/>
      <c r="Q146" s="182" t="n"/>
      <c r="R146" s="182" t="n"/>
      <c r="S146" s="182" t="n"/>
      <c r="T146" s="182" t="n"/>
      <c r="U146" s="182" t="n"/>
      <c r="V146" s="182" t="n"/>
      <c r="W146" s="182" t="n"/>
      <c r="X146" s="182" t="n"/>
      <c r="Y146" s="182" t="n"/>
      <c r="Z146" s="182" t="n"/>
      <c r="AA146" s="182" t="n"/>
      <c r="AB146" s="182" t="n"/>
      <c r="AC146" s="182" t="n"/>
      <c r="AD146" s="182" t="n"/>
      <c r="AE146" s="182" t="n"/>
      <c r="AF146" s="182" t="n"/>
      <c r="AG146" s="182" t="n"/>
      <c r="AH146" s="182" t="n"/>
      <c r="AI146" s="182" t="n"/>
      <c r="AJ146" s="182" t="n"/>
      <c r="AK146" s="182" t="n"/>
      <c r="AL146" s="182" t="n"/>
      <c r="AM146" s="182" t="n"/>
      <c r="AN146" s="182" t="n"/>
      <c r="AO146" s="182" t="n"/>
      <c r="AP146" s="182" t="n"/>
      <c r="AQ146" s="182" t="n"/>
      <c r="AR146" s="182" t="n"/>
      <c r="AS146" s="182" t="n"/>
      <c r="AT146" s="182" t="n"/>
      <c r="AU146" s="182" t="n"/>
      <c r="AV146" s="182" t="n"/>
      <c r="AW146" s="182" t="n"/>
      <c r="AX146" s="182" t="n"/>
      <c r="AY146" s="182" t="n"/>
      <c r="AZ146" s="182" t="n"/>
      <c r="BA146" s="182" t="n"/>
      <c r="BB146" s="182" t="n"/>
      <c r="BC146" s="182" t="n"/>
      <c r="BD146" s="182" t="n"/>
      <c r="BE146" s="182" t="n"/>
      <c r="BF146" s="182" t="n"/>
      <c r="BG146" s="182" t="n"/>
      <c r="BH146" s="182" t="n"/>
      <c r="BI146" s="182" t="n"/>
      <c r="BJ146" s="182" t="n"/>
      <c r="BK146" s="182" t="n"/>
      <c r="BL146" s="182" t="n"/>
      <c r="BM146" s="182" t="n"/>
      <c r="BN146" s="182" t="n"/>
      <c r="BO146" s="182" t="n"/>
      <c r="BP146" s="182" t="n"/>
      <c r="BQ146" s="182" t="n"/>
      <c r="BR146" s="182" t="n"/>
      <c r="BS146" s="182" t="n"/>
      <c r="BT146" s="182" t="n"/>
      <c r="BU146" s="182" t="n"/>
      <c r="BV146" s="182" t="n"/>
      <c r="BW146" s="182" t="n"/>
      <c r="BX146" s="182" t="n"/>
      <c r="BY146" s="182" t="n"/>
      <c r="BZ146" s="182" t="n"/>
      <c r="CA146" s="182" t="n"/>
      <c r="CB146" s="182" t="n"/>
      <c r="CC146" s="182" t="n"/>
      <c r="CD146" s="182" t="n"/>
      <c r="CE146" s="182" t="n"/>
      <c r="CF146" s="182" t="n"/>
      <c r="CG146" s="182" t="n"/>
      <c r="CH146" s="182" t="n"/>
      <c r="CI146" s="182" t="n"/>
      <c r="CJ146" s="182" t="n"/>
      <c r="CK146" s="182" t="n"/>
      <c r="CL146" s="182" t="n"/>
      <c r="CM146" s="182" t="n"/>
      <c r="CN146" s="182" t="n"/>
      <c r="CO146" s="182" t="n"/>
      <c r="CP146" s="182" t="n"/>
      <c r="CQ146" s="182" t="n"/>
      <c r="CR146" s="182" t="n"/>
      <c r="CS146" s="182" t="n"/>
      <c r="CT146" s="182" t="n"/>
      <c r="CU146" s="182" t="n"/>
      <c r="CV146" s="182" t="n"/>
      <c r="CW146" s="182" t="n"/>
      <c r="CX146" s="182" t="n"/>
      <c r="CY146" s="182" t="n"/>
      <c r="CZ146" s="182" t="n"/>
      <c r="DA146" s="182" t="n"/>
      <c r="DB146" s="182" t="n"/>
      <c r="DC146" s="182" t="n"/>
      <c r="DD146" s="182" t="n"/>
      <c r="DE146" s="182" t="n"/>
      <c r="DF146" s="182" t="n"/>
      <c r="DG146" s="182" t="n"/>
      <c r="DH146" s="182" t="n"/>
      <c r="DI146" s="182" t="n"/>
      <c r="DJ146" s="182" t="n"/>
      <c r="DK146" s="182" t="n"/>
      <c r="DL146" s="182" t="n"/>
      <c r="DM146" s="182" t="n"/>
      <c r="DN146" s="182" t="n"/>
      <c r="DO146" s="182" t="n"/>
      <c r="DP146" s="182" t="n"/>
      <c r="DQ146" s="182" t="n"/>
      <c r="DR146" s="182" t="n"/>
      <c r="DS146" s="182" t="n"/>
      <c r="DT146" s="182" t="n"/>
      <c r="DU146" s="182" t="n"/>
      <c r="DV146" s="182" t="n"/>
      <c r="DW146" s="182" t="n"/>
      <c r="DX146" s="182" t="n"/>
      <c r="DY146" s="182" t="n"/>
      <c r="DZ146" s="182" t="n"/>
      <c r="EA146" s="182" t="n"/>
      <c r="EB146" s="182" t="n"/>
      <c r="EC146" s="182" t="n"/>
      <c r="ED146" s="182" t="n"/>
      <c r="EE146" s="203" t="n"/>
      <c r="EF146" s="203" t="n"/>
      <c r="EG146" s="203" t="n"/>
      <c r="EH146" s="203" t="n"/>
      <c r="EI146" s="203" t="n"/>
      <c r="EJ146" s="203" t="n"/>
      <c r="EK146" s="203" t="n"/>
      <c r="EL146" s="203" t="n"/>
      <c r="EM146" s="203" t="n"/>
      <c r="EN146" s="203" t="n"/>
      <c r="EO146" s="203" t="n"/>
      <c r="EP146" s="203" t="n"/>
      <c r="EQ146" s="182" t="n"/>
      <c r="ER146" s="203" t="n"/>
      <c r="ES146" s="203" t="n"/>
      <c r="ET146" s="203" t="n"/>
      <c r="EU146" s="203" t="n"/>
      <c r="EV146" s="203" t="n"/>
      <c r="EW146" s="203" t="n"/>
      <c r="EX146" s="203" t="n"/>
      <c r="EY146" s="203" t="n"/>
      <c r="EZ146" s="203" t="n"/>
      <c r="FA146" s="203" t="n"/>
      <c r="FB146" s="203" t="n"/>
      <c r="FC146" s="203" t="n"/>
      <c r="FD146" s="203" t="n"/>
      <c r="FE146" s="203" t="n"/>
      <c r="FF146" s="203" t="n"/>
      <c r="FG146" s="203" t="n"/>
      <c r="FH146" s="203" t="n"/>
      <c r="FI146" s="203" t="n"/>
      <c r="FJ146" s="203" t="n"/>
      <c r="FK146" s="203" t="n"/>
      <c r="FL146" s="203" t="n"/>
      <c r="FM146" s="203" t="n"/>
      <c r="FN146" s="203" t="n"/>
      <c r="FO146" s="203" t="n"/>
      <c r="FP146" s="203" t="n"/>
      <c r="FQ146" s="203" t="n"/>
      <c r="FR146" s="203" t="n"/>
      <c r="FS146" s="203" t="n"/>
      <c r="FT146" s="203" t="n"/>
      <c r="FU146" s="203" t="n"/>
      <c r="FV146" s="203" t="n"/>
      <c r="FW146" s="203" t="n"/>
      <c r="FX146" s="203" t="n"/>
      <c r="FY146" s="203" t="n"/>
      <c r="FZ146" s="203" t="n"/>
      <c r="GA146" s="203" t="n"/>
      <c r="GB146" s="203" t="n"/>
      <c r="GC146" s="185">
        <f>SUM(G146:GB146)</f>
        <v/>
      </c>
      <c r="GD146" s="186">
        <f>E146-GC146</f>
        <v/>
      </c>
    </row>
    <row r="147">
      <c r="A147" s="5" t="n">
        <v>147</v>
      </c>
      <c r="B147" s="179" t="n"/>
      <c r="C147" s="30" t="n"/>
      <c r="D147" s="180" t="n"/>
      <c r="E147" s="181" t="n"/>
      <c r="F147" s="182" t="n"/>
      <c r="G147" s="182" t="n"/>
      <c r="H147" s="182" t="n"/>
      <c r="I147" s="182" t="n"/>
      <c r="J147" s="182" t="n"/>
      <c r="K147" s="182" t="n"/>
      <c r="L147" s="182" t="n"/>
      <c r="M147" s="182" t="n"/>
      <c r="N147" s="182" t="n"/>
      <c r="O147" s="182" t="n"/>
      <c r="P147" s="182" t="n"/>
      <c r="Q147" s="182" t="n"/>
      <c r="R147" s="182" t="n"/>
      <c r="S147" s="182" t="n"/>
      <c r="T147" s="182" t="n"/>
      <c r="U147" s="182" t="n"/>
      <c r="V147" s="182" t="n"/>
      <c r="W147" s="182" t="n"/>
      <c r="X147" s="182" t="n"/>
      <c r="Y147" s="182" t="n"/>
      <c r="Z147" s="182" t="n"/>
      <c r="AA147" s="182" t="n"/>
      <c r="AB147" s="182" t="n"/>
      <c r="AC147" s="182" t="n"/>
      <c r="AD147" s="182" t="n"/>
      <c r="AE147" s="182" t="n"/>
      <c r="AF147" s="182" t="n"/>
      <c r="AG147" s="182" t="n"/>
      <c r="AH147" s="182" t="n"/>
      <c r="AI147" s="182" t="n"/>
      <c r="AJ147" s="182" t="n"/>
      <c r="AK147" s="182" t="n"/>
      <c r="AL147" s="182" t="n"/>
      <c r="AM147" s="182" t="n"/>
      <c r="AN147" s="182" t="n"/>
      <c r="AO147" s="182" t="n"/>
      <c r="AP147" s="182" t="n"/>
      <c r="AQ147" s="182" t="n"/>
      <c r="AR147" s="182" t="n"/>
      <c r="AS147" s="182" t="n"/>
      <c r="AT147" s="182" t="n"/>
      <c r="AU147" s="182" t="n"/>
      <c r="AV147" s="182" t="n"/>
      <c r="AW147" s="182" t="n"/>
      <c r="AX147" s="182" t="n"/>
      <c r="AY147" s="182" t="n"/>
      <c r="AZ147" s="182" t="n"/>
      <c r="BA147" s="182" t="n"/>
      <c r="BB147" s="182" t="n"/>
      <c r="BC147" s="182" t="n"/>
      <c r="BD147" s="182" t="n"/>
      <c r="BE147" s="182" t="n"/>
      <c r="BF147" s="182" t="n"/>
      <c r="BG147" s="182" t="n"/>
      <c r="BH147" s="182" t="n"/>
      <c r="BI147" s="182" t="n"/>
      <c r="BJ147" s="182" t="n"/>
      <c r="BK147" s="182" t="n"/>
      <c r="BL147" s="182" t="n"/>
      <c r="BM147" s="182" t="n"/>
      <c r="BN147" s="182" t="n"/>
      <c r="BO147" s="182" t="n"/>
      <c r="BP147" s="182" t="n"/>
      <c r="BQ147" s="182" t="n"/>
      <c r="BR147" s="182" t="n"/>
      <c r="BS147" s="182" t="n"/>
      <c r="BT147" s="182" t="n"/>
      <c r="BU147" s="182" t="n"/>
      <c r="BV147" s="182" t="n"/>
      <c r="BW147" s="182" t="n"/>
      <c r="BX147" s="182" t="n"/>
      <c r="BY147" s="182" t="n"/>
      <c r="BZ147" s="182" t="n"/>
      <c r="CA147" s="182" t="n"/>
      <c r="CB147" s="182" t="n"/>
      <c r="CC147" s="182" t="n"/>
      <c r="CD147" s="182" t="n"/>
      <c r="CE147" s="182" t="n"/>
      <c r="CF147" s="182" t="n"/>
      <c r="CG147" s="182" t="n"/>
      <c r="CH147" s="182" t="n"/>
      <c r="CI147" s="182" t="n"/>
      <c r="CJ147" s="182" t="n"/>
      <c r="CK147" s="182" t="n"/>
      <c r="CL147" s="182" t="n"/>
      <c r="CM147" s="182" t="n"/>
      <c r="CN147" s="182" t="n"/>
      <c r="CO147" s="182" t="n"/>
      <c r="CP147" s="182" t="n"/>
      <c r="CQ147" s="182" t="n"/>
      <c r="CR147" s="182" t="n"/>
      <c r="CS147" s="182" t="n"/>
      <c r="CT147" s="182" t="n"/>
      <c r="CU147" s="182" t="n"/>
      <c r="CV147" s="182" t="n"/>
      <c r="CW147" s="182" t="n"/>
      <c r="CX147" s="182" t="n"/>
      <c r="CY147" s="182" t="n"/>
      <c r="CZ147" s="182" t="n"/>
      <c r="DA147" s="182" t="n"/>
      <c r="DB147" s="182" t="n"/>
      <c r="DC147" s="182" t="n"/>
      <c r="DD147" s="182" t="n"/>
      <c r="DE147" s="182" t="n"/>
      <c r="DF147" s="182" t="n"/>
      <c r="DG147" s="182" t="n"/>
      <c r="DH147" s="182" t="n"/>
      <c r="DI147" s="182" t="n"/>
      <c r="DJ147" s="182" t="n"/>
      <c r="DK147" s="182" t="n"/>
      <c r="DL147" s="182" t="n"/>
      <c r="DM147" s="182" t="n"/>
      <c r="DN147" s="182" t="n"/>
      <c r="DO147" s="182" t="n"/>
      <c r="DP147" s="182" t="n"/>
      <c r="DQ147" s="182" t="n"/>
      <c r="DR147" s="182" t="n"/>
      <c r="DS147" s="182" t="n"/>
      <c r="DT147" s="182" t="n"/>
      <c r="DU147" s="182" t="n"/>
      <c r="DV147" s="182" t="n"/>
      <c r="DW147" s="182" t="n"/>
      <c r="DX147" s="182" t="n"/>
      <c r="DY147" s="182" t="n"/>
      <c r="DZ147" s="182" t="n"/>
      <c r="EA147" s="182" t="n"/>
      <c r="EB147" s="182" t="n"/>
      <c r="EC147" s="182" t="n"/>
      <c r="ED147" s="182" t="n"/>
      <c r="EE147" s="203" t="n"/>
      <c r="EF147" s="203" t="n"/>
      <c r="EG147" s="62" t="n"/>
      <c r="EH147" s="62" t="n"/>
      <c r="EI147" s="62" t="n"/>
      <c r="EJ147" s="62" t="n"/>
      <c r="EK147" s="62" t="n"/>
      <c r="EL147" s="62" t="n"/>
      <c r="EM147" s="62" t="n"/>
      <c r="EN147" s="62" t="n"/>
      <c r="EO147" s="62" t="n"/>
      <c r="EP147" s="62" t="n"/>
      <c r="EQ147" s="182" t="n"/>
      <c r="ER147" s="62" t="n"/>
      <c r="ES147" s="62" t="n"/>
      <c r="ET147" s="62" t="n"/>
      <c r="EU147" s="62" t="n"/>
      <c r="EV147" s="62" t="n"/>
      <c r="EW147" s="62" t="n"/>
      <c r="EX147" s="62" t="n"/>
      <c r="EY147" s="62" t="n"/>
      <c r="EZ147" s="62" t="n"/>
      <c r="FA147" s="62" t="n"/>
      <c r="FB147" s="62" t="n"/>
      <c r="FC147" s="62" t="n"/>
      <c r="FD147" s="62" t="n"/>
      <c r="FE147" s="62" t="n"/>
      <c r="FF147" s="62" t="n"/>
      <c r="FG147" s="62" t="n"/>
      <c r="FH147" s="62" t="n"/>
      <c r="FI147" s="62" t="n"/>
      <c r="FJ147" s="62" t="n"/>
      <c r="FK147" s="62" t="n"/>
      <c r="FL147" s="62" t="n"/>
      <c r="FM147" s="62" t="n"/>
      <c r="FN147" s="62" t="n"/>
      <c r="FO147" s="62" t="n"/>
      <c r="FP147" s="62" t="n"/>
      <c r="FQ147" s="62" t="n"/>
      <c r="FR147" s="62" t="n"/>
      <c r="FS147" s="62" t="n"/>
      <c r="FT147" s="62" t="n"/>
      <c r="FU147" s="62" t="n"/>
      <c r="FV147" s="62" t="n"/>
      <c r="FW147" s="62" t="n"/>
      <c r="FX147" s="62" t="n"/>
      <c r="FY147" s="62" t="n"/>
      <c r="FZ147" s="62" t="n"/>
      <c r="GA147" s="62" t="n"/>
      <c r="GB147" s="62" t="n"/>
      <c r="GC147" s="185">
        <f>SUM(G147:GB147)</f>
        <v/>
      </c>
      <c r="GD147" s="186">
        <f>E147-GC147</f>
        <v/>
      </c>
    </row>
    <row r="148">
      <c r="A148" s="5" t="n">
        <v>148</v>
      </c>
      <c r="B148" s="179" t="n"/>
      <c r="C148" s="30" t="n"/>
      <c r="D148" s="180" t="n"/>
      <c r="E148" s="181" t="n"/>
      <c r="F148" s="182" t="n"/>
      <c r="G148" s="182" t="n"/>
      <c r="H148" s="182" t="n"/>
      <c r="I148" s="182" t="n"/>
      <c r="J148" s="182" t="n"/>
      <c r="K148" s="182" t="n"/>
      <c r="L148" s="182" t="n"/>
      <c r="M148" s="182" t="n"/>
      <c r="N148" s="182" t="n"/>
      <c r="O148" s="182" t="n"/>
      <c r="P148" s="182" t="n"/>
      <c r="Q148" s="182" t="n"/>
      <c r="R148" s="182" t="n"/>
      <c r="S148" s="182" t="n"/>
      <c r="T148" s="182" t="n"/>
      <c r="U148" s="182" t="n"/>
      <c r="V148" s="182" t="n"/>
      <c r="W148" s="182" t="n"/>
      <c r="X148" s="182" t="n"/>
      <c r="Y148" s="182" t="n"/>
      <c r="Z148" s="182" t="n"/>
      <c r="AA148" s="182" t="n"/>
      <c r="AB148" s="182" t="n"/>
      <c r="AC148" s="182" t="n"/>
      <c r="AD148" s="182" t="n"/>
      <c r="AE148" s="182" t="n"/>
      <c r="AF148" s="182" t="n"/>
      <c r="AG148" s="182" t="n"/>
      <c r="AH148" s="182" t="n"/>
      <c r="AI148" s="182" t="n"/>
      <c r="AJ148" s="182" t="n"/>
      <c r="AK148" s="182" t="n"/>
      <c r="AL148" s="182" t="n"/>
      <c r="AM148" s="182" t="n"/>
      <c r="AN148" s="182" t="n"/>
      <c r="AO148" s="182" t="n"/>
      <c r="AP148" s="182" t="n"/>
      <c r="AQ148" s="182" t="n"/>
      <c r="AR148" s="182" t="n"/>
      <c r="AS148" s="182" t="n"/>
      <c r="AT148" s="182" t="n"/>
      <c r="AU148" s="182" t="n"/>
      <c r="AV148" s="182" t="n"/>
      <c r="AW148" s="182" t="n"/>
      <c r="AX148" s="182" t="n"/>
      <c r="AY148" s="182" t="n"/>
      <c r="AZ148" s="182" t="n"/>
      <c r="BA148" s="182" t="n"/>
      <c r="BB148" s="182" t="n"/>
      <c r="BC148" s="182" t="n"/>
      <c r="BD148" s="182" t="n"/>
      <c r="BE148" s="182" t="n"/>
      <c r="BF148" s="182" t="n"/>
      <c r="BG148" s="182" t="n"/>
      <c r="BH148" s="182" t="n"/>
      <c r="BI148" s="182" t="n"/>
      <c r="BJ148" s="182" t="n"/>
      <c r="BK148" s="182" t="n"/>
      <c r="BL148" s="182" t="n"/>
      <c r="BM148" s="182" t="n"/>
      <c r="BN148" s="182" t="n"/>
      <c r="BO148" s="182" t="n"/>
      <c r="BP148" s="182" t="n"/>
      <c r="BQ148" s="182" t="n"/>
      <c r="BR148" s="182" t="n"/>
      <c r="BS148" s="182" t="n"/>
      <c r="BT148" s="182" t="n"/>
      <c r="BU148" s="182" t="n"/>
      <c r="BV148" s="182" t="n"/>
      <c r="BW148" s="182" t="n"/>
      <c r="BX148" s="182" t="n"/>
      <c r="BY148" s="182" t="n"/>
      <c r="BZ148" s="182" t="n"/>
      <c r="CA148" s="182" t="n"/>
      <c r="CB148" s="182" t="n"/>
      <c r="CC148" s="182" t="n"/>
      <c r="CD148" s="182" t="n"/>
      <c r="CE148" s="182" t="n"/>
      <c r="CF148" s="182" t="n"/>
      <c r="CG148" s="182" t="n"/>
      <c r="CH148" s="182" t="n"/>
      <c r="CI148" s="182" t="n"/>
      <c r="CJ148" s="182" t="n"/>
      <c r="CK148" s="182" t="n"/>
      <c r="CL148" s="182" t="n"/>
      <c r="CM148" s="182" t="n"/>
      <c r="CN148" s="182" t="n"/>
      <c r="CO148" s="182" t="n"/>
      <c r="CP148" s="182" t="n"/>
      <c r="CQ148" s="182" t="n"/>
      <c r="CR148" s="182" t="n"/>
      <c r="CS148" s="182" t="n"/>
      <c r="CT148" s="182" t="n"/>
      <c r="CU148" s="182" t="n"/>
      <c r="CV148" s="182" t="n"/>
      <c r="CW148" s="182" t="n"/>
      <c r="CX148" s="182" t="n"/>
      <c r="CY148" s="182" t="n"/>
      <c r="CZ148" s="182" t="n"/>
      <c r="DA148" s="182" t="n"/>
      <c r="DB148" s="182" t="n"/>
      <c r="DC148" s="182" t="n"/>
      <c r="DD148" s="182" t="n"/>
      <c r="DE148" s="182" t="n"/>
      <c r="DF148" s="182" t="n"/>
      <c r="DG148" s="182" t="n"/>
      <c r="DH148" s="182" t="n"/>
      <c r="DI148" s="182" t="n"/>
      <c r="DJ148" s="182" t="n"/>
      <c r="DK148" s="182" t="n"/>
      <c r="DL148" s="182" t="n"/>
      <c r="DM148" s="182" t="n"/>
      <c r="DN148" s="182" t="n"/>
      <c r="DO148" s="182" t="n"/>
      <c r="DP148" s="182" t="n"/>
      <c r="DQ148" s="182" t="n"/>
      <c r="DR148" s="182" t="n"/>
      <c r="DS148" s="182" t="n"/>
      <c r="DT148" s="182" t="n"/>
      <c r="DU148" s="182" t="n"/>
      <c r="DV148" s="182" t="n"/>
      <c r="DW148" s="182" t="n"/>
      <c r="DX148" s="182" t="n"/>
      <c r="DY148" s="182" t="n"/>
      <c r="DZ148" s="182" t="n"/>
      <c r="EA148" s="182" t="n"/>
      <c r="EB148" s="182" t="n"/>
      <c r="EC148" s="182" t="n"/>
      <c r="ED148" s="182" t="n"/>
      <c r="EE148" s="203" t="n"/>
      <c r="EF148" s="203" t="n"/>
      <c r="EG148" s="203" t="n"/>
      <c r="EH148" s="203" t="n"/>
      <c r="EI148" s="203" t="n"/>
      <c r="EJ148" s="203" t="n"/>
      <c r="EK148" s="203" t="n"/>
      <c r="EL148" s="203" t="n"/>
      <c r="EM148" s="203" t="n"/>
      <c r="EN148" s="203" t="n"/>
      <c r="EO148" s="203" t="n"/>
      <c r="EP148" s="203" t="n"/>
      <c r="EQ148" s="182" t="n"/>
      <c r="ER148" s="203" t="n"/>
      <c r="ES148" s="203" t="n"/>
      <c r="ET148" s="203" t="n"/>
      <c r="EU148" s="203" t="n"/>
      <c r="EV148" s="203" t="n"/>
      <c r="EW148" s="203" t="n"/>
      <c r="EX148" s="203" t="n"/>
      <c r="EY148" s="203" t="n"/>
      <c r="EZ148" s="203" t="n"/>
      <c r="FA148" s="203" t="n"/>
      <c r="FB148" s="203" t="n"/>
      <c r="FC148" s="203" t="n"/>
      <c r="FD148" s="203" t="n"/>
      <c r="FE148" s="203" t="n"/>
      <c r="FF148" s="203" t="n"/>
      <c r="FG148" s="203" t="n"/>
      <c r="FH148" s="203" t="n"/>
      <c r="FI148" s="203" t="n"/>
      <c r="FJ148" s="203" t="n"/>
      <c r="FK148" s="203" t="n"/>
      <c r="FL148" s="203" t="n"/>
      <c r="FM148" s="203" t="n"/>
      <c r="FN148" s="203" t="n"/>
      <c r="FO148" s="203" t="n"/>
      <c r="FP148" s="203" t="n"/>
      <c r="FQ148" s="203" t="n"/>
      <c r="FR148" s="203" t="n"/>
      <c r="FS148" s="203" t="n"/>
      <c r="FT148" s="203" t="n"/>
      <c r="FU148" s="203" t="n"/>
      <c r="FV148" s="203" t="n"/>
      <c r="FW148" s="203" t="n"/>
      <c r="FX148" s="203" t="n"/>
      <c r="FY148" s="203" t="n"/>
      <c r="FZ148" s="203" t="n"/>
      <c r="GA148" s="203" t="n"/>
      <c r="GB148" s="203" t="n"/>
      <c r="GC148" s="185">
        <f>SUM(G148:GB148)</f>
        <v/>
      </c>
      <c r="GD148" s="186">
        <f>E148-GC148</f>
        <v/>
      </c>
    </row>
    <row r="149">
      <c r="A149" s="5" t="n">
        <v>149</v>
      </c>
      <c r="B149" s="179" t="n"/>
      <c r="C149" s="30" t="n"/>
      <c r="D149" s="180" t="n"/>
      <c r="E149" s="181" t="n"/>
      <c r="F149" s="182" t="n"/>
      <c r="G149" s="182" t="n"/>
      <c r="H149" s="182" t="n"/>
      <c r="I149" s="182" t="n"/>
      <c r="J149" s="182" t="n"/>
      <c r="K149" s="182" t="n"/>
      <c r="L149" s="182" t="n"/>
      <c r="M149" s="182" t="n"/>
      <c r="N149" s="182" t="n"/>
      <c r="O149" s="182" t="n"/>
      <c r="P149" s="182" t="n"/>
      <c r="Q149" s="182" t="n"/>
      <c r="R149" s="182" t="n"/>
      <c r="S149" s="182" t="n"/>
      <c r="T149" s="182" t="n"/>
      <c r="U149" s="182" t="n"/>
      <c r="V149" s="182" t="n"/>
      <c r="W149" s="182" t="n"/>
      <c r="X149" s="182" t="n"/>
      <c r="Y149" s="182" t="n"/>
      <c r="Z149" s="182" t="n"/>
      <c r="AA149" s="182" t="n"/>
      <c r="AB149" s="182" t="n"/>
      <c r="AC149" s="182" t="n"/>
      <c r="AD149" s="182" t="n"/>
      <c r="AE149" s="182" t="n"/>
      <c r="AF149" s="182" t="n"/>
      <c r="AG149" s="182" t="n"/>
      <c r="AH149" s="182" t="n"/>
      <c r="AI149" s="182" t="n"/>
      <c r="AJ149" s="182" t="n"/>
      <c r="AK149" s="182" t="n"/>
      <c r="AL149" s="182" t="n"/>
      <c r="AM149" s="182" t="n"/>
      <c r="AN149" s="182" t="n"/>
      <c r="AO149" s="182" t="n"/>
      <c r="AP149" s="182" t="n"/>
      <c r="AQ149" s="182" t="n"/>
      <c r="AR149" s="182" t="n"/>
      <c r="AS149" s="182" t="n"/>
      <c r="AT149" s="182" t="n"/>
      <c r="AU149" s="182" t="n"/>
      <c r="AV149" s="182" t="n"/>
      <c r="AW149" s="182" t="n"/>
      <c r="AX149" s="182" t="n"/>
      <c r="AY149" s="182" t="n"/>
      <c r="AZ149" s="182" t="n"/>
      <c r="BA149" s="182" t="n"/>
      <c r="BB149" s="182" t="n"/>
      <c r="BC149" s="182" t="n"/>
      <c r="BD149" s="182" t="n"/>
      <c r="BE149" s="182" t="n"/>
      <c r="BF149" s="182" t="n"/>
      <c r="BG149" s="182" t="n"/>
      <c r="BH149" s="182" t="n"/>
      <c r="BI149" s="182" t="n"/>
      <c r="BJ149" s="182" t="n"/>
      <c r="BK149" s="182" t="n"/>
      <c r="BL149" s="182" t="n"/>
      <c r="BM149" s="182" t="n"/>
      <c r="BN149" s="182" t="n"/>
      <c r="BO149" s="182" t="n"/>
      <c r="BP149" s="182" t="n"/>
      <c r="BQ149" s="182" t="n"/>
      <c r="BR149" s="182" t="n"/>
      <c r="BS149" s="182" t="n"/>
      <c r="BT149" s="182" t="n"/>
      <c r="BU149" s="182" t="n"/>
      <c r="BV149" s="182" t="n"/>
      <c r="BW149" s="182" t="n"/>
      <c r="BX149" s="182" t="n"/>
      <c r="BY149" s="182" t="n"/>
      <c r="BZ149" s="182" t="n"/>
      <c r="CA149" s="182" t="n"/>
      <c r="CB149" s="182" t="n"/>
      <c r="CC149" s="182" t="n"/>
      <c r="CD149" s="182" t="n"/>
      <c r="CE149" s="182" t="n"/>
      <c r="CF149" s="182" t="n"/>
      <c r="CG149" s="182" t="n"/>
      <c r="CH149" s="182" t="n"/>
      <c r="CI149" s="182" t="n"/>
      <c r="CJ149" s="182" t="n"/>
      <c r="CK149" s="182" t="n"/>
      <c r="CL149" s="182" t="n"/>
      <c r="CM149" s="182" t="n"/>
      <c r="CN149" s="182" t="n"/>
      <c r="CO149" s="182" t="n"/>
      <c r="CP149" s="182" t="n"/>
      <c r="CQ149" s="182" t="n"/>
      <c r="CR149" s="182" t="n"/>
      <c r="CS149" s="182" t="n"/>
      <c r="CT149" s="182" t="n"/>
      <c r="CU149" s="182" t="n"/>
      <c r="CV149" s="182" t="n"/>
      <c r="CW149" s="182" t="n"/>
      <c r="CX149" s="182" t="n"/>
      <c r="CY149" s="182" t="n"/>
      <c r="CZ149" s="182" t="n"/>
      <c r="DA149" s="182" t="n"/>
      <c r="DB149" s="182" t="n"/>
      <c r="DC149" s="182" t="n"/>
      <c r="DD149" s="182" t="n"/>
      <c r="DE149" s="182" t="n"/>
      <c r="DF149" s="182" t="n"/>
      <c r="DG149" s="182" t="n"/>
      <c r="DH149" s="182" t="n"/>
      <c r="DI149" s="182" t="n"/>
      <c r="DJ149" s="182" t="n"/>
      <c r="DK149" s="182" t="n"/>
      <c r="DL149" s="182" t="n"/>
      <c r="DM149" s="182" t="n"/>
      <c r="DN149" s="182" t="n"/>
      <c r="DO149" s="182" t="n"/>
      <c r="DP149" s="182" t="n"/>
      <c r="DQ149" s="182" t="n"/>
      <c r="DR149" s="182" t="n"/>
      <c r="DS149" s="182" t="n"/>
      <c r="DT149" s="182" t="n"/>
      <c r="DU149" s="182" t="n"/>
      <c r="DV149" s="182" t="n"/>
      <c r="DW149" s="182" t="n"/>
      <c r="DX149" s="182" t="n"/>
      <c r="DY149" s="182" t="n"/>
      <c r="DZ149" s="182" t="n"/>
      <c r="EA149" s="182" t="n"/>
      <c r="EB149" s="182" t="n"/>
      <c r="EC149" s="182" t="n"/>
      <c r="ED149" s="182" t="n"/>
      <c r="EE149" s="182" t="n"/>
      <c r="EF149" s="182" t="n"/>
      <c r="EG149" s="182" t="n"/>
      <c r="EH149" s="182" t="n"/>
      <c r="EI149" s="182" t="n"/>
      <c r="EJ149" s="182" t="n"/>
      <c r="EK149" s="182" t="n"/>
      <c r="EL149" s="182" t="n"/>
      <c r="EM149" s="182" t="n"/>
      <c r="EN149" s="182" t="n"/>
      <c r="EO149" s="182" t="n"/>
      <c r="EP149" s="182" t="n"/>
      <c r="EQ149" s="182" t="n"/>
      <c r="ER149" s="182" t="n"/>
      <c r="ES149" s="182" t="n"/>
      <c r="ET149" s="182" t="n"/>
      <c r="EU149" s="182" t="n"/>
      <c r="EV149" s="182" t="n"/>
      <c r="EW149" s="182" t="n"/>
      <c r="EX149" s="182" t="n"/>
      <c r="EY149" s="182" t="n"/>
      <c r="EZ149" s="182" t="n"/>
      <c r="FA149" s="182" t="n"/>
      <c r="FB149" s="182" t="n"/>
      <c r="FC149" s="182" t="n"/>
      <c r="FD149" s="182" t="n"/>
      <c r="FE149" s="182" t="n"/>
      <c r="FF149" s="182" t="n"/>
      <c r="FG149" s="182" t="n"/>
      <c r="FH149" s="182" t="n"/>
      <c r="FI149" s="182" t="n"/>
      <c r="FJ149" s="182" t="n"/>
      <c r="FK149" s="182" t="n"/>
      <c r="FL149" s="182" t="n"/>
      <c r="FM149" s="182" t="n"/>
      <c r="FN149" s="182" t="n"/>
      <c r="FO149" s="182" t="n"/>
      <c r="FP149" s="182" t="n"/>
      <c r="FQ149" s="182" t="n"/>
      <c r="FR149" s="182" t="n"/>
      <c r="FS149" s="182" t="n"/>
      <c r="FT149" s="182" t="n"/>
      <c r="FU149" s="182" t="n"/>
      <c r="FV149" s="182" t="n"/>
      <c r="FW149" s="182" t="n"/>
      <c r="FX149" s="182" t="n"/>
      <c r="FY149" s="182" t="n"/>
      <c r="FZ149" s="182" t="n"/>
      <c r="GA149" s="184" t="n"/>
      <c r="GB149" s="184" t="n"/>
      <c r="GC149" s="185">
        <f>SUM(G149:GB149)</f>
        <v/>
      </c>
      <c r="GD149" s="186">
        <f>E149-GC149</f>
        <v/>
      </c>
    </row>
    <row r="150">
      <c r="A150" s="5" t="n">
        <v>150</v>
      </c>
      <c r="B150" s="179" t="n"/>
      <c r="C150" s="30" t="n"/>
      <c r="D150" s="180" t="n"/>
      <c r="E150" s="181" t="n"/>
      <c r="F150" s="182" t="n"/>
      <c r="G150" s="182" t="n"/>
      <c r="H150" s="182" t="n"/>
      <c r="I150" s="182" t="n"/>
      <c r="J150" s="182" t="n"/>
      <c r="K150" s="182" t="n"/>
      <c r="L150" s="182" t="n"/>
      <c r="M150" s="182" t="n"/>
      <c r="N150" s="182" t="n"/>
      <c r="O150" s="182" t="n"/>
      <c r="P150" s="182" t="n"/>
      <c r="Q150" s="182" t="n"/>
      <c r="R150" s="182" t="n"/>
      <c r="S150" s="182" t="n"/>
      <c r="T150" s="182" t="n"/>
      <c r="U150" s="182" t="n"/>
      <c r="V150" s="182" t="n"/>
      <c r="W150" s="182" t="n"/>
      <c r="X150" s="182" t="n"/>
      <c r="Y150" s="182" t="n"/>
      <c r="Z150" s="182" t="n"/>
      <c r="AA150" s="182" t="n"/>
      <c r="AB150" s="182" t="n"/>
      <c r="AC150" s="182" t="n"/>
      <c r="AD150" s="182" t="n"/>
      <c r="AE150" s="182" t="n"/>
      <c r="AF150" s="182" t="n"/>
      <c r="AG150" s="182" t="n"/>
      <c r="AH150" s="182" t="n"/>
      <c r="AI150" s="182" t="n"/>
      <c r="AJ150" s="182" t="n"/>
      <c r="AK150" s="182" t="n"/>
      <c r="AL150" s="182" t="n"/>
      <c r="AM150" s="182" t="n"/>
      <c r="AN150" s="182" t="n"/>
      <c r="AO150" s="182" t="n"/>
      <c r="AP150" s="182" t="n"/>
      <c r="AQ150" s="182" t="n"/>
      <c r="AR150" s="182" t="n"/>
      <c r="AS150" s="182" t="n"/>
      <c r="AT150" s="182" t="n"/>
      <c r="AU150" s="182" t="n"/>
      <c r="AV150" s="182" t="n"/>
      <c r="AW150" s="182" t="n"/>
      <c r="AX150" s="182" t="n"/>
      <c r="AY150" s="182" t="n"/>
      <c r="AZ150" s="182" t="n"/>
      <c r="BA150" s="182" t="n"/>
      <c r="BB150" s="182" t="n"/>
      <c r="BC150" s="182" t="n"/>
      <c r="BD150" s="182" t="n"/>
      <c r="BE150" s="182" t="n"/>
      <c r="BF150" s="182" t="n"/>
      <c r="BG150" s="182" t="n"/>
      <c r="BH150" s="182" t="n"/>
      <c r="BI150" s="182" t="n"/>
      <c r="BJ150" s="182" t="n"/>
      <c r="BK150" s="182" t="n"/>
      <c r="BL150" s="182" t="n"/>
      <c r="BM150" s="182" t="n"/>
      <c r="BN150" s="182" t="n"/>
      <c r="BO150" s="182" t="n"/>
      <c r="BP150" s="182" t="n"/>
      <c r="BQ150" s="182" t="n"/>
      <c r="BR150" s="182" t="n"/>
      <c r="BS150" s="182" t="n"/>
      <c r="BT150" s="182" t="n"/>
      <c r="BU150" s="182" t="n"/>
      <c r="BV150" s="182" t="n"/>
      <c r="BW150" s="182" t="n"/>
      <c r="BX150" s="182" t="n"/>
      <c r="BY150" s="182" t="n"/>
      <c r="BZ150" s="182" t="n"/>
      <c r="CA150" s="182" t="n"/>
      <c r="CB150" s="182" t="n"/>
      <c r="CC150" s="182" t="n"/>
      <c r="CD150" s="182" t="n"/>
      <c r="CE150" s="182" t="n"/>
      <c r="CF150" s="182" t="n"/>
      <c r="CG150" s="182" t="n"/>
      <c r="CH150" s="182" t="n"/>
      <c r="CI150" s="182" t="n"/>
      <c r="CJ150" s="182" t="n"/>
      <c r="CK150" s="182" t="n"/>
      <c r="CL150" s="182" t="n"/>
      <c r="CM150" s="182" t="n"/>
      <c r="CN150" s="182" t="n"/>
      <c r="CO150" s="182" t="n"/>
      <c r="CP150" s="182" t="n"/>
      <c r="CQ150" s="182" t="n"/>
      <c r="CR150" s="182" t="n"/>
      <c r="CS150" s="182" t="n"/>
      <c r="CT150" s="182" t="n"/>
      <c r="CU150" s="182" t="n"/>
      <c r="CV150" s="182" t="n"/>
      <c r="CW150" s="182" t="n"/>
      <c r="CX150" s="182" t="n"/>
      <c r="CY150" s="182" t="n"/>
      <c r="CZ150" s="182" t="n"/>
      <c r="DA150" s="182" t="n"/>
      <c r="DB150" s="182" t="n"/>
      <c r="DC150" s="182" t="n"/>
      <c r="DD150" s="182" t="n"/>
      <c r="DE150" s="182" t="n"/>
      <c r="DF150" s="182" t="n"/>
      <c r="DG150" s="182" t="n"/>
      <c r="DH150" s="182" t="n"/>
      <c r="DI150" s="182" t="n"/>
      <c r="DJ150" s="182" t="n"/>
      <c r="DK150" s="182" t="n"/>
      <c r="DL150" s="182" t="n"/>
      <c r="DM150" s="182" t="n"/>
      <c r="DN150" s="182" t="n"/>
      <c r="DO150" s="182" t="n"/>
      <c r="DP150" s="182" t="n"/>
      <c r="DQ150" s="182" t="n"/>
      <c r="DR150" s="182" t="n"/>
      <c r="DS150" s="182" t="n"/>
      <c r="DT150" s="182" t="n"/>
      <c r="DU150" s="182" t="n"/>
      <c r="DV150" s="182" t="n"/>
      <c r="DW150" s="182" t="n"/>
      <c r="DX150" s="182" t="n"/>
      <c r="DY150" s="182" t="n"/>
      <c r="DZ150" s="182" t="n"/>
      <c r="EA150" s="182" t="n"/>
      <c r="EB150" s="182" t="n"/>
      <c r="EC150" s="182" t="n"/>
      <c r="ED150" s="182" t="n"/>
      <c r="EE150" s="182" t="n"/>
      <c r="EF150" s="182" t="n"/>
      <c r="EG150" s="182" t="n"/>
      <c r="EH150" s="182" t="n"/>
      <c r="EI150" s="182" t="n"/>
      <c r="EJ150" s="182" t="n"/>
      <c r="EK150" s="182" t="n"/>
      <c r="EL150" s="182" t="n"/>
      <c r="EM150" s="182" t="n"/>
      <c r="EN150" s="182" t="n"/>
      <c r="EO150" s="182" t="n"/>
      <c r="EP150" s="182" t="n"/>
      <c r="EQ150" s="182" t="n"/>
      <c r="ER150" s="182" t="n"/>
      <c r="ES150" s="182" t="n"/>
      <c r="ET150" s="182" t="n"/>
      <c r="EU150" s="182" t="n"/>
      <c r="EV150" s="182" t="n"/>
      <c r="EW150" s="182" t="n"/>
      <c r="EX150" s="182" t="n"/>
      <c r="EY150" s="182" t="n"/>
      <c r="EZ150" s="182" t="n"/>
      <c r="FA150" s="182" t="n"/>
      <c r="FB150" s="182" t="n"/>
      <c r="FC150" s="182" t="n"/>
      <c r="FD150" s="182" t="n"/>
      <c r="FE150" s="182" t="n"/>
      <c r="FF150" s="182" t="n"/>
      <c r="FG150" s="182" t="n"/>
      <c r="FH150" s="182" t="n"/>
      <c r="FI150" s="182" t="n"/>
      <c r="FJ150" s="182" t="n"/>
      <c r="FK150" s="182" t="n"/>
      <c r="FL150" s="182" t="n"/>
      <c r="FM150" s="182" t="n"/>
      <c r="FN150" s="182" t="n"/>
      <c r="FO150" s="182" t="n"/>
      <c r="FP150" s="182" t="n"/>
      <c r="FQ150" s="182" t="n"/>
      <c r="FR150" s="182" t="n"/>
      <c r="FS150" s="182" t="n"/>
      <c r="FT150" s="182" t="n"/>
      <c r="FU150" s="182" t="n"/>
      <c r="FV150" s="182" t="n"/>
      <c r="FW150" s="182" t="n"/>
      <c r="FX150" s="182" t="n"/>
      <c r="FY150" s="182" t="n"/>
      <c r="FZ150" s="182" t="n"/>
      <c r="GA150" s="184" t="n"/>
      <c r="GB150" s="184" t="n"/>
      <c r="GC150" s="185">
        <f>SUM(G150:GB150)</f>
        <v/>
      </c>
      <c r="GD150" s="186">
        <f>E150-GC150</f>
        <v/>
      </c>
    </row>
    <row r="151">
      <c r="A151" s="5" t="n">
        <v>151</v>
      </c>
      <c r="B151" s="179" t="n"/>
      <c r="C151" s="30" t="n"/>
      <c r="D151" s="180" t="n"/>
      <c r="E151" s="181" t="n"/>
      <c r="F151" s="182" t="n"/>
      <c r="G151" s="182" t="n"/>
      <c r="H151" s="182" t="n"/>
      <c r="I151" s="182" t="n"/>
      <c r="J151" s="182" t="n"/>
      <c r="K151" s="182" t="n"/>
      <c r="L151" s="182" t="n"/>
      <c r="M151" s="182" t="n"/>
      <c r="N151" s="182" t="n"/>
      <c r="O151" s="182" t="n"/>
      <c r="P151" s="182" t="n"/>
      <c r="Q151" s="182" t="n"/>
      <c r="R151" s="182" t="n"/>
      <c r="S151" s="182" t="n"/>
      <c r="T151" s="182" t="n"/>
      <c r="U151" s="182" t="n"/>
      <c r="V151" s="182" t="n"/>
      <c r="W151" s="182" t="n"/>
      <c r="X151" s="182" t="n"/>
      <c r="Y151" s="182" t="n"/>
      <c r="Z151" s="182" t="n"/>
      <c r="AA151" s="182" t="n"/>
      <c r="AB151" s="182" t="n"/>
      <c r="AC151" s="182" t="n"/>
      <c r="AD151" s="182" t="n"/>
      <c r="AE151" s="182" t="n"/>
      <c r="AF151" s="182" t="n"/>
      <c r="AG151" s="182" t="n"/>
      <c r="AH151" s="182" t="n"/>
      <c r="AI151" s="182" t="n"/>
      <c r="AJ151" s="182" t="n"/>
      <c r="AK151" s="182" t="n"/>
      <c r="AL151" s="182" t="n"/>
      <c r="AM151" s="182" t="n"/>
      <c r="AN151" s="182" t="n"/>
      <c r="AO151" s="182" t="n"/>
      <c r="AP151" s="182" t="n"/>
      <c r="AQ151" s="182" t="n"/>
      <c r="AR151" s="182" t="n"/>
      <c r="AS151" s="182" t="n"/>
      <c r="AT151" s="182" t="n"/>
      <c r="AU151" s="182" t="n"/>
      <c r="AV151" s="182" t="n"/>
      <c r="AW151" s="182" t="n"/>
      <c r="AX151" s="182" t="n"/>
      <c r="AY151" s="182" t="n"/>
      <c r="AZ151" s="182" t="n"/>
      <c r="BA151" s="182" t="n"/>
      <c r="BB151" s="182" t="n"/>
      <c r="BC151" s="182" t="n"/>
      <c r="BD151" s="182" t="n"/>
      <c r="BE151" s="182" t="n"/>
      <c r="BF151" s="182" t="n"/>
      <c r="BG151" s="182" t="n"/>
      <c r="BH151" s="182" t="n"/>
      <c r="BI151" s="182" t="n"/>
      <c r="BJ151" s="182" t="n"/>
      <c r="BK151" s="182" t="n"/>
      <c r="BL151" s="182" t="n"/>
      <c r="BM151" s="182" t="n"/>
      <c r="BN151" s="182" t="n"/>
      <c r="BO151" s="182" t="n"/>
      <c r="BP151" s="182" t="n"/>
      <c r="BQ151" s="182" t="n"/>
      <c r="BR151" s="182" t="n"/>
      <c r="BS151" s="182" t="n"/>
      <c r="BT151" s="182" t="n"/>
      <c r="BU151" s="182" t="n"/>
      <c r="BV151" s="182" t="n"/>
      <c r="BW151" s="182" t="n"/>
      <c r="BX151" s="182" t="n"/>
      <c r="BY151" s="182" t="n"/>
      <c r="BZ151" s="182" t="n"/>
      <c r="CA151" s="182" t="n"/>
      <c r="CB151" s="182" t="n"/>
      <c r="CC151" s="182" t="n"/>
      <c r="CD151" s="182" t="n"/>
      <c r="CE151" s="182" t="n"/>
      <c r="CF151" s="182" t="n"/>
      <c r="CG151" s="182" t="n"/>
      <c r="CH151" s="182" t="n"/>
      <c r="CI151" s="182" t="n"/>
      <c r="CJ151" s="182" t="n"/>
      <c r="CK151" s="182" t="n"/>
      <c r="CL151" s="182" t="n"/>
      <c r="CM151" s="182" t="n"/>
      <c r="CN151" s="182" t="n"/>
      <c r="CO151" s="182" t="n"/>
      <c r="CP151" s="182" t="n"/>
      <c r="CQ151" s="182" t="n"/>
      <c r="CR151" s="182" t="n"/>
      <c r="CS151" s="182" t="n"/>
      <c r="CT151" s="182" t="n"/>
      <c r="CU151" s="182" t="n"/>
      <c r="CV151" s="182" t="n"/>
      <c r="CW151" s="182" t="n"/>
      <c r="CX151" s="182" t="n"/>
      <c r="CY151" s="182" t="n"/>
      <c r="CZ151" s="182" t="n"/>
      <c r="DA151" s="182" t="n"/>
      <c r="DB151" s="182" t="n"/>
      <c r="DC151" s="182" t="n"/>
      <c r="DD151" s="182" t="n"/>
      <c r="DE151" s="182" t="n"/>
      <c r="DF151" s="182" t="n"/>
      <c r="DG151" s="182" t="n"/>
      <c r="DH151" s="182" t="n"/>
      <c r="DI151" s="182" t="n"/>
      <c r="DJ151" s="182" t="n"/>
      <c r="DK151" s="182" t="n"/>
      <c r="DL151" s="182" t="n"/>
      <c r="DM151" s="182" t="n"/>
      <c r="DN151" s="182" t="n"/>
      <c r="DO151" s="182" t="n"/>
      <c r="DP151" s="182" t="n"/>
      <c r="DQ151" s="182" t="n"/>
      <c r="DR151" s="182" t="n"/>
      <c r="DS151" s="182" t="n"/>
      <c r="DT151" s="182" t="n"/>
      <c r="DU151" s="182" t="n"/>
      <c r="DV151" s="182" t="n"/>
      <c r="DW151" s="182" t="n"/>
      <c r="DX151" s="182" t="n"/>
      <c r="DY151" s="182" t="n"/>
      <c r="DZ151" s="182" t="n"/>
      <c r="EA151" s="182" t="n"/>
      <c r="EB151" s="182" t="n"/>
      <c r="EC151" s="182" t="n"/>
      <c r="ED151" s="182" t="n"/>
      <c r="EE151" s="182" t="n"/>
      <c r="EF151" s="182" t="n"/>
      <c r="EG151" s="182" t="n"/>
      <c r="EH151" s="182" t="n"/>
      <c r="EI151" s="182" t="n"/>
      <c r="EJ151" s="182" t="n"/>
      <c r="EK151" s="182" t="n"/>
      <c r="EL151" s="182" t="n"/>
      <c r="EM151" s="182" t="n"/>
      <c r="EN151" s="182" t="n"/>
      <c r="EO151" s="182" t="n"/>
      <c r="EP151" s="182" t="n"/>
      <c r="EQ151" s="182" t="n"/>
      <c r="ER151" s="182" t="n"/>
      <c r="ES151" s="182" t="n"/>
      <c r="ET151" s="182" t="n"/>
      <c r="EU151" s="182" t="n"/>
      <c r="EV151" s="182" t="n"/>
      <c r="EW151" s="182" t="n"/>
      <c r="EX151" s="182" t="n"/>
      <c r="EY151" s="182" t="n"/>
      <c r="EZ151" s="182" t="n"/>
      <c r="FA151" s="182" t="n"/>
      <c r="FB151" s="182" t="n"/>
      <c r="FC151" s="182" t="n"/>
      <c r="FD151" s="182" t="n"/>
      <c r="FE151" s="182" t="n"/>
      <c r="FF151" s="182" t="n"/>
      <c r="FG151" s="182" t="n"/>
      <c r="FH151" s="182" t="n"/>
      <c r="FI151" s="182" t="n"/>
      <c r="FJ151" s="182" t="n"/>
      <c r="FK151" s="182" t="n"/>
      <c r="FL151" s="182" t="n"/>
      <c r="FM151" s="182" t="n"/>
      <c r="FN151" s="182" t="n"/>
      <c r="FO151" s="182" t="n"/>
      <c r="FP151" s="182" t="n"/>
      <c r="FQ151" s="182" t="n"/>
      <c r="FR151" s="182" t="n"/>
      <c r="FS151" s="182" t="n"/>
      <c r="FT151" s="182" t="n"/>
      <c r="FU151" s="182" t="n"/>
      <c r="FV151" s="182" t="n"/>
      <c r="FW151" s="182" t="n"/>
      <c r="FX151" s="182" t="n"/>
      <c r="FY151" s="182" t="n"/>
      <c r="FZ151" s="182" t="n"/>
      <c r="GA151" s="184" t="n"/>
      <c r="GB151" s="184" t="n"/>
      <c r="GC151" s="185">
        <f>SUM(G151:GB151)</f>
        <v/>
      </c>
      <c r="GD151" s="186">
        <f>E151-GC151</f>
        <v/>
      </c>
    </row>
    <row r="152">
      <c r="A152" s="5" t="n"/>
      <c r="B152" s="197" t="n"/>
      <c r="C152" s="10" t="n"/>
      <c r="D152" s="197" t="n"/>
      <c r="E152" s="198">
        <f>SUM(E2:E151)</f>
        <v/>
      </c>
      <c r="F152" s="199">
        <f>SUM(F2:F151)</f>
        <v/>
      </c>
      <c r="G152" s="199">
        <f>SUM(G2:G151)</f>
        <v/>
      </c>
      <c r="H152" s="199">
        <f>SUM(H2:H151)</f>
        <v/>
      </c>
      <c r="I152" s="199">
        <f>SUM(I2:I151)</f>
        <v/>
      </c>
      <c r="J152" s="199">
        <f>SUM(J2:J151)</f>
        <v/>
      </c>
      <c r="K152" s="199">
        <f>SUM(K2:K151)</f>
        <v/>
      </c>
      <c r="L152" s="199">
        <f>SUM(L2:L151)</f>
        <v/>
      </c>
      <c r="M152" s="199">
        <f>SUM(M2:M151)</f>
        <v/>
      </c>
      <c r="N152" s="199">
        <f>SUM(N2:N151)</f>
        <v/>
      </c>
      <c r="O152" s="199">
        <f>SUM(O2:O151)</f>
        <v/>
      </c>
      <c r="P152" s="199">
        <f>SUM(P2:P151)</f>
        <v/>
      </c>
      <c r="Q152" s="199">
        <f>SUM(Q2:Q151)</f>
        <v/>
      </c>
      <c r="R152" s="199">
        <f>SUM(R2:R151)</f>
        <v/>
      </c>
      <c r="S152" s="199">
        <f>SUM(S2:S151)</f>
        <v/>
      </c>
      <c r="T152" s="199">
        <f>SUM(T2:T151)</f>
        <v/>
      </c>
      <c r="U152" s="199">
        <f>SUM(U2:U151)</f>
        <v/>
      </c>
      <c r="V152" s="199">
        <f>SUM(V2:V151)</f>
        <v/>
      </c>
      <c r="W152" s="199">
        <f>SUM(W2:W151)</f>
        <v/>
      </c>
      <c r="X152" s="199">
        <f>SUM(X2:X151)</f>
        <v/>
      </c>
      <c r="Y152" s="199">
        <f>SUM(Y2:Y151)</f>
        <v/>
      </c>
      <c r="Z152" s="199">
        <f>SUM(Z2:Z151)</f>
        <v/>
      </c>
      <c r="AA152" s="199">
        <f>SUM(AA2:AA151)</f>
        <v/>
      </c>
      <c r="AB152" s="199">
        <f>SUM(AB2:AB151)</f>
        <v/>
      </c>
      <c r="AC152" s="199">
        <f>SUM(AC2:AC151)</f>
        <v/>
      </c>
      <c r="AD152" s="199">
        <f>SUM(AD2:AD151)</f>
        <v/>
      </c>
      <c r="AE152" s="199">
        <f>SUM(AE2:AE151)</f>
        <v/>
      </c>
      <c r="AF152" s="199">
        <f>SUM(AF2:AF151)</f>
        <v/>
      </c>
      <c r="AG152" s="199">
        <f>SUM(AG2:AG151)</f>
        <v/>
      </c>
      <c r="AH152" s="199">
        <f>SUM(AH2:AH151)</f>
        <v/>
      </c>
      <c r="AI152" s="199">
        <f>SUM(AI2:AI151)</f>
        <v/>
      </c>
      <c r="AJ152" s="199">
        <f>SUM(AJ2:AJ151)</f>
        <v/>
      </c>
      <c r="AK152" s="199">
        <f>SUM(AK2:AK151)</f>
        <v/>
      </c>
      <c r="AL152" s="199">
        <f>SUM(AL2:AL151)</f>
        <v/>
      </c>
      <c r="AM152" s="199">
        <f>SUM(AM2:AM151)</f>
        <v/>
      </c>
      <c r="AN152" s="199">
        <f>SUM(AN2:AN151)</f>
        <v/>
      </c>
      <c r="AO152" s="199">
        <f>SUM(AO2:AO151)</f>
        <v/>
      </c>
      <c r="AP152" s="199">
        <f>SUM(AP2:AP151)</f>
        <v/>
      </c>
      <c r="AQ152" s="199">
        <f>SUM(AQ2:AQ151)</f>
        <v/>
      </c>
      <c r="AR152" s="199">
        <f>SUM(AR2:AR151)</f>
        <v/>
      </c>
      <c r="AS152" s="199">
        <f>SUM(AS2:AS151)</f>
        <v/>
      </c>
      <c r="AT152" s="199">
        <f>SUM(AT2:AT151)</f>
        <v/>
      </c>
      <c r="AU152" s="199">
        <f>SUM(AU2:AU151)</f>
        <v/>
      </c>
      <c r="AV152" s="199">
        <f>SUM(AV2:AV151)</f>
        <v/>
      </c>
      <c r="AW152" s="199">
        <f>SUM(AW2:AW151)</f>
        <v/>
      </c>
      <c r="AX152" s="199">
        <f>SUM(AX2:AX151)</f>
        <v/>
      </c>
      <c r="AY152" s="199">
        <f>SUM(AY2:AY151)</f>
        <v/>
      </c>
      <c r="AZ152" s="199">
        <f>SUM(AZ2:AZ151)</f>
        <v/>
      </c>
      <c r="BA152" s="199">
        <f>SUM(BA2:BA151)</f>
        <v/>
      </c>
      <c r="BB152" s="199">
        <f>SUM(BB2:BB151)</f>
        <v/>
      </c>
      <c r="BC152" s="199">
        <f>SUM(BC2:BC151)</f>
        <v/>
      </c>
      <c r="BD152" s="199">
        <f>SUM(BD2:BD151)</f>
        <v/>
      </c>
      <c r="BE152" s="199">
        <f>SUM(BE2:BE151)</f>
        <v/>
      </c>
      <c r="BF152" s="199">
        <f>SUM(BF2:BF151)</f>
        <v/>
      </c>
      <c r="BG152" s="199">
        <f>SUM(BG2:BG151)</f>
        <v/>
      </c>
      <c r="BH152" s="199">
        <f>SUM(BH2:BH151)</f>
        <v/>
      </c>
      <c r="BI152" s="199">
        <f>SUM(BI2:BI151)</f>
        <v/>
      </c>
      <c r="BJ152" s="199">
        <f>SUM(BJ2:BJ151)</f>
        <v/>
      </c>
      <c r="BK152" s="199">
        <f>SUM(BK2:BK151)</f>
        <v/>
      </c>
      <c r="BL152" s="199">
        <f>SUM(BL2:BL151)</f>
        <v/>
      </c>
      <c r="BM152" s="199">
        <f>SUM(BM2:BM151)</f>
        <v/>
      </c>
      <c r="BN152" s="199">
        <f>SUM(BN2:BN151)</f>
        <v/>
      </c>
      <c r="BO152" s="199">
        <f>SUM(BO2:BO151)</f>
        <v/>
      </c>
      <c r="BP152" s="199">
        <f>SUM(BP2:BP151)</f>
        <v/>
      </c>
      <c r="BQ152" s="199">
        <f>SUM(BQ2:BQ151)</f>
        <v/>
      </c>
      <c r="BR152" s="199">
        <f>SUM(BR2:BR151)</f>
        <v/>
      </c>
      <c r="BS152" s="199">
        <f>SUM(BS2:BS151)</f>
        <v/>
      </c>
      <c r="BT152" s="199">
        <f>SUM(BT2:BT151)</f>
        <v/>
      </c>
      <c r="BU152" s="199">
        <f>SUM(BU2:BU151)</f>
        <v/>
      </c>
      <c r="BV152" s="199">
        <f>SUM(BV2:BV151)</f>
        <v/>
      </c>
      <c r="BW152" s="199">
        <f>SUM(BW2:BW151)</f>
        <v/>
      </c>
      <c r="BX152" s="199">
        <f>SUM(BX2:BX151)</f>
        <v/>
      </c>
      <c r="BY152" s="199">
        <f>SUM(BY2:BY151)</f>
        <v/>
      </c>
      <c r="BZ152" s="199">
        <f>SUM(BZ2:BZ151)</f>
        <v/>
      </c>
      <c r="CA152" s="199">
        <f>SUM(CA2:CA151)</f>
        <v/>
      </c>
      <c r="CB152" s="199">
        <f>SUM(CB2:CB151)</f>
        <v/>
      </c>
      <c r="CC152" s="199">
        <f>SUM(CC2:CC151)</f>
        <v/>
      </c>
      <c r="CD152" s="199">
        <f>SUM(CD2:CD151)</f>
        <v/>
      </c>
      <c r="CE152" s="199">
        <f>SUM(CE2:CE151)</f>
        <v/>
      </c>
      <c r="CF152" s="199">
        <f>SUM(CF2:CF151)</f>
        <v/>
      </c>
      <c r="CG152" s="199">
        <f>SUM(CG2:CG151)</f>
        <v/>
      </c>
      <c r="CH152" s="199">
        <f>SUM(CH2:CH151)</f>
        <v/>
      </c>
      <c r="CI152" s="199">
        <f>SUM(CI2:CI151)</f>
        <v/>
      </c>
      <c r="CJ152" s="199">
        <f>SUM(CJ2:CJ151)</f>
        <v/>
      </c>
      <c r="CK152" s="199">
        <f>SUM(CK2:CK151)</f>
        <v/>
      </c>
      <c r="CL152" s="199">
        <f>SUM(CL2:CL151)</f>
        <v/>
      </c>
      <c r="CM152" s="199">
        <f>SUM(CM2:CM151)</f>
        <v/>
      </c>
      <c r="CN152" s="199">
        <f>SUM(CN2:CN151)</f>
        <v/>
      </c>
      <c r="CO152" s="199">
        <f>SUM(CO2:CO151)</f>
        <v/>
      </c>
      <c r="CP152" s="199">
        <f>SUM(CP2:CP151)</f>
        <v/>
      </c>
      <c r="CQ152" s="199">
        <f>SUM(CQ2:CQ151)</f>
        <v/>
      </c>
      <c r="CR152" s="199">
        <f>SUM(CR2:CR151)</f>
        <v/>
      </c>
      <c r="CS152" s="199">
        <f>SUM(CS2:CS151)</f>
        <v/>
      </c>
      <c r="CT152" s="199">
        <f>SUM(CT2:CT151)</f>
        <v/>
      </c>
      <c r="CU152" s="199">
        <f>SUM(CU2:CU151)</f>
        <v/>
      </c>
      <c r="CV152" s="199">
        <f>SUM(CV2:CV151)</f>
        <v/>
      </c>
      <c r="CW152" s="199">
        <f>SUM(CW2:CW151)</f>
        <v/>
      </c>
      <c r="CX152" s="199">
        <f>SUM(CX2:CX151)</f>
        <v/>
      </c>
      <c r="CY152" s="199">
        <f>SUM(CY2:CY151)</f>
        <v/>
      </c>
      <c r="CZ152" s="199">
        <f>SUM(CZ2:CZ151)</f>
        <v/>
      </c>
      <c r="DA152" s="199">
        <f>SUM(DA2:DA151)</f>
        <v/>
      </c>
      <c r="DB152" s="199">
        <f>SUM(DB2:DB151)</f>
        <v/>
      </c>
      <c r="DC152" s="199">
        <f>SUM(DC6:DC151)</f>
        <v/>
      </c>
      <c r="DD152" s="199">
        <f>SUM(DD2:DD151)</f>
        <v/>
      </c>
      <c r="DE152" s="199">
        <f>SUM(DE2:DE151)</f>
        <v/>
      </c>
      <c r="DF152" s="199">
        <f>SUM(DF2:DF151)</f>
        <v/>
      </c>
      <c r="DG152" s="199">
        <f>SUM(DG2:DG151)</f>
        <v/>
      </c>
      <c r="DH152" s="199">
        <f>SUM(DH2:DH151)</f>
        <v/>
      </c>
      <c r="DI152" s="199">
        <f>SUM(DI2:DI151)</f>
        <v/>
      </c>
      <c r="DJ152" s="199">
        <f>SUM(DJ2:DJ151)</f>
        <v/>
      </c>
      <c r="DK152" s="199">
        <f>SUM(DK2:DK151)</f>
        <v/>
      </c>
      <c r="DL152" s="199">
        <f>SUM(DL2:DL151)</f>
        <v/>
      </c>
      <c r="DM152" s="199">
        <f>SUM(DM2:DM151)</f>
        <v/>
      </c>
      <c r="DN152" s="199">
        <f>SUM(DN2:DN151)</f>
        <v/>
      </c>
      <c r="DO152" s="199">
        <f>SUM(DO2:DO151)</f>
        <v/>
      </c>
      <c r="DP152" s="199">
        <f>SUM(DP2:DP151)</f>
        <v/>
      </c>
      <c r="DQ152" s="199">
        <f>SUM(DQ2:DQ151)</f>
        <v/>
      </c>
      <c r="DR152" s="199">
        <f>SUM(DR2:DR151)</f>
        <v/>
      </c>
      <c r="DS152" s="199">
        <f>SUM(DS2:DS151)</f>
        <v/>
      </c>
      <c r="DT152" s="199">
        <f>SUM(DT2:DT151)</f>
        <v/>
      </c>
      <c r="DU152" s="199">
        <f>SUM(DU2:DU151)</f>
        <v/>
      </c>
      <c r="DV152" s="199">
        <f>SUM(DV2:DV151)</f>
        <v/>
      </c>
      <c r="DW152" s="199">
        <f>SUM(DW2:DW151)</f>
        <v/>
      </c>
      <c r="DX152" s="199">
        <f>SUM(DX2:DX151)</f>
        <v/>
      </c>
      <c r="DY152" s="199">
        <f>SUM(DY2:DY151)</f>
        <v/>
      </c>
      <c r="DZ152" s="199">
        <f>SUM(DZ2:DZ151)</f>
        <v/>
      </c>
      <c r="EA152" s="199">
        <f>SUM(EA2:EA151)</f>
        <v/>
      </c>
      <c r="EB152" s="199">
        <f>SUM(EB2:EB151)</f>
        <v/>
      </c>
      <c r="EC152" s="199">
        <f>SUM(EC2:EC151)</f>
        <v/>
      </c>
      <c r="ED152" s="199">
        <f>SUM(ED2:ED151)</f>
        <v/>
      </c>
      <c r="EE152" s="199">
        <f>SUM(EE2:EE151)</f>
        <v/>
      </c>
      <c r="EF152" s="199">
        <f>SUM(EF2:EF151)</f>
        <v/>
      </c>
      <c r="EG152" s="199">
        <f>SUM(EG2:EG151)</f>
        <v/>
      </c>
      <c r="EH152" s="199">
        <f>SUM(EH2:EH151)</f>
        <v/>
      </c>
      <c r="EI152" s="199">
        <f>SUM(EI2:EI151)</f>
        <v/>
      </c>
      <c r="EJ152" s="199">
        <f>SUM(EJ2:EJ151)</f>
        <v/>
      </c>
      <c r="EK152" s="199">
        <f>SUM(EK2:EK151)</f>
        <v/>
      </c>
      <c r="EL152" s="199">
        <f>SUM(EL2:EL151)</f>
        <v/>
      </c>
      <c r="EM152" s="199">
        <f>SUM(EM2:EM151)</f>
        <v/>
      </c>
      <c r="EN152" s="199">
        <f>SUM(EN2:EN151)</f>
        <v/>
      </c>
      <c r="EO152" s="199">
        <f>SUM(EO2:EO151)</f>
        <v/>
      </c>
      <c r="EP152" s="199">
        <f>SUM(EP2:EP151)</f>
        <v/>
      </c>
      <c r="EQ152" s="199">
        <f>SUM(EQ2:EQ151)</f>
        <v/>
      </c>
      <c r="ER152" s="199">
        <f>SUM(ER2:ER151)</f>
        <v/>
      </c>
      <c r="ES152" s="199">
        <f>SUM(ES2:ES151)</f>
        <v/>
      </c>
      <c r="ET152" s="199">
        <f>SUM(ET2:ET151)</f>
        <v/>
      </c>
      <c r="EU152" s="199">
        <f>SUM(EU2:EU151)</f>
        <v/>
      </c>
      <c r="EV152" s="199">
        <f>SUM(EV2:EV151)</f>
        <v/>
      </c>
      <c r="EW152" s="199">
        <f>SUM(EW2:EW151)</f>
        <v/>
      </c>
      <c r="EX152" s="199">
        <f>SUM(EX2:EX151)</f>
        <v/>
      </c>
      <c r="EY152" s="199">
        <f>SUM(EY2:EY151)</f>
        <v/>
      </c>
      <c r="EZ152" s="199">
        <f>SUM(EZ2:EZ151)</f>
        <v/>
      </c>
      <c r="FA152" s="199">
        <f>SUM(FA2:FA151)</f>
        <v/>
      </c>
      <c r="FB152" s="199">
        <f>SUM(FB2:FB151)</f>
        <v/>
      </c>
      <c r="FC152" s="199">
        <f>SUM(FC2:FC151)</f>
        <v/>
      </c>
      <c r="FD152" s="199">
        <f>SUM(FD2:FD151)</f>
        <v/>
      </c>
      <c r="FE152" s="199">
        <f>SUM(FE2:FE151)</f>
        <v/>
      </c>
      <c r="FF152" s="199">
        <f>SUM(FF2:FF151)</f>
        <v/>
      </c>
      <c r="FG152" s="199">
        <f>SUM(FG2:FG151)</f>
        <v/>
      </c>
      <c r="FH152" s="199">
        <f>SUM(FH2:FH151)</f>
        <v/>
      </c>
      <c r="FI152" s="199">
        <f>SUM(FI2:FI151)</f>
        <v/>
      </c>
      <c r="FJ152" s="199">
        <f>SUM(FJ2:FJ151)</f>
        <v/>
      </c>
      <c r="FK152" s="199">
        <f>SUM(FK2:FK151)</f>
        <v/>
      </c>
      <c r="FL152" s="199">
        <f>SUM(FL2:FL151)</f>
        <v/>
      </c>
      <c r="FM152" s="199">
        <f>SUM(FM2:FM151)</f>
        <v/>
      </c>
      <c r="FN152" s="199">
        <f>SUM(FN2:FN151)</f>
        <v/>
      </c>
      <c r="FO152" s="199">
        <f>SUM(FO2:FO151)</f>
        <v/>
      </c>
      <c r="FP152" s="199">
        <f>SUM(FP2:FP151)</f>
        <v/>
      </c>
      <c r="FQ152" s="199">
        <f>SUM(FQ2:FQ151)</f>
        <v/>
      </c>
      <c r="FR152" s="199">
        <f>SUM(FR2:FR151)</f>
        <v/>
      </c>
      <c r="FS152" s="199">
        <f>SUM(FS2:FS151)</f>
        <v/>
      </c>
      <c r="FT152" s="199">
        <f>SUM(FT2:FT151)</f>
        <v/>
      </c>
      <c r="FU152" s="199">
        <f>SUM(FU2:FU151)</f>
        <v/>
      </c>
      <c r="FV152" s="199">
        <f>SUM(FV2:FV151)</f>
        <v/>
      </c>
      <c r="FW152" s="199">
        <f>SUM(FW2:FW151)</f>
        <v/>
      </c>
      <c r="FX152" s="199">
        <f>SUM(FX2:FX151)</f>
        <v/>
      </c>
      <c r="FY152" s="199">
        <f>SUM(FY2:FY151)</f>
        <v/>
      </c>
      <c r="FZ152" s="199">
        <f>SUM(FZ2:FZ151)</f>
        <v/>
      </c>
      <c r="GA152" s="199">
        <f>SUM(GA2:GA151)</f>
        <v/>
      </c>
      <c r="GB152" s="199">
        <f>SUM(GB2:GB151)</f>
        <v/>
      </c>
      <c r="GC152" s="185">
        <f>SUM(F152:GB152)</f>
        <v/>
      </c>
      <c r="GD152" s="186">
        <f>E152-GC152</f>
        <v/>
      </c>
    </row>
    <row r="153">
      <c r="BO153" s="36" t="n"/>
      <c r="BP153" s="36" t="n"/>
      <c r="BQ153" s="36" t="n"/>
      <c r="BR153" s="36" t="n"/>
      <c r="BS153" s="36" t="n"/>
      <c r="BT153" s="36" t="n"/>
      <c r="BU153" s="36" t="n"/>
    </row>
  </sheetData>
  <autoFilter ref="A1:IA1"/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H134"/>
  <sheetViews>
    <sheetView workbookViewId="0">
      <pane xSplit="5" ySplit="1" topLeftCell="BM98" activePane="bottomRight" state="frozenSplit"/>
      <selection pane="topRight" activeCell="F1" sqref="F1"/>
      <selection pane="bottomLeft" activeCell="A2" sqref="A2"/>
      <selection pane="bottomRight" activeCell="BQ71" sqref="BQ71"/>
    </sheetView>
  </sheetViews>
  <sheetFormatPr baseColWidth="8" defaultColWidth="8.85546875" defaultRowHeight="15"/>
  <cols>
    <col width="12.140625" customWidth="1" min="2" max="2"/>
    <col width="38.85546875" customWidth="1" style="70" min="3" max="3"/>
    <col width="12.140625" customWidth="1" min="4" max="4"/>
    <col width="15.85546875" customWidth="1" min="5" max="11"/>
    <col width="16.140625" customWidth="1" min="12" max="13"/>
    <col width="11.140625" customWidth="1" min="14" max="15"/>
    <col width="13.42578125" customWidth="1" min="16" max="28"/>
    <col width="14" customWidth="1" min="29" max="33"/>
    <col width="13.42578125" customWidth="1" min="34" max="44"/>
    <col width="15.140625" customWidth="1" min="45" max="45"/>
    <col width="13.42578125" customWidth="1" min="46" max="137"/>
    <col width="11.42578125" customWidth="1" min="138" max="138"/>
  </cols>
  <sheetData>
    <row r="1" ht="65.25" customFormat="1" customHeight="1" s="28">
      <c r="A1" s="11" t="n"/>
      <c r="B1" s="173" t="inlineStr">
        <is>
          <t xml:space="preserve">Posting Date </t>
        </is>
      </c>
      <c r="C1" s="67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A210527A140LOCUST</t>
        </is>
      </c>
      <c r="G1" s="22" t="inlineStr">
        <is>
          <t>A210501B519CELINE</t>
        </is>
      </c>
      <c r="H1" s="22" t="inlineStr">
        <is>
          <t>A210624B620ISPLAYDAYV2</t>
        </is>
      </c>
      <c r="I1" s="22" t="inlineStr">
        <is>
          <t>A210311B620POGOPINS</t>
        </is>
      </c>
      <c r="J1" s="22" t="inlineStr">
        <is>
          <t>A210521BF2POWER</t>
        </is>
      </c>
      <c r="K1" s="22" t="inlineStr">
        <is>
          <t>A210501BF3MAKAHADEVCAM</t>
        </is>
      </c>
      <c r="L1" s="22" t="inlineStr">
        <is>
          <t>A210719D27CHIPSET</t>
        </is>
      </c>
      <c r="M1" s="22" t="inlineStr">
        <is>
          <t>A210709D52DEVCARDNFC</t>
        </is>
      </c>
      <c r="N1" s="22" t="inlineStr">
        <is>
          <t>A210514D6XUSBC</t>
        </is>
      </c>
      <c r="O1" s="22" t="inlineStr">
        <is>
          <t>A210527DA6BXAUDIO</t>
        </is>
      </c>
      <c r="P1" s="22" t="inlineStr">
        <is>
          <t>A210318DA7B3BASEBOARD</t>
        </is>
      </c>
      <c r="Q1" s="22" t="inlineStr">
        <is>
          <t>A210527DA7BXTOPBONGODROP</t>
        </is>
      </c>
      <c r="R1" s="22" t="inlineStr">
        <is>
          <t>A210318DA7B3CHIPSET</t>
        </is>
      </c>
      <c r="S1" s="22" t="inlineStr">
        <is>
          <t>A210628D73TORONTOSWTOBF3</t>
        </is>
      </c>
      <c r="T1" s="22" t="inlineStr">
        <is>
          <t>A210528D7XARC</t>
        </is>
      </c>
      <c r="U1" s="22" t="inlineStr">
        <is>
          <t>A210419DA2ByDISPLAY</t>
        </is>
      </c>
      <c r="V1" s="22" t="inlineStr">
        <is>
          <t>A210419DA7BxDISPLAY</t>
        </is>
      </c>
      <c r="W1" s="22" t="inlineStr">
        <is>
          <t>A210419DA7BxOPTICAL</t>
        </is>
      </c>
      <c r="X1" s="22" t="inlineStr">
        <is>
          <t>A210318DA7B3CHARGER</t>
        </is>
      </c>
      <c r="Y1" s="22" t="inlineStr">
        <is>
          <t>A210729D73NAND2</t>
        </is>
      </c>
      <c r="Z1" s="22" t="inlineStr">
        <is>
          <t>A210527DA7BXIRONMAN</t>
        </is>
      </c>
      <c r="AA1" s="22" t="inlineStr">
        <is>
          <t>A210527DA7BXSENSOR</t>
        </is>
      </c>
      <c r="AB1" s="22" t="inlineStr">
        <is>
          <t>D7x Stardust</t>
        </is>
      </c>
      <c r="AC1" s="22" t="inlineStr">
        <is>
          <t>EA5 PIC CARRIER GEN2P5P2</t>
        </is>
      </c>
      <c r="AD1" s="22" t="inlineStr">
        <is>
          <t>A210630E75BASEBOARDNAGA</t>
        </is>
      </c>
      <c r="AE1" s="22" t="inlineStr">
        <is>
          <t>A210630E75CHARGERNAGA</t>
        </is>
      </c>
      <c r="AF1" s="22" t="inlineStr">
        <is>
          <t>A210308E126MINICARRIER</t>
        </is>
      </c>
      <c r="AG1" s="22" t="inlineStr">
        <is>
          <t>A210730D63E75KATARADISPOSABLE</t>
        </is>
      </c>
      <c r="AH1" s="22" t="inlineStr">
        <is>
          <t>A210625E126PDBPFE1500</t>
        </is>
      </c>
      <c r="AI1" s="22" t="inlineStr">
        <is>
          <t>A210507J271ACE2</t>
        </is>
      </c>
      <c r="AJ1" s="22" t="inlineStr">
        <is>
          <t>A210507J271CAMERA</t>
        </is>
      </c>
      <c r="AK1" s="22" t="inlineStr">
        <is>
          <t>A210422J271DEV</t>
        </is>
      </c>
      <c r="AL1" s="22" t="inlineStr">
        <is>
          <t>A210507J271DOG</t>
        </is>
      </c>
      <c r="AM1" s="22" t="inlineStr">
        <is>
          <t>A210630J271INTERPOSER</t>
        </is>
      </c>
      <c r="AN1" s="22" t="inlineStr">
        <is>
          <t>A201130J617J620DEV</t>
        </is>
      </c>
      <c r="AO1" s="22" t="inlineStr">
        <is>
          <t>A210624X2335POCLED
(J955/X2335 POC LED)</t>
        </is>
      </c>
      <c r="AP1" s="22" t="inlineStr">
        <is>
          <t>A210603NA1B9C9NFC2</t>
        </is>
      </c>
      <c r="AQ1" s="22" t="inlineStr">
        <is>
          <t>A210421N301BALTORO</t>
        </is>
      </c>
      <c r="AR1" s="22" t="inlineStr">
        <is>
          <t>A210527T2345SUB15DEV</t>
        </is>
      </c>
      <c r="AS1" s="22" t="inlineStr">
        <is>
          <t>A201110QUICKSILVERBRAIN
(T275 Quicksilver Brain)</t>
        </is>
      </c>
      <c r="AT1" s="22" t="inlineStr">
        <is>
          <t>A210520T306ALPACARALLY</t>
        </is>
      </c>
      <c r="AU1" s="22" t="inlineStr">
        <is>
          <t>A210616T306COYOTE</t>
        </is>
      </c>
      <c r="AV1" s="22" t="inlineStr">
        <is>
          <t>A210510T306COYOTELITE</t>
        </is>
      </c>
      <c r="AW1" s="22" t="inlineStr">
        <is>
          <t>A210318T348CHANNINGTCBU</t>
        </is>
      </c>
      <c r="AX1" s="22" t="inlineStr">
        <is>
          <t>A210720T306DRIFTDPM</t>
        </is>
      </c>
      <c r="AY1" s="22" t="inlineStr">
        <is>
          <t>A210817T554DEVDURANTBU</t>
        </is>
      </c>
      <c r="AZ1" s="22" t="inlineStr">
        <is>
          <t>A210727T683KAUAI</t>
        </is>
      </c>
      <c r="BA1" s="22" t="inlineStr">
        <is>
          <t>A210719T683OAHUC4TONOODLE</t>
        </is>
      </c>
      <c r="BB1" s="22" t="inlineStr">
        <is>
          <t>A210625T683TRBROWLED</t>
        </is>
      </c>
      <c r="BC1" s="22" t="inlineStr">
        <is>
          <t>A210520T773THUMPER</t>
        </is>
      </c>
      <c r="BD1" s="22" t="inlineStr">
        <is>
          <t>A210111T841ADEL</t>
        </is>
      </c>
      <c r="BE1" s="22" t="inlineStr">
        <is>
          <t>A210326T841ARCHEAMS</t>
        </is>
      </c>
      <c r="BF1" s="22" t="inlineStr">
        <is>
          <t>A210512T841BANDERA2</t>
        </is>
      </c>
      <c r="BG1" s="22" t="inlineStr">
        <is>
          <t>A210204T841BEAST</t>
        </is>
      </c>
      <c r="BH1" s="22" t="inlineStr">
        <is>
          <t>A210517T841CARPOAMS</t>
        </is>
      </c>
      <c r="BI1" s="22" t="inlineStr">
        <is>
          <t>A210719T841CARROTCAKE</t>
        </is>
      </c>
      <c r="BJ1" s="22" t="inlineStr">
        <is>
          <t>A210409T841CASTLE</t>
        </is>
      </c>
      <c r="BK1" s="22" t="inlineStr">
        <is>
          <t>A210422T841COMET</t>
        </is>
      </c>
      <c r="BL1" s="22" t="inlineStr">
        <is>
          <t>A210602T841CRICKET</t>
        </is>
      </c>
      <c r="BM1" s="22" t="inlineStr">
        <is>
          <t>A210409T841CROSSBONES</t>
        </is>
      </c>
      <c r="BN1" s="22" t="inlineStr">
        <is>
          <t>A210409T841CYGNUS</t>
        </is>
      </c>
      <c r="BO1" s="22" t="inlineStr">
        <is>
          <t>A210414T841KING</t>
        </is>
      </c>
      <c r="BP1" s="22" t="inlineStr">
        <is>
          <t>A210219T841LLTCBOARDS</t>
        </is>
      </c>
      <c r="BQ1" s="22" t="inlineStr">
        <is>
          <t>A210719T841LLTIBOARDS</t>
        </is>
      </c>
      <c r="BR1" s="22" t="inlineStr">
        <is>
          <t>A210607T841LLTPBOARDS</t>
        </is>
      </c>
      <c r="BS1" s="22" t="inlineStr">
        <is>
          <t>A210816T841SLTDDB5</t>
        </is>
      </c>
      <c r="BT1" s="22" t="inlineStr">
        <is>
          <t>A210622T841PAHVO</t>
        </is>
      </c>
      <c r="BU1" s="22" t="inlineStr">
        <is>
          <t>A210514T841RABOOT</t>
        </is>
      </c>
      <c r="BV1" s="22" t="inlineStr">
        <is>
          <t>A210514T841RATTATA</t>
        </is>
      </c>
      <c r="BW1" s="22" t="inlineStr">
        <is>
          <t>A210312T841ROOK</t>
        </is>
      </c>
      <c r="BX1" s="22" t="inlineStr">
        <is>
          <t>A210326T841ROYALPALM</t>
        </is>
      </c>
      <c r="BY1" s="22" t="inlineStr">
        <is>
          <t>A210629T841ROYALPALMHIGHCURRTTV</t>
        </is>
      </c>
      <c r="BZ1" s="22" t="inlineStr">
        <is>
          <t>T877 OV Control</t>
        </is>
      </c>
      <c r="CA1" s="22" t="inlineStr">
        <is>
          <t>A210825T877SPUTNIK</t>
        </is>
      </c>
      <c r="CB1" s="177" t="inlineStr">
        <is>
          <t>A210527T1023NMBDEV</t>
        </is>
      </c>
      <c r="CC1" s="177" t="inlineStr">
        <is>
          <t>A210708T1251MIC</t>
        </is>
      </c>
      <c r="CD1" s="177" t="inlineStr">
        <is>
          <t>A210708T1251ONO2MLB</t>
        </is>
      </c>
      <c r="CE1" s="177" t="inlineStr">
        <is>
          <t>TA1B5C2D1 DEV BD</t>
        </is>
      </c>
      <c r="CF1" s="177" t="inlineStr">
        <is>
          <t>A210520TRIANGULUMINT</t>
        </is>
      </c>
      <c r="CG1" s="177" t="inlineStr">
        <is>
          <t>X373 DOE</t>
        </is>
      </c>
      <c r="CH1" s="177" t="inlineStr">
        <is>
          <t>A210624X582DEV</t>
        </is>
      </c>
      <c r="CI1" s="177" t="inlineStr">
        <is>
          <t>A210126XA1B0C5D1E4ARCHEPERFORMANCE</t>
        </is>
      </c>
      <c r="CJ1" s="22" t="inlineStr">
        <is>
          <t>A201208X1230AUDIO</t>
        </is>
      </c>
      <c r="CK1" s="22" t="inlineStr">
        <is>
          <t>A201210X1230BASE</t>
        </is>
      </c>
      <c r="CL1" s="22" t="inlineStr">
        <is>
          <t>A210709X1230BASE</t>
        </is>
      </c>
      <c r="CM1" s="22" t="inlineStr">
        <is>
          <t>A210701X1230BORA</t>
        </is>
      </c>
      <c r="CN1" s="22" t="inlineStr">
        <is>
          <t>A210701X1230CAMERAIFC</t>
        </is>
      </c>
      <c r="CO1" s="177" t="inlineStr">
        <is>
          <t>A210622X1230DEBUGDNGL</t>
        </is>
      </c>
      <c r="CP1" s="177" t="inlineStr">
        <is>
          <t>A210709X1230DEVOPTICALSENSORS</t>
        </is>
      </c>
      <c r="CQ1" s="177" t="inlineStr">
        <is>
          <t>A210720X1230IPD</t>
        </is>
      </c>
      <c r="CR1" s="177" t="inlineStr">
        <is>
          <t>A210615X1230MLBEVT</t>
        </is>
      </c>
      <c r="CS1" s="177" t="inlineStr">
        <is>
          <t>A201230X1230PUCK</t>
        </is>
      </c>
      <c r="CT1" s="177" t="inlineStr">
        <is>
          <t>A210709X1230USBC</t>
        </is>
      </c>
      <c r="CU1" s="177" t="inlineStr">
        <is>
          <t>A210701X1230STATEN</t>
        </is>
      </c>
      <c r="CV1" s="177" t="inlineStr">
        <is>
          <t>A210603X2042DEV2</t>
        </is>
      </c>
      <c r="CW1" s="177" t="inlineStr">
        <is>
          <t>A2100601X2042PP1</t>
        </is>
      </c>
      <c r="CX1" s="177" t="inlineStr">
        <is>
          <t>A210512X2042TAYCAN</t>
        </is>
      </c>
      <c r="CY1" s="177" t="inlineStr">
        <is>
          <t>A210420X2109DEV</t>
        </is>
      </c>
      <c r="CZ1" s="177" t="inlineStr">
        <is>
          <t>A210224X2158DEVSYSTEM</t>
        </is>
      </c>
      <c r="DA1" s="177" t="inlineStr">
        <is>
          <t>X222/X2222 Dev</t>
        </is>
      </c>
      <c r="DB1" s="22" t="inlineStr">
        <is>
          <t>A210624X2281WAV</t>
        </is>
      </c>
      <c r="DC1" s="22" t="inlineStr">
        <is>
          <t>A210624X2281XLB</t>
        </is>
      </c>
      <c r="DD1" s="22" t="inlineStr">
        <is>
          <t>A210616X2337CAMERA</t>
        </is>
      </c>
      <c r="DE1" s="22" t="inlineStr">
        <is>
          <t>A210607X2337CERES</t>
        </is>
      </c>
      <c r="DF1" s="22" t="inlineStr">
        <is>
          <t>X2337 (Daytona) Dev</t>
        </is>
      </c>
      <c r="DG1" s="22" t="inlineStr">
        <is>
          <t>A210505X2337DEV1</t>
        </is>
      </c>
      <c r="DH1" s="22" t="inlineStr">
        <is>
          <t>A210603X2337DG</t>
        </is>
      </c>
      <c r="DI1" s="22" t="inlineStr">
        <is>
          <t>A210420X2337DYTONADG</t>
        </is>
      </c>
      <c r="DJ1" s="22" t="inlineStr">
        <is>
          <t>A210601X2337INF</t>
        </is>
      </c>
      <c r="DK1" s="22" t="inlineStr">
        <is>
          <t>A210628X2337MOTIONSENSOR</t>
        </is>
      </c>
      <c r="DL1" s="22" t="inlineStr">
        <is>
          <t>A210607X2337NAND</t>
        </is>
      </c>
      <c r="DM1" s="22" t="inlineStr">
        <is>
          <t>A210712X2337RFDEV1</t>
        </is>
      </c>
      <c r="DN1" s="22" t="inlineStr">
        <is>
          <t>A210607X2337SPEAKERAMP</t>
        </is>
      </c>
      <c r="DO1" s="22" t="inlineStr">
        <is>
          <t>A210428X2353DEV</t>
        </is>
      </c>
      <c r="DP1" s="22" t="inlineStr">
        <is>
          <t>A210521X2357MLB</t>
        </is>
      </c>
      <c r="DQ1" s="22" t="inlineStr">
        <is>
          <t>A210713X2357MLBP2B</t>
        </is>
      </c>
      <c r="DR1" s="22" t="inlineStr">
        <is>
          <t>A210524X2363NFC</t>
        </is>
      </c>
      <c r="DS1" s="22" t="inlineStr">
        <is>
          <t>A210518X2378ANDROMEDA</t>
        </is>
      </c>
      <c r="DT1" s="22" t="inlineStr">
        <is>
          <t>A210512X2042TAYCAN</t>
        </is>
      </c>
      <c r="DU1" s="22" t="inlineStr">
        <is>
          <t>A210318XA2B4C1D1CARPODEBUG</t>
        </is>
      </c>
      <c r="DV1" s="22" t="inlineStr">
        <is>
          <t>A210318XA2B4C1D1CARPOPERFORMANCE</t>
        </is>
      </c>
      <c r="DW1" s="22" t="inlineStr">
        <is>
          <t>A21083X2411RFDEV1</t>
        </is>
      </c>
      <c r="DX1" s="22" t="inlineStr">
        <is>
          <t>A210803X2411RFRIDGE</t>
        </is>
      </c>
      <c r="DY1" s="22" t="inlineStr">
        <is>
          <t>A21083X2411PCIEBRIDGE</t>
        </is>
      </c>
      <c r="DZ1" s="22" t="inlineStr">
        <is>
          <t>A210415XA2B4C1D1RFEBs</t>
        </is>
      </c>
      <c r="EA1" s="22" t="inlineStr">
        <is>
          <t>A210729X2411LEDA</t>
        </is>
      </c>
      <c r="EB1" s="22" t="inlineStr">
        <is>
          <t>A210412XA2B4C5D0IBIS</t>
        </is>
      </c>
      <c r="EC1" s="22" t="inlineStr">
        <is>
          <t>A210312X2540DCMOTIONSE</t>
        </is>
      </c>
      <c r="ED1" s="22" t="inlineStr">
        <is>
          <t>A210719X2469DOG</t>
        </is>
      </c>
      <c r="EE1" s="22" t="inlineStr">
        <is>
          <t>A210408X2940GDCSONNET</t>
        </is>
      </c>
      <c r="EF1" s="37" t="inlineStr">
        <is>
          <t>A201129Z51YELLOWWOOD</t>
        </is>
      </c>
      <c r="EG1" s="178" t="inlineStr">
        <is>
          <t>Total Amount</t>
        </is>
      </c>
      <c r="EH1" s="12" t="n"/>
    </row>
    <row r="2">
      <c r="A2" s="5" t="n">
        <v>1</v>
      </c>
      <c r="B2" s="179" t="n">
        <v>44411</v>
      </c>
      <c r="C2" s="68" t="inlineStr">
        <is>
          <t>3-400-01679</t>
        </is>
      </c>
      <c r="D2" s="180" t="n">
        <v>44404</v>
      </c>
      <c r="E2" s="181" t="n">
        <v>1799.43</v>
      </c>
      <c r="F2" s="182" t="n"/>
      <c r="G2" s="182" t="n"/>
      <c r="H2" s="182" t="n"/>
      <c r="I2" s="182" t="n"/>
      <c r="J2" s="182" t="n"/>
      <c r="K2" s="182" t="n"/>
      <c r="L2" s="182" t="n"/>
      <c r="M2" s="182" t="n"/>
      <c r="N2" s="182" t="n"/>
      <c r="O2" s="182" t="n"/>
      <c r="P2" s="183">
        <f>60.36+56.41+38.23</f>
        <v/>
      </c>
      <c r="Q2" s="183" t="n"/>
      <c r="R2" s="183" t="n"/>
      <c r="S2" s="183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2" t="n"/>
      <c r="AC2" s="182" t="n"/>
      <c r="AD2" s="183" t="n">
        <v>38.23</v>
      </c>
      <c r="AE2" s="182" t="n"/>
      <c r="AF2" s="182" t="n"/>
      <c r="AG2" s="182" t="n"/>
      <c r="AH2" s="182" t="n"/>
      <c r="AI2" s="182" t="n"/>
      <c r="AJ2" s="182" t="n"/>
      <c r="AK2" s="182" t="n"/>
      <c r="AL2" s="182" t="n"/>
      <c r="AM2" s="182" t="n"/>
      <c r="AN2" s="182" t="n"/>
      <c r="AO2" s="182" t="n"/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182" t="n"/>
      <c r="BN2" s="182" t="n"/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n"/>
      <c r="CB2" s="182" t="n"/>
      <c r="CC2" s="182" t="n"/>
      <c r="CD2" s="182" t="n"/>
      <c r="CE2" s="182" t="n"/>
      <c r="CF2" s="182" t="n"/>
      <c r="CG2" s="182" t="n"/>
      <c r="CH2" s="182" t="n"/>
      <c r="CI2" s="182" t="n"/>
      <c r="CJ2" s="182" t="n"/>
      <c r="CK2" s="182" t="n"/>
      <c r="CL2" s="182" t="n"/>
      <c r="CM2" s="182" t="n"/>
      <c r="CN2" s="182" t="n"/>
      <c r="CO2" s="182" t="n"/>
      <c r="CP2" s="182" t="n"/>
      <c r="CQ2" s="182" t="n"/>
      <c r="CR2" s="182" t="n"/>
      <c r="CS2" s="182" t="n"/>
      <c r="CT2" s="182" t="n"/>
      <c r="CU2" s="182" t="n"/>
      <c r="CV2" s="182" t="n"/>
      <c r="CW2" s="182" t="n"/>
      <c r="CX2" s="182" t="n"/>
      <c r="CY2" s="182" t="n"/>
      <c r="CZ2" s="182" t="n"/>
      <c r="DA2" s="182" t="n"/>
      <c r="DB2" s="182" t="n"/>
      <c r="DC2" s="182" t="n"/>
      <c r="DD2" s="182" t="n"/>
      <c r="DE2" s="182" t="n"/>
      <c r="DF2" s="182" t="n"/>
      <c r="DG2" s="182" t="n"/>
      <c r="DH2" s="182" t="n"/>
      <c r="DI2" s="182" t="n"/>
      <c r="DJ2" s="182" t="n"/>
      <c r="DK2" s="182" t="n"/>
      <c r="DL2" s="182" t="n"/>
      <c r="DM2" s="182" t="n"/>
      <c r="DN2" s="182" t="n"/>
      <c r="DO2" s="182" t="n"/>
      <c r="DP2" s="182" t="n"/>
      <c r="DQ2" s="182" t="n"/>
      <c r="DR2" s="182" t="n"/>
      <c r="DS2" s="182" t="n"/>
      <c r="DT2" s="182" t="n"/>
      <c r="DU2" s="182" t="n"/>
      <c r="DV2" s="182" t="n"/>
      <c r="DW2" s="182" t="n"/>
      <c r="DX2" s="182" t="n"/>
      <c r="DY2" s="182" t="n"/>
      <c r="DZ2" s="183" t="n">
        <v>38.23</v>
      </c>
      <c r="EA2" s="182" t="n"/>
      <c r="EB2" s="182" t="n"/>
      <c r="EC2" s="182" t="n"/>
      <c r="ED2" s="182" t="n"/>
      <c r="EE2" s="183" t="n">
        <v>1567.97</v>
      </c>
      <c r="EF2" s="184" t="n"/>
      <c r="EG2" s="185">
        <f>SUM(F2:EF2)</f>
        <v/>
      </c>
      <c r="EH2" s="186">
        <f>E2-EG2</f>
        <v/>
      </c>
    </row>
    <row r="3">
      <c r="A3" s="5" t="n">
        <v>2</v>
      </c>
      <c r="B3" s="179" t="n">
        <v>44411</v>
      </c>
      <c r="C3" s="68" t="inlineStr">
        <is>
          <t>3-400-49419</t>
        </is>
      </c>
      <c r="D3" s="180" t="n">
        <v>44405</v>
      </c>
      <c r="E3" s="181" t="n">
        <v>141.36</v>
      </c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2" t="n"/>
      <c r="BO3" s="182" t="n"/>
      <c r="BP3" s="182" t="n"/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3" t="n">
        <v>141.36</v>
      </c>
      <c r="CK3" s="182" t="n"/>
      <c r="CL3" s="182" t="n"/>
      <c r="CM3" s="182" t="n"/>
      <c r="CN3" s="182" t="n"/>
      <c r="CO3" s="182" t="n"/>
      <c r="CP3" s="182" t="n"/>
      <c r="CQ3" s="182" t="n"/>
      <c r="CR3" s="182" t="n"/>
      <c r="CS3" s="182" t="n"/>
      <c r="CT3" s="182" t="n"/>
      <c r="CU3" s="182" t="n"/>
      <c r="CV3" s="182" t="n"/>
      <c r="CW3" s="182" t="n"/>
      <c r="CX3" s="182" t="n"/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2" t="n"/>
      <c r="DH3" s="182" t="n"/>
      <c r="DI3" s="182" t="n"/>
      <c r="DJ3" s="182" t="n"/>
      <c r="DK3" s="182" t="n"/>
      <c r="DL3" s="182" t="n"/>
      <c r="DM3" s="182" t="n"/>
      <c r="DN3" s="182" t="n"/>
      <c r="DO3" s="182" t="n"/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2" t="n"/>
      <c r="DY3" s="182" t="n"/>
      <c r="DZ3" s="182" t="n"/>
      <c r="EA3" s="182" t="n"/>
      <c r="EB3" s="182" t="n"/>
      <c r="EC3" s="182" t="n"/>
      <c r="ED3" s="182" t="n"/>
      <c r="EE3" s="182" t="n"/>
      <c r="EF3" s="184" t="n"/>
      <c r="EG3" s="185">
        <f>SUM(F3:EF3)</f>
        <v/>
      </c>
      <c r="EH3" s="186">
        <f>E3-EG3</f>
        <v/>
      </c>
    </row>
    <row r="4">
      <c r="A4" s="5" t="n">
        <v>3</v>
      </c>
      <c r="B4" s="179" t="n">
        <v>44411</v>
      </c>
      <c r="C4" s="68" t="inlineStr">
        <is>
          <t>3-400-89267</t>
        </is>
      </c>
      <c r="D4" s="180" t="n">
        <v>44406</v>
      </c>
      <c r="E4" s="181" t="n">
        <v>441.27</v>
      </c>
      <c r="F4" s="182" t="n"/>
      <c r="G4" s="182" t="n"/>
      <c r="H4" s="182" t="n"/>
      <c r="I4" s="182" t="n"/>
      <c r="J4" s="182" t="n"/>
      <c r="K4" s="182" t="n"/>
      <c r="L4" s="182" t="n"/>
      <c r="M4" s="183" t="n">
        <v>38.23</v>
      </c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3" t="n">
        <v>38.23</v>
      </c>
      <c r="AF4" s="183" t="n"/>
      <c r="AG4" s="183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3" t="n">
        <v>39.58</v>
      </c>
      <c r="BZ4" s="183" t="n"/>
      <c r="CA4" s="183" t="n"/>
      <c r="CB4" s="182" t="n"/>
      <c r="CC4" s="182" t="n"/>
      <c r="CD4" s="182" t="n"/>
      <c r="CE4" s="182" t="n"/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3" t="n">
        <v>325.23</v>
      </c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2" t="n"/>
      <c r="DU4" s="182" t="n"/>
      <c r="DV4" s="182" t="n"/>
      <c r="DW4" s="182" t="n"/>
      <c r="DX4" s="182" t="n"/>
      <c r="DY4" s="182" t="n"/>
      <c r="DZ4" s="182" t="n"/>
      <c r="EA4" s="182" t="n"/>
      <c r="EB4" s="182" t="n"/>
      <c r="EC4" s="182" t="n"/>
      <c r="ED4" s="182" t="n"/>
      <c r="EE4" s="182" t="n"/>
      <c r="EF4" s="184" t="n"/>
      <c r="EG4" s="185">
        <f>SUM(F4:EF4)</f>
        <v/>
      </c>
      <c r="EH4" s="186">
        <f>E4-EG4</f>
        <v/>
      </c>
    </row>
    <row r="5">
      <c r="A5" s="5" t="n">
        <v>4</v>
      </c>
      <c r="B5" s="179" t="n">
        <v>44411</v>
      </c>
      <c r="C5" s="68" t="inlineStr">
        <is>
          <t>3-401-27417</t>
        </is>
      </c>
      <c r="D5" s="180" t="n">
        <v>44407</v>
      </c>
      <c r="E5" s="181" t="n">
        <v>3869.77</v>
      </c>
      <c r="F5" s="182" t="n"/>
      <c r="G5" s="182" t="n"/>
      <c r="H5" s="182" t="n"/>
      <c r="I5" s="182" t="n"/>
      <c r="J5" s="182" t="n"/>
      <c r="K5" s="182" t="n"/>
      <c r="L5" s="183" t="n">
        <v>380.23</v>
      </c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3" t="n">
        <v>38.23</v>
      </c>
      <c r="AF5" s="183" t="n"/>
      <c r="AG5" s="183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2" t="n"/>
      <c r="CV5" s="182" t="n"/>
      <c r="CW5" s="182" t="n"/>
      <c r="CX5" s="182" t="n"/>
      <c r="CY5" s="182" t="n"/>
      <c r="CZ5" s="182" t="n"/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3" t="n">
        <v>2531.04</v>
      </c>
      <c r="DK5" s="183" t="n">
        <v>920.27</v>
      </c>
      <c r="DL5" s="183" t="n"/>
      <c r="DM5" s="183" t="n"/>
      <c r="DN5" s="183" t="n"/>
      <c r="DO5" s="183" t="n"/>
      <c r="DP5" s="183" t="n"/>
      <c r="DQ5" s="182" t="n"/>
      <c r="DR5" s="182" t="n"/>
      <c r="DS5" s="182" t="n"/>
      <c r="DT5" s="182" t="n"/>
      <c r="DU5" s="182" t="n"/>
      <c r="DV5" s="182" t="n"/>
      <c r="DW5" s="182" t="n"/>
      <c r="DX5" s="182" t="n"/>
      <c r="DY5" s="182" t="n"/>
      <c r="DZ5" s="182" t="n"/>
      <c r="EA5" s="182" t="n"/>
      <c r="EB5" s="182" t="n"/>
      <c r="EC5" s="182" t="n"/>
      <c r="ED5" s="182" t="n"/>
      <c r="EE5" s="182" t="n"/>
      <c r="EF5" s="184" t="n"/>
      <c r="EG5" s="185">
        <f>SUM(F5:EF5)</f>
        <v/>
      </c>
      <c r="EH5" s="186">
        <f>E5-EG5</f>
        <v/>
      </c>
    </row>
    <row r="6">
      <c r="A6" s="5" t="n">
        <v>5</v>
      </c>
      <c r="B6" s="179" t="n">
        <v>44411</v>
      </c>
      <c r="C6" s="68" t="inlineStr">
        <is>
          <t>3-401-77729</t>
        </is>
      </c>
      <c r="D6" s="180" t="n">
        <v>44410</v>
      </c>
      <c r="E6" s="181" t="n">
        <v>974.1</v>
      </c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3" t="n">
        <v>823.37</v>
      </c>
      <c r="AU6" s="183" t="n">
        <v>94.20999999999999</v>
      </c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2" t="n"/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2" t="n"/>
      <c r="CH6" s="182" t="n"/>
      <c r="CI6" s="182" t="n"/>
      <c r="CJ6" s="182" t="n"/>
      <c r="CK6" s="182" t="n"/>
      <c r="CL6" s="182" t="n"/>
      <c r="CM6" s="182" t="n"/>
      <c r="CN6" s="182" t="n"/>
      <c r="CO6" s="183" t="n">
        <v>56.52</v>
      </c>
      <c r="CP6" s="183" t="n"/>
      <c r="CQ6" s="183" t="n"/>
      <c r="CR6" s="182" t="n"/>
      <c r="CS6" s="182" t="n"/>
      <c r="CT6" s="182" t="n"/>
      <c r="CU6" s="182" t="n"/>
      <c r="CV6" s="182" t="n"/>
      <c r="CW6" s="182" t="n"/>
      <c r="CX6" s="182" t="n"/>
      <c r="CY6" s="182" t="n"/>
      <c r="CZ6" s="182" t="n"/>
      <c r="DA6" s="182" t="n"/>
      <c r="DB6" s="182" t="n"/>
      <c r="DC6" s="182" t="n"/>
      <c r="DD6" s="182" t="n"/>
      <c r="DE6" s="182" t="n"/>
      <c r="DF6" s="182" t="n"/>
      <c r="DG6" s="182" t="n"/>
      <c r="DH6" s="182" t="n"/>
      <c r="DI6" s="182" t="n"/>
      <c r="DJ6" s="182" t="n"/>
      <c r="DK6" s="182" t="n"/>
      <c r="DL6" s="182" t="n"/>
      <c r="DM6" s="182" t="n"/>
      <c r="DN6" s="182" t="n"/>
      <c r="DO6" s="182" t="n"/>
      <c r="DP6" s="182" t="n"/>
      <c r="DQ6" s="182" t="n"/>
      <c r="DR6" s="182" t="n"/>
      <c r="DS6" s="182" t="n"/>
      <c r="DT6" s="182" t="n"/>
      <c r="DU6" s="182" t="n"/>
      <c r="DV6" s="182" t="n"/>
      <c r="DW6" s="182" t="n"/>
      <c r="DX6" s="182" t="n"/>
      <c r="DY6" s="182" t="n"/>
      <c r="DZ6" s="182" t="n"/>
      <c r="EA6" s="182" t="n"/>
      <c r="EB6" s="182" t="n"/>
      <c r="EC6" s="182" t="n"/>
      <c r="ED6" s="182" t="n"/>
      <c r="EE6" s="182" t="n"/>
      <c r="EF6" s="184" t="n"/>
      <c r="EG6" s="185">
        <f>SUM(F6:EF6)</f>
        <v/>
      </c>
      <c r="EH6" s="186">
        <f>E6-EG6</f>
        <v/>
      </c>
    </row>
    <row r="7">
      <c r="A7" s="5" t="n">
        <v>6</v>
      </c>
      <c r="B7" s="179" t="n">
        <v>44411</v>
      </c>
      <c r="C7" s="68" t="inlineStr">
        <is>
          <t>7-452-44610</t>
        </is>
      </c>
      <c r="D7" s="180" t="n">
        <v>44407</v>
      </c>
      <c r="E7" s="181" t="n">
        <v>11.62</v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3" t="n">
        <v>5.81</v>
      </c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3" t="n">
        <v>5.81</v>
      </c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182" t="n"/>
      <c r="EF7" s="184" t="n"/>
      <c r="EG7" s="185">
        <f>SUM(F7:EF7)</f>
        <v/>
      </c>
      <c r="EH7" s="186">
        <f>E7-EG7</f>
        <v/>
      </c>
    </row>
    <row r="8">
      <c r="A8" s="5" t="n">
        <v>7</v>
      </c>
      <c r="B8" s="179" t="n">
        <v>44411</v>
      </c>
      <c r="C8" s="68" t="inlineStr">
        <is>
          <t>3-402-35413</t>
        </is>
      </c>
      <c r="D8" s="180" t="n">
        <v>44411</v>
      </c>
      <c r="E8" s="181" t="n">
        <v>13.18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3" t="n">
        <v>13.18</v>
      </c>
      <c r="O8" s="183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2" t="n"/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182" t="n"/>
      <c r="EE8" s="182" t="n"/>
      <c r="EF8" s="184" t="n"/>
      <c r="EG8" s="185">
        <f>SUM(F8:EF8)</f>
        <v/>
      </c>
      <c r="EH8" s="186">
        <f>E8-EG8</f>
        <v/>
      </c>
    </row>
    <row r="9">
      <c r="A9" s="5" t="n">
        <v>8</v>
      </c>
      <c r="B9" s="179" t="n">
        <v>44412</v>
      </c>
      <c r="C9" s="68" t="inlineStr">
        <is>
          <t>3-402-78599</t>
        </is>
      </c>
      <c r="D9" s="180" t="n">
        <v>44412</v>
      </c>
      <c r="E9" s="181" t="n">
        <v>2240.03</v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3" t="n">
        <v>585.71</v>
      </c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2" t="n"/>
      <c r="BP9" s="182" t="n"/>
      <c r="BQ9" s="216" t="n">
        <v>1020.33</v>
      </c>
      <c r="BR9" s="216" t="n"/>
      <c r="BS9" s="216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3" t="n">
        <v>488.23</v>
      </c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3" t="n">
        <v>72.88</v>
      </c>
      <c r="DD9" s="183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7" t="n">
        <v>72.88</v>
      </c>
      <c r="EG9" s="185">
        <f>SUM(F9:EF9)</f>
        <v/>
      </c>
      <c r="EH9" s="186">
        <f>E9-EG9</f>
        <v/>
      </c>
    </row>
    <row r="10">
      <c r="A10" s="5" t="n">
        <v>9</v>
      </c>
      <c r="B10" s="179" t="n">
        <v>44418</v>
      </c>
      <c r="C10" s="68" t="inlineStr">
        <is>
          <t>DIGIKEY 2103705</t>
        </is>
      </c>
      <c r="D10" s="180" t="n">
        <v>44354</v>
      </c>
      <c r="E10" s="181" t="n">
        <v>144.05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3" t="n">
        <v>144.05</v>
      </c>
      <c r="Q10" s="183" t="n"/>
      <c r="R10" s="183" t="n"/>
      <c r="S10" s="183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4" t="n"/>
      <c r="EG10" s="185">
        <f>SUM(F10:EF10)</f>
        <v/>
      </c>
      <c r="EH10" s="186">
        <f>E10-EG10</f>
        <v/>
      </c>
    </row>
    <row r="11">
      <c r="A11" s="5" t="n">
        <v>10</v>
      </c>
      <c r="B11" s="179" t="n">
        <v>44418</v>
      </c>
      <c r="C11" s="68" t="inlineStr">
        <is>
          <t>DIGIKEY 2103558</t>
        </is>
      </c>
      <c r="D11" s="180" t="n">
        <v>44370</v>
      </c>
      <c r="E11" s="181" t="n">
        <v>29.86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217" t="n"/>
      <c r="AV11" s="218" t="n"/>
      <c r="AW11" s="218" t="n"/>
      <c r="AX11" s="218" t="n"/>
      <c r="AY11" s="218" t="n"/>
      <c r="AZ11" s="218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3" t="n">
        <v>29.86</v>
      </c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4" t="n"/>
      <c r="EG11" s="185">
        <f>SUM(F11:EF11)</f>
        <v/>
      </c>
      <c r="EH11" s="186">
        <f>E11-EG11</f>
        <v/>
      </c>
    </row>
    <row r="12">
      <c r="A12" s="5" t="n">
        <v>11</v>
      </c>
      <c r="B12" s="179" t="n">
        <v>44418</v>
      </c>
      <c r="C12" s="68" t="inlineStr">
        <is>
          <t>DIGIKEY 2103352</t>
        </is>
      </c>
      <c r="D12" s="180" t="n">
        <v>44371</v>
      </c>
      <c r="E12" s="181" t="n">
        <v>2.08</v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74" t="n">
        <v>2.08</v>
      </c>
      <c r="AV12" s="71" t="n"/>
      <c r="AW12" s="71" t="n"/>
      <c r="AX12" s="71" t="n"/>
      <c r="AY12" s="71" t="n"/>
      <c r="AZ12" s="71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2" t="n"/>
      <c r="DT12" s="182" t="n"/>
      <c r="DU12" s="182" t="n"/>
      <c r="DV12" s="182" t="n"/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4" t="n"/>
      <c r="EG12" s="185">
        <f>SUM(F12:EF12)</f>
        <v/>
      </c>
      <c r="EH12" s="186">
        <f>E12-EG12</f>
        <v/>
      </c>
    </row>
    <row r="13">
      <c r="A13" s="5" t="n">
        <v>12</v>
      </c>
      <c r="B13" s="179" t="n">
        <v>44418</v>
      </c>
      <c r="C13" s="68" t="inlineStr">
        <is>
          <t>DIGIKEY 2103347</t>
        </is>
      </c>
      <c r="D13" s="180" t="n">
        <v>44369</v>
      </c>
      <c r="E13" s="181" t="n">
        <v>14.25</v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3" t="n">
        <v>14.25</v>
      </c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4" t="n"/>
      <c r="EG13" s="185">
        <f>SUM(F13:EF13)</f>
        <v/>
      </c>
      <c r="EH13" s="186">
        <f>E13-EG13</f>
        <v/>
      </c>
    </row>
    <row r="14">
      <c r="A14" s="5" t="n">
        <v>13</v>
      </c>
      <c r="B14" s="179" t="n">
        <v>44418</v>
      </c>
      <c r="C14" s="68" t="inlineStr">
        <is>
          <t>DIGIKEY 2103344</t>
        </is>
      </c>
      <c r="D14" s="180" t="n">
        <v>44369</v>
      </c>
      <c r="E14" s="181" t="n">
        <v>197.34</v>
      </c>
      <c r="F14" s="182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3" t="n">
        <v>197.34</v>
      </c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182" t="n"/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4" t="n"/>
      <c r="EG14" s="185">
        <f>SUM(F14:EF14)</f>
        <v/>
      </c>
      <c r="EH14" s="186">
        <f>E14-EG14</f>
        <v/>
      </c>
    </row>
    <row r="15">
      <c r="A15" s="5" t="n">
        <v>14</v>
      </c>
      <c r="B15" s="179" t="n">
        <v>44418</v>
      </c>
      <c r="C15" s="68" t="inlineStr">
        <is>
          <t>DIGIKEY 2101892</t>
        </is>
      </c>
      <c r="D15" s="180" t="n">
        <v>44369</v>
      </c>
      <c r="E15" s="181" t="n">
        <v>133.09</v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3" t="n">
        <v>133.09</v>
      </c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2" t="n"/>
      <c r="DP15" s="182" t="n"/>
      <c r="DQ15" s="182" t="n"/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2" t="n"/>
      <c r="EB15" s="182" t="n"/>
      <c r="EC15" s="182" t="n"/>
      <c r="ED15" s="182" t="n"/>
      <c r="EE15" s="182" t="n"/>
      <c r="EF15" s="184" t="n"/>
      <c r="EG15" s="185">
        <f>SUM(F15:EF15)</f>
        <v/>
      </c>
      <c r="EH15" s="186">
        <f>E15-EG15</f>
        <v/>
      </c>
    </row>
    <row r="16">
      <c r="A16" s="5" t="n">
        <v>15</v>
      </c>
      <c r="B16" s="179" t="n">
        <v>44418</v>
      </c>
      <c r="C16" s="68" t="inlineStr">
        <is>
          <t>DIGIKEY 2101888</t>
        </is>
      </c>
      <c r="D16" s="180" t="n">
        <v>44365</v>
      </c>
      <c r="E16" s="181" t="n">
        <v>371.47</v>
      </c>
      <c r="F16" s="182" t="n"/>
      <c r="G16" s="182" t="n"/>
      <c r="H16" s="182" t="n"/>
      <c r="I16" s="182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3" t="n">
        <v>371.47</v>
      </c>
      <c r="DI16" s="183" t="n"/>
      <c r="DJ16" s="182" t="n"/>
      <c r="DK16" s="182" t="n"/>
      <c r="DL16" s="182" t="n"/>
      <c r="DM16" s="182" t="n"/>
      <c r="DN16" s="182" t="n"/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4" t="n"/>
      <c r="EG16" s="185">
        <f>SUM(F16:EF16)</f>
        <v/>
      </c>
      <c r="EH16" s="186">
        <f>E16-EG16</f>
        <v/>
      </c>
    </row>
    <row r="17">
      <c r="A17" s="5" t="n">
        <v>16</v>
      </c>
      <c r="B17" s="179" t="n">
        <v>44418</v>
      </c>
      <c r="C17" s="68" t="inlineStr">
        <is>
          <t>DIGIKEY 2102331</t>
        </is>
      </c>
      <c r="D17" s="180" t="n">
        <v>44369</v>
      </c>
      <c r="E17" s="181" t="n">
        <v>479.36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3" t="n">
        <v>479.36</v>
      </c>
      <c r="CW17" s="183" t="n"/>
      <c r="CX17" s="183" t="n"/>
      <c r="CY17" s="183" t="n"/>
      <c r="CZ17" s="183" t="n"/>
      <c r="DA17" s="183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4" t="n"/>
      <c r="EG17" s="185">
        <f>SUM(F17:EF17)</f>
        <v/>
      </c>
      <c r="EH17" s="186">
        <f>E17-EG17</f>
        <v/>
      </c>
    </row>
    <row r="18">
      <c r="A18" s="5" t="n">
        <v>17</v>
      </c>
      <c r="B18" s="179" t="n">
        <v>44418</v>
      </c>
      <c r="C18" s="68" t="inlineStr">
        <is>
          <t>DIGIKEY 2103545</t>
        </is>
      </c>
      <c r="D18" s="180" t="n">
        <v>44364</v>
      </c>
      <c r="E18" s="181" t="n">
        <v>6.15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3" t="n">
        <v>6.15</v>
      </c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4" t="n"/>
      <c r="EG18" s="185">
        <f>SUM(F18:EF18)</f>
        <v/>
      </c>
      <c r="EH18" s="186">
        <f>E18-EG18</f>
        <v/>
      </c>
    </row>
    <row r="19">
      <c r="A19" s="5" t="n">
        <v>18</v>
      </c>
      <c r="B19" s="179" t="n">
        <v>44418</v>
      </c>
      <c r="C19" s="68" t="inlineStr">
        <is>
          <t>DIGIKEY 2103529</t>
        </is>
      </c>
      <c r="D19" s="180" t="n">
        <v>44357</v>
      </c>
      <c r="E19" s="181" t="n">
        <v>33.73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3" t="n">
        <v>33.73</v>
      </c>
      <c r="AL19" s="183" t="n"/>
      <c r="AM19" s="183" t="n"/>
      <c r="AN19" s="183" t="n"/>
      <c r="AO19" s="183" t="n"/>
      <c r="AP19" s="183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4" t="n"/>
      <c r="EG19" s="185">
        <f>SUM(F19:EF19)</f>
        <v/>
      </c>
      <c r="EH19" s="186">
        <f>E19-EG19</f>
        <v/>
      </c>
    </row>
    <row r="20">
      <c r="A20" s="5" t="n">
        <v>19</v>
      </c>
      <c r="B20" s="179" t="n">
        <v>44418</v>
      </c>
      <c r="C20" s="68" t="inlineStr">
        <is>
          <t>DIGIKEY 2103203</t>
        </is>
      </c>
      <c r="D20" s="180" t="n">
        <v>44371</v>
      </c>
      <c r="E20" s="181" t="n">
        <v>444.31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3" t="n">
        <v>444.31</v>
      </c>
      <c r="BU20" s="183" t="n"/>
      <c r="BV20" s="183" t="n"/>
      <c r="BW20" s="183" t="n"/>
      <c r="BX20" s="183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4" t="n"/>
      <c r="EG20" s="185">
        <f>SUM(F20:EF20)</f>
        <v/>
      </c>
      <c r="EH20" s="186">
        <f>E20-EG20</f>
        <v/>
      </c>
    </row>
    <row r="21">
      <c r="A21" s="5" t="n">
        <v>20</v>
      </c>
      <c r="B21" s="179" t="n">
        <v>44418</v>
      </c>
      <c r="C21" s="68" t="inlineStr">
        <is>
          <t>DIGIKEY 2103202</t>
        </is>
      </c>
      <c r="D21" s="180" t="n">
        <v>44370</v>
      </c>
      <c r="E21" s="181" t="n">
        <v>14.5</v>
      </c>
      <c r="F21" s="182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3" t="n">
        <v>14.5</v>
      </c>
      <c r="BU21" s="183" t="n"/>
      <c r="BV21" s="183" t="n"/>
      <c r="BW21" s="183" t="n"/>
      <c r="BX21" s="183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2" t="n"/>
      <c r="EC21" s="182" t="n"/>
      <c r="ED21" s="182" t="n"/>
      <c r="EE21" s="182" t="n"/>
      <c r="EF21" s="184" t="n"/>
      <c r="EG21" s="185">
        <f>SUM(F21:EF21)</f>
        <v/>
      </c>
      <c r="EH21" s="186">
        <f>E21-EG21</f>
        <v/>
      </c>
    </row>
    <row r="22">
      <c r="A22" s="5" t="n">
        <v>21</v>
      </c>
      <c r="B22" s="179" t="n">
        <v>44418</v>
      </c>
      <c r="C22" s="68" t="inlineStr">
        <is>
          <t>DIGIKEY 2103198</t>
        </is>
      </c>
      <c r="D22" s="180" t="n">
        <v>44365</v>
      </c>
      <c r="E22" s="181" t="n">
        <v>133.07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3" t="n">
        <v>133.07</v>
      </c>
      <c r="BL22" s="183" t="n"/>
      <c r="BM22" s="183" t="n"/>
      <c r="BN22" s="183" t="n"/>
      <c r="BO22" s="183" t="n"/>
      <c r="BP22" s="183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4" t="n"/>
      <c r="EG22" s="185">
        <f>SUM(F22:EF22)</f>
        <v/>
      </c>
      <c r="EH22" s="186">
        <f>E22-EG22</f>
        <v/>
      </c>
    </row>
    <row r="23">
      <c r="A23" s="5" t="n">
        <v>22</v>
      </c>
      <c r="B23" s="179" t="n">
        <v>44418</v>
      </c>
      <c r="C23" s="68" t="inlineStr">
        <is>
          <t>DIGIKEY 2102358</t>
        </is>
      </c>
      <c r="D23" s="180" t="n">
        <v>44375</v>
      </c>
      <c r="E23" s="181" t="n">
        <v>0.36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3" t="n">
        <v>0.36</v>
      </c>
      <c r="AI23" s="183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4" t="n"/>
      <c r="EG23" s="185">
        <f>SUM(F23:EF23)</f>
        <v/>
      </c>
      <c r="EH23" s="186">
        <f>E23-EG23</f>
        <v/>
      </c>
    </row>
    <row r="24">
      <c r="A24" s="5" t="n">
        <v>23</v>
      </c>
      <c r="B24" s="179" t="n">
        <v>44418</v>
      </c>
      <c r="C24" s="68" t="inlineStr">
        <is>
          <t>DIGIKEY 2102357</t>
        </is>
      </c>
      <c r="D24" s="180" t="n">
        <v>44375</v>
      </c>
      <c r="E24" s="181" t="n">
        <v>1.1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3" t="n">
        <v>1.1</v>
      </c>
      <c r="BC24" s="183" t="n"/>
      <c r="BD24" s="183" t="n"/>
      <c r="BE24" s="183" t="n"/>
      <c r="BF24" s="183" t="n"/>
      <c r="BG24" s="183" t="n"/>
      <c r="BH24" s="183" t="n"/>
      <c r="BI24" s="183" t="n"/>
      <c r="BJ24" s="183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4" t="n"/>
      <c r="EG24" s="185">
        <f>SUM(F24:EF24)</f>
        <v/>
      </c>
      <c r="EH24" s="186">
        <f>E24-EG24</f>
        <v/>
      </c>
    </row>
    <row r="25">
      <c r="A25" s="5" t="n">
        <v>24</v>
      </c>
      <c r="B25" s="179" t="n">
        <v>44418</v>
      </c>
      <c r="C25" s="68" t="inlineStr">
        <is>
          <t>DIGIKEY 2102351</t>
        </is>
      </c>
      <c r="D25" s="180" t="n">
        <v>44372</v>
      </c>
      <c r="E25" s="181" t="n">
        <v>17.49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3" t="n">
        <v>17.49</v>
      </c>
      <c r="AR25" s="183" t="n"/>
      <c r="AS25" s="183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4" t="n"/>
      <c r="EG25" s="185">
        <f>SUM(F25:EF25)</f>
        <v/>
      </c>
      <c r="EH25" s="186">
        <f>E25-EG25</f>
        <v/>
      </c>
    </row>
    <row r="26">
      <c r="A26" s="5" t="n">
        <v>25</v>
      </c>
      <c r="B26" s="179" t="n">
        <v>44418</v>
      </c>
      <c r="C26" s="76" t="inlineStr">
        <is>
          <t>DIGIKEY 2101864</t>
        </is>
      </c>
      <c r="D26" s="180" t="n">
        <v>44364</v>
      </c>
      <c r="E26" s="181" t="n">
        <v>14.28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2" t="n"/>
      <c r="DG26" s="182" t="n"/>
      <c r="DH26" s="182" t="n"/>
      <c r="DI26" s="182" t="n"/>
      <c r="DJ26" s="183" t="n">
        <v>14.28</v>
      </c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4" t="n"/>
      <c r="EG26" s="185">
        <f>SUM(F26:EF26)</f>
        <v/>
      </c>
      <c r="EH26" s="186">
        <f>E26-EG26</f>
        <v/>
      </c>
    </row>
    <row r="27">
      <c r="A27" s="5" t="n">
        <v>26</v>
      </c>
      <c r="B27" s="179" t="n">
        <v>44418</v>
      </c>
      <c r="C27" s="68" t="inlineStr">
        <is>
          <t>DIGIKEY 2101860</t>
        </is>
      </c>
      <c r="D27" s="180" t="n">
        <v>44367</v>
      </c>
      <c r="E27" s="181" t="n">
        <v>2.2</v>
      </c>
      <c r="F27" s="183" t="n">
        <v>2.2</v>
      </c>
      <c r="G27" s="183" t="n"/>
      <c r="H27" s="183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2" t="n"/>
      <c r="DN27" s="182" t="n"/>
      <c r="DO27" s="182" t="n"/>
      <c r="DP27" s="182" t="n"/>
      <c r="DQ27" s="182" t="n"/>
      <c r="DR27" s="182" t="n"/>
      <c r="DS27" s="182" t="n"/>
      <c r="DT27" s="182" t="n"/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4" t="n"/>
      <c r="EG27" s="185">
        <f>SUM(F27:EF27)</f>
        <v/>
      </c>
      <c r="EH27" s="186">
        <f>E27-EG27</f>
        <v/>
      </c>
    </row>
    <row r="28">
      <c r="A28" s="5" t="n">
        <v>27</v>
      </c>
      <c r="B28" s="179" t="n">
        <v>44418</v>
      </c>
      <c r="C28" s="78" t="inlineStr">
        <is>
          <t>DIGIKEY 2100709</t>
        </is>
      </c>
      <c r="D28" s="180" t="n">
        <v>44363</v>
      </c>
      <c r="E28" s="181">
        <f>22.92+33.18</f>
        <v/>
      </c>
      <c r="F28" s="182" t="n"/>
      <c r="G28" s="182" t="n"/>
      <c r="H28" s="182" t="n"/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3" t="n">
        <v>56.1</v>
      </c>
      <c r="CS28" s="183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2" t="n"/>
      <c r="DI28" s="182" t="n"/>
      <c r="DJ28" s="182" t="n"/>
      <c r="DK28" s="182" t="n"/>
      <c r="DL28" s="182" t="n"/>
      <c r="DM28" s="182" t="n"/>
      <c r="DN28" s="182" t="n"/>
      <c r="DO28" s="182" t="n"/>
      <c r="DP28" s="182" t="n"/>
      <c r="DQ28" s="182" t="n"/>
      <c r="DR28" s="182" t="n"/>
      <c r="DS28" s="182" t="n"/>
      <c r="DT28" s="182" t="n"/>
      <c r="DU28" s="182" t="n"/>
      <c r="DV28" s="182" t="n"/>
      <c r="DW28" s="182" t="n"/>
      <c r="DX28" s="182" t="n"/>
      <c r="DY28" s="182" t="n"/>
      <c r="DZ28" s="182" t="n"/>
      <c r="EA28" s="182" t="n"/>
      <c r="EB28" s="182" t="n"/>
      <c r="EC28" s="182" t="n"/>
      <c r="ED28" s="182" t="n"/>
      <c r="EE28" s="182" t="n"/>
      <c r="EF28" s="184" t="n"/>
      <c r="EG28" s="185">
        <f>SUM(F28:EF28)</f>
        <v/>
      </c>
      <c r="EH28" s="186">
        <f>E28-EG28</f>
        <v/>
      </c>
    </row>
    <row r="29">
      <c r="A29" s="5" t="n">
        <v>28</v>
      </c>
      <c r="B29" s="179" t="n">
        <v>44418</v>
      </c>
      <c r="C29" s="68" t="inlineStr">
        <is>
          <t>3-403-18252</t>
        </is>
      </c>
      <c r="D29" s="180" t="n">
        <v>44413</v>
      </c>
      <c r="E29" s="181" t="n">
        <v>963.27</v>
      </c>
      <c r="F29" s="182" t="n"/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2" t="n"/>
      <c r="DF29" s="182" t="n"/>
      <c r="DG29" s="182" t="n"/>
      <c r="DH29" s="182" t="n"/>
      <c r="DI29" s="182" t="n"/>
      <c r="DJ29" s="182" t="n"/>
      <c r="DK29" s="182" t="n"/>
      <c r="DL29" s="182" t="n"/>
      <c r="DM29" s="182" t="n"/>
      <c r="DN29" s="182" t="n"/>
      <c r="DO29" s="182" t="n"/>
      <c r="DP29" s="182" t="n"/>
      <c r="DQ29" s="183" t="n">
        <v>963.27</v>
      </c>
      <c r="DR29" s="183" t="n"/>
      <c r="DS29" s="183" t="n"/>
      <c r="DT29" s="183" t="n"/>
      <c r="DU29" s="183" t="n"/>
      <c r="DV29" s="182" t="n"/>
      <c r="DW29" s="182" t="n"/>
      <c r="DX29" s="182" t="n"/>
      <c r="DY29" s="182" t="n"/>
      <c r="DZ29" s="182" t="n"/>
      <c r="EA29" s="182" t="n"/>
      <c r="EB29" s="182" t="n"/>
      <c r="EC29" s="182" t="n"/>
      <c r="ED29" s="182" t="n"/>
      <c r="EE29" s="182" t="n"/>
      <c r="EF29" s="184" t="n"/>
      <c r="EG29" s="185">
        <f>SUM(F29:EF29)</f>
        <v/>
      </c>
      <c r="EH29" s="186">
        <f>E29-EG29</f>
        <v/>
      </c>
    </row>
    <row r="30">
      <c r="A30" s="5" t="n">
        <v>29</v>
      </c>
      <c r="B30" s="179" t="n">
        <v>44418</v>
      </c>
      <c r="C30" s="68" t="inlineStr">
        <is>
          <t>7-460-21589</t>
        </is>
      </c>
      <c r="D30" s="180" t="n">
        <v>44414</v>
      </c>
      <c r="E30" s="181" t="n">
        <v>11.62</v>
      </c>
      <c r="F30" s="182" t="n"/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3" t="n">
        <v>5.81</v>
      </c>
      <c r="CW30" s="183" t="n"/>
      <c r="CX30" s="183" t="n"/>
      <c r="CY30" s="183" t="n"/>
      <c r="CZ30" s="183" t="n"/>
      <c r="DA30" s="183" t="n"/>
      <c r="DB30" s="183" t="n">
        <v>5.81</v>
      </c>
      <c r="DC30" s="182" t="n"/>
      <c r="DD30" s="182" t="n"/>
      <c r="DE30" s="182" t="n"/>
      <c r="DF30" s="182" t="n"/>
      <c r="DG30" s="182" t="n"/>
      <c r="DH30" s="182" t="n"/>
      <c r="DI30" s="182" t="n"/>
      <c r="DJ30" s="182" t="n"/>
      <c r="DK30" s="182" t="n"/>
      <c r="DL30" s="182" t="n"/>
      <c r="DM30" s="182" t="n"/>
      <c r="DN30" s="182" t="n"/>
      <c r="DO30" s="182" t="n"/>
      <c r="DP30" s="182" t="n"/>
      <c r="DQ30" s="182" t="n"/>
      <c r="DR30" s="182" t="n"/>
      <c r="DS30" s="182" t="n"/>
      <c r="DT30" s="182" t="n"/>
      <c r="DU30" s="182" t="n"/>
      <c r="DV30" s="182" t="n"/>
      <c r="DW30" s="182" t="n"/>
      <c r="DX30" s="182" t="n"/>
      <c r="DY30" s="182" t="n"/>
      <c r="DZ30" s="182" t="n"/>
      <c r="EA30" s="182" t="n"/>
      <c r="EB30" s="182" t="n"/>
      <c r="EC30" s="182" t="n"/>
      <c r="ED30" s="182" t="n"/>
      <c r="EE30" s="182" t="n"/>
      <c r="EF30" s="184" t="n"/>
      <c r="EG30" s="185">
        <f>SUM(F30:EF30)</f>
        <v/>
      </c>
      <c r="EH30" s="186">
        <f>E30-EG30</f>
        <v/>
      </c>
    </row>
    <row r="31">
      <c r="A31" s="5" t="n">
        <v>30</v>
      </c>
      <c r="B31" s="179" t="n">
        <v>44418</v>
      </c>
      <c r="C31" s="68" t="inlineStr">
        <is>
          <t>3-404-09029</t>
        </is>
      </c>
      <c r="D31" s="180" t="n">
        <v>44417</v>
      </c>
      <c r="E31" s="181" t="n">
        <v>1073.71</v>
      </c>
      <c r="F31" s="182" t="n"/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3" t="n">
        <v>267.74</v>
      </c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3" t="n">
        <v>267.74</v>
      </c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2" t="n"/>
      <c r="DG31" s="182" t="n"/>
      <c r="DH31" s="182" t="n"/>
      <c r="DI31" s="182" t="n"/>
      <c r="DJ31" s="182" t="n"/>
      <c r="DK31" s="183" t="n">
        <v>538.23</v>
      </c>
      <c r="DL31" s="183" t="n"/>
      <c r="DM31" s="183" t="n"/>
      <c r="DN31" s="183" t="n"/>
      <c r="DO31" s="183" t="n"/>
      <c r="DP31" s="183" t="n"/>
      <c r="DQ31" s="182" t="n"/>
      <c r="DR31" s="182" t="n"/>
      <c r="DS31" s="182" t="n"/>
      <c r="DT31" s="182" t="n"/>
      <c r="DU31" s="182" t="n"/>
      <c r="DV31" s="182" t="n"/>
      <c r="DW31" s="182" t="n"/>
      <c r="DX31" s="182" t="n"/>
      <c r="DY31" s="182" t="n"/>
      <c r="DZ31" s="182" t="n"/>
      <c r="EA31" s="182" t="n"/>
      <c r="EB31" s="182" t="n"/>
      <c r="EC31" s="182" t="n"/>
      <c r="ED31" s="182" t="n"/>
      <c r="EE31" s="182" t="n"/>
      <c r="EF31" s="184" t="n"/>
      <c r="EG31" s="185">
        <f>SUM(F31:EF31)</f>
        <v/>
      </c>
      <c r="EH31" s="186">
        <f>E31-EG31</f>
        <v/>
      </c>
    </row>
    <row r="32">
      <c r="A32" s="5" t="n">
        <v>31</v>
      </c>
      <c r="B32" s="179" t="n">
        <v>44418</v>
      </c>
      <c r="C32" s="68" t="inlineStr">
        <is>
          <t>ARROW2102359</t>
        </is>
      </c>
      <c r="D32" s="180" t="n">
        <v>44375</v>
      </c>
      <c r="E32" s="181" t="n">
        <v>33.21</v>
      </c>
      <c r="F32" s="182" t="n"/>
      <c r="G32" s="182" t="n"/>
      <c r="H32" s="182" t="n"/>
      <c r="I32" s="182" t="n"/>
      <c r="J32" s="182" t="n"/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2" t="n"/>
      <c r="AF32" s="182" t="n"/>
      <c r="AG32" s="182" t="n"/>
      <c r="AH32" s="183" t="n">
        <v>33.21</v>
      </c>
      <c r="AI32" s="183" t="n"/>
      <c r="AJ32" s="182" t="n"/>
      <c r="AK32" s="182" t="n"/>
      <c r="AL32" s="182" t="n"/>
      <c r="AM32" s="182" t="n"/>
      <c r="AN32" s="182" t="n"/>
      <c r="AO32" s="182" t="n"/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2" t="n"/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2" t="n"/>
      <c r="CB32" s="182" t="n"/>
      <c r="CC32" s="182" t="n"/>
      <c r="CD32" s="182" t="n"/>
      <c r="CE32" s="182" t="n"/>
      <c r="CF32" s="182" t="n"/>
      <c r="CG32" s="182" t="n"/>
      <c r="CH32" s="182" t="n"/>
      <c r="CI32" s="182" t="n"/>
      <c r="CJ32" s="182" t="n"/>
      <c r="CK32" s="182" t="n"/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2" t="n"/>
      <c r="CU32" s="182" t="n"/>
      <c r="CV32" s="182" t="n"/>
      <c r="CW32" s="182" t="n"/>
      <c r="CX32" s="182" t="n"/>
      <c r="CY32" s="182" t="n"/>
      <c r="CZ32" s="182" t="n"/>
      <c r="DA32" s="182" t="n"/>
      <c r="DB32" s="182" t="n"/>
      <c r="DC32" s="182" t="n"/>
      <c r="DD32" s="182" t="n"/>
      <c r="DE32" s="182" t="n"/>
      <c r="DF32" s="182" t="n"/>
      <c r="DG32" s="182" t="n"/>
      <c r="DH32" s="182" t="n"/>
      <c r="DI32" s="182" t="n"/>
      <c r="DJ32" s="182" t="n"/>
      <c r="DK32" s="182" t="n"/>
      <c r="DL32" s="182" t="n"/>
      <c r="DM32" s="182" t="n"/>
      <c r="DN32" s="182" t="n"/>
      <c r="DO32" s="182" t="n"/>
      <c r="DP32" s="182" t="n"/>
      <c r="DQ32" s="182" t="n"/>
      <c r="DR32" s="182" t="n"/>
      <c r="DS32" s="182" t="n"/>
      <c r="DT32" s="182" t="n"/>
      <c r="DU32" s="182" t="n"/>
      <c r="DV32" s="182" t="n"/>
      <c r="DW32" s="182" t="n"/>
      <c r="DX32" s="182" t="n"/>
      <c r="DY32" s="182" t="n"/>
      <c r="DZ32" s="182" t="n"/>
      <c r="EA32" s="182" t="n"/>
      <c r="EB32" s="182" t="n"/>
      <c r="EC32" s="182" t="n"/>
      <c r="ED32" s="182" t="n"/>
      <c r="EE32" s="182" t="n"/>
      <c r="EF32" s="184" t="n"/>
      <c r="EG32" s="185">
        <f>SUM(F32:EF32)</f>
        <v/>
      </c>
      <c r="EH32" s="186">
        <f>E32-EG32</f>
        <v/>
      </c>
    </row>
    <row r="33">
      <c r="A33" s="5" t="n">
        <v>32</v>
      </c>
      <c r="B33" s="179" t="n">
        <v>44418</v>
      </c>
      <c r="C33" s="68" t="inlineStr">
        <is>
          <t>ARROW2103503</t>
        </is>
      </c>
      <c r="D33" s="180" t="inlineStr">
        <is>
          <t>6//28/2021</t>
        </is>
      </c>
      <c r="E33" s="181" t="n">
        <v>104.13</v>
      </c>
      <c r="F33" s="182" t="n"/>
      <c r="G33" s="182" t="n"/>
      <c r="H33" s="182" t="n"/>
      <c r="I33" s="182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3" t="n">
        <v>104.13</v>
      </c>
      <c r="AL33" s="183" t="n"/>
      <c r="AM33" s="183" t="n"/>
      <c r="AN33" s="183" t="n"/>
      <c r="AO33" s="183" t="n"/>
      <c r="AP33" s="183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2" t="n"/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2" t="n"/>
      <c r="DM33" s="182" t="n"/>
      <c r="DN33" s="182" t="n"/>
      <c r="DO33" s="182" t="n"/>
      <c r="DP33" s="182" t="n"/>
      <c r="DQ33" s="182" t="n"/>
      <c r="DR33" s="182" t="n"/>
      <c r="DS33" s="182" t="n"/>
      <c r="DT33" s="182" t="n"/>
      <c r="DU33" s="182" t="n"/>
      <c r="DV33" s="182" t="n"/>
      <c r="DW33" s="182" t="n"/>
      <c r="DX33" s="182" t="n"/>
      <c r="DY33" s="182" t="n"/>
      <c r="DZ33" s="182" t="n"/>
      <c r="EA33" s="182" t="n"/>
      <c r="EB33" s="182" t="n"/>
      <c r="EC33" s="182" t="n"/>
      <c r="ED33" s="182" t="n"/>
      <c r="EE33" s="182" t="n"/>
      <c r="EF33" s="184" t="n"/>
      <c r="EG33" s="185">
        <f>SUM(F33:EF33)</f>
        <v/>
      </c>
      <c r="EH33" s="186">
        <f>E33-EG33</f>
        <v/>
      </c>
    </row>
    <row r="34">
      <c r="A34" s="5" t="n">
        <v>33</v>
      </c>
      <c r="B34" s="179" t="n">
        <v>44418</v>
      </c>
      <c r="C34" s="68" t="inlineStr">
        <is>
          <t>ARROW2103217</t>
        </is>
      </c>
      <c r="D34" s="180" t="n">
        <v>44376</v>
      </c>
      <c r="E34" s="181" t="n">
        <v>2.25</v>
      </c>
      <c r="F34" s="182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3" t="n">
        <v>2.25</v>
      </c>
      <c r="BU34" s="183" t="n"/>
      <c r="BV34" s="183" t="n"/>
      <c r="BW34" s="183" t="n"/>
      <c r="BX34" s="183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4" t="n"/>
      <c r="EG34" s="185">
        <f>SUM(F34:EF34)</f>
        <v/>
      </c>
      <c r="EH34" s="186">
        <f>E34-EG34</f>
        <v/>
      </c>
    </row>
    <row r="35">
      <c r="A35" s="5" t="n">
        <v>34</v>
      </c>
      <c r="B35" s="179" t="n">
        <v>44418</v>
      </c>
      <c r="C35" s="68" t="inlineStr">
        <is>
          <t>ARROW2103564</t>
        </is>
      </c>
      <c r="D35" s="180" t="n">
        <v>44385</v>
      </c>
      <c r="E35" s="181" t="n">
        <v>56</v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3" t="n">
        <v>56</v>
      </c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4" t="n"/>
      <c r="EG35" s="185">
        <f>SUM(F35:EF35)</f>
        <v/>
      </c>
      <c r="EH35" s="186">
        <f>E35-EG35</f>
        <v/>
      </c>
    </row>
    <row r="36">
      <c r="A36" s="5" t="n">
        <v>35</v>
      </c>
      <c r="B36" s="179" t="n">
        <v>44418</v>
      </c>
      <c r="C36" s="68" t="inlineStr">
        <is>
          <t>TTI4500620399</t>
        </is>
      </c>
      <c r="D36" s="180" t="n">
        <v>44410</v>
      </c>
      <c r="E36" s="181" t="n">
        <v>64.31999999999999</v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3" t="n">
        <v>64.31999999999999</v>
      </c>
      <c r="AW36" s="183" t="n"/>
      <c r="AX36" s="183" t="n"/>
      <c r="AY36" s="183" t="n"/>
      <c r="AZ36" s="183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2" t="n"/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4" t="n"/>
      <c r="EG36" s="185">
        <f>SUM(F36:EF36)</f>
        <v/>
      </c>
      <c r="EH36" s="186">
        <f>E36-EG36</f>
        <v/>
      </c>
    </row>
    <row r="37">
      <c r="A37" s="5" t="n">
        <v>36</v>
      </c>
      <c r="B37" s="179" t="n">
        <v>44418</v>
      </c>
      <c r="C37" s="68" t="inlineStr">
        <is>
          <t>ARROW4500622385</t>
        </is>
      </c>
      <c r="D37" s="180" t="n">
        <v>44406</v>
      </c>
      <c r="E37" s="181" t="n">
        <v>44.56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3" t="n">
        <v>44.56</v>
      </c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2" t="n"/>
      <c r="EF37" s="184" t="n"/>
      <c r="EG37" s="185">
        <f>SUM(F37:EF37)</f>
        <v/>
      </c>
      <c r="EH37" s="186">
        <f>E37-EG37</f>
        <v/>
      </c>
    </row>
    <row r="38">
      <c r="A38" s="5" t="n">
        <v>37</v>
      </c>
      <c r="B38" s="179" t="n">
        <v>44418</v>
      </c>
      <c r="C38" s="68" t="inlineStr">
        <is>
          <t>MASTERSL5125-02</t>
        </is>
      </c>
      <c r="D38" s="180" t="n">
        <v>44404</v>
      </c>
      <c r="E38" s="181" t="n">
        <v>15.23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3" t="n">
        <v>15.23</v>
      </c>
      <c r="X38" s="183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4" t="n"/>
      <c r="EG38" s="185">
        <f>SUM(F38:EF38)</f>
        <v/>
      </c>
      <c r="EH38" s="186">
        <f>E38-EG38</f>
        <v/>
      </c>
    </row>
    <row r="39">
      <c r="A39" s="5" t="n">
        <v>38</v>
      </c>
      <c r="B39" s="179" t="n">
        <v>44418</v>
      </c>
      <c r="C39" s="68" t="inlineStr">
        <is>
          <t>LITEON4500620631</t>
        </is>
      </c>
      <c r="D39" s="180" t="n">
        <v>44399</v>
      </c>
      <c r="E39" s="181" t="n">
        <v>23.2</v>
      </c>
      <c r="F39" s="182" t="n"/>
      <c r="G39" s="182" t="n"/>
      <c r="H39" s="182" t="n"/>
      <c r="I39" s="182" t="n"/>
      <c r="J39" s="182" t="n"/>
      <c r="K39" s="182" t="n"/>
      <c r="L39" s="182" t="n"/>
      <c r="M39" s="183" t="n">
        <v>23.2</v>
      </c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2" t="n"/>
      <c r="DG39" s="182" t="n"/>
      <c r="DH39" s="182" t="n"/>
      <c r="DI39" s="182" t="n"/>
      <c r="DJ39" s="182" t="n"/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2" t="n"/>
      <c r="ED39" s="182" t="n"/>
      <c r="EE39" s="182" t="n"/>
      <c r="EF39" s="184" t="n"/>
      <c r="EG39" s="185">
        <f>SUM(F39:EF39)</f>
        <v/>
      </c>
      <c r="EH39" s="186">
        <f>E39-EG39</f>
        <v/>
      </c>
    </row>
    <row r="40">
      <c r="A40" s="5" t="n">
        <v>39</v>
      </c>
      <c r="B40" s="179" t="n">
        <v>44418</v>
      </c>
      <c r="C40" s="68" t="inlineStr">
        <is>
          <t>SUMMIT166326</t>
        </is>
      </c>
      <c r="D40" s="180" t="n">
        <v>44410</v>
      </c>
      <c r="E40" s="181" t="n">
        <v>35</v>
      </c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3" t="n">
        <v>35</v>
      </c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2" t="n"/>
      <c r="EC40" s="182" t="n"/>
      <c r="ED40" s="182" t="n"/>
      <c r="EE40" s="182" t="n"/>
      <c r="EF40" s="184" t="n"/>
      <c r="EG40" s="185">
        <f>SUM(F40:EF40)</f>
        <v/>
      </c>
      <c r="EH40" s="186">
        <f>E40-EG40</f>
        <v/>
      </c>
    </row>
    <row r="41">
      <c r="A41" s="5" t="n">
        <v>40</v>
      </c>
      <c r="B41" s="179" t="n">
        <v>44418</v>
      </c>
      <c r="C41" s="68" t="inlineStr">
        <is>
          <t>LITEON4500623072</t>
        </is>
      </c>
      <c r="D41" s="180" t="n">
        <v>44414</v>
      </c>
      <c r="E41" s="181" t="n">
        <v>23.2</v>
      </c>
      <c r="F41" s="182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3" t="n">
        <v>23.2</v>
      </c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2" t="n"/>
      <c r="DT41" s="182" t="n"/>
      <c r="DU41" s="182" t="n"/>
      <c r="DV41" s="182" t="n"/>
      <c r="DW41" s="182" t="n"/>
      <c r="DX41" s="182" t="n"/>
      <c r="DY41" s="182" t="n"/>
      <c r="DZ41" s="182" t="n"/>
      <c r="EA41" s="182" t="n"/>
      <c r="EB41" s="182" t="n"/>
      <c r="EC41" s="182" t="n"/>
      <c r="ED41" s="182" t="n"/>
      <c r="EE41" s="182" t="n"/>
      <c r="EF41" s="184" t="n"/>
      <c r="EG41" s="185">
        <f>SUM(F41:EF41)</f>
        <v/>
      </c>
      <c r="EH41" s="186">
        <f>E41-EG41</f>
        <v/>
      </c>
    </row>
    <row r="42">
      <c r="A42" s="5" t="n">
        <v>41</v>
      </c>
      <c r="B42" s="179" t="n">
        <v>44418</v>
      </c>
      <c r="C42" s="68" t="inlineStr">
        <is>
          <t>LITEON4500623067</t>
        </is>
      </c>
      <c r="D42" s="180" t="n">
        <v>44414</v>
      </c>
      <c r="E42" s="181" t="n">
        <v>13.05</v>
      </c>
      <c r="F42" s="182" t="n"/>
      <c r="G42" s="182" t="n"/>
      <c r="H42" s="182" t="n"/>
      <c r="I42" s="182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3" t="n">
        <v>13.05</v>
      </c>
      <c r="CE42" s="183" t="n"/>
      <c r="CF42" s="183" t="n"/>
      <c r="CG42" s="183" t="n"/>
      <c r="CH42" s="183" t="n"/>
      <c r="CI42" s="183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2" t="n"/>
      <c r="DT42" s="182" t="n"/>
      <c r="DU42" s="182" t="n"/>
      <c r="DV42" s="182" t="n"/>
      <c r="DW42" s="182" t="n"/>
      <c r="DX42" s="182" t="n"/>
      <c r="DY42" s="182" t="n"/>
      <c r="DZ42" s="182" t="n"/>
      <c r="EA42" s="182" t="n"/>
      <c r="EB42" s="182" t="n"/>
      <c r="EC42" s="182" t="n"/>
      <c r="ED42" s="182" t="n"/>
      <c r="EE42" s="182" t="n"/>
      <c r="EF42" s="184" t="n"/>
      <c r="EG42" s="185">
        <f>SUM(F42:EF42)</f>
        <v/>
      </c>
      <c r="EH42" s="186">
        <f>E42-EG42</f>
        <v/>
      </c>
    </row>
    <row r="43">
      <c r="A43" s="5" t="n">
        <v>42</v>
      </c>
      <c r="B43" s="179" t="n">
        <v>44421</v>
      </c>
      <c r="C43" s="68" t="inlineStr">
        <is>
          <t>3-404-62839</t>
        </is>
      </c>
      <c r="D43" s="180" t="n">
        <v>44418</v>
      </c>
      <c r="E43" s="181" t="n">
        <v>116.98</v>
      </c>
      <c r="F43" s="182" t="n"/>
      <c r="G43" s="182" t="n"/>
      <c r="H43" s="182" t="n"/>
      <c r="I43" s="182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3" t="n">
        <v>111.06</v>
      </c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2" t="n"/>
      <c r="DN43" s="182" t="n"/>
      <c r="DO43" s="182" t="n"/>
      <c r="DP43" s="182" t="n"/>
      <c r="DQ43" s="182" t="n"/>
      <c r="DR43" s="182" t="n"/>
      <c r="DS43" s="182" t="n"/>
      <c r="DT43" s="182" t="n"/>
      <c r="DU43" s="182" t="n"/>
      <c r="DV43" s="183" t="n">
        <v>5.92</v>
      </c>
      <c r="DW43" s="182" t="n"/>
      <c r="DX43" s="182" t="n"/>
      <c r="DY43" s="182" t="n"/>
      <c r="DZ43" s="182" t="n"/>
      <c r="EA43" s="182" t="n"/>
      <c r="EB43" s="182" t="n"/>
      <c r="EC43" s="182" t="n"/>
      <c r="ED43" s="182" t="n"/>
      <c r="EE43" s="182" t="n"/>
      <c r="EF43" s="184" t="n"/>
      <c r="EG43" s="185">
        <f>SUM(F43:EF43)</f>
        <v/>
      </c>
      <c r="EH43" s="186">
        <f>E43-EG43</f>
        <v/>
      </c>
    </row>
    <row r="44">
      <c r="A44" s="5" t="n">
        <v>43</v>
      </c>
      <c r="B44" s="179" t="n">
        <v>44421</v>
      </c>
      <c r="C44" s="68" t="inlineStr">
        <is>
          <t>3-405-08939</t>
        </is>
      </c>
      <c r="D44" s="180" t="n">
        <v>44419</v>
      </c>
      <c r="E44" s="181" t="n">
        <v>456.46</v>
      </c>
      <c r="F44" s="182" t="n"/>
      <c r="G44" s="182" t="n"/>
      <c r="H44" s="182" t="n"/>
      <c r="I44" s="182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3" t="n">
        <v>38.23</v>
      </c>
      <c r="BR44" s="183" t="n"/>
      <c r="BS44" s="183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2" t="n"/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2" t="n"/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2" t="n"/>
      <c r="DQ44" s="182" t="n"/>
      <c r="DR44" s="182" t="n"/>
      <c r="DS44" s="182" t="n"/>
      <c r="DT44" s="182" t="n"/>
      <c r="DU44" s="182" t="n"/>
      <c r="DV44" s="182" t="n"/>
      <c r="DW44" s="182" t="n"/>
      <c r="DX44" s="182" t="n"/>
      <c r="DY44" s="182" t="n"/>
      <c r="DZ44" s="182" t="n"/>
      <c r="EA44" s="183" t="n">
        <v>418.23</v>
      </c>
      <c r="EB44" s="183" t="n"/>
      <c r="EC44" s="183" t="n"/>
      <c r="ED44" s="183" t="n"/>
      <c r="EE44" s="182" t="n"/>
      <c r="EF44" s="184" t="n"/>
      <c r="EG44" s="185">
        <f>SUM(F44:EF44)</f>
        <v/>
      </c>
      <c r="EH44" s="186">
        <f>E44-EG44</f>
        <v/>
      </c>
    </row>
    <row r="45">
      <c r="A45" s="5" t="n">
        <v>44</v>
      </c>
      <c r="B45" s="179" t="n">
        <v>44421</v>
      </c>
      <c r="C45" s="68" t="inlineStr">
        <is>
          <t>3-405-47200</t>
        </is>
      </c>
      <c r="D45" s="180" t="n">
        <v>44420</v>
      </c>
      <c r="E45" s="181" t="n">
        <v>38.23</v>
      </c>
      <c r="F45" s="182" t="n"/>
      <c r="G45" s="182" t="n"/>
      <c r="H45" s="182" t="n"/>
      <c r="I45" s="182" t="n"/>
      <c r="J45" s="182" t="n"/>
      <c r="K45" s="182" t="n"/>
      <c r="L45" s="182" t="n"/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2" t="n"/>
      <c r="AK45" s="182" t="n"/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3" t="n">
        <v>38.23</v>
      </c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4" t="n"/>
      <c r="EG45" s="185">
        <f>SUM(F45:EF45)</f>
        <v/>
      </c>
      <c r="EH45" s="186">
        <f>E45-EG45</f>
        <v/>
      </c>
    </row>
    <row r="46">
      <c r="A46" s="5" t="n">
        <v>45</v>
      </c>
      <c r="B46" s="179" t="n">
        <v>44421</v>
      </c>
      <c r="C46" s="68" t="inlineStr">
        <is>
          <t>3-405-84335</t>
        </is>
      </c>
      <c r="D46" s="180" t="n">
        <v>44421</v>
      </c>
      <c r="E46" s="181" t="n">
        <v>422.21</v>
      </c>
      <c r="F46" s="182" t="n"/>
      <c r="G46" s="182" t="n"/>
      <c r="H46" s="182" t="n"/>
      <c r="I46" s="182" t="n"/>
      <c r="J46" s="182" t="n"/>
      <c r="K46" s="182" t="n"/>
      <c r="L46" s="182" t="n"/>
      <c r="M46" s="182" t="n"/>
      <c r="N46" s="182" t="n"/>
      <c r="O46" s="182" t="n"/>
      <c r="P46" s="182" t="n"/>
      <c r="Q46" s="182" t="n"/>
      <c r="R46" s="182" t="n"/>
      <c r="S46" s="182" t="n"/>
      <c r="T46" s="183" t="n">
        <v>38.23</v>
      </c>
      <c r="U46" s="183" t="n"/>
      <c r="V46" s="183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3" t="n">
        <v>383.98</v>
      </c>
      <c r="DC46" s="182" t="n"/>
      <c r="DD46" s="182" t="n"/>
      <c r="DE46" s="182" t="n"/>
      <c r="DF46" s="182" t="n"/>
      <c r="DG46" s="182" t="n"/>
      <c r="DH46" s="182" t="n"/>
      <c r="DI46" s="182" t="n"/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2" t="n"/>
      <c r="DU46" s="182" t="n"/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2" t="n"/>
      <c r="EF46" s="184" t="n"/>
      <c r="EG46" s="185">
        <f>SUM(F46:EF46)</f>
        <v/>
      </c>
      <c r="EH46" s="186">
        <f>E46-EG46</f>
        <v/>
      </c>
    </row>
    <row r="47">
      <c r="A47" s="5" t="n">
        <v>46</v>
      </c>
      <c r="B47" s="179" t="n">
        <v>44425</v>
      </c>
      <c r="C47" s="68" t="inlineStr">
        <is>
          <t>3-406-34142</t>
        </is>
      </c>
      <c r="D47" s="180" t="n">
        <v>44424</v>
      </c>
      <c r="E47" s="181" t="n">
        <v>460.73</v>
      </c>
      <c r="F47" s="182" t="n"/>
      <c r="G47" s="182" t="n"/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9" t="n">
        <v>460.73</v>
      </c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2" t="n"/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2" t="n"/>
      <c r="EF47" s="184" t="n"/>
      <c r="EG47" s="185">
        <f>SUM(F47:EF47)</f>
        <v/>
      </c>
      <c r="EH47" s="186">
        <f>E47-EG47</f>
        <v/>
      </c>
    </row>
    <row r="48">
      <c r="A48" s="5" t="n">
        <v>47</v>
      </c>
      <c r="B48" s="179" t="n">
        <v>44425</v>
      </c>
      <c r="C48" s="68" t="inlineStr">
        <is>
          <t>3-406-88975</t>
        </is>
      </c>
      <c r="D48" s="180" t="n">
        <v>44425</v>
      </c>
      <c r="E48" s="181" t="n">
        <v>311.83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9" t="n">
        <v>311.83</v>
      </c>
      <c r="CS48" s="189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4" t="n"/>
      <c r="EG48" s="185">
        <f>SUM(F48:EF48)</f>
        <v/>
      </c>
      <c r="EH48" s="186">
        <f>E48-EG48</f>
        <v/>
      </c>
    </row>
    <row r="49">
      <c r="A49" s="5" t="n">
        <v>48</v>
      </c>
      <c r="B49" s="179" t="n">
        <v>44426</v>
      </c>
      <c r="C49" s="68" t="inlineStr">
        <is>
          <t>3-407-33740</t>
        </is>
      </c>
      <c r="D49" s="180" t="n">
        <v>44426</v>
      </c>
      <c r="E49" s="181" t="n">
        <v>733.85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9" t="n">
        <v>733.85</v>
      </c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4" t="n"/>
      <c r="EG49" s="185">
        <f>SUM(F49:EF49)</f>
        <v/>
      </c>
      <c r="EH49" s="186">
        <f>E49-EG49</f>
        <v/>
      </c>
    </row>
    <row r="50">
      <c r="A50" s="5" t="n">
        <v>49</v>
      </c>
      <c r="B50" s="179" t="n">
        <v>44428</v>
      </c>
      <c r="C50" s="68" t="inlineStr">
        <is>
          <t>3-407-73144</t>
        </is>
      </c>
      <c r="D50" s="180" t="n">
        <v>44427</v>
      </c>
      <c r="E50" s="181" t="n">
        <v>71.27</v>
      </c>
      <c r="F50" s="182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9" t="n">
        <v>71.27</v>
      </c>
      <c r="Z50" s="189" t="n"/>
      <c r="AA50" s="189" t="n"/>
      <c r="AB50" s="189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4" t="n"/>
      <c r="EG50" s="185">
        <f>SUM(F50:EF50)</f>
        <v/>
      </c>
      <c r="EH50" s="186">
        <f>E50-EG50</f>
        <v/>
      </c>
    </row>
    <row r="51">
      <c r="A51" s="5" t="n">
        <v>50</v>
      </c>
      <c r="B51" s="179" t="n">
        <v>44428</v>
      </c>
      <c r="C51" s="68" t="inlineStr">
        <is>
          <t>3-408-10833</t>
        </is>
      </c>
      <c r="D51" s="180" t="n">
        <v>44428</v>
      </c>
      <c r="E51" s="181" t="n">
        <v>9316.35</v>
      </c>
      <c r="F51" s="182" t="n"/>
      <c r="G51" s="182" t="n"/>
      <c r="H51" s="182" t="n"/>
      <c r="I51" s="182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9" t="n">
        <v>38.23</v>
      </c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9" t="n">
        <v>38.23</v>
      </c>
      <c r="DD51" s="189" t="n"/>
      <c r="DE51" s="182" t="n"/>
      <c r="DF51" s="189">
        <f>1140.85+6996.95</f>
        <v/>
      </c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9" t="n">
        <v>607.6</v>
      </c>
      <c r="DX51" s="189" t="n"/>
      <c r="DY51" s="189" t="n"/>
      <c r="DZ51" s="182" t="n"/>
      <c r="EA51" s="189" t="n">
        <v>494.49</v>
      </c>
      <c r="EB51" s="189" t="n"/>
      <c r="EC51" s="189" t="n"/>
      <c r="ED51" s="189" t="n"/>
      <c r="EE51" s="182" t="n"/>
      <c r="EF51" s="184" t="n"/>
      <c r="EG51" s="185">
        <f>SUM(F51:EF51)</f>
        <v/>
      </c>
      <c r="EH51" s="186">
        <f>E51-EG51</f>
        <v/>
      </c>
    </row>
    <row r="52">
      <c r="A52" s="5" t="n">
        <v>51</v>
      </c>
      <c r="B52" s="179" t="n">
        <v>44431</v>
      </c>
      <c r="C52" s="68" t="inlineStr">
        <is>
          <t>3-408-61369</t>
        </is>
      </c>
      <c r="D52" s="180" t="n">
        <v>44431</v>
      </c>
      <c r="E52" s="181" t="n">
        <v>504.52</v>
      </c>
      <c r="F52" s="182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9" t="n">
        <v>100.56</v>
      </c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9" t="n">
        <v>38.23</v>
      </c>
      <c r="CM52" s="189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9" t="n">
        <v>365.73</v>
      </c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4" t="n"/>
      <c r="EG52" s="185">
        <f>SUM(F52:EF52)</f>
        <v/>
      </c>
      <c r="EH52" s="186">
        <f>E52-EG52</f>
        <v/>
      </c>
    </row>
    <row r="53">
      <c r="A53" s="5" t="n">
        <v>52</v>
      </c>
      <c r="B53" s="179" t="n">
        <v>44433</v>
      </c>
      <c r="C53" s="68" t="inlineStr">
        <is>
          <t>3-408-15883</t>
        </is>
      </c>
      <c r="D53" s="180" t="n">
        <v>44428</v>
      </c>
      <c r="E53" s="181" t="n">
        <v>2130.98</v>
      </c>
      <c r="F53" s="182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9" t="n">
        <v>2130.98</v>
      </c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4" t="n"/>
      <c r="EG53" s="185">
        <f>SUM(F53:EF53)</f>
        <v/>
      </c>
      <c r="EH53" s="186">
        <f>E53-EG53</f>
        <v/>
      </c>
    </row>
    <row r="54">
      <c r="A54" s="5" t="n">
        <v>53</v>
      </c>
      <c r="B54" s="179" t="n">
        <v>44438</v>
      </c>
      <c r="C54" s="68" t="inlineStr">
        <is>
          <t>DYNATRON 4500622855</t>
        </is>
      </c>
      <c r="D54" s="180" t="n">
        <v>44424</v>
      </c>
      <c r="E54" s="181" t="n">
        <v>1161</v>
      </c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3" t="n">
        <v>1161</v>
      </c>
      <c r="DY54" s="182" t="n"/>
      <c r="DZ54" s="182" t="n"/>
      <c r="EA54" s="182" t="n"/>
      <c r="EB54" s="182" t="n"/>
      <c r="EC54" s="182" t="n"/>
      <c r="ED54" s="182" t="n"/>
      <c r="EE54" s="182" t="n"/>
      <c r="EF54" s="184" t="n"/>
      <c r="EG54" s="185">
        <f>SUM(F54:EF54)</f>
        <v/>
      </c>
      <c r="EH54" s="186">
        <f>E54-EG54</f>
        <v/>
      </c>
    </row>
    <row r="55">
      <c r="A55" s="5" t="n">
        <v>54</v>
      </c>
      <c r="B55" s="179" t="n">
        <v>44438</v>
      </c>
      <c r="C55" s="68" t="inlineStr">
        <is>
          <t>ARROW4500624281</t>
        </is>
      </c>
      <c r="D55" s="180" t="n">
        <v>44427</v>
      </c>
      <c r="E55" s="181" t="n">
        <v>83.84999999999999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3" t="n">
        <v>83.84999999999999</v>
      </c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4" t="n"/>
      <c r="EG55" s="185">
        <f>SUM(F55:EF55)</f>
        <v/>
      </c>
      <c r="EH55" s="186">
        <f>E55-EG55</f>
        <v/>
      </c>
    </row>
    <row r="56">
      <c r="A56" s="5" t="n">
        <v>55</v>
      </c>
      <c r="B56" s="179" t="n">
        <v>44438</v>
      </c>
      <c r="C56" s="68" t="inlineStr">
        <is>
          <t>MASTER4500624502</t>
        </is>
      </c>
      <c r="D56" s="180" t="n">
        <v>44425</v>
      </c>
      <c r="E56" s="181" t="n">
        <v>59</v>
      </c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3" t="n">
        <v>59</v>
      </c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4" t="n"/>
      <c r="EG56" s="185">
        <f>SUM(F56:EF56)</f>
        <v/>
      </c>
      <c r="EH56" s="186">
        <f>E56-EG56</f>
        <v/>
      </c>
    </row>
    <row r="57">
      <c r="A57" s="5" t="n">
        <v>56</v>
      </c>
      <c r="B57" s="179" t="n">
        <v>44438</v>
      </c>
      <c r="C57" s="68" t="inlineStr">
        <is>
          <t>SUMMIT166735</t>
        </is>
      </c>
      <c r="D57" s="180" t="n">
        <v>44427</v>
      </c>
      <c r="E57" s="181" t="n">
        <v>35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3" t="n">
        <v>35</v>
      </c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4" t="n"/>
      <c r="EG57" s="185">
        <f>SUM(F57:EF57)</f>
        <v/>
      </c>
      <c r="EH57" s="186">
        <f>E57-EG57</f>
        <v/>
      </c>
    </row>
    <row r="58">
      <c r="A58" s="5" t="n">
        <v>57</v>
      </c>
      <c r="B58" s="179" t="n">
        <v>44438</v>
      </c>
      <c r="C58" s="68" t="inlineStr">
        <is>
          <t>MASTER4500626254</t>
        </is>
      </c>
      <c r="D58" s="180" t="n">
        <v>44434</v>
      </c>
      <c r="E58" s="181" t="n">
        <v>120.9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3" t="n">
        <v>120.9</v>
      </c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2" t="n"/>
      <c r="EB58" s="182" t="n"/>
      <c r="EC58" s="182" t="n"/>
      <c r="ED58" s="182" t="n"/>
      <c r="EE58" s="182" t="n"/>
      <c r="EF58" s="184" t="n"/>
      <c r="EG58" s="185">
        <f>SUM(F58:EF58)</f>
        <v/>
      </c>
      <c r="EH58" s="186">
        <f>E58-EG58</f>
        <v/>
      </c>
    </row>
    <row r="59">
      <c r="A59" s="5" t="n">
        <v>58</v>
      </c>
      <c r="B59" s="179" t="n">
        <v>44438</v>
      </c>
      <c r="C59" s="68" t="inlineStr">
        <is>
          <t>3-388-61977</t>
        </is>
      </c>
      <c r="D59" s="180" t="n">
        <v>44369</v>
      </c>
      <c r="E59" s="181" t="n">
        <v>55.96</v>
      </c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3" t="n">
        <v>55.96</v>
      </c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4" t="n"/>
      <c r="EG59" s="185">
        <f>SUM(F59:EF59)</f>
        <v/>
      </c>
      <c r="EH59" s="186">
        <f>E59-EG59</f>
        <v/>
      </c>
    </row>
    <row r="60">
      <c r="A60" s="5" t="n">
        <v>59</v>
      </c>
      <c r="B60" s="179" t="n">
        <v>44438</v>
      </c>
      <c r="C60" s="68" t="inlineStr">
        <is>
          <t>3-409-25355</t>
        </is>
      </c>
      <c r="D60" s="180" t="n">
        <v>44432</v>
      </c>
      <c r="E60" s="181" t="n">
        <v>173.38</v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3" t="n">
        <v>173.38</v>
      </c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4" t="n"/>
      <c r="EG60" s="185">
        <f>SUM(F60:EF60)</f>
        <v/>
      </c>
      <c r="EH60" s="186">
        <f>E60-EG60</f>
        <v/>
      </c>
    </row>
    <row r="61">
      <c r="A61" s="5" t="n">
        <v>60</v>
      </c>
      <c r="B61" s="179" t="n">
        <v>44438</v>
      </c>
      <c r="C61" s="68" t="inlineStr">
        <is>
          <t>3-409-16947</t>
        </is>
      </c>
      <c r="D61" s="180" t="n">
        <v>44432</v>
      </c>
      <c r="E61" s="181" t="n">
        <v>7801.87</v>
      </c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3" t="n">
        <v>1119.68</v>
      </c>
      <c r="AM61" s="183" t="n">
        <v>894.77</v>
      </c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3" t="n">
        <v>41</v>
      </c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3">
        <f>2755.19+2991.23</f>
        <v/>
      </c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2" t="n"/>
      <c r="ED61" s="182" t="n"/>
      <c r="EE61" s="182" t="n"/>
      <c r="EF61" s="184" t="n"/>
      <c r="EG61" s="185">
        <f>SUM(F61:EF61)</f>
        <v/>
      </c>
      <c r="EH61" s="186">
        <f>E61-EG61</f>
        <v/>
      </c>
    </row>
    <row r="62">
      <c r="A62" s="5" t="n">
        <v>61</v>
      </c>
      <c r="B62" s="179" t="n">
        <v>44438</v>
      </c>
      <c r="C62" s="68" t="inlineStr">
        <is>
          <t>3-409-99998</t>
        </is>
      </c>
      <c r="D62" s="180" t="n">
        <v>44434</v>
      </c>
      <c r="E62" s="181" t="n">
        <v>4752.67</v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3" t="n">
        <v>550.73</v>
      </c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3" t="n">
        <v>4201.94</v>
      </c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4" t="n"/>
      <c r="EG62" s="185">
        <f>SUM(F62:EF62)</f>
        <v/>
      </c>
      <c r="EH62" s="186">
        <f>E62-EG62</f>
        <v/>
      </c>
    </row>
    <row r="63">
      <c r="A63" s="5" t="n">
        <v>62</v>
      </c>
      <c r="B63" s="179" t="n">
        <v>44438</v>
      </c>
      <c r="C63" s="68" t="inlineStr">
        <is>
          <t>3-410-37221</t>
        </is>
      </c>
      <c r="D63" s="180" t="n">
        <v>44435</v>
      </c>
      <c r="E63" s="181" t="n">
        <v>8340.07</v>
      </c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3" t="n">
        <v>370.73</v>
      </c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3">
        <f>1357.09+3463.57+3148.68</f>
        <v/>
      </c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4" t="n"/>
      <c r="EG63" s="185">
        <f>SUM(F63:EF63)</f>
        <v/>
      </c>
      <c r="EH63" s="186">
        <f>E63-EG63</f>
        <v/>
      </c>
    </row>
    <row r="64">
      <c r="A64" s="5" t="n">
        <v>63</v>
      </c>
      <c r="B64" s="179" t="n">
        <v>44438</v>
      </c>
      <c r="C64" s="68" t="inlineStr">
        <is>
          <t>7-481-70414</t>
        </is>
      </c>
      <c r="D64" s="180" t="n">
        <v>44435</v>
      </c>
      <c r="E64" s="181" t="n">
        <v>5.81</v>
      </c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3" t="n">
        <v>5.81</v>
      </c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2" t="n"/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2" t="n"/>
      <c r="DN64" s="182" t="n"/>
      <c r="DO64" s="182" t="n"/>
      <c r="DP64" s="182" t="n"/>
      <c r="DQ64" s="182" t="n"/>
      <c r="DR64" s="182" t="n"/>
      <c r="DS64" s="182" t="n"/>
      <c r="DT64" s="182" t="n"/>
      <c r="DU64" s="182" t="n"/>
      <c r="DV64" s="182" t="n"/>
      <c r="DW64" s="182" t="n"/>
      <c r="DX64" s="182" t="n"/>
      <c r="DY64" s="182" t="n"/>
      <c r="DZ64" s="182" t="n"/>
      <c r="EA64" s="182" t="n"/>
      <c r="EB64" s="182" t="n"/>
      <c r="EC64" s="182" t="n"/>
      <c r="ED64" s="182" t="n"/>
      <c r="EE64" s="182" t="n"/>
      <c r="EF64" s="184" t="n"/>
      <c r="EG64" s="185">
        <f>SUM(F64:EF64)</f>
        <v/>
      </c>
      <c r="EH64" s="186">
        <f>E64-EG64</f>
        <v/>
      </c>
    </row>
    <row r="65">
      <c r="A65" s="5" t="n">
        <v>64</v>
      </c>
      <c r="B65" s="179" t="n">
        <v>44438</v>
      </c>
      <c r="C65" s="68" t="inlineStr">
        <is>
          <t>3-410-88098</t>
        </is>
      </c>
      <c r="D65" s="180" t="n">
        <v>44438</v>
      </c>
      <c r="E65" s="181" t="n">
        <v>252.57</v>
      </c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2" t="n"/>
      <c r="CV65" s="182" t="n"/>
      <c r="CW65" s="183" t="n">
        <v>192.43</v>
      </c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3" t="n">
        <v>60.14</v>
      </c>
      <c r="DZ65" s="182" t="n"/>
      <c r="EA65" s="182" t="n"/>
      <c r="EB65" s="182" t="n"/>
      <c r="EC65" s="182" t="n"/>
      <c r="ED65" s="182" t="n"/>
      <c r="EE65" s="182" t="n"/>
      <c r="EF65" s="184" t="n"/>
      <c r="EG65" s="185">
        <f>SUM(F65:EF65)</f>
        <v/>
      </c>
      <c r="EH65" s="186">
        <f>E65-EG65</f>
        <v/>
      </c>
    </row>
    <row r="66">
      <c r="A66" s="5" t="n">
        <v>65</v>
      </c>
      <c r="B66" s="179" t="n">
        <v>44439</v>
      </c>
      <c r="C66" s="68" t="inlineStr">
        <is>
          <t>Samtec 15563900</t>
        </is>
      </c>
      <c r="D66" s="180" t="n">
        <v>44371</v>
      </c>
      <c r="E66" s="181" t="n">
        <v>150</v>
      </c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2" t="n"/>
      <c r="DO66" s="182" t="n"/>
      <c r="DP66" s="182" t="n"/>
      <c r="DQ66" s="182" t="n"/>
      <c r="DR66" s="182" t="n"/>
      <c r="DS66" s="182" t="n"/>
      <c r="DT66" s="182" t="n"/>
      <c r="DU66" s="183" t="n">
        <v>150</v>
      </c>
      <c r="DV66" s="182" t="n"/>
      <c r="DW66" s="182" t="n"/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4" t="n"/>
      <c r="EG66" s="185">
        <f>SUM(F66:EF66)</f>
        <v/>
      </c>
      <c r="EH66" s="186">
        <f>E66-EG66</f>
        <v/>
      </c>
    </row>
    <row r="67">
      <c r="A67" s="5" t="n">
        <v>66</v>
      </c>
      <c r="B67" s="179" t="n">
        <v>44439</v>
      </c>
      <c r="C67" s="68" t="inlineStr">
        <is>
          <t>DIGIKEY 2103640,2103619,4500622721</t>
        </is>
      </c>
      <c r="D67" s="180" t="n">
        <v>44397</v>
      </c>
      <c r="E67" s="181">
        <f>0.86+80.06+39.57</f>
        <v/>
      </c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3" t="n">
        <v>120.49</v>
      </c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2" t="n"/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2" t="n"/>
      <c r="DG67" s="182" t="n"/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2" t="n"/>
      <c r="DT67" s="182" t="n"/>
      <c r="DU67" s="182" t="n"/>
      <c r="DV67" s="182" t="n"/>
      <c r="DW67" s="182" t="n"/>
      <c r="DX67" s="182" t="n"/>
      <c r="DY67" s="182" t="n"/>
      <c r="DZ67" s="182" t="n"/>
      <c r="EA67" s="182" t="n"/>
      <c r="EB67" s="182" t="n"/>
      <c r="EC67" s="182" t="n"/>
      <c r="ED67" s="182" t="n"/>
      <c r="EE67" s="182" t="n"/>
      <c r="EF67" s="184" t="n"/>
      <c r="EG67" s="185">
        <f>SUM(F67:EF67)</f>
        <v/>
      </c>
      <c r="EH67" s="186">
        <f>E67-EG67</f>
        <v/>
      </c>
    </row>
    <row r="68">
      <c r="A68" s="5" t="n">
        <v>67</v>
      </c>
      <c r="B68" s="179" t="n">
        <v>44439</v>
      </c>
      <c r="C68" s="68" t="inlineStr">
        <is>
          <t>DIGIKEY 2103945</t>
        </is>
      </c>
      <c r="D68" s="180" t="n">
        <v>44406</v>
      </c>
      <c r="E68" s="181" t="n">
        <v>5.64</v>
      </c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3" t="n">
        <v>5.64</v>
      </c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2" t="n"/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4" t="n"/>
      <c r="EG68" s="185">
        <f>SUM(F68:EF68)</f>
        <v/>
      </c>
      <c r="EH68" s="186">
        <f>E68-EG68</f>
        <v/>
      </c>
    </row>
    <row r="69">
      <c r="A69" s="5" t="n">
        <v>68</v>
      </c>
      <c r="B69" s="179" t="n">
        <v>44439</v>
      </c>
      <c r="C69" s="68" t="inlineStr">
        <is>
          <t>DIGIKEY 2103759</t>
        </is>
      </c>
      <c r="D69" s="180" t="n">
        <v>44400</v>
      </c>
      <c r="E69" s="181" t="n">
        <v>0.19</v>
      </c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3" t="n">
        <v>0.19</v>
      </c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2" t="n"/>
      <c r="DO69" s="182" t="n"/>
      <c r="DP69" s="182" t="n"/>
      <c r="DQ69" s="182" t="n"/>
      <c r="DR69" s="182" t="n"/>
      <c r="DS69" s="182" t="n"/>
      <c r="DT69" s="182" t="n"/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4" t="n"/>
      <c r="EG69" s="185">
        <f>SUM(F69:EF69)</f>
        <v/>
      </c>
      <c r="EH69" s="186">
        <f>E69-EG69</f>
        <v/>
      </c>
    </row>
    <row r="70">
      <c r="A70" s="5" t="n">
        <v>69</v>
      </c>
      <c r="B70" s="179" t="n">
        <v>44439</v>
      </c>
      <c r="C70" s="68" t="inlineStr">
        <is>
          <t>DIGIKEY 2103351</t>
        </is>
      </c>
      <c r="D70" s="180" t="n">
        <v>44407</v>
      </c>
      <c r="E70" s="181" t="n">
        <v>9.1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3" t="n">
        <v>9.1</v>
      </c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4" t="n"/>
      <c r="EG70" s="185">
        <f>SUM(F70:EF70)</f>
        <v/>
      </c>
      <c r="EH70" s="186">
        <f>E70-EG70</f>
        <v/>
      </c>
    </row>
    <row r="71">
      <c r="A71" s="5" t="n">
        <v>70</v>
      </c>
      <c r="B71" s="179" t="n">
        <v>44439</v>
      </c>
      <c r="C71" s="68" t="inlineStr">
        <is>
          <t>DIGIKEY 2103332,2102684, 2102689</t>
        </is>
      </c>
      <c r="D71" s="180" t="n">
        <v>44405</v>
      </c>
      <c r="E71" s="181">
        <f>0.18+13.85+17.72</f>
        <v/>
      </c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3" t="n">
        <v>31.75</v>
      </c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4" t="n"/>
      <c r="EG71" s="185">
        <f>SUM(F71:EF71)</f>
        <v/>
      </c>
      <c r="EH71" s="186">
        <f>E71-EG71</f>
        <v/>
      </c>
    </row>
    <row r="72">
      <c r="A72" s="5" t="n">
        <v>71</v>
      </c>
      <c r="B72" s="179" t="n">
        <v>44439</v>
      </c>
      <c r="C72" s="68" t="inlineStr">
        <is>
          <t>DIGIKEY 2101307,2101307</t>
        </is>
      </c>
      <c r="D72" s="180" t="n">
        <v>44392</v>
      </c>
      <c r="E72" s="181">
        <f>37.3+51.01</f>
        <v/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3" t="n">
        <v>88.31</v>
      </c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4" t="n"/>
      <c r="EG72" s="185">
        <f>SUM(F72:EF72)</f>
        <v/>
      </c>
      <c r="EH72" s="186">
        <f>E72-EG72</f>
        <v/>
      </c>
    </row>
    <row r="73">
      <c r="A73" s="5" t="n">
        <v>72</v>
      </c>
      <c r="B73" s="179" t="n">
        <v>44439</v>
      </c>
      <c r="C73" s="68" t="inlineStr">
        <is>
          <t>DIGIKEY 2101315</t>
        </is>
      </c>
      <c r="D73" s="180" t="n">
        <v>44391</v>
      </c>
      <c r="E73" s="181" t="n">
        <v>55.23</v>
      </c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3" t="n">
        <v>55.23</v>
      </c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4" t="n"/>
      <c r="EG73" s="185">
        <f>SUM(F73:EF73)</f>
        <v/>
      </c>
      <c r="EH73" s="186">
        <f>E73-EG73</f>
        <v/>
      </c>
    </row>
    <row r="74">
      <c r="A74" s="5" t="n">
        <v>73</v>
      </c>
      <c r="B74" s="179" t="n">
        <v>44439</v>
      </c>
      <c r="C74" s="68" t="inlineStr">
        <is>
          <t>DIGIKEY 2103393</t>
        </is>
      </c>
      <c r="D74" s="180" t="n">
        <v>44390</v>
      </c>
      <c r="E74" s="181" t="n">
        <v>518.65</v>
      </c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3" t="n">
        <v>518.65</v>
      </c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2" t="n"/>
      <c r="EF74" s="184" t="n"/>
      <c r="EG74" s="185">
        <f>SUM(F74:EF74)</f>
        <v/>
      </c>
      <c r="EH74" s="186">
        <f>E74-EG74</f>
        <v/>
      </c>
    </row>
    <row r="75">
      <c r="A75" s="5" t="n">
        <v>74</v>
      </c>
      <c r="B75" s="179" t="n">
        <v>44439</v>
      </c>
      <c r="C75" s="68" t="inlineStr">
        <is>
          <t>DIGIKEY 2103915</t>
        </is>
      </c>
      <c r="D75" s="180" t="n">
        <v>44390</v>
      </c>
      <c r="E75" s="181" t="n">
        <v>125.15</v>
      </c>
      <c r="F75" s="182" t="n"/>
      <c r="G75" s="182" t="n"/>
      <c r="H75" s="182" t="n"/>
      <c r="I75" s="182" t="n"/>
      <c r="J75" s="182" t="n"/>
      <c r="K75" s="182" t="n"/>
      <c r="L75" s="182" t="n"/>
      <c r="M75" s="183" t="n">
        <v>125.15</v>
      </c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4" t="n"/>
      <c r="EG75" s="185">
        <f>SUM(F75:EF75)</f>
        <v/>
      </c>
      <c r="EH75" s="186">
        <f>E75-EG75</f>
        <v/>
      </c>
    </row>
    <row r="76">
      <c r="A76" s="5" t="n">
        <v>75</v>
      </c>
      <c r="B76" s="179" t="n">
        <v>44439</v>
      </c>
      <c r="C76" s="68" t="inlineStr">
        <is>
          <t>DIGIKEY 2103391</t>
        </is>
      </c>
      <c r="D76" s="180" t="n">
        <v>44390</v>
      </c>
      <c r="E76" s="181" t="n">
        <v>22.55</v>
      </c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3" t="n">
        <v>22.55</v>
      </c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2" t="n"/>
      <c r="DT76" s="182" t="n"/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2" t="n"/>
      <c r="ED76" s="182" t="n"/>
      <c r="EE76" s="182" t="n"/>
      <c r="EF76" s="184" t="n"/>
      <c r="EG76" s="185">
        <f>SUM(F76:EF76)</f>
        <v/>
      </c>
      <c r="EH76" s="186">
        <f>E76-EG76</f>
        <v/>
      </c>
    </row>
    <row r="77">
      <c r="A77" s="5" t="n">
        <v>76</v>
      </c>
      <c r="B77" s="179" t="n">
        <v>44439</v>
      </c>
      <c r="C77" s="68" t="inlineStr">
        <is>
          <t>DIGIKEY 2103914</t>
        </is>
      </c>
      <c r="D77" s="180" t="n">
        <v>44389</v>
      </c>
      <c r="E77" s="181" t="n">
        <v>15.02</v>
      </c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182" t="n"/>
      <c r="CA77" s="182" t="n"/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3" t="n">
        <v>15.02</v>
      </c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4" t="n"/>
      <c r="EG77" s="185">
        <f>SUM(F77:EF77)</f>
        <v/>
      </c>
      <c r="EH77" s="186">
        <f>E77-EG77</f>
        <v/>
      </c>
    </row>
    <row r="78">
      <c r="A78" s="5" t="n">
        <v>77</v>
      </c>
      <c r="B78" s="179" t="n">
        <v>44439</v>
      </c>
      <c r="C78" s="68" t="inlineStr">
        <is>
          <t>DIGIKEY 2103387</t>
        </is>
      </c>
      <c r="D78" s="180" t="n">
        <v>44386</v>
      </c>
      <c r="E78" s="181" t="n">
        <v>496.05</v>
      </c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89" t="n">
        <v>496.05</v>
      </c>
      <c r="CV78" s="182" t="n"/>
      <c r="CW78" s="182" t="n"/>
      <c r="CX78" s="182" t="n"/>
      <c r="CY78" s="182" t="n"/>
      <c r="CZ78" s="182" t="n"/>
      <c r="DA78" s="182" t="n"/>
      <c r="DB78" s="182" t="n"/>
      <c r="DC78" s="182" t="n"/>
      <c r="DD78" s="182" t="n"/>
      <c r="DE78" s="182" t="n"/>
      <c r="DF78" s="182" t="n"/>
      <c r="DG78" s="182" t="n"/>
      <c r="DH78" s="182" t="n"/>
      <c r="DI78" s="182" t="n"/>
      <c r="DJ78" s="182" t="n"/>
      <c r="DK78" s="182" t="n"/>
      <c r="DL78" s="182" t="n"/>
      <c r="DM78" s="182" t="n"/>
      <c r="DN78" s="182" t="n"/>
      <c r="DO78" s="182" t="n"/>
      <c r="DP78" s="182" t="n"/>
      <c r="DQ78" s="182" t="n"/>
      <c r="DR78" s="182" t="n"/>
      <c r="DS78" s="182" t="n"/>
      <c r="DT78" s="182" t="n"/>
      <c r="DU78" s="182" t="n"/>
      <c r="DV78" s="182" t="n"/>
      <c r="DW78" s="182" t="n"/>
      <c r="DX78" s="182" t="n"/>
      <c r="DY78" s="182" t="n"/>
      <c r="DZ78" s="182" t="n"/>
      <c r="EA78" s="182" t="n"/>
      <c r="EB78" s="182" t="n"/>
      <c r="EC78" s="182" t="n"/>
      <c r="ED78" s="182" t="n"/>
      <c r="EE78" s="182" t="n"/>
      <c r="EF78" s="184" t="n"/>
      <c r="EG78" s="185">
        <f>SUM(F78:EF78)</f>
        <v/>
      </c>
      <c r="EH78" s="186">
        <f>E78-EG78</f>
        <v/>
      </c>
    </row>
    <row r="79">
      <c r="A79" s="5" t="n">
        <v>78</v>
      </c>
      <c r="B79" s="179" t="n">
        <v>44439</v>
      </c>
      <c r="C79" s="68" t="inlineStr">
        <is>
          <t>DIGIKEY 2102342</t>
        </is>
      </c>
      <c r="D79" s="180" t="n">
        <v>44370</v>
      </c>
      <c r="E79" s="181">
        <f>1.62+73.66</f>
        <v/>
      </c>
      <c r="F79" s="182" t="n"/>
      <c r="G79" s="182" t="n"/>
      <c r="H79" s="182" t="n"/>
      <c r="I79" s="182" t="n"/>
      <c r="J79" s="183" t="n">
        <v>75.28</v>
      </c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2" t="n"/>
      <c r="BX79" s="182" t="n"/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2" t="n"/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2" t="n"/>
      <c r="DB79" s="182" t="n"/>
      <c r="DC79" s="182" t="n"/>
      <c r="DD79" s="182" t="n"/>
      <c r="DE79" s="182" t="n"/>
      <c r="DF79" s="182" t="n"/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2" t="n"/>
      <c r="DT79" s="182" t="n"/>
      <c r="DU79" s="182" t="n"/>
      <c r="DV79" s="182" t="n"/>
      <c r="DW79" s="182" t="n"/>
      <c r="DX79" s="182" t="n"/>
      <c r="DY79" s="182" t="n"/>
      <c r="DZ79" s="182" t="n"/>
      <c r="EA79" s="182" t="n"/>
      <c r="EB79" s="182" t="n"/>
      <c r="EC79" s="182" t="n"/>
      <c r="ED79" s="182" t="n"/>
      <c r="EE79" s="182" t="n"/>
      <c r="EF79" s="184" t="n"/>
      <c r="EG79" s="185">
        <f>SUM(F79:EF79)</f>
        <v/>
      </c>
      <c r="EH79" s="186">
        <f>E79-EG79</f>
        <v/>
      </c>
    </row>
    <row r="80">
      <c r="A80" s="5" t="n">
        <v>79</v>
      </c>
      <c r="B80" s="179" t="n">
        <v>44439</v>
      </c>
      <c r="C80" s="68" t="inlineStr">
        <is>
          <t>Samtec 2103566</t>
        </is>
      </c>
      <c r="D80" s="180" t="n">
        <v>44398</v>
      </c>
      <c r="E80" s="181" t="n">
        <v>13.43</v>
      </c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2" t="n"/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2" t="n"/>
      <c r="BU80" s="182" t="n"/>
      <c r="BV80" s="182" t="n"/>
      <c r="BW80" s="182" t="n"/>
      <c r="BX80" s="182" t="n"/>
      <c r="BY80" s="182" t="n"/>
      <c r="BZ80" s="182" t="n"/>
      <c r="CA80" s="218" t="n"/>
      <c r="CB80" s="88" t="n">
        <v>13.43</v>
      </c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2" t="n"/>
      <c r="CQ80" s="182" t="n"/>
      <c r="CR80" s="182" t="n"/>
      <c r="CS80" s="182" t="n"/>
      <c r="CT80" s="182" t="n"/>
      <c r="CU80" s="182" t="n"/>
      <c r="CV80" s="182" t="n"/>
      <c r="CW80" s="182" t="n"/>
      <c r="CX80" s="182" t="n"/>
      <c r="CY80" s="182" t="n"/>
      <c r="CZ80" s="182" t="n"/>
      <c r="DA80" s="182" t="n"/>
      <c r="DB80" s="182" t="n"/>
      <c r="DC80" s="182" t="n"/>
      <c r="DD80" s="182" t="n"/>
      <c r="DE80" s="182" t="n"/>
      <c r="DF80" s="182" t="n"/>
      <c r="DG80" s="182" t="n"/>
      <c r="DH80" s="182" t="n"/>
      <c r="DI80" s="182" t="n"/>
      <c r="DJ80" s="182" t="n"/>
      <c r="DK80" s="182" t="n"/>
      <c r="DL80" s="182" t="n"/>
      <c r="DM80" s="182" t="n"/>
      <c r="DN80" s="182" t="n"/>
      <c r="DO80" s="182" t="n"/>
      <c r="DP80" s="182" t="n"/>
      <c r="DQ80" s="182" t="n"/>
      <c r="DR80" s="182" t="n"/>
      <c r="DS80" s="182" t="n"/>
      <c r="DT80" s="182" t="n"/>
      <c r="DU80" s="182" t="n"/>
      <c r="DV80" s="182" t="n"/>
      <c r="DW80" s="182" t="n"/>
      <c r="DX80" s="182" t="n"/>
      <c r="DY80" s="182" t="n"/>
      <c r="DZ80" s="182" t="n"/>
      <c r="EA80" s="182" t="n"/>
      <c r="EB80" s="182" t="n"/>
      <c r="EC80" s="182" t="n"/>
      <c r="ED80" s="182" t="n"/>
      <c r="EE80" s="182" t="n"/>
      <c r="EF80" s="184" t="n"/>
      <c r="EG80" s="185">
        <f>SUM(F80:EF80)</f>
        <v/>
      </c>
      <c r="EH80" s="186">
        <f>E80-EG80</f>
        <v/>
      </c>
    </row>
    <row r="81">
      <c r="A81" s="5" t="n">
        <v>80</v>
      </c>
      <c r="B81" s="179" t="n">
        <v>44439</v>
      </c>
      <c r="C81" s="68" t="inlineStr">
        <is>
          <t>DIGIKEY 2100989</t>
        </is>
      </c>
      <c r="D81" s="180" t="n">
        <v>44337</v>
      </c>
      <c r="E81" s="181" t="n">
        <v>4.51</v>
      </c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2" t="n"/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3" t="n">
        <v>4.51</v>
      </c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2" t="n"/>
      <c r="CA81" s="182" t="n"/>
      <c r="CB81" s="182" t="n"/>
      <c r="CC81" s="182" t="n"/>
      <c r="CD81" s="182" t="n"/>
      <c r="CE81" s="182" t="n"/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2" t="n"/>
      <c r="CQ81" s="182" t="n"/>
      <c r="CR81" s="182" t="n"/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2" t="n"/>
      <c r="DG81" s="182" t="n"/>
      <c r="DH81" s="182" t="n"/>
      <c r="DI81" s="182" t="n"/>
      <c r="DJ81" s="182" t="n"/>
      <c r="DK81" s="182" t="n"/>
      <c r="DL81" s="182" t="n"/>
      <c r="DM81" s="182" t="n"/>
      <c r="DN81" s="182" t="n"/>
      <c r="DO81" s="182" t="n"/>
      <c r="DP81" s="182" t="n"/>
      <c r="DQ81" s="182" t="n"/>
      <c r="DR81" s="182" t="n"/>
      <c r="DS81" s="182" t="n"/>
      <c r="DT81" s="182" t="n"/>
      <c r="DU81" s="182" t="n"/>
      <c r="DV81" s="182" t="n"/>
      <c r="DW81" s="182" t="n"/>
      <c r="DX81" s="182" t="n"/>
      <c r="DY81" s="182" t="n"/>
      <c r="DZ81" s="182" t="n"/>
      <c r="EA81" s="182" t="n"/>
      <c r="EB81" s="182" t="n"/>
      <c r="EC81" s="182" t="n"/>
      <c r="ED81" s="182" t="n"/>
      <c r="EE81" s="182" t="n"/>
      <c r="EF81" s="184" t="n"/>
      <c r="EG81" s="185">
        <f>SUM(F81:EF81)</f>
        <v/>
      </c>
      <c r="EH81" s="186">
        <f>E81-EG81</f>
        <v/>
      </c>
    </row>
    <row r="82">
      <c r="A82" s="5" t="n">
        <v>81</v>
      </c>
      <c r="B82" s="179" t="n">
        <v>44439</v>
      </c>
      <c r="C82" s="68" t="inlineStr">
        <is>
          <t>DIGIKEY 2103041</t>
        </is>
      </c>
      <c r="D82" s="180" t="n">
        <v>44337</v>
      </c>
      <c r="E82" s="181" t="n">
        <v>44.35</v>
      </c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2" t="n"/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2" t="n"/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2" t="n"/>
      <c r="CA82" s="182" t="n"/>
      <c r="CB82" s="182" t="n"/>
      <c r="CC82" s="182" t="n"/>
      <c r="CD82" s="182" t="n"/>
      <c r="CE82" s="182" t="n"/>
      <c r="CF82" s="182" t="n"/>
      <c r="CG82" s="182" t="n"/>
      <c r="CH82" s="182" t="n"/>
      <c r="CI82" s="182" t="n"/>
      <c r="CJ82" s="182" t="n"/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2" t="n"/>
      <c r="DG82" s="182" t="n"/>
      <c r="DH82" s="182" t="n"/>
      <c r="DI82" s="182" t="n"/>
      <c r="DJ82" s="182" t="n"/>
      <c r="DK82" s="182" t="n"/>
      <c r="DL82" s="182" t="n"/>
      <c r="DM82" s="182" t="n"/>
      <c r="DN82" s="182" t="n"/>
      <c r="DO82" s="182" t="n"/>
      <c r="DP82" s="182" t="n"/>
      <c r="DQ82" s="182" t="n"/>
      <c r="DR82" s="182" t="n"/>
      <c r="DS82" s="182" t="n"/>
      <c r="DT82" s="182" t="n"/>
      <c r="DU82" s="182" t="n"/>
      <c r="DV82" s="182" t="n"/>
      <c r="DW82" s="182" t="n"/>
      <c r="DX82" s="182" t="n"/>
      <c r="DY82" s="182" t="n"/>
      <c r="DZ82" s="183" t="n">
        <v>44.35</v>
      </c>
      <c r="EA82" s="182" t="n"/>
      <c r="EB82" s="182" t="n"/>
      <c r="EC82" s="182" t="n"/>
      <c r="ED82" s="182" t="n"/>
      <c r="EE82" s="182" t="n"/>
      <c r="EF82" s="184" t="n"/>
      <c r="EG82" s="185">
        <f>SUM(F82:EF82)</f>
        <v/>
      </c>
      <c r="EH82" s="186">
        <f>E82-EG82</f>
        <v/>
      </c>
    </row>
    <row r="83">
      <c r="A83" s="5" t="n">
        <v>82</v>
      </c>
      <c r="B83" s="179" t="n">
        <v>44439</v>
      </c>
      <c r="C83" s="68" t="inlineStr">
        <is>
          <t>DIGIKEY 2103081</t>
        </is>
      </c>
      <c r="D83" s="180" t="n">
        <v>44348</v>
      </c>
      <c r="E83" s="181" t="n">
        <v>0.75</v>
      </c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3" t="n">
        <v>0.75</v>
      </c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2" t="n"/>
      <c r="AB83" s="182" t="n"/>
      <c r="AC83" s="182" t="n"/>
      <c r="AD83" s="182" t="n"/>
      <c r="AE83" s="182" t="n"/>
      <c r="AF83" s="182" t="n"/>
      <c r="AG83" s="182" t="n"/>
      <c r="AH83" s="182" t="n"/>
      <c r="AI83" s="182" t="n"/>
      <c r="AJ83" s="182" t="n"/>
      <c r="AK83" s="182" t="n"/>
      <c r="AL83" s="182" t="n"/>
      <c r="AM83" s="182" t="n"/>
      <c r="AN83" s="182" t="n"/>
      <c r="AO83" s="182" t="n"/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2" t="n"/>
      <c r="BP83" s="182" t="n"/>
      <c r="BQ83" s="182" t="n"/>
      <c r="BR83" s="182" t="n"/>
      <c r="BS83" s="182" t="n"/>
      <c r="BT83" s="182" t="n"/>
      <c r="BU83" s="182" t="n"/>
      <c r="BV83" s="182" t="n"/>
      <c r="BW83" s="182" t="n"/>
      <c r="BX83" s="182" t="n"/>
      <c r="BY83" s="182" t="n"/>
      <c r="BZ83" s="182" t="n"/>
      <c r="CA83" s="182" t="n"/>
      <c r="CB83" s="182" t="n"/>
      <c r="CC83" s="182" t="n"/>
      <c r="CD83" s="182" t="n"/>
      <c r="CE83" s="182" t="n"/>
      <c r="CF83" s="182" t="n"/>
      <c r="CG83" s="182" t="n"/>
      <c r="CH83" s="182" t="n"/>
      <c r="CI83" s="182" t="n"/>
      <c r="CJ83" s="182" t="n"/>
      <c r="CK83" s="182" t="n"/>
      <c r="CL83" s="182" t="n"/>
      <c r="CM83" s="182" t="n"/>
      <c r="CN83" s="182" t="n"/>
      <c r="CO83" s="182" t="n"/>
      <c r="CP83" s="182" t="n"/>
      <c r="CQ83" s="182" t="n"/>
      <c r="CR83" s="182" t="n"/>
      <c r="CS83" s="182" t="n"/>
      <c r="CT83" s="182" t="n"/>
      <c r="CU83" s="182" t="n"/>
      <c r="CV83" s="182" t="n"/>
      <c r="CW83" s="182" t="n"/>
      <c r="CX83" s="182" t="n"/>
      <c r="CY83" s="182" t="n"/>
      <c r="CZ83" s="182" t="n"/>
      <c r="DA83" s="182" t="n"/>
      <c r="DB83" s="182" t="n"/>
      <c r="DC83" s="182" t="n"/>
      <c r="DD83" s="182" t="n"/>
      <c r="DE83" s="182" t="n"/>
      <c r="DF83" s="182" t="n"/>
      <c r="DG83" s="182" t="n"/>
      <c r="DH83" s="182" t="n"/>
      <c r="DI83" s="182" t="n"/>
      <c r="DJ83" s="182" t="n"/>
      <c r="DK83" s="182" t="n"/>
      <c r="DL83" s="182" t="n"/>
      <c r="DM83" s="182" t="n"/>
      <c r="DN83" s="182" t="n"/>
      <c r="DO83" s="182" t="n"/>
      <c r="DP83" s="182" t="n"/>
      <c r="DQ83" s="182" t="n"/>
      <c r="DR83" s="182" t="n"/>
      <c r="DS83" s="182" t="n"/>
      <c r="DT83" s="182" t="n"/>
      <c r="DU83" s="182" t="n"/>
      <c r="DV83" s="182" t="n"/>
      <c r="DW83" s="182" t="n"/>
      <c r="DX83" s="182" t="n"/>
      <c r="DY83" s="182" t="n"/>
      <c r="DZ83" s="182" t="n"/>
      <c r="EA83" s="182" t="n"/>
      <c r="EB83" s="182" t="n"/>
      <c r="EC83" s="182" t="n"/>
      <c r="ED83" s="182" t="n"/>
      <c r="EE83" s="182" t="n"/>
      <c r="EF83" s="184" t="n"/>
      <c r="EG83" s="185">
        <f>SUM(F83:EF83)</f>
        <v/>
      </c>
      <c r="EH83" s="186">
        <f>E83-EG83</f>
        <v/>
      </c>
    </row>
    <row r="84">
      <c r="A84" s="5" t="n">
        <v>83</v>
      </c>
      <c r="B84" s="179" t="n">
        <v>44439</v>
      </c>
      <c r="C84" s="68" t="inlineStr">
        <is>
          <t>DIGIKEY 2101809,2101814,2101842</t>
        </is>
      </c>
      <c r="D84" s="180" t="n">
        <v>44336</v>
      </c>
      <c r="E84" s="181">
        <f>235.5+1090.97+5.51</f>
        <v/>
      </c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2" t="n"/>
      <c r="BU84" s="182" t="n"/>
      <c r="BV84" s="182" t="n"/>
      <c r="BW84" s="182" t="n"/>
      <c r="BX84" s="182" t="n"/>
      <c r="BY84" s="182" t="n"/>
      <c r="BZ84" s="182" t="n"/>
      <c r="CA84" s="182" t="n"/>
      <c r="CB84" s="182" t="n"/>
      <c r="CC84" s="182" t="n"/>
      <c r="CD84" s="182" t="n"/>
      <c r="CE84" s="182" t="n"/>
      <c r="CF84" s="182" t="n"/>
      <c r="CG84" s="182" t="n"/>
      <c r="CH84" s="182" t="n"/>
      <c r="CI84" s="182" t="n"/>
      <c r="CJ84" s="182" t="n"/>
      <c r="CK84" s="182" t="n"/>
      <c r="CL84" s="182" t="n"/>
      <c r="CM84" s="182" t="n"/>
      <c r="CN84" s="182" t="n"/>
      <c r="CO84" s="182" t="n"/>
      <c r="CP84" s="182" t="n"/>
      <c r="CQ84" s="182" t="n"/>
      <c r="CR84" s="182" t="n"/>
      <c r="CS84" s="182" t="n"/>
      <c r="CT84" s="182" t="n"/>
      <c r="CU84" s="182" t="n"/>
      <c r="CV84" s="182" t="n"/>
      <c r="CW84" s="182" t="n"/>
      <c r="CX84" s="182" t="n"/>
      <c r="CY84" s="182" t="n"/>
      <c r="CZ84" s="182" t="n"/>
      <c r="DA84" s="182" t="n"/>
      <c r="DB84" s="182" t="n"/>
      <c r="DC84" s="182" t="n"/>
      <c r="DD84" s="182" t="n"/>
      <c r="DE84" s="182" t="n"/>
      <c r="DF84" s="182" t="n"/>
      <c r="DG84" s="183" t="n">
        <v>1331.98</v>
      </c>
      <c r="DH84" s="182" t="n"/>
      <c r="DI84" s="182" t="n"/>
      <c r="DJ84" s="182" t="n"/>
      <c r="DK84" s="182" t="n"/>
      <c r="DL84" s="182" t="n"/>
      <c r="DM84" s="182" t="n"/>
      <c r="DN84" s="182" t="n"/>
      <c r="DO84" s="182" t="n"/>
      <c r="DP84" s="182" t="n"/>
      <c r="DQ84" s="182" t="n"/>
      <c r="DR84" s="182" t="n"/>
      <c r="DS84" s="182" t="n"/>
      <c r="DT84" s="182" t="n"/>
      <c r="DU84" s="182" t="n"/>
      <c r="DV84" s="182" t="n"/>
      <c r="DW84" s="182" t="n"/>
      <c r="DX84" s="182" t="n"/>
      <c r="DY84" s="182" t="n"/>
      <c r="DZ84" s="182" t="n"/>
      <c r="EA84" s="182" t="n"/>
      <c r="EB84" s="182" t="n"/>
      <c r="EC84" s="182" t="n"/>
      <c r="ED84" s="182" t="n"/>
      <c r="EE84" s="182" t="n"/>
      <c r="EF84" s="184" t="n"/>
      <c r="EG84" s="185">
        <f>SUM(F84:EF84)</f>
        <v/>
      </c>
      <c r="EH84" s="186">
        <f>E84-EG84</f>
        <v/>
      </c>
    </row>
    <row r="85">
      <c r="A85" s="5" t="n">
        <v>84</v>
      </c>
      <c r="B85" s="179" t="n">
        <v>44439</v>
      </c>
      <c r="C85" s="68" t="inlineStr">
        <is>
          <t>DIGIKEY 2102053</t>
        </is>
      </c>
      <c r="D85" s="180" t="n">
        <v>44340</v>
      </c>
      <c r="E85" s="181" t="n">
        <v>7.12</v>
      </c>
      <c r="F85" s="182" t="n"/>
      <c r="G85" s="182" t="n"/>
      <c r="H85" s="182" t="n"/>
      <c r="I85" s="183" t="n">
        <v>7.12</v>
      </c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2" t="n"/>
      <c r="S85" s="182" t="n"/>
      <c r="T85" s="182" t="n"/>
      <c r="U85" s="182" t="n"/>
      <c r="V85" s="182" t="n"/>
      <c r="W85" s="182" t="n"/>
      <c r="X85" s="182" t="n"/>
      <c r="Y85" s="182" t="n"/>
      <c r="Z85" s="182" t="n"/>
      <c r="AA85" s="182" t="n"/>
      <c r="AB85" s="182" t="n"/>
      <c r="AC85" s="182" t="n"/>
      <c r="AD85" s="182" t="n"/>
      <c r="AE85" s="182" t="n"/>
      <c r="AF85" s="182" t="n"/>
      <c r="AG85" s="182" t="n"/>
      <c r="AH85" s="182" t="n"/>
      <c r="AI85" s="182" t="n"/>
      <c r="AJ85" s="182" t="n"/>
      <c r="AK85" s="182" t="n"/>
      <c r="AL85" s="182" t="n"/>
      <c r="AM85" s="182" t="n"/>
      <c r="AN85" s="182" t="n"/>
      <c r="AO85" s="182" t="n"/>
      <c r="AP85" s="182" t="n"/>
      <c r="AQ85" s="182" t="n"/>
      <c r="AR85" s="182" t="n"/>
      <c r="AS85" s="182" t="n"/>
      <c r="AT85" s="182" t="n"/>
      <c r="AU85" s="182" t="n"/>
      <c r="AV85" s="182" t="n"/>
      <c r="AW85" s="182" t="n"/>
      <c r="AX85" s="182" t="n"/>
      <c r="AY85" s="182" t="n"/>
      <c r="AZ85" s="182" t="n"/>
      <c r="BA85" s="182" t="n"/>
      <c r="BB85" s="182" t="n"/>
      <c r="BC85" s="182" t="n"/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2" t="n"/>
      <c r="BM85" s="182" t="n"/>
      <c r="BN85" s="182" t="n"/>
      <c r="BO85" s="182" t="n"/>
      <c r="BP85" s="182" t="n"/>
      <c r="BQ85" s="182" t="n"/>
      <c r="BR85" s="182" t="n"/>
      <c r="BS85" s="182" t="n"/>
      <c r="BT85" s="182" t="n"/>
      <c r="BU85" s="182" t="n"/>
      <c r="BV85" s="182" t="n"/>
      <c r="BW85" s="182" t="n"/>
      <c r="BX85" s="182" t="n"/>
      <c r="BY85" s="182" t="n"/>
      <c r="BZ85" s="182" t="n"/>
      <c r="CA85" s="182" t="n"/>
      <c r="CB85" s="182" t="n"/>
      <c r="CC85" s="182" t="n"/>
      <c r="CD85" s="182" t="n"/>
      <c r="CE85" s="182" t="n"/>
      <c r="CF85" s="182" t="n"/>
      <c r="CG85" s="182" t="n"/>
      <c r="CH85" s="182" t="n"/>
      <c r="CI85" s="182" t="n"/>
      <c r="CJ85" s="182" t="n"/>
      <c r="CK85" s="182" t="n"/>
      <c r="CL85" s="182" t="n"/>
      <c r="CM85" s="182" t="n"/>
      <c r="CN85" s="182" t="n"/>
      <c r="CO85" s="182" t="n"/>
      <c r="CP85" s="182" t="n"/>
      <c r="CQ85" s="182" t="n"/>
      <c r="CR85" s="182" t="n"/>
      <c r="CS85" s="182" t="n"/>
      <c r="CT85" s="182" t="n"/>
      <c r="CU85" s="182" t="n"/>
      <c r="CV85" s="182" t="n"/>
      <c r="CW85" s="182" t="n"/>
      <c r="CX85" s="182" t="n"/>
      <c r="CY85" s="182" t="n"/>
      <c r="CZ85" s="182" t="n"/>
      <c r="DA85" s="182" t="n"/>
      <c r="DB85" s="182" t="n"/>
      <c r="DC85" s="182" t="n"/>
      <c r="DD85" s="182" t="n"/>
      <c r="DE85" s="182" t="n"/>
      <c r="DF85" s="182" t="n"/>
      <c r="DG85" s="182" t="n"/>
      <c r="DH85" s="182" t="n"/>
      <c r="DI85" s="182" t="n"/>
      <c r="DJ85" s="182" t="n"/>
      <c r="DK85" s="182" t="n"/>
      <c r="DL85" s="182" t="n"/>
      <c r="DM85" s="182" t="n"/>
      <c r="DN85" s="182" t="n"/>
      <c r="DO85" s="182" t="n"/>
      <c r="DP85" s="182" t="n"/>
      <c r="DQ85" s="182" t="n"/>
      <c r="DR85" s="182" t="n"/>
      <c r="DS85" s="182" t="n"/>
      <c r="DT85" s="182" t="n"/>
      <c r="DU85" s="182" t="n"/>
      <c r="DV85" s="182" t="n"/>
      <c r="DW85" s="182" t="n"/>
      <c r="DX85" s="182" t="n"/>
      <c r="DY85" s="182" t="n"/>
      <c r="DZ85" s="182" t="n"/>
      <c r="EA85" s="182" t="n"/>
      <c r="EB85" s="182" t="n"/>
      <c r="EC85" s="182" t="n"/>
      <c r="ED85" s="182" t="n"/>
      <c r="EE85" s="182" t="n"/>
      <c r="EF85" s="184" t="n"/>
      <c r="EG85" s="185">
        <f>SUM(F85:EF85)</f>
        <v/>
      </c>
      <c r="EH85" s="186">
        <f>E85-EG85</f>
        <v/>
      </c>
    </row>
    <row r="86">
      <c r="A86" s="5" t="n">
        <v>85</v>
      </c>
      <c r="B86" s="179" t="n">
        <v>44439</v>
      </c>
      <c r="C86" s="68" t="inlineStr">
        <is>
          <t>DIGIKEY 2102680</t>
        </is>
      </c>
      <c r="D86" s="180" t="n">
        <v>44337</v>
      </c>
      <c r="E86" s="181" t="n">
        <v>37.73</v>
      </c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3" t="n">
        <v>37.73</v>
      </c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2" t="n"/>
      <c r="DT86" s="182" t="n"/>
      <c r="DU86" s="182" t="n"/>
      <c r="DV86" s="182" t="n"/>
      <c r="DW86" s="182" t="n"/>
      <c r="DX86" s="182" t="n"/>
      <c r="DY86" s="182" t="n"/>
      <c r="DZ86" s="182" t="n"/>
      <c r="EA86" s="182" t="n"/>
      <c r="EB86" s="182" t="n"/>
      <c r="EC86" s="182" t="n"/>
      <c r="ED86" s="182" t="n"/>
      <c r="EE86" s="182" t="n"/>
      <c r="EF86" s="184" t="n"/>
      <c r="EG86" s="185">
        <f>SUM(F86:EF86)</f>
        <v/>
      </c>
      <c r="EH86" s="186">
        <f>E86-EG86</f>
        <v/>
      </c>
    </row>
    <row r="87">
      <c r="A87" s="5" t="n">
        <v>86</v>
      </c>
      <c r="B87" s="179" t="n">
        <v>44439</v>
      </c>
      <c r="C87" s="68" t="inlineStr">
        <is>
          <t>DIGIKEY 2101699</t>
        </is>
      </c>
      <c r="D87" s="180" t="n">
        <v>44340</v>
      </c>
      <c r="E87" s="181" t="n">
        <v>8.68</v>
      </c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3" t="n">
        <v>8.68</v>
      </c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3" t="n"/>
      <c r="BI87" s="182" t="n"/>
      <c r="BJ87" s="182" t="n"/>
      <c r="BK87" s="182" t="n"/>
      <c r="BL87" s="182" t="n"/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2" t="n"/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2" t="n"/>
      <c r="DM87" s="182" t="n"/>
      <c r="DN87" s="182" t="n"/>
      <c r="DO87" s="182" t="n"/>
      <c r="DP87" s="182" t="n"/>
      <c r="DQ87" s="182" t="n"/>
      <c r="DR87" s="182" t="n"/>
      <c r="DS87" s="182" t="n"/>
      <c r="DT87" s="182" t="n"/>
      <c r="DU87" s="182" t="n"/>
      <c r="DV87" s="182" t="n"/>
      <c r="DW87" s="182" t="n"/>
      <c r="DX87" s="182" t="n"/>
      <c r="DY87" s="182" t="n"/>
      <c r="DZ87" s="182" t="n"/>
      <c r="EA87" s="182" t="n"/>
      <c r="EB87" s="182" t="n"/>
      <c r="EC87" s="182" t="n"/>
      <c r="ED87" s="182" t="n"/>
      <c r="EE87" s="182" t="n"/>
      <c r="EF87" s="184" t="n"/>
      <c r="EG87" s="185">
        <f>SUM(F87:EF87)</f>
        <v/>
      </c>
      <c r="EH87" s="186">
        <f>E87-EG87</f>
        <v/>
      </c>
    </row>
    <row r="88">
      <c r="A88" s="5" t="n">
        <v>87</v>
      </c>
      <c r="B88" s="179" t="n">
        <v>44439</v>
      </c>
      <c r="C88" s="68" t="inlineStr">
        <is>
          <t>DIGIKEY 2101841</t>
        </is>
      </c>
      <c r="D88" s="180" t="n">
        <v>44340</v>
      </c>
      <c r="E88" s="181" t="n">
        <v>0.54</v>
      </c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3" t="n">
        <v>0.54</v>
      </c>
      <c r="DT88" s="182" t="n"/>
      <c r="DU88" s="182" t="n"/>
      <c r="DV88" s="182" t="n"/>
      <c r="DW88" s="182" t="n"/>
      <c r="DX88" s="182" t="n"/>
      <c r="DY88" s="182" t="n"/>
      <c r="DZ88" s="182" t="n"/>
      <c r="EA88" s="182" t="n"/>
      <c r="EB88" s="182" t="n"/>
      <c r="EC88" s="182" t="n"/>
      <c r="ED88" s="182" t="n"/>
      <c r="EE88" s="182" t="n"/>
      <c r="EF88" s="184" t="n"/>
      <c r="EG88" s="185">
        <f>SUM(F88:EF88)</f>
        <v/>
      </c>
      <c r="EH88" s="186">
        <f>E88-EG88</f>
        <v/>
      </c>
    </row>
    <row r="89">
      <c r="A89" s="5" t="n">
        <v>88</v>
      </c>
      <c r="B89" s="179" t="n">
        <v>44439</v>
      </c>
      <c r="C89" s="68" t="inlineStr">
        <is>
          <t>DIGIKEY 2101843,2101843</t>
        </is>
      </c>
      <c r="D89" s="180" t="n">
        <v>44341</v>
      </c>
      <c r="E89" s="181">
        <f>76.64+12.05</f>
        <v/>
      </c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2" t="n"/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2" t="n"/>
      <c r="CK89" s="182" t="n"/>
      <c r="CL89" s="182" t="n"/>
      <c r="CM89" s="182" t="n"/>
      <c r="CN89" s="182" t="n"/>
      <c r="CO89" s="182" t="n"/>
      <c r="CP89" s="182" t="n"/>
      <c r="CQ89" s="182" t="n"/>
      <c r="CR89" s="182" t="n"/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2" t="n"/>
      <c r="DG89" s="182" t="n"/>
      <c r="DH89" s="182" t="n"/>
      <c r="DI89" s="182" t="n"/>
      <c r="DJ89" s="182" t="n"/>
      <c r="DK89" s="182" t="n"/>
      <c r="DL89" s="182" t="n"/>
      <c r="DM89" s="182" t="n"/>
      <c r="DN89" s="182" t="n"/>
      <c r="DO89" s="182" t="n"/>
      <c r="DP89" s="183" t="n">
        <v>88.69</v>
      </c>
      <c r="DQ89" s="182" t="n"/>
      <c r="DR89" s="182" t="n"/>
      <c r="DS89" s="182" t="n"/>
      <c r="DT89" s="182" t="n"/>
      <c r="DU89" s="182" t="n"/>
      <c r="DV89" s="182" t="n"/>
      <c r="DW89" s="182" t="n"/>
      <c r="DX89" s="182" t="n"/>
      <c r="DY89" s="182" t="n"/>
      <c r="DZ89" s="182" t="n"/>
      <c r="EA89" s="182" t="n"/>
      <c r="EB89" s="182" t="n"/>
      <c r="EC89" s="182" t="n"/>
      <c r="ED89" s="182" t="n"/>
      <c r="EE89" s="182" t="n"/>
      <c r="EF89" s="184" t="n"/>
      <c r="EG89" s="185">
        <f>SUM(F89:EF89)</f>
        <v/>
      </c>
      <c r="EH89" s="186">
        <f>E89-EG89</f>
        <v/>
      </c>
    </row>
    <row r="90">
      <c r="A90" s="5" t="n">
        <v>89</v>
      </c>
      <c r="B90" s="179" t="n">
        <v>44439</v>
      </c>
      <c r="C90" s="68" t="inlineStr">
        <is>
          <t>DIGIKEY 2101850</t>
        </is>
      </c>
      <c r="D90" s="180" t="n">
        <v>44343</v>
      </c>
      <c r="E90" s="181" t="n">
        <v>56.56</v>
      </c>
      <c r="F90" s="182" t="n"/>
      <c r="G90" s="182" t="n"/>
      <c r="H90" s="182" t="n"/>
      <c r="I90" s="182" t="n"/>
      <c r="J90" s="182" t="n"/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182" t="n"/>
      <c r="T90" s="182" t="n"/>
      <c r="U90" s="182" t="n"/>
      <c r="V90" s="182" t="n"/>
      <c r="W90" s="182" t="n"/>
      <c r="X90" s="182" t="n"/>
      <c r="Y90" s="182" t="n"/>
      <c r="Z90" s="182" t="n"/>
      <c r="AA90" s="182" t="n"/>
      <c r="AB90" s="182" t="n"/>
      <c r="AC90" s="182" t="n"/>
      <c r="AD90" s="182" t="n"/>
      <c r="AE90" s="182" t="n"/>
      <c r="AF90" s="182" t="n"/>
      <c r="AG90" s="182" t="n"/>
      <c r="AH90" s="182" t="n"/>
      <c r="AI90" s="182" t="n"/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3" t="n">
        <v>56.56</v>
      </c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2" t="n"/>
      <c r="BO90" s="182" t="n"/>
      <c r="BP90" s="182" t="n"/>
      <c r="BQ90" s="182" t="n"/>
      <c r="BR90" s="182" t="n"/>
      <c r="BS90" s="182" t="n"/>
      <c r="BT90" s="182" t="n"/>
      <c r="BU90" s="182" t="n"/>
      <c r="BV90" s="182" t="n"/>
      <c r="BW90" s="182" t="n"/>
      <c r="BX90" s="182" t="n"/>
      <c r="BY90" s="182" t="n"/>
      <c r="BZ90" s="182" t="n"/>
      <c r="CA90" s="182" t="n"/>
      <c r="CB90" s="182" t="n"/>
      <c r="CC90" s="182" t="n"/>
      <c r="CD90" s="182" t="n"/>
      <c r="CE90" s="182" t="n"/>
      <c r="CF90" s="182" t="n"/>
      <c r="CG90" s="182" t="n"/>
      <c r="CH90" s="182" t="n"/>
      <c r="CI90" s="182" t="n"/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2" t="n"/>
      <c r="CS90" s="182" t="n"/>
      <c r="CT90" s="182" t="n"/>
      <c r="CU90" s="182" t="n"/>
      <c r="CV90" s="182" t="n"/>
      <c r="CW90" s="182" t="n"/>
      <c r="CX90" s="182" t="n"/>
      <c r="CY90" s="182" t="n"/>
      <c r="CZ90" s="182" t="n"/>
      <c r="DA90" s="182" t="n"/>
      <c r="DB90" s="182" t="n"/>
      <c r="DC90" s="182" t="n"/>
      <c r="DD90" s="182" t="n"/>
      <c r="DE90" s="182" t="n"/>
      <c r="DF90" s="182" t="n"/>
      <c r="DG90" s="182" t="n"/>
      <c r="DH90" s="182" t="n"/>
      <c r="DI90" s="182" t="n"/>
      <c r="DJ90" s="182" t="n"/>
      <c r="DK90" s="182" t="n"/>
      <c r="DL90" s="182" t="n"/>
      <c r="DM90" s="182" t="n"/>
      <c r="DN90" s="182" t="n"/>
      <c r="DO90" s="182" t="n"/>
      <c r="DP90" s="182" t="n"/>
      <c r="DQ90" s="182" t="n"/>
      <c r="DR90" s="182" t="n"/>
      <c r="DS90" s="182" t="n"/>
      <c r="DT90" s="182" t="n"/>
      <c r="DU90" s="182" t="n"/>
      <c r="DV90" s="182" t="n"/>
      <c r="DW90" s="182" t="n"/>
      <c r="DX90" s="182" t="n"/>
      <c r="DY90" s="182" t="n"/>
      <c r="DZ90" s="182" t="n"/>
      <c r="EA90" s="182" t="n"/>
      <c r="EB90" s="182" t="n"/>
      <c r="EC90" s="182" t="n"/>
      <c r="ED90" s="182" t="n"/>
      <c r="EE90" s="182" t="n"/>
      <c r="EF90" s="184" t="n"/>
      <c r="EG90" s="185">
        <f>SUM(F90:EF90)</f>
        <v/>
      </c>
      <c r="EH90" s="186">
        <f>E90-EG90</f>
        <v/>
      </c>
    </row>
    <row r="91">
      <c r="A91" s="5" t="n">
        <v>90</v>
      </c>
      <c r="B91" s="179" t="n">
        <v>44439</v>
      </c>
      <c r="C91" s="68" t="inlineStr">
        <is>
          <t>DIGIKEY 2101851</t>
        </is>
      </c>
      <c r="D91" s="180" t="n">
        <v>44343</v>
      </c>
      <c r="E91" s="181" t="n">
        <v>18.2</v>
      </c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2" t="n"/>
      <c r="T91" s="182" t="n"/>
      <c r="U91" s="182" t="n"/>
      <c r="V91" s="182" t="n"/>
      <c r="W91" s="182" t="n"/>
      <c r="X91" s="182" t="n"/>
      <c r="Y91" s="182" t="n"/>
      <c r="Z91" s="182" t="n"/>
      <c r="AA91" s="182" t="n"/>
      <c r="AB91" s="182" t="n"/>
      <c r="AC91" s="182" t="n"/>
      <c r="AD91" s="182" t="n"/>
      <c r="AE91" s="182" t="n"/>
      <c r="AF91" s="182" t="n"/>
      <c r="AG91" s="182" t="n"/>
      <c r="AH91" s="182" t="n"/>
      <c r="AI91" s="182" t="n"/>
      <c r="AJ91" s="182" t="n"/>
      <c r="AK91" s="182" t="n"/>
      <c r="AL91" s="182" t="n"/>
      <c r="AM91" s="182" t="n"/>
      <c r="AN91" s="182" t="n"/>
      <c r="AO91" s="182" t="n"/>
      <c r="AP91" s="182" t="n"/>
      <c r="AQ91" s="182" t="n"/>
      <c r="AR91" s="182" t="n"/>
      <c r="AS91" s="182" t="n"/>
      <c r="AT91" s="182" t="n"/>
      <c r="AU91" s="182" t="n"/>
      <c r="AV91" s="182" t="n"/>
      <c r="AW91" s="182" t="n"/>
      <c r="AX91" s="182" t="n"/>
      <c r="AY91" s="182" t="n"/>
      <c r="AZ91" s="182" t="n"/>
      <c r="BA91" s="182" t="n"/>
      <c r="BB91" s="182" t="n"/>
      <c r="BC91" s="182" t="n"/>
      <c r="BD91" s="182" t="n"/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2" t="n"/>
      <c r="BS91" s="182" t="n"/>
      <c r="BT91" s="182" t="n"/>
      <c r="BU91" s="182" t="n"/>
      <c r="BV91" s="182" t="n"/>
      <c r="BW91" s="182" t="n"/>
      <c r="BX91" s="182" t="n"/>
      <c r="BY91" s="182" t="n"/>
      <c r="BZ91" s="182" t="n"/>
      <c r="CA91" s="182" t="n"/>
      <c r="CB91" s="182" t="n"/>
      <c r="CC91" s="182" t="n"/>
      <c r="CD91" s="182" t="n"/>
      <c r="CE91" s="182" t="n"/>
      <c r="CF91" s="182" t="n"/>
      <c r="CG91" s="182" t="n"/>
      <c r="CH91" s="182" t="n"/>
      <c r="CI91" s="182" t="n"/>
      <c r="CJ91" s="182" t="n"/>
      <c r="CK91" s="182" t="n"/>
      <c r="CL91" s="182" t="n"/>
      <c r="CM91" s="182" t="n"/>
      <c r="CN91" s="182" t="n"/>
      <c r="CO91" s="182" t="n"/>
      <c r="CP91" s="182" t="n"/>
      <c r="CQ91" s="182" t="n"/>
      <c r="CR91" s="182" t="n"/>
      <c r="CS91" s="182" t="n"/>
      <c r="CT91" s="182" t="n"/>
      <c r="CU91" s="182" t="n"/>
      <c r="CV91" s="182" t="n"/>
      <c r="CW91" s="182" t="n"/>
      <c r="CX91" s="182" t="n"/>
      <c r="CY91" s="182" t="n"/>
      <c r="CZ91" s="182" t="n"/>
      <c r="DA91" s="182" t="n"/>
      <c r="DB91" s="182" t="n"/>
      <c r="DC91" s="182" t="n"/>
      <c r="DD91" s="182" t="n"/>
      <c r="DE91" s="182" t="n"/>
      <c r="DF91" s="182" t="n"/>
      <c r="DG91" s="182" t="n"/>
      <c r="DH91" s="182" t="n"/>
      <c r="DI91" s="183" t="n">
        <v>18.2</v>
      </c>
      <c r="DJ91" s="182" t="n"/>
      <c r="DK91" s="182" t="n"/>
      <c r="DL91" s="182" t="n"/>
      <c r="DM91" s="182" t="n"/>
      <c r="DN91" s="182" t="n"/>
      <c r="DO91" s="182" t="n"/>
      <c r="DP91" s="182" t="n"/>
      <c r="DQ91" s="182" t="n"/>
      <c r="DR91" s="182" t="n"/>
      <c r="DS91" s="182" t="n"/>
      <c r="DT91" s="182" t="n"/>
      <c r="DU91" s="182" t="n"/>
      <c r="DV91" s="182" t="n"/>
      <c r="DW91" s="182" t="n"/>
      <c r="DX91" s="182" t="n"/>
      <c r="DY91" s="182" t="n"/>
      <c r="DZ91" s="182" t="n"/>
      <c r="EA91" s="182" t="n"/>
      <c r="EB91" s="182" t="n"/>
      <c r="EC91" s="182" t="n"/>
      <c r="ED91" s="182" t="n"/>
      <c r="EE91" s="182" t="n"/>
      <c r="EF91" s="184" t="n"/>
      <c r="EG91" s="185">
        <f>SUM(F91:EF91)</f>
        <v/>
      </c>
      <c r="EH91" s="186">
        <f>E91-EG91</f>
        <v/>
      </c>
    </row>
    <row r="92">
      <c r="A92" s="5" t="n">
        <v>91</v>
      </c>
      <c r="B92" s="179" t="n">
        <v>44439</v>
      </c>
      <c r="C92" s="68" t="inlineStr">
        <is>
          <t>DIGIKEY 2103506</t>
        </is>
      </c>
      <c r="D92" s="180" t="n">
        <v>44344</v>
      </c>
      <c r="E92" s="181" t="n">
        <v>9.119999999999999</v>
      </c>
      <c r="F92" s="182" t="n"/>
      <c r="G92" s="182" t="n"/>
      <c r="H92" s="182" t="n"/>
      <c r="I92" s="182" t="n"/>
      <c r="J92" s="182" t="n"/>
      <c r="K92" s="182" t="n"/>
      <c r="L92" s="182" t="n"/>
      <c r="M92" s="182" t="n"/>
      <c r="N92" s="182" t="n"/>
      <c r="O92" s="182" t="n"/>
      <c r="P92" s="182" t="n"/>
      <c r="Q92" s="182" t="n"/>
      <c r="R92" s="182" t="n"/>
      <c r="S92" s="182" t="n"/>
      <c r="T92" s="182" t="n"/>
      <c r="U92" s="182" t="n"/>
      <c r="V92" s="182" t="n"/>
      <c r="W92" s="182" t="n"/>
      <c r="X92" s="182" t="n"/>
      <c r="Y92" s="182" t="n"/>
      <c r="Z92" s="182" t="n"/>
      <c r="AA92" s="182" t="n"/>
      <c r="AB92" s="182" t="n"/>
      <c r="AC92" s="182" t="n"/>
      <c r="AD92" s="182" t="n"/>
      <c r="AE92" s="182" t="n"/>
      <c r="AF92" s="182" t="n"/>
      <c r="AG92" s="182" t="n"/>
      <c r="AH92" s="182" t="n"/>
      <c r="AI92" s="182" t="n"/>
      <c r="AJ92" s="182" t="n"/>
      <c r="AK92" s="182" t="n"/>
      <c r="AL92" s="182" t="n"/>
      <c r="AM92" s="182" t="n"/>
      <c r="AN92" s="182" t="n"/>
      <c r="AO92" s="182" t="n"/>
      <c r="AP92" s="182" t="n"/>
      <c r="AQ92" s="182" t="n"/>
      <c r="AR92" s="182" t="n"/>
      <c r="AS92" s="182" t="n"/>
      <c r="AT92" s="182" t="n"/>
      <c r="AU92" s="182" t="n"/>
      <c r="AV92" s="182" t="n"/>
      <c r="AW92" s="182" t="n"/>
      <c r="AX92" s="182" t="n"/>
      <c r="AY92" s="182" t="n"/>
      <c r="AZ92" s="182" t="n"/>
      <c r="BA92" s="182" t="n"/>
      <c r="BB92" s="182" t="n"/>
      <c r="BC92" s="182" t="n"/>
      <c r="BD92" s="182" t="n"/>
      <c r="BE92" s="182" t="n"/>
      <c r="BF92" s="182" t="n"/>
      <c r="BG92" s="182" t="n"/>
      <c r="BH92" s="182" t="n"/>
      <c r="BI92" s="182" t="n"/>
      <c r="BJ92" s="182" t="n"/>
      <c r="BK92" s="182" t="n"/>
      <c r="BL92" s="182" t="n"/>
      <c r="BM92" s="182" t="n"/>
      <c r="BN92" s="182" t="n"/>
      <c r="BO92" s="182" t="n"/>
      <c r="BP92" s="182" t="n"/>
      <c r="BQ92" s="182" t="n"/>
      <c r="BR92" s="182" t="n"/>
      <c r="BS92" s="182" t="n"/>
      <c r="BT92" s="182" t="n"/>
      <c r="BU92" s="182" t="n"/>
      <c r="BV92" s="182" t="n"/>
      <c r="BW92" s="182" t="n"/>
      <c r="BX92" s="182" t="n"/>
      <c r="BY92" s="182" t="n"/>
      <c r="BZ92" s="182" t="n"/>
      <c r="CA92" s="182" t="n"/>
      <c r="CB92" s="182" t="n"/>
      <c r="CC92" s="182" t="n"/>
      <c r="CD92" s="182" t="n"/>
      <c r="CE92" s="182" t="n"/>
      <c r="CF92" s="182" t="n"/>
      <c r="CG92" s="182" t="n"/>
      <c r="CH92" s="182" t="n"/>
      <c r="CI92" s="182" t="n"/>
      <c r="CJ92" s="182" t="n"/>
      <c r="CK92" s="182" t="n"/>
      <c r="CL92" s="182" t="n"/>
      <c r="CM92" s="182" t="n"/>
      <c r="CN92" s="182" t="n"/>
      <c r="CO92" s="182" t="n"/>
      <c r="CP92" s="182" t="n"/>
      <c r="CQ92" s="182" t="n"/>
      <c r="CR92" s="182" t="n"/>
      <c r="CS92" s="182" t="n"/>
      <c r="CT92" s="182" t="n"/>
      <c r="CU92" s="182" t="n"/>
      <c r="CV92" s="182" t="n"/>
      <c r="CW92" s="182" t="n"/>
      <c r="CX92" s="182" t="n"/>
      <c r="CY92" s="182" t="n"/>
      <c r="CZ92" s="182" t="n"/>
      <c r="DA92" s="182" t="n"/>
      <c r="DB92" s="182" t="n"/>
      <c r="DC92" s="182" t="n"/>
      <c r="DD92" s="182" t="n"/>
      <c r="DE92" s="182" t="n"/>
      <c r="DF92" s="182" t="n"/>
      <c r="DG92" s="182" t="n"/>
      <c r="DH92" s="182" t="n"/>
      <c r="DI92" s="182" t="n"/>
      <c r="DJ92" s="182" t="n"/>
      <c r="DK92" s="182" t="n"/>
      <c r="DL92" s="182" t="n"/>
      <c r="DM92" s="182" t="n"/>
      <c r="DN92" s="182" t="n"/>
      <c r="DO92" s="183" t="n">
        <v>9.119999999999999</v>
      </c>
      <c r="DP92" s="182" t="n"/>
      <c r="DQ92" s="182" t="n"/>
      <c r="DR92" s="182" t="n"/>
      <c r="DS92" s="182" t="n"/>
      <c r="DT92" s="182" t="n"/>
      <c r="DU92" s="182" t="n"/>
      <c r="DV92" s="182" t="n"/>
      <c r="DW92" s="182" t="n"/>
      <c r="DX92" s="182" t="n"/>
      <c r="DY92" s="182" t="n"/>
      <c r="DZ92" s="182" t="n"/>
      <c r="EA92" s="182" t="n"/>
      <c r="EB92" s="182" t="n"/>
      <c r="EC92" s="182" t="n"/>
      <c r="ED92" s="182" t="n"/>
      <c r="EE92" s="182" t="n"/>
      <c r="EF92" s="184" t="n"/>
      <c r="EG92" s="185">
        <f>SUM(F92:EF92)</f>
        <v/>
      </c>
      <c r="EH92" s="186">
        <f>E92-EG92</f>
        <v/>
      </c>
    </row>
    <row r="93">
      <c r="A93" s="5" t="n">
        <v>92</v>
      </c>
      <c r="B93" s="179" t="n">
        <v>44439</v>
      </c>
      <c r="C93" s="68" t="inlineStr">
        <is>
          <t>DIGIKEY 2100923</t>
        </is>
      </c>
      <c r="D93" s="180" t="n">
        <v>44347</v>
      </c>
      <c r="E93" s="181" t="n">
        <v>6.78</v>
      </c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3" t="n">
        <v>6.78</v>
      </c>
      <c r="AG93" s="182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2" t="n"/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2" t="n"/>
      <c r="BO93" s="182" t="n"/>
      <c r="BP93" s="182" t="n"/>
      <c r="BQ93" s="182" t="n"/>
      <c r="BR93" s="182" t="n"/>
      <c r="BS93" s="182" t="n"/>
      <c r="BT93" s="182" t="n"/>
      <c r="BU93" s="182" t="n"/>
      <c r="BV93" s="182" t="n"/>
      <c r="BW93" s="182" t="n"/>
      <c r="BX93" s="182" t="n"/>
      <c r="BY93" s="182" t="n"/>
      <c r="BZ93" s="182" t="n"/>
      <c r="CA93" s="182" t="n"/>
      <c r="CB93" s="182" t="n"/>
      <c r="CC93" s="182" t="n"/>
      <c r="CD93" s="182" t="n"/>
      <c r="CE93" s="182" t="n"/>
      <c r="CF93" s="182" t="n"/>
      <c r="CG93" s="182" t="n"/>
      <c r="CH93" s="182" t="n"/>
      <c r="CI93" s="182" t="n"/>
      <c r="CJ93" s="182" t="n"/>
      <c r="CK93" s="182" t="n"/>
      <c r="CL93" s="182" t="n"/>
      <c r="CM93" s="182" t="n"/>
      <c r="CN93" s="182" t="n"/>
      <c r="CO93" s="182" t="n"/>
      <c r="CP93" s="182" t="n"/>
      <c r="CQ93" s="182" t="n"/>
      <c r="CR93" s="182" t="n"/>
      <c r="CS93" s="182" t="n"/>
      <c r="CT93" s="182" t="n"/>
      <c r="CU93" s="182" t="n"/>
      <c r="CV93" s="182" t="n"/>
      <c r="CW93" s="182" t="n"/>
      <c r="CX93" s="182" t="n"/>
      <c r="CY93" s="182" t="n"/>
      <c r="CZ93" s="182" t="n"/>
      <c r="DA93" s="182" t="n"/>
      <c r="DB93" s="182" t="n"/>
      <c r="DC93" s="182" t="n"/>
      <c r="DD93" s="182" t="n"/>
      <c r="DE93" s="182" t="n"/>
      <c r="DF93" s="182" t="n"/>
      <c r="DG93" s="182" t="n"/>
      <c r="DH93" s="182" t="n"/>
      <c r="DI93" s="182" t="n"/>
      <c r="DJ93" s="182" t="n"/>
      <c r="DK93" s="182" t="n"/>
      <c r="DL93" s="182" t="n"/>
      <c r="DM93" s="182" t="n"/>
      <c r="DN93" s="182" t="n"/>
      <c r="DO93" s="182" t="n"/>
      <c r="DP93" s="182" t="n"/>
      <c r="DQ93" s="182" t="n"/>
      <c r="DR93" s="182" t="n"/>
      <c r="DS93" s="182" t="n"/>
      <c r="DT93" s="182" t="n"/>
      <c r="DU93" s="182" t="n"/>
      <c r="DV93" s="182" t="n"/>
      <c r="DW93" s="182" t="n"/>
      <c r="DX93" s="182" t="n"/>
      <c r="DY93" s="182" t="n"/>
      <c r="DZ93" s="182" t="n"/>
      <c r="EA93" s="182" t="n"/>
      <c r="EB93" s="182" t="n"/>
      <c r="EC93" s="182" t="n"/>
      <c r="ED93" s="182" t="n"/>
      <c r="EE93" s="182" t="n"/>
      <c r="EF93" s="184" t="n"/>
      <c r="EG93" s="185">
        <f>SUM(F93:EF93)</f>
        <v/>
      </c>
      <c r="EH93" s="186">
        <f>E93-EG93</f>
        <v/>
      </c>
    </row>
    <row r="94">
      <c r="A94" s="5" t="n">
        <v>93</v>
      </c>
      <c r="B94" s="179" t="n">
        <v>44439</v>
      </c>
      <c r="C94" s="68" t="inlineStr">
        <is>
          <t>DIGIKEY 2103159</t>
        </is>
      </c>
      <c r="D94" s="180" t="n">
        <v>44349</v>
      </c>
      <c r="E94" s="181" t="n">
        <v>0.49</v>
      </c>
      <c r="F94" s="182" t="n"/>
      <c r="G94" s="182" t="n"/>
      <c r="H94" s="182" t="n"/>
      <c r="I94" s="182" t="n"/>
      <c r="J94" s="182" t="n"/>
      <c r="K94" s="182" t="n"/>
      <c r="L94" s="182" t="n"/>
      <c r="M94" s="182" t="n"/>
      <c r="N94" s="182" t="n"/>
      <c r="O94" s="182" t="n"/>
      <c r="P94" s="182" t="n"/>
      <c r="Q94" s="182" t="n"/>
      <c r="R94" s="182" t="n"/>
      <c r="S94" s="182" t="n"/>
      <c r="T94" s="182" t="n"/>
      <c r="U94" s="182" t="n"/>
      <c r="V94" s="182" t="n"/>
      <c r="W94" s="182" t="n"/>
      <c r="X94" s="182" t="n"/>
      <c r="Y94" s="182" t="n"/>
      <c r="Z94" s="182" t="n"/>
      <c r="AA94" s="182" t="n"/>
      <c r="AB94" s="182" t="n"/>
      <c r="AC94" s="182" t="n"/>
      <c r="AD94" s="182" t="n"/>
      <c r="AE94" s="182" t="n"/>
      <c r="AF94" s="182" t="n"/>
      <c r="AG94" s="182" t="n"/>
      <c r="AH94" s="182" t="n"/>
      <c r="AI94" s="182" t="n"/>
      <c r="AJ94" s="182" t="n"/>
      <c r="AK94" s="182" t="n"/>
      <c r="AL94" s="182" t="n"/>
      <c r="AM94" s="182" t="n"/>
      <c r="AN94" s="182" t="n"/>
      <c r="AO94" s="182" t="n"/>
      <c r="AP94" s="182" t="n"/>
      <c r="AQ94" s="182" t="n"/>
      <c r="AR94" s="182" t="n"/>
      <c r="AS94" s="182" t="n"/>
      <c r="AT94" s="182" t="n"/>
      <c r="AU94" s="182" t="n"/>
      <c r="AV94" s="182" t="n"/>
      <c r="AW94" s="182" t="n"/>
      <c r="AX94" s="182" t="n"/>
      <c r="AY94" s="182" t="n"/>
      <c r="AZ94" s="182" t="n"/>
      <c r="BA94" s="182" t="n"/>
      <c r="BB94" s="182" t="n"/>
      <c r="BC94" s="182" t="n"/>
      <c r="BD94" s="182" t="n"/>
      <c r="BE94" s="182" t="n"/>
      <c r="BF94" s="182" t="n"/>
      <c r="BG94" s="182" t="n"/>
      <c r="BH94" s="182" t="n"/>
      <c r="BI94" s="182" t="n"/>
      <c r="BJ94" s="182" t="n"/>
      <c r="BK94" s="182" t="n"/>
      <c r="BL94" s="183" t="n">
        <v>0.49</v>
      </c>
      <c r="BM94" s="182" t="n"/>
      <c r="BN94" s="182" t="n"/>
      <c r="BO94" s="182" t="n"/>
      <c r="BP94" s="182" t="n"/>
      <c r="BQ94" s="182" t="n"/>
      <c r="BR94" s="182" t="n"/>
      <c r="BS94" s="182" t="n"/>
      <c r="BT94" s="182" t="n"/>
      <c r="BU94" s="182" t="n"/>
      <c r="BV94" s="182" t="n"/>
      <c r="BW94" s="182" t="n"/>
      <c r="BX94" s="182" t="n"/>
      <c r="BY94" s="182" t="n"/>
      <c r="BZ94" s="182" t="n"/>
      <c r="CA94" s="182" t="n"/>
      <c r="CB94" s="182" t="n"/>
      <c r="CC94" s="182" t="n"/>
      <c r="CD94" s="182" t="n"/>
      <c r="CE94" s="182" t="n"/>
      <c r="CF94" s="182" t="n"/>
      <c r="CG94" s="182" t="n"/>
      <c r="CH94" s="182" t="n"/>
      <c r="CI94" s="182" t="n"/>
      <c r="CJ94" s="182" t="n"/>
      <c r="CK94" s="182" t="n"/>
      <c r="CL94" s="182" t="n"/>
      <c r="CM94" s="182" t="n"/>
      <c r="CN94" s="182" t="n"/>
      <c r="CO94" s="182" t="n"/>
      <c r="CP94" s="182" t="n"/>
      <c r="CQ94" s="182" t="n"/>
      <c r="CR94" s="182" t="n"/>
      <c r="CS94" s="182" t="n"/>
      <c r="CT94" s="182" t="n"/>
      <c r="CU94" s="182" t="n"/>
      <c r="CV94" s="182" t="n"/>
      <c r="CW94" s="182" t="n"/>
      <c r="CX94" s="182" t="n"/>
      <c r="CY94" s="182" t="n"/>
      <c r="CZ94" s="182" t="n"/>
      <c r="DA94" s="182" t="n"/>
      <c r="DB94" s="182" t="n"/>
      <c r="DC94" s="182" t="n"/>
      <c r="DD94" s="182" t="n"/>
      <c r="DE94" s="182" t="n"/>
      <c r="DF94" s="182" t="n"/>
      <c r="DG94" s="182" t="n"/>
      <c r="DH94" s="182" t="n"/>
      <c r="DI94" s="182" t="n"/>
      <c r="DJ94" s="182" t="n"/>
      <c r="DK94" s="182" t="n"/>
      <c r="DL94" s="182" t="n"/>
      <c r="DM94" s="182" t="n"/>
      <c r="DN94" s="182" t="n"/>
      <c r="DO94" s="182" t="n"/>
      <c r="DP94" s="182" t="n"/>
      <c r="DQ94" s="182" t="n"/>
      <c r="DR94" s="182" t="n"/>
      <c r="DS94" s="182" t="n"/>
      <c r="DT94" s="182" t="n"/>
      <c r="DU94" s="182" t="n"/>
      <c r="DV94" s="182" t="n"/>
      <c r="DW94" s="182" t="n"/>
      <c r="DX94" s="182" t="n"/>
      <c r="DY94" s="182" t="n"/>
      <c r="DZ94" s="182" t="n"/>
      <c r="EA94" s="182" t="n"/>
      <c r="EB94" s="182" t="n"/>
      <c r="EC94" s="182" t="n"/>
      <c r="ED94" s="182" t="n"/>
      <c r="EE94" s="182" t="n"/>
      <c r="EF94" s="184" t="n"/>
      <c r="EG94" s="185">
        <f>SUM(F94:EF94)</f>
        <v/>
      </c>
      <c r="EH94" s="186">
        <f>E94-EG94</f>
        <v/>
      </c>
    </row>
    <row r="95">
      <c r="A95" s="5" t="n">
        <v>94</v>
      </c>
      <c r="B95" s="179" t="n">
        <v>44439</v>
      </c>
      <c r="C95" s="68" t="inlineStr">
        <is>
          <t>DIGIKEY 2103768,4500622936</t>
        </is>
      </c>
      <c r="D95" s="180" t="n">
        <v>44377</v>
      </c>
      <c r="E95" s="181">
        <f>641.19+1015.57</f>
        <v/>
      </c>
      <c r="F95" s="182" t="n"/>
      <c r="G95" s="182" t="n"/>
      <c r="H95" s="182" t="n"/>
      <c r="I95" s="182" t="n"/>
      <c r="J95" s="182" t="n"/>
      <c r="K95" s="182" t="n"/>
      <c r="L95" s="183" t="n">
        <v>1656.76</v>
      </c>
      <c r="M95" s="182" t="n"/>
      <c r="N95" s="182" t="n"/>
      <c r="O95" s="182" t="n"/>
      <c r="P95" s="182" t="n"/>
      <c r="Q95" s="182" t="n"/>
      <c r="R95" s="182" t="n"/>
      <c r="S95" s="182" t="n"/>
      <c r="T95" s="182" t="n"/>
      <c r="U95" s="182" t="n"/>
      <c r="V95" s="182" t="n"/>
      <c r="W95" s="182" t="n"/>
      <c r="X95" s="182" t="n"/>
      <c r="Y95" s="182" t="n"/>
      <c r="Z95" s="182" t="n"/>
      <c r="AA95" s="182" t="n"/>
      <c r="AB95" s="182" t="n"/>
      <c r="AC95" s="182" t="n"/>
      <c r="AD95" s="182" t="n"/>
      <c r="AE95" s="182" t="n"/>
      <c r="AF95" s="182" t="n"/>
      <c r="AG95" s="182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82" t="n"/>
      <c r="AS95" s="182" t="n"/>
      <c r="AT95" s="182" t="n"/>
      <c r="AU95" s="182" t="n"/>
      <c r="AV95" s="182" t="n"/>
      <c r="AW95" s="182" t="n"/>
      <c r="AX95" s="182" t="n"/>
      <c r="AY95" s="182" t="n"/>
      <c r="AZ95" s="182" t="n"/>
      <c r="BA95" s="182" t="n"/>
      <c r="BB95" s="182" t="n"/>
      <c r="BC95" s="182" t="n"/>
      <c r="BD95" s="182" t="n"/>
      <c r="BE95" s="182" t="n"/>
      <c r="BF95" s="182" t="n"/>
      <c r="BG95" s="182" t="n"/>
      <c r="BH95" s="182" t="n"/>
      <c r="BI95" s="182" t="n"/>
      <c r="BJ95" s="182" t="n"/>
      <c r="BK95" s="182" t="n"/>
      <c r="BL95" s="182" t="n"/>
      <c r="BM95" s="182" t="n"/>
      <c r="BN95" s="182" t="n"/>
      <c r="BO95" s="182" t="n"/>
      <c r="BP95" s="182" t="n"/>
      <c r="BQ95" s="182" t="n"/>
      <c r="BR95" s="182" t="n"/>
      <c r="BS95" s="182" t="n"/>
      <c r="BT95" s="182" t="n"/>
      <c r="BU95" s="182" t="n"/>
      <c r="BV95" s="182" t="n"/>
      <c r="BW95" s="182" t="n"/>
      <c r="BX95" s="182" t="n"/>
      <c r="BY95" s="182" t="n"/>
      <c r="BZ95" s="182" t="n"/>
      <c r="CA95" s="182" t="n"/>
      <c r="CB95" s="182" t="n"/>
      <c r="CC95" s="182" t="n"/>
      <c r="CD95" s="182" t="n"/>
      <c r="CE95" s="182" t="n"/>
      <c r="CF95" s="182" t="n"/>
      <c r="CG95" s="182" t="n"/>
      <c r="CH95" s="182" t="n"/>
      <c r="CI95" s="182" t="n"/>
      <c r="CJ95" s="182" t="n"/>
      <c r="CK95" s="182" t="n"/>
      <c r="CL95" s="182" t="n"/>
      <c r="CM95" s="182" t="n"/>
      <c r="CN95" s="182" t="n"/>
      <c r="CO95" s="182" t="n"/>
      <c r="CP95" s="182" t="n"/>
      <c r="CQ95" s="182" t="n"/>
      <c r="CR95" s="182" t="n"/>
      <c r="CS95" s="182" t="n"/>
      <c r="CT95" s="182" t="n"/>
      <c r="CU95" s="182" t="n"/>
      <c r="CV95" s="182" t="n"/>
      <c r="CW95" s="182" t="n"/>
      <c r="CX95" s="182" t="n"/>
      <c r="CY95" s="182" t="n"/>
      <c r="CZ95" s="182" t="n"/>
      <c r="DA95" s="182" t="n"/>
      <c r="DB95" s="182" t="n"/>
      <c r="DC95" s="182" t="n"/>
      <c r="DD95" s="182" t="n"/>
      <c r="DE95" s="182" t="n"/>
      <c r="DF95" s="182" t="n"/>
      <c r="DG95" s="182" t="n"/>
      <c r="DH95" s="182" t="n"/>
      <c r="DI95" s="182" t="n"/>
      <c r="DJ95" s="182" t="n"/>
      <c r="DK95" s="182" t="n"/>
      <c r="DL95" s="182" t="n"/>
      <c r="DM95" s="182" t="n"/>
      <c r="DN95" s="182" t="n"/>
      <c r="DO95" s="182" t="n"/>
      <c r="DP95" s="182" t="n"/>
      <c r="DQ95" s="182" t="n"/>
      <c r="DR95" s="182" t="n"/>
      <c r="DS95" s="182" t="n"/>
      <c r="DT95" s="182" t="n"/>
      <c r="DU95" s="182" t="n"/>
      <c r="DV95" s="182" t="n"/>
      <c r="DW95" s="182" t="n"/>
      <c r="DX95" s="182" t="n"/>
      <c r="DY95" s="182" t="n"/>
      <c r="DZ95" s="182" t="n"/>
      <c r="EA95" s="182" t="n"/>
      <c r="EB95" s="182" t="n"/>
      <c r="EC95" s="182" t="n"/>
      <c r="ED95" s="182" t="n"/>
      <c r="EE95" s="182" t="n"/>
      <c r="EF95" s="184" t="n"/>
      <c r="EG95" s="185">
        <f>SUM(F95:EF95)</f>
        <v/>
      </c>
      <c r="EH95" s="186">
        <f>E95-EG95</f>
        <v/>
      </c>
    </row>
    <row r="96">
      <c r="A96" s="5" t="n">
        <v>95</v>
      </c>
      <c r="B96" s="179" t="n">
        <v>44439</v>
      </c>
      <c r="C96" s="68" t="inlineStr">
        <is>
          <t>DIGIKEY 2103571,2103585</t>
        </is>
      </c>
      <c r="D96" s="180" t="n">
        <v>44376</v>
      </c>
      <c r="E96" s="181">
        <f>27.83+13.31</f>
        <v/>
      </c>
      <c r="F96" s="182" t="n"/>
      <c r="G96" s="182" t="n"/>
      <c r="H96" s="182" t="n"/>
      <c r="I96" s="182" t="n"/>
      <c r="J96" s="182" t="n"/>
      <c r="K96" s="182" t="n"/>
      <c r="L96" s="182" t="n"/>
      <c r="M96" s="182" t="n"/>
      <c r="N96" s="182" t="n"/>
      <c r="O96" s="182" t="n"/>
      <c r="P96" s="182" t="n"/>
      <c r="Q96" s="182" t="n"/>
      <c r="R96" s="182" t="n"/>
      <c r="S96" s="182" t="n"/>
      <c r="T96" s="182" t="n"/>
      <c r="U96" s="182" t="n"/>
      <c r="V96" s="182" t="n"/>
      <c r="W96" s="182" t="n"/>
      <c r="X96" s="182" t="n"/>
      <c r="Y96" s="182" t="n"/>
      <c r="Z96" s="182" t="n"/>
      <c r="AA96" s="182" t="n"/>
      <c r="AB96" s="182" t="n"/>
      <c r="AC96" s="182" t="n"/>
      <c r="AD96" s="182" t="n"/>
      <c r="AE96" s="182" t="n"/>
      <c r="AF96" s="182" t="n"/>
      <c r="AG96" s="182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82" t="n"/>
      <c r="AS96" s="182" t="n"/>
      <c r="AT96" s="182" t="n"/>
      <c r="AU96" s="182" t="n"/>
      <c r="AV96" s="182" t="n"/>
      <c r="AW96" s="182" t="n"/>
      <c r="AX96" s="182" t="n"/>
      <c r="AY96" s="182" t="n"/>
      <c r="AZ96" s="182" t="n"/>
      <c r="BA96" s="182" t="n"/>
      <c r="BB96" s="182" t="n"/>
      <c r="BC96" s="182" t="n"/>
      <c r="BD96" s="182" t="n"/>
      <c r="BE96" s="182" t="n"/>
      <c r="BF96" s="182" t="n"/>
      <c r="BG96" s="182" t="n"/>
      <c r="BH96" s="182" t="n"/>
      <c r="BI96" s="182" t="n"/>
      <c r="BJ96" s="182" t="n"/>
      <c r="BK96" s="182" t="n"/>
      <c r="BL96" s="182" t="n"/>
      <c r="BM96" s="182" t="n"/>
      <c r="BN96" s="182" t="n"/>
      <c r="BO96" s="182" t="n"/>
      <c r="BP96" s="182" t="n"/>
      <c r="BQ96" s="182" t="n"/>
      <c r="BR96" s="182" t="n"/>
      <c r="BS96" s="182" t="n"/>
      <c r="BT96" s="182" t="n"/>
      <c r="BU96" s="182" t="n"/>
      <c r="BV96" s="182" t="n"/>
      <c r="BW96" s="182" t="n"/>
      <c r="BX96" s="182" t="n"/>
      <c r="BY96" s="182" t="n"/>
      <c r="BZ96" s="182" t="n"/>
      <c r="CA96" s="182" t="n"/>
      <c r="CB96" s="182" t="n"/>
      <c r="CC96" s="182" t="n"/>
      <c r="CD96" s="182" t="n"/>
      <c r="CE96" s="182" t="n"/>
      <c r="CF96" s="182" t="n"/>
      <c r="CG96" s="182" t="n"/>
      <c r="CH96" s="182" t="n"/>
      <c r="CI96" s="182" t="n"/>
      <c r="CJ96" s="182" t="n"/>
      <c r="CK96" s="182" t="n"/>
      <c r="CL96" s="182" t="n"/>
      <c r="CM96" s="182" t="n"/>
      <c r="CN96" s="182" t="n"/>
      <c r="CO96" s="182" t="n"/>
      <c r="CP96" s="182" t="n"/>
      <c r="CQ96" s="182" t="n"/>
      <c r="CR96" s="182" t="n"/>
      <c r="CS96" s="182" t="n"/>
      <c r="CT96" s="182" t="n"/>
      <c r="CU96" s="182" t="n"/>
      <c r="CV96" s="182" t="n"/>
      <c r="CW96" s="182" t="n"/>
      <c r="CX96" s="182" t="n"/>
      <c r="CY96" s="182" t="n"/>
      <c r="CZ96" s="182" t="n"/>
      <c r="DA96" s="182" t="n"/>
      <c r="DB96" s="183" t="n">
        <v>41.14</v>
      </c>
      <c r="DC96" s="182" t="n"/>
      <c r="DD96" s="182" t="n"/>
      <c r="DE96" s="182" t="n"/>
      <c r="DF96" s="182" t="n"/>
      <c r="DG96" s="182" t="n"/>
      <c r="DH96" s="182" t="n"/>
      <c r="DI96" s="182" t="n"/>
      <c r="DJ96" s="182" t="n"/>
      <c r="DK96" s="182" t="n"/>
      <c r="DL96" s="182" t="n"/>
      <c r="DM96" s="182" t="n"/>
      <c r="DN96" s="182" t="n"/>
      <c r="DO96" s="182" t="n"/>
      <c r="DP96" s="182" t="n"/>
      <c r="DQ96" s="182" t="n"/>
      <c r="DR96" s="182" t="n"/>
      <c r="DS96" s="182" t="n"/>
      <c r="DT96" s="182" t="n"/>
      <c r="DU96" s="182" t="n"/>
      <c r="DV96" s="182" t="n"/>
      <c r="DW96" s="182" t="n"/>
      <c r="DX96" s="182" t="n"/>
      <c r="DY96" s="182" t="n"/>
      <c r="DZ96" s="182" t="n"/>
      <c r="EA96" s="182" t="n"/>
      <c r="EB96" s="182" t="n"/>
      <c r="EC96" s="182" t="n"/>
      <c r="ED96" s="182" t="n"/>
      <c r="EE96" s="182" t="n"/>
      <c r="EF96" s="184" t="n"/>
      <c r="EG96" s="185">
        <f>SUM(F96:EF96)</f>
        <v/>
      </c>
      <c r="EH96" s="186">
        <f>E96-EG96</f>
        <v/>
      </c>
    </row>
    <row r="97">
      <c r="A97" s="5" t="n">
        <v>96</v>
      </c>
      <c r="B97" s="179" t="n">
        <v>44439</v>
      </c>
      <c r="C97" s="68" t="inlineStr">
        <is>
          <t>DIGIKEY 2103764</t>
        </is>
      </c>
      <c r="D97" s="180" t="n">
        <v>44377</v>
      </c>
      <c r="E97" s="181" t="n">
        <v>0.55</v>
      </c>
      <c r="F97" s="182" t="n"/>
      <c r="G97" s="182" t="n"/>
      <c r="H97" s="182" t="n"/>
      <c r="I97" s="182" t="n"/>
      <c r="J97" s="182" t="n"/>
      <c r="K97" s="182" t="n"/>
      <c r="L97" s="182" t="n"/>
      <c r="M97" s="182" t="n"/>
      <c r="N97" s="182" t="n"/>
      <c r="O97" s="182" t="n"/>
      <c r="P97" s="182" t="n"/>
      <c r="Q97" s="182" t="n"/>
      <c r="R97" s="182" t="n"/>
      <c r="S97" s="182" t="n"/>
      <c r="T97" s="182" t="n"/>
      <c r="U97" s="182" t="n"/>
      <c r="V97" s="182" t="n"/>
      <c r="W97" s="182" t="n"/>
      <c r="X97" s="183" t="n">
        <v>0.55</v>
      </c>
      <c r="Y97" s="182" t="n"/>
      <c r="Z97" s="182" t="n"/>
      <c r="AA97" s="182" t="n"/>
      <c r="AB97" s="182" t="n"/>
      <c r="AC97" s="182" t="n"/>
      <c r="AD97" s="182" t="n"/>
      <c r="AE97" s="182" t="n"/>
      <c r="AF97" s="182" t="n"/>
      <c r="AG97" s="182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82" t="n"/>
      <c r="AS97" s="182" t="n"/>
      <c r="AT97" s="182" t="n"/>
      <c r="AU97" s="182" t="n"/>
      <c r="AV97" s="182" t="n"/>
      <c r="AW97" s="182" t="n"/>
      <c r="AX97" s="182" t="n"/>
      <c r="AY97" s="182" t="n"/>
      <c r="AZ97" s="182" t="n"/>
      <c r="BA97" s="182" t="n"/>
      <c r="BB97" s="182" t="n"/>
      <c r="BC97" s="182" t="n"/>
      <c r="BD97" s="182" t="n"/>
      <c r="BE97" s="182" t="n"/>
      <c r="BF97" s="182" t="n"/>
      <c r="BG97" s="182" t="n"/>
      <c r="BH97" s="182" t="n"/>
      <c r="BI97" s="182" t="n"/>
      <c r="BJ97" s="182" t="n"/>
      <c r="BK97" s="182" t="n"/>
      <c r="BL97" s="182" t="n"/>
      <c r="BM97" s="182" t="n"/>
      <c r="BN97" s="182" t="n"/>
      <c r="BO97" s="182" t="n"/>
      <c r="BP97" s="182" t="n"/>
      <c r="BQ97" s="182" t="n"/>
      <c r="BR97" s="182" t="n"/>
      <c r="BS97" s="182" t="n"/>
      <c r="BT97" s="182" t="n"/>
      <c r="BU97" s="182" t="n"/>
      <c r="BV97" s="182" t="n"/>
      <c r="BW97" s="182" t="n"/>
      <c r="BX97" s="182" t="n"/>
      <c r="BY97" s="182" t="n"/>
      <c r="BZ97" s="182" t="n"/>
      <c r="CA97" s="182" t="n"/>
      <c r="CB97" s="182" t="n"/>
      <c r="CC97" s="182" t="n"/>
      <c r="CD97" s="182" t="n"/>
      <c r="CE97" s="182" t="n"/>
      <c r="CF97" s="182" t="n"/>
      <c r="CG97" s="182" t="n"/>
      <c r="CH97" s="182" t="n"/>
      <c r="CI97" s="182" t="n"/>
      <c r="CJ97" s="182" t="n"/>
      <c r="CK97" s="182" t="n"/>
      <c r="CL97" s="182" t="n"/>
      <c r="CM97" s="182" t="n"/>
      <c r="CN97" s="182" t="n"/>
      <c r="CO97" s="182" t="n"/>
      <c r="CP97" s="182" t="n"/>
      <c r="CQ97" s="182" t="n"/>
      <c r="CR97" s="182" t="n"/>
      <c r="CS97" s="182" t="n"/>
      <c r="CT97" s="182" t="n"/>
      <c r="CU97" s="182" t="n"/>
      <c r="CV97" s="182" t="n"/>
      <c r="CW97" s="182" t="n"/>
      <c r="CX97" s="182" t="n"/>
      <c r="CY97" s="182" t="n"/>
      <c r="CZ97" s="182" t="n"/>
      <c r="DA97" s="182" t="n"/>
      <c r="DB97" s="182" t="n"/>
      <c r="DC97" s="182" t="n"/>
      <c r="DD97" s="182" t="n"/>
      <c r="DE97" s="182" t="n"/>
      <c r="DF97" s="182" t="n"/>
      <c r="DG97" s="182" t="n"/>
      <c r="DH97" s="182" t="n"/>
      <c r="DI97" s="182" t="n"/>
      <c r="DJ97" s="182" t="n"/>
      <c r="DK97" s="182" t="n"/>
      <c r="DL97" s="182" t="n"/>
      <c r="DM97" s="182" t="n"/>
      <c r="DN97" s="182" t="n"/>
      <c r="DO97" s="182" t="n"/>
      <c r="DP97" s="182" t="n"/>
      <c r="DQ97" s="182" t="n"/>
      <c r="DR97" s="182" t="n"/>
      <c r="DS97" s="182" t="n"/>
      <c r="DT97" s="182" t="n"/>
      <c r="DU97" s="182" t="n"/>
      <c r="DV97" s="182" t="n"/>
      <c r="DW97" s="182" t="n"/>
      <c r="DX97" s="182" t="n"/>
      <c r="DY97" s="182" t="n"/>
      <c r="DZ97" s="182" t="n"/>
      <c r="EA97" s="182" t="n"/>
      <c r="EB97" s="182" t="n"/>
      <c r="EC97" s="182" t="n"/>
      <c r="ED97" s="182" t="n"/>
      <c r="EE97" s="182" t="n"/>
      <c r="EF97" s="184" t="n"/>
      <c r="EG97" s="185">
        <f>SUM(F97:EF97)</f>
        <v/>
      </c>
      <c r="EH97" s="186">
        <f>E97-EG97</f>
        <v/>
      </c>
    </row>
    <row r="98">
      <c r="A98" s="5" t="n">
        <v>97</v>
      </c>
      <c r="B98" s="179" t="n">
        <v>44439</v>
      </c>
      <c r="C98" s="68" t="inlineStr">
        <is>
          <t>DIGIKEY 2103906</t>
        </is>
      </c>
      <c r="D98" s="180" t="n">
        <v>44378</v>
      </c>
      <c r="E98" s="181" t="n">
        <v>68.36</v>
      </c>
      <c r="F98" s="182" t="n"/>
      <c r="G98" s="182" t="n"/>
      <c r="H98" s="182" t="n"/>
      <c r="I98" s="182" t="n"/>
      <c r="J98" s="182" t="n"/>
      <c r="K98" s="182" t="n"/>
      <c r="L98" s="182" t="n"/>
      <c r="M98" s="182" t="n"/>
      <c r="N98" s="182" t="n"/>
      <c r="O98" s="182" t="n"/>
      <c r="P98" s="182" t="n"/>
      <c r="Q98" s="182" t="n"/>
      <c r="R98" s="182" t="n"/>
      <c r="S98" s="182" t="n"/>
      <c r="T98" s="182" t="n"/>
      <c r="U98" s="182" t="n"/>
      <c r="V98" s="182" t="n"/>
      <c r="W98" s="182" t="n"/>
      <c r="X98" s="182" t="n"/>
      <c r="Y98" s="182" t="n"/>
      <c r="Z98" s="182" t="n"/>
      <c r="AA98" s="182" t="n"/>
      <c r="AB98" s="182" t="n"/>
      <c r="AC98" s="182" t="n"/>
      <c r="AD98" s="182" t="n"/>
      <c r="AE98" s="182" t="n"/>
      <c r="AF98" s="182" t="n"/>
      <c r="AG98" s="182" t="n"/>
      <c r="AH98" s="182" t="n"/>
      <c r="AI98" s="182" t="n"/>
      <c r="AJ98" s="182" t="n"/>
      <c r="AK98" s="182" t="n"/>
      <c r="AL98" s="182" t="n"/>
      <c r="AM98" s="182" t="n"/>
      <c r="AN98" s="182" t="n"/>
      <c r="AO98" s="182" t="n"/>
      <c r="AP98" s="182" t="n"/>
      <c r="AQ98" s="182" t="n"/>
      <c r="AR98" s="182" t="n"/>
      <c r="AS98" s="182" t="n"/>
      <c r="AT98" s="182" t="n"/>
      <c r="AU98" s="182" t="n"/>
      <c r="AV98" s="182" t="n"/>
      <c r="AW98" s="182" t="n"/>
      <c r="AX98" s="182" t="n"/>
      <c r="AY98" s="182" t="n"/>
      <c r="AZ98" s="182" t="n"/>
      <c r="BA98" s="182" t="n"/>
      <c r="BB98" s="182" t="n"/>
      <c r="BC98" s="182" t="n"/>
      <c r="BD98" s="182" t="n"/>
      <c r="BE98" s="182" t="n"/>
      <c r="BF98" s="182" t="n"/>
      <c r="BG98" s="182" t="n"/>
      <c r="BH98" s="182" t="n"/>
      <c r="BI98" s="182" t="n"/>
      <c r="BJ98" s="182" t="n"/>
      <c r="BK98" s="182" t="n"/>
      <c r="BL98" s="182" t="n"/>
      <c r="BM98" s="182" t="n"/>
      <c r="BN98" s="182" t="n"/>
      <c r="BO98" s="182" t="n"/>
      <c r="BP98" s="182" t="n"/>
      <c r="BQ98" s="182" t="n"/>
      <c r="BR98" s="182" t="n"/>
      <c r="BS98" s="182" t="n"/>
      <c r="BT98" s="182" t="n"/>
      <c r="BU98" s="182" t="n"/>
      <c r="BV98" s="182" t="n"/>
      <c r="BW98" s="182" t="n"/>
      <c r="BX98" s="182" t="n"/>
      <c r="BY98" s="182" t="n"/>
      <c r="BZ98" s="182" t="n"/>
      <c r="CA98" s="182" t="n"/>
      <c r="CB98" s="182" t="n"/>
      <c r="CC98" s="182" t="n"/>
      <c r="CD98" s="182" t="n"/>
      <c r="CE98" s="182" t="n"/>
      <c r="CF98" s="182" t="n"/>
      <c r="CG98" s="182" t="n"/>
      <c r="CH98" s="182" t="n"/>
      <c r="CI98" s="182" t="n"/>
      <c r="CJ98" s="182" t="n"/>
      <c r="CK98" s="182" t="n"/>
      <c r="CL98" s="182" t="n"/>
      <c r="CM98" s="182" t="n"/>
      <c r="CN98" s="182" t="n"/>
      <c r="CO98" s="182" t="n"/>
      <c r="CP98" s="182" t="n"/>
      <c r="CQ98" s="182" t="n"/>
      <c r="CR98" s="182" t="n"/>
      <c r="CS98" s="182" t="n"/>
      <c r="CT98" s="182" t="n"/>
      <c r="CU98" s="182" t="n"/>
      <c r="CV98" s="182" t="n"/>
      <c r="CW98" s="182" t="n"/>
      <c r="CX98" s="182" t="n"/>
      <c r="CY98" s="182" t="n"/>
      <c r="CZ98" s="182" t="n"/>
      <c r="DA98" s="182" t="n"/>
      <c r="DB98" s="182" t="n"/>
      <c r="DC98" s="182" t="n"/>
      <c r="DD98" s="182" t="n"/>
      <c r="DE98" s="182" t="n"/>
      <c r="DF98" s="182" t="n"/>
      <c r="DG98" s="182" t="n"/>
      <c r="DH98" s="182" t="n"/>
      <c r="DI98" s="182" t="n"/>
      <c r="DJ98" s="183" t="n">
        <v>68.36</v>
      </c>
      <c r="DK98" s="182" t="n"/>
      <c r="DL98" s="182" t="n"/>
      <c r="DM98" s="182" t="n"/>
      <c r="DN98" s="182" t="n"/>
      <c r="DO98" s="182" t="n"/>
      <c r="DP98" s="182" t="n"/>
      <c r="DQ98" s="182" t="n"/>
      <c r="DR98" s="182" t="n"/>
      <c r="DS98" s="182" t="n"/>
      <c r="DT98" s="182" t="n"/>
      <c r="DU98" s="182" t="n"/>
      <c r="DV98" s="182" t="n"/>
      <c r="DW98" s="182" t="n"/>
      <c r="DX98" s="182" t="n"/>
      <c r="DY98" s="182" t="n"/>
      <c r="DZ98" s="182" t="n"/>
      <c r="EA98" s="182" t="n"/>
      <c r="EB98" s="182" t="n"/>
      <c r="EC98" s="182" t="n"/>
      <c r="ED98" s="182" t="n"/>
      <c r="EE98" s="182" t="n"/>
      <c r="EF98" s="184" t="n"/>
      <c r="EG98" s="185">
        <f>SUM(F98:EF98)</f>
        <v/>
      </c>
      <c r="EH98" s="186">
        <f>E98-EG98</f>
        <v/>
      </c>
    </row>
    <row r="99">
      <c r="A99" s="5" t="n">
        <v>98</v>
      </c>
      <c r="B99" s="179" t="n">
        <v>44439</v>
      </c>
      <c r="C99" s="68" t="inlineStr">
        <is>
          <t>DIGIKEY 2101899</t>
        </is>
      </c>
      <c r="D99" s="180" t="n">
        <v>44376</v>
      </c>
      <c r="E99" s="181" t="n">
        <v>15.02</v>
      </c>
      <c r="F99" s="182" t="n"/>
      <c r="G99" s="182" t="n"/>
      <c r="H99" s="182" t="n"/>
      <c r="I99" s="182" t="n"/>
      <c r="J99" s="182" t="n"/>
      <c r="K99" s="182" t="n"/>
      <c r="L99" s="182" t="n"/>
      <c r="M99" s="182" t="n"/>
      <c r="N99" s="182" t="n"/>
      <c r="O99" s="182" t="n"/>
      <c r="P99" s="182" t="n"/>
      <c r="Q99" s="182" t="n"/>
      <c r="R99" s="182" t="n"/>
      <c r="S99" s="182" t="n"/>
      <c r="T99" s="182" t="n"/>
      <c r="U99" s="182" t="n"/>
      <c r="V99" s="182" t="n"/>
      <c r="W99" s="182" t="n"/>
      <c r="X99" s="182" t="n"/>
      <c r="Y99" s="182" t="n"/>
      <c r="Z99" s="182" t="n"/>
      <c r="AA99" s="182" t="n"/>
      <c r="AB99" s="182" t="n"/>
      <c r="AC99" s="182" t="n"/>
      <c r="AD99" s="182" t="n"/>
      <c r="AE99" s="182" t="n"/>
      <c r="AF99" s="182" t="n"/>
      <c r="AG99" s="182" t="n"/>
      <c r="AH99" s="182" t="n"/>
      <c r="AI99" s="182" t="n"/>
      <c r="AJ99" s="182" t="n"/>
      <c r="AK99" s="182" t="n"/>
      <c r="AL99" s="182" t="n"/>
      <c r="AM99" s="182" t="n"/>
      <c r="AN99" s="182" t="n"/>
      <c r="AO99" s="182" t="n"/>
      <c r="AP99" s="182" t="n"/>
      <c r="AQ99" s="182" t="n"/>
      <c r="AR99" s="182" t="n"/>
      <c r="AS99" s="182" t="n"/>
      <c r="AT99" s="182" t="n"/>
      <c r="AU99" s="182" t="n"/>
      <c r="AV99" s="182" t="n"/>
      <c r="AW99" s="182" t="n"/>
      <c r="AX99" s="182" t="n"/>
      <c r="AY99" s="182" t="n"/>
      <c r="AZ99" s="182" t="n"/>
      <c r="BA99" s="182" t="n"/>
      <c r="BB99" s="182" t="n"/>
      <c r="BC99" s="182" t="n"/>
      <c r="BD99" s="182" t="n"/>
      <c r="BE99" s="182" t="n"/>
      <c r="BF99" s="182" t="n"/>
      <c r="BG99" s="182" t="n"/>
      <c r="BH99" s="182" t="n"/>
      <c r="BI99" s="182" t="n"/>
      <c r="BJ99" s="182" t="n"/>
      <c r="BK99" s="182" t="n"/>
      <c r="BL99" s="182" t="n"/>
      <c r="BM99" s="182" t="n"/>
      <c r="BN99" s="182" t="n"/>
      <c r="BO99" s="182" t="n"/>
      <c r="BP99" s="182" t="n"/>
      <c r="BQ99" s="182" t="n"/>
      <c r="BR99" s="182" t="n"/>
      <c r="BS99" s="182" t="n"/>
      <c r="BT99" s="182" t="n"/>
      <c r="BU99" s="182" t="n"/>
      <c r="BV99" s="182" t="n"/>
      <c r="BW99" s="182" t="n"/>
      <c r="BX99" s="182" t="n"/>
      <c r="BY99" s="182" t="n"/>
      <c r="BZ99" s="182" t="n"/>
      <c r="CA99" s="182" t="n"/>
      <c r="CB99" s="182" t="n"/>
      <c r="CC99" s="182" t="n"/>
      <c r="CD99" s="182" t="n"/>
      <c r="CE99" s="182" t="n"/>
      <c r="CF99" s="182" t="n"/>
      <c r="CG99" s="182" t="n"/>
      <c r="CH99" s="182" t="n"/>
      <c r="CI99" s="182" t="n"/>
      <c r="CJ99" s="182" t="n"/>
      <c r="CK99" s="182" t="n"/>
      <c r="CL99" s="182" t="n"/>
      <c r="CM99" s="182" t="n"/>
      <c r="CN99" s="182" t="n"/>
      <c r="CO99" s="182" t="n"/>
      <c r="CP99" s="182" t="n"/>
      <c r="CQ99" s="182" t="n"/>
      <c r="CR99" s="182" t="n"/>
      <c r="CS99" s="182" t="n"/>
      <c r="CT99" s="182" t="n"/>
      <c r="CU99" s="182" t="n"/>
      <c r="CV99" s="182" t="n"/>
      <c r="CW99" s="182" t="n"/>
      <c r="CX99" s="182" t="n"/>
      <c r="CY99" s="182" t="n"/>
      <c r="CZ99" s="182" t="n"/>
      <c r="DA99" s="182" t="n"/>
      <c r="DB99" s="182" t="n"/>
      <c r="DC99" s="182" t="n"/>
      <c r="DD99" s="182" t="n"/>
      <c r="DE99" s="182" t="n"/>
      <c r="DF99" s="182" t="n"/>
      <c r="DG99" s="182" t="n"/>
      <c r="DH99" s="182" t="n"/>
      <c r="DI99" s="182" t="n"/>
      <c r="DJ99" s="182" t="n"/>
      <c r="DK99" s="183" t="n">
        <v>15.02</v>
      </c>
      <c r="DL99" s="182" t="n"/>
      <c r="DM99" s="182" t="n"/>
      <c r="DN99" s="182" t="n"/>
      <c r="DO99" s="182" t="n"/>
      <c r="DP99" s="182" t="n"/>
      <c r="DQ99" s="182" t="n"/>
      <c r="DR99" s="182" t="n"/>
      <c r="DS99" s="182" t="n"/>
      <c r="DT99" s="182" t="n"/>
      <c r="DU99" s="182" t="n"/>
      <c r="DV99" s="182" t="n"/>
      <c r="DW99" s="182" t="n"/>
      <c r="DX99" s="182" t="n"/>
      <c r="DY99" s="182" t="n"/>
      <c r="DZ99" s="182" t="n"/>
      <c r="EA99" s="182" t="n"/>
      <c r="EB99" s="182" t="n"/>
      <c r="EC99" s="182" t="n"/>
      <c r="ED99" s="182" t="n"/>
      <c r="EE99" s="182" t="n"/>
      <c r="EF99" s="184" t="n"/>
      <c r="EG99" s="185">
        <f>SUM(F99:EF99)</f>
        <v/>
      </c>
      <c r="EH99" s="186">
        <f>E99-EG99</f>
        <v/>
      </c>
    </row>
    <row r="100">
      <c r="A100" s="5" t="n">
        <v>99</v>
      </c>
      <c r="B100" s="179" t="n">
        <v>44439</v>
      </c>
      <c r="C100" s="68" t="inlineStr">
        <is>
          <t>DIGIKEY 2103601,2103590</t>
        </is>
      </c>
      <c r="D100" s="180" t="n">
        <v>44384</v>
      </c>
      <c r="E100" s="181">
        <f>43.5+20.21</f>
        <v/>
      </c>
      <c r="F100" s="182" t="n"/>
      <c r="G100" s="182" t="n"/>
      <c r="H100" s="182" t="n"/>
      <c r="I100" s="182" t="n"/>
      <c r="J100" s="182" t="n"/>
      <c r="K100" s="182" t="n"/>
      <c r="L100" s="182" t="n"/>
      <c r="M100" s="182" t="n"/>
      <c r="N100" s="182" t="n"/>
      <c r="O100" s="182" t="n"/>
      <c r="P100" s="182" t="n"/>
      <c r="Q100" s="182" t="n"/>
      <c r="R100" s="182" t="n"/>
      <c r="S100" s="182" t="n"/>
      <c r="T100" s="182" t="n"/>
      <c r="U100" s="182" t="n"/>
      <c r="V100" s="182" t="n"/>
      <c r="W100" s="182" t="n"/>
      <c r="X100" s="182" t="n"/>
      <c r="Y100" s="182" t="n"/>
      <c r="Z100" s="182" t="n"/>
      <c r="AA100" s="182" t="n"/>
      <c r="AB100" s="182" t="n"/>
      <c r="AC100" s="182" t="n"/>
      <c r="AD100" s="182" t="n"/>
      <c r="AE100" s="182" t="n"/>
      <c r="AF100" s="182" t="n"/>
      <c r="AG100" s="182" t="n"/>
      <c r="AH100" s="182" t="n"/>
      <c r="AI100" s="182" t="n"/>
      <c r="AJ100" s="182" t="n"/>
      <c r="AK100" s="182" t="n"/>
      <c r="AL100" s="182" t="n"/>
      <c r="AM100" s="182" t="n"/>
      <c r="AN100" s="182" t="n"/>
      <c r="AO100" s="182" t="n"/>
      <c r="AP100" s="182" t="n"/>
      <c r="AQ100" s="182" t="n"/>
      <c r="AR100" s="182" t="n"/>
      <c r="AS100" s="182" t="n"/>
      <c r="AT100" s="182" t="n"/>
      <c r="AU100" s="182" t="n"/>
      <c r="AV100" s="182" t="n"/>
      <c r="AW100" s="182" t="n"/>
      <c r="AX100" s="182" t="n"/>
      <c r="AY100" s="182" t="n"/>
      <c r="AZ100" s="182" t="n"/>
      <c r="BA100" s="182" t="n"/>
      <c r="BB100" s="182" t="n"/>
      <c r="BC100" s="182" t="n"/>
      <c r="BD100" s="182" t="n"/>
      <c r="BE100" s="182" t="n"/>
      <c r="BF100" s="182" t="n"/>
      <c r="BG100" s="182" t="n"/>
      <c r="BH100" s="182" t="n"/>
      <c r="BI100" s="182" t="n"/>
      <c r="BJ100" s="182" t="n"/>
      <c r="BK100" s="182" t="n"/>
      <c r="BL100" s="182" t="n"/>
      <c r="BM100" s="182" t="n"/>
      <c r="BN100" s="182" t="n"/>
      <c r="BO100" s="182" t="n"/>
      <c r="BP100" s="182" t="n"/>
      <c r="BQ100" s="182" t="n"/>
      <c r="BR100" s="182" t="n"/>
      <c r="BS100" s="182" t="n"/>
      <c r="BT100" s="182" t="n"/>
      <c r="BU100" s="182" t="n"/>
      <c r="BV100" s="182" t="n"/>
      <c r="BW100" s="182" t="n"/>
      <c r="BX100" s="182" t="n"/>
      <c r="BY100" s="182" t="n"/>
      <c r="BZ100" s="182" t="n"/>
      <c r="CA100" s="182" t="n"/>
      <c r="CB100" s="182" t="n"/>
      <c r="CC100" s="182" t="n"/>
      <c r="CD100" s="182" t="n"/>
      <c r="CE100" s="182" t="n"/>
      <c r="CF100" s="182" t="n"/>
      <c r="CG100" s="182" t="n"/>
      <c r="CH100" s="182" t="n"/>
      <c r="CI100" s="182" t="n"/>
      <c r="CJ100" s="182" t="n"/>
      <c r="CK100" s="182" t="n"/>
      <c r="CL100" s="182" t="n"/>
      <c r="CM100" s="182" t="n"/>
      <c r="CN100" s="182" t="n"/>
      <c r="CO100" s="182" t="n"/>
      <c r="CP100" s="182" t="n"/>
      <c r="CQ100" s="182" t="n"/>
      <c r="CR100" s="182" t="n"/>
      <c r="CS100" s="182" t="n"/>
      <c r="CT100" s="182" t="n"/>
      <c r="CU100" s="182" t="n"/>
      <c r="CV100" s="182" t="n"/>
      <c r="CW100" s="182" t="n"/>
      <c r="CX100" s="182" t="n"/>
      <c r="CY100" s="182" t="n"/>
      <c r="CZ100" s="182" t="n"/>
      <c r="DA100" s="182" t="n"/>
      <c r="DB100" s="182" t="n"/>
      <c r="DC100" s="182" t="n"/>
      <c r="DD100" s="182" t="n"/>
      <c r="DE100" s="182" t="n"/>
      <c r="DF100" s="182" t="n"/>
      <c r="DG100" s="182" t="n"/>
      <c r="DH100" s="182" t="n"/>
      <c r="DI100" s="182" t="n"/>
      <c r="DJ100" s="182" t="n"/>
      <c r="DK100" s="182" t="n"/>
      <c r="DL100" s="182" t="n"/>
      <c r="DM100" s="183" t="n">
        <v>63.71</v>
      </c>
      <c r="DN100" s="182" t="n"/>
      <c r="DO100" s="182" t="n"/>
      <c r="DP100" s="182" t="n"/>
      <c r="DQ100" s="182" t="n"/>
      <c r="DR100" s="182" t="n"/>
      <c r="DS100" s="182" t="n"/>
      <c r="DT100" s="182" t="n"/>
      <c r="DU100" s="182" t="n"/>
      <c r="DV100" s="182" t="n"/>
      <c r="DW100" s="182" t="n"/>
      <c r="DX100" s="182" t="n"/>
      <c r="DY100" s="182" t="n"/>
      <c r="DZ100" s="182" t="n"/>
      <c r="EA100" s="182" t="n"/>
      <c r="EB100" s="182" t="n"/>
      <c r="EC100" s="182" t="n"/>
      <c r="ED100" s="182" t="n"/>
      <c r="EE100" s="182" t="n"/>
      <c r="EF100" s="184" t="n"/>
      <c r="EG100" s="185">
        <f>SUM(F100:EF100)</f>
        <v/>
      </c>
      <c r="EH100" s="186">
        <f>E100-EG100</f>
        <v/>
      </c>
    </row>
    <row r="101">
      <c r="A101" s="5" t="n">
        <v>100</v>
      </c>
      <c r="B101" s="179" t="n">
        <v>44439</v>
      </c>
      <c r="C101" s="68" t="inlineStr">
        <is>
          <t>DIGIKEY 2103372,4500622380</t>
        </is>
      </c>
      <c r="D101" s="180" t="n">
        <v>44379</v>
      </c>
      <c r="E101" s="181">
        <f>561.93+8.95</f>
        <v/>
      </c>
      <c r="F101" s="182" t="n"/>
      <c r="G101" s="182" t="n"/>
      <c r="H101" s="182" t="n"/>
      <c r="I101" s="182" t="n"/>
      <c r="J101" s="182" t="n"/>
      <c r="K101" s="182" t="n"/>
      <c r="L101" s="182" t="n"/>
      <c r="M101" s="182" t="n"/>
      <c r="N101" s="182" t="n"/>
      <c r="O101" s="182" t="n"/>
      <c r="P101" s="182" t="n"/>
      <c r="Q101" s="182" t="n"/>
      <c r="R101" s="182" t="n"/>
      <c r="S101" s="182" t="n"/>
      <c r="T101" s="182" t="n"/>
      <c r="U101" s="182" t="n"/>
      <c r="V101" s="182" t="n"/>
      <c r="W101" s="182" t="n"/>
      <c r="X101" s="182" t="n"/>
      <c r="Y101" s="182" t="n"/>
      <c r="Z101" s="182" t="n"/>
      <c r="AA101" s="182" t="n"/>
      <c r="AB101" s="182" t="n"/>
      <c r="AC101" s="182" t="n"/>
      <c r="AD101" s="182" t="n"/>
      <c r="AE101" s="182" t="n"/>
      <c r="AF101" s="182" t="n"/>
      <c r="AG101" s="182" t="n"/>
      <c r="AH101" s="182" t="n"/>
      <c r="AI101" s="182" t="n"/>
      <c r="AJ101" s="182" t="n"/>
      <c r="AK101" s="182" t="n"/>
      <c r="AL101" s="182" t="n"/>
      <c r="AM101" s="182" t="n"/>
      <c r="AN101" s="182" t="n"/>
      <c r="AO101" s="182" t="n"/>
      <c r="AP101" s="182" t="n"/>
      <c r="AQ101" s="182" t="n"/>
      <c r="AR101" s="182" t="n"/>
      <c r="AS101" s="182" t="n"/>
      <c r="AT101" s="182" t="n"/>
      <c r="AU101" s="182" t="n"/>
      <c r="AV101" s="182" t="n"/>
      <c r="AW101" s="182" t="n"/>
      <c r="AX101" s="182" t="n"/>
      <c r="AY101" s="182" t="n"/>
      <c r="AZ101" s="182" t="n"/>
      <c r="BA101" s="182" t="n"/>
      <c r="BB101" s="182" t="n"/>
      <c r="BC101" s="182" t="n"/>
      <c r="BD101" s="182" t="n"/>
      <c r="BE101" s="182" t="n"/>
      <c r="BF101" s="182" t="n"/>
      <c r="BG101" s="182" t="n"/>
      <c r="BH101" s="182" t="n"/>
      <c r="BI101" s="182" t="n"/>
      <c r="BJ101" s="182" t="n"/>
      <c r="BK101" s="182" t="n"/>
      <c r="BL101" s="182" t="n"/>
      <c r="BM101" s="182" t="n"/>
      <c r="BN101" s="182" t="n"/>
      <c r="BO101" s="182" t="n"/>
      <c r="BP101" s="182" t="n"/>
      <c r="BQ101" s="182" t="n"/>
      <c r="BR101" s="182" t="n"/>
      <c r="BS101" s="182" t="n"/>
      <c r="BT101" s="182" t="n"/>
      <c r="BU101" s="182" t="n"/>
      <c r="BV101" s="182" t="n"/>
      <c r="BW101" s="182" t="n"/>
      <c r="BX101" s="182" t="n"/>
      <c r="BY101" s="182" t="n"/>
      <c r="BZ101" s="182" t="n"/>
      <c r="CA101" s="182" t="n"/>
      <c r="CB101" s="182" t="n"/>
      <c r="CC101" s="182" t="n"/>
      <c r="CD101" s="182" t="n"/>
      <c r="CE101" s="182" t="n"/>
      <c r="CF101" s="182" t="n"/>
      <c r="CG101" s="182" t="n"/>
      <c r="CH101" s="182" t="n"/>
      <c r="CI101" s="182" t="n"/>
      <c r="CJ101" s="182" t="n"/>
      <c r="CK101" s="182" t="n"/>
      <c r="CL101" s="182" t="n"/>
      <c r="CM101" s="183" t="n">
        <v>570.88</v>
      </c>
      <c r="CN101" s="182" t="n"/>
      <c r="CO101" s="182" t="n"/>
      <c r="CP101" s="182" t="n"/>
      <c r="CQ101" s="182" t="n"/>
      <c r="CR101" s="182" t="n"/>
      <c r="CS101" s="182" t="n"/>
      <c r="CT101" s="182" t="n"/>
      <c r="CU101" s="182" t="n"/>
      <c r="CV101" s="182" t="n"/>
      <c r="CW101" s="182" t="n"/>
      <c r="CX101" s="182" t="n"/>
      <c r="CY101" s="182" t="n"/>
      <c r="CZ101" s="182" t="n"/>
      <c r="DA101" s="182" t="n"/>
      <c r="DB101" s="182" t="n"/>
      <c r="DC101" s="182" t="n"/>
      <c r="DD101" s="182" t="n"/>
      <c r="DE101" s="182" t="n"/>
      <c r="DF101" s="182" t="n"/>
      <c r="DG101" s="182" t="n"/>
      <c r="DH101" s="182" t="n"/>
      <c r="DI101" s="182" t="n"/>
      <c r="DJ101" s="182" t="n"/>
      <c r="DK101" s="182" t="n"/>
      <c r="DL101" s="182" t="n"/>
      <c r="DM101" s="182" t="n"/>
      <c r="DN101" s="182" t="n"/>
      <c r="DO101" s="182" t="n"/>
      <c r="DP101" s="182" t="n"/>
      <c r="DQ101" s="182" t="n"/>
      <c r="DR101" s="182" t="n"/>
      <c r="DS101" s="182" t="n"/>
      <c r="DT101" s="182" t="n"/>
      <c r="DU101" s="182" t="n"/>
      <c r="DV101" s="182" t="n"/>
      <c r="DW101" s="182" t="n"/>
      <c r="DX101" s="182" t="n"/>
      <c r="DY101" s="182" t="n"/>
      <c r="DZ101" s="182" t="n"/>
      <c r="EA101" s="182" t="n"/>
      <c r="EB101" s="182" t="n"/>
      <c r="EC101" s="182" t="n"/>
      <c r="ED101" s="182" t="n"/>
      <c r="EE101" s="182" t="n"/>
      <c r="EF101" s="184" t="n"/>
      <c r="EG101" s="185">
        <f>SUM(F101:EF101)</f>
        <v/>
      </c>
      <c r="EH101" s="186">
        <f>E101-EG101</f>
        <v/>
      </c>
    </row>
    <row r="102">
      <c r="A102" s="5" t="n">
        <v>101</v>
      </c>
      <c r="B102" s="179" t="n">
        <v>44439</v>
      </c>
      <c r="C102" s="68" t="inlineStr">
        <is>
          <t>DIGIKEY 2103358</t>
        </is>
      </c>
      <c r="D102" s="180" t="n">
        <v>44377</v>
      </c>
      <c r="E102" s="181" t="n">
        <v>28.65</v>
      </c>
      <c r="F102" s="182" t="n"/>
      <c r="G102" s="182" t="n"/>
      <c r="H102" s="182" t="n"/>
      <c r="I102" s="182" t="n"/>
      <c r="J102" s="182" t="n"/>
      <c r="K102" s="182" t="n"/>
      <c r="L102" s="182" t="n"/>
      <c r="M102" s="182" t="n"/>
      <c r="N102" s="182" t="n"/>
      <c r="O102" s="182" t="n"/>
      <c r="P102" s="182" t="n"/>
      <c r="Q102" s="182" t="n"/>
      <c r="R102" s="182" t="n"/>
      <c r="S102" s="182" t="n"/>
      <c r="T102" s="182" t="n"/>
      <c r="U102" s="182" t="n"/>
      <c r="V102" s="182" t="n"/>
      <c r="W102" s="182" t="n"/>
      <c r="X102" s="182" t="n"/>
      <c r="Y102" s="182" t="n"/>
      <c r="Z102" s="182" t="n"/>
      <c r="AA102" s="182" t="n"/>
      <c r="AB102" s="182" t="n"/>
      <c r="AC102" s="182" t="n"/>
      <c r="AD102" s="182" t="n"/>
      <c r="AE102" s="182" t="n"/>
      <c r="AF102" s="182" t="n"/>
      <c r="AG102" s="182" t="n"/>
      <c r="AH102" s="182" t="n"/>
      <c r="AI102" s="182" t="n"/>
      <c r="AJ102" s="182" t="n"/>
      <c r="AK102" s="182" t="n"/>
      <c r="AL102" s="182" t="n"/>
      <c r="AM102" s="182" t="n"/>
      <c r="AN102" s="182" t="n"/>
      <c r="AO102" s="182" t="n"/>
      <c r="AP102" s="182" t="n"/>
      <c r="AQ102" s="182" t="n"/>
      <c r="AR102" s="182" t="n"/>
      <c r="AS102" s="182" t="n"/>
      <c r="AT102" s="182" t="n"/>
      <c r="AU102" s="183" t="n">
        <v>28.65</v>
      </c>
      <c r="AV102" s="182" t="n"/>
      <c r="AW102" s="182" t="n"/>
      <c r="AX102" s="182" t="n"/>
      <c r="AY102" s="182" t="n"/>
      <c r="AZ102" s="182" t="n"/>
      <c r="BA102" s="182" t="n"/>
      <c r="BB102" s="182" t="n"/>
      <c r="BC102" s="182" t="n"/>
      <c r="BD102" s="182" t="n"/>
      <c r="BE102" s="182" t="n"/>
      <c r="BF102" s="182" t="n"/>
      <c r="BG102" s="182" t="n"/>
      <c r="BH102" s="182" t="n"/>
      <c r="BI102" s="182" t="n"/>
      <c r="BJ102" s="182" t="n"/>
      <c r="BK102" s="182" t="n"/>
      <c r="BL102" s="182" t="n"/>
      <c r="BM102" s="182" t="n"/>
      <c r="BN102" s="182" t="n"/>
      <c r="BO102" s="182" t="n"/>
      <c r="BP102" s="182" t="n"/>
      <c r="BQ102" s="182" t="n"/>
      <c r="BR102" s="182" t="n"/>
      <c r="BS102" s="182" t="n"/>
      <c r="BT102" s="182" t="n"/>
      <c r="BU102" s="182" t="n"/>
      <c r="BV102" s="182" t="n"/>
      <c r="BW102" s="182" t="n"/>
      <c r="BX102" s="182" t="n"/>
      <c r="BY102" s="182" t="n"/>
      <c r="BZ102" s="182" t="n"/>
      <c r="CA102" s="182" t="n"/>
      <c r="CB102" s="182" t="n"/>
      <c r="CC102" s="182" t="n"/>
      <c r="CD102" s="182" t="n"/>
      <c r="CE102" s="182" t="n"/>
      <c r="CF102" s="182" t="n"/>
      <c r="CG102" s="182" t="n"/>
      <c r="CH102" s="182" t="n"/>
      <c r="CI102" s="182" t="n"/>
      <c r="CJ102" s="182" t="n"/>
      <c r="CK102" s="182" t="n"/>
      <c r="CL102" s="182" t="n"/>
      <c r="CM102" s="182" t="n"/>
      <c r="CN102" s="182" t="n"/>
      <c r="CO102" s="182" t="n"/>
      <c r="CP102" s="182" t="n"/>
      <c r="CQ102" s="182" t="n"/>
      <c r="CR102" s="182" t="n"/>
      <c r="CS102" s="182" t="n"/>
      <c r="CT102" s="182" t="n"/>
      <c r="CU102" s="182" t="n"/>
      <c r="CV102" s="182" t="n"/>
      <c r="CW102" s="182" t="n"/>
      <c r="CX102" s="182" t="n"/>
      <c r="CY102" s="182" t="n"/>
      <c r="CZ102" s="182" t="n"/>
      <c r="DA102" s="182" t="n"/>
      <c r="DB102" s="182" t="n"/>
      <c r="DC102" s="182" t="n"/>
      <c r="DD102" s="182" t="n"/>
      <c r="DE102" s="182" t="n"/>
      <c r="DF102" s="182" t="n"/>
      <c r="DG102" s="182" t="n"/>
      <c r="DH102" s="182" t="n"/>
      <c r="DI102" s="182" t="n"/>
      <c r="DJ102" s="182" t="n"/>
      <c r="DK102" s="182" t="n"/>
      <c r="DL102" s="182" t="n"/>
      <c r="DM102" s="182" t="n"/>
      <c r="DN102" s="182" t="n"/>
      <c r="DO102" s="182" t="n"/>
      <c r="DP102" s="182" t="n"/>
      <c r="DQ102" s="182" t="n"/>
      <c r="DR102" s="182" t="n"/>
      <c r="DS102" s="182" t="n"/>
      <c r="DT102" s="182" t="n"/>
      <c r="DU102" s="182" t="n"/>
      <c r="DV102" s="182" t="n"/>
      <c r="DW102" s="182" t="n"/>
      <c r="DX102" s="182" t="n"/>
      <c r="DY102" s="182" t="n"/>
      <c r="DZ102" s="182" t="n"/>
      <c r="EA102" s="182" t="n"/>
      <c r="EB102" s="182" t="n"/>
      <c r="EC102" s="182" t="n"/>
      <c r="ED102" s="182" t="n"/>
      <c r="EE102" s="182" t="n"/>
      <c r="EF102" s="184" t="n"/>
      <c r="EG102" s="185">
        <f>SUM(F102:EF102)</f>
        <v/>
      </c>
      <c r="EH102" s="186">
        <f>E102-EG102</f>
        <v/>
      </c>
    </row>
    <row r="103">
      <c r="A103" s="5" t="n">
        <v>102</v>
      </c>
      <c r="B103" s="179" t="n">
        <v>44439</v>
      </c>
      <c r="C103" s="68" t="inlineStr">
        <is>
          <t>DIGIKEY 2103224</t>
        </is>
      </c>
      <c r="D103" s="180" t="n">
        <v>44377</v>
      </c>
      <c r="E103" s="181" t="n">
        <v>209.56</v>
      </c>
      <c r="F103" s="182" t="n"/>
      <c r="G103" s="182" t="n"/>
      <c r="H103" s="182" t="n"/>
      <c r="I103" s="182" t="n"/>
      <c r="J103" s="182" t="n"/>
      <c r="K103" s="182" t="n"/>
      <c r="L103" s="182" t="n"/>
      <c r="M103" s="182" t="n"/>
      <c r="N103" s="182" t="n"/>
      <c r="O103" s="182" t="n"/>
      <c r="P103" s="182" t="n"/>
      <c r="Q103" s="182" t="n"/>
      <c r="R103" s="182" t="n"/>
      <c r="S103" s="182" t="n"/>
      <c r="T103" s="182" t="n"/>
      <c r="U103" s="182" t="n"/>
      <c r="V103" s="182" t="n"/>
      <c r="W103" s="182" t="n"/>
      <c r="X103" s="182" t="n"/>
      <c r="Y103" s="182" t="n"/>
      <c r="Z103" s="182" t="n"/>
      <c r="AA103" s="182" t="n"/>
      <c r="AB103" s="182" t="n"/>
      <c r="AC103" s="182" t="n"/>
      <c r="AD103" s="182" t="n"/>
      <c r="AE103" s="182" t="n"/>
      <c r="AF103" s="182" t="n"/>
      <c r="AG103" s="182" t="n"/>
      <c r="AH103" s="182" t="n"/>
      <c r="AI103" s="182" t="n"/>
      <c r="AJ103" s="182" t="n"/>
      <c r="AK103" s="182" t="n"/>
      <c r="AL103" s="182" t="n"/>
      <c r="AM103" s="182" t="n"/>
      <c r="AN103" s="182" t="n"/>
      <c r="AO103" s="182" t="n"/>
      <c r="AP103" s="182" t="n"/>
      <c r="AQ103" s="182" t="n"/>
      <c r="AR103" s="182" t="n"/>
      <c r="AS103" s="182" t="n"/>
      <c r="AT103" s="182" t="n"/>
      <c r="AU103" s="182" t="n"/>
      <c r="AV103" s="182" t="n"/>
      <c r="AW103" s="182" t="n"/>
      <c r="AX103" s="182" t="n"/>
      <c r="AY103" s="182" t="n"/>
      <c r="AZ103" s="182" t="n"/>
      <c r="BA103" s="182" t="n"/>
      <c r="BB103" s="182" t="n"/>
      <c r="BC103" s="182" t="n"/>
      <c r="BD103" s="182" t="n"/>
      <c r="BE103" s="182" t="n"/>
      <c r="BF103" s="182" t="n"/>
      <c r="BG103" s="182" t="n"/>
      <c r="BH103" s="182" t="n"/>
      <c r="BI103" s="182" t="n"/>
      <c r="BJ103" s="182" t="n"/>
      <c r="BK103" s="182" t="n"/>
      <c r="BL103" s="182" t="n"/>
      <c r="BM103" s="182" t="n"/>
      <c r="BN103" s="182" t="n"/>
      <c r="BO103" s="182" t="n"/>
      <c r="BP103" s="182" t="n"/>
      <c r="BQ103" s="182" t="n"/>
      <c r="BR103" s="182" t="n"/>
      <c r="BS103" s="182" t="n"/>
      <c r="BT103" s="182" t="n"/>
      <c r="BU103" s="182" t="n"/>
      <c r="BV103" s="182" t="n"/>
      <c r="BW103" s="183" t="n">
        <v>209.56</v>
      </c>
      <c r="BX103" s="182" t="n"/>
      <c r="BY103" s="182" t="n"/>
      <c r="BZ103" s="182" t="n"/>
      <c r="CA103" s="182" t="n"/>
      <c r="CB103" s="182" t="n"/>
      <c r="CC103" s="182" t="n"/>
      <c r="CD103" s="182" t="n"/>
      <c r="CE103" s="182" t="n"/>
      <c r="CF103" s="182" t="n"/>
      <c r="CG103" s="182" t="n"/>
      <c r="CH103" s="182" t="n"/>
      <c r="CI103" s="182" t="n"/>
      <c r="CJ103" s="182" t="n"/>
      <c r="CK103" s="182" t="n"/>
      <c r="CL103" s="182" t="n"/>
      <c r="CM103" s="182" t="n"/>
      <c r="CN103" s="182" t="n"/>
      <c r="CO103" s="182" t="n"/>
      <c r="CP103" s="182" t="n"/>
      <c r="CQ103" s="182" t="n"/>
      <c r="CR103" s="182" t="n"/>
      <c r="CS103" s="182" t="n"/>
      <c r="CT103" s="182" t="n"/>
      <c r="CU103" s="182" t="n"/>
      <c r="CV103" s="182" t="n"/>
      <c r="CW103" s="182" t="n"/>
      <c r="CX103" s="182" t="n"/>
      <c r="CY103" s="182" t="n"/>
      <c r="CZ103" s="182" t="n"/>
      <c r="DA103" s="182" t="n"/>
      <c r="DB103" s="182" t="n"/>
      <c r="DC103" s="182" t="n"/>
      <c r="DD103" s="182" t="n"/>
      <c r="DE103" s="182" t="n"/>
      <c r="DF103" s="182" t="n"/>
      <c r="DG103" s="182" t="n"/>
      <c r="DH103" s="182" t="n"/>
      <c r="DI103" s="182" t="n"/>
      <c r="DJ103" s="182" t="n"/>
      <c r="DK103" s="182" t="n"/>
      <c r="DL103" s="182" t="n"/>
      <c r="DM103" s="182" t="n"/>
      <c r="DN103" s="182" t="n"/>
      <c r="DO103" s="182" t="n"/>
      <c r="DP103" s="182" t="n"/>
      <c r="DQ103" s="182" t="n"/>
      <c r="DR103" s="182" t="n"/>
      <c r="DS103" s="182" t="n"/>
      <c r="DT103" s="182" t="n"/>
      <c r="DU103" s="182" t="n"/>
      <c r="DV103" s="182" t="n"/>
      <c r="DW103" s="182" t="n"/>
      <c r="DX103" s="182" t="n"/>
      <c r="DY103" s="182" t="n"/>
      <c r="DZ103" s="182" t="n"/>
      <c r="EA103" s="182" t="n"/>
      <c r="EB103" s="182" t="n"/>
      <c r="EC103" s="182" t="n"/>
      <c r="ED103" s="182" t="n"/>
      <c r="EE103" s="182" t="n"/>
      <c r="EF103" s="184" t="n"/>
      <c r="EG103" s="185">
        <f>SUM(F103:EF103)</f>
        <v/>
      </c>
      <c r="EH103" s="186">
        <f>E103-EG103</f>
        <v/>
      </c>
    </row>
    <row r="104">
      <c r="A104" s="5" t="n">
        <v>103</v>
      </c>
      <c r="B104" s="179" t="n">
        <v>44439</v>
      </c>
      <c r="C104" s="68" t="inlineStr">
        <is>
          <t>DIGIKEY 2101900</t>
        </is>
      </c>
      <c r="D104" s="180" t="n">
        <v>44376</v>
      </c>
      <c r="E104" s="181" t="n">
        <v>8.109999999999999</v>
      </c>
      <c r="F104" s="182" t="n"/>
      <c r="G104" s="182" t="n"/>
      <c r="H104" s="182" t="n"/>
      <c r="I104" s="182" t="n"/>
      <c r="J104" s="182" t="n"/>
      <c r="K104" s="182" t="n"/>
      <c r="L104" s="182" t="n"/>
      <c r="M104" s="182" t="n"/>
      <c r="N104" s="182" t="n"/>
      <c r="O104" s="182" t="n"/>
      <c r="P104" s="182" t="n"/>
      <c r="Q104" s="182" t="n"/>
      <c r="R104" s="182" t="n"/>
      <c r="S104" s="183" t="n">
        <v>8.109999999999999</v>
      </c>
      <c r="T104" s="182" t="n"/>
      <c r="U104" s="182" t="n"/>
      <c r="V104" s="182" t="n"/>
      <c r="W104" s="182" t="n"/>
      <c r="X104" s="182" t="n"/>
      <c r="Y104" s="182" t="n"/>
      <c r="Z104" s="182" t="n"/>
      <c r="AA104" s="182" t="n"/>
      <c r="AB104" s="182" t="n"/>
      <c r="AC104" s="182" t="n"/>
      <c r="AD104" s="182" t="n"/>
      <c r="AE104" s="182" t="n"/>
      <c r="AF104" s="182" t="n"/>
      <c r="AG104" s="182" t="n"/>
      <c r="AH104" s="182" t="n"/>
      <c r="AI104" s="182" t="n"/>
      <c r="AJ104" s="182" t="n"/>
      <c r="AK104" s="182" t="n"/>
      <c r="AL104" s="182" t="n"/>
      <c r="AM104" s="182" t="n"/>
      <c r="AN104" s="182" t="n"/>
      <c r="AO104" s="182" t="n"/>
      <c r="AP104" s="182" t="n"/>
      <c r="AQ104" s="182" t="n"/>
      <c r="AR104" s="182" t="n"/>
      <c r="AS104" s="182" t="n"/>
      <c r="AT104" s="182" t="n"/>
      <c r="AU104" s="182" t="n"/>
      <c r="AV104" s="182" t="n"/>
      <c r="AW104" s="182" t="n"/>
      <c r="AX104" s="182" t="n"/>
      <c r="AY104" s="182" t="n"/>
      <c r="AZ104" s="182" t="n"/>
      <c r="BA104" s="182" t="n"/>
      <c r="BB104" s="182" t="n"/>
      <c r="BC104" s="182" t="n"/>
      <c r="BD104" s="182" t="n"/>
      <c r="BE104" s="182" t="n"/>
      <c r="BF104" s="182" t="n"/>
      <c r="BG104" s="182" t="n"/>
      <c r="BH104" s="182" t="n"/>
      <c r="BI104" s="182" t="n"/>
      <c r="BJ104" s="182" t="n"/>
      <c r="BK104" s="182" t="n"/>
      <c r="BL104" s="182" t="n"/>
      <c r="BM104" s="182" t="n"/>
      <c r="BN104" s="182" t="n"/>
      <c r="BO104" s="182" t="n"/>
      <c r="BP104" s="182" t="n"/>
      <c r="BQ104" s="182" t="n"/>
      <c r="BR104" s="182" t="n"/>
      <c r="BS104" s="182" t="n"/>
      <c r="BT104" s="182" t="n"/>
      <c r="BU104" s="182" t="n"/>
      <c r="BV104" s="182" t="n"/>
      <c r="BW104" s="182" t="n"/>
      <c r="BX104" s="182" t="n"/>
      <c r="BY104" s="182" t="n"/>
      <c r="BZ104" s="182" t="n"/>
      <c r="CA104" s="182" t="n"/>
      <c r="CB104" s="182" t="n"/>
      <c r="CC104" s="182" t="n"/>
      <c r="CD104" s="182" t="n"/>
      <c r="CE104" s="182" t="n"/>
      <c r="CF104" s="182" t="n"/>
      <c r="CG104" s="182" t="n"/>
      <c r="CH104" s="182" t="n"/>
      <c r="CI104" s="182" t="n"/>
      <c r="CJ104" s="182" t="n"/>
      <c r="CK104" s="182" t="n"/>
      <c r="CL104" s="182" t="n"/>
      <c r="CM104" s="182" t="n"/>
      <c r="CN104" s="182" t="n"/>
      <c r="CO104" s="182" t="n"/>
      <c r="CP104" s="182" t="n"/>
      <c r="CQ104" s="182" t="n"/>
      <c r="CR104" s="182" t="n"/>
      <c r="CS104" s="182" t="n"/>
      <c r="CT104" s="182" t="n"/>
      <c r="CU104" s="182" t="n"/>
      <c r="CV104" s="182" t="n"/>
      <c r="CW104" s="182" t="n"/>
      <c r="CX104" s="182" t="n"/>
      <c r="CY104" s="182" t="n"/>
      <c r="CZ104" s="182" t="n"/>
      <c r="DA104" s="182" t="n"/>
      <c r="DB104" s="182" t="n"/>
      <c r="DC104" s="182" t="n"/>
      <c r="DD104" s="182" t="n"/>
      <c r="DE104" s="182" t="n"/>
      <c r="DF104" s="182" t="n"/>
      <c r="DG104" s="182" t="n"/>
      <c r="DH104" s="182" t="n"/>
      <c r="DI104" s="182" t="n"/>
      <c r="DJ104" s="182" t="n"/>
      <c r="DK104" s="182" t="n"/>
      <c r="DL104" s="182" t="n"/>
      <c r="DM104" s="182" t="n"/>
      <c r="DN104" s="182" t="n"/>
      <c r="DO104" s="182" t="n"/>
      <c r="DP104" s="182" t="n"/>
      <c r="DQ104" s="182" t="n"/>
      <c r="DR104" s="182" t="n"/>
      <c r="DS104" s="182" t="n"/>
      <c r="DT104" s="182" t="n"/>
      <c r="DU104" s="182" t="n"/>
      <c r="DV104" s="182" t="n"/>
      <c r="DW104" s="182" t="n"/>
      <c r="DX104" s="182" t="n"/>
      <c r="DY104" s="182" t="n"/>
      <c r="DZ104" s="182" t="n"/>
      <c r="EA104" s="182" t="n"/>
      <c r="EB104" s="182" t="n"/>
      <c r="EC104" s="182" t="n"/>
      <c r="ED104" s="182" t="n"/>
      <c r="EE104" s="182" t="n"/>
      <c r="EF104" s="184" t="n"/>
      <c r="EG104" s="185">
        <f>SUM(F104:EF104)</f>
        <v/>
      </c>
      <c r="EH104" s="186">
        <f>E104-EG104</f>
        <v/>
      </c>
    </row>
    <row r="105">
      <c r="A105" s="5" t="n">
        <v>104</v>
      </c>
      <c r="B105" s="179" t="n">
        <v>44439</v>
      </c>
      <c r="C105" s="68" t="inlineStr">
        <is>
          <t>DIGIKEY 2103759,4500623066</t>
        </is>
      </c>
      <c r="D105" s="180" t="n">
        <v>44376</v>
      </c>
      <c r="E105" s="181">
        <f>0.16+1.86</f>
        <v/>
      </c>
      <c r="F105" s="182" t="n"/>
      <c r="G105" s="182" t="n"/>
      <c r="H105" s="182" t="n"/>
      <c r="I105" s="182" t="n"/>
      <c r="J105" s="182" t="n"/>
      <c r="K105" s="182" t="n"/>
      <c r="L105" s="182" t="n"/>
      <c r="M105" s="182" t="n"/>
      <c r="N105" s="182" t="n"/>
      <c r="O105" s="182" t="n"/>
      <c r="P105" s="182" t="n"/>
      <c r="Q105" s="182" t="n"/>
      <c r="R105" s="182" t="n"/>
      <c r="S105" s="182" t="n"/>
      <c r="T105" s="182" t="n"/>
      <c r="U105" s="182" t="n"/>
      <c r="V105" s="182" t="n"/>
      <c r="W105" s="182" t="n"/>
      <c r="X105" s="182" t="n"/>
      <c r="Y105" s="182" t="n"/>
      <c r="Z105" s="182" t="n"/>
      <c r="AA105" s="182" t="n"/>
      <c r="AB105" s="182" t="n"/>
      <c r="AC105" s="182" t="n"/>
      <c r="AD105" s="182" t="n"/>
      <c r="AE105" s="182" t="n"/>
      <c r="AF105" s="182" t="n"/>
      <c r="AG105" s="182" t="n"/>
      <c r="AH105" s="182" t="n"/>
      <c r="AI105" s="182" t="n"/>
      <c r="AJ105" s="182" t="n"/>
      <c r="AK105" s="182" t="n"/>
      <c r="AL105" s="182" t="n"/>
      <c r="AM105" s="182" t="n"/>
      <c r="AN105" s="182" t="n"/>
      <c r="AO105" s="182" t="n"/>
      <c r="AP105" s="182" t="n"/>
      <c r="AQ105" s="182" t="n"/>
      <c r="AR105" s="182" t="n"/>
      <c r="AS105" s="182" t="n"/>
      <c r="AT105" s="182" t="n"/>
      <c r="AU105" s="182" t="n"/>
      <c r="AV105" s="182" t="n"/>
      <c r="AW105" s="182" t="n"/>
      <c r="AX105" s="182" t="n"/>
      <c r="AY105" s="182" t="n"/>
      <c r="AZ105" s="182" t="n"/>
      <c r="BA105" s="182" t="n"/>
      <c r="BB105" s="182" t="n"/>
      <c r="BC105" s="182" t="n"/>
      <c r="BD105" s="182" t="n"/>
      <c r="BE105" s="182" t="n"/>
      <c r="BF105" s="182" t="n"/>
      <c r="BG105" s="182" t="n"/>
      <c r="BH105" s="182" t="n"/>
      <c r="BI105" s="182" t="n"/>
      <c r="BJ105" s="182" t="n"/>
      <c r="BK105" s="182" t="n"/>
      <c r="BL105" s="182" t="n"/>
      <c r="BM105" s="182" t="n"/>
      <c r="BN105" s="182" t="n"/>
      <c r="BO105" s="182" t="n"/>
      <c r="BP105" s="182" t="n"/>
      <c r="BQ105" s="182" t="n"/>
      <c r="BR105" s="182" t="n"/>
      <c r="BS105" s="182" t="n"/>
      <c r="BT105" s="182" t="n"/>
      <c r="BU105" s="182" t="n"/>
      <c r="BV105" s="182" t="n"/>
      <c r="BW105" s="182" t="n"/>
      <c r="BX105" s="182" t="n"/>
      <c r="BY105" s="182" t="n"/>
      <c r="BZ105" s="183" t="n">
        <v>2.02</v>
      </c>
      <c r="CA105" s="182" t="n"/>
      <c r="CB105" s="182" t="n"/>
      <c r="CC105" s="182" t="n"/>
      <c r="CD105" s="182" t="n"/>
      <c r="CE105" s="182" t="n"/>
      <c r="CF105" s="182" t="n"/>
      <c r="CG105" s="182" t="n"/>
      <c r="CH105" s="182" t="n"/>
      <c r="CI105" s="182" t="n"/>
      <c r="CJ105" s="182" t="n"/>
      <c r="CK105" s="182" t="n"/>
      <c r="CL105" s="182" t="n"/>
      <c r="CM105" s="182" t="n"/>
      <c r="CN105" s="182" t="n"/>
      <c r="CO105" s="182" t="n"/>
      <c r="CP105" s="182" t="n"/>
      <c r="CQ105" s="182" t="n"/>
      <c r="CR105" s="182" t="n"/>
      <c r="CS105" s="182" t="n"/>
      <c r="CT105" s="182" t="n"/>
      <c r="CU105" s="182" t="n"/>
      <c r="CV105" s="182" t="n"/>
      <c r="CW105" s="182" t="n"/>
      <c r="CX105" s="182" t="n"/>
      <c r="CY105" s="182" t="n"/>
      <c r="CZ105" s="182" t="n"/>
      <c r="DA105" s="182" t="n"/>
      <c r="DB105" s="182" t="n"/>
      <c r="DC105" s="182" t="n"/>
      <c r="DD105" s="182" t="n"/>
      <c r="DE105" s="182" t="n"/>
      <c r="DF105" s="182" t="n"/>
      <c r="DG105" s="182" t="n"/>
      <c r="DH105" s="182" t="n"/>
      <c r="DI105" s="182" t="n"/>
      <c r="DJ105" s="182" t="n"/>
      <c r="DK105" s="182" t="n"/>
      <c r="DL105" s="182" t="n"/>
      <c r="DM105" s="182" t="n"/>
      <c r="DN105" s="182" t="n"/>
      <c r="DO105" s="182" t="n"/>
      <c r="DP105" s="182" t="n"/>
      <c r="DQ105" s="182" t="n"/>
      <c r="DR105" s="182" t="n"/>
      <c r="DS105" s="182" t="n"/>
      <c r="DT105" s="182" t="n"/>
      <c r="DU105" s="182" t="n"/>
      <c r="DV105" s="182" t="n"/>
      <c r="DW105" s="182" t="n"/>
      <c r="DX105" s="182" t="n"/>
      <c r="DY105" s="182" t="n"/>
      <c r="DZ105" s="182" t="n"/>
      <c r="EA105" s="182" t="n"/>
      <c r="EB105" s="182" t="n"/>
      <c r="EC105" s="182" t="n"/>
      <c r="ED105" s="182" t="n"/>
      <c r="EE105" s="182" t="n"/>
      <c r="EF105" s="184" t="n"/>
      <c r="EG105" s="185">
        <f>SUM(F105:EF105)</f>
        <v/>
      </c>
      <c r="EH105" s="186">
        <f>E105-EG105</f>
        <v/>
      </c>
    </row>
    <row r="106">
      <c r="A106" s="5" t="n">
        <v>105</v>
      </c>
      <c r="B106" s="179" t="n">
        <v>44439</v>
      </c>
      <c r="C106" s="68" t="inlineStr">
        <is>
          <t>DIGIKEY 2103727</t>
        </is>
      </c>
      <c r="D106" s="180" t="n">
        <v>44364</v>
      </c>
      <c r="E106" s="181" t="n">
        <v>16.32</v>
      </c>
      <c r="F106" s="182" t="n"/>
      <c r="G106" s="182" t="n"/>
      <c r="H106" s="182" t="n"/>
      <c r="I106" s="182" t="n"/>
      <c r="J106" s="182" t="n"/>
      <c r="K106" s="182" t="n"/>
      <c r="L106" s="182" t="n"/>
      <c r="M106" s="182" t="n"/>
      <c r="N106" s="182" t="n"/>
      <c r="O106" s="182" t="n"/>
      <c r="P106" s="182" t="n"/>
      <c r="Q106" s="182" t="n"/>
      <c r="R106" s="182" t="n"/>
      <c r="S106" s="182" t="n"/>
      <c r="T106" s="182" t="n"/>
      <c r="U106" s="182" t="n"/>
      <c r="V106" s="182" t="n"/>
      <c r="W106" s="182" t="n"/>
      <c r="X106" s="182" t="n"/>
      <c r="Y106" s="182" t="n"/>
      <c r="Z106" s="182" t="n"/>
      <c r="AA106" s="182" t="n"/>
      <c r="AB106" s="182" t="n"/>
      <c r="AC106" s="182" t="n"/>
      <c r="AD106" s="182" t="n"/>
      <c r="AE106" s="182" t="n"/>
      <c r="AF106" s="182" t="n"/>
      <c r="AG106" s="182" t="n"/>
      <c r="AH106" s="182" t="n"/>
      <c r="AI106" s="182" t="n"/>
      <c r="AJ106" s="182" t="n"/>
      <c r="AK106" s="182" t="n"/>
      <c r="AL106" s="182" t="n"/>
      <c r="AM106" s="182" t="n"/>
      <c r="AN106" s="182" t="n"/>
      <c r="AO106" s="182" t="n"/>
      <c r="AP106" s="182" t="n"/>
      <c r="AQ106" s="182" t="n"/>
      <c r="AR106" s="182" t="n"/>
      <c r="AS106" s="182" t="n"/>
      <c r="AT106" s="182" t="n"/>
      <c r="AU106" s="182" t="n"/>
      <c r="AV106" s="182" t="n"/>
      <c r="AW106" s="182" t="n"/>
      <c r="AX106" s="182" t="n"/>
      <c r="AY106" s="182" t="n"/>
      <c r="AZ106" s="182" t="n"/>
      <c r="BA106" s="182" t="n"/>
      <c r="BB106" s="182" t="n"/>
      <c r="BC106" s="182" t="n"/>
      <c r="BD106" s="182" t="n"/>
      <c r="BE106" s="182" t="n"/>
      <c r="BF106" s="182" t="n"/>
      <c r="BG106" s="182" t="n"/>
      <c r="BH106" s="182" t="n"/>
      <c r="BI106" s="182" t="n"/>
      <c r="BJ106" s="182" t="n"/>
      <c r="BK106" s="182" t="n"/>
      <c r="BL106" s="182" t="n"/>
      <c r="BM106" s="182" t="n"/>
      <c r="BN106" s="182" t="n"/>
      <c r="BO106" s="182" t="n"/>
      <c r="BP106" s="182" t="n"/>
      <c r="BQ106" s="182" t="n"/>
      <c r="BR106" s="182" t="n"/>
      <c r="BS106" s="182" t="n"/>
      <c r="BT106" s="182" t="n"/>
      <c r="BU106" s="182" t="n"/>
      <c r="BV106" s="182" t="n"/>
      <c r="BW106" s="182" t="n"/>
      <c r="BX106" s="182" t="n"/>
      <c r="BY106" s="182" t="n"/>
      <c r="BZ106" s="182" t="n"/>
      <c r="CA106" s="182" t="n"/>
      <c r="CB106" s="182" t="n"/>
      <c r="CC106" s="182" t="n"/>
      <c r="CD106" s="182" t="n"/>
      <c r="CE106" s="182" t="n"/>
      <c r="CF106" s="182" t="n"/>
      <c r="CG106" s="182" t="n"/>
      <c r="CH106" s="182" t="n"/>
      <c r="CI106" s="182" t="n"/>
      <c r="CJ106" s="182" t="n"/>
      <c r="CK106" s="182" t="n"/>
      <c r="CL106" s="182" t="n"/>
      <c r="CM106" s="182" t="n"/>
      <c r="CN106" s="182" t="n"/>
      <c r="CO106" s="182" t="n"/>
      <c r="CP106" s="182" t="n"/>
      <c r="CQ106" s="182" t="n"/>
      <c r="CR106" s="182" t="n"/>
      <c r="CS106" s="182" t="n"/>
      <c r="CT106" s="182" t="n"/>
      <c r="CU106" s="182" t="n"/>
      <c r="CV106" s="182" t="n"/>
      <c r="CW106" s="182" t="n"/>
      <c r="CX106" s="182" t="n"/>
      <c r="CY106" s="182" t="n"/>
      <c r="CZ106" s="182" t="n"/>
      <c r="DA106" s="182" t="n"/>
      <c r="DB106" s="182" t="n"/>
      <c r="DC106" s="182" t="n"/>
      <c r="DD106" s="182" t="n"/>
      <c r="DE106" s="182" t="n"/>
      <c r="DF106" s="182" t="n"/>
      <c r="DG106" s="182" t="n"/>
      <c r="DH106" s="182" t="n"/>
      <c r="DI106" s="182" t="n"/>
      <c r="DJ106" s="182" t="n"/>
      <c r="DK106" s="182" t="n"/>
      <c r="DL106" s="182" t="n"/>
      <c r="DM106" s="182" t="n"/>
      <c r="DN106" s="182" t="n"/>
      <c r="DO106" s="182" t="n"/>
      <c r="DP106" s="182" t="n"/>
      <c r="DQ106" s="182" t="n"/>
      <c r="DR106" s="182" t="n"/>
      <c r="DS106" s="182" t="n"/>
      <c r="DT106" s="182" t="n"/>
      <c r="DU106" s="182" t="n"/>
      <c r="DV106" s="182" t="n"/>
      <c r="DW106" s="182" t="n"/>
      <c r="DX106" s="182" t="n"/>
      <c r="DY106" s="182" t="n"/>
      <c r="DZ106" s="182" t="n"/>
      <c r="EA106" s="182" t="n"/>
      <c r="EB106" s="183" t="n">
        <v>16.32</v>
      </c>
      <c r="EC106" s="182" t="n"/>
      <c r="ED106" s="182" t="n"/>
      <c r="EE106" s="182" t="n"/>
      <c r="EF106" s="184" t="n"/>
      <c r="EG106" s="185">
        <f>SUM(F106:EF106)</f>
        <v/>
      </c>
      <c r="EH106" s="186">
        <f>E106-EG106</f>
        <v/>
      </c>
    </row>
    <row r="107">
      <c r="A107" s="5" t="n">
        <v>106</v>
      </c>
      <c r="B107" s="179" t="n">
        <v>44439</v>
      </c>
      <c r="C107" s="68" t="inlineStr">
        <is>
          <t>DIGIKEY 4500623643</t>
        </is>
      </c>
      <c r="D107" s="180" t="n">
        <v>44418</v>
      </c>
      <c r="E107" s="181" t="n">
        <v>24.16</v>
      </c>
      <c r="F107" s="182" t="n"/>
      <c r="G107" s="182" t="n"/>
      <c r="H107" s="182" t="n"/>
      <c r="I107" s="182" t="n"/>
      <c r="J107" s="182" t="n"/>
      <c r="K107" s="182" t="n"/>
      <c r="L107" s="182" t="n"/>
      <c r="M107" s="182" t="n"/>
      <c r="N107" s="182" t="n"/>
      <c r="O107" s="182" t="n"/>
      <c r="P107" s="182" t="n"/>
      <c r="Q107" s="182" t="n"/>
      <c r="R107" s="182" t="n"/>
      <c r="S107" s="182" t="n"/>
      <c r="T107" s="182" t="n"/>
      <c r="U107" s="182" t="n"/>
      <c r="V107" s="182" t="n"/>
      <c r="W107" s="182" t="n"/>
      <c r="X107" s="182" t="n"/>
      <c r="Y107" s="182" t="n"/>
      <c r="Z107" s="182" t="n"/>
      <c r="AA107" s="182" t="n"/>
      <c r="AB107" s="182" t="n"/>
      <c r="AC107" s="182" t="n"/>
      <c r="AD107" s="182" t="n"/>
      <c r="AE107" s="182" t="n"/>
      <c r="AF107" s="182" t="n"/>
      <c r="AG107" s="182" t="n"/>
      <c r="AH107" s="182" t="n"/>
      <c r="AI107" s="183" t="n">
        <v>24.16</v>
      </c>
      <c r="AJ107" s="182" t="n"/>
      <c r="AK107" s="182" t="n"/>
      <c r="AL107" s="182" t="n"/>
      <c r="AM107" s="182" t="n"/>
      <c r="AN107" s="182" t="n"/>
      <c r="AO107" s="182" t="n"/>
      <c r="AP107" s="182" t="n"/>
      <c r="AQ107" s="182" t="n"/>
      <c r="AR107" s="182" t="n"/>
      <c r="AS107" s="182" t="n"/>
      <c r="AT107" s="182" t="n"/>
      <c r="AU107" s="182" t="n"/>
      <c r="AV107" s="182" t="n"/>
      <c r="AW107" s="182" t="n"/>
      <c r="AX107" s="182" t="n"/>
      <c r="AY107" s="182" t="n"/>
      <c r="AZ107" s="182" t="n"/>
      <c r="BA107" s="182" t="n"/>
      <c r="BB107" s="182" t="n"/>
      <c r="BC107" s="182" t="n"/>
      <c r="BD107" s="182" t="n"/>
      <c r="BE107" s="182" t="n"/>
      <c r="BF107" s="182" t="n"/>
      <c r="BG107" s="182" t="n"/>
      <c r="BH107" s="182" t="n"/>
      <c r="BI107" s="182" t="n"/>
      <c r="BJ107" s="182" t="n"/>
      <c r="BK107" s="182" t="n"/>
      <c r="BL107" s="182" t="n"/>
      <c r="BM107" s="182" t="n"/>
      <c r="BN107" s="182" t="n"/>
      <c r="BO107" s="182" t="n"/>
      <c r="BP107" s="182" t="n"/>
      <c r="BQ107" s="182" t="n"/>
      <c r="BR107" s="182" t="n"/>
      <c r="BS107" s="182" t="n"/>
      <c r="BT107" s="182" t="n"/>
      <c r="BU107" s="182" t="n"/>
      <c r="BV107" s="182" t="n"/>
      <c r="BW107" s="182" t="n"/>
      <c r="BX107" s="182" t="n"/>
      <c r="BY107" s="182" t="n"/>
      <c r="BZ107" s="182" t="n"/>
      <c r="CA107" s="182" t="n"/>
      <c r="CB107" s="182" t="n"/>
      <c r="CC107" s="182" t="n"/>
      <c r="CD107" s="182" t="n"/>
      <c r="CE107" s="182" t="n"/>
      <c r="CF107" s="182" t="n"/>
      <c r="CG107" s="182" t="n"/>
      <c r="CH107" s="182" t="n"/>
      <c r="CI107" s="182" t="n"/>
      <c r="CJ107" s="182" t="n"/>
      <c r="CK107" s="182" t="n"/>
      <c r="CL107" s="182" t="n"/>
      <c r="CM107" s="182" t="n"/>
      <c r="CN107" s="182" t="n"/>
      <c r="CO107" s="182" t="n"/>
      <c r="CP107" s="182" t="n"/>
      <c r="CQ107" s="182" t="n"/>
      <c r="CR107" s="182" t="n"/>
      <c r="CS107" s="182" t="n"/>
      <c r="CT107" s="182" t="n"/>
      <c r="CU107" s="182" t="n"/>
      <c r="CV107" s="182" t="n"/>
      <c r="CW107" s="182" t="n"/>
      <c r="CX107" s="182" t="n"/>
      <c r="CY107" s="182" t="n"/>
      <c r="CZ107" s="182" t="n"/>
      <c r="DA107" s="182" t="n"/>
      <c r="DB107" s="182" t="n"/>
      <c r="DC107" s="182" t="n"/>
      <c r="DD107" s="182" t="n"/>
      <c r="DE107" s="182" t="n"/>
      <c r="DF107" s="182" t="n"/>
      <c r="DG107" s="182" t="n"/>
      <c r="DH107" s="182" t="n"/>
      <c r="DI107" s="182" t="n"/>
      <c r="DJ107" s="182" t="n"/>
      <c r="DK107" s="182" t="n"/>
      <c r="DL107" s="182" t="n"/>
      <c r="DM107" s="182" t="n"/>
      <c r="DN107" s="182" t="n"/>
      <c r="DO107" s="182" t="n"/>
      <c r="DP107" s="182" t="n"/>
      <c r="DQ107" s="182" t="n"/>
      <c r="DR107" s="182" t="n"/>
      <c r="DS107" s="182" t="n"/>
      <c r="DT107" s="182" t="n"/>
      <c r="DU107" s="182" t="n"/>
      <c r="DV107" s="182" t="n"/>
      <c r="DW107" s="182" t="n"/>
      <c r="DX107" s="182" t="n"/>
      <c r="DY107" s="182" t="n"/>
      <c r="DZ107" s="182" t="n"/>
      <c r="EA107" s="182" t="n"/>
      <c r="EB107" s="182" t="n"/>
      <c r="EC107" s="182" t="n"/>
      <c r="ED107" s="182" t="n"/>
      <c r="EE107" s="182" t="n"/>
      <c r="EF107" s="184" t="n"/>
      <c r="EG107" s="185">
        <f>SUM(F107:EF107)</f>
        <v/>
      </c>
      <c r="EH107" s="186">
        <f>E107-EG107</f>
        <v/>
      </c>
    </row>
    <row r="108">
      <c r="A108" s="5" t="n">
        <v>107</v>
      </c>
      <c r="B108" s="179" t="n">
        <v>44439</v>
      </c>
      <c r="C108" s="68" t="inlineStr">
        <is>
          <t>DIGIKEY 4500623297</t>
        </is>
      </c>
      <c r="D108" s="180" t="n">
        <v>44414</v>
      </c>
      <c r="E108" s="181" t="n">
        <v>28</v>
      </c>
      <c r="F108" s="182" t="n"/>
      <c r="G108" s="182" t="n"/>
      <c r="H108" s="182" t="n"/>
      <c r="I108" s="182" t="n"/>
      <c r="J108" s="182" t="n"/>
      <c r="K108" s="182" t="n"/>
      <c r="L108" s="182" t="n"/>
      <c r="M108" s="182" t="n"/>
      <c r="N108" s="182" t="n"/>
      <c r="O108" s="182" t="n"/>
      <c r="P108" s="182" t="n"/>
      <c r="Q108" s="182" t="n"/>
      <c r="R108" s="182" t="n"/>
      <c r="S108" s="182" t="n"/>
      <c r="T108" s="182" t="n"/>
      <c r="U108" s="182" t="n"/>
      <c r="V108" s="182" t="n"/>
      <c r="W108" s="182" t="n"/>
      <c r="X108" s="182" t="n"/>
      <c r="Y108" s="182" t="n"/>
      <c r="Z108" s="182" t="n"/>
      <c r="AA108" s="182" t="n"/>
      <c r="AB108" s="182" t="n"/>
      <c r="AC108" s="182" t="n"/>
      <c r="AD108" s="182" t="n"/>
      <c r="AE108" s="182" t="n"/>
      <c r="AF108" s="182" t="n"/>
      <c r="AG108" s="182" t="n"/>
      <c r="AH108" s="182" t="n"/>
      <c r="AI108" s="182" t="n"/>
      <c r="AJ108" s="182" t="n"/>
      <c r="AK108" s="182" t="n"/>
      <c r="AL108" s="182" t="n"/>
      <c r="AM108" s="182" t="n"/>
      <c r="AN108" s="182" t="n"/>
      <c r="AO108" s="182" t="n"/>
      <c r="AP108" s="182" t="n"/>
      <c r="AQ108" s="182" t="n"/>
      <c r="AR108" s="182" t="n"/>
      <c r="AS108" s="182" t="n"/>
      <c r="AT108" s="182" t="n"/>
      <c r="AU108" s="182" t="n"/>
      <c r="AV108" s="182" t="n"/>
      <c r="AW108" s="182" t="n"/>
      <c r="AX108" s="182" t="n"/>
      <c r="AY108" s="182" t="n"/>
      <c r="AZ108" s="182" t="n"/>
      <c r="BA108" s="182" t="n"/>
      <c r="BB108" s="182" t="n"/>
      <c r="BC108" s="182" t="n"/>
      <c r="BD108" s="182" t="n"/>
      <c r="BE108" s="182" t="n"/>
      <c r="BF108" s="183" t="n">
        <v>28</v>
      </c>
      <c r="BG108" s="182" t="n"/>
      <c r="BH108" s="182" t="n"/>
      <c r="BI108" s="182" t="n"/>
      <c r="BJ108" s="182" t="n"/>
      <c r="BK108" s="182" t="n"/>
      <c r="BL108" s="182" t="n"/>
      <c r="BM108" s="182" t="n"/>
      <c r="BN108" s="182" t="n"/>
      <c r="BO108" s="182" t="n"/>
      <c r="BP108" s="182" t="n"/>
      <c r="BQ108" s="182" t="n"/>
      <c r="BR108" s="182" t="n"/>
      <c r="BS108" s="182" t="n"/>
      <c r="BT108" s="182" t="n"/>
      <c r="BU108" s="182" t="n"/>
      <c r="BV108" s="182" t="n"/>
      <c r="BW108" s="182" t="n"/>
      <c r="BX108" s="182" t="n"/>
      <c r="BY108" s="182" t="n"/>
      <c r="BZ108" s="182" t="n"/>
      <c r="CA108" s="182" t="n"/>
      <c r="CB108" s="182" t="n"/>
      <c r="CC108" s="182" t="n"/>
      <c r="CD108" s="182" t="n"/>
      <c r="CE108" s="182" t="n"/>
      <c r="CF108" s="182" t="n"/>
      <c r="CG108" s="182" t="n"/>
      <c r="CH108" s="182" t="n"/>
      <c r="CI108" s="182" t="n"/>
      <c r="CJ108" s="182" t="n"/>
      <c r="CK108" s="182" t="n"/>
      <c r="CL108" s="182" t="n"/>
      <c r="CM108" s="182" t="n"/>
      <c r="CN108" s="182" t="n"/>
      <c r="CO108" s="182" t="n"/>
      <c r="CP108" s="182" t="n"/>
      <c r="CQ108" s="182" t="n"/>
      <c r="CR108" s="182" t="n"/>
      <c r="CS108" s="182" t="n"/>
      <c r="CT108" s="182" t="n"/>
      <c r="CU108" s="182" t="n"/>
      <c r="CV108" s="182" t="n"/>
      <c r="CW108" s="182" t="n"/>
      <c r="CX108" s="182" t="n"/>
      <c r="CY108" s="182" t="n"/>
      <c r="CZ108" s="182" t="n"/>
      <c r="DA108" s="182" t="n"/>
      <c r="DB108" s="182" t="n"/>
      <c r="DC108" s="182" t="n"/>
      <c r="DD108" s="182" t="n"/>
      <c r="DE108" s="182" t="n"/>
      <c r="DF108" s="182" t="n"/>
      <c r="DG108" s="182" t="n"/>
      <c r="DH108" s="182" t="n"/>
      <c r="DI108" s="182" t="n"/>
      <c r="DJ108" s="182" t="n"/>
      <c r="DK108" s="182" t="n"/>
      <c r="DL108" s="182" t="n"/>
      <c r="DM108" s="182" t="n"/>
      <c r="DN108" s="182" t="n"/>
      <c r="DO108" s="182" t="n"/>
      <c r="DP108" s="182" t="n"/>
      <c r="DQ108" s="182" t="n"/>
      <c r="DR108" s="182" t="n"/>
      <c r="DS108" s="182" t="n"/>
      <c r="DT108" s="182" t="n"/>
      <c r="DU108" s="182" t="n"/>
      <c r="DV108" s="182" t="n"/>
      <c r="DW108" s="182" t="n"/>
      <c r="DX108" s="182" t="n"/>
      <c r="DY108" s="182" t="n"/>
      <c r="DZ108" s="182" t="n"/>
      <c r="EA108" s="182" t="n"/>
      <c r="EB108" s="182" t="n"/>
      <c r="EC108" s="182" t="n"/>
      <c r="ED108" s="182" t="n"/>
      <c r="EE108" s="182" t="n"/>
      <c r="EF108" s="184" t="n"/>
      <c r="EG108" s="185">
        <f>SUM(F108:EF108)</f>
        <v/>
      </c>
      <c r="EH108" s="186">
        <f>E108-EG108</f>
        <v/>
      </c>
    </row>
    <row r="109">
      <c r="A109" s="5" t="n">
        <v>108</v>
      </c>
      <c r="B109" s="179" t="n">
        <v>44439</v>
      </c>
      <c r="C109" s="68" t="inlineStr">
        <is>
          <t>DIGIKEY 4500623600</t>
        </is>
      </c>
      <c r="D109" s="180" t="n">
        <v>44417</v>
      </c>
      <c r="E109" s="181" t="n">
        <v>453.6</v>
      </c>
      <c r="F109" s="182" t="n"/>
      <c r="G109" s="182" t="n"/>
      <c r="H109" s="182" t="n"/>
      <c r="I109" s="182" t="n"/>
      <c r="J109" s="182" t="n"/>
      <c r="K109" s="182" t="n"/>
      <c r="L109" s="182" t="n"/>
      <c r="M109" s="182" t="n"/>
      <c r="N109" s="182" t="n"/>
      <c r="O109" s="182" t="n"/>
      <c r="P109" s="182" t="n"/>
      <c r="Q109" s="182" t="n"/>
      <c r="R109" s="182" t="n"/>
      <c r="S109" s="182" t="n"/>
      <c r="T109" s="182" t="n"/>
      <c r="U109" s="182" t="n"/>
      <c r="V109" s="182" t="n"/>
      <c r="W109" s="182" t="n"/>
      <c r="X109" s="182" t="n"/>
      <c r="Y109" s="182" t="n"/>
      <c r="Z109" s="182" t="n"/>
      <c r="AA109" s="182" t="n"/>
      <c r="AB109" s="182" t="n"/>
      <c r="AC109" s="182" t="n"/>
      <c r="AD109" s="182" t="n"/>
      <c r="AE109" s="182" t="n"/>
      <c r="AF109" s="182" t="n"/>
      <c r="AG109" s="182" t="n"/>
      <c r="AH109" s="182" t="n"/>
      <c r="AI109" s="182" t="n"/>
      <c r="AJ109" s="182" t="n"/>
      <c r="AK109" s="182" t="n"/>
      <c r="AL109" s="182" t="n"/>
      <c r="AM109" s="182" t="n"/>
      <c r="AN109" s="182" t="n"/>
      <c r="AO109" s="182" t="n"/>
      <c r="AP109" s="182" t="n"/>
      <c r="AQ109" s="182" t="n"/>
      <c r="AR109" s="182" t="n"/>
      <c r="AS109" s="182" t="n"/>
      <c r="AT109" s="182" t="n"/>
      <c r="AU109" s="182" t="n"/>
      <c r="AV109" s="182" t="n"/>
      <c r="AW109" s="182" t="n"/>
      <c r="AX109" s="182" t="n"/>
      <c r="AY109" s="182" t="n"/>
      <c r="AZ109" s="182" t="n"/>
      <c r="BA109" s="182" t="n"/>
      <c r="BB109" s="182" t="n"/>
      <c r="BC109" s="182" t="n"/>
      <c r="BD109" s="182" t="n"/>
      <c r="BE109" s="182" t="n"/>
      <c r="BF109" s="182" t="n"/>
      <c r="BG109" s="182" t="n"/>
      <c r="BH109" s="182" t="n"/>
      <c r="BI109" s="182" t="n"/>
      <c r="BJ109" s="182" t="n"/>
      <c r="BK109" s="182" t="n"/>
      <c r="BL109" s="182" t="n"/>
      <c r="BM109" s="182" t="n"/>
      <c r="BN109" s="182" t="n"/>
      <c r="BO109" s="182" t="n"/>
      <c r="BP109" s="182" t="n"/>
      <c r="BQ109" s="182" t="n"/>
      <c r="BR109" s="182" t="n"/>
      <c r="BS109" s="182" t="n"/>
      <c r="BT109" s="182" t="n"/>
      <c r="BU109" s="182" t="n"/>
      <c r="BV109" s="182" t="n"/>
      <c r="BW109" s="182" t="n"/>
      <c r="BX109" s="182" t="n"/>
      <c r="BY109" s="182" t="n"/>
      <c r="BZ109" s="182" t="n"/>
      <c r="CA109" s="182" t="n"/>
      <c r="CB109" s="182" t="n"/>
      <c r="CC109" s="182" t="n"/>
      <c r="CD109" s="182" t="n"/>
      <c r="CE109" s="182" t="n"/>
      <c r="CF109" s="182" t="n"/>
      <c r="CG109" s="182" t="n"/>
      <c r="CH109" s="182" t="n"/>
      <c r="CI109" s="182" t="n"/>
      <c r="CJ109" s="182" t="n"/>
      <c r="CK109" s="182" t="n"/>
      <c r="CL109" s="182" t="n"/>
      <c r="CM109" s="182" t="n"/>
      <c r="CN109" s="182" t="n"/>
      <c r="CO109" s="182" t="n"/>
      <c r="CP109" s="182" t="n"/>
      <c r="CQ109" s="182" t="n"/>
      <c r="CR109" s="182" t="n"/>
      <c r="CS109" s="182" t="n"/>
      <c r="CT109" s="182" t="n"/>
      <c r="CU109" s="182" t="n"/>
      <c r="CV109" s="182" t="n"/>
      <c r="CW109" s="182" t="n"/>
      <c r="CX109" s="182" t="n"/>
      <c r="CY109" s="182" t="n"/>
      <c r="CZ109" s="182" t="n"/>
      <c r="DA109" s="182" t="n"/>
      <c r="DB109" s="182" t="n"/>
      <c r="DC109" s="182" t="n"/>
      <c r="DD109" s="182" t="n"/>
      <c r="DE109" s="182" t="n"/>
      <c r="DF109" s="182" t="n"/>
      <c r="DG109" s="182" t="n"/>
      <c r="DH109" s="182" t="n"/>
      <c r="DI109" s="182" t="n"/>
      <c r="DJ109" s="182" t="n"/>
      <c r="DK109" s="182" t="n"/>
      <c r="DL109" s="182" t="n"/>
      <c r="DM109" s="182" t="n"/>
      <c r="DN109" s="182" t="n"/>
      <c r="DO109" s="182" t="n"/>
      <c r="DP109" s="182" t="n"/>
      <c r="DQ109" s="182" t="n"/>
      <c r="DR109" s="182" t="n"/>
      <c r="DS109" s="182" t="n"/>
      <c r="DT109" s="182" t="n"/>
      <c r="DU109" s="182" t="n"/>
      <c r="DV109" s="182" t="n"/>
      <c r="DW109" s="182" t="n"/>
      <c r="DX109" s="182" t="n"/>
      <c r="DY109" s="182" t="n"/>
      <c r="DZ109" s="182" t="n"/>
      <c r="EA109" s="183" t="n">
        <v>453.6</v>
      </c>
      <c r="EB109" s="182" t="n"/>
      <c r="EC109" s="182" t="n"/>
      <c r="ED109" s="182" t="n"/>
      <c r="EE109" s="182" t="n"/>
      <c r="EF109" s="184" t="n"/>
      <c r="EG109" s="185">
        <f>SUM(F109:EF109)</f>
        <v/>
      </c>
      <c r="EH109" s="186">
        <f>E109-EG109</f>
        <v/>
      </c>
    </row>
    <row r="110">
      <c r="A110" s="5" t="n">
        <v>109</v>
      </c>
      <c r="B110" s="179" t="n">
        <v>44439</v>
      </c>
      <c r="C110" s="68" t="inlineStr">
        <is>
          <t>DIGIKEY 4500624027</t>
        </is>
      </c>
      <c r="D110" s="180" t="n">
        <v>44420</v>
      </c>
      <c r="E110" s="181" t="n">
        <v>6.32</v>
      </c>
      <c r="F110" s="182" t="n"/>
      <c r="G110" s="182" t="n"/>
      <c r="H110" s="182" t="n"/>
      <c r="I110" s="182" t="n"/>
      <c r="J110" s="182" t="n"/>
      <c r="K110" s="182" t="n"/>
      <c r="L110" s="182" t="n"/>
      <c r="M110" s="182" t="n"/>
      <c r="N110" s="182" t="n"/>
      <c r="O110" s="182" t="n"/>
      <c r="P110" s="182" t="n"/>
      <c r="Q110" s="182" t="n"/>
      <c r="R110" s="182" t="n"/>
      <c r="S110" s="182" t="n"/>
      <c r="T110" s="182" t="n"/>
      <c r="U110" s="182" t="n"/>
      <c r="V110" s="182" t="n"/>
      <c r="W110" s="182" t="n"/>
      <c r="X110" s="182" t="n"/>
      <c r="Y110" s="182" t="n"/>
      <c r="Z110" s="182" t="n"/>
      <c r="AA110" s="182" t="n"/>
      <c r="AB110" s="182" t="n"/>
      <c r="AC110" s="182" t="n"/>
      <c r="AD110" s="182" t="n"/>
      <c r="AE110" s="182" t="n"/>
      <c r="AF110" s="182" t="n"/>
      <c r="AG110" s="182" t="n"/>
      <c r="AH110" s="182" t="n"/>
      <c r="AI110" s="182" t="n"/>
      <c r="AJ110" s="182" t="n"/>
      <c r="AK110" s="182" t="n"/>
      <c r="AL110" s="182" t="n"/>
      <c r="AM110" s="182" t="n"/>
      <c r="AN110" s="182" t="n"/>
      <c r="AO110" s="182" t="n"/>
      <c r="AP110" s="182" t="n"/>
      <c r="AQ110" s="182" t="n"/>
      <c r="AR110" s="182" t="n"/>
      <c r="AS110" s="182" t="n"/>
      <c r="AT110" s="182" t="n"/>
      <c r="AU110" s="182" t="n"/>
      <c r="AV110" s="182" t="n"/>
      <c r="AW110" s="182" t="n"/>
      <c r="AX110" s="182" t="n"/>
      <c r="AY110" s="182" t="n"/>
      <c r="AZ110" s="182" t="n"/>
      <c r="BA110" s="182" t="n"/>
      <c r="BB110" s="182" t="n"/>
      <c r="BC110" s="182" t="n"/>
      <c r="BD110" s="182" t="n"/>
      <c r="BE110" s="182" t="n"/>
      <c r="BF110" s="182" t="n"/>
      <c r="BG110" s="182" t="n"/>
      <c r="BH110" s="182" t="n"/>
      <c r="BI110" s="182" t="n"/>
      <c r="BJ110" s="182" t="n"/>
      <c r="BK110" s="182" t="n"/>
      <c r="BL110" s="182" t="n"/>
      <c r="BM110" s="182" t="n"/>
      <c r="BN110" s="182" t="n"/>
      <c r="BO110" s="182" t="n"/>
      <c r="BP110" s="182" t="n"/>
      <c r="BQ110" s="182" t="n"/>
      <c r="BR110" s="182" t="n"/>
      <c r="BS110" s="182" t="n"/>
      <c r="BT110" s="182" t="n"/>
      <c r="BU110" s="182" t="n"/>
      <c r="BV110" s="182" t="n"/>
      <c r="BW110" s="182" t="n"/>
      <c r="BX110" s="182" t="n"/>
      <c r="BY110" s="182" t="n"/>
      <c r="BZ110" s="182" t="n"/>
      <c r="CA110" s="182" t="n"/>
      <c r="CB110" s="182" t="n"/>
      <c r="CC110" s="182" t="n"/>
      <c r="CD110" s="182" t="n"/>
      <c r="CE110" s="182" t="n"/>
      <c r="CF110" s="182" t="n"/>
      <c r="CG110" s="182" t="n"/>
      <c r="CH110" s="182" t="n"/>
      <c r="CI110" s="182" t="n"/>
      <c r="CJ110" s="182" t="n"/>
      <c r="CK110" s="182" t="n"/>
      <c r="CL110" s="182" t="n"/>
      <c r="CM110" s="182" t="n"/>
      <c r="CN110" s="182" t="n"/>
      <c r="CO110" s="182" t="n"/>
      <c r="CP110" s="182" t="n"/>
      <c r="CQ110" s="182" t="n"/>
      <c r="CR110" s="182" t="n"/>
      <c r="CS110" s="183" t="n">
        <v>6.32</v>
      </c>
      <c r="CT110" s="182" t="n"/>
      <c r="CU110" s="182" t="n"/>
      <c r="CV110" s="182" t="n"/>
      <c r="CW110" s="182" t="n"/>
      <c r="CX110" s="182" t="n"/>
      <c r="CY110" s="182" t="n"/>
      <c r="CZ110" s="182" t="n"/>
      <c r="DA110" s="182" t="n"/>
      <c r="DB110" s="182" t="n"/>
      <c r="DC110" s="182" t="n"/>
      <c r="DD110" s="182" t="n"/>
      <c r="DE110" s="182" t="n"/>
      <c r="DF110" s="182" t="n"/>
      <c r="DG110" s="182" t="n"/>
      <c r="DH110" s="182" t="n"/>
      <c r="DI110" s="182" t="n"/>
      <c r="DJ110" s="182" t="n"/>
      <c r="DK110" s="182" t="n"/>
      <c r="DL110" s="182" t="n"/>
      <c r="DM110" s="182" t="n"/>
      <c r="DN110" s="182" t="n"/>
      <c r="DO110" s="182" t="n"/>
      <c r="DP110" s="182" t="n"/>
      <c r="DQ110" s="182" t="n"/>
      <c r="DR110" s="182" t="n"/>
      <c r="DS110" s="182" t="n"/>
      <c r="DT110" s="182" t="n"/>
      <c r="DU110" s="182" t="n"/>
      <c r="DV110" s="182" t="n"/>
      <c r="DW110" s="182" t="n"/>
      <c r="DX110" s="182" t="n"/>
      <c r="DY110" s="182" t="n"/>
      <c r="DZ110" s="182" t="n"/>
      <c r="EA110" s="182" t="n"/>
      <c r="EB110" s="182" t="n"/>
      <c r="EC110" s="182" t="n"/>
      <c r="ED110" s="182" t="n"/>
      <c r="EE110" s="182" t="n"/>
      <c r="EF110" s="184" t="n"/>
      <c r="EG110" s="185">
        <f>SUM(F110:EF110)</f>
        <v/>
      </c>
      <c r="EH110" s="186">
        <f>E110-EG110</f>
        <v/>
      </c>
    </row>
    <row r="111">
      <c r="A111" s="5" t="n">
        <v>110</v>
      </c>
      <c r="B111" s="179" t="n">
        <v>44439</v>
      </c>
      <c r="C111" s="68" t="inlineStr">
        <is>
          <t>DIGIKEY 4500621961</t>
        </is>
      </c>
      <c r="D111" s="180" t="n">
        <v>44405</v>
      </c>
      <c r="E111" s="181" t="n">
        <v>7.32</v>
      </c>
      <c r="F111" s="182" t="n"/>
      <c r="G111" s="182" t="n"/>
      <c r="H111" s="182" t="n"/>
      <c r="I111" s="182" t="n"/>
      <c r="J111" s="182" t="n"/>
      <c r="K111" s="182" t="n"/>
      <c r="L111" s="182" t="n"/>
      <c r="M111" s="182" t="n"/>
      <c r="N111" s="182" t="n"/>
      <c r="O111" s="182" t="n"/>
      <c r="P111" s="182" t="n"/>
      <c r="Q111" s="182" t="n"/>
      <c r="R111" s="182" t="n"/>
      <c r="S111" s="182" t="n"/>
      <c r="T111" s="182" t="n"/>
      <c r="U111" s="182" t="n"/>
      <c r="V111" s="182" t="n"/>
      <c r="W111" s="182" t="n"/>
      <c r="X111" s="182" t="n"/>
      <c r="Y111" s="182" t="n"/>
      <c r="Z111" s="182" t="n"/>
      <c r="AA111" s="182" t="n"/>
      <c r="AB111" s="182" t="n"/>
      <c r="AC111" s="182" t="n"/>
      <c r="AD111" s="182" t="n"/>
      <c r="AE111" s="182" t="n"/>
      <c r="AF111" s="182" t="n"/>
      <c r="AG111" s="182" t="n"/>
      <c r="AH111" s="182" t="n"/>
      <c r="AI111" s="182" t="n"/>
      <c r="AJ111" s="182" t="n"/>
      <c r="AK111" s="182" t="n"/>
      <c r="AL111" s="182" t="n"/>
      <c r="AM111" s="182" t="n"/>
      <c r="AN111" s="182" t="n"/>
      <c r="AO111" s="182" t="n"/>
      <c r="AP111" s="182" t="n"/>
      <c r="AQ111" s="182" t="n"/>
      <c r="AR111" s="182" t="n"/>
      <c r="AS111" s="182" t="n"/>
      <c r="AT111" s="182" t="n"/>
      <c r="AU111" s="182" t="n"/>
      <c r="AV111" s="182" t="n"/>
      <c r="AW111" s="182" t="n"/>
      <c r="AX111" s="182" t="n"/>
      <c r="AY111" s="182" t="n"/>
      <c r="AZ111" s="182" t="n"/>
      <c r="BA111" s="182" t="n"/>
      <c r="BB111" s="182" t="n"/>
      <c r="BC111" s="182" t="n"/>
      <c r="BD111" s="182" t="n"/>
      <c r="BE111" s="182" t="n"/>
      <c r="BF111" s="182" t="n"/>
      <c r="BG111" s="182" t="n"/>
      <c r="BH111" s="182" t="n"/>
      <c r="BI111" s="183" t="n">
        <v>7.32</v>
      </c>
      <c r="BJ111" s="182" t="n"/>
      <c r="BK111" s="182" t="n"/>
      <c r="BL111" s="182" t="n"/>
      <c r="BM111" s="182" t="n"/>
      <c r="BN111" s="182" t="n"/>
      <c r="BO111" s="182" t="n"/>
      <c r="BP111" s="182" t="n"/>
      <c r="BQ111" s="182" t="n"/>
      <c r="BR111" s="182" t="n"/>
      <c r="BS111" s="182" t="n"/>
      <c r="BT111" s="182" t="n"/>
      <c r="BU111" s="182" t="n"/>
      <c r="BV111" s="182" t="n"/>
      <c r="BW111" s="182" t="n"/>
      <c r="BX111" s="182" t="n"/>
      <c r="BY111" s="182" t="n"/>
      <c r="BZ111" s="182" t="n"/>
      <c r="CA111" s="182" t="n"/>
      <c r="CB111" s="182" t="n"/>
      <c r="CC111" s="182" t="n"/>
      <c r="CD111" s="182" t="n"/>
      <c r="CE111" s="182" t="n"/>
      <c r="CF111" s="182" t="n"/>
      <c r="CG111" s="182" t="n"/>
      <c r="CH111" s="182" t="n"/>
      <c r="CI111" s="182" t="n"/>
      <c r="CJ111" s="182" t="n"/>
      <c r="CK111" s="182" t="n"/>
      <c r="CL111" s="182" t="n"/>
      <c r="CM111" s="182" t="n"/>
      <c r="CN111" s="182" t="n"/>
      <c r="CO111" s="182" t="n"/>
      <c r="CP111" s="182" t="n"/>
      <c r="CQ111" s="182" t="n"/>
      <c r="CR111" s="182" t="n"/>
      <c r="CS111" s="182" t="n"/>
      <c r="CT111" s="182" t="n"/>
      <c r="CU111" s="182" t="n"/>
      <c r="CV111" s="182" t="n"/>
      <c r="CW111" s="182" t="n"/>
      <c r="CX111" s="182" t="n"/>
      <c r="CY111" s="182" t="n"/>
      <c r="CZ111" s="182" t="n"/>
      <c r="DA111" s="182" t="n"/>
      <c r="DB111" s="182" t="n"/>
      <c r="DC111" s="182" t="n"/>
      <c r="DD111" s="182" t="n"/>
      <c r="DE111" s="182" t="n"/>
      <c r="DF111" s="182" t="n"/>
      <c r="DG111" s="182" t="n"/>
      <c r="DH111" s="182" t="n"/>
      <c r="DI111" s="182" t="n"/>
      <c r="DJ111" s="182" t="n"/>
      <c r="DK111" s="182" t="n"/>
      <c r="DL111" s="182" t="n"/>
      <c r="DM111" s="182" t="n"/>
      <c r="DN111" s="182" t="n"/>
      <c r="DO111" s="182" t="n"/>
      <c r="DP111" s="182" t="n"/>
      <c r="DQ111" s="182" t="n"/>
      <c r="DR111" s="182" t="n"/>
      <c r="DS111" s="182" t="n"/>
      <c r="DT111" s="182" t="n"/>
      <c r="DU111" s="182" t="n"/>
      <c r="DV111" s="182" t="n"/>
      <c r="DW111" s="182" t="n"/>
      <c r="DX111" s="182" t="n"/>
      <c r="DY111" s="182" t="n"/>
      <c r="DZ111" s="182" t="n"/>
      <c r="EA111" s="182" t="n"/>
      <c r="EB111" s="182" t="n"/>
      <c r="EC111" s="182" t="n"/>
      <c r="ED111" s="182" t="n"/>
      <c r="EE111" s="182" t="n"/>
      <c r="EF111" s="184" t="n"/>
      <c r="EG111" s="185">
        <f>SUM(F111:EF111)</f>
        <v/>
      </c>
      <c r="EH111" s="186">
        <f>E111-EG111</f>
        <v/>
      </c>
    </row>
    <row r="112">
      <c r="A112" s="5" t="n">
        <v>111</v>
      </c>
      <c r="B112" s="179" t="n">
        <v>44439</v>
      </c>
      <c r="C112" s="79" t="inlineStr">
        <is>
          <t>3-387-67285</t>
        </is>
      </c>
      <c r="D112" s="180" t="n">
        <v>44368</v>
      </c>
      <c r="E112" s="181" t="n">
        <v>9201.57</v>
      </c>
      <c r="F112" s="183" t="n">
        <v>211.9</v>
      </c>
      <c r="G112" s="183" t="n">
        <v>113.35</v>
      </c>
      <c r="H112" s="182" t="n"/>
      <c r="I112" s="182" t="n"/>
      <c r="J112" s="182" t="n"/>
      <c r="K112" s="183" t="n">
        <v>4.39</v>
      </c>
      <c r="L112" s="182" t="n"/>
      <c r="M112" s="182" t="n"/>
      <c r="N112" s="182" t="n"/>
      <c r="O112" s="183" t="n">
        <v>151.86</v>
      </c>
      <c r="P112" s="90" t="n">
        <v>1254.75</v>
      </c>
      <c r="R112" s="90" t="n">
        <v>125.29</v>
      </c>
      <c r="S112" s="182" t="n"/>
      <c r="T112" s="182" t="n"/>
      <c r="U112" s="182" t="n"/>
      <c r="V112" s="183" t="n">
        <v>30.88</v>
      </c>
      <c r="W112" s="183" t="n">
        <v>414.27</v>
      </c>
      <c r="X112" s="182" t="n"/>
      <c r="Y112" s="182" t="n"/>
      <c r="Z112" s="182" t="n"/>
      <c r="AA112" s="182" t="n"/>
      <c r="AB112" s="182" t="n"/>
      <c r="AC112" s="182" t="n"/>
      <c r="AD112" s="182" t="n"/>
      <c r="AE112" s="182" t="n"/>
      <c r="AF112" s="182" t="n"/>
      <c r="AG112" s="182" t="n"/>
      <c r="AH112" s="182" t="n"/>
      <c r="AI112" s="183" t="n">
        <v>287.93</v>
      </c>
      <c r="AJ112" s="182" t="n"/>
      <c r="AK112" s="183">
        <f>232.17+620.29</f>
        <v/>
      </c>
      <c r="AL112" s="182" t="n"/>
      <c r="AM112" s="182" t="n"/>
      <c r="AN112" s="182" t="n"/>
      <c r="AO112" s="182" t="n"/>
      <c r="AP112" s="183">
        <f>13.18+74.2</f>
        <v/>
      </c>
      <c r="AQ112" s="182" t="n"/>
      <c r="AR112" s="182" t="n"/>
      <c r="AS112" s="182" t="n"/>
      <c r="AT112" s="183" t="n">
        <v>439.27</v>
      </c>
      <c r="AU112" s="182" t="n"/>
      <c r="AV112" s="182" t="n"/>
      <c r="AW112" s="182" t="n"/>
      <c r="AX112" s="183" t="n">
        <v>147.87</v>
      </c>
      <c r="AY112" s="182" t="n"/>
      <c r="AZ112" s="182" t="n"/>
      <c r="BA112" s="182" t="n"/>
      <c r="BB112" s="182" t="n"/>
      <c r="BC112" s="182" t="n"/>
      <c r="BD112" s="183" t="n">
        <v>24.15</v>
      </c>
      <c r="BE112" s="182" t="n"/>
      <c r="BF112" s="182" t="n"/>
      <c r="BG112" s="182" t="n"/>
      <c r="BH112" s="183" t="n">
        <v>306.66</v>
      </c>
      <c r="BI112" s="182" t="n"/>
      <c r="BJ112" s="183" t="n">
        <v>440.93</v>
      </c>
      <c r="BK112" s="182" t="n"/>
      <c r="BL112" s="182" t="n"/>
      <c r="BM112" s="183" t="n">
        <v>7.71</v>
      </c>
      <c r="BN112" s="90" t="n">
        <v>1025.06</v>
      </c>
      <c r="BO112" s="182" t="n"/>
      <c r="BP112" s="90" t="n">
        <v>396.78</v>
      </c>
      <c r="BQ112" s="182" t="n"/>
      <c r="BR112" s="90" t="n">
        <v>149.73</v>
      </c>
      <c r="BS112" s="182" t="n"/>
      <c r="BT112" s="182" t="n"/>
      <c r="BU112" s="182" t="n"/>
      <c r="BV112" s="182" t="n"/>
      <c r="BW112" s="182" t="n"/>
      <c r="BX112" s="182" t="n"/>
      <c r="BY112" s="182" t="n"/>
      <c r="BZ112" s="182" t="n"/>
      <c r="CA112" s="219" t="n"/>
      <c r="CB112" s="90" t="n">
        <v>463.74</v>
      </c>
      <c r="CC112" s="182" t="n"/>
      <c r="CD112" s="182" t="n"/>
      <c r="CE112" s="182" t="n"/>
      <c r="CF112" s="182" t="n"/>
      <c r="CG112" s="182" t="n"/>
      <c r="CH112" s="182" t="n"/>
      <c r="CI112" s="182" t="n"/>
      <c r="CJ112" s="182" t="n"/>
      <c r="CK112" s="182" t="n"/>
      <c r="CL112" s="182" t="n"/>
      <c r="CM112" s="182" t="n"/>
      <c r="CN112" s="182" t="n"/>
      <c r="CO112" s="182" t="n"/>
      <c r="CP112" s="182" t="n"/>
      <c r="CQ112" s="182" t="n"/>
      <c r="CR112" s="182" t="n"/>
      <c r="CS112" s="182" t="n"/>
      <c r="CT112" s="182" t="n"/>
      <c r="CU112" s="182" t="n"/>
      <c r="CV112" s="183" t="n">
        <v>210.67</v>
      </c>
      <c r="CW112" s="90" t="n">
        <v>194.92</v>
      </c>
      <c r="CX112" s="90" t="n">
        <v>242.18</v>
      </c>
      <c r="CY112" s="90" t="n">
        <v>52.16</v>
      </c>
      <c r="CZ112" s="90" t="n">
        <v>7.71</v>
      </c>
      <c r="DB112" s="182" t="n"/>
      <c r="DC112" s="182" t="n"/>
      <c r="DD112" s="182" t="n"/>
      <c r="DE112" s="182" t="n"/>
      <c r="DF112" s="182" t="n"/>
      <c r="DG112" s="182" t="n"/>
      <c r="DH112" s="182" t="n"/>
      <c r="DI112" s="182" t="n"/>
      <c r="DJ112" s="183" t="n">
        <v>558.9000000000001</v>
      </c>
      <c r="DK112" s="182" t="n"/>
      <c r="DL112" s="182" t="n"/>
      <c r="DM112" s="182" t="n"/>
      <c r="DN112" s="182" t="n"/>
      <c r="DO112" s="183" t="n">
        <v>215.45</v>
      </c>
      <c r="DP112" s="182" t="n"/>
      <c r="DQ112" s="182" t="n"/>
      <c r="DR112" s="182" t="n"/>
      <c r="DS112" s="182" t="n"/>
      <c r="DT112" s="182" t="n"/>
      <c r="DU112" s="182" t="n"/>
      <c r="DV112" s="182" t="n"/>
      <c r="DW112" s="90" t="n">
        <v>252.31</v>
      </c>
      <c r="DX112" s="182" t="n"/>
      <c r="DY112" s="182" t="n"/>
      <c r="DZ112" s="182" t="n"/>
      <c r="EA112" s="182" t="n"/>
      <c r="EB112" s="183" t="n">
        <v>398.02</v>
      </c>
      <c r="EC112" s="182" t="n"/>
      <c r="ED112" s="183" t="n">
        <v>132.89</v>
      </c>
      <c r="EE112" s="182" t="n"/>
      <c r="EF112" s="184" t="n"/>
      <c r="EG112" s="185">
        <f>SUM(F112:EF112)</f>
        <v/>
      </c>
      <c r="EH112" s="186">
        <f>E112-EG112</f>
        <v/>
      </c>
    </row>
    <row r="113">
      <c r="A113" s="5" t="n">
        <v>112</v>
      </c>
      <c r="B113" s="179" t="n">
        <v>44439</v>
      </c>
      <c r="C113" s="68" t="inlineStr">
        <is>
          <t>3-411-42607</t>
        </is>
      </c>
      <c r="D113" s="180" t="n">
        <v>44439</v>
      </c>
      <c r="E113" s="181" t="n">
        <v>2671.52</v>
      </c>
      <c r="F113" s="182" t="n"/>
      <c r="G113" s="182" t="n"/>
      <c r="H113" s="182" t="n"/>
      <c r="I113" s="182" t="n"/>
      <c r="J113" s="182" t="n"/>
      <c r="K113" s="182" t="n"/>
      <c r="L113" s="182" t="n"/>
      <c r="M113" s="182" t="n"/>
      <c r="N113" s="182" t="n"/>
      <c r="O113" s="182" t="n"/>
      <c r="P113" s="182" t="n"/>
      <c r="Q113" s="182" t="n"/>
      <c r="R113" s="182" t="n"/>
      <c r="S113" s="182" t="n"/>
      <c r="T113" s="182" t="n"/>
      <c r="U113" s="182" t="n"/>
      <c r="V113" s="182" t="n"/>
      <c r="W113" s="182" t="n"/>
      <c r="X113" s="182" t="n"/>
      <c r="Y113" s="182" t="n"/>
      <c r="Z113" s="182" t="n"/>
      <c r="AA113" s="182" t="n"/>
      <c r="AB113" s="182" t="n"/>
      <c r="AC113" s="182" t="n"/>
      <c r="AD113" s="182" t="n"/>
      <c r="AE113" s="182" t="n"/>
      <c r="AF113" s="182" t="n"/>
      <c r="AG113" s="182" t="n"/>
      <c r="AH113" s="182" t="n"/>
      <c r="AI113" s="182" t="n"/>
      <c r="AJ113" s="182" t="n"/>
      <c r="AK113" s="182" t="n"/>
      <c r="AL113" s="182" t="n"/>
      <c r="AM113" s="182" t="n"/>
      <c r="AN113" s="182" t="n"/>
      <c r="AO113" s="182" t="n"/>
      <c r="AP113" s="182" t="n"/>
      <c r="AQ113" s="182" t="n"/>
      <c r="AR113" s="182" t="n"/>
      <c r="AS113" s="182" t="n"/>
      <c r="AT113" s="182" t="n"/>
      <c r="AU113" s="182" t="n"/>
      <c r="AV113" s="182" t="n"/>
      <c r="AW113" s="182" t="n"/>
      <c r="AX113" s="182" t="n"/>
      <c r="AY113" s="182" t="n"/>
      <c r="AZ113" s="182" t="n"/>
      <c r="BA113" s="182" t="n"/>
      <c r="BB113" s="182" t="n"/>
      <c r="BC113" s="182" t="n"/>
      <c r="BD113" s="182" t="n"/>
      <c r="BE113" s="182" t="n"/>
      <c r="BF113" s="182" t="n"/>
      <c r="BG113" s="182" t="n"/>
      <c r="BH113" s="182" t="n"/>
      <c r="BI113" s="182" t="n"/>
      <c r="BJ113" s="182" t="n"/>
      <c r="BK113" s="182" t="n"/>
      <c r="BL113" s="182" t="n"/>
      <c r="BM113" s="182" t="n"/>
      <c r="BN113" s="182" t="n"/>
      <c r="BO113" s="182" t="n"/>
      <c r="BP113" s="182" t="n"/>
      <c r="BQ113" s="182" t="n"/>
      <c r="BR113" s="182" t="n"/>
      <c r="BS113" s="182" t="n"/>
      <c r="BT113" s="182" t="n"/>
      <c r="BU113" s="182" t="n"/>
      <c r="BV113" s="182" t="n"/>
      <c r="BW113" s="182" t="n"/>
      <c r="BX113" s="182" t="n"/>
      <c r="BY113" s="182" t="n"/>
      <c r="BZ113" s="182" t="n"/>
      <c r="CA113" s="182" t="n"/>
      <c r="CB113" s="182" t="n"/>
      <c r="CC113" s="182" t="n"/>
      <c r="CD113" s="182" t="n"/>
      <c r="CE113" s="182" t="n"/>
      <c r="CF113" s="182" t="n"/>
      <c r="CG113" s="182" t="n"/>
      <c r="CH113" s="182" t="n"/>
      <c r="CI113" s="182" t="n"/>
      <c r="CJ113" s="182" t="n"/>
      <c r="CK113" s="182" t="n"/>
      <c r="CL113" s="182" t="n"/>
      <c r="CM113" s="182" t="n"/>
      <c r="CN113" s="182" t="n"/>
      <c r="CO113" s="182" t="n"/>
      <c r="CP113" s="182" t="n"/>
      <c r="CQ113" s="182" t="n"/>
      <c r="CR113" s="182" t="n"/>
      <c r="CS113" s="182" t="n"/>
      <c r="CT113" s="182" t="n"/>
      <c r="CU113" s="182" t="n"/>
      <c r="CV113" s="182" t="n"/>
      <c r="CW113" s="182" t="n"/>
      <c r="CX113" s="182" t="n"/>
      <c r="CY113" s="182" t="n"/>
      <c r="CZ113" s="182" t="n"/>
      <c r="DA113" s="182" t="n"/>
      <c r="DB113" s="182" t="n"/>
      <c r="DC113" s="182" t="n"/>
      <c r="DD113" s="182" t="n"/>
      <c r="DE113" s="182" t="n"/>
      <c r="DF113" s="182" t="n"/>
      <c r="DG113" s="183" t="n">
        <v>2597.75</v>
      </c>
      <c r="DH113" s="182" t="n"/>
      <c r="DI113" s="182" t="n"/>
      <c r="DJ113" s="182" t="n"/>
      <c r="DK113" s="182" t="n"/>
      <c r="DL113" s="182" t="n"/>
      <c r="DM113" s="182" t="n"/>
      <c r="DN113" s="182" t="n"/>
      <c r="DO113" s="182" t="n"/>
      <c r="DP113" s="182" t="n"/>
      <c r="DQ113" s="182" t="n"/>
      <c r="DR113" s="182" t="n"/>
      <c r="DS113" s="182" t="n"/>
      <c r="DT113" s="182" t="n"/>
      <c r="DU113" s="182" t="n"/>
      <c r="DV113" s="182" t="n"/>
      <c r="DW113" s="182" t="n"/>
      <c r="DX113" s="182" t="n"/>
      <c r="DY113" s="183" t="n">
        <v>73.77</v>
      </c>
      <c r="DZ113" s="182" t="n"/>
      <c r="EA113" s="182" t="n"/>
      <c r="EB113" s="182" t="n"/>
      <c r="EC113" s="182" t="n"/>
      <c r="ED113" s="182" t="n"/>
      <c r="EE113" s="182" t="n"/>
      <c r="EF113" s="184" t="n"/>
      <c r="EG113" s="185">
        <f>SUM(F113:EF113)</f>
        <v/>
      </c>
      <c r="EH113" s="186">
        <f>E113-EG113</f>
        <v/>
      </c>
    </row>
    <row r="114">
      <c r="A114" s="5" t="n">
        <v>113</v>
      </c>
      <c r="B114" s="179" t="n">
        <v>44439</v>
      </c>
      <c r="C114" s="80" t="inlineStr">
        <is>
          <t>3-390-04535</t>
        </is>
      </c>
      <c r="D114" s="180" t="n">
        <v>44375</v>
      </c>
      <c r="E114" s="181" t="n">
        <v>24116.75</v>
      </c>
      <c r="F114" s="182" t="n"/>
      <c r="G114" s="182" t="n"/>
      <c r="H114" s="183" t="n">
        <v>282.52</v>
      </c>
      <c r="I114" s="182" t="n"/>
      <c r="J114" s="182" t="n"/>
      <c r="K114" s="183" t="n">
        <v>189.09</v>
      </c>
      <c r="L114" s="183" t="n">
        <v>310.65</v>
      </c>
      <c r="M114" s="182" t="n"/>
      <c r="N114" s="183" t="n">
        <v>90.81999999999999</v>
      </c>
      <c r="O114" s="182" t="n"/>
      <c r="P114" s="183" t="n">
        <v>7863.73</v>
      </c>
      <c r="Q114" s="183" t="n">
        <v>155.96</v>
      </c>
      <c r="R114" s="182" t="n"/>
      <c r="S114" s="182" t="n"/>
      <c r="T114" s="182" t="n"/>
      <c r="U114" s="183" t="n">
        <v>192.87</v>
      </c>
      <c r="V114" s="183" t="n">
        <v>1294.51</v>
      </c>
      <c r="W114" s="183" t="n">
        <v>257.36</v>
      </c>
      <c r="X114" s="183" t="n">
        <v>53.06</v>
      </c>
      <c r="Y114" s="182" t="n"/>
      <c r="Z114" s="183" t="n">
        <v>257.71</v>
      </c>
      <c r="AA114" s="182" t="n"/>
      <c r="AB114" s="182" t="n"/>
      <c r="AC114" s="182" t="n"/>
      <c r="AD114" s="182" t="n"/>
      <c r="AE114" s="182" t="n"/>
      <c r="AF114" s="182" t="n"/>
      <c r="AG114" s="182" t="n"/>
      <c r="AH114" s="182" t="n"/>
      <c r="AI114" s="183" t="n">
        <v>317.27</v>
      </c>
      <c r="AJ114" s="182" t="n"/>
      <c r="AK114" s="183" t="n">
        <v>389.13</v>
      </c>
      <c r="AL114" s="182" t="n"/>
      <c r="AM114" s="182" t="n"/>
      <c r="AN114" s="183" t="n">
        <v>206.6</v>
      </c>
      <c r="AO114" s="183" t="n">
        <v>28.2</v>
      </c>
      <c r="AP114" s="183" t="n">
        <v>3.11</v>
      </c>
      <c r="AQ114" s="182" t="n"/>
      <c r="AR114" s="182" t="n"/>
      <c r="AS114" s="182" t="n"/>
      <c r="AT114" s="183" t="n">
        <v>851.23</v>
      </c>
      <c r="AU114" s="183" t="n">
        <v>111.84</v>
      </c>
      <c r="AV114" s="182" t="n"/>
      <c r="AW114" s="182" t="n"/>
      <c r="AX114" s="182" t="n"/>
      <c r="AY114" s="182" t="n"/>
      <c r="AZ114" s="182" t="n"/>
      <c r="BA114" s="182" t="n"/>
      <c r="BB114" s="182" t="n"/>
      <c r="BC114" s="182" t="n"/>
      <c r="BD114" s="182" t="n"/>
      <c r="BE114" s="183" t="n">
        <v>3.64</v>
      </c>
      <c r="BF114" s="183" t="n">
        <v>97.59999999999999</v>
      </c>
      <c r="BG114" s="183" t="n">
        <v>392.5</v>
      </c>
      <c r="BH114" s="183" t="n">
        <v>36.94</v>
      </c>
      <c r="BI114" s="182" t="n"/>
      <c r="BJ114" s="182" t="n"/>
      <c r="BK114" s="183" t="n">
        <v>1675.41</v>
      </c>
      <c r="BL114" s="182" t="n"/>
      <c r="BM114" s="183" t="n">
        <v>23.97</v>
      </c>
      <c r="BN114" s="182" t="n"/>
      <c r="BO114" s="182" t="n"/>
      <c r="BP114" s="182" t="n"/>
      <c r="BQ114" s="182" t="n"/>
      <c r="BR114" s="182" t="n"/>
      <c r="BS114" s="182" t="n"/>
      <c r="BT114" s="183" t="n">
        <v>334.45</v>
      </c>
      <c r="BU114" s="183" t="n">
        <v>187.44</v>
      </c>
      <c r="BV114" s="183" t="n">
        <v>372.43</v>
      </c>
      <c r="BW114" s="182" t="n"/>
      <c r="BX114" s="183" t="n">
        <v>423.97</v>
      </c>
      <c r="BY114" s="182" t="n"/>
      <c r="BZ114" s="183" t="n">
        <v>7.77</v>
      </c>
      <c r="CA114" s="183" t="n">
        <v>78.25</v>
      </c>
      <c r="CB114" s="182" t="n"/>
      <c r="CC114" s="182" t="n"/>
      <c r="CD114" s="182" t="n"/>
      <c r="CE114" s="182" t="n"/>
      <c r="CF114" s="183" t="n">
        <v>151.79</v>
      </c>
      <c r="CG114" s="182" t="n"/>
      <c r="CH114" s="183" t="n">
        <v>74.88</v>
      </c>
      <c r="CI114" s="183" t="n">
        <v>26.1</v>
      </c>
      <c r="CJ114" s="182" t="n"/>
      <c r="CK114" s="182" t="n"/>
      <c r="CL114" s="182" t="n"/>
      <c r="CM114" s="182" t="n"/>
      <c r="CN114" s="182" t="n"/>
      <c r="CO114" s="182" t="n"/>
      <c r="CP114" s="182" t="n"/>
      <c r="CQ114" s="182" t="n"/>
      <c r="CR114" s="183" t="n">
        <v>709.09</v>
      </c>
      <c r="CS114" s="182" t="n"/>
      <c r="CT114" s="182" t="n"/>
      <c r="CU114" s="182" t="n"/>
      <c r="CV114" s="183" t="n">
        <v>633.22</v>
      </c>
      <c r="CW114" s="183" t="n">
        <v>14.1</v>
      </c>
      <c r="CX114" s="182" t="n"/>
      <c r="CY114" s="183" t="n">
        <v>1.55</v>
      </c>
      <c r="CZ114" s="182" t="n"/>
      <c r="DA114" s="183" t="n">
        <v>113.76</v>
      </c>
      <c r="DB114" s="182" t="n"/>
      <c r="DC114" s="182" t="n"/>
      <c r="DD114" s="183" t="n">
        <v>36.35</v>
      </c>
      <c r="DE114" s="183">
        <f>93.06+101.5</f>
        <v/>
      </c>
      <c r="DF114" s="183" t="n">
        <v>54.6</v>
      </c>
      <c r="DG114" s="182" t="n"/>
      <c r="DH114" s="183" t="n">
        <v>2081.32</v>
      </c>
      <c r="DI114" s="182" t="n"/>
      <c r="DJ114" s="183" t="n">
        <v>174.79</v>
      </c>
      <c r="DK114" s="182" t="n"/>
      <c r="DL114" s="182" t="n"/>
      <c r="DM114" s="182" t="n"/>
      <c r="DN114" s="183" t="n">
        <v>153.54</v>
      </c>
      <c r="DO114" s="183" t="n">
        <v>353.25</v>
      </c>
      <c r="DP114" s="183" t="n">
        <v>128.53</v>
      </c>
      <c r="DQ114" s="182" t="n"/>
      <c r="DR114" s="183" t="n">
        <v>341.25</v>
      </c>
      <c r="DS114" s="182" t="n"/>
      <c r="DT114" s="183" t="n">
        <v>180.17</v>
      </c>
      <c r="DU114" s="183" t="n">
        <v>4.75</v>
      </c>
      <c r="DV114" s="183" t="n">
        <v>2082.22</v>
      </c>
      <c r="DW114" s="182" t="n"/>
      <c r="DX114" s="182" t="n"/>
      <c r="DY114" s="182" t="n"/>
      <c r="DZ114" s="183" t="n">
        <v>51.1</v>
      </c>
      <c r="EA114" s="182" t="n"/>
      <c r="EB114" s="183" t="n">
        <v>64.25</v>
      </c>
      <c r="EC114" s="183" t="n">
        <v>1.55</v>
      </c>
      <c r="ED114" s="182" t="n"/>
      <c r="EE114" s="182" t="n"/>
      <c r="EF114" s="184" t="n"/>
      <c r="EG114" s="185">
        <f>SUM(F114:EF114)</f>
        <v/>
      </c>
      <c r="EH114" s="186">
        <f>E114-EG114</f>
        <v/>
      </c>
    </row>
    <row r="115">
      <c r="A115" s="5" t="n">
        <v>114</v>
      </c>
      <c r="B115" s="179" t="n">
        <v>44439</v>
      </c>
      <c r="C115" s="68" t="inlineStr">
        <is>
          <t>3-392-41235</t>
        </is>
      </c>
      <c r="D115" s="180" t="n">
        <v>44382</v>
      </c>
      <c r="E115" s="181" t="n">
        <v>22080.22</v>
      </c>
      <c r="F115" s="182" t="n"/>
      <c r="G115" s="182" t="n"/>
      <c r="H115" s="183" t="n">
        <v>282.34</v>
      </c>
      <c r="I115" s="182" t="n"/>
      <c r="J115" s="182" t="n"/>
      <c r="K115" s="182" t="n"/>
      <c r="L115" s="183" t="n">
        <v>1014.59</v>
      </c>
      <c r="M115" s="182" t="n"/>
      <c r="N115" s="182" t="n"/>
      <c r="O115" s="182" t="n"/>
      <c r="P115" s="183" t="n">
        <v>7158.790000000001</v>
      </c>
      <c r="Q115" s="183" t="n">
        <v>368.13</v>
      </c>
      <c r="R115" s="182" t="n"/>
      <c r="S115" s="182" t="n"/>
      <c r="T115" s="183" t="n">
        <v>74.88</v>
      </c>
      <c r="U115" s="183" t="n">
        <v>841.25</v>
      </c>
      <c r="V115" s="182" t="n"/>
      <c r="W115" s="183" t="n">
        <v>31.9</v>
      </c>
      <c r="X115" s="183" t="n">
        <v>9.69</v>
      </c>
      <c r="Y115" s="182" t="n"/>
      <c r="Z115" s="183" t="n">
        <v>78.25</v>
      </c>
      <c r="AA115" s="183" t="n">
        <v>259.94</v>
      </c>
      <c r="AB115" s="183" t="n">
        <v>311.98</v>
      </c>
      <c r="AC115" s="183" t="n">
        <v>144.86</v>
      </c>
      <c r="AD115" s="182" t="n"/>
      <c r="AE115" s="182" t="n"/>
      <c r="AF115" s="182" t="n"/>
      <c r="AG115" s="182" t="n"/>
      <c r="AH115" s="183" t="n">
        <v>55.1</v>
      </c>
      <c r="AI115" s="183" t="n">
        <v>300.23</v>
      </c>
      <c r="AJ115" s="182" t="n"/>
      <c r="AK115" s="183" t="n">
        <v>608.42</v>
      </c>
      <c r="AL115" s="182" t="n"/>
      <c r="AM115" s="182" t="n"/>
      <c r="AN115" s="182" t="n"/>
      <c r="AO115" s="183" t="n">
        <v>74.88</v>
      </c>
      <c r="AP115" s="182" t="n"/>
      <c r="AQ115" s="182" t="n"/>
      <c r="AR115" s="182" t="n"/>
      <c r="AS115" s="183" t="n">
        <v>49.99</v>
      </c>
      <c r="AT115" s="182" t="n"/>
      <c r="AU115" s="183" t="n">
        <v>129.98</v>
      </c>
      <c r="AV115" s="182" t="n"/>
      <c r="AW115" s="182" t="n"/>
      <c r="AX115" s="182" t="n"/>
      <c r="AY115" s="182" t="n"/>
      <c r="AZ115" s="182" t="n"/>
      <c r="BA115" s="182" t="n"/>
      <c r="BB115" s="182" t="n"/>
      <c r="BC115" s="182" t="n"/>
      <c r="BD115" s="182" t="n"/>
      <c r="BE115" s="182" t="n"/>
      <c r="BF115" s="182" t="n"/>
      <c r="BG115" s="182" t="n"/>
      <c r="BH115" s="182" t="n"/>
      <c r="BI115" s="182" t="n"/>
      <c r="BJ115" s="183" t="n">
        <v>314.21</v>
      </c>
      <c r="BK115" s="183" t="n">
        <v>1613.16</v>
      </c>
      <c r="BL115" s="182" t="n"/>
      <c r="BM115" s="183" t="n">
        <v>289.97</v>
      </c>
      <c r="BN115" s="182" t="n"/>
      <c r="BO115" s="183" t="n">
        <v>215.71</v>
      </c>
      <c r="BP115" s="182" t="n"/>
      <c r="BQ115" s="182" t="n"/>
      <c r="BR115" s="182" t="n"/>
      <c r="BS115" s="182" t="n"/>
      <c r="BT115" s="183" t="n">
        <v>176</v>
      </c>
      <c r="BU115" s="182" t="n"/>
      <c r="BV115" s="182" t="n"/>
      <c r="BW115" s="182" t="n"/>
      <c r="BX115" s="183" t="n">
        <v>412.87</v>
      </c>
      <c r="BY115" s="182" t="n"/>
      <c r="BZ115" s="183" t="n">
        <v>10.63</v>
      </c>
      <c r="CA115" s="183" t="n">
        <v>192.29</v>
      </c>
      <c r="CB115" s="182" t="n"/>
      <c r="CC115" s="182" t="n"/>
      <c r="CD115" s="182" t="n"/>
      <c r="CE115" s="182" t="n"/>
      <c r="CF115" s="182" t="n"/>
      <c r="CG115" s="183" t="n">
        <v>1753.92</v>
      </c>
      <c r="CH115" s="183" t="n">
        <v>10.63</v>
      </c>
      <c r="CI115" s="182" t="n"/>
      <c r="CJ115" s="182" t="n"/>
      <c r="CK115" s="182" t="n"/>
      <c r="CL115" s="182" t="n"/>
      <c r="CM115" s="182" t="n"/>
      <c r="CN115" s="182" t="n"/>
      <c r="CO115" s="182" t="n"/>
      <c r="CP115" s="182" t="n"/>
      <c r="CQ115" s="182" t="n"/>
      <c r="CR115" s="183" t="n">
        <v>1874.31</v>
      </c>
      <c r="CS115" s="182" t="n"/>
      <c r="CT115" s="182" t="n"/>
      <c r="CU115" s="182" t="n"/>
      <c r="CV115" s="183" t="n">
        <v>498.48</v>
      </c>
      <c r="CW115" s="182" t="n"/>
      <c r="CX115" s="183" t="n">
        <v>719.0599999999999</v>
      </c>
      <c r="CY115" s="183" t="n">
        <v>133.29</v>
      </c>
      <c r="CZ115" s="182" t="n"/>
      <c r="DA115" s="182" t="n"/>
      <c r="DB115" s="182" t="n"/>
      <c r="DC115" s="182" t="n"/>
      <c r="DD115" s="182" t="n"/>
      <c r="DE115" s="183" t="n">
        <v>321.5</v>
      </c>
      <c r="DF115" s="182" t="n"/>
      <c r="DG115" s="182" t="n"/>
      <c r="DH115" s="183" t="n">
        <v>456.7</v>
      </c>
      <c r="DI115" s="182" t="n"/>
      <c r="DJ115" s="182" t="n"/>
      <c r="DK115" s="182" t="n"/>
      <c r="DL115" s="183" t="n">
        <v>463.91</v>
      </c>
      <c r="DM115" s="182" t="n"/>
      <c r="DN115" s="182" t="n"/>
      <c r="DO115" s="183" t="n">
        <v>158.3</v>
      </c>
      <c r="DP115" s="182" t="n"/>
      <c r="DQ115" s="182" t="n"/>
      <c r="DR115" s="183" t="n">
        <v>157.39</v>
      </c>
      <c r="DS115" s="182" t="n"/>
      <c r="DT115" s="182" t="n"/>
      <c r="DU115" s="182" t="n"/>
      <c r="DV115" s="182" t="n"/>
      <c r="DW115" s="182" t="n"/>
      <c r="DX115" s="182" t="n"/>
      <c r="DY115" s="182" t="n"/>
      <c r="DZ115" s="183" t="n">
        <v>403.74</v>
      </c>
      <c r="EA115" s="182" t="n"/>
      <c r="EB115" s="183" t="n">
        <v>108.95</v>
      </c>
      <c r="EC115" s="182" t="n"/>
      <c r="ED115" s="182" t="n"/>
      <c r="EE115" s="182" t="n"/>
      <c r="EF115" s="184" t="n"/>
      <c r="EG115" s="185">
        <f>SUM(F115:EF115)</f>
        <v/>
      </c>
      <c r="EH115" s="186">
        <f>E115-EG115</f>
        <v/>
      </c>
    </row>
    <row r="116">
      <c r="A116" s="5" t="n">
        <v>115</v>
      </c>
      <c r="B116" s="179" t="n"/>
      <c r="C116" s="68" t="n"/>
      <c r="D116" s="180" t="n"/>
      <c r="E116" s="181" t="n"/>
      <c r="F116" s="182" t="n"/>
      <c r="G116" s="182" t="n"/>
      <c r="H116" s="182" t="n"/>
      <c r="I116" s="182" t="n"/>
      <c r="J116" s="182" t="n"/>
      <c r="K116" s="182" t="n"/>
      <c r="L116" s="182" t="n"/>
      <c r="M116" s="182" t="n"/>
      <c r="N116" s="182" t="n"/>
      <c r="O116" s="182" t="n"/>
      <c r="P116" s="182" t="n"/>
      <c r="Q116" s="182" t="n"/>
      <c r="R116" s="182" t="n"/>
      <c r="S116" s="182" t="n"/>
      <c r="T116" s="182" t="n"/>
      <c r="U116" s="182" t="n"/>
      <c r="V116" s="182" t="n"/>
      <c r="W116" s="182" t="n"/>
      <c r="X116" s="182" t="n"/>
      <c r="Y116" s="182" t="n"/>
      <c r="Z116" s="182" t="n"/>
      <c r="AA116" s="182" t="n"/>
      <c r="AB116" s="182" t="n"/>
      <c r="AC116" s="182" t="n"/>
      <c r="AD116" s="182" t="n"/>
      <c r="AE116" s="182" t="n"/>
      <c r="AF116" s="182" t="n"/>
      <c r="AG116" s="182" t="n"/>
      <c r="AH116" s="182" t="n"/>
      <c r="AI116" s="182" t="n"/>
      <c r="AJ116" s="182" t="n"/>
      <c r="AK116" s="182" t="n"/>
      <c r="AL116" s="182" t="n"/>
      <c r="AM116" s="182" t="n"/>
      <c r="AN116" s="182" t="n"/>
      <c r="AO116" s="182" t="n"/>
      <c r="AP116" s="182" t="n"/>
      <c r="AQ116" s="182" t="n"/>
      <c r="AR116" s="182" t="n"/>
      <c r="AS116" s="182" t="n"/>
      <c r="AT116" s="182" t="n"/>
      <c r="AU116" s="182" t="n"/>
      <c r="AV116" s="182" t="n"/>
      <c r="AW116" s="182" t="n"/>
      <c r="AX116" s="182" t="n"/>
      <c r="AY116" s="182" t="n"/>
      <c r="AZ116" s="182" t="n"/>
      <c r="BA116" s="182" t="n"/>
      <c r="BB116" s="182" t="n"/>
      <c r="BC116" s="182" t="n"/>
      <c r="BD116" s="182" t="n"/>
      <c r="BE116" s="182" t="n"/>
      <c r="BF116" s="182" t="n"/>
      <c r="BG116" s="182" t="n"/>
      <c r="BH116" s="182" t="n"/>
      <c r="BI116" s="182" t="n"/>
      <c r="BJ116" s="182" t="n"/>
      <c r="BK116" s="182" t="n"/>
      <c r="BL116" s="182" t="n"/>
      <c r="BM116" s="182" t="n"/>
      <c r="BN116" s="182" t="n"/>
      <c r="BO116" s="182" t="n"/>
      <c r="BP116" s="182" t="n"/>
      <c r="BQ116" s="182" t="n"/>
      <c r="BR116" s="182" t="n"/>
      <c r="BS116" s="182" t="n"/>
      <c r="BT116" s="182" t="n"/>
      <c r="BU116" s="182" t="n"/>
      <c r="BV116" s="182" t="n"/>
      <c r="BW116" s="182" t="n"/>
      <c r="BX116" s="182" t="n"/>
      <c r="BY116" s="182" t="n"/>
      <c r="BZ116" s="182" t="n"/>
      <c r="CA116" s="182" t="n"/>
      <c r="CB116" s="182" t="n"/>
      <c r="CC116" s="182" t="n"/>
      <c r="CD116" s="182" t="n"/>
      <c r="CE116" s="182" t="n"/>
      <c r="CF116" s="182" t="n"/>
      <c r="CG116" s="182" t="n"/>
      <c r="CH116" s="182" t="n"/>
      <c r="CI116" s="182" t="n"/>
      <c r="CJ116" s="182" t="n"/>
      <c r="CK116" s="182" t="n"/>
      <c r="CL116" s="182" t="n"/>
      <c r="CM116" s="182" t="n"/>
      <c r="CN116" s="182" t="n"/>
      <c r="CO116" s="182" t="n"/>
      <c r="CP116" s="182" t="n"/>
      <c r="CQ116" s="182" t="n"/>
      <c r="CR116" s="182" t="n"/>
      <c r="CS116" s="182" t="n"/>
      <c r="CT116" s="182" t="n"/>
      <c r="CU116" s="182" t="n"/>
      <c r="CV116" s="182" t="n"/>
      <c r="CW116" s="182" t="n"/>
      <c r="CX116" s="182" t="n"/>
      <c r="CY116" s="182" t="n"/>
      <c r="CZ116" s="182" t="n"/>
      <c r="DA116" s="182" t="n"/>
      <c r="DB116" s="182" t="n"/>
      <c r="DC116" s="182" t="n"/>
      <c r="DD116" s="182" t="n"/>
      <c r="DE116" s="182" t="n"/>
      <c r="DF116" s="182" t="n"/>
      <c r="DG116" s="182" t="n"/>
      <c r="DH116" s="182" t="n"/>
      <c r="DI116" s="182" t="n"/>
      <c r="DJ116" s="182" t="n"/>
      <c r="DK116" s="182" t="n"/>
      <c r="DL116" s="182" t="n"/>
      <c r="DM116" s="182" t="n"/>
      <c r="DN116" s="182" t="n"/>
      <c r="DO116" s="182" t="n"/>
      <c r="DP116" s="182" t="n"/>
      <c r="DQ116" s="182" t="n"/>
      <c r="DR116" s="182" t="n"/>
      <c r="DS116" s="182" t="n"/>
      <c r="DT116" s="182" t="n"/>
      <c r="DU116" s="182" t="n"/>
      <c r="DV116" s="182" t="n"/>
      <c r="DW116" s="182" t="n"/>
      <c r="DX116" s="182" t="n"/>
      <c r="DY116" s="182" t="n"/>
      <c r="DZ116" s="182" t="n"/>
      <c r="EA116" s="182" t="n"/>
      <c r="EB116" s="182" t="n"/>
      <c r="EC116" s="182" t="n"/>
      <c r="ED116" s="182" t="n"/>
      <c r="EE116" s="182" t="n"/>
      <c r="EF116" s="184" t="n"/>
      <c r="EG116" s="185">
        <f>SUM(F116:EF116)</f>
        <v/>
      </c>
      <c r="EH116" s="186">
        <f>E116-EG116</f>
        <v/>
      </c>
    </row>
    <row r="117">
      <c r="A117" s="5" t="n">
        <v>116</v>
      </c>
      <c r="B117" s="179" t="n"/>
      <c r="C117" s="68" t="n"/>
      <c r="D117" s="180" t="n"/>
      <c r="E117" s="181" t="n"/>
      <c r="F117" s="182" t="n"/>
      <c r="G117" s="182" t="n"/>
      <c r="H117" s="182" t="n"/>
      <c r="I117" s="182" t="n"/>
      <c r="J117" s="182" t="n"/>
      <c r="K117" s="182" t="n"/>
      <c r="L117" s="182" t="n"/>
      <c r="M117" s="182" t="n"/>
      <c r="N117" s="182" t="n"/>
      <c r="O117" s="182" t="n"/>
      <c r="P117" s="182" t="n"/>
      <c r="Q117" s="182" t="n"/>
      <c r="R117" s="182" t="n"/>
      <c r="S117" s="182" t="n"/>
      <c r="T117" s="182" t="n"/>
      <c r="U117" s="182" t="n"/>
      <c r="V117" s="182" t="n"/>
      <c r="W117" s="182" t="n"/>
      <c r="X117" s="182" t="n"/>
      <c r="Y117" s="182" t="n"/>
      <c r="Z117" s="182" t="n"/>
      <c r="AA117" s="182" t="n"/>
      <c r="AB117" s="182" t="n"/>
      <c r="AC117" s="182" t="n"/>
      <c r="AD117" s="182" t="n"/>
      <c r="AE117" s="182" t="n"/>
      <c r="AF117" s="182" t="n"/>
      <c r="AG117" s="182" t="n"/>
      <c r="AH117" s="182" t="n"/>
      <c r="AI117" s="182" t="n"/>
      <c r="AJ117" s="182" t="n"/>
      <c r="AK117" s="182" t="n"/>
      <c r="AL117" s="182" t="n"/>
      <c r="AM117" s="182" t="n"/>
      <c r="AN117" s="182" t="n"/>
      <c r="AO117" s="182" t="n"/>
      <c r="AP117" s="182" t="n"/>
      <c r="AQ117" s="182" t="n"/>
      <c r="AR117" s="182" t="n"/>
      <c r="AS117" s="182" t="n"/>
      <c r="AT117" s="182" t="n"/>
      <c r="AU117" s="182" t="n"/>
      <c r="AV117" s="182" t="n"/>
      <c r="AW117" s="182" t="n"/>
      <c r="AX117" s="182" t="n"/>
      <c r="AY117" s="182" t="n"/>
      <c r="AZ117" s="182" t="n"/>
      <c r="BA117" s="182" t="n"/>
      <c r="BB117" s="182" t="n"/>
      <c r="BC117" s="182" t="n"/>
      <c r="BD117" s="182" t="n"/>
      <c r="BE117" s="182" t="n"/>
      <c r="BF117" s="182" t="n"/>
      <c r="BG117" s="182" t="n"/>
      <c r="BH117" s="182" t="n"/>
      <c r="BI117" s="182" t="n"/>
      <c r="BJ117" s="182" t="n"/>
      <c r="BK117" s="182" t="n"/>
      <c r="BL117" s="182" t="n"/>
      <c r="BM117" s="182" t="n"/>
      <c r="BN117" s="182" t="n"/>
      <c r="BO117" s="182" t="n"/>
      <c r="BP117" s="182" t="n"/>
      <c r="BQ117" s="182" t="n"/>
      <c r="BR117" s="182" t="n"/>
      <c r="BS117" s="182" t="n"/>
      <c r="BT117" s="182" t="n"/>
      <c r="BU117" s="182" t="n"/>
      <c r="BV117" s="182" t="n"/>
      <c r="BW117" s="182" t="n"/>
      <c r="BX117" s="182" t="n"/>
      <c r="BY117" s="182" t="n"/>
      <c r="BZ117" s="182" t="n"/>
      <c r="CA117" s="182" t="n"/>
      <c r="CB117" s="182" t="n"/>
      <c r="CC117" s="182" t="n"/>
      <c r="CD117" s="182" t="n"/>
      <c r="CE117" s="182" t="n"/>
      <c r="CF117" s="182" t="n"/>
      <c r="CG117" s="182" t="n"/>
      <c r="CH117" s="182" t="n"/>
      <c r="CI117" s="182" t="n"/>
      <c r="CJ117" s="182" t="n"/>
      <c r="CK117" s="182" t="n"/>
      <c r="CL117" s="182" t="n"/>
      <c r="CM117" s="182" t="n"/>
      <c r="CN117" s="182" t="n"/>
      <c r="CO117" s="182" t="n"/>
      <c r="CP117" s="182" t="n"/>
      <c r="CQ117" s="182" t="n"/>
      <c r="CR117" s="182" t="n"/>
      <c r="CS117" s="182" t="n"/>
      <c r="CT117" s="182" t="n"/>
      <c r="CU117" s="182" t="n"/>
      <c r="CV117" s="182" t="n"/>
      <c r="CW117" s="182" t="n"/>
      <c r="CX117" s="182" t="n"/>
      <c r="CY117" s="182" t="n"/>
      <c r="CZ117" s="182" t="n"/>
      <c r="DA117" s="182" t="n"/>
      <c r="DB117" s="182" t="n"/>
      <c r="DC117" s="182" t="n"/>
      <c r="DD117" s="182" t="n"/>
      <c r="DE117" s="182" t="n"/>
      <c r="DF117" s="182" t="n"/>
      <c r="DG117" s="182" t="n"/>
      <c r="DH117" s="182" t="n"/>
      <c r="DI117" s="182" t="n"/>
      <c r="DJ117" s="182" t="n"/>
      <c r="DK117" s="182" t="n"/>
      <c r="DL117" s="182" t="n"/>
      <c r="DM117" s="182" t="n"/>
      <c r="DN117" s="182" t="n"/>
      <c r="DO117" s="182" t="n"/>
      <c r="DP117" s="182" t="n"/>
      <c r="DQ117" s="182" t="n"/>
      <c r="DR117" s="182" t="n"/>
      <c r="DS117" s="182" t="n"/>
      <c r="DT117" s="182" t="n"/>
      <c r="DU117" s="182" t="n"/>
      <c r="DV117" s="182" t="n"/>
      <c r="DW117" s="182" t="n"/>
      <c r="DX117" s="182" t="n"/>
      <c r="DY117" s="182" t="n"/>
      <c r="DZ117" s="182" t="n"/>
      <c r="EA117" s="182" t="n"/>
      <c r="EB117" s="182" t="n"/>
      <c r="EC117" s="182" t="n"/>
      <c r="ED117" s="182" t="n"/>
      <c r="EE117" s="182" t="n"/>
      <c r="EF117" s="184" t="n"/>
      <c r="EG117" s="185">
        <f>SUM(F117:EF117)</f>
        <v/>
      </c>
      <c r="EH117" s="186">
        <f>E117-EG117</f>
        <v/>
      </c>
    </row>
    <row r="118">
      <c r="A118" s="5" t="n">
        <v>117</v>
      </c>
      <c r="B118" s="179" t="n"/>
      <c r="C118" s="68" t="n"/>
      <c r="D118" s="180" t="n"/>
      <c r="E118" s="181" t="n"/>
      <c r="F118" s="182" t="n"/>
      <c r="G118" s="182" t="n"/>
      <c r="H118" s="182" t="n"/>
      <c r="I118" s="182" t="n"/>
      <c r="J118" s="182" t="n"/>
      <c r="K118" s="182" t="n"/>
      <c r="L118" s="182" t="n"/>
      <c r="M118" s="182" t="n"/>
      <c r="N118" s="182" t="n"/>
      <c r="O118" s="182" t="n"/>
      <c r="P118" s="182" t="n"/>
      <c r="Q118" s="182" t="n"/>
      <c r="R118" s="182" t="n"/>
      <c r="S118" s="182" t="n"/>
      <c r="T118" s="182" t="n"/>
      <c r="U118" s="182" t="n"/>
      <c r="V118" s="182" t="n"/>
      <c r="W118" s="182" t="n"/>
      <c r="X118" s="182" t="n"/>
      <c r="Y118" s="182" t="n"/>
      <c r="Z118" s="182" t="n"/>
      <c r="AA118" s="182" t="n"/>
      <c r="AB118" s="182" t="n"/>
      <c r="AC118" s="182" t="n"/>
      <c r="AD118" s="182" t="n"/>
      <c r="AE118" s="182" t="n"/>
      <c r="AF118" s="182" t="n"/>
      <c r="AG118" s="182" t="n"/>
      <c r="AH118" s="182" t="n"/>
      <c r="AI118" s="182" t="n"/>
      <c r="AJ118" s="182" t="n"/>
      <c r="AK118" s="182" t="n"/>
      <c r="AL118" s="182" t="n"/>
      <c r="AM118" s="182" t="n"/>
      <c r="AN118" s="182" t="n"/>
      <c r="AO118" s="182" t="n"/>
      <c r="AP118" s="182" t="n"/>
      <c r="AQ118" s="182" t="n"/>
      <c r="AR118" s="182" t="n"/>
      <c r="AS118" s="182" t="n"/>
      <c r="AT118" s="182" t="n"/>
      <c r="AU118" s="182" t="n"/>
      <c r="AV118" s="182" t="n"/>
      <c r="AW118" s="182" t="n"/>
      <c r="AX118" s="182" t="n"/>
      <c r="AY118" s="182" t="n"/>
      <c r="AZ118" s="182" t="n"/>
      <c r="BA118" s="182" t="n"/>
      <c r="BB118" s="182" t="n"/>
      <c r="BC118" s="182" t="n"/>
      <c r="BD118" s="182" t="n"/>
      <c r="BE118" s="182" t="n"/>
      <c r="BF118" s="182" t="n"/>
      <c r="BG118" s="182" t="n"/>
      <c r="BH118" s="182" t="n"/>
      <c r="BI118" s="182" t="n"/>
      <c r="BJ118" s="182" t="n"/>
      <c r="BK118" s="182" t="n"/>
      <c r="BL118" s="182" t="n"/>
      <c r="BM118" s="182" t="n"/>
      <c r="BN118" s="182" t="n"/>
      <c r="BO118" s="182" t="n"/>
      <c r="BP118" s="182" t="n"/>
      <c r="BQ118" s="182" t="n"/>
      <c r="BR118" s="182" t="n"/>
      <c r="BS118" s="182" t="n"/>
      <c r="BT118" s="182" t="n"/>
      <c r="BU118" s="182" t="n"/>
      <c r="BV118" s="182" t="n"/>
      <c r="BW118" s="182" t="n"/>
      <c r="BX118" s="182" t="n"/>
      <c r="BY118" s="182" t="n"/>
      <c r="BZ118" s="182" t="n"/>
      <c r="CA118" s="182" t="n"/>
      <c r="CB118" s="182" t="n"/>
      <c r="CC118" s="182" t="n"/>
      <c r="CD118" s="182" t="n"/>
      <c r="CE118" s="182" t="n"/>
      <c r="CF118" s="182" t="n"/>
      <c r="CG118" s="182" t="n"/>
      <c r="CH118" s="182" t="n"/>
      <c r="CI118" s="182" t="n"/>
      <c r="CJ118" s="182" t="n"/>
      <c r="CK118" s="182" t="n"/>
      <c r="CL118" s="182" t="n"/>
      <c r="CM118" s="182" t="n"/>
      <c r="CN118" s="182" t="n"/>
      <c r="CO118" s="182" t="n"/>
      <c r="CP118" s="182" t="n"/>
      <c r="CQ118" s="182" t="n"/>
      <c r="CR118" s="182" t="n"/>
      <c r="CS118" s="182" t="n"/>
      <c r="CT118" s="182" t="n"/>
      <c r="CU118" s="182" t="n"/>
      <c r="CV118" s="182" t="n"/>
      <c r="CW118" s="182" t="n"/>
      <c r="CX118" s="182" t="n"/>
      <c r="CY118" s="182" t="n"/>
      <c r="CZ118" s="182" t="n"/>
      <c r="DA118" s="182" t="n"/>
      <c r="DB118" s="182" t="n"/>
      <c r="DC118" s="182" t="n"/>
      <c r="DD118" s="182" t="n"/>
      <c r="DE118" s="182" t="n"/>
      <c r="DF118" s="182" t="n"/>
      <c r="DG118" s="182" t="n"/>
      <c r="DH118" s="182" t="n"/>
      <c r="DI118" s="182" t="n"/>
      <c r="DJ118" s="182" t="n"/>
      <c r="DK118" s="182" t="n"/>
      <c r="DL118" s="182" t="n"/>
      <c r="DM118" s="182" t="n"/>
      <c r="DN118" s="182" t="n"/>
      <c r="DO118" s="182" t="n"/>
      <c r="DP118" s="182" t="n"/>
      <c r="DQ118" s="182" t="n"/>
      <c r="DR118" s="182" t="n"/>
      <c r="DS118" s="182" t="n"/>
      <c r="DT118" s="182" t="n"/>
      <c r="DU118" s="182" t="n"/>
      <c r="DV118" s="182" t="n"/>
      <c r="DW118" s="182" t="n"/>
      <c r="DX118" s="182" t="n"/>
      <c r="DY118" s="182" t="n"/>
      <c r="DZ118" s="182" t="n"/>
      <c r="EA118" s="182" t="n"/>
      <c r="EB118" s="182" t="n"/>
      <c r="EC118" s="182" t="n"/>
      <c r="ED118" s="182" t="n"/>
      <c r="EE118" s="182" t="n"/>
      <c r="EF118" s="184" t="n"/>
      <c r="EG118" s="185">
        <f>SUM(F118:EF118)</f>
        <v/>
      </c>
      <c r="EH118" s="186">
        <f>E118-EG118</f>
        <v/>
      </c>
    </row>
    <row r="119">
      <c r="A119" s="5" t="n">
        <v>118</v>
      </c>
      <c r="B119" s="179" t="n"/>
      <c r="C119" s="68" t="n"/>
      <c r="D119" s="180" t="n"/>
      <c r="E119" s="181" t="n"/>
      <c r="F119" s="182" t="n"/>
      <c r="G119" s="182" t="n"/>
      <c r="H119" s="182" t="n"/>
      <c r="I119" s="182" t="n"/>
      <c r="J119" s="182" t="n"/>
      <c r="K119" s="182" t="n"/>
      <c r="L119" s="182" t="n"/>
      <c r="M119" s="182" t="n"/>
      <c r="N119" s="182" t="n"/>
      <c r="O119" s="182" t="n"/>
      <c r="P119" s="182" t="n"/>
      <c r="Q119" s="182" t="n"/>
      <c r="R119" s="182" t="n"/>
      <c r="S119" s="182" t="n"/>
      <c r="T119" s="182" t="n"/>
      <c r="U119" s="182" t="n"/>
      <c r="V119" s="182" t="n"/>
      <c r="W119" s="182" t="n"/>
      <c r="X119" s="182" t="n"/>
      <c r="Y119" s="182" t="n"/>
      <c r="Z119" s="182" t="n"/>
      <c r="AA119" s="182" t="n"/>
      <c r="AB119" s="182" t="n"/>
      <c r="AC119" s="182" t="n"/>
      <c r="AD119" s="182" t="n"/>
      <c r="AE119" s="182" t="n"/>
      <c r="AF119" s="182" t="n"/>
      <c r="AG119" s="182" t="n"/>
      <c r="AH119" s="182" t="n"/>
      <c r="AI119" s="182" t="n"/>
      <c r="AJ119" s="182" t="n"/>
      <c r="AK119" s="182" t="n"/>
      <c r="AL119" s="182" t="n"/>
      <c r="AM119" s="182" t="n"/>
      <c r="AN119" s="182" t="n"/>
      <c r="AO119" s="182" t="n"/>
      <c r="AP119" s="182" t="n"/>
      <c r="AQ119" s="182" t="n"/>
      <c r="AR119" s="182" t="n"/>
      <c r="AS119" s="182" t="n"/>
      <c r="AT119" s="182" t="n"/>
      <c r="AU119" s="182" t="n"/>
      <c r="AV119" s="182" t="n"/>
      <c r="AW119" s="182" t="n"/>
      <c r="AX119" s="182" t="n"/>
      <c r="AY119" s="182" t="n"/>
      <c r="AZ119" s="182" t="n"/>
      <c r="BA119" s="182" t="n"/>
      <c r="BB119" s="182" t="n"/>
      <c r="BC119" s="182" t="n"/>
      <c r="BD119" s="182" t="n"/>
      <c r="BE119" s="182" t="n"/>
      <c r="BF119" s="182" t="n"/>
      <c r="BG119" s="182" t="n"/>
      <c r="BH119" s="182" t="n"/>
      <c r="BI119" s="182" t="n"/>
      <c r="BJ119" s="182" t="n"/>
      <c r="BK119" s="182" t="n"/>
      <c r="BL119" s="182" t="n"/>
      <c r="BM119" s="182" t="n"/>
      <c r="BN119" s="182" t="n"/>
      <c r="BO119" s="182" t="n"/>
      <c r="BP119" s="182" t="n"/>
      <c r="BQ119" s="182" t="n"/>
      <c r="BR119" s="182" t="n"/>
      <c r="BS119" s="182" t="n"/>
      <c r="BT119" s="182" t="n"/>
      <c r="BU119" s="182" t="n"/>
      <c r="BV119" s="182" t="n"/>
      <c r="BW119" s="182" t="n"/>
      <c r="BX119" s="182" t="n"/>
      <c r="BY119" s="182" t="n"/>
      <c r="BZ119" s="182" t="n"/>
      <c r="CA119" s="182" t="n"/>
      <c r="CB119" s="182" t="n"/>
      <c r="CC119" s="182" t="n"/>
      <c r="CD119" s="182" t="n"/>
      <c r="CE119" s="182" t="n"/>
      <c r="CF119" s="182" t="n"/>
      <c r="CG119" s="182" t="n"/>
      <c r="CH119" s="182" t="n"/>
      <c r="CI119" s="182" t="n"/>
      <c r="CJ119" s="182" t="n"/>
      <c r="CK119" s="182" t="n"/>
      <c r="CL119" s="182" t="n"/>
      <c r="CM119" s="182" t="n"/>
      <c r="CN119" s="182" t="n"/>
      <c r="CO119" s="182" t="n"/>
      <c r="CP119" s="182" t="n"/>
      <c r="CQ119" s="182" t="n"/>
      <c r="CR119" s="182" t="n"/>
      <c r="CS119" s="182" t="n"/>
      <c r="CT119" s="182" t="n"/>
      <c r="CU119" s="182" t="n"/>
      <c r="CV119" s="182" t="n"/>
      <c r="CW119" s="182" t="n"/>
      <c r="CX119" s="182" t="n"/>
      <c r="CY119" s="182" t="n"/>
      <c r="CZ119" s="182" t="n"/>
      <c r="DA119" s="182" t="n"/>
      <c r="DB119" s="182" t="n"/>
      <c r="DC119" s="182" t="n"/>
      <c r="DD119" s="182" t="n"/>
      <c r="DE119" s="182" t="n"/>
      <c r="DF119" s="182" t="n"/>
      <c r="DG119" s="182" t="n"/>
      <c r="DH119" s="182" t="n"/>
      <c r="DI119" s="182" t="n"/>
      <c r="DJ119" s="182" t="n"/>
      <c r="DK119" s="182" t="n"/>
      <c r="DL119" s="182" t="n"/>
      <c r="DM119" s="182" t="n"/>
      <c r="DN119" s="182" t="n"/>
      <c r="DO119" s="182" t="n"/>
      <c r="DP119" s="182" t="n"/>
      <c r="DQ119" s="182" t="n"/>
      <c r="DR119" s="182" t="n"/>
      <c r="DS119" s="182" t="n"/>
      <c r="DT119" s="182" t="n"/>
      <c r="DU119" s="182" t="n"/>
      <c r="DV119" s="182" t="n"/>
      <c r="DW119" s="182" t="n"/>
      <c r="DX119" s="182" t="n"/>
      <c r="DY119" s="182" t="n"/>
      <c r="DZ119" s="182" t="n"/>
      <c r="EA119" s="182" t="n"/>
      <c r="EB119" s="182" t="n"/>
      <c r="EC119" s="182" t="n"/>
      <c r="ED119" s="182" t="n"/>
      <c r="EE119" s="182" t="n"/>
      <c r="EF119" s="184" t="n"/>
      <c r="EG119" s="185">
        <f>SUM(F119:EF119)</f>
        <v/>
      </c>
      <c r="EH119" s="186">
        <f>E119-EG119</f>
        <v/>
      </c>
    </row>
    <row r="120">
      <c r="A120" s="5" t="n">
        <v>119</v>
      </c>
      <c r="B120" s="179" t="n"/>
      <c r="C120" s="68" t="n"/>
      <c r="D120" s="180" t="n"/>
      <c r="E120" s="181" t="n"/>
      <c r="F120" s="182" t="n"/>
      <c r="G120" s="182" t="n"/>
      <c r="H120" s="182" t="n"/>
      <c r="I120" s="182" t="n"/>
      <c r="J120" s="182" t="n"/>
      <c r="K120" s="182" t="n"/>
      <c r="L120" s="182" t="n"/>
      <c r="M120" s="182" t="n"/>
      <c r="N120" s="182" t="n"/>
      <c r="O120" s="182" t="n"/>
      <c r="P120" s="182" t="n"/>
      <c r="Q120" s="182" t="n"/>
      <c r="R120" s="182" t="n"/>
      <c r="S120" s="182" t="n"/>
      <c r="T120" s="182" t="n"/>
      <c r="U120" s="182" t="n"/>
      <c r="V120" s="182" t="n"/>
      <c r="W120" s="182" t="n"/>
      <c r="X120" s="182" t="n"/>
      <c r="Y120" s="182" t="n"/>
      <c r="Z120" s="182" t="n"/>
      <c r="AA120" s="182" t="n"/>
      <c r="AB120" s="182" t="n"/>
      <c r="AC120" s="182" t="n"/>
      <c r="AD120" s="182" t="n"/>
      <c r="AE120" s="182" t="n"/>
      <c r="AF120" s="182" t="n"/>
      <c r="AG120" s="182" t="n"/>
      <c r="AH120" s="182" t="n"/>
      <c r="AI120" s="182" t="n"/>
      <c r="AJ120" s="182" t="n"/>
      <c r="AK120" s="182" t="n"/>
      <c r="AL120" s="182" t="n"/>
      <c r="AM120" s="182" t="n"/>
      <c r="AN120" s="182" t="n"/>
      <c r="AO120" s="182" t="n"/>
      <c r="AP120" s="182" t="n"/>
      <c r="AQ120" s="182" t="n"/>
      <c r="AR120" s="182" t="n"/>
      <c r="AS120" s="182" t="n"/>
      <c r="AT120" s="182" t="n"/>
      <c r="AU120" s="182" t="n"/>
      <c r="AV120" s="182" t="n"/>
      <c r="AW120" s="182" t="n"/>
      <c r="AX120" s="182" t="n"/>
      <c r="AY120" s="182" t="n"/>
      <c r="AZ120" s="182" t="n"/>
      <c r="BA120" s="182" t="n"/>
      <c r="BB120" s="182" t="n"/>
      <c r="BC120" s="182" t="n"/>
      <c r="BD120" s="182" t="n"/>
      <c r="BE120" s="182" t="n"/>
      <c r="BF120" s="182" t="n"/>
      <c r="BG120" s="182" t="n"/>
      <c r="BH120" s="182" t="n"/>
      <c r="BI120" s="182" t="n"/>
      <c r="BJ120" s="182" t="n"/>
      <c r="BK120" s="182" t="n"/>
      <c r="BL120" s="182" t="n"/>
      <c r="BM120" s="182" t="n"/>
      <c r="BN120" s="182" t="n"/>
      <c r="BO120" s="182" t="n"/>
      <c r="BP120" s="182" t="n"/>
      <c r="BQ120" s="182" t="n"/>
      <c r="BR120" s="182" t="n"/>
      <c r="BS120" s="182" t="n"/>
      <c r="BT120" s="182" t="n"/>
      <c r="BU120" s="182" t="n"/>
      <c r="BV120" s="182" t="n"/>
      <c r="BW120" s="182" t="n"/>
      <c r="BX120" s="182" t="n"/>
      <c r="BY120" s="182" t="n"/>
      <c r="BZ120" s="182" t="n"/>
      <c r="CA120" s="182" t="n"/>
      <c r="CB120" s="182" t="n"/>
      <c r="CC120" s="182" t="n"/>
      <c r="CD120" s="182" t="n"/>
      <c r="CE120" s="182" t="n"/>
      <c r="CF120" s="182" t="n"/>
      <c r="CG120" s="182" t="n"/>
      <c r="CH120" s="182" t="n"/>
      <c r="CI120" s="182" t="n"/>
      <c r="CJ120" s="182" t="n"/>
      <c r="CK120" s="182" t="n"/>
      <c r="CL120" s="182" t="n"/>
      <c r="CM120" s="182" t="n"/>
      <c r="CN120" s="182" t="n"/>
      <c r="CO120" s="182" t="n"/>
      <c r="CP120" s="182" t="n"/>
      <c r="CQ120" s="182" t="n"/>
      <c r="CR120" s="182" t="n"/>
      <c r="CS120" s="182" t="n"/>
      <c r="CT120" s="182" t="n"/>
      <c r="CU120" s="182" t="n"/>
      <c r="CV120" s="182" t="n"/>
      <c r="CW120" s="182" t="n"/>
      <c r="CX120" s="182" t="n"/>
      <c r="CY120" s="182" t="n"/>
      <c r="CZ120" s="182" t="n"/>
      <c r="DA120" s="182" t="n"/>
      <c r="DB120" s="182" t="n"/>
      <c r="DC120" s="182" t="n"/>
      <c r="DD120" s="182" t="n"/>
      <c r="DE120" s="182" t="n"/>
      <c r="DF120" s="182" t="n"/>
      <c r="DG120" s="182" t="n"/>
      <c r="DH120" s="182" t="n"/>
      <c r="DI120" s="182" t="n"/>
      <c r="DJ120" s="182" t="n"/>
      <c r="DK120" s="182" t="n"/>
      <c r="DL120" s="182" t="n"/>
      <c r="DM120" s="182" t="n"/>
      <c r="DN120" s="182" t="n"/>
      <c r="DO120" s="182" t="n"/>
      <c r="DP120" s="182" t="n"/>
      <c r="DQ120" s="182" t="n"/>
      <c r="DR120" s="182" t="n"/>
      <c r="DS120" s="182" t="n"/>
      <c r="DT120" s="182" t="n"/>
      <c r="DU120" s="182" t="n"/>
      <c r="DV120" s="182" t="n"/>
      <c r="DW120" s="182" t="n"/>
      <c r="DX120" s="182" t="n"/>
      <c r="DY120" s="182" t="n"/>
      <c r="DZ120" s="182" t="n"/>
      <c r="EA120" s="182" t="n"/>
      <c r="EB120" s="182" t="n"/>
      <c r="EC120" s="182" t="n"/>
      <c r="ED120" s="182" t="n"/>
      <c r="EE120" s="182" t="n"/>
      <c r="EF120" s="184" t="n"/>
      <c r="EG120" s="185">
        <f>SUM(F120:EF120)</f>
        <v/>
      </c>
      <c r="EH120" s="186">
        <f>E120-EG120</f>
        <v/>
      </c>
    </row>
    <row r="121">
      <c r="A121" s="5" t="n">
        <v>120</v>
      </c>
      <c r="B121" s="179" t="n"/>
      <c r="C121" s="68" t="n"/>
      <c r="D121" s="180" t="n"/>
      <c r="E121" s="181" t="n"/>
      <c r="F121" s="182" t="n"/>
      <c r="G121" s="182" t="n"/>
      <c r="H121" s="182" t="n"/>
      <c r="I121" s="182" t="n"/>
      <c r="J121" s="182" t="n"/>
      <c r="K121" s="182" t="n"/>
      <c r="L121" s="182" t="n"/>
      <c r="M121" s="182" t="n"/>
      <c r="N121" s="182" t="n"/>
      <c r="O121" s="182" t="n"/>
      <c r="P121" s="182" t="n"/>
      <c r="Q121" s="182" t="n"/>
      <c r="R121" s="182" t="n"/>
      <c r="S121" s="182" t="n"/>
      <c r="T121" s="182" t="n"/>
      <c r="U121" s="182" t="n"/>
      <c r="V121" s="182" t="n"/>
      <c r="W121" s="182" t="n"/>
      <c r="X121" s="182" t="n"/>
      <c r="Y121" s="182" t="n"/>
      <c r="Z121" s="182" t="n"/>
      <c r="AA121" s="182" t="n"/>
      <c r="AB121" s="182" t="n"/>
      <c r="AC121" s="182" t="n"/>
      <c r="AD121" s="182" t="n"/>
      <c r="AE121" s="182" t="n"/>
      <c r="AF121" s="182" t="n"/>
      <c r="AG121" s="182" t="n"/>
      <c r="AH121" s="182" t="n"/>
      <c r="AI121" s="182" t="n"/>
      <c r="AJ121" s="182" t="n"/>
      <c r="AK121" s="182" t="n"/>
      <c r="AL121" s="182" t="n"/>
      <c r="AM121" s="182" t="n"/>
      <c r="AN121" s="182" t="n"/>
      <c r="AO121" s="182" t="n"/>
      <c r="AP121" s="182" t="n"/>
      <c r="AQ121" s="182" t="n"/>
      <c r="AR121" s="182" t="n"/>
      <c r="AS121" s="182" t="n"/>
      <c r="AT121" s="182" t="n"/>
      <c r="AU121" s="182" t="n"/>
      <c r="AV121" s="182" t="n"/>
      <c r="AW121" s="182" t="n"/>
      <c r="AX121" s="182" t="n"/>
      <c r="AY121" s="182" t="n"/>
      <c r="AZ121" s="182" t="n"/>
      <c r="BA121" s="182" t="n"/>
      <c r="BB121" s="182" t="n"/>
      <c r="BC121" s="182" t="n"/>
      <c r="BD121" s="182" t="n"/>
      <c r="BE121" s="182" t="n"/>
      <c r="BF121" s="182" t="n"/>
      <c r="BG121" s="182" t="n"/>
      <c r="BH121" s="182" t="n"/>
      <c r="BI121" s="182" t="n"/>
      <c r="BJ121" s="182" t="n"/>
      <c r="BK121" s="182" t="n"/>
      <c r="BL121" s="182" t="n"/>
      <c r="BM121" s="182" t="n"/>
      <c r="BN121" s="182" t="n"/>
      <c r="BO121" s="182" t="n"/>
      <c r="BP121" s="182" t="n"/>
      <c r="BQ121" s="182" t="n"/>
      <c r="BR121" s="182" t="n"/>
      <c r="BS121" s="182" t="n"/>
      <c r="BT121" s="182" t="n"/>
      <c r="BU121" s="182" t="n"/>
      <c r="BV121" s="182" t="n"/>
      <c r="BW121" s="182" t="n"/>
      <c r="BX121" s="182" t="n"/>
      <c r="BY121" s="182" t="n"/>
      <c r="BZ121" s="182" t="n"/>
      <c r="CA121" s="182" t="n"/>
      <c r="CB121" s="182" t="n"/>
      <c r="CC121" s="182" t="n"/>
      <c r="CD121" s="182" t="n"/>
      <c r="CE121" s="182" t="n"/>
      <c r="CF121" s="182" t="n"/>
      <c r="CG121" s="182" t="n"/>
      <c r="CH121" s="182" t="n"/>
      <c r="CI121" s="182" t="n"/>
      <c r="CJ121" s="182" t="n"/>
      <c r="CK121" s="182" t="n"/>
      <c r="CL121" s="182" t="n"/>
      <c r="CM121" s="182" t="n"/>
      <c r="CN121" s="182" t="n"/>
      <c r="CO121" s="182" t="n"/>
      <c r="CP121" s="182" t="n"/>
      <c r="CQ121" s="182" t="n"/>
      <c r="CR121" s="182" t="n"/>
      <c r="CS121" s="182" t="n"/>
      <c r="CT121" s="182" t="n"/>
      <c r="CU121" s="182" t="n"/>
      <c r="CV121" s="182" t="n"/>
      <c r="CW121" s="182" t="n"/>
      <c r="CX121" s="182" t="n"/>
      <c r="CY121" s="182" t="n"/>
      <c r="CZ121" s="182" t="n"/>
      <c r="DA121" s="182" t="n"/>
      <c r="DB121" s="182" t="n"/>
      <c r="DC121" s="182" t="n"/>
      <c r="DD121" s="182" t="n"/>
      <c r="DE121" s="182" t="n"/>
      <c r="DF121" s="182" t="n"/>
      <c r="DG121" s="182" t="n"/>
      <c r="DH121" s="182" t="n"/>
      <c r="DI121" s="182" t="n"/>
      <c r="DJ121" s="182" t="n"/>
      <c r="DK121" s="182" t="n"/>
      <c r="DL121" s="182" t="n"/>
      <c r="DM121" s="182" t="n"/>
      <c r="DN121" s="182" t="n"/>
      <c r="DO121" s="182" t="n"/>
      <c r="DP121" s="182" t="n"/>
      <c r="DQ121" s="182" t="n"/>
      <c r="DR121" s="182" t="n"/>
      <c r="DS121" s="182" t="n"/>
      <c r="DT121" s="182" t="n"/>
      <c r="DU121" s="182" t="n"/>
      <c r="DV121" s="182" t="n"/>
      <c r="DW121" s="182" t="n"/>
      <c r="DX121" s="182" t="n"/>
      <c r="DY121" s="182" t="n"/>
      <c r="DZ121" s="182" t="n"/>
      <c r="EA121" s="182" t="n"/>
      <c r="EB121" s="182" t="n"/>
      <c r="EC121" s="182" t="n"/>
      <c r="ED121" s="182" t="n"/>
      <c r="EE121" s="182" t="n"/>
      <c r="EF121" s="184" t="n"/>
      <c r="EG121" s="185">
        <f>SUM(F121:EF121)</f>
        <v/>
      </c>
      <c r="EH121" s="186">
        <f>E121-EG121</f>
        <v/>
      </c>
    </row>
    <row r="122">
      <c r="A122" s="5" t="n">
        <v>121</v>
      </c>
      <c r="B122" s="179" t="n"/>
      <c r="C122" s="68" t="n"/>
      <c r="D122" s="180" t="n"/>
      <c r="E122" s="181" t="n"/>
      <c r="F122" s="182" t="n"/>
      <c r="G122" s="182" t="n"/>
      <c r="H122" s="182" t="n"/>
      <c r="I122" s="182" t="n"/>
      <c r="J122" s="182" t="n"/>
      <c r="K122" s="182" t="n"/>
      <c r="L122" s="182" t="n"/>
      <c r="M122" s="182" t="n"/>
      <c r="N122" s="182" t="n"/>
      <c r="O122" s="182" t="n"/>
      <c r="P122" s="182" t="n"/>
      <c r="Q122" s="182" t="n"/>
      <c r="R122" s="182" t="n"/>
      <c r="S122" s="182" t="n"/>
      <c r="T122" s="182" t="n"/>
      <c r="U122" s="182" t="n"/>
      <c r="V122" s="182" t="n"/>
      <c r="W122" s="182" t="n"/>
      <c r="X122" s="182" t="n"/>
      <c r="Y122" s="182" t="n"/>
      <c r="Z122" s="182" t="n"/>
      <c r="AA122" s="182" t="n"/>
      <c r="AB122" s="182" t="n"/>
      <c r="AC122" s="182" t="n"/>
      <c r="AD122" s="182" t="n"/>
      <c r="AE122" s="182" t="n"/>
      <c r="AF122" s="182" t="n"/>
      <c r="AG122" s="182" t="n"/>
      <c r="AH122" s="182" t="n"/>
      <c r="AI122" s="182" t="n"/>
      <c r="AJ122" s="182" t="n"/>
      <c r="AK122" s="182" t="n"/>
      <c r="AL122" s="182" t="n"/>
      <c r="AM122" s="182" t="n"/>
      <c r="AN122" s="182" t="n"/>
      <c r="AO122" s="182" t="n"/>
      <c r="AP122" s="182" t="n"/>
      <c r="AQ122" s="182" t="n"/>
      <c r="AR122" s="182" t="n"/>
      <c r="AS122" s="182" t="n"/>
      <c r="AT122" s="182" t="n"/>
      <c r="AU122" s="182" t="n"/>
      <c r="AV122" s="182" t="n"/>
      <c r="AW122" s="182" t="n"/>
      <c r="AX122" s="182" t="n"/>
      <c r="AY122" s="182" t="n"/>
      <c r="AZ122" s="182" t="n"/>
      <c r="BA122" s="182" t="n"/>
      <c r="BB122" s="182" t="n"/>
      <c r="BC122" s="182" t="n"/>
      <c r="BD122" s="182" t="n"/>
      <c r="BE122" s="182" t="n"/>
      <c r="BF122" s="182" t="n"/>
      <c r="BG122" s="182" t="n"/>
      <c r="BH122" s="182" t="n"/>
      <c r="BI122" s="182" t="n"/>
      <c r="BJ122" s="182" t="n"/>
      <c r="BK122" s="182" t="n"/>
      <c r="BL122" s="182" t="n"/>
      <c r="BM122" s="182" t="n"/>
      <c r="BN122" s="182" t="n"/>
      <c r="BO122" s="182" t="n"/>
      <c r="BP122" s="182" t="n"/>
      <c r="BQ122" s="182" t="n"/>
      <c r="BR122" s="182" t="n"/>
      <c r="BS122" s="182" t="n"/>
      <c r="BT122" s="182" t="n"/>
      <c r="BU122" s="182" t="n"/>
      <c r="BV122" s="182" t="n"/>
      <c r="BW122" s="182" t="n"/>
      <c r="BX122" s="182" t="n"/>
      <c r="BY122" s="182" t="n"/>
      <c r="BZ122" s="182" t="n"/>
      <c r="CA122" s="182" t="n"/>
      <c r="CB122" s="182" t="n"/>
      <c r="CC122" s="182" t="n"/>
      <c r="CD122" s="182" t="n"/>
      <c r="CE122" s="182" t="n"/>
      <c r="CF122" s="182" t="n"/>
      <c r="CG122" s="182" t="n"/>
      <c r="CH122" s="182" t="n"/>
      <c r="CI122" s="182" t="n"/>
      <c r="CJ122" s="182" t="n"/>
      <c r="CK122" s="182" t="n"/>
      <c r="CL122" s="182" t="n"/>
      <c r="CM122" s="182" t="n"/>
      <c r="CN122" s="182" t="n"/>
      <c r="CO122" s="182" t="n"/>
      <c r="CP122" s="182" t="n"/>
      <c r="CQ122" s="182" t="n"/>
      <c r="CR122" s="182" t="n"/>
      <c r="CS122" s="182" t="n"/>
      <c r="CT122" s="182" t="n"/>
      <c r="CU122" s="182" t="n"/>
      <c r="CV122" s="182" t="n"/>
      <c r="CW122" s="182" t="n"/>
      <c r="CX122" s="182" t="n"/>
      <c r="CY122" s="182" t="n"/>
      <c r="CZ122" s="182" t="n"/>
      <c r="DA122" s="182" t="n"/>
      <c r="DB122" s="182" t="n"/>
      <c r="DC122" s="182" t="n"/>
      <c r="DD122" s="182" t="n"/>
      <c r="DE122" s="182" t="n"/>
      <c r="DF122" s="182" t="n"/>
      <c r="DG122" s="182" t="n"/>
      <c r="DH122" s="182" t="n"/>
      <c r="DI122" s="182" t="n"/>
      <c r="DJ122" s="182" t="n"/>
      <c r="DK122" s="182" t="n"/>
      <c r="DL122" s="182" t="n"/>
      <c r="DM122" s="182" t="n"/>
      <c r="DN122" s="182" t="n"/>
      <c r="DO122" s="182" t="n"/>
      <c r="DP122" s="182" t="n"/>
      <c r="DQ122" s="182" t="n"/>
      <c r="DR122" s="182" t="n"/>
      <c r="DS122" s="182" t="n"/>
      <c r="DT122" s="182" t="n"/>
      <c r="DU122" s="182" t="n"/>
      <c r="DV122" s="182" t="n"/>
      <c r="DW122" s="182" t="n"/>
      <c r="DX122" s="182" t="n"/>
      <c r="DY122" s="182" t="n"/>
      <c r="DZ122" s="182" t="n"/>
      <c r="EA122" s="182" t="n"/>
      <c r="EB122" s="182" t="n"/>
      <c r="EC122" s="182" t="n"/>
      <c r="ED122" s="182" t="n"/>
      <c r="EE122" s="182" t="n"/>
      <c r="EF122" s="184" t="n"/>
      <c r="EG122" s="185">
        <f>SUM(F122:EF122)</f>
        <v/>
      </c>
      <c r="EH122" s="186">
        <f>E122-EG122</f>
        <v/>
      </c>
    </row>
    <row r="123">
      <c r="A123" s="5" t="n">
        <v>122</v>
      </c>
      <c r="B123" s="179" t="n"/>
      <c r="C123" s="68" t="n"/>
      <c r="D123" s="180" t="n"/>
      <c r="E123" s="181" t="n"/>
      <c r="F123" s="182" t="n"/>
      <c r="G123" s="182" t="n"/>
      <c r="H123" s="182" t="n"/>
      <c r="I123" s="182" t="n"/>
      <c r="J123" s="182" t="n"/>
      <c r="K123" s="182" t="n"/>
      <c r="L123" s="182" t="n"/>
      <c r="M123" s="182" t="n"/>
      <c r="N123" s="182" t="n"/>
      <c r="O123" s="182" t="n"/>
      <c r="P123" s="182" t="n"/>
      <c r="Q123" s="182" t="n"/>
      <c r="R123" s="182" t="n"/>
      <c r="S123" s="182" t="n"/>
      <c r="T123" s="182" t="n"/>
      <c r="U123" s="182" t="n"/>
      <c r="V123" s="182" t="n"/>
      <c r="W123" s="182" t="n"/>
      <c r="X123" s="182" t="n"/>
      <c r="Y123" s="182" t="n"/>
      <c r="Z123" s="182" t="n"/>
      <c r="AA123" s="182" t="n"/>
      <c r="AB123" s="182" t="n"/>
      <c r="AC123" s="182" t="n"/>
      <c r="AD123" s="182" t="n"/>
      <c r="AE123" s="182" t="n"/>
      <c r="AF123" s="182" t="n"/>
      <c r="AG123" s="182" t="n"/>
      <c r="AH123" s="182" t="n"/>
      <c r="AI123" s="182" t="n"/>
      <c r="AJ123" s="182" t="n"/>
      <c r="AK123" s="182" t="n"/>
      <c r="AL123" s="182" t="n"/>
      <c r="AM123" s="182" t="n"/>
      <c r="AN123" s="182" t="n"/>
      <c r="AO123" s="182" t="n"/>
      <c r="AP123" s="182" t="n"/>
      <c r="AQ123" s="182" t="n"/>
      <c r="AR123" s="182" t="n"/>
      <c r="AS123" s="182" t="n"/>
      <c r="AT123" s="182" t="n"/>
      <c r="AU123" s="182" t="n"/>
      <c r="AV123" s="182" t="n"/>
      <c r="AW123" s="182" t="n"/>
      <c r="AX123" s="182" t="n"/>
      <c r="AY123" s="182" t="n"/>
      <c r="AZ123" s="182" t="n"/>
      <c r="BA123" s="182" t="n"/>
      <c r="BB123" s="182" t="n"/>
      <c r="BC123" s="182" t="n"/>
      <c r="BD123" s="182" t="n"/>
      <c r="BE123" s="182" t="n"/>
      <c r="BF123" s="182" t="n"/>
      <c r="BG123" s="182" t="n"/>
      <c r="BH123" s="182" t="n"/>
      <c r="BI123" s="182" t="n"/>
      <c r="BJ123" s="182" t="n"/>
      <c r="BK123" s="182" t="n"/>
      <c r="BL123" s="182" t="n"/>
      <c r="BM123" s="182" t="n"/>
      <c r="BN123" s="182" t="n"/>
      <c r="BO123" s="182" t="n"/>
      <c r="BP123" s="182" t="n"/>
      <c r="BQ123" s="182" t="n"/>
      <c r="BR123" s="182" t="n"/>
      <c r="BS123" s="182" t="n"/>
      <c r="BT123" s="182" t="n"/>
      <c r="BU123" s="182" t="n"/>
      <c r="BV123" s="182" t="n"/>
      <c r="BW123" s="182" t="n"/>
      <c r="BX123" s="182" t="n"/>
      <c r="BY123" s="182" t="n"/>
      <c r="BZ123" s="182" t="n"/>
      <c r="CA123" s="182" t="n"/>
      <c r="CB123" s="182" t="n"/>
      <c r="CC123" s="182" t="n"/>
      <c r="CD123" s="182" t="n"/>
      <c r="CE123" s="182" t="n"/>
      <c r="CF123" s="182" t="n"/>
      <c r="CG123" s="182" t="n"/>
      <c r="CH123" s="182" t="n"/>
      <c r="CI123" s="182" t="n"/>
      <c r="CJ123" s="182" t="n"/>
      <c r="CK123" s="182" t="n"/>
      <c r="CL123" s="182" t="n"/>
      <c r="CM123" s="182" t="n"/>
      <c r="CN123" s="182" t="n"/>
      <c r="CO123" s="182" t="n"/>
      <c r="CP123" s="182" t="n"/>
      <c r="CQ123" s="182" t="n"/>
      <c r="CR123" s="182" t="n"/>
      <c r="CS123" s="182" t="n"/>
      <c r="CT123" s="182" t="n"/>
      <c r="CU123" s="182" t="n"/>
      <c r="CV123" s="182" t="n"/>
      <c r="CW123" s="182" t="n"/>
      <c r="CX123" s="182" t="n"/>
      <c r="CY123" s="182" t="n"/>
      <c r="CZ123" s="182" t="n"/>
      <c r="DA123" s="182" t="n"/>
      <c r="DB123" s="182" t="n"/>
      <c r="DC123" s="182" t="n"/>
      <c r="DD123" s="182" t="n"/>
      <c r="DE123" s="182" t="n"/>
      <c r="DF123" s="182" t="n"/>
      <c r="DG123" s="182" t="n"/>
      <c r="DH123" s="182" t="n"/>
      <c r="DI123" s="182" t="n"/>
      <c r="DJ123" s="182" t="n"/>
      <c r="DK123" s="182" t="n"/>
      <c r="DL123" s="182" t="n"/>
      <c r="DM123" s="182" t="n"/>
      <c r="DN123" s="182" t="n"/>
      <c r="DO123" s="182" t="n"/>
      <c r="DP123" s="182" t="n"/>
      <c r="DQ123" s="182" t="n"/>
      <c r="DR123" s="182" t="n"/>
      <c r="DS123" s="182" t="n"/>
      <c r="DT123" s="182" t="n"/>
      <c r="DU123" s="182" t="n"/>
      <c r="DV123" s="182" t="n"/>
      <c r="DW123" s="182" t="n"/>
      <c r="DX123" s="182" t="n"/>
      <c r="DY123" s="182" t="n"/>
      <c r="DZ123" s="182" t="n"/>
      <c r="EA123" s="182" t="n"/>
      <c r="EB123" s="182" t="n"/>
      <c r="EC123" s="182" t="n"/>
      <c r="ED123" s="182" t="n"/>
      <c r="EE123" s="182" t="n"/>
      <c r="EF123" s="184" t="n"/>
      <c r="EG123" s="185">
        <f>SUM(F123:EF123)</f>
        <v/>
      </c>
      <c r="EH123" s="186">
        <f>E123-EG123</f>
        <v/>
      </c>
    </row>
    <row r="124">
      <c r="A124" s="5" t="n">
        <v>123</v>
      </c>
      <c r="B124" s="179" t="n"/>
      <c r="C124" s="68" t="n"/>
      <c r="D124" s="180" t="n"/>
      <c r="E124" s="181" t="n"/>
      <c r="F124" s="182" t="n"/>
      <c r="G124" s="182" t="n"/>
      <c r="H124" s="182" t="n"/>
      <c r="I124" s="182" t="n"/>
      <c r="J124" s="182" t="n"/>
      <c r="K124" s="182" t="n"/>
      <c r="L124" s="182" t="n"/>
      <c r="M124" s="182" t="n"/>
      <c r="N124" s="182" t="n"/>
      <c r="O124" s="182" t="n"/>
      <c r="P124" s="182" t="n"/>
      <c r="Q124" s="182" t="n"/>
      <c r="R124" s="182" t="n"/>
      <c r="S124" s="182" t="n"/>
      <c r="T124" s="182" t="n"/>
      <c r="U124" s="182" t="n"/>
      <c r="V124" s="182" t="n"/>
      <c r="W124" s="182" t="n"/>
      <c r="X124" s="182" t="n"/>
      <c r="Y124" s="182" t="n"/>
      <c r="Z124" s="182" t="n"/>
      <c r="AA124" s="182" t="n"/>
      <c r="AB124" s="182" t="n"/>
      <c r="AC124" s="182" t="n"/>
      <c r="AD124" s="182" t="n"/>
      <c r="AE124" s="182" t="n"/>
      <c r="AF124" s="182" t="n"/>
      <c r="AG124" s="182" t="n"/>
      <c r="AH124" s="182" t="n"/>
      <c r="AI124" s="182" t="n"/>
      <c r="AJ124" s="182" t="n"/>
      <c r="AK124" s="182" t="n"/>
      <c r="AL124" s="182" t="n"/>
      <c r="AM124" s="182" t="n"/>
      <c r="AN124" s="182" t="n"/>
      <c r="AO124" s="182" t="n"/>
      <c r="AP124" s="182" t="n"/>
      <c r="AQ124" s="182" t="n"/>
      <c r="AR124" s="182" t="n"/>
      <c r="AS124" s="182" t="n"/>
      <c r="AT124" s="182" t="n"/>
      <c r="AU124" s="182" t="n"/>
      <c r="AV124" s="182" t="n"/>
      <c r="AW124" s="182" t="n"/>
      <c r="AX124" s="182" t="n"/>
      <c r="AY124" s="182" t="n"/>
      <c r="AZ124" s="182" t="n"/>
      <c r="BA124" s="182" t="n"/>
      <c r="BB124" s="182" t="n"/>
      <c r="BC124" s="182" t="n"/>
      <c r="BD124" s="182" t="n"/>
      <c r="BE124" s="182" t="n"/>
      <c r="BF124" s="182" t="n"/>
      <c r="BG124" s="182" t="n"/>
      <c r="BH124" s="182" t="n"/>
      <c r="BI124" s="182" t="n"/>
      <c r="BJ124" s="182" t="n"/>
      <c r="BK124" s="182" t="n"/>
      <c r="BL124" s="182" t="n"/>
      <c r="BM124" s="182" t="n"/>
      <c r="BN124" s="182" t="n"/>
      <c r="BO124" s="182" t="n"/>
      <c r="BP124" s="182" t="n"/>
      <c r="BQ124" s="182" t="n"/>
      <c r="BR124" s="182" t="n"/>
      <c r="BS124" s="182" t="n"/>
      <c r="BT124" s="182" t="n"/>
      <c r="BU124" s="182" t="n"/>
      <c r="BV124" s="182" t="n"/>
      <c r="BW124" s="182" t="n"/>
      <c r="BX124" s="182" t="n"/>
      <c r="BY124" s="182" t="n"/>
      <c r="BZ124" s="182" t="n"/>
      <c r="CA124" s="182" t="n"/>
      <c r="CB124" s="182" t="n"/>
      <c r="CC124" s="182" t="n"/>
      <c r="CD124" s="182" t="n"/>
      <c r="CE124" s="182" t="n"/>
      <c r="CF124" s="182" t="n"/>
      <c r="CG124" s="182" t="n"/>
      <c r="CH124" s="182" t="n"/>
      <c r="CI124" s="182" t="n"/>
      <c r="CJ124" s="182" t="n"/>
      <c r="CK124" s="182" t="n"/>
      <c r="CL124" s="182" t="n"/>
      <c r="CM124" s="182" t="n"/>
      <c r="CN124" s="182" t="n"/>
      <c r="CO124" s="182" t="n"/>
      <c r="CP124" s="182" t="n"/>
      <c r="CQ124" s="182" t="n"/>
      <c r="CR124" s="182" t="n"/>
      <c r="CS124" s="182" t="n"/>
      <c r="CT124" s="182" t="n"/>
      <c r="CU124" s="182" t="n"/>
      <c r="CV124" s="182" t="n"/>
      <c r="CW124" s="182" t="n"/>
      <c r="CX124" s="182" t="n"/>
      <c r="CY124" s="182" t="n"/>
      <c r="CZ124" s="182" t="n"/>
      <c r="DA124" s="182" t="n"/>
      <c r="DB124" s="182" t="n"/>
      <c r="DC124" s="182" t="n"/>
      <c r="DD124" s="182" t="n"/>
      <c r="DE124" s="182" t="n"/>
      <c r="DF124" s="182" t="n"/>
      <c r="DG124" s="182" t="n"/>
      <c r="DH124" s="182" t="n"/>
      <c r="DI124" s="182" t="n"/>
      <c r="DJ124" s="182" t="n"/>
      <c r="DK124" s="182" t="n"/>
      <c r="DL124" s="182" t="n"/>
      <c r="DM124" s="182" t="n"/>
      <c r="DN124" s="182" t="n"/>
      <c r="DO124" s="182" t="n"/>
      <c r="DP124" s="182" t="n"/>
      <c r="DQ124" s="182" t="n"/>
      <c r="DR124" s="182" t="n"/>
      <c r="DS124" s="182" t="n"/>
      <c r="DT124" s="182" t="n"/>
      <c r="DU124" s="182" t="n"/>
      <c r="DV124" s="182" t="n"/>
      <c r="DW124" s="182" t="n"/>
      <c r="DX124" s="182" t="n"/>
      <c r="DY124" s="182" t="n"/>
      <c r="DZ124" s="182" t="n"/>
      <c r="EA124" s="182" t="n"/>
      <c r="EB124" s="182" t="n"/>
      <c r="EC124" s="182" t="n"/>
      <c r="ED124" s="182" t="n"/>
      <c r="EE124" s="182" t="n"/>
      <c r="EF124" s="184" t="n"/>
      <c r="EG124" s="185">
        <f>SUM(F124:EF124)</f>
        <v/>
      </c>
      <c r="EH124" s="186">
        <f>E124-EG124</f>
        <v/>
      </c>
    </row>
    <row r="125">
      <c r="A125" s="5" t="n">
        <v>124</v>
      </c>
      <c r="B125" s="179" t="n"/>
      <c r="C125" s="68" t="n"/>
      <c r="D125" s="180" t="n"/>
      <c r="E125" s="181" t="n"/>
      <c r="F125" s="182" t="n"/>
      <c r="G125" s="182" t="n"/>
      <c r="H125" s="182" t="n"/>
      <c r="I125" s="182" t="n"/>
      <c r="J125" s="182" t="n"/>
      <c r="K125" s="182" t="n"/>
      <c r="L125" s="182" t="n"/>
      <c r="M125" s="182" t="n"/>
      <c r="N125" s="182" t="n"/>
      <c r="O125" s="182" t="n"/>
      <c r="P125" s="182" t="n"/>
      <c r="Q125" s="182" t="n"/>
      <c r="R125" s="182" t="n"/>
      <c r="S125" s="182" t="n"/>
      <c r="T125" s="182" t="n"/>
      <c r="U125" s="182" t="n"/>
      <c r="V125" s="182" t="n"/>
      <c r="W125" s="182" t="n"/>
      <c r="X125" s="182" t="n"/>
      <c r="Y125" s="182" t="n"/>
      <c r="Z125" s="182" t="n"/>
      <c r="AA125" s="182" t="n"/>
      <c r="AB125" s="182" t="n"/>
      <c r="AC125" s="182" t="n"/>
      <c r="AD125" s="182" t="n"/>
      <c r="AE125" s="182" t="n"/>
      <c r="AF125" s="182" t="n"/>
      <c r="AG125" s="182" t="n"/>
      <c r="AH125" s="182" t="n"/>
      <c r="AI125" s="182" t="n"/>
      <c r="AJ125" s="182" t="n"/>
      <c r="AK125" s="182" t="n"/>
      <c r="AL125" s="182" t="n"/>
      <c r="AM125" s="182" t="n"/>
      <c r="AN125" s="182" t="n"/>
      <c r="AO125" s="182" t="n"/>
      <c r="AP125" s="182" t="n"/>
      <c r="AQ125" s="182" t="n"/>
      <c r="AR125" s="182" t="n"/>
      <c r="AS125" s="182" t="n"/>
      <c r="AT125" s="182" t="n"/>
      <c r="AU125" s="182" t="n"/>
      <c r="AV125" s="182" t="n"/>
      <c r="AW125" s="182" t="n"/>
      <c r="AX125" s="182" t="n"/>
      <c r="AY125" s="182" t="n"/>
      <c r="AZ125" s="182" t="n"/>
      <c r="BA125" s="182" t="n"/>
      <c r="BB125" s="182" t="n"/>
      <c r="BC125" s="182" t="n"/>
      <c r="BD125" s="182" t="n"/>
      <c r="BE125" s="182" t="n"/>
      <c r="BF125" s="182" t="n"/>
      <c r="BG125" s="182" t="n"/>
      <c r="BH125" s="182" t="n"/>
      <c r="BI125" s="182" t="n"/>
      <c r="BJ125" s="182" t="n"/>
      <c r="BK125" s="182" t="n"/>
      <c r="BL125" s="182" t="n"/>
      <c r="BM125" s="182" t="n"/>
      <c r="BN125" s="182" t="n"/>
      <c r="BO125" s="182" t="n"/>
      <c r="BP125" s="182" t="n"/>
      <c r="BQ125" s="182" t="n"/>
      <c r="BR125" s="182" t="n"/>
      <c r="BS125" s="182" t="n"/>
      <c r="BT125" s="182" t="n"/>
      <c r="BU125" s="182" t="n"/>
      <c r="BV125" s="182" t="n"/>
      <c r="BW125" s="182" t="n"/>
      <c r="BX125" s="182" t="n"/>
      <c r="BY125" s="182" t="n"/>
      <c r="BZ125" s="182" t="n"/>
      <c r="CA125" s="182" t="n"/>
      <c r="CB125" s="182" t="n"/>
      <c r="CC125" s="182" t="n"/>
      <c r="CD125" s="182" t="n"/>
      <c r="CE125" s="182" t="n"/>
      <c r="CF125" s="182" t="n"/>
      <c r="CG125" s="182" t="n"/>
      <c r="CH125" s="182" t="n"/>
      <c r="CI125" s="182" t="n"/>
      <c r="CJ125" s="182" t="n"/>
      <c r="CK125" s="182" t="n"/>
      <c r="CL125" s="182" t="n"/>
      <c r="CM125" s="182" t="n"/>
      <c r="CN125" s="182" t="n"/>
      <c r="CO125" s="182" t="n"/>
      <c r="CP125" s="182" t="n"/>
      <c r="CQ125" s="182" t="n"/>
      <c r="CR125" s="182" t="n"/>
      <c r="CS125" s="182" t="n"/>
      <c r="CT125" s="182" t="n"/>
      <c r="CU125" s="182" t="n"/>
      <c r="CV125" s="182" t="n"/>
      <c r="CW125" s="182" t="n"/>
      <c r="CX125" s="182" t="n"/>
      <c r="CY125" s="182" t="n"/>
      <c r="CZ125" s="182" t="n"/>
      <c r="DA125" s="182" t="n"/>
      <c r="DB125" s="182" t="n"/>
      <c r="DC125" s="182" t="n"/>
      <c r="DD125" s="182" t="n"/>
      <c r="DE125" s="182" t="n"/>
      <c r="DF125" s="182" t="n"/>
      <c r="DG125" s="182" t="n"/>
      <c r="DH125" s="182" t="n"/>
      <c r="DI125" s="182" t="n"/>
      <c r="DJ125" s="182" t="n"/>
      <c r="DK125" s="182" t="n"/>
      <c r="DL125" s="182" t="n"/>
      <c r="DM125" s="182" t="n"/>
      <c r="DN125" s="182" t="n"/>
      <c r="DO125" s="182" t="n"/>
      <c r="DP125" s="182" t="n"/>
      <c r="DQ125" s="182" t="n"/>
      <c r="DR125" s="182" t="n"/>
      <c r="DS125" s="182" t="n"/>
      <c r="DT125" s="182" t="n"/>
      <c r="DU125" s="182" t="n"/>
      <c r="DV125" s="182" t="n"/>
      <c r="DW125" s="182" t="n"/>
      <c r="DX125" s="182" t="n"/>
      <c r="DY125" s="182" t="n"/>
      <c r="DZ125" s="182" t="n"/>
      <c r="EA125" s="182" t="n"/>
      <c r="EB125" s="182" t="n"/>
      <c r="EC125" s="182" t="n"/>
      <c r="ED125" s="182" t="n"/>
      <c r="EE125" s="182" t="n"/>
      <c r="EF125" s="184" t="n"/>
      <c r="EG125" s="185">
        <f>SUM(F125:EF125)</f>
        <v/>
      </c>
      <c r="EH125" s="186">
        <f>E125-EG125</f>
        <v/>
      </c>
    </row>
    <row r="126">
      <c r="A126" s="5" t="n">
        <v>125</v>
      </c>
      <c r="B126" s="179" t="n"/>
      <c r="C126" s="68" t="n"/>
      <c r="D126" s="180" t="n"/>
      <c r="E126" s="181" t="n"/>
      <c r="F126" s="182" t="n"/>
      <c r="G126" s="182" t="n"/>
      <c r="H126" s="182" t="n"/>
      <c r="I126" s="182" t="n"/>
      <c r="J126" s="182" t="n"/>
      <c r="K126" s="182" t="n"/>
      <c r="L126" s="182" t="n"/>
      <c r="M126" s="182" t="n"/>
      <c r="N126" s="182" t="n"/>
      <c r="O126" s="182" t="n"/>
      <c r="P126" s="182" t="n"/>
      <c r="Q126" s="182" t="n"/>
      <c r="R126" s="182" t="n"/>
      <c r="S126" s="182" t="n"/>
      <c r="T126" s="182" t="n"/>
      <c r="U126" s="182" t="n"/>
      <c r="V126" s="182" t="n"/>
      <c r="W126" s="182" t="n"/>
      <c r="X126" s="182" t="n"/>
      <c r="Y126" s="182" t="n"/>
      <c r="Z126" s="182" t="n"/>
      <c r="AA126" s="182" t="n"/>
      <c r="AB126" s="182" t="n"/>
      <c r="AC126" s="182" t="n"/>
      <c r="AD126" s="182" t="n"/>
      <c r="AE126" s="182" t="n"/>
      <c r="AF126" s="182" t="n"/>
      <c r="AG126" s="182" t="n"/>
      <c r="AH126" s="182" t="n"/>
      <c r="AI126" s="182" t="n"/>
      <c r="AJ126" s="182" t="n"/>
      <c r="AK126" s="182" t="n"/>
      <c r="AL126" s="182" t="n"/>
      <c r="AM126" s="182" t="n"/>
      <c r="AN126" s="182" t="n"/>
      <c r="AO126" s="182" t="n"/>
      <c r="AP126" s="182" t="n"/>
      <c r="AQ126" s="182" t="n"/>
      <c r="AR126" s="182" t="n"/>
      <c r="AS126" s="182" t="n"/>
      <c r="AT126" s="182" t="n"/>
      <c r="AU126" s="182" t="n"/>
      <c r="AV126" s="182" t="n"/>
      <c r="AW126" s="182" t="n"/>
      <c r="AX126" s="182" t="n"/>
      <c r="AY126" s="182" t="n"/>
      <c r="AZ126" s="182" t="n"/>
      <c r="BA126" s="182" t="n"/>
      <c r="BB126" s="182" t="n"/>
      <c r="BC126" s="182" t="n"/>
      <c r="BD126" s="182" t="n"/>
      <c r="BE126" s="182" t="n"/>
      <c r="BF126" s="182" t="n"/>
      <c r="BG126" s="182" t="n"/>
      <c r="BH126" s="182" t="n"/>
      <c r="BI126" s="182" t="n"/>
      <c r="BJ126" s="182" t="n"/>
      <c r="BK126" s="182" t="n"/>
      <c r="BL126" s="182" t="n"/>
      <c r="BM126" s="182" t="n"/>
      <c r="BN126" s="182" t="n"/>
      <c r="BO126" s="182" t="n"/>
      <c r="BP126" s="182" t="n"/>
      <c r="BQ126" s="182" t="n"/>
      <c r="BR126" s="182" t="n"/>
      <c r="BS126" s="182" t="n"/>
      <c r="BT126" s="182" t="n"/>
      <c r="BU126" s="182" t="n"/>
      <c r="BV126" s="182" t="n"/>
      <c r="BW126" s="182" t="n"/>
      <c r="BX126" s="182" t="n"/>
      <c r="BY126" s="182" t="n"/>
      <c r="BZ126" s="182" t="n"/>
      <c r="CA126" s="182" t="n"/>
      <c r="CB126" s="182" t="n"/>
      <c r="CC126" s="182" t="n"/>
      <c r="CD126" s="182" t="n"/>
      <c r="CE126" s="182" t="n"/>
      <c r="CF126" s="182" t="n"/>
      <c r="CG126" s="182" t="n"/>
      <c r="CH126" s="182" t="n"/>
      <c r="CI126" s="182" t="n"/>
      <c r="CJ126" s="182" t="n"/>
      <c r="CK126" s="182" t="n"/>
      <c r="CL126" s="182" t="n"/>
      <c r="CM126" s="182" t="n"/>
      <c r="CN126" s="182" t="n"/>
      <c r="CO126" s="182" t="n"/>
      <c r="CP126" s="182" t="n"/>
      <c r="CQ126" s="182" t="n"/>
      <c r="CR126" s="182" t="n"/>
      <c r="CS126" s="182" t="n"/>
      <c r="CT126" s="182" t="n"/>
      <c r="CU126" s="182" t="n"/>
      <c r="CV126" s="182" t="n"/>
      <c r="CW126" s="182" t="n"/>
      <c r="CX126" s="182" t="n"/>
      <c r="CY126" s="182" t="n"/>
      <c r="CZ126" s="182" t="n"/>
      <c r="DA126" s="182" t="n"/>
      <c r="DB126" s="182" t="n"/>
      <c r="DC126" s="182" t="n"/>
      <c r="DD126" s="182" t="n"/>
      <c r="DE126" s="182" t="n"/>
      <c r="DF126" s="182" t="n"/>
      <c r="DG126" s="182" t="n"/>
      <c r="DH126" s="182" t="n"/>
      <c r="DI126" s="182" t="n"/>
      <c r="DJ126" s="182" t="n"/>
      <c r="DK126" s="182" t="n"/>
      <c r="DL126" s="182" t="n"/>
      <c r="DM126" s="182" t="n"/>
      <c r="DN126" s="182" t="n"/>
      <c r="DO126" s="182" t="n"/>
      <c r="DP126" s="182" t="n"/>
      <c r="DQ126" s="182" t="n"/>
      <c r="DR126" s="182" t="n"/>
      <c r="DS126" s="182" t="n"/>
      <c r="DT126" s="182" t="n"/>
      <c r="DU126" s="182" t="n"/>
      <c r="DV126" s="182" t="n"/>
      <c r="DW126" s="182" t="n"/>
      <c r="DX126" s="182" t="n"/>
      <c r="DY126" s="182" t="n"/>
      <c r="DZ126" s="182" t="n"/>
      <c r="EA126" s="182" t="n"/>
      <c r="EB126" s="182" t="n"/>
      <c r="EC126" s="182" t="n"/>
      <c r="ED126" s="182" t="n"/>
      <c r="EE126" s="182" t="n"/>
      <c r="EF126" s="184" t="n"/>
      <c r="EG126" s="185">
        <f>SUM(F126:EF126)</f>
        <v/>
      </c>
      <c r="EH126" s="186">
        <f>E126-EG126</f>
        <v/>
      </c>
    </row>
    <row r="127">
      <c r="A127" s="5" t="n">
        <v>126</v>
      </c>
      <c r="B127" s="179" t="n"/>
      <c r="C127" s="68" t="n"/>
      <c r="D127" s="180" t="n"/>
      <c r="E127" s="181" t="n"/>
      <c r="F127" s="182" t="n"/>
      <c r="G127" s="182" t="n"/>
      <c r="H127" s="182" t="n"/>
      <c r="I127" s="182" t="n"/>
      <c r="J127" s="182" t="n"/>
      <c r="K127" s="182" t="n"/>
      <c r="L127" s="182" t="n"/>
      <c r="M127" s="182" t="n"/>
      <c r="N127" s="182" t="n"/>
      <c r="O127" s="182" t="n"/>
      <c r="P127" s="182" t="n"/>
      <c r="Q127" s="182" t="n"/>
      <c r="R127" s="182" t="n"/>
      <c r="S127" s="182" t="n"/>
      <c r="T127" s="182" t="n"/>
      <c r="U127" s="182" t="n"/>
      <c r="V127" s="182" t="n"/>
      <c r="W127" s="182" t="n"/>
      <c r="X127" s="182" t="n"/>
      <c r="Y127" s="182" t="n"/>
      <c r="Z127" s="182" t="n"/>
      <c r="AA127" s="182" t="n"/>
      <c r="AB127" s="182" t="n"/>
      <c r="AC127" s="182" t="n"/>
      <c r="AD127" s="182" t="n"/>
      <c r="AE127" s="182" t="n"/>
      <c r="AF127" s="182" t="n"/>
      <c r="AG127" s="182" t="n"/>
      <c r="AH127" s="182" t="n"/>
      <c r="AI127" s="182" t="n"/>
      <c r="AJ127" s="182" t="n"/>
      <c r="AK127" s="182" t="n"/>
      <c r="AL127" s="182" t="n"/>
      <c r="AM127" s="182" t="n"/>
      <c r="AN127" s="182" t="n"/>
      <c r="AO127" s="182" t="n"/>
      <c r="AP127" s="182" t="n"/>
      <c r="AQ127" s="182" t="n"/>
      <c r="AR127" s="182" t="n"/>
      <c r="AS127" s="182" t="n"/>
      <c r="AT127" s="182" t="n"/>
      <c r="AU127" s="182" t="n"/>
      <c r="AV127" s="182" t="n"/>
      <c r="AW127" s="182" t="n"/>
      <c r="AX127" s="182" t="n"/>
      <c r="AY127" s="182" t="n"/>
      <c r="AZ127" s="182" t="n"/>
      <c r="BA127" s="182" t="n"/>
      <c r="BB127" s="182" t="n"/>
      <c r="BC127" s="182" t="n"/>
      <c r="BD127" s="182" t="n"/>
      <c r="BE127" s="182" t="n"/>
      <c r="BF127" s="182" t="n"/>
      <c r="BG127" s="182" t="n"/>
      <c r="BH127" s="182" t="n"/>
      <c r="BI127" s="182" t="n"/>
      <c r="BJ127" s="182" t="n"/>
      <c r="BK127" s="182" t="n"/>
      <c r="BL127" s="182" t="n"/>
      <c r="BM127" s="182" t="n"/>
      <c r="BN127" s="182" t="n"/>
      <c r="BO127" s="182" t="n"/>
      <c r="BP127" s="182" t="n"/>
      <c r="BQ127" s="182" t="n"/>
      <c r="BR127" s="182" t="n"/>
      <c r="BS127" s="182" t="n"/>
      <c r="BT127" s="182" t="n"/>
      <c r="BU127" s="182" t="n"/>
      <c r="BV127" s="182" t="n"/>
      <c r="BW127" s="182" t="n"/>
      <c r="BX127" s="182" t="n"/>
      <c r="BY127" s="182" t="n"/>
      <c r="BZ127" s="182" t="n"/>
      <c r="CA127" s="182" t="n"/>
      <c r="CB127" s="182" t="n"/>
      <c r="CC127" s="182" t="n"/>
      <c r="CD127" s="182" t="n"/>
      <c r="CE127" s="182" t="n"/>
      <c r="CF127" s="182" t="n"/>
      <c r="CG127" s="182" t="n"/>
      <c r="CH127" s="182" t="n"/>
      <c r="CI127" s="182" t="n"/>
      <c r="CJ127" s="182" t="n"/>
      <c r="CK127" s="182" t="n"/>
      <c r="CL127" s="182" t="n"/>
      <c r="CM127" s="182" t="n"/>
      <c r="CN127" s="182" t="n"/>
      <c r="CO127" s="182" t="n"/>
      <c r="CP127" s="182" t="n"/>
      <c r="CQ127" s="182" t="n"/>
      <c r="CR127" s="182" t="n"/>
      <c r="CS127" s="182" t="n"/>
      <c r="CT127" s="182" t="n"/>
      <c r="CU127" s="182" t="n"/>
      <c r="CV127" s="182" t="n"/>
      <c r="CW127" s="182" t="n"/>
      <c r="CX127" s="182" t="n"/>
      <c r="CY127" s="182" t="n"/>
      <c r="CZ127" s="182" t="n"/>
      <c r="DA127" s="182" t="n"/>
      <c r="DB127" s="182" t="n"/>
      <c r="DC127" s="182" t="n"/>
      <c r="DD127" s="182" t="n"/>
      <c r="DE127" s="182" t="n"/>
      <c r="DF127" s="182" t="n"/>
      <c r="DG127" s="182" t="n"/>
      <c r="DH127" s="182" t="n"/>
      <c r="DI127" s="182" t="n"/>
      <c r="DJ127" s="182" t="n"/>
      <c r="DK127" s="182" t="n"/>
      <c r="DL127" s="182" t="n"/>
      <c r="DM127" s="182" t="n"/>
      <c r="DN127" s="182" t="n"/>
      <c r="DO127" s="182" t="n"/>
      <c r="DP127" s="182" t="n"/>
      <c r="DQ127" s="182" t="n"/>
      <c r="DR127" s="182" t="n"/>
      <c r="DS127" s="182" t="n"/>
      <c r="DT127" s="182" t="n"/>
      <c r="DU127" s="182" t="n"/>
      <c r="DV127" s="182" t="n"/>
      <c r="DW127" s="182" t="n"/>
      <c r="DX127" s="182" t="n"/>
      <c r="DY127" s="182" t="n"/>
      <c r="DZ127" s="182" t="n"/>
      <c r="EA127" s="182" t="n"/>
      <c r="EB127" s="182" t="n"/>
      <c r="EC127" s="182" t="n"/>
      <c r="ED127" s="182" t="n"/>
      <c r="EE127" s="182" t="n"/>
      <c r="EF127" s="184" t="n"/>
      <c r="EG127" s="185">
        <f>SUM(F127:EF127)</f>
        <v/>
      </c>
      <c r="EH127" s="186">
        <f>E127-EG127</f>
        <v/>
      </c>
    </row>
    <row r="128">
      <c r="A128" s="5" t="n">
        <v>127</v>
      </c>
      <c r="B128" s="179" t="n"/>
      <c r="C128" s="68" t="n"/>
      <c r="D128" s="180" t="n"/>
      <c r="E128" s="181" t="n"/>
      <c r="F128" s="182" t="n"/>
      <c r="G128" s="182" t="n"/>
      <c r="H128" s="182" t="n"/>
      <c r="I128" s="182" t="n"/>
      <c r="J128" s="182" t="n"/>
      <c r="K128" s="182" t="n"/>
      <c r="L128" s="182" t="n"/>
      <c r="M128" s="182" t="n"/>
      <c r="N128" s="182" t="n"/>
      <c r="O128" s="182" t="n"/>
      <c r="P128" s="182" t="n"/>
      <c r="Q128" s="182" t="n"/>
      <c r="R128" s="182" t="n"/>
      <c r="S128" s="182" t="n"/>
      <c r="T128" s="182" t="n"/>
      <c r="U128" s="182" t="n"/>
      <c r="V128" s="182" t="n"/>
      <c r="W128" s="182" t="n"/>
      <c r="X128" s="182" t="n"/>
      <c r="Y128" s="182" t="n"/>
      <c r="Z128" s="182" t="n"/>
      <c r="AA128" s="182" t="n"/>
      <c r="AB128" s="182" t="n"/>
      <c r="AC128" s="182" t="n"/>
      <c r="AD128" s="182" t="n"/>
      <c r="AE128" s="182" t="n"/>
      <c r="AF128" s="182" t="n"/>
      <c r="AG128" s="182" t="n"/>
      <c r="AH128" s="182" t="n"/>
      <c r="AI128" s="182" t="n"/>
      <c r="AJ128" s="182" t="n"/>
      <c r="AK128" s="182" t="n"/>
      <c r="AL128" s="182" t="n"/>
      <c r="AM128" s="182" t="n"/>
      <c r="AN128" s="182" t="n"/>
      <c r="AO128" s="182" t="n"/>
      <c r="AP128" s="182" t="n"/>
      <c r="AQ128" s="182" t="n"/>
      <c r="AR128" s="182" t="n"/>
      <c r="AS128" s="182" t="n"/>
      <c r="AT128" s="182" t="n"/>
      <c r="AU128" s="182" t="n"/>
      <c r="AV128" s="182" t="n"/>
      <c r="AW128" s="182" t="n"/>
      <c r="AX128" s="182" t="n"/>
      <c r="AY128" s="182" t="n"/>
      <c r="AZ128" s="182" t="n"/>
      <c r="BA128" s="182" t="n"/>
      <c r="BB128" s="182" t="n"/>
      <c r="BC128" s="182" t="n"/>
      <c r="BD128" s="182" t="n"/>
      <c r="BE128" s="182" t="n"/>
      <c r="BF128" s="182" t="n"/>
      <c r="BG128" s="182" t="n"/>
      <c r="BH128" s="182" t="n"/>
      <c r="BI128" s="182" t="n"/>
      <c r="BJ128" s="182" t="n"/>
      <c r="BK128" s="182" t="n"/>
      <c r="BL128" s="182" t="n"/>
      <c r="BM128" s="182" t="n"/>
      <c r="BN128" s="182" t="n"/>
      <c r="BO128" s="182" t="n"/>
      <c r="BP128" s="182" t="n"/>
      <c r="BQ128" s="182" t="n"/>
      <c r="BR128" s="182" t="n"/>
      <c r="BS128" s="182" t="n"/>
      <c r="BT128" s="182" t="n"/>
      <c r="BU128" s="182" t="n"/>
      <c r="BV128" s="182" t="n"/>
      <c r="BW128" s="182" t="n"/>
      <c r="BX128" s="182" t="n"/>
      <c r="BY128" s="182" t="n"/>
      <c r="BZ128" s="182" t="n"/>
      <c r="CA128" s="182" t="n"/>
      <c r="CB128" s="182" t="n"/>
      <c r="CC128" s="182" t="n"/>
      <c r="CD128" s="182" t="n"/>
      <c r="CE128" s="182" t="n"/>
      <c r="CF128" s="182" t="n"/>
      <c r="CG128" s="182" t="n"/>
      <c r="CH128" s="182" t="n"/>
      <c r="CI128" s="182" t="n"/>
      <c r="CJ128" s="182" t="n"/>
      <c r="CK128" s="182" t="n"/>
      <c r="CL128" s="182" t="n"/>
      <c r="CM128" s="182" t="n"/>
      <c r="CN128" s="182" t="n"/>
      <c r="CO128" s="182" t="n"/>
      <c r="CP128" s="182" t="n"/>
      <c r="CQ128" s="182" t="n"/>
      <c r="CR128" s="182" t="n"/>
      <c r="CS128" s="182" t="n"/>
      <c r="CT128" s="182" t="n"/>
      <c r="CU128" s="182" t="n"/>
      <c r="CV128" s="182" t="n"/>
      <c r="CW128" s="182" t="n"/>
      <c r="CX128" s="182" t="n"/>
      <c r="CY128" s="182" t="n"/>
      <c r="CZ128" s="182" t="n"/>
      <c r="DA128" s="182" t="n"/>
      <c r="DB128" s="182" t="n"/>
      <c r="DC128" s="182" t="n"/>
      <c r="DD128" s="182" t="n"/>
      <c r="DE128" s="182" t="n"/>
      <c r="DF128" s="182" t="n"/>
      <c r="DG128" s="182" t="n"/>
      <c r="DH128" s="182" t="n"/>
      <c r="DI128" s="182" t="n"/>
      <c r="DJ128" s="182" t="n"/>
      <c r="DK128" s="182" t="n"/>
      <c r="DL128" s="182" t="n"/>
      <c r="DM128" s="182" t="n"/>
      <c r="DN128" s="182" t="n"/>
      <c r="DO128" s="182" t="n"/>
      <c r="DP128" s="182" t="n"/>
      <c r="DQ128" s="182" t="n"/>
      <c r="DR128" s="182" t="n"/>
      <c r="DS128" s="182" t="n"/>
      <c r="DT128" s="182" t="n"/>
      <c r="DU128" s="182" t="n"/>
      <c r="DV128" s="182" t="n"/>
      <c r="DW128" s="182" t="n"/>
      <c r="DX128" s="182" t="n"/>
      <c r="DY128" s="182" t="n"/>
      <c r="DZ128" s="182" t="n"/>
      <c r="EA128" s="182" t="n"/>
      <c r="EB128" s="182" t="n"/>
      <c r="EC128" s="182" t="n"/>
      <c r="ED128" s="182" t="n"/>
      <c r="EE128" s="182" t="n"/>
      <c r="EF128" s="184" t="n"/>
      <c r="EG128" s="185">
        <f>SUM(F128:EF128)</f>
        <v/>
      </c>
      <c r="EH128" s="186">
        <f>E128-EG128</f>
        <v/>
      </c>
    </row>
    <row r="129">
      <c r="A129" s="5" t="n">
        <v>128</v>
      </c>
      <c r="B129" s="179" t="n"/>
      <c r="C129" s="68" t="n"/>
      <c r="D129" s="180" t="n"/>
      <c r="E129" s="181" t="n"/>
      <c r="F129" s="182" t="n"/>
      <c r="G129" s="182" t="n"/>
      <c r="H129" s="182" t="n"/>
      <c r="I129" s="182" t="n"/>
      <c r="J129" s="182" t="n"/>
      <c r="K129" s="182" t="n"/>
      <c r="L129" s="182" t="n"/>
      <c r="M129" s="182" t="n"/>
      <c r="N129" s="182" t="n"/>
      <c r="O129" s="182" t="n"/>
      <c r="P129" s="182" t="n"/>
      <c r="Q129" s="182" t="n"/>
      <c r="R129" s="182" t="n"/>
      <c r="S129" s="182" t="n"/>
      <c r="T129" s="182" t="n"/>
      <c r="U129" s="182" t="n"/>
      <c r="V129" s="182" t="n"/>
      <c r="W129" s="182" t="n"/>
      <c r="X129" s="182" t="n"/>
      <c r="Y129" s="182" t="n"/>
      <c r="Z129" s="182" t="n"/>
      <c r="AA129" s="182" t="n"/>
      <c r="AB129" s="182" t="n"/>
      <c r="AC129" s="182" t="n"/>
      <c r="AD129" s="182" t="n"/>
      <c r="AE129" s="182" t="n"/>
      <c r="AF129" s="182" t="n"/>
      <c r="AG129" s="182" t="n"/>
      <c r="AH129" s="182" t="n"/>
      <c r="AI129" s="182" t="n"/>
      <c r="AJ129" s="182" t="n"/>
      <c r="AK129" s="182" t="n"/>
      <c r="AL129" s="182" t="n"/>
      <c r="AM129" s="182" t="n"/>
      <c r="AN129" s="182" t="n"/>
      <c r="AO129" s="182" t="n"/>
      <c r="AP129" s="182" t="n"/>
      <c r="AQ129" s="182" t="n"/>
      <c r="AR129" s="182" t="n"/>
      <c r="AS129" s="182" t="n"/>
      <c r="AT129" s="182" t="n"/>
      <c r="AU129" s="182" t="n"/>
      <c r="AV129" s="182" t="n"/>
      <c r="AW129" s="182" t="n"/>
      <c r="AX129" s="182" t="n"/>
      <c r="AY129" s="182" t="n"/>
      <c r="AZ129" s="182" t="n"/>
      <c r="BA129" s="182" t="n"/>
      <c r="BB129" s="182" t="n"/>
      <c r="BC129" s="182" t="n"/>
      <c r="BD129" s="182" t="n"/>
      <c r="BE129" s="182" t="n"/>
      <c r="BF129" s="182" t="n"/>
      <c r="BG129" s="182" t="n"/>
      <c r="BH129" s="182" t="n"/>
      <c r="BI129" s="182" t="n"/>
      <c r="BJ129" s="182" t="n"/>
      <c r="BK129" s="182" t="n"/>
      <c r="BL129" s="182" t="n"/>
      <c r="BM129" s="182" t="n"/>
      <c r="BN129" s="182" t="n"/>
      <c r="BO129" s="182" t="n"/>
      <c r="BP129" s="182" t="n"/>
      <c r="BQ129" s="182" t="n"/>
      <c r="BR129" s="182" t="n"/>
      <c r="BS129" s="182" t="n"/>
      <c r="BT129" s="182" t="n"/>
      <c r="BU129" s="182" t="n"/>
      <c r="BV129" s="182" t="n"/>
      <c r="BW129" s="182" t="n"/>
      <c r="BX129" s="182" t="n"/>
      <c r="BY129" s="182" t="n"/>
      <c r="BZ129" s="182" t="n"/>
      <c r="CA129" s="182" t="n"/>
      <c r="CB129" s="182" t="n"/>
      <c r="CC129" s="182" t="n"/>
      <c r="CD129" s="182" t="n"/>
      <c r="CE129" s="182" t="n"/>
      <c r="CF129" s="182" t="n"/>
      <c r="CG129" s="182" t="n"/>
      <c r="CH129" s="182" t="n"/>
      <c r="CI129" s="182" t="n"/>
      <c r="CJ129" s="182" t="n"/>
      <c r="CK129" s="182" t="n"/>
      <c r="CL129" s="182" t="n"/>
      <c r="CM129" s="182" t="n"/>
      <c r="CN129" s="182" t="n"/>
      <c r="CO129" s="182" t="n"/>
      <c r="CP129" s="182" t="n"/>
      <c r="CQ129" s="182" t="n"/>
      <c r="CR129" s="182" t="n"/>
      <c r="CS129" s="182" t="n"/>
      <c r="CT129" s="182" t="n"/>
      <c r="CU129" s="182" t="n"/>
      <c r="CV129" s="182" t="n"/>
      <c r="CW129" s="182" t="n"/>
      <c r="CX129" s="182" t="n"/>
      <c r="CY129" s="182" t="n"/>
      <c r="CZ129" s="182" t="n"/>
      <c r="DA129" s="182" t="n"/>
      <c r="DB129" s="182" t="n"/>
      <c r="DC129" s="182" t="n"/>
      <c r="DD129" s="182" t="n"/>
      <c r="DE129" s="182" t="n"/>
      <c r="DF129" s="182" t="n"/>
      <c r="DG129" s="182" t="n"/>
      <c r="DH129" s="182" t="n"/>
      <c r="DI129" s="182" t="n"/>
      <c r="DJ129" s="182" t="n"/>
      <c r="DK129" s="182" t="n"/>
      <c r="DL129" s="182" t="n"/>
      <c r="DM129" s="182" t="n"/>
      <c r="DN129" s="182" t="n"/>
      <c r="DO129" s="182" t="n"/>
      <c r="DP129" s="182" t="n"/>
      <c r="DQ129" s="182" t="n"/>
      <c r="DR129" s="182" t="n"/>
      <c r="DS129" s="182" t="n"/>
      <c r="DT129" s="182" t="n"/>
      <c r="DU129" s="182" t="n"/>
      <c r="DV129" s="182" t="n"/>
      <c r="DW129" s="182" t="n"/>
      <c r="DX129" s="182" t="n"/>
      <c r="DY129" s="182" t="n"/>
      <c r="DZ129" s="182" t="n"/>
      <c r="EA129" s="182" t="n"/>
      <c r="EB129" s="182" t="n"/>
      <c r="EC129" s="182" t="n"/>
      <c r="ED129" s="182" t="n"/>
      <c r="EE129" s="182" t="n"/>
      <c r="EF129" s="184" t="n"/>
      <c r="EG129" s="185">
        <f>SUM(F129:EF129)</f>
        <v/>
      </c>
      <c r="EH129" s="186">
        <f>E129-EG129</f>
        <v/>
      </c>
    </row>
    <row r="130">
      <c r="A130" s="5" t="n">
        <v>129</v>
      </c>
      <c r="B130" s="179" t="n"/>
      <c r="C130" s="68" t="n"/>
      <c r="D130" s="180" t="n"/>
      <c r="E130" s="181" t="n"/>
      <c r="F130" s="182" t="n"/>
      <c r="G130" s="182" t="n"/>
      <c r="H130" s="182" t="n"/>
      <c r="I130" s="182" t="n"/>
      <c r="J130" s="182" t="n"/>
      <c r="K130" s="182" t="n"/>
      <c r="L130" s="182" t="n"/>
      <c r="M130" s="182" t="n"/>
      <c r="N130" s="182" t="n"/>
      <c r="O130" s="182" t="n"/>
      <c r="P130" s="182" t="n"/>
      <c r="Q130" s="182" t="n"/>
      <c r="R130" s="182" t="n"/>
      <c r="S130" s="182" t="n"/>
      <c r="T130" s="182" t="n"/>
      <c r="U130" s="182" t="n"/>
      <c r="V130" s="182" t="n"/>
      <c r="W130" s="182" t="n"/>
      <c r="X130" s="182" t="n"/>
      <c r="Y130" s="182" t="n"/>
      <c r="Z130" s="182" t="n"/>
      <c r="AA130" s="182" t="n"/>
      <c r="AB130" s="182" t="n"/>
      <c r="AC130" s="182" t="n"/>
      <c r="AD130" s="182" t="n"/>
      <c r="AE130" s="182" t="n"/>
      <c r="AF130" s="182" t="n"/>
      <c r="AG130" s="182" t="n"/>
      <c r="AH130" s="182" t="n"/>
      <c r="AI130" s="182" t="n"/>
      <c r="AJ130" s="182" t="n"/>
      <c r="AK130" s="182" t="n"/>
      <c r="AL130" s="182" t="n"/>
      <c r="AM130" s="182" t="n"/>
      <c r="AN130" s="182" t="n"/>
      <c r="AO130" s="182" t="n"/>
      <c r="AP130" s="182" t="n"/>
      <c r="AQ130" s="182" t="n"/>
      <c r="AR130" s="182" t="n"/>
      <c r="AS130" s="182" t="n"/>
      <c r="AT130" s="182" t="n"/>
      <c r="AU130" s="182" t="n"/>
      <c r="AV130" s="182" t="n"/>
      <c r="AW130" s="182" t="n"/>
      <c r="AX130" s="182" t="n"/>
      <c r="AY130" s="182" t="n"/>
      <c r="AZ130" s="182" t="n"/>
      <c r="BA130" s="182" t="n"/>
      <c r="BB130" s="182" t="n"/>
      <c r="BC130" s="182" t="n"/>
      <c r="BD130" s="182" t="n"/>
      <c r="BE130" s="182" t="n"/>
      <c r="BF130" s="182" t="n"/>
      <c r="BG130" s="182" t="n"/>
      <c r="BH130" s="182" t="n"/>
      <c r="BI130" s="182" t="n"/>
      <c r="BJ130" s="182" t="n"/>
      <c r="BK130" s="182" t="n"/>
      <c r="BL130" s="182" t="n"/>
      <c r="BM130" s="182" t="n"/>
      <c r="BN130" s="182" t="n"/>
      <c r="BO130" s="182" t="n"/>
      <c r="BP130" s="182" t="n"/>
      <c r="BQ130" s="182" t="n"/>
      <c r="BR130" s="182" t="n"/>
      <c r="BS130" s="182" t="n"/>
      <c r="BT130" s="182" t="n"/>
      <c r="BU130" s="182" t="n"/>
      <c r="BV130" s="182" t="n"/>
      <c r="BW130" s="182" t="n"/>
      <c r="BX130" s="182" t="n"/>
      <c r="BY130" s="182" t="n"/>
      <c r="BZ130" s="182" t="n"/>
      <c r="CA130" s="182" t="n"/>
      <c r="CB130" s="182" t="n"/>
      <c r="CC130" s="182" t="n"/>
      <c r="CD130" s="182" t="n"/>
      <c r="CE130" s="182" t="n"/>
      <c r="CF130" s="182" t="n"/>
      <c r="CG130" s="182" t="n"/>
      <c r="CH130" s="182" t="n"/>
      <c r="CI130" s="182" t="n"/>
      <c r="CJ130" s="182" t="n"/>
      <c r="CK130" s="182" t="n"/>
      <c r="CL130" s="182" t="n"/>
      <c r="CM130" s="182" t="n"/>
      <c r="CN130" s="182" t="n"/>
      <c r="CO130" s="182" t="n"/>
      <c r="CP130" s="182" t="n"/>
      <c r="CQ130" s="182" t="n"/>
      <c r="CR130" s="182" t="n"/>
      <c r="CS130" s="182" t="n"/>
      <c r="CT130" s="182" t="n"/>
      <c r="CU130" s="182" t="n"/>
      <c r="CV130" s="182" t="n"/>
      <c r="CW130" s="182" t="n"/>
      <c r="CX130" s="182" t="n"/>
      <c r="CY130" s="182" t="n"/>
      <c r="CZ130" s="182" t="n"/>
      <c r="DA130" s="182" t="n"/>
      <c r="DB130" s="182" t="n"/>
      <c r="DC130" s="182" t="n"/>
      <c r="DD130" s="182" t="n"/>
      <c r="DE130" s="182" t="n"/>
      <c r="DF130" s="182" t="n"/>
      <c r="DG130" s="182" t="n"/>
      <c r="DH130" s="182" t="n"/>
      <c r="DI130" s="182" t="n"/>
      <c r="DJ130" s="182" t="n"/>
      <c r="DK130" s="182" t="n"/>
      <c r="DL130" s="182" t="n"/>
      <c r="DM130" s="182" t="n"/>
      <c r="DN130" s="182" t="n"/>
      <c r="DO130" s="182" t="n"/>
      <c r="DP130" s="182" t="n"/>
      <c r="DQ130" s="182" t="n"/>
      <c r="DR130" s="182" t="n"/>
      <c r="DS130" s="182" t="n"/>
      <c r="DT130" s="182" t="n"/>
      <c r="DU130" s="182" t="n"/>
      <c r="DV130" s="182" t="n"/>
      <c r="DW130" s="182" t="n"/>
      <c r="DX130" s="182" t="n"/>
      <c r="DY130" s="182" t="n"/>
      <c r="DZ130" s="182" t="n"/>
      <c r="EA130" s="182" t="n"/>
      <c r="EB130" s="182" t="n"/>
      <c r="EC130" s="182" t="n"/>
      <c r="ED130" s="182" t="n"/>
      <c r="EE130" s="182" t="n"/>
      <c r="EF130" s="184" t="n"/>
      <c r="EG130" s="185">
        <f>SUM(F130:EF130)</f>
        <v/>
      </c>
      <c r="EH130" s="186">
        <f>E130-EG130</f>
        <v/>
      </c>
    </row>
    <row r="131">
      <c r="A131" s="5" t="n">
        <v>130</v>
      </c>
      <c r="B131" s="179" t="n"/>
      <c r="C131" s="68" t="n"/>
      <c r="D131" s="180" t="n"/>
      <c r="E131" s="181" t="n"/>
      <c r="F131" s="182" t="n"/>
      <c r="G131" s="182" t="n"/>
      <c r="H131" s="182" t="n"/>
      <c r="I131" s="182" t="n"/>
      <c r="J131" s="182" t="n"/>
      <c r="K131" s="182" t="n"/>
      <c r="L131" s="182" t="n"/>
      <c r="M131" s="182" t="n"/>
      <c r="N131" s="182" t="n"/>
      <c r="O131" s="182" t="n"/>
      <c r="P131" s="182" t="n"/>
      <c r="Q131" s="182" t="n"/>
      <c r="R131" s="182" t="n"/>
      <c r="S131" s="182" t="n"/>
      <c r="T131" s="182" t="n"/>
      <c r="U131" s="182" t="n"/>
      <c r="V131" s="182" t="n"/>
      <c r="W131" s="182" t="n"/>
      <c r="X131" s="182" t="n"/>
      <c r="Y131" s="182" t="n"/>
      <c r="Z131" s="182" t="n"/>
      <c r="AA131" s="182" t="n"/>
      <c r="AB131" s="182" t="n"/>
      <c r="AC131" s="182" t="n"/>
      <c r="AD131" s="182" t="n"/>
      <c r="AE131" s="182" t="n"/>
      <c r="AF131" s="182" t="n"/>
      <c r="AG131" s="182" t="n"/>
      <c r="AH131" s="182" t="n"/>
      <c r="AI131" s="182" t="n"/>
      <c r="AJ131" s="182" t="n"/>
      <c r="AK131" s="182" t="n"/>
      <c r="AL131" s="182" t="n"/>
      <c r="AM131" s="182" t="n"/>
      <c r="AN131" s="182" t="n"/>
      <c r="AO131" s="182" t="n"/>
      <c r="AP131" s="182" t="n"/>
      <c r="AQ131" s="182" t="n"/>
      <c r="AR131" s="182" t="n"/>
      <c r="AS131" s="182" t="n"/>
      <c r="AT131" s="182" t="n"/>
      <c r="AU131" s="182" t="n"/>
      <c r="AV131" s="182" t="n"/>
      <c r="AW131" s="182" t="n"/>
      <c r="AX131" s="182" t="n"/>
      <c r="AY131" s="182" t="n"/>
      <c r="AZ131" s="182" t="n"/>
      <c r="BA131" s="182" t="n"/>
      <c r="BB131" s="182" t="n"/>
      <c r="BC131" s="182" t="n"/>
      <c r="BD131" s="182" t="n"/>
      <c r="BE131" s="182" t="n"/>
      <c r="BF131" s="182" t="n"/>
      <c r="BG131" s="182" t="n"/>
      <c r="BH131" s="182" t="n"/>
      <c r="BI131" s="182" t="n"/>
      <c r="BJ131" s="182" t="n"/>
      <c r="BK131" s="182" t="n"/>
      <c r="BL131" s="182" t="n"/>
      <c r="BM131" s="182" t="n"/>
      <c r="BN131" s="182" t="n"/>
      <c r="BO131" s="182" t="n"/>
      <c r="BP131" s="182" t="n"/>
      <c r="BQ131" s="182" t="n"/>
      <c r="BR131" s="182" t="n"/>
      <c r="BS131" s="182" t="n"/>
      <c r="BT131" s="182" t="n"/>
      <c r="BU131" s="182" t="n"/>
      <c r="BV131" s="182" t="n"/>
      <c r="BW131" s="182" t="n"/>
      <c r="BX131" s="182" t="n"/>
      <c r="BY131" s="182" t="n"/>
      <c r="BZ131" s="182" t="n"/>
      <c r="CA131" s="182" t="n"/>
      <c r="CB131" s="182" t="n"/>
      <c r="CC131" s="182" t="n"/>
      <c r="CD131" s="182" t="n"/>
      <c r="CE131" s="182" t="n"/>
      <c r="CF131" s="182" t="n"/>
      <c r="CG131" s="182" t="n"/>
      <c r="CH131" s="182" t="n"/>
      <c r="CI131" s="182" t="n"/>
      <c r="CJ131" s="182" t="n"/>
      <c r="CK131" s="182" t="n"/>
      <c r="CL131" s="182" t="n"/>
      <c r="CM131" s="182" t="n"/>
      <c r="CN131" s="182" t="n"/>
      <c r="CO131" s="182" t="n"/>
      <c r="CP131" s="182" t="n"/>
      <c r="CQ131" s="182" t="n"/>
      <c r="CR131" s="182" t="n"/>
      <c r="CS131" s="182" t="n"/>
      <c r="CT131" s="182" t="n"/>
      <c r="CU131" s="182" t="n"/>
      <c r="CV131" s="182" t="n"/>
      <c r="CW131" s="182" t="n"/>
      <c r="CX131" s="182" t="n"/>
      <c r="CY131" s="182" t="n"/>
      <c r="CZ131" s="182" t="n"/>
      <c r="DA131" s="182" t="n"/>
      <c r="DB131" s="182" t="n"/>
      <c r="DC131" s="182" t="n"/>
      <c r="DD131" s="182" t="n"/>
      <c r="DE131" s="182" t="n"/>
      <c r="DF131" s="182" t="n"/>
      <c r="DG131" s="182" t="n"/>
      <c r="DH131" s="182" t="n"/>
      <c r="DI131" s="182" t="n"/>
      <c r="DJ131" s="182" t="n"/>
      <c r="DK131" s="182" t="n"/>
      <c r="DL131" s="182" t="n"/>
      <c r="DM131" s="182" t="n"/>
      <c r="DN131" s="182" t="n"/>
      <c r="DO131" s="182" t="n"/>
      <c r="DP131" s="182" t="n"/>
      <c r="DQ131" s="182" t="n"/>
      <c r="DR131" s="182" t="n"/>
      <c r="DS131" s="182" t="n"/>
      <c r="DT131" s="182" t="n"/>
      <c r="DU131" s="182" t="n"/>
      <c r="DV131" s="182" t="n"/>
      <c r="DW131" s="182" t="n"/>
      <c r="DX131" s="182" t="n"/>
      <c r="DY131" s="182" t="n"/>
      <c r="DZ131" s="182" t="n"/>
      <c r="EA131" s="182" t="n"/>
      <c r="EB131" s="182" t="n"/>
      <c r="EC131" s="182" t="n"/>
      <c r="ED131" s="182" t="n"/>
      <c r="EE131" s="182" t="n"/>
      <c r="EF131" s="184" t="n"/>
      <c r="EG131" s="185">
        <f>SUM(F131:EF131)</f>
        <v/>
      </c>
      <c r="EH131" s="186">
        <f>E131-EG131</f>
        <v/>
      </c>
    </row>
    <row r="132">
      <c r="A132" s="5" t="n"/>
      <c r="B132" s="179" t="n"/>
      <c r="C132" s="68" t="n"/>
      <c r="D132" s="180" t="n"/>
      <c r="E132" s="181" t="n"/>
      <c r="F132" s="182" t="n"/>
      <c r="G132" s="182" t="n"/>
      <c r="H132" s="182" t="n"/>
      <c r="I132" s="182" t="n"/>
      <c r="J132" s="182" t="n"/>
      <c r="K132" s="182" t="n"/>
      <c r="L132" s="182" t="n"/>
      <c r="M132" s="182" t="n"/>
      <c r="N132" s="182" t="n"/>
      <c r="O132" s="182" t="n"/>
      <c r="P132" s="182" t="n"/>
      <c r="Q132" s="182" t="n"/>
      <c r="R132" s="182" t="n"/>
      <c r="S132" s="182" t="n"/>
      <c r="T132" s="182" t="n"/>
      <c r="U132" s="182" t="n"/>
      <c r="V132" s="182" t="n"/>
      <c r="W132" s="182" t="n"/>
      <c r="X132" s="182" t="n"/>
      <c r="Y132" s="182" t="n"/>
      <c r="Z132" s="182" t="n"/>
      <c r="AA132" s="182" t="n"/>
      <c r="AB132" s="182" t="n"/>
      <c r="AC132" s="182" t="n"/>
      <c r="AD132" s="182" t="n"/>
      <c r="AE132" s="182" t="n"/>
      <c r="AF132" s="182" t="n"/>
      <c r="AG132" s="182" t="n"/>
      <c r="AH132" s="182" t="n"/>
      <c r="AI132" s="182" t="n"/>
      <c r="AJ132" s="182" t="n"/>
      <c r="AK132" s="182" t="n"/>
      <c r="AL132" s="182" t="n"/>
      <c r="AM132" s="182" t="n"/>
      <c r="AN132" s="182" t="n"/>
      <c r="AO132" s="182" t="n"/>
      <c r="AP132" s="182" t="n"/>
      <c r="AQ132" s="182" t="n"/>
      <c r="AR132" s="182" t="n"/>
      <c r="AS132" s="182" t="n"/>
      <c r="AT132" s="182" t="n"/>
      <c r="AU132" s="182" t="n"/>
      <c r="AV132" s="182" t="n"/>
      <c r="AW132" s="182" t="n"/>
      <c r="AX132" s="182" t="n"/>
      <c r="AY132" s="182" t="n"/>
      <c r="AZ132" s="182" t="n"/>
      <c r="BA132" s="182" t="n"/>
      <c r="BB132" s="182" t="n"/>
      <c r="BC132" s="182" t="n"/>
      <c r="BD132" s="182" t="n"/>
      <c r="BE132" s="182" t="n"/>
      <c r="BF132" s="182" t="n"/>
      <c r="BG132" s="182" t="n"/>
      <c r="BH132" s="182" t="n"/>
      <c r="BI132" s="182" t="n"/>
      <c r="BJ132" s="182" t="n"/>
      <c r="BK132" s="182" t="n"/>
      <c r="BL132" s="182" t="n"/>
      <c r="BM132" s="182" t="n"/>
      <c r="BN132" s="182" t="n"/>
      <c r="BO132" s="182" t="n"/>
      <c r="BP132" s="182" t="n"/>
      <c r="BQ132" s="182" t="n"/>
      <c r="BR132" s="182" t="n"/>
      <c r="BS132" s="182" t="n"/>
      <c r="BT132" s="182" t="n"/>
      <c r="BU132" s="182" t="n"/>
      <c r="BV132" s="182" t="n"/>
      <c r="BW132" s="182" t="n"/>
      <c r="BX132" s="182" t="n"/>
      <c r="BY132" s="182" t="n"/>
      <c r="BZ132" s="182" t="n"/>
      <c r="CA132" s="182" t="n"/>
      <c r="CB132" s="182" t="n"/>
      <c r="CC132" s="182" t="n"/>
      <c r="CD132" s="182" t="n"/>
      <c r="CE132" s="182" t="n"/>
      <c r="CF132" s="182" t="n"/>
      <c r="CG132" s="182" t="n"/>
      <c r="CH132" s="182" t="n"/>
      <c r="CI132" s="182" t="n"/>
      <c r="CJ132" s="182" t="n"/>
      <c r="CK132" s="182" t="n"/>
      <c r="CL132" s="182" t="n"/>
      <c r="CM132" s="182" t="n"/>
      <c r="CN132" s="182" t="n"/>
      <c r="CO132" s="182" t="n"/>
      <c r="CP132" s="182" t="n"/>
      <c r="CQ132" s="182" t="n"/>
      <c r="CR132" s="182" t="n"/>
      <c r="CS132" s="182" t="n"/>
      <c r="CT132" s="182" t="n"/>
      <c r="CU132" s="182" t="n"/>
      <c r="CV132" s="182" t="n"/>
      <c r="CW132" s="182" t="n"/>
      <c r="CX132" s="182" t="n"/>
      <c r="CY132" s="182" t="n"/>
      <c r="CZ132" s="182" t="n"/>
      <c r="DA132" s="182" t="n"/>
      <c r="DB132" s="182" t="n"/>
      <c r="DC132" s="182" t="n"/>
      <c r="DD132" s="182" t="n"/>
      <c r="DE132" s="182" t="n"/>
      <c r="DF132" s="182" t="n"/>
      <c r="DG132" s="182" t="n"/>
      <c r="DH132" s="182" t="n"/>
      <c r="DI132" s="182" t="n"/>
      <c r="DJ132" s="182" t="n"/>
      <c r="DK132" s="182" t="n"/>
      <c r="DL132" s="182" t="n"/>
      <c r="DM132" s="182" t="n"/>
      <c r="DN132" s="182" t="n"/>
      <c r="DO132" s="182" t="n"/>
      <c r="DP132" s="182" t="n"/>
      <c r="DQ132" s="182" t="n"/>
      <c r="DR132" s="182" t="n"/>
      <c r="DS132" s="182" t="n"/>
      <c r="DT132" s="182" t="n"/>
      <c r="DU132" s="182" t="n"/>
      <c r="DV132" s="182" t="n"/>
      <c r="DW132" s="182" t="n"/>
      <c r="DX132" s="182" t="n"/>
      <c r="DY132" s="182" t="n"/>
      <c r="DZ132" s="182" t="n"/>
      <c r="EA132" s="182" t="n"/>
      <c r="EB132" s="182" t="n"/>
      <c r="EC132" s="182" t="n"/>
      <c r="ED132" s="182" t="n"/>
      <c r="EE132" s="182" t="n"/>
      <c r="EF132" s="184" t="n"/>
      <c r="EG132" s="185">
        <f>SUM(F132:EF132)</f>
        <v/>
      </c>
      <c r="EH132" s="186">
        <f>E132-EG132</f>
        <v/>
      </c>
    </row>
    <row r="133">
      <c r="A133" s="5" t="n"/>
      <c r="B133" s="197" t="n"/>
      <c r="C133" s="69" t="n"/>
      <c r="D133" s="197" t="n"/>
      <c r="E133" s="198">
        <f>SUM(E2:E132)</f>
        <v/>
      </c>
      <c r="F133" s="199">
        <f>SUM(F2:F132)</f>
        <v/>
      </c>
      <c r="G133" s="199">
        <f>SUM(G2:G132)</f>
        <v/>
      </c>
      <c r="H133" s="199">
        <f>SUM(H2:H132)</f>
        <v/>
      </c>
      <c r="I133" s="199">
        <f>SUM(I2:I132)</f>
        <v/>
      </c>
      <c r="J133" s="199">
        <f>SUM(J2:J132)</f>
        <v/>
      </c>
      <c r="K133" s="199">
        <f>SUM(K2:K132)</f>
        <v/>
      </c>
      <c r="L133" s="199">
        <f>SUM(L2:L132)</f>
        <v/>
      </c>
      <c r="M133" s="199">
        <f>SUM(M2:M132)</f>
        <v/>
      </c>
      <c r="N133" s="199">
        <f>SUM(N2:N132)</f>
        <v/>
      </c>
      <c r="O133" s="199">
        <f>SUM(O2:O132)</f>
        <v/>
      </c>
      <c r="P133" s="199">
        <f>SUM(P2:P132)</f>
        <v/>
      </c>
      <c r="Q133" s="199">
        <f>SUM(Q2:Q132)</f>
        <v/>
      </c>
      <c r="R133" s="199">
        <f>SUM(R2:R132)</f>
        <v/>
      </c>
      <c r="S133" s="199">
        <f>SUM(S2:S132)</f>
        <v/>
      </c>
      <c r="T133" s="199">
        <f>SUM(T2:T132)</f>
        <v/>
      </c>
      <c r="U133" s="199">
        <f>SUM(U2:U132)</f>
        <v/>
      </c>
      <c r="V133" s="199">
        <f>SUM(V2:V132)</f>
        <v/>
      </c>
      <c r="W133" s="199">
        <f>SUM(W2:W132)</f>
        <v/>
      </c>
      <c r="X133" s="199">
        <f>SUM(X2:X132)</f>
        <v/>
      </c>
      <c r="Y133" s="199">
        <f>SUM(Y2:Y132)</f>
        <v/>
      </c>
      <c r="Z133" s="199">
        <f>SUM(Z2:Z132)</f>
        <v/>
      </c>
      <c r="AA133" s="199">
        <f>SUM(AA2:AA132)</f>
        <v/>
      </c>
      <c r="AB133" s="199">
        <f>SUM(AB2:AB132)</f>
        <v/>
      </c>
      <c r="AC133" s="199">
        <f>SUM(AC2:AC132)</f>
        <v/>
      </c>
      <c r="AD133" s="199">
        <f>SUM(AD2:AD132)</f>
        <v/>
      </c>
      <c r="AE133" s="199">
        <f>SUM(AE2:AE132)</f>
        <v/>
      </c>
      <c r="AF133" s="199">
        <f>SUM(AF2:AF132)</f>
        <v/>
      </c>
      <c r="AG133" s="199">
        <f>SUM(AG2:AG132)</f>
        <v/>
      </c>
      <c r="AH133" s="199">
        <f>SUM(AH2:AH132)</f>
        <v/>
      </c>
      <c r="AI133" s="199">
        <f>SUM(AI2:AI132)</f>
        <v/>
      </c>
      <c r="AJ133" s="199">
        <f>SUM(AJ2:AJ132)</f>
        <v/>
      </c>
      <c r="AK133" s="199">
        <f>SUM(AK2:AK132)</f>
        <v/>
      </c>
      <c r="AL133" s="199">
        <f>SUM(AL2:AL132)</f>
        <v/>
      </c>
      <c r="AM133" s="199">
        <f>SUM(AM2:AM132)</f>
        <v/>
      </c>
      <c r="AN133" s="199">
        <f>SUM(AN2:AN132)</f>
        <v/>
      </c>
      <c r="AO133" s="199">
        <f>SUM(AO2:AO132)</f>
        <v/>
      </c>
      <c r="AP133" s="199">
        <f>SUM(AP2:AP132)</f>
        <v/>
      </c>
      <c r="AQ133" s="199">
        <f>SUM(AQ2:AQ132)</f>
        <v/>
      </c>
      <c r="AR133" s="199">
        <f>SUM(AR2:AR132)</f>
        <v/>
      </c>
      <c r="AS133" s="199">
        <f>SUM(AS2:AS132)</f>
        <v/>
      </c>
      <c r="AT133" s="199">
        <f>SUM(AT2:AT132)</f>
        <v/>
      </c>
      <c r="AU133" s="199">
        <f>SUM(AU2:AU132)</f>
        <v/>
      </c>
      <c r="AV133" s="199">
        <f>SUM(AV2:AV132)</f>
        <v/>
      </c>
      <c r="AW133" s="199">
        <f>SUM(AW2:AW132)</f>
        <v/>
      </c>
      <c r="AX133" s="199">
        <f>SUM(AX2:AX132)</f>
        <v/>
      </c>
      <c r="AY133" s="199">
        <f>SUM(AY2:AY132)</f>
        <v/>
      </c>
      <c r="AZ133" s="199">
        <f>SUM(AZ2:AZ132)</f>
        <v/>
      </c>
      <c r="BA133" s="199">
        <f>SUM(BA2:BA132)</f>
        <v/>
      </c>
      <c r="BB133" s="199">
        <f>SUM(BB2:BB132)</f>
        <v/>
      </c>
      <c r="BC133" s="199">
        <f>SUM(BC2:BC132)</f>
        <v/>
      </c>
      <c r="BD133" s="199">
        <f>SUM(BD2:BD132)</f>
        <v/>
      </c>
      <c r="BE133" s="199">
        <f>SUM(BE2:BE132)</f>
        <v/>
      </c>
      <c r="BF133" s="199">
        <f>SUM(BF2:BF132)</f>
        <v/>
      </c>
      <c r="BG133" s="199">
        <f>SUM(BG2:BG132)</f>
        <v/>
      </c>
      <c r="BH133" s="199">
        <f>SUM(BH2:BH132)</f>
        <v/>
      </c>
      <c r="BI133" s="199">
        <f>SUM(BI2:BI132)</f>
        <v/>
      </c>
      <c r="BJ133" s="199">
        <f>SUM(BJ2:BJ132)</f>
        <v/>
      </c>
      <c r="BK133" s="199">
        <f>SUM(BK2:BK132)</f>
        <v/>
      </c>
      <c r="BL133" s="199">
        <f>SUM(BL2:BL132)</f>
        <v/>
      </c>
      <c r="BM133" s="199">
        <f>SUM(BM2:BM132)</f>
        <v/>
      </c>
      <c r="BN133" s="199">
        <f>SUM(BN2:BN132)</f>
        <v/>
      </c>
      <c r="BO133" s="199">
        <f>SUM(BO2:BO132)</f>
        <v/>
      </c>
      <c r="BP133" s="199">
        <f>SUM(BP2:BP132)</f>
        <v/>
      </c>
      <c r="BQ133" s="199">
        <f>SUM(BQ2:BQ132)</f>
        <v/>
      </c>
      <c r="BR133" s="199">
        <f>SUM(BR2:BR132)</f>
        <v/>
      </c>
      <c r="BS133" s="199">
        <f>SUM(BS2:BS132)</f>
        <v/>
      </c>
      <c r="BT133" s="199">
        <f>SUM(BT2:BT132)</f>
        <v/>
      </c>
      <c r="BU133" s="199">
        <f>SUM(BU2:BU132)</f>
        <v/>
      </c>
      <c r="BV133" s="199">
        <f>SUM(BV2:BV132)</f>
        <v/>
      </c>
      <c r="BW133" s="199">
        <f>SUM(BW2:BW132)</f>
        <v/>
      </c>
      <c r="BX133" s="199">
        <f>SUM(BX2:BX132)</f>
        <v/>
      </c>
      <c r="BY133" s="199">
        <f>SUM(BY2:BY132)</f>
        <v/>
      </c>
      <c r="BZ133" s="199">
        <f>SUM(BZ2:BZ132)</f>
        <v/>
      </c>
      <c r="CA133" s="199">
        <f>SUM(CA2:CA132)</f>
        <v/>
      </c>
      <c r="CB133" s="199">
        <f>SUM(CB2:CB132)</f>
        <v/>
      </c>
      <c r="CC133" s="199">
        <f>SUM(CC2:CC132)</f>
        <v/>
      </c>
      <c r="CD133" s="199">
        <f>SUM(CD2:CD132)</f>
        <v/>
      </c>
      <c r="CE133" s="199">
        <f>SUM(CE2:CE132)</f>
        <v/>
      </c>
      <c r="CF133" s="199">
        <f>SUM(CF2:CF132)</f>
        <v/>
      </c>
      <c r="CG133" s="199">
        <f>SUM(CG2:CG132)</f>
        <v/>
      </c>
      <c r="CH133" s="199">
        <f>SUM(CH2:CH132)</f>
        <v/>
      </c>
      <c r="CI133" s="199">
        <f>SUM(CI2:CI132)</f>
        <v/>
      </c>
      <c r="CJ133" s="199">
        <f>SUM(CJ2:CJ132)</f>
        <v/>
      </c>
      <c r="CK133" s="199">
        <f>SUM(CK2:CK132)</f>
        <v/>
      </c>
      <c r="CL133" s="199">
        <f>SUM(CL2:CL132)</f>
        <v/>
      </c>
      <c r="CM133" s="199">
        <f>SUM(CM2:CM132)</f>
        <v/>
      </c>
      <c r="CN133" s="199">
        <f>SUM(CN2:CN132)</f>
        <v/>
      </c>
      <c r="CO133" s="199">
        <f>SUM(CO2:CO132)</f>
        <v/>
      </c>
      <c r="CP133" s="199">
        <f>SUM(CP2:CP132)</f>
        <v/>
      </c>
      <c r="CQ133" s="199">
        <f>SUM(CQ2:CQ132)</f>
        <v/>
      </c>
      <c r="CR133" s="199">
        <f>SUM(CR2:CR132)</f>
        <v/>
      </c>
      <c r="CS133" s="199">
        <f>SUM(CS2:CS132)</f>
        <v/>
      </c>
      <c r="CT133" s="199">
        <f>SUM(CT2:CT132)</f>
        <v/>
      </c>
      <c r="CU133" s="199">
        <f>SUM(CU2:CU132)</f>
        <v/>
      </c>
      <c r="CV133" s="199">
        <f>SUM(CV2:CV132)</f>
        <v/>
      </c>
      <c r="CW133" s="199">
        <f>SUM(CW2:CW132)</f>
        <v/>
      </c>
      <c r="CX133" s="199">
        <f>SUM(CX2:CX132)</f>
        <v/>
      </c>
      <c r="CY133" s="199">
        <f>SUM(CY2:CY132)</f>
        <v/>
      </c>
      <c r="CZ133" s="199">
        <f>SUM(CZ2:CZ132)</f>
        <v/>
      </c>
      <c r="DA133" s="199">
        <f>SUM(DA2:DA132)</f>
        <v/>
      </c>
      <c r="DB133" s="199">
        <f>SUM(DB2:DB132)</f>
        <v/>
      </c>
      <c r="DC133" s="199">
        <f>SUM(DC2:DC132)</f>
        <v/>
      </c>
      <c r="DD133" s="199">
        <f>SUM(DD2:DD132)</f>
        <v/>
      </c>
      <c r="DE133" s="199">
        <f>SUM(DE2:DE132)</f>
        <v/>
      </c>
      <c r="DF133" s="199">
        <f>SUM(DF2:DF132)</f>
        <v/>
      </c>
      <c r="DG133" s="199">
        <f>SUM(DG2:DG132)</f>
        <v/>
      </c>
      <c r="DH133" s="199">
        <f>SUM(DH2:DH132)</f>
        <v/>
      </c>
      <c r="DI133" s="199">
        <f>SUM(DI2:DI132)</f>
        <v/>
      </c>
      <c r="DJ133" s="199">
        <f>SUM(DJ2:DJ132)</f>
        <v/>
      </c>
      <c r="DK133" s="199">
        <f>SUM(DK2:DK132)</f>
        <v/>
      </c>
      <c r="DL133" s="199">
        <f>SUM(DL2:DL132)</f>
        <v/>
      </c>
      <c r="DM133" s="199">
        <f>SUM(DM2:DM132)</f>
        <v/>
      </c>
      <c r="DN133" s="199">
        <f>SUM(DN2:DN132)</f>
        <v/>
      </c>
      <c r="DO133" s="199">
        <f>SUM(DO2:DO132)</f>
        <v/>
      </c>
      <c r="DP133" s="199">
        <f>SUM(DP2:DP132)</f>
        <v/>
      </c>
      <c r="DQ133" s="199">
        <f>SUM(DQ2:DQ132)</f>
        <v/>
      </c>
      <c r="DR133" s="199">
        <f>SUM(DR2:DR132)</f>
        <v/>
      </c>
      <c r="DS133" s="199">
        <f>SUM(DS2:DS132)</f>
        <v/>
      </c>
      <c r="DT133" s="199">
        <f>SUM(DT2:DT132)</f>
        <v/>
      </c>
      <c r="DU133" s="199">
        <f>SUM(DU2:DU132)</f>
        <v/>
      </c>
      <c r="DV133" s="199">
        <f>SUM(DV2:DV132)</f>
        <v/>
      </c>
      <c r="DW133" s="199">
        <f>SUM(DW2:DW132)</f>
        <v/>
      </c>
      <c r="DX133" s="199">
        <f>SUM(DX2:DX132)</f>
        <v/>
      </c>
      <c r="DY133" s="199">
        <f>SUM(DY2:DY132)</f>
        <v/>
      </c>
      <c r="DZ133" s="199">
        <f>SUM(DZ2:DZ132)</f>
        <v/>
      </c>
      <c r="EA133" s="199">
        <f>SUM(EA2:EA132)</f>
        <v/>
      </c>
      <c r="EB133" s="199">
        <f>SUM(EB2:EB132)</f>
        <v/>
      </c>
      <c r="EC133" s="199">
        <f>SUM(EC2:EC132)</f>
        <v/>
      </c>
      <c r="ED133" s="199">
        <f>SUM(ED2:ED132)</f>
        <v/>
      </c>
      <c r="EE133" s="199">
        <f>SUM(EE2:EE132)</f>
        <v/>
      </c>
      <c r="EF133" s="199">
        <f>SUM(EF2:EF132)</f>
        <v/>
      </c>
      <c r="EG133" s="185">
        <f>SUM(F133:EF133)</f>
        <v/>
      </c>
      <c r="EH133" s="186">
        <f>E133-EG133</f>
        <v/>
      </c>
    </row>
    <row r="134">
      <c r="AU134" s="36" t="n"/>
      <c r="AV134" s="36" t="n"/>
      <c r="AW134" s="36" t="n"/>
      <c r="AX134" s="36" t="n"/>
      <c r="AY134" s="36" t="n"/>
      <c r="AZ134" s="36" t="n"/>
    </row>
  </sheetData>
  <autoFilter ref="A1:GE133"/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H78"/>
  <sheetViews>
    <sheetView zoomScale="80" zoomScaleNormal="80" zoomScalePageLayoutView="80" workbookViewId="0">
      <pane xSplit="5" ySplit="1" topLeftCell="F65" activePane="bottomRight" state="frozenSplit"/>
      <selection pane="topRight" activeCell="F1" sqref="F1"/>
      <selection pane="bottomLeft" activeCell="A2" sqref="A2"/>
      <selection pane="bottomRight" activeCell="C82" sqref="C82"/>
    </sheetView>
  </sheetViews>
  <sheetFormatPr baseColWidth="8" defaultColWidth="8.85546875" defaultRowHeight="15"/>
  <cols>
    <col width="12.140625" customWidth="1" min="2" max="2"/>
    <col width="38.85546875" customWidth="1" style="70" min="3" max="3"/>
    <col width="12.140625" customWidth="1" min="4" max="4"/>
    <col width="15.85546875" customWidth="1" min="5" max="11"/>
    <col width="16.140625" customWidth="1" min="12" max="13"/>
    <col width="11.140625" customWidth="1" min="14" max="15"/>
    <col width="13.42578125" customWidth="1" min="16" max="29"/>
    <col width="14" customWidth="1" min="30" max="35"/>
    <col width="13.42578125" customWidth="1" min="36" max="49"/>
    <col width="15.140625" customWidth="1" min="50" max="50"/>
    <col width="13.42578125" customWidth="1" min="51" max="163"/>
    <col width="13" customWidth="1" min="164" max="164"/>
  </cols>
  <sheetData>
    <row r="1" ht="65.25" customFormat="1" customHeight="1" s="28">
      <c r="A1" s="11" t="n"/>
      <c r="B1" s="173" t="inlineStr">
        <is>
          <t xml:space="preserve">Posting Date </t>
        </is>
      </c>
      <c r="C1" s="67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A210527A140LOCUST</t>
        </is>
      </c>
      <c r="G1" s="22" t="inlineStr">
        <is>
          <t>A210501B519CELINE</t>
        </is>
      </c>
      <c r="H1" s="22" t="inlineStr">
        <is>
          <t>A210624B620ISPLAYDAYV2</t>
        </is>
      </c>
      <c r="I1" s="22" t="inlineStr">
        <is>
          <t>A210311B620POGOPINS</t>
        </is>
      </c>
      <c r="J1" s="22" t="inlineStr">
        <is>
          <t>A210521BF2POWER</t>
        </is>
      </c>
      <c r="K1" s="22" t="inlineStr">
        <is>
          <t>A210501BF3MAKAHADEVCAM</t>
        </is>
      </c>
      <c r="L1" s="22" t="inlineStr">
        <is>
          <t>A210719D27CHIPSET</t>
        </is>
      </c>
      <c r="M1" s="22" t="inlineStr">
        <is>
          <t>A210709D52DEVCARDNFC</t>
        </is>
      </c>
      <c r="N1" s="22" t="inlineStr">
        <is>
          <t>A210514D6XUSBC</t>
        </is>
      </c>
      <c r="O1" s="22" t="inlineStr">
        <is>
          <t>A210527DA6BXAUDIO</t>
        </is>
      </c>
      <c r="P1" s="22" t="inlineStr">
        <is>
          <t>A210318DA7B3BASEBOARD</t>
        </is>
      </c>
      <c r="Q1" s="22" t="inlineStr">
        <is>
          <t>A210527DA7BXTOPBONGODROP</t>
        </is>
      </c>
      <c r="R1" s="22" t="inlineStr">
        <is>
          <t>A210318DA7B3CHIPSET</t>
        </is>
      </c>
      <c r="S1" s="22" t="inlineStr">
        <is>
          <t>A210628D73TORONTOSWTOBF3</t>
        </is>
      </c>
      <c r="T1" s="22" t="inlineStr">
        <is>
          <t>A210528D7XARC</t>
        </is>
      </c>
      <c r="U1" s="22" t="inlineStr">
        <is>
          <t>A210419DA2ByDISPLAY</t>
        </is>
      </c>
      <c r="V1" s="22" t="inlineStr">
        <is>
          <t>A210419DA7BxDISPLAY</t>
        </is>
      </c>
      <c r="W1" s="22" t="inlineStr">
        <is>
          <t>A210419DA7BxOPTICAL</t>
        </is>
      </c>
      <c r="X1" s="22" t="inlineStr">
        <is>
          <t>A210318DA7B3CHARGER</t>
        </is>
      </c>
      <c r="Y1" s="22" t="inlineStr">
        <is>
          <t>A210729D73NAND2</t>
        </is>
      </c>
      <c r="Z1" s="22" t="inlineStr">
        <is>
          <t>A210527DA7BXIRONMAN</t>
        </is>
      </c>
      <c r="AA1" s="22" t="inlineStr">
        <is>
          <t>A210527DA7BXSENSOR</t>
        </is>
      </c>
      <c r="AB1" s="22" t="inlineStr">
        <is>
          <t>A210618D73STARDUST</t>
        </is>
      </c>
      <c r="AC1" s="22" t="inlineStr">
        <is>
          <t>A210506EA5BOX2MCITADISCRETE</t>
        </is>
      </c>
      <c r="AD1" s="22" t="inlineStr">
        <is>
          <t>EA5 PIC CARRIER GEN2P5P2</t>
        </is>
      </c>
      <c r="AE1" s="22" t="inlineStr">
        <is>
          <t xml:space="preserve">A210709E126DBDisplay </t>
        </is>
      </c>
      <c r="AF1" s="22" t="inlineStr">
        <is>
          <t>A210630E75BASEBOARDNAGA</t>
        </is>
      </c>
      <c r="AG1" s="22" t="inlineStr">
        <is>
          <t>A210630E75CHARGERNAGA</t>
        </is>
      </c>
      <c r="AH1" s="22" t="inlineStr">
        <is>
          <t>A210308E126MINICARRIER</t>
        </is>
      </c>
      <c r="AI1" s="22" t="inlineStr">
        <is>
          <t>A210730D63E75KATARADISPOSABLE</t>
        </is>
      </c>
      <c r="AJ1" s="22" t="inlineStr">
        <is>
          <t>A210625E126PDBPFE1500</t>
        </is>
      </c>
      <c r="AK1" s="22" t="inlineStr">
        <is>
          <t>A210507J271ACE2</t>
        </is>
      </c>
      <c r="AL1" s="22" t="inlineStr">
        <is>
          <t>A210507J271CAMERA</t>
        </is>
      </c>
      <c r="AM1" s="22" t="inlineStr">
        <is>
          <t>A210422J271DEV</t>
        </is>
      </c>
      <c r="AN1" s="22" t="inlineStr">
        <is>
          <t>A210507J271DOG</t>
        </is>
      </c>
      <c r="AO1" s="22" t="inlineStr">
        <is>
          <t>A210426J271MOTIONSENSOR</t>
        </is>
      </c>
      <c r="AP1" s="22" t="inlineStr">
        <is>
          <t>A210630J271INTERPOSER</t>
        </is>
      </c>
      <c r="AQ1" s="22" t="inlineStr">
        <is>
          <t>A210218J310DEV2MLB</t>
        </is>
      </c>
      <c r="AR1" s="22" t="inlineStr">
        <is>
          <t>A210329J310SCORPIUS</t>
        </is>
      </c>
      <c r="AS1" s="22" t="inlineStr">
        <is>
          <t>A210819X2260MLBB</t>
        </is>
      </c>
      <c r="AT1" s="22" t="inlineStr">
        <is>
          <t>A210624X2335POCLED
(J955/X2335 POC LED)</t>
        </is>
      </c>
      <c r="AU1" s="22" t="inlineStr">
        <is>
          <t>A210603NA1B9C9NFC2</t>
        </is>
      </c>
      <c r="AV1" s="22" t="inlineStr">
        <is>
          <t>A210421N301BALTORO</t>
        </is>
      </c>
      <c r="AW1" s="22" t="inlineStr">
        <is>
          <t>A210527T2345SUB15DEV</t>
        </is>
      </c>
      <c r="AX1" s="22" t="inlineStr">
        <is>
          <t>A201110QUICKSILVERBRAIN
(T275 Quicksilver Brain)</t>
        </is>
      </c>
      <c r="AY1" s="22" t="inlineStr">
        <is>
          <t>A210520T306ALPACARALLY</t>
        </is>
      </c>
      <c r="AZ1" s="22" t="inlineStr">
        <is>
          <t>A210616T306COYOTE</t>
        </is>
      </c>
      <c r="BA1" s="22" t="inlineStr">
        <is>
          <t>A210510T306COYOTELITE</t>
        </is>
      </c>
      <c r="BB1" s="22" t="inlineStr">
        <is>
          <t>A210818T306COYOTEMAXX</t>
        </is>
      </c>
      <c r="BC1" s="22" t="inlineStr">
        <is>
          <t>A210318T348CHANNINGTCBU</t>
        </is>
      </c>
      <c r="BD1" s="22" t="inlineStr">
        <is>
          <t>A210720T306DRIFTDPM</t>
        </is>
      </c>
      <c r="BE1" s="22" t="inlineStr">
        <is>
          <t>A210817T554DEVDURANTBU</t>
        </is>
      </c>
      <c r="BF1" s="22" t="inlineStr">
        <is>
          <t>A210727T683KAUAI</t>
        </is>
      </c>
      <c r="BG1" s="22" t="inlineStr">
        <is>
          <t>A210719T683OAHUC4TONOODLE</t>
        </is>
      </c>
      <c r="BH1" s="22" t="inlineStr">
        <is>
          <t>A210323T306SINK</t>
        </is>
      </c>
      <c r="BI1" s="22" t="inlineStr">
        <is>
          <t>A210625T683TRBROWLED</t>
        </is>
      </c>
      <c r="BJ1" s="22" t="inlineStr">
        <is>
          <t>A210518TA7B4C2HIROSECABLE</t>
        </is>
      </c>
      <c r="BK1" s="22" t="inlineStr">
        <is>
          <t>A210520T773THUMPER</t>
        </is>
      </c>
      <c r="BL1" s="22" t="inlineStr">
        <is>
          <t>A210823T807ALLISONTOBF3&amp;BF3CCC</t>
        </is>
      </c>
      <c r="BM1" s="22" t="inlineStr">
        <is>
          <t>A210111T841ADEL</t>
        </is>
      </c>
      <c r="BN1" s="22" t="inlineStr">
        <is>
          <t>A210824T841ASHDEV1</t>
        </is>
      </c>
      <c r="BO1" s="22" t="inlineStr">
        <is>
          <t>A210512T841BANDERA2</t>
        </is>
      </c>
      <c r="BP1" s="22" t="inlineStr">
        <is>
          <t>A210204T841BEAST</t>
        </is>
      </c>
      <c r="BQ1" s="22" t="inlineStr">
        <is>
          <t>A210517T841CARPOAMS</t>
        </is>
      </c>
      <c r="BR1" s="22" t="inlineStr">
        <is>
          <t>A210719T841CARROTCAKE</t>
        </is>
      </c>
      <c r="BS1" s="22" t="inlineStr">
        <is>
          <t>A210409T841CASTLE</t>
        </is>
      </c>
      <c r="BT1" s="22" t="inlineStr">
        <is>
          <t>A210422T841COMET</t>
        </is>
      </c>
      <c r="BU1" s="22" t="inlineStr">
        <is>
          <t>A210602T841CRICKET</t>
        </is>
      </c>
      <c r="BV1" s="22" t="inlineStr">
        <is>
          <t>A210409T841CROSSBONES</t>
        </is>
      </c>
      <c r="BW1" s="22" t="inlineStr">
        <is>
          <t>A210409T841CYGNUS</t>
        </is>
      </c>
      <c r="BX1" s="22" t="inlineStr">
        <is>
          <t>A210326T841DROGON</t>
        </is>
      </c>
      <c r="BY1" s="22" t="inlineStr">
        <is>
          <t>A210323T841GRACULA</t>
        </is>
      </c>
      <c r="BZ1" s="22" t="inlineStr">
        <is>
          <t>A210414T841KING</t>
        </is>
      </c>
      <c r="CA1" s="22" t="inlineStr">
        <is>
          <t>A210219T841LLTCBOARDS</t>
        </is>
      </c>
      <c r="CB1" s="22" t="inlineStr">
        <is>
          <t>A210719T841LLTIBOARDS</t>
        </is>
      </c>
      <c r="CC1" s="22" t="inlineStr">
        <is>
          <t>A210607T841LLTPBOARDS</t>
        </is>
      </c>
      <c r="CD1" s="22" t="inlineStr">
        <is>
          <t>A210222T841LLTRBOARDS</t>
        </is>
      </c>
      <c r="CE1" s="22" t="inlineStr">
        <is>
          <t>A210816T841SLTDDB5</t>
        </is>
      </c>
      <c r="CF1" s="22" t="inlineStr">
        <is>
          <t>A210622T841PAHVO</t>
        </is>
      </c>
      <c r="CG1" s="22" t="inlineStr">
        <is>
          <t>A210514T841RABOOT</t>
        </is>
      </c>
      <c r="CH1" s="22" t="inlineStr">
        <is>
          <t>A210514T841RATTATA</t>
        </is>
      </c>
      <c r="CI1" s="22" t="inlineStr">
        <is>
          <t>A210312T841ROOK</t>
        </is>
      </c>
      <c r="CJ1" s="22" t="inlineStr">
        <is>
          <t>A210326T841ROYALPALM</t>
        </is>
      </c>
      <c r="CK1" s="22" t="inlineStr">
        <is>
          <t>A210816T841VEGETADEV1</t>
        </is>
      </c>
      <c r="CL1" s="22" t="inlineStr">
        <is>
          <t>T877 OV Control</t>
        </is>
      </c>
      <c r="CM1" s="22" t="inlineStr">
        <is>
          <t>A210825T877SPUTNIK</t>
        </is>
      </c>
      <c r="CN1" s="22" t="inlineStr">
        <is>
          <t>A210420T936BLAZAR</t>
        </is>
      </c>
      <c r="CO1" s="22" t="inlineStr">
        <is>
          <t>A210618T995TAMBADEV2</t>
        </is>
      </c>
      <c r="CP1" s="177" t="inlineStr">
        <is>
          <t>A210527T1023NMBDEV</t>
        </is>
      </c>
      <c r="CQ1" s="177" t="inlineStr">
        <is>
          <t>A210708T1251MIC</t>
        </is>
      </c>
      <c r="CR1" s="177" t="inlineStr">
        <is>
          <t>A210708T1251ONO2MLB</t>
        </is>
      </c>
      <c r="CS1" s="177" t="inlineStr">
        <is>
          <t>A210708T1251AMPPOWER</t>
        </is>
      </c>
      <c r="CT1" s="177" t="inlineStr">
        <is>
          <t>T2345 SUB 15</t>
        </is>
      </c>
      <c r="CU1" s="177" t="inlineStr">
        <is>
          <t>A210520TRIANGULUMINT
(T683 SCAM)</t>
        </is>
      </c>
      <c r="CV1" s="177" t="inlineStr">
        <is>
          <t>X373 BUZZY</t>
        </is>
      </c>
      <c r="CW1" s="177" t="inlineStr">
        <is>
          <t>A210624X582DEV</t>
        </is>
      </c>
      <c r="CX1" s="177" t="inlineStr">
        <is>
          <t>A210126XA1B0C5D1E4ARCHEDEBUG</t>
        </is>
      </c>
      <c r="CY1" s="177" t="inlineStr">
        <is>
          <t>A210126XA1B0C5D1E4ARCHEPERFORMANCE</t>
        </is>
      </c>
      <c r="CZ1" s="177" t="inlineStr">
        <is>
          <t>A210203XA1B0C5D1E4RFDEV3</t>
        </is>
      </c>
      <c r="DA1" s="22" t="inlineStr">
        <is>
          <t>A201208X1230AUDIO</t>
        </is>
      </c>
      <c r="DB1" s="22" t="inlineStr">
        <is>
          <t>A210709X1230BASE</t>
        </is>
      </c>
      <c r="DC1" s="22" t="inlineStr">
        <is>
          <t>A210701X1230BORA</t>
        </is>
      </c>
      <c r="DD1" s="22" t="inlineStr">
        <is>
          <t>A210701X1230CAMERAIFC</t>
        </is>
      </c>
      <c r="DE1" s="22" t="inlineStr">
        <is>
          <t>A210701X1230CAMERAOFC</t>
        </is>
      </c>
      <c r="DF1" s="177" t="inlineStr">
        <is>
          <t>A210622X1230DEBUGDNGL</t>
        </is>
      </c>
      <c r="DG1" s="177" t="inlineStr">
        <is>
          <t>A210709X1230DEVOPTICALSENSORS</t>
        </is>
      </c>
      <c r="DH1" s="177" t="inlineStr">
        <is>
          <t>A210720X1230IPD</t>
        </is>
      </c>
      <c r="DI1" s="177" t="inlineStr">
        <is>
          <t>A210615X1230MLBEVT</t>
        </is>
      </c>
      <c r="DJ1" s="177" t="inlineStr">
        <is>
          <t>A201230X1230PUCK</t>
        </is>
      </c>
      <c r="DK1" s="177" t="inlineStr">
        <is>
          <t>A210226XA1B2C3D0RIGLEXOJUMPLR</t>
        </is>
      </c>
      <c r="DL1" s="177" t="inlineStr">
        <is>
          <t>A210709X1230USBC</t>
        </is>
      </c>
      <c r="DM1" s="177" t="inlineStr">
        <is>
          <t>A210701X1230STATEN</t>
        </is>
      </c>
      <c r="DN1" s="177" t="inlineStr">
        <is>
          <t>A210603X2042DEV2</t>
        </is>
      </c>
      <c r="DO1" s="177" t="inlineStr">
        <is>
          <t>A2100601X2042PP1</t>
        </is>
      </c>
      <c r="DP1" s="177" t="inlineStr">
        <is>
          <t>A210512X2042TAYCAN</t>
        </is>
      </c>
      <c r="DQ1" s="22" t="inlineStr">
        <is>
          <t>A210629X2042YELLOWWOODMK2</t>
        </is>
      </c>
      <c r="DR1" s="177" t="inlineStr">
        <is>
          <t>A210420X2109DEV</t>
        </is>
      </c>
      <c r="DS1" s="177" t="inlineStr">
        <is>
          <t>A210224X2158DEVSYSTEM</t>
        </is>
      </c>
      <c r="DT1" s="177" t="inlineStr">
        <is>
          <t>A210609X2158LILLAGUNA</t>
        </is>
      </c>
      <c r="DU1" s="177" t="inlineStr">
        <is>
          <t>A210110X2159DEVMOTHERSHIP</t>
        </is>
      </c>
      <c r="DV1" s="177" t="inlineStr">
        <is>
          <t>X222/X2222 Dev</t>
        </is>
      </c>
      <c r="DW1" s="22" t="inlineStr">
        <is>
          <t>A210624X2281WAV</t>
        </is>
      </c>
      <c r="DX1" s="22" t="inlineStr">
        <is>
          <t>A210624X2281XLB</t>
        </is>
      </c>
      <c r="DY1" s="22" t="inlineStr">
        <is>
          <t>A210616X2337CAMERA</t>
        </is>
      </c>
      <c r="DZ1" s="22" t="inlineStr">
        <is>
          <t>A210607X2337CERES</t>
        </is>
      </c>
      <c r="EA1" s="22" t="inlineStr">
        <is>
          <t>X2337 (Daytona) Dev</t>
        </is>
      </c>
      <c r="EB1" s="22" t="inlineStr">
        <is>
          <t>A210505X2337DEV1</t>
        </is>
      </c>
      <c r="EC1" s="22" t="inlineStr">
        <is>
          <t>A210603X2337DG</t>
        </is>
      </c>
      <c r="ED1" s="22" t="inlineStr">
        <is>
          <t>A210420X2337DYTONADG</t>
        </is>
      </c>
      <c r="EE1" s="22" t="inlineStr">
        <is>
          <t>A210601X2337INF</t>
        </is>
      </c>
      <c r="EF1" s="22" t="inlineStr">
        <is>
          <t>A210628X2337MOTIONSENSOR</t>
        </is>
      </c>
      <c r="EG1" s="22" t="inlineStr">
        <is>
          <t>A210607X2337NAND</t>
        </is>
      </c>
      <c r="EH1" s="22" t="inlineStr">
        <is>
          <t>A210712X2337RFDEV1</t>
        </is>
      </c>
      <c r="EI1" s="22" t="inlineStr">
        <is>
          <t>A210608X2337SCORPIUS</t>
        </is>
      </c>
      <c r="EJ1" s="22" t="inlineStr">
        <is>
          <t>A210607X2337SPEAKERAMP</t>
        </is>
      </c>
      <c r="EK1" s="22" t="inlineStr">
        <is>
          <t>A210428X2353DEV</t>
        </is>
      </c>
      <c r="EL1" s="22" t="inlineStr">
        <is>
          <t>A210521X2357MLB</t>
        </is>
      </c>
      <c r="EM1" s="22" t="inlineStr">
        <is>
          <t>A210713X2357MLBP2B</t>
        </is>
      </c>
      <c r="EN1" s="22" t="inlineStr">
        <is>
          <t>A210524X2363NFC</t>
        </is>
      </c>
      <c r="EO1" s="22" t="inlineStr">
        <is>
          <t>A210914X2363RFDEVDS</t>
        </is>
      </c>
      <c r="EP1" s="22" t="inlineStr">
        <is>
          <t>A210318XA2B4C1D1CARPODEBUG</t>
        </is>
      </c>
      <c r="EQ1" s="22" t="inlineStr">
        <is>
          <t>A210318XA2B4C1D1CARPOPERFORMANCE</t>
        </is>
      </c>
      <c r="ER1" s="22" t="inlineStr">
        <is>
          <t>A21083X2411RFDEV1</t>
        </is>
      </c>
      <c r="ES1" s="22" t="inlineStr">
        <is>
          <t>A210729X2411LEDA</t>
        </is>
      </c>
      <c r="ET1" s="22" t="inlineStr">
        <is>
          <t>A210415XA2B4C1D1PAEVBs</t>
        </is>
      </c>
      <c r="EU1" s="22" t="inlineStr">
        <is>
          <t>A21083X2411PCIEBRIDGE</t>
        </is>
      </c>
      <c r="EV1" s="22" t="inlineStr">
        <is>
          <t>A210803X2411RFRIDGE</t>
        </is>
      </c>
      <c r="EW1" s="22" t="inlineStr">
        <is>
          <t>A210415XA2B4C1D1RFEBs</t>
        </is>
      </c>
      <c r="EX1" s="22" t="inlineStr">
        <is>
          <t>A210412XA2B4C5D0IBIS</t>
        </is>
      </c>
      <c r="EY1" s="22" t="inlineStr">
        <is>
          <t>A210312X2540DCMOTIONSE</t>
        </is>
      </c>
      <c r="EZ1" s="22" t="inlineStr">
        <is>
          <t>A210719X2469DOG</t>
        </is>
      </c>
      <c r="FA1" s="22" t="inlineStr">
        <is>
          <t>A210318X2540KOKO2STARK</t>
        </is>
      </c>
      <c r="FB1" s="22" t="inlineStr">
        <is>
          <t>A210408X2940GDCSONNET</t>
        </is>
      </c>
      <c r="FC1" s="37" t="inlineStr">
        <is>
          <t>A200917Z7VIEW2MLB</t>
        </is>
      </c>
      <c r="FD1" s="37" t="inlineStr">
        <is>
          <t>A201109Z7VIEW2PREAMP</t>
        </is>
      </c>
      <c r="FE1" s="37" t="inlineStr">
        <is>
          <t>A210512Z7VIEW2VALSWCARD</t>
        </is>
      </c>
      <c r="FF1" s="37" t="inlineStr">
        <is>
          <t>A201129Z51YELLOWWOOD</t>
        </is>
      </c>
      <c r="FG1" s="178" t="inlineStr">
        <is>
          <t>Total Amount</t>
        </is>
      </c>
      <c r="FH1" s="12" t="n"/>
    </row>
    <row r="2">
      <c r="A2" s="5" t="n">
        <v>1</v>
      </c>
      <c r="B2" s="179" t="n">
        <v>44447</v>
      </c>
      <c r="C2" s="68" t="inlineStr">
        <is>
          <t>3-412-64498</t>
        </is>
      </c>
      <c r="D2" s="180" t="n">
        <v>44442</v>
      </c>
      <c r="E2" s="181" t="n">
        <v>2567.94</v>
      </c>
      <c r="F2" s="182" t="n"/>
      <c r="G2" s="182" t="n"/>
      <c r="H2" s="182" t="n"/>
      <c r="I2" s="182" t="n"/>
      <c r="J2" s="182" t="n"/>
      <c r="K2" s="182" t="n"/>
      <c r="L2" s="182" t="n"/>
      <c r="M2" s="182" t="n"/>
      <c r="N2" s="182" t="n"/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2" t="n"/>
      <c r="AC2" s="182" t="n"/>
      <c r="AD2" s="182" t="n"/>
      <c r="AE2" s="182" t="n"/>
      <c r="AF2" s="182" t="n"/>
      <c r="AG2" s="182" t="n"/>
      <c r="AH2" s="182" t="n"/>
      <c r="AI2" s="182" t="n"/>
      <c r="AJ2" s="182" t="n"/>
      <c r="AK2" s="182" t="n"/>
      <c r="AL2" s="182" t="n"/>
      <c r="AM2" s="182" t="n"/>
      <c r="AN2" s="183" t="n">
        <v>1226.27</v>
      </c>
      <c r="AO2" s="182" t="n"/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182" t="n"/>
      <c r="BN2" s="182" t="n"/>
      <c r="BO2" s="183">
        <f>38.23+208.03</f>
        <v/>
      </c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n"/>
      <c r="CB2" s="182" t="n"/>
      <c r="CC2" s="182" t="n"/>
      <c r="CD2" s="182" t="n"/>
      <c r="CE2" s="182" t="n"/>
      <c r="CF2" s="182" t="n"/>
      <c r="CG2" s="182" t="n"/>
      <c r="CH2" s="182" t="n"/>
      <c r="CI2" s="182" t="n"/>
      <c r="CJ2" s="182" t="n"/>
      <c r="CK2" s="182" t="n"/>
      <c r="CL2" s="182" t="n"/>
      <c r="CM2" s="182" t="n"/>
      <c r="CN2" s="182" t="n"/>
      <c r="CO2" s="182" t="n"/>
      <c r="CP2" s="182" t="n"/>
      <c r="CQ2" s="182" t="n"/>
      <c r="CR2" s="182" t="n"/>
      <c r="CS2" s="182" t="n"/>
      <c r="CT2" s="182" t="n"/>
      <c r="CU2" s="182" t="n"/>
      <c r="CV2" s="182" t="n"/>
      <c r="CW2" s="182" t="n"/>
      <c r="CX2" s="182" t="n"/>
      <c r="CY2" s="182" t="n"/>
      <c r="CZ2" s="182" t="n"/>
      <c r="DA2" s="182" t="n"/>
      <c r="DB2" s="183" t="n">
        <v>1047.77</v>
      </c>
      <c r="DC2" s="182" t="n"/>
      <c r="DD2" s="182" t="n"/>
      <c r="DE2" s="182" t="n"/>
      <c r="DF2" s="182" t="n"/>
      <c r="DG2" s="182" t="n"/>
      <c r="DH2" s="182" t="n"/>
      <c r="DI2" s="182" t="n"/>
      <c r="DJ2" s="182" t="n"/>
      <c r="DK2" s="182" t="n"/>
      <c r="DL2" s="182" t="n"/>
      <c r="DM2" s="182" t="n"/>
      <c r="DN2" s="182" t="n"/>
      <c r="DO2" s="182" t="n"/>
      <c r="DP2" s="182" t="n"/>
      <c r="DQ2" s="182" t="n"/>
      <c r="DR2" s="182" t="n"/>
      <c r="DS2" s="182" t="n"/>
      <c r="DT2" s="182" t="n"/>
      <c r="DU2" s="182" t="n"/>
      <c r="DV2" s="182" t="n"/>
      <c r="DW2" s="182" t="n"/>
      <c r="DX2" s="182" t="n"/>
      <c r="DY2" s="182" t="n"/>
      <c r="DZ2" s="182" t="n"/>
      <c r="EA2" s="182" t="n"/>
      <c r="EB2" s="182" t="n"/>
      <c r="EC2" s="182" t="n"/>
      <c r="ED2" s="182" t="n"/>
      <c r="EE2" s="182" t="n"/>
      <c r="EF2" s="182" t="n"/>
      <c r="EG2" s="182" t="n"/>
      <c r="EH2" s="182" t="n"/>
      <c r="EI2" s="182" t="n"/>
      <c r="EJ2" s="182" t="n"/>
      <c r="EK2" s="182" t="n"/>
      <c r="EL2" s="182" t="n"/>
      <c r="EM2" s="182" t="n"/>
      <c r="EN2" s="182" t="n"/>
      <c r="EO2" s="182" t="n"/>
      <c r="EP2" s="182" t="n"/>
      <c r="EQ2" s="182" t="n"/>
      <c r="ER2" s="182" t="n"/>
      <c r="ES2" s="182" t="n"/>
      <c r="ET2" s="182" t="n"/>
      <c r="EU2" s="183" t="n">
        <v>47.64</v>
      </c>
      <c r="EV2" s="182" t="n"/>
      <c r="EW2" s="182" t="n"/>
      <c r="EX2" s="182" t="n"/>
      <c r="EY2" s="182" t="n"/>
      <c r="EZ2" s="182" t="n"/>
      <c r="FA2" s="182" t="n"/>
      <c r="FB2" s="182" t="n"/>
      <c r="FC2" s="184" t="n"/>
      <c r="FD2" s="184" t="n"/>
      <c r="FE2" s="184" t="n"/>
      <c r="FF2" s="184" t="n"/>
      <c r="FG2" s="185">
        <f>SUM(F2:FF2)</f>
        <v/>
      </c>
      <c r="FH2" s="186">
        <f>E2-FG2</f>
        <v/>
      </c>
    </row>
    <row r="3">
      <c r="A3" s="5" t="n">
        <v>2</v>
      </c>
      <c r="B3" s="179" t="n">
        <v>44447</v>
      </c>
      <c r="C3" s="68" t="inlineStr">
        <is>
          <t>3-411-88457</t>
        </is>
      </c>
      <c r="D3" s="180" t="n">
        <v>44440</v>
      </c>
      <c r="E3" s="181" t="n">
        <v>1260.15</v>
      </c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2" t="n"/>
      <c r="BB3" s="183" t="n">
        <v>838.67</v>
      </c>
      <c r="BC3" s="182" t="n"/>
      <c r="BD3" s="182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2" t="n"/>
      <c r="BO3" s="182" t="n"/>
      <c r="BP3" s="182" t="n"/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2" t="n"/>
      <c r="CQ3" s="182" t="n"/>
      <c r="CR3" s="182" t="n"/>
      <c r="CS3" s="182" t="n"/>
      <c r="CT3" s="182" t="n"/>
      <c r="CU3" s="182" t="n"/>
      <c r="CV3" s="182" t="n"/>
      <c r="CW3" s="182" t="n"/>
      <c r="CX3" s="182" t="n"/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2" t="n"/>
      <c r="DH3" s="182" t="n"/>
      <c r="DI3" s="182" t="n"/>
      <c r="DJ3" s="182" t="n"/>
      <c r="DK3" s="182" t="n"/>
      <c r="DL3" s="182" t="n"/>
      <c r="DM3" s="182" t="n"/>
      <c r="DN3" s="182" t="n"/>
      <c r="DO3" s="182" t="n"/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2" t="n"/>
      <c r="DY3" s="182" t="n"/>
      <c r="DZ3" s="182" t="n"/>
      <c r="EA3" s="182" t="n"/>
      <c r="EB3" s="183" t="n">
        <v>421.48</v>
      </c>
      <c r="EC3" s="182" t="n"/>
      <c r="ED3" s="182" t="n"/>
      <c r="EE3" s="182" t="n"/>
      <c r="EF3" s="182" t="n"/>
      <c r="EG3" s="182" t="n"/>
      <c r="EH3" s="182" t="n"/>
      <c r="EI3" s="182" t="n"/>
      <c r="EJ3" s="182" t="n"/>
      <c r="EK3" s="182" t="n"/>
      <c r="EL3" s="182" t="n"/>
      <c r="EM3" s="182" t="n"/>
      <c r="EN3" s="182" t="n"/>
      <c r="EO3" s="182" t="n"/>
      <c r="EP3" s="182" t="n"/>
      <c r="EQ3" s="182" t="n"/>
      <c r="ER3" s="182" t="n"/>
      <c r="ES3" s="182" t="n"/>
      <c r="ET3" s="182" t="n"/>
      <c r="EU3" s="182" t="n"/>
      <c r="EV3" s="182" t="n"/>
      <c r="EW3" s="182" t="n"/>
      <c r="EX3" s="182" t="n"/>
      <c r="EY3" s="182" t="n"/>
      <c r="EZ3" s="182" t="n"/>
      <c r="FA3" s="182" t="n"/>
      <c r="FB3" s="182" t="n"/>
      <c r="FC3" s="184" t="n"/>
      <c r="FD3" s="184" t="n"/>
      <c r="FE3" s="184" t="n"/>
      <c r="FF3" s="184" t="n"/>
      <c r="FG3" s="185">
        <f>SUM(F3:FF3)</f>
        <v/>
      </c>
      <c r="FH3" s="186">
        <f>E3-FG3</f>
        <v/>
      </c>
    </row>
    <row r="4">
      <c r="A4" s="5" t="n">
        <v>3</v>
      </c>
      <c r="B4" s="179" t="n">
        <v>44447</v>
      </c>
      <c r="C4" s="68" t="inlineStr">
        <is>
          <t>7-474-99299</t>
        </is>
      </c>
      <c r="D4" s="180" t="n">
        <v>44428</v>
      </c>
      <c r="E4" s="181" t="n">
        <v>8</v>
      </c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2" t="n"/>
      <c r="CC4" s="182" t="n"/>
      <c r="CD4" s="182" t="n"/>
      <c r="CE4" s="182" t="n"/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2" t="n"/>
      <c r="DU4" s="182" t="n"/>
      <c r="DV4" s="182" t="n"/>
      <c r="DW4" s="182" t="n"/>
      <c r="DX4" s="182" t="n"/>
      <c r="DY4" s="182" t="n"/>
      <c r="DZ4" s="182" t="n"/>
      <c r="EA4" s="182" t="n"/>
      <c r="EB4" s="183" t="n">
        <v>8</v>
      </c>
      <c r="EC4" s="182" t="n"/>
      <c r="ED4" s="182" t="n"/>
      <c r="EE4" s="182" t="n"/>
      <c r="EF4" s="182" t="n"/>
      <c r="EG4" s="182" t="n"/>
      <c r="EH4" s="182" t="n"/>
      <c r="EI4" s="182" t="n"/>
      <c r="EJ4" s="182" t="n"/>
      <c r="EK4" s="182" t="n"/>
      <c r="EL4" s="182" t="n"/>
      <c r="EM4" s="182" t="n"/>
      <c r="EN4" s="182" t="n"/>
      <c r="EO4" s="182" t="n"/>
      <c r="EP4" s="182" t="n"/>
      <c r="EQ4" s="182" t="n"/>
      <c r="ER4" s="182" t="n"/>
      <c r="ES4" s="182" t="n"/>
      <c r="ET4" s="182" t="n"/>
      <c r="EU4" s="182" t="n"/>
      <c r="EV4" s="182" t="n"/>
      <c r="EW4" s="182" t="n"/>
      <c r="EX4" s="182" t="n"/>
      <c r="EY4" s="182" t="n"/>
      <c r="EZ4" s="182" t="n"/>
      <c r="FA4" s="182" t="n"/>
      <c r="FB4" s="182" t="n"/>
      <c r="FC4" s="184" t="n"/>
      <c r="FD4" s="184" t="n"/>
      <c r="FE4" s="184" t="n"/>
      <c r="FF4" s="184" t="n"/>
      <c r="FG4" s="185">
        <f>SUM(F4:FF4)</f>
        <v/>
      </c>
      <c r="FH4" s="186">
        <f>E4-FG4</f>
        <v/>
      </c>
    </row>
    <row r="5">
      <c r="A5" s="5" t="n">
        <v>4</v>
      </c>
      <c r="B5" s="179" t="n">
        <v>44449</v>
      </c>
      <c r="C5" s="68" t="inlineStr">
        <is>
          <t>TTI2101559</t>
        </is>
      </c>
      <c r="D5" s="180" t="n">
        <v>44438</v>
      </c>
      <c r="E5" s="181" t="n">
        <v>269.28</v>
      </c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2" t="n"/>
      <c r="CV5" s="182" t="n"/>
      <c r="CW5" s="182" t="n"/>
      <c r="CX5" s="182" t="n"/>
      <c r="CY5" s="182" t="n"/>
      <c r="CZ5" s="183" t="n">
        <v>269.28</v>
      </c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2" t="n"/>
      <c r="DK5" s="182" t="n"/>
      <c r="DL5" s="182" t="n"/>
      <c r="DM5" s="182" t="n"/>
      <c r="DN5" s="182" t="n"/>
      <c r="DO5" s="182" t="n"/>
      <c r="DP5" s="182" t="n"/>
      <c r="DQ5" s="182" t="n"/>
      <c r="DR5" s="182" t="n"/>
      <c r="DS5" s="182" t="n"/>
      <c r="DT5" s="182" t="n"/>
      <c r="DU5" s="182" t="n"/>
      <c r="DV5" s="182" t="n"/>
      <c r="DW5" s="182" t="n"/>
      <c r="DX5" s="182" t="n"/>
      <c r="DY5" s="182" t="n"/>
      <c r="DZ5" s="182" t="n"/>
      <c r="EA5" s="182" t="n"/>
      <c r="EB5" s="182" t="n"/>
      <c r="EC5" s="182" t="n"/>
      <c r="ED5" s="182" t="n"/>
      <c r="EE5" s="182" t="n"/>
      <c r="EF5" s="182" t="n"/>
      <c r="EG5" s="182" t="n"/>
      <c r="EH5" s="182" t="n"/>
      <c r="EI5" s="182" t="n"/>
      <c r="EJ5" s="182" t="n"/>
      <c r="EK5" s="182" t="n"/>
      <c r="EL5" s="182" t="n"/>
      <c r="EM5" s="182" t="n"/>
      <c r="EN5" s="182" t="n"/>
      <c r="EO5" s="182" t="n"/>
      <c r="EP5" s="182" t="n"/>
      <c r="EQ5" s="182" t="n"/>
      <c r="ER5" s="182" t="n"/>
      <c r="ES5" s="182" t="n"/>
      <c r="ET5" s="182" t="n"/>
      <c r="EU5" s="182" t="n"/>
      <c r="EV5" s="182" t="n"/>
      <c r="EW5" s="182" t="n"/>
      <c r="EX5" s="182" t="n"/>
      <c r="EY5" s="182" t="n"/>
      <c r="EZ5" s="182" t="n"/>
      <c r="FA5" s="182" t="n"/>
      <c r="FB5" s="182" t="n"/>
      <c r="FC5" s="184" t="n"/>
      <c r="FD5" s="184" t="n"/>
      <c r="FE5" s="184" t="n"/>
      <c r="FF5" s="184" t="n"/>
      <c r="FG5" s="185">
        <f>SUM(F5:FF5)</f>
        <v/>
      </c>
      <c r="FH5" s="186">
        <f>E5-FG5</f>
        <v/>
      </c>
    </row>
    <row r="6">
      <c r="A6" s="5" t="n">
        <v>5</v>
      </c>
      <c r="B6" s="179" t="n">
        <v>44449</v>
      </c>
      <c r="C6" s="68" t="inlineStr">
        <is>
          <t>TTI4500623647</t>
        </is>
      </c>
      <c r="D6" s="180" t="n">
        <v>44438</v>
      </c>
      <c r="E6" s="181" t="n">
        <v>240.33</v>
      </c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2" t="n"/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2" t="n"/>
      <c r="CH6" s="182" t="n"/>
      <c r="CI6" s="182" t="n"/>
      <c r="CJ6" s="182" t="n"/>
      <c r="CK6" s="182" t="n"/>
      <c r="CL6" s="182" t="n"/>
      <c r="CM6" s="182" t="n"/>
      <c r="CN6" s="182" t="n"/>
      <c r="CO6" s="182" t="n"/>
      <c r="CP6" s="182" t="n"/>
      <c r="CQ6" s="182" t="n"/>
      <c r="CR6" s="182" t="n"/>
      <c r="CS6" s="182" t="n"/>
      <c r="CT6" s="182" t="n"/>
      <c r="CU6" s="182" t="n"/>
      <c r="CV6" s="182" t="n"/>
      <c r="CW6" s="182" t="n"/>
      <c r="CX6" s="182" t="n"/>
      <c r="CY6" s="182" t="n"/>
      <c r="CZ6" s="182" t="n"/>
      <c r="DA6" s="182" t="n"/>
      <c r="DB6" s="182" t="n"/>
      <c r="DC6" s="182" t="n"/>
      <c r="DD6" s="182" t="n"/>
      <c r="DE6" s="182" t="n"/>
      <c r="DF6" s="182" t="n"/>
      <c r="DG6" s="182" t="n"/>
      <c r="DH6" s="182" t="n"/>
      <c r="DI6" s="182" t="n"/>
      <c r="DJ6" s="182" t="n"/>
      <c r="DK6" s="182" t="n"/>
      <c r="DL6" s="182" t="n"/>
      <c r="DM6" s="182" t="n"/>
      <c r="DN6" s="182" t="n"/>
      <c r="DO6" s="182" t="n"/>
      <c r="DP6" s="182" t="n"/>
      <c r="DQ6" s="182" t="n"/>
      <c r="DR6" s="182" t="n"/>
      <c r="DS6" s="182" t="n"/>
      <c r="DT6" s="182" t="n"/>
      <c r="DU6" s="182" t="n"/>
      <c r="DV6" s="182" t="n"/>
      <c r="DW6" s="182" t="n"/>
      <c r="DX6" s="182" t="n"/>
      <c r="DY6" s="182" t="n"/>
      <c r="DZ6" s="182" t="n"/>
      <c r="EA6" s="182" t="n"/>
      <c r="EB6" s="182" t="n"/>
      <c r="EC6" s="182" t="n"/>
      <c r="ED6" s="182" t="n"/>
      <c r="EE6" s="182" t="n"/>
      <c r="EF6" s="182" t="n"/>
      <c r="EG6" s="182" t="n"/>
      <c r="EH6" s="182" t="n"/>
      <c r="EI6" s="182" t="n"/>
      <c r="EJ6" s="182" t="n"/>
      <c r="EK6" s="182" t="n"/>
      <c r="EL6" s="182" t="n"/>
      <c r="EM6" s="182" t="n"/>
      <c r="EN6" s="182" t="n"/>
      <c r="EO6" s="182" t="n"/>
      <c r="EP6" s="182" t="n"/>
      <c r="EQ6" s="182" t="n"/>
      <c r="ER6" s="182" t="n"/>
      <c r="ES6" s="183" t="n">
        <v>240.33</v>
      </c>
      <c r="ET6" s="183" t="n"/>
      <c r="EU6" s="182" t="n"/>
      <c r="EV6" s="182" t="n"/>
      <c r="EW6" s="182" t="n"/>
      <c r="EX6" s="182" t="n"/>
      <c r="EY6" s="182" t="n"/>
      <c r="EZ6" s="182" t="n"/>
      <c r="FA6" s="182" t="n"/>
      <c r="FB6" s="182" t="n"/>
      <c r="FC6" s="184" t="n"/>
      <c r="FD6" s="184" t="n"/>
      <c r="FE6" s="184" t="n"/>
      <c r="FF6" s="184" t="n"/>
      <c r="FG6" s="185">
        <f>SUM(F6:FF6)</f>
        <v/>
      </c>
      <c r="FH6" s="186">
        <f>E6-FG6</f>
        <v/>
      </c>
    </row>
    <row r="7">
      <c r="A7" s="5" t="n">
        <v>6</v>
      </c>
      <c r="B7" s="179" t="n">
        <v>44449</v>
      </c>
      <c r="C7" s="68" t="inlineStr">
        <is>
          <t>TTI4500623973</t>
        </is>
      </c>
      <c r="D7" s="180" t="n">
        <v>44438</v>
      </c>
      <c r="E7" s="181">
        <f>1680.96</f>
        <v/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182" t="n"/>
      <c r="EF7" s="182" t="n"/>
      <c r="EG7" s="182" t="n"/>
      <c r="EH7" s="182" t="n"/>
      <c r="EI7" s="182" t="n"/>
      <c r="EJ7" s="182" t="n"/>
      <c r="EK7" s="182" t="n"/>
      <c r="EL7" s="182" t="n"/>
      <c r="EM7" s="182" t="n"/>
      <c r="EN7" s="182" t="n"/>
      <c r="EO7" s="182" t="n"/>
      <c r="EP7" s="182" t="n"/>
      <c r="EQ7" s="182" t="n"/>
      <c r="ER7" s="182" t="n"/>
      <c r="ES7" s="182" t="n"/>
      <c r="ET7" s="182" t="n"/>
      <c r="EU7" s="183" t="n">
        <v>1680.96</v>
      </c>
      <c r="EV7" s="182" t="n"/>
      <c r="EW7" s="182" t="n"/>
      <c r="EX7" s="182" t="n"/>
      <c r="EY7" s="182" t="n"/>
      <c r="EZ7" s="182" t="n"/>
      <c r="FA7" s="182" t="n"/>
      <c r="FB7" s="182" t="n"/>
      <c r="FC7" s="184" t="n"/>
      <c r="FD7" s="184" t="n"/>
      <c r="FE7" s="184" t="n"/>
      <c r="FF7" s="184" t="n"/>
      <c r="FG7" s="185">
        <f>SUM(F7:FF7)</f>
        <v/>
      </c>
      <c r="FH7" s="186">
        <f>E7-FG7</f>
        <v/>
      </c>
    </row>
    <row r="8">
      <c r="A8" s="5" t="n">
        <v>7</v>
      </c>
      <c r="B8" s="179" t="n">
        <v>44449</v>
      </c>
      <c r="C8" s="68" t="inlineStr">
        <is>
          <t>TTI4500624491</t>
        </is>
      </c>
      <c r="D8" s="180" t="n">
        <v>44438</v>
      </c>
      <c r="E8" s="181" t="n">
        <v>267.24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3" t="n">
        <v>267.24</v>
      </c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2" t="n"/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182" t="n"/>
      <c r="EE8" s="182" t="n"/>
      <c r="EF8" s="182" t="n"/>
      <c r="EG8" s="182" t="n"/>
      <c r="EH8" s="182" t="n"/>
      <c r="EI8" s="182" t="n"/>
      <c r="EJ8" s="182" t="n"/>
      <c r="EK8" s="182" t="n"/>
      <c r="EL8" s="182" t="n"/>
      <c r="EM8" s="182" t="n"/>
      <c r="EN8" s="182" t="n"/>
      <c r="EO8" s="182" t="n"/>
      <c r="EP8" s="182" t="n"/>
      <c r="EQ8" s="182" t="n"/>
      <c r="ER8" s="182" t="n"/>
      <c r="ES8" s="182" t="n"/>
      <c r="ET8" s="182" t="n"/>
      <c r="EU8" s="182" t="n"/>
      <c r="EV8" s="182" t="n"/>
      <c r="EW8" s="182" t="n"/>
      <c r="EX8" s="182" t="n"/>
      <c r="EY8" s="182" t="n"/>
      <c r="EZ8" s="182" t="n"/>
      <c r="FA8" s="182" t="n"/>
      <c r="FB8" s="182" t="n"/>
      <c r="FC8" s="184" t="n"/>
      <c r="FD8" s="184" t="n"/>
      <c r="FE8" s="184" t="n"/>
      <c r="FF8" s="184" t="n"/>
      <c r="FG8" s="185">
        <f>SUM(F8:FF8)</f>
        <v/>
      </c>
      <c r="FH8" s="186">
        <f>E8-FG8</f>
        <v/>
      </c>
    </row>
    <row r="9">
      <c r="A9" s="5" t="n">
        <v>8</v>
      </c>
      <c r="B9" s="179" t="n">
        <v>44449</v>
      </c>
      <c r="C9" s="68" t="inlineStr">
        <is>
          <t>TTI4500624874</t>
        </is>
      </c>
      <c r="D9" s="180" t="n">
        <v>44438</v>
      </c>
      <c r="E9" s="181" t="n">
        <v>908.14</v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2" t="n"/>
      <c r="EG9" s="182" t="n"/>
      <c r="EH9" s="182" t="n"/>
      <c r="EI9" s="182" t="n"/>
      <c r="EJ9" s="182" t="n"/>
      <c r="EK9" s="182" t="n"/>
      <c r="EL9" s="182" t="n"/>
      <c r="EM9" s="182" t="n"/>
      <c r="EN9" s="182" t="n"/>
      <c r="EO9" s="182" t="n"/>
      <c r="EP9" s="182" t="n"/>
      <c r="EQ9" s="182" t="n"/>
      <c r="ER9" s="182" t="n"/>
      <c r="ES9" s="182" t="n"/>
      <c r="ET9" s="182" t="n"/>
      <c r="EU9" s="182" t="n"/>
      <c r="EV9" s="183" t="n">
        <v>908.14</v>
      </c>
      <c r="EW9" s="182" t="n"/>
      <c r="EX9" s="182" t="n"/>
      <c r="EY9" s="182" t="n"/>
      <c r="EZ9" s="182" t="n"/>
      <c r="FA9" s="182" t="n"/>
      <c r="FB9" s="182" t="n"/>
      <c r="FC9" s="184" t="n"/>
      <c r="FD9" s="184" t="n"/>
      <c r="FE9" s="184" t="n"/>
      <c r="FF9" s="184" t="n"/>
      <c r="FG9" s="185">
        <f>SUM(F9:FF9)</f>
        <v/>
      </c>
      <c r="FH9" s="186">
        <f>E9-FG9</f>
        <v/>
      </c>
    </row>
    <row r="10">
      <c r="A10" s="5" t="n">
        <v>9</v>
      </c>
      <c r="B10" s="179" t="n">
        <v>44449</v>
      </c>
      <c r="C10" s="68" t="inlineStr">
        <is>
          <t>DYNATRON 4500622855</t>
        </is>
      </c>
      <c r="D10" s="180" t="n">
        <v>44411</v>
      </c>
      <c r="E10" s="181" t="n">
        <v>96.75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2" t="n"/>
      <c r="EG10" s="182" t="n"/>
      <c r="EH10" s="182" t="n"/>
      <c r="EI10" s="182" t="n"/>
      <c r="EJ10" s="182" t="n"/>
      <c r="EK10" s="182" t="n"/>
      <c r="EL10" s="182" t="n"/>
      <c r="EM10" s="182" t="n"/>
      <c r="EN10" s="182" t="n"/>
      <c r="EO10" s="182" t="n"/>
      <c r="EP10" s="182" t="n"/>
      <c r="EQ10" s="182" t="n"/>
      <c r="ER10" s="182" t="n"/>
      <c r="ES10" s="182" t="n"/>
      <c r="ET10" s="182" t="n"/>
      <c r="EU10" s="182" t="n"/>
      <c r="EV10" s="183" t="n">
        <v>96.75</v>
      </c>
      <c r="EW10" s="182" t="n"/>
      <c r="EX10" s="182" t="n"/>
      <c r="EY10" s="182" t="n"/>
      <c r="EZ10" s="182" t="n"/>
      <c r="FA10" s="182" t="n"/>
      <c r="FB10" s="182" t="n"/>
      <c r="FC10" s="184" t="n"/>
      <c r="FD10" s="184" t="n"/>
      <c r="FE10" s="184" t="n"/>
      <c r="FF10" s="184" t="n"/>
      <c r="FG10" s="185">
        <f>SUM(F10:FF10)</f>
        <v/>
      </c>
      <c r="FH10" s="186">
        <f>E10-FG10</f>
        <v/>
      </c>
    </row>
    <row r="11">
      <c r="A11" s="5" t="n">
        <v>10</v>
      </c>
      <c r="B11" s="179" t="n">
        <v>44449</v>
      </c>
      <c r="C11" s="68" t="inlineStr">
        <is>
          <t>ONSEM2100720</t>
        </is>
      </c>
      <c r="D11" s="180" t="n">
        <v>44418</v>
      </c>
      <c r="E11" s="181" t="n">
        <v>66.25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3" t="n">
        <v>66.25</v>
      </c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2" t="n"/>
      <c r="EH11" s="182" t="n"/>
      <c r="EI11" s="182" t="n"/>
      <c r="EJ11" s="182" t="n"/>
      <c r="EK11" s="182" t="n"/>
      <c r="EL11" s="182" t="n"/>
      <c r="EM11" s="182" t="n"/>
      <c r="EN11" s="182" t="n"/>
      <c r="EO11" s="182" t="n"/>
      <c r="EP11" s="182" t="n"/>
      <c r="EQ11" s="182" t="n"/>
      <c r="ER11" s="182" t="n"/>
      <c r="ES11" s="182" t="n"/>
      <c r="ET11" s="182" t="n"/>
      <c r="EU11" s="182" t="n"/>
      <c r="EV11" s="182" t="n"/>
      <c r="EW11" s="182" t="n"/>
      <c r="EX11" s="182" t="n"/>
      <c r="EY11" s="182" t="n"/>
      <c r="EZ11" s="182" t="n"/>
      <c r="FA11" s="182" t="n"/>
      <c r="FB11" s="182" t="n"/>
      <c r="FC11" s="184" t="n"/>
      <c r="FD11" s="184" t="n"/>
      <c r="FE11" s="184" t="n"/>
      <c r="FF11" s="184" t="n"/>
      <c r="FG11" s="185">
        <f>SUM(F11:FF11)</f>
        <v/>
      </c>
      <c r="FH11" s="186">
        <f>E11-FG11</f>
        <v/>
      </c>
    </row>
    <row r="12">
      <c r="A12" s="5" t="n">
        <v>11</v>
      </c>
      <c r="B12" s="179" t="n">
        <v>44449</v>
      </c>
      <c r="C12" s="68" t="inlineStr">
        <is>
          <t>ONSEM4500620576</t>
        </is>
      </c>
      <c r="D12" s="180" t="n">
        <v>44418</v>
      </c>
      <c r="E12" s="181">
        <f>100.2+100.2+100.2</f>
        <v/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9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3" t="n">
        <v>300.6</v>
      </c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2" t="n"/>
      <c r="DT12" s="182" t="n"/>
      <c r="DU12" s="182" t="n"/>
      <c r="DV12" s="182" t="n"/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2" t="n"/>
      <c r="EG12" s="182" t="n"/>
      <c r="EH12" s="182" t="n"/>
      <c r="EI12" s="182" t="n"/>
      <c r="EJ12" s="182" t="n"/>
      <c r="EK12" s="182" t="n"/>
      <c r="EL12" s="182" t="n"/>
      <c r="EM12" s="182" t="n"/>
      <c r="EN12" s="182" t="n"/>
      <c r="EO12" s="182" t="n"/>
      <c r="EP12" s="182" t="n"/>
      <c r="EQ12" s="182" t="n"/>
      <c r="ER12" s="182" t="n"/>
      <c r="ES12" s="182" t="n"/>
      <c r="ET12" s="182" t="n"/>
      <c r="EU12" s="182" t="n"/>
      <c r="EV12" s="182" t="n"/>
      <c r="EW12" s="182" t="n"/>
      <c r="EX12" s="182" t="n"/>
      <c r="EY12" s="182" t="n"/>
      <c r="EZ12" s="182" t="n"/>
      <c r="FA12" s="182" t="n"/>
      <c r="FB12" s="182" t="n"/>
      <c r="FC12" s="184" t="n"/>
      <c r="FD12" s="184" t="n"/>
      <c r="FE12" s="184" t="n"/>
      <c r="FF12" s="184" t="n"/>
      <c r="FG12" s="185">
        <f>SUM(F12:FF12)</f>
        <v/>
      </c>
      <c r="FH12" s="186">
        <f>E12-FG12</f>
        <v/>
      </c>
    </row>
    <row r="13">
      <c r="A13" s="5" t="n">
        <v>12</v>
      </c>
      <c r="B13" s="179" t="n">
        <v>44462</v>
      </c>
      <c r="C13" s="68" t="inlineStr">
        <is>
          <t>3-3945-7626</t>
        </is>
      </c>
      <c r="D13" s="180" t="n">
        <v>44389</v>
      </c>
      <c r="E13" s="181" t="n">
        <v>10980.35</v>
      </c>
      <c r="F13" s="189" t="n">
        <v>3.61</v>
      </c>
      <c r="G13" s="182" t="n"/>
      <c r="H13" s="189" t="n">
        <v>128.53</v>
      </c>
      <c r="I13" s="182" t="n"/>
      <c r="J13" s="182" t="n"/>
      <c r="K13" s="182" t="n"/>
      <c r="L13" s="189" t="n">
        <v>399</v>
      </c>
      <c r="M13" s="182" t="n"/>
      <c r="N13" s="189" t="n">
        <v>522.55</v>
      </c>
      <c r="O13" s="182" t="n"/>
      <c r="P13" s="189" t="n">
        <v>2213.97</v>
      </c>
      <c r="Q13" s="189" t="n">
        <v>198.43</v>
      </c>
      <c r="R13" s="182" t="n"/>
      <c r="S13" s="189" t="n">
        <v>14.45</v>
      </c>
      <c r="T13" s="182" t="n"/>
      <c r="U13" s="189" t="n">
        <v>177.71</v>
      </c>
      <c r="V13" s="182" t="n"/>
      <c r="W13" s="189" t="n">
        <v>190.81</v>
      </c>
      <c r="X13" s="182" t="n"/>
      <c r="Y13" s="182" t="n"/>
      <c r="Z13" s="189" t="n">
        <v>326.57</v>
      </c>
      <c r="AA13" s="182" t="n"/>
      <c r="AB13" s="189">
        <f>231.75+197.67</f>
        <v/>
      </c>
      <c r="AC13" s="182" t="n"/>
      <c r="AD13" s="189" t="n">
        <v>28.87</v>
      </c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9" t="n">
        <v>152.34</v>
      </c>
      <c r="AN13" s="182" t="n"/>
      <c r="AO13" s="189" t="n">
        <v>265.51</v>
      </c>
      <c r="AP13" s="182" t="n"/>
      <c r="AQ13" s="189" t="n">
        <v>157.27</v>
      </c>
      <c r="AR13" s="189" t="n">
        <v>130.9</v>
      </c>
      <c r="AS13" s="182" t="n"/>
      <c r="AT13" s="182" t="n"/>
      <c r="AU13" s="182" t="n"/>
      <c r="AV13" s="182" t="n"/>
      <c r="AW13" s="182" t="n"/>
      <c r="AX13" s="182" t="n"/>
      <c r="AY13" s="189" t="n">
        <v>6.56</v>
      </c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9" t="n">
        <v>2.63</v>
      </c>
      <c r="BR13" s="182" t="n"/>
      <c r="BS13" s="189" t="n">
        <v>336.84</v>
      </c>
      <c r="BT13" s="182" t="n"/>
      <c r="BU13" s="182" t="n"/>
      <c r="BV13" s="189" t="n">
        <v>301.21</v>
      </c>
      <c r="BW13" s="182" t="n"/>
      <c r="BX13" s="189" t="n">
        <v>422.9</v>
      </c>
      <c r="BY13" s="189" t="n">
        <v>22.6</v>
      </c>
      <c r="BZ13" s="182" t="n"/>
      <c r="CA13" s="189" t="n">
        <v>75.15000000000001</v>
      </c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9" t="n">
        <v>111.5</v>
      </c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9" t="n">
        <v>27.1</v>
      </c>
      <c r="DD13" s="182" t="n"/>
      <c r="DE13" s="189" t="n">
        <v>16.98</v>
      </c>
      <c r="DF13" s="189" t="n">
        <v>849.36</v>
      </c>
      <c r="DG13" s="182" t="n"/>
      <c r="DH13" s="182" t="n"/>
      <c r="DI13" s="189" t="n">
        <v>182.09</v>
      </c>
      <c r="DJ13" s="182" t="n"/>
      <c r="DK13" s="189" t="n">
        <v>199.03</v>
      </c>
      <c r="DL13" s="182" t="n"/>
      <c r="DM13" s="182" t="n"/>
      <c r="DN13" s="189" t="n">
        <v>55.3</v>
      </c>
      <c r="DO13" s="182" t="n"/>
      <c r="DP13" s="189" t="n">
        <v>228.99</v>
      </c>
      <c r="DQ13" s="189" t="n">
        <v>180.29</v>
      </c>
      <c r="DR13" s="182" t="n"/>
      <c r="DS13" s="182" t="n"/>
      <c r="DT13" s="182" t="n"/>
      <c r="DU13" s="182" t="n"/>
      <c r="DV13" s="182" t="n"/>
      <c r="DW13" s="189">
        <f>448.45+359.94</f>
        <v/>
      </c>
      <c r="DX13" s="189" t="n">
        <v>78.53</v>
      </c>
      <c r="DY13" s="182" t="n"/>
      <c r="DZ13" s="182" t="n"/>
      <c r="EA13" s="189" t="n">
        <v>650.16</v>
      </c>
      <c r="EB13" s="182" t="n"/>
      <c r="EC13" s="182" t="n"/>
      <c r="ED13" s="182" t="n"/>
      <c r="EE13" s="182" t="n"/>
      <c r="EF13" s="189" t="n">
        <v>223.94</v>
      </c>
      <c r="EG13" s="182" t="n"/>
      <c r="EH13" s="189">
        <f>8.02+92.81</f>
        <v/>
      </c>
      <c r="EI13" s="189" t="n">
        <v>50.59</v>
      </c>
      <c r="EJ13" s="182" t="n"/>
      <c r="EK13" s="182" t="n"/>
      <c r="EL13" s="182" t="n"/>
      <c r="EM13" s="182" t="n"/>
      <c r="EN13" s="182" t="n"/>
      <c r="EO13" s="182" t="n"/>
      <c r="EP13" s="182" t="n"/>
      <c r="EQ13" s="182" t="n"/>
      <c r="ER13" s="182" t="n"/>
      <c r="ES13" s="182" t="n"/>
      <c r="ET13" s="182" t="n"/>
      <c r="EU13" s="182" t="n"/>
      <c r="EV13" s="182" t="n"/>
      <c r="EW13" s="189" t="n">
        <v>529.71</v>
      </c>
      <c r="EX13" s="189" t="n">
        <v>177.92</v>
      </c>
      <c r="EY13" s="182" t="n"/>
      <c r="EZ13" s="182" t="n"/>
      <c r="FA13" s="182" t="n"/>
      <c r="FB13" s="189" t="n">
        <v>1.81</v>
      </c>
      <c r="FC13" s="184" t="n"/>
      <c r="FD13" s="184" t="n"/>
      <c r="FE13" s="184" t="n"/>
      <c r="FF13" s="184" t="n"/>
      <c r="FG13" s="185">
        <f>SUM(F13:FF13)</f>
        <v/>
      </c>
      <c r="FH13" s="186">
        <f>E13-FG13</f>
        <v/>
      </c>
    </row>
    <row r="14">
      <c r="A14" s="5" t="n">
        <v>13</v>
      </c>
      <c r="B14" s="179" t="n">
        <v>44462</v>
      </c>
      <c r="C14" s="80" t="inlineStr">
        <is>
          <t>3-396-87786</t>
        </is>
      </c>
      <c r="D14" s="180" t="n">
        <v>44396</v>
      </c>
      <c r="E14" s="181" t="n">
        <v>12356.79</v>
      </c>
      <c r="F14" s="182" t="n"/>
      <c r="G14" s="182" t="n"/>
      <c r="H14" s="189" t="n">
        <v>131.29</v>
      </c>
      <c r="I14" s="182" t="n"/>
      <c r="J14" s="182" t="n"/>
      <c r="K14" s="182" t="n"/>
      <c r="L14" s="189" t="n">
        <v>1244.46</v>
      </c>
      <c r="M14" s="182" t="n"/>
      <c r="N14" s="182" t="n"/>
      <c r="O14" s="189" t="n">
        <v>189.5</v>
      </c>
      <c r="P14" s="182" t="n"/>
      <c r="Q14" s="182" t="n"/>
      <c r="R14" s="182" t="n"/>
      <c r="S14" s="182" t="n"/>
      <c r="T14" s="182" t="n"/>
      <c r="U14" s="189" t="n">
        <v>121.73</v>
      </c>
      <c r="V14" s="182" t="n"/>
      <c r="W14" s="189" t="n">
        <v>193.21</v>
      </c>
      <c r="X14" s="182" t="n"/>
      <c r="Y14" s="182" t="n"/>
      <c r="Z14" s="189" t="n">
        <v>303.82</v>
      </c>
      <c r="AA14" s="182" t="n"/>
      <c r="AB14" s="189" t="n">
        <v>2238.95</v>
      </c>
      <c r="AC14" s="182" t="n"/>
      <c r="AD14" s="182" t="n"/>
      <c r="AE14" s="182" t="n"/>
      <c r="AF14" s="189" t="n">
        <v>156.78</v>
      </c>
      <c r="AG14" s="189" t="n">
        <v>140.39</v>
      </c>
      <c r="AH14" s="182" t="n"/>
      <c r="AI14" s="182" t="n"/>
      <c r="AJ14" s="182" t="n"/>
      <c r="AK14" s="189" t="n">
        <v>336.64</v>
      </c>
      <c r="AL14" s="182" t="n"/>
      <c r="AM14" s="189" t="n">
        <v>97.94</v>
      </c>
      <c r="AN14" s="182" t="n"/>
      <c r="AO14" s="182" t="n"/>
      <c r="AP14" s="182" t="n"/>
      <c r="AQ14" s="182" t="n"/>
      <c r="AR14" s="189" t="n">
        <v>115.23</v>
      </c>
      <c r="AS14" s="182" t="n"/>
      <c r="AT14" s="189" t="n">
        <v>78.53</v>
      </c>
      <c r="AU14" s="182" t="n"/>
      <c r="AV14" s="182" t="n"/>
      <c r="AW14" s="182" t="n"/>
      <c r="AX14" s="182" t="n"/>
      <c r="AY14" s="182" t="n"/>
      <c r="AZ14" s="189" t="n">
        <v>290.23</v>
      </c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9" t="n">
        <v>52.83</v>
      </c>
      <c r="BJ14" s="189" t="n">
        <v>152.34</v>
      </c>
      <c r="BK14" s="182" t="n"/>
      <c r="BL14" s="182" t="n"/>
      <c r="BM14" s="182" t="n"/>
      <c r="BN14" s="182" t="n"/>
      <c r="BO14" s="182" t="n"/>
      <c r="BP14" s="182" t="n"/>
      <c r="BQ14" s="182" t="n"/>
      <c r="BR14" s="189" t="n">
        <v>52.83</v>
      </c>
      <c r="BS14" s="182" t="n"/>
      <c r="BT14" s="182" t="n"/>
      <c r="BU14" s="182" t="n"/>
      <c r="BV14" s="189" t="n">
        <v>250.03</v>
      </c>
      <c r="BW14" s="182" t="n"/>
      <c r="BX14" s="182" t="n"/>
      <c r="BY14" s="182" t="n"/>
      <c r="BZ14" s="182" t="n"/>
      <c r="CA14" s="189" t="n">
        <v>267.06</v>
      </c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>
        <v>263.23</v>
      </c>
      <c r="CP14" s="182" t="n">
        <v>436.6</v>
      </c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>
        <v>272.24</v>
      </c>
      <c r="DD14" s="182" t="n"/>
      <c r="DE14" s="182" t="n">
        <v>227.21</v>
      </c>
      <c r="DF14" s="182" t="n">
        <v>353.56</v>
      </c>
      <c r="DG14" s="182" t="n"/>
      <c r="DH14" s="182" t="n">
        <v>272.24</v>
      </c>
      <c r="DI14" s="182" t="n">
        <v>442.61</v>
      </c>
      <c r="DJ14" s="182" t="n"/>
      <c r="DK14" s="182" t="n"/>
      <c r="DL14" s="182" t="n"/>
      <c r="DM14" s="182" t="n"/>
      <c r="DN14" s="182" t="n">
        <v>250.03</v>
      </c>
      <c r="DO14" s="182" t="n">
        <v>304.12</v>
      </c>
      <c r="DP14" s="182" t="n">
        <v>184.88</v>
      </c>
      <c r="DQ14" s="182" t="n"/>
      <c r="DR14" s="182" t="n"/>
      <c r="DS14" s="182" t="n"/>
      <c r="DT14" s="182" t="n"/>
      <c r="DU14" s="182" t="n"/>
      <c r="DV14" s="182" t="n"/>
      <c r="DW14" s="182" t="n">
        <v>389.95</v>
      </c>
      <c r="DX14" s="182" t="n">
        <v>78.53</v>
      </c>
      <c r="DY14" s="182" t="n"/>
      <c r="DZ14" s="182" t="n"/>
      <c r="EA14" s="182" t="n">
        <v>53.26</v>
      </c>
      <c r="EB14" s="182" t="n"/>
      <c r="EC14" s="182" t="n"/>
      <c r="ED14" s="182" t="n"/>
      <c r="EE14" s="182" t="n">
        <v>262.75</v>
      </c>
      <c r="EF14" s="182" t="n"/>
      <c r="EG14" s="182" t="n"/>
      <c r="EH14" s="182" t="n">
        <v>734.6</v>
      </c>
      <c r="EI14" s="182" t="n"/>
      <c r="EJ14" s="182" t="n"/>
      <c r="EK14" s="182" t="n">
        <v>471.21</v>
      </c>
      <c r="EL14" s="182" t="n"/>
      <c r="EM14" s="182" t="n"/>
      <c r="EN14" s="182" t="n"/>
      <c r="EO14" s="182" t="n"/>
      <c r="EP14" s="182" t="n"/>
      <c r="EQ14" s="182" t="n"/>
      <c r="ER14" s="182" t="n"/>
      <c r="ES14" s="182" t="n"/>
      <c r="ET14" s="182" t="n"/>
      <c r="EU14" s="182" t="n"/>
      <c r="EV14" s="182" t="n"/>
      <c r="EW14" s="182" t="n">
        <v>505.74</v>
      </c>
      <c r="EX14" s="182" t="n"/>
      <c r="EY14" s="182" t="n"/>
      <c r="EZ14" s="182" t="n"/>
      <c r="FA14" s="182" t="n">
        <v>440.24</v>
      </c>
      <c r="FB14" s="182" t="n"/>
      <c r="FC14" s="184" t="n"/>
      <c r="FD14" s="184" t="n"/>
      <c r="FE14" s="184" t="n"/>
      <c r="FF14" s="184" t="n"/>
      <c r="FG14" s="185">
        <f>SUM(F14:FF14)</f>
        <v/>
      </c>
      <c r="FH14" s="186">
        <f>E14-FG14</f>
        <v/>
      </c>
    </row>
    <row r="15">
      <c r="A15" s="5" t="n">
        <v>14</v>
      </c>
      <c r="B15" s="179" t="n">
        <v>44462</v>
      </c>
      <c r="C15" s="68" t="inlineStr">
        <is>
          <t>7-408-72046</t>
        </is>
      </c>
      <c r="D15" s="180" t="n">
        <v>44365</v>
      </c>
      <c r="E15" s="181" t="n">
        <v>1668.19</v>
      </c>
      <c r="F15" s="182" t="n"/>
      <c r="G15" s="182" t="n"/>
      <c r="H15" s="182" t="n"/>
      <c r="I15" s="182" t="n"/>
      <c r="J15" s="182" t="n"/>
      <c r="K15" s="189" t="n">
        <v>25.89</v>
      </c>
      <c r="L15" s="182" t="n"/>
      <c r="M15" s="182" t="n"/>
      <c r="N15" s="189" t="n">
        <v>102.31</v>
      </c>
      <c r="O15" s="182" t="n"/>
      <c r="P15" s="189" t="n">
        <v>434.69</v>
      </c>
      <c r="Q15" s="182" t="n"/>
      <c r="R15" s="189" t="n">
        <v>13.62</v>
      </c>
      <c r="S15" s="182" t="n"/>
      <c r="T15" s="189" t="n">
        <v>14.67</v>
      </c>
      <c r="U15" s="189" t="n">
        <v>43.34</v>
      </c>
      <c r="V15" s="182" t="n"/>
      <c r="W15" s="182" t="n"/>
      <c r="X15" s="182" t="n"/>
      <c r="Y15" s="182" t="n"/>
      <c r="Z15" s="189" t="n">
        <v>13.77</v>
      </c>
      <c r="AA15" s="182" t="n"/>
      <c r="AB15" s="182" t="n"/>
      <c r="AC15" s="189" t="n">
        <v>35.45</v>
      </c>
      <c r="AD15" s="189" t="n">
        <v>16.05</v>
      </c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9" t="n">
        <v>43.13</v>
      </c>
      <c r="AN15" s="182" t="n"/>
      <c r="AO15" s="182" t="n"/>
      <c r="AP15" s="182" t="n"/>
      <c r="AQ15" s="182" t="n"/>
      <c r="AR15" s="182" t="n"/>
      <c r="AS15" s="182" t="n"/>
      <c r="AT15" s="182" t="n"/>
      <c r="AU15" s="189" t="n">
        <v>48.3</v>
      </c>
      <c r="AV15" s="182" t="n"/>
      <c r="AW15" s="182" t="n"/>
      <c r="AX15" s="182" t="n"/>
      <c r="AY15" s="189" t="n">
        <v>49.56</v>
      </c>
      <c r="AZ15" s="182" t="n"/>
      <c r="BA15" s="189" t="n">
        <v>7.66</v>
      </c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9" t="n">
        <v>11.11</v>
      </c>
      <c r="BN15" s="182" t="n"/>
      <c r="BO15" s="189" t="n">
        <v>41.34</v>
      </c>
      <c r="BP15" s="189" t="n">
        <v>11.72</v>
      </c>
      <c r="BQ15" s="189" t="n">
        <v>7.65</v>
      </c>
      <c r="BR15" s="182" t="n"/>
      <c r="BS15" s="182" t="n"/>
      <c r="BT15" s="182" t="n"/>
      <c r="BU15" s="189" t="n">
        <v>7.09</v>
      </c>
      <c r="BV15" s="189" t="n">
        <v>10.81</v>
      </c>
      <c r="BW15" s="182" t="n"/>
      <c r="BX15" s="182" t="n"/>
      <c r="BY15" s="189" t="n">
        <v>27.79</v>
      </c>
      <c r="BZ15" s="189" t="n">
        <v>13.77</v>
      </c>
      <c r="CA15" s="182" t="n"/>
      <c r="CB15" s="182" t="n"/>
      <c r="CC15" s="189" t="n">
        <v>33.5</v>
      </c>
      <c r="CD15" s="189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9">
        <f>15.31+48.91</f>
        <v/>
      </c>
      <c r="CO15" s="189" t="n">
        <v>14.67</v>
      </c>
      <c r="CP15" s="189" t="n">
        <v>20.35</v>
      </c>
      <c r="CQ15" s="182" t="n"/>
      <c r="CR15" s="182" t="n"/>
      <c r="CS15" s="182" t="n"/>
      <c r="CT15" s="182" t="n"/>
      <c r="CU15" s="189" t="n">
        <v>11.72</v>
      </c>
      <c r="CV15" s="182" t="n"/>
      <c r="CW15" s="182" t="n"/>
      <c r="CX15" s="182" t="n"/>
      <c r="CY15" s="182" t="n"/>
      <c r="CZ15" s="189" t="n">
        <v>24.58</v>
      </c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9" t="n">
        <v>77.59999999999999</v>
      </c>
      <c r="DP15" s="182" t="n"/>
      <c r="DQ15" s="182" t="n"/>
      <c r="DR15" s="189" t="n">
        <v>34.35</v>
      </c>
      <c r="DS15" s="182" t="n"/>
      <c r="DT15" s="189" t="n">
        <v>68.81999999999999</v>
      </c>
      <c r="DU15" s="182" t="n"/>
      <c r="DV15" s="182" t="n"/>
      <c r="DW15" s="182" t="n"/>
      <c r="DX15" s="182" t="n"/>
      <c r="DY15" s="182" t="n"/>
      <c r="DZ15" s="182" t="n"/>
      <c r="EA15" s="182" t="n"/>
      <c r="EB15" s="189" t="n">
        <v>69.97</v>
      </c>
      <c r="EC15" s="182" t="n"/>
      <c r="ED15" s="182" t="n"/>
      <c r="EE15" s="189" t="n">
        <v>88.95999999999999</v>
      </c>
      <c r="EF15" s="182" t="n"/>
      <c r="EG15" s="189" t="n">
        <v>11.72</v>
      </c>
      <c r="EH15" s="189" t="n">
        <v>7.09</v>
      </c>
      <c r="EI15" s="182" t="n"/>
      <c r="EJ15" s="182" t="n"/>
      <c r="EK15" s="182" t="n"/>
      <c r="EL15" s="182" t="n"/>
      <c r="EM15" s="182" t="n"/>
      <c r="EN15" s="189" t="n">
        <v>18.67</v>
      </c>
      <c r="EO15" s="182" t="n"/>
      <c r="EP15" s="189" t="n">
        <v>50.68</v>
      </c>
      <c r="EQ15" s="182" t="n"/>
      <c r="ER15" s="182" t="n"/>
      <c r="ES15" s="182" t="n"/>
      <c r="ET15" s="182" t="n"/>
      <c r="EU15" s="182" t="n"/>
      <c r="EV15" s="182" t="n"/>
      <c r="EW15" s="189" t="n">
        <v>23.01</v>
      </c>
      <c r="EX15" s="189" t="n">
        <v>24.51</v>
      </c>
      <c r="EY15" s="182" t="n"/>
      <c r="EZ15" s="182" t="n"/>
      <c r="FA15" s="182" t="n"/>
      <c r="FB15" s="182" t="n"/>
      <c r="FC15" s="184" t="n"/>
      <c r="FD15" s="201" t="n">
        <v>32.35</v>
      </c>
      <c r="FE15" s="201" t="n">
        <v>11.7</v>
      </c>
      <c r="FF15" s="184" t="n"/>
      <c r="FG15" s="185">
        <f>SUM(F15:FF15)</f>
        <v/>
      </c>
      <c r="FH15" s="186">
        <f>E15-FG15</f>
        <v/>
      </c>
    </row>
    <row r="16">
      <c r="A16" s="5" t="n">
        <v>15</v>
      </c>
      <c r="B16" s="179" t="n">
        <v>44462</v>
      </c>
      <c r="C16" s="68" t="inlineStr">
        <is>
          <t>Samtec 15573146</t>
        </is>
      </c>
      <c r="D16" s="180" t="n">
        <v>44377</v>
      </c>
      <c r="E16" s="181" t="n">
        <v>131.79</v>
      </c>
      <c r="F16" s="182" t="n"/>
      <c r="G16" s="182" t="n"/>
      <c r="H16" s="182" t="n"/>
      <c r="I16" s="182" t="n"/>
      <c r="J16" s="182" t="n"/>
      <c r="K16" s="182" t="n"/>
      <c r="L16" s="189" t="n">
        <v>131.79</v>
      </c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2" t="n"/>
      <c r="EH16" s="182" t="n"/>
      <c r="EI16" s="182" t="n"/>
      <c r="EJ16" s="182" t="n"/>
      <c r="EK16" s="182" t="n"/>
      <c r="EL16" s="182" t="n"/>
      <c r="EM16" s="182" t="n"/>
      <c r="EN16" s="182" t="n"/>
      <c r="EO16" s="182" t="n"/>
      <c r="EP16" s="182" t="n"/>
      <c r="EQ16" s="182" t="n"/>
      <c r="ER16" s="182" t="n"/>
      <c r="ES16" s="182" t="n"/>
      <c r="ET16" s="182" t="n"/>
      <c r="EU16" s="182" t="n"/>
      <c r="EV16" s="182" t="n"/>
      <c r="EW16" s="182" t="n"/>
      <c r="EX16" s="182" t="n"/>
      <c r="EY16" s="182" t="n"/>
      <c r="EZ16" s="182" t="n"/>
      <c r="FA16" s="182" t="n"/>
      <c r="FB16" s="182" t="n"/>
      <c r="FC16" s="184" t="n"/>
      <c r="FD16" s="184" t="n"/>
      <c r="FE16" s="184" t="n"/>
      <c r="FF16" s="184" t="n"/>
      <c r="FG16" s="185">
        <f>SUM(F16:FF16)</f>
        <v/>
      </c>
      <c r="FH16" s="186">
        <f>E16-FG16</f>
        <v/>
      </c>
    </row>
    <row r="17">
      <c r="A17" s="5" t="n">
        <v>16</v>
      </c>
      <c r="B17" s="179" t="n">
        <v>44462</v>
      </c>
      <c r="C17" s="68" t="inlineStr">
        <is>
          <t>DIGIKEY 2103759</t>
        </is>
      </c>
      <c r="D17" s="180" t="n">
        <v>44391</v>
      </c>
      <c r="E17" s="181" t="n">
        <v>3.17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9" t="n">
        <v>3.17</v>
      </c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2" t="n"/>
      <c r="EH17" s="182" t="n"/>
      <c r="EI17" s="182" t="n"/>
      <c r="EJ17" s="182" t="n"/>
      <c r="EK17" s="182" t="n"/>
      <c r="EL17" s="182" t="n"/>
      <c r="EM17" s="182" t="n"/>
      <c r="EN17" s="182" t="n"/>
      <c r="EO17" s="182" t="n"/>
      <c r="EP17" s="182" t="n"/>
      <c r="EQ17" s="182" t="n"/>
      <c r="ER17" s="182" t="n"/>
      <c r="ES17" s="182" t="n"/>
      <c r="ET17" s="182" t="n"/>
      <c r="EU17" s="182" t="n"/>
      <c r="EV17" s="182" t="n"/>
      <c r="EW17" s="182" t="n"/>
      <c r="EX17" s="182" t="n"/>
      <c r="EY17" s="182" t="n"/>
      <c r="EZ17" s="182" t="n"/>
      <c r="FA17" s="182" t="n"/>
      <c r="FB17" s="182" t="n"/>
      <c r="FC17" s="184" t="n"/>
      <c r="FD17" s="184" t="n"/>
      <c r="FE17" s="184" t="n"/>
      <c r="FF17" s="184" t="n"/>
      <c r="FG17" s="185">
        <f>SUM(F17:FF17)</f>
        <v/>
      </c>
      <c r="FH17" s="186">
        <f>E17-FG17</f>
        <v/>
      </c>
    </row>
    <row r="18">
      <c r="A18" s="5" t="n">
        <v>17</v>
      </c>
      <c r="B18" s="179" t="n">
        <v>44462</v>
      </c>
      <c r="C18" s="68" t="inlineStr">
        <is>
          <t>DIGIKEY 2103919</t>
        </is>
      </c>
      <c r="D18" s="180" t="n">
        <v>44391</v>
      </c>
      <c r="E18" s="181" t="n">
        <v>128.34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2" t="n"/>
      <c r="EM18" s="182" t="n"/>
      <c r="EN18" s="182" t="n"/>
      <c r="EO18" s="182" t="n"/>
      <c r="EP18" s="182" t="n"/>
      <c r="EQ18" s="182" t="n"/>
      <c r="ER18" s="182" t="n"/>
      <c r="ES18" s="182" t="n"/>
      <c r="ET18" s="182" t="n"/>
      <c r="EU18" s="182" t="n"/>
      <c r="EV18" s="182" t="n"/>
      <c r="EW18" s="182" t="n"/>
      <c r="EX18" s="182" t="n"/>
      <c r="EY18" s="182" t="n"/>
      <c r="EZ18" s="182" t="n"/>
      <c r="FA18" s="182" t="n"/>
      <c r="FB18" s="182" t="n"/>
      <c r="FC18" s="184" t="n"/>
      <c r="FD18" s="184" t="n"/>
      <c r="FE18" s="184" t="n"/>
      <c r="FF18" s="201" t="n">
        <v>128.34</v>
      </c>
      <c r="FG18" s="185">
        <f>SUM(F18:FF18)</f>
        <v/>
      </c>
      <c r="FH18" s="186">
        <f>E18-FG18</f>
        <v/>
      </c>
    </row>
    <row r="19">
      <c r="A19" s="5" t="n">
        <v>18</v>
      </c>
      <c r="B19" s="179" t="n">
        <v>44462</v>
      </c>
      <c r="C19" s="68" t="inlineStr">
        <is>
          <t>DIGIKEY 2103420</t>
        </is>
      </c>
      <c r="D19" s="180" t="n">
        <v>44397</v>
      </c>
      <c r="E19" s="181" t="n">
        <v>0.89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9" t="n">
        <v>0.89</v>
      </c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2" t="n"/>
      <c r="EG19" s="182" t="n"/>
      <c r="EH19" s="182" t="n"/>
      <c r="EI19" s="182" t="n"/>
      <c r="EJ19" s="182" t="n"/>
      <c r="EK19" s="182" t="n"/>
      <c r="EL19" s="182" t="n"/>
      <c r="EM19" s="182" t="n"/>
      <c r="EN19" s="182" t="n"/>
      <c r="EO19" s="182" t="n"/>
      <c r="EP19" s="182" t="n"/>
      <c r="EQ19" s="182" t="n"/>
      <c r="ER19" s="182" t="n"/>
      <c r="ES19" s="182" t="n"/>
      <c r="ET19" s="182" t="n"/>
      <c r="EU19" s="182" t="n"/>
      <c r="EV19" s="182" t="n"/>
      <c r="EW19" s="182" t="n"/>
      <c r="EX19" s="182" t="n"/>
      <c r="EY19" s="182" t="n"/>
      <c r="EZ19" s="182" t="n"/>
      <c r="FA19" s="182" t="n"/>
      <c r="FB19" s="182" t="n"/>
      <c r="FC19" s="184" t="n"/>
      <c r="FD19" s="184" t="n"/>
      <c r="FE19" s="184" t="n"/>
      <c r="FF19" s="184" t="n"/>
      <c r="FG19" s="185">
        <f>SUM(F19:FF19)</f>
        <v/>
      </c>
      <c r="FH19" s="186">
        <f>E19-FG19</f>
        <v/>
      </c>
    </row>
    <row r="20">
      <c r="A20" s="5" t="n">
        <v>19</v>
      </c>
      <c r="B20" s="179" t="n">
        <v>44406</v>
      </c>
      <c r="C20" s="68" t="inlineStr">
        <is>
          <t>DIGIKEY 2103944</t>
        </is>
      </c>
      <c r="D20" s="180" t="n">
        <v>44406</v>
      </c>
      <c r="E20" s="181" t="n">
        <v>8.74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9" t="n">
        <v>8.74</v>
      </c>
      <c r="EF20" s="182" t="n"/>
      <c r="EG20" s="182" t="n"/>
      <c r="EH20" s="182" t="n"/>
      <c r="EI20" s="182" t="n"/>
      <c r="EJ20" s="182" t="n"/>
      <c r="EK20" s="182" t="n"/>
      <c r="EL20" s="182" t="n"/>
      <c r="EM20" s="182" t="n"/>
      <c r="EN20" s="182" t="n"/>
      <c r="EO20" s="182" t="n"/>
      <c r="EP20" s="182" t="n"/>
      <c r="EQ20" s="182" t="n"/>
      <c r="ER20" s="182" t="n"/>
      <c r="ES20" s="182" t="n"/>
      <c r="ET20" s="182" t="n"/>
      <c r="EU20" s="182" t="n"/>
      <c r="EV20" s="182" t="n"/>
      <c r="EW20" s="182" t="n"/>
      <c r="EX20" s="182" t="n"/>
      <c r="EY20" s="182" t="n"/>
      <c r="EZ20" s="182" t="n"/>
      <c r="FA20" s="182" t="n"/>
      <c r="FB20" s="182" t="n"/>
      <c r="FC20" s="184" t="n"/>
      <c r="FD20" s="184" t="n"/>
      <c r="FE20" s="184" t="n"/>
      <c r="FF20" s="184" t="n"/>
      <c r="FG20" s="185">
        <f>SUM(F20:FF20)</f>
        <v/>
      </c>
      <c r="FH20" s="186">
        <f>E20-FG20</f>
        <v/>
      </c>
    </row>
    <row r="21">
      <c r="A21" s="5" t="n">
        <v>20</v>
      </c>
      <c r="B21" s="179" t="n">
        <v>44462</v>
      </c>
      <c r="C21" s="68" t="inlineStr">
        <is>
          <t>DIGIKEY 2103939</t>
        </is>
      </c>
      <c r="D21" s="180" t="n">
        <v>44406</v>
      </c>
      <c r="E21" s="181" t="n">
        <v>160.48</v>
      </c>
      <c r="F21" s="182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9" t="n">
        <v>160.48</v>
      </c>
      <c r="EC21" s="182" t="n"/>
      <c r="ED21" s="182" t="n"/>
      <c r="EE21" s="182" t="n"/>
      <c r="EF21" s="182" t="n"/>
      <c r="EG21" s="182" t="n"/>
      <c r="EH21" s="182" t="n"/>
      <c r="EI21" s="182" t="n"/>
      <c r="EJ21" s="182" t="n"/>
      <c r="EK21" s="182" t="n"/>
      <c r="EL21" s="182" t="n"/>
      <c r="EM21" s="182" t="n"/>
      <c r="EN21" s="182" t="n"/>
      <c r="EO21" s="182" t="n"/>
      <c r="EP21" s="182" t="n"/>
      <c r="EQ21" s="182" t="n"/>
      <c r="ER21" s="182" t="n"/>
      <c r="ES21" s="182" t="n"/>
      <c r="ET21" s="182" t="n"/>
      <c r="EU21" s="182" t="n"/>
      <c r="EV21" s="182" t="n"/>
      <c r="EW21" s="182" t="n"/>
      <c r="EX21" s="182" t="n"/>
      <c r="EY21" s="182" t="n"/>
      <c r="EZ21" s="182" t="n"/>
      <c r="FA21" s="182" t="n"/>
      <c r="FB21" s="182" t="n"/>
      <c r="FC21" s="184" t="n"/>
      <c r="FD21" s="184" t="n"/>
      <c r="FE21" s="184" t="n"/>
      <c r="FF21" s="184" t="n"/>
      <c r="FG21" s="185">
        <f>SUM(F21:FF21)</f>
        <v/>
      </c>
      <c r="FH21" s="186">
        <f>E21-FG21</f>
        <v/>
      </c>
    </row>
    <row r="22">
      <c r="A22" s="5" t="n">
        <v>21</v>
      </c>
      <c r="B22" s="179" t="n">
        <v>44462</v>
      </c>
      <c r="C22" s="68" t="inlineStr">
        <is>
          <t>DIGIKEY 2104102</t>
        </is>
      </c>
      <c r="D22" s="180" t="n">
        <v>44386</v>
      </c>
      <c r="E22" s="181" t="n">
        <v>0.29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9" t="n">
        <v>0.29</v>
      </c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2" t="n"/>
      <c r="EM22" s="182" t="n"/>
      <c r="EN22" s="182" t="n"/>
      <c r="EO22" s="182" t="n"/>
      <c r="EP22" s="182" t="n"/>
      <c r="EQ22" s="182" t="n"/>
      <c r="ER22" s="182" t="n"/>
      <c r="ES22" s="182" t="n"/>
      <c r="ET22" s="182" t="n"/>
      <c r="EU22" s="182" t="n"/>
      <c r="EV22" s="182" t="n"/>
      <c r="EW22" s="182" t="n"/>
      <c r="EX22" s="182" t="n"/>
      <c r="EY22" s="182" t="n"/>
      <c r="EZ22" s="182" t="n"/>
      <c r="FA22" s="182" t="n"/>
      <c r="FB22" s="182" t="n"/>
      <c r="FC22" s="184" t="n"/>
      <c r="FD22" s="184" t="n"/>
      <c r="FE22" s="184" t="n"/>
      <c r="FF22" s="184" t="n"/>
      <c r="FG22" s="185">
        <f>SUM(F22:FF22)</f>
        <v/>
      </c>
      <c r="FH22" s="186">
        <f>E22-FG22</f>
        <v/>
      </c>
    </row>
    <row r="23">
      <c r="A23" s="5" t="n">
        <v>22</v>
      </c>
      <c r="B23" s="179" t="n">
        <v>44462</v>
      </c>
      <c r="C23" s="68" t="inlineStr">
        <is>
          <t>DIGIKEY 2103933</t>
        </is>
      </c>
      <c r="D23" s="180" t="n">
        <v>44400</v>
      </c>
      <c r="E23" s="181" t="n">
        <v>33.59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9" t="n">
        <v>33.59</v>
      </c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2" t="n"/>
      <c r="EG23" s="182" t="n"/>
      <c r="EH23" s="182" t="n"/>
      <c r="EI23" s="182" t="n"/>
      <c r="EJ23" s="182" t="n"/>
      <c r="EK23" s="182" t="n"/>
      <c r="EL23" s="182" t="n"/>
      <c r="EM23" s="182" t="n"/>
      <c r="EN23" s="182" t="n"/>
      <c r="EO23" s="182" t="n"/>
      <c r="EP23" s="182" t="n"/>
      <c r="EQ23" s="182" t="n"/>
      <c r="ER23" s="182" t="n"/>
      <c r="ES23" s="182" t="n"/>
      <c r="ET23" s="182" t="n"/>
      <c r="EU23" s="182" t="n"/>
      <c r="EV23" s="182" t="n"/>
      <c r="EW23" s="182" t="n"/>
      <c r="EX23" s="182" t="n"/>
      <c r="EY23" s="182" t="n"/>
      <c r="EZ23" s="182" t="n"/>
      <c r="FA23" s="182" t="n"/>
      <c r="FB23" s="182" t="n"/>
      <c r="FC23" s="184" t="n"/>
      <c r="FD23" s="184" t="n"/>
      <c r="FE23" s="184" t="n"/>
      <c r="FF23" s="184" t="n"/>
      <c r="FG23" s="185">
        <f>SUM(F23:FF23)</f>
        <v/>
      </c>
      <c r="FH23" s="186">
        <f>E23-FG23</f>
        <v/>
      </c>
    </row>
    <row r="24">
      <c r="A24" s="5" t="n">
        <v>23</v>
      </c>
      <c r="B24" s="179" t="n">
        <v>44462</v>
      </c>
      <c r="C24" s="68" t="inlineStr">
        <is>
          <t>DIGIKEY 2102372</t>
        </is>
      </c>
      <c r="D24" s="180" t="n">
        <v>44400</v>
      </c>
      <c r="E24" s="181" t="n">
        <v>8.92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9" t="n">
        <v>8.92</v>
      </c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2" t="n"/>
      <c r="EH24" s="182" t="n"/>
      <c r="EI24" s="182" t="n"/>
      <c r="EJ24" s="182" t="n"/>
      <c r="EK24" s="182" t="n"/>
      <c r="EL24" s="182" t="n"/>
      <c r="EM24" s="182" t="n"/>
      <c r="EN24" s="182" t="n"/>
      <c r="EO24" s="182" t="n"/>
      <c r="EP24" s="182" t="n"/>
      <c r="EQ24" s="182" t="n"/>
      <c r="ER24" s="182" t="n"/>
      <c r="ES24" s="182" t="n"/>
      <c r="ET24" s="182" t="n"/>
      <c r="EU24" s="182" t="n"/>
      <c r="EV24" s="182" t="n"/>
      <c r="EW24" s="182" t="n"/>
      <c r="EX24" s="182" t="n"/>
      <c r="EY24" s="182" t="n"/>
      <c r="EZ24" s="182" t="n"/>
      <c r="FA24" s="182" t="n"/>
      <c r="FB24" s="182" t="n"/>
      <c r="FC24" s="184" t="n"/>
      <c r="FD24" s="184" t="n"/>
      <c r="FE24" s="184" t="n"/>
      <c r="FF24" s="184" t="n"/>
      <c r="FG24" s="185">
        <f>SUM(F24:FF24)</f>
        <v/>
      </c>
      <c r="FH24" s="186">
        <f>E24-FG24</f>
        <v/>
      </c>
    </row>
    <row r="25">
      <c r="A25" s="5" t="n">
        <v>24</v>
      </c>
      <c r="B25" s="179" t="n">
        <v>44462</v>
      </c>
      <c r="C25" s="68" t="inlineStr">
        <is>
          <t>DIGIKEY 2102807</t>
        </is>
      </c>
      <c r="D25" s="180" t="n">
        <v>44329</v>
      </c>
      <c r="E25" s="181" t="n">
        <v>4.83</v>
      </c>
      <c r="F25" s="182" t="n"/>
      <c r="G25" s="189" t="n">
        <v>4.83</v>
      </c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2" t="n"/>
      <c r="EH25" s="182" t="n"/>
      <c r="EI25" s="182" t="n"/>
      <c r="EJ25" s="182" t="n"/>
      <c r="EK25" s="182" t="n"/>
      <c r="EL25" s="182" t="n"/>
      <c r="EM25" s="182" t="n"/>
      <c r="EN25" s="182" t="n"/>
      <c r="EO25" s="182" t="n"/>
      <c r="EP25" s="182" t="n"/>
      <c r="EQ25" s="182" t="n"/>
      <c r="ER25" s="182" t="n"/>
      <c r="ES25" s="182" t="n"/>
      <c r="ET25" s="182" t="n"/>
      <c r="EU25" s="182" t="n"/>
      <c r="EV25" s="182" t="n"/>
      <c r="EW25" s="182" t="n"/>
      <c r="EX25" s="182" t="n"/>
      <c r="EY25" s="182" t="n"/>
      <c r="EZ25" s="182" t="n"/>
      <c r="FA25" s="182" t="n"/>
      <c r="FB25" s="182" t="n"/>
      <c r="FC25" s="184" t="n"/>
      <c r="FD25" s="184" t="n"/>
      <c r="FE25" s="184" t="n"/>
      <c r="FF25" s="184" t="n"/>
      <c r="FG25" s="185">
        <f>SUM(F25:FF25)</f>
        <v/>
      </c>
      <c r="FH25" s="186">
        <f>E25-FG25</f>
        <v/>
      </c>
    </row>
    <row r="26">
      <c r="A26" s="5" t="n">
        <v>25</v>
      </c>
      <c r="B26" s="179" t="n">
        <v>44462</v>
      </c>
      <c r="C26" s="68" t="inlineStr">
        <is>
          <t>DIGIKEY 2100972</t>
        </is>
      </c>
      <c r="D26" s="180" t="n">
        <v>44333</v>
      </c>
      <c r="E26" s="181" t="n">
        <v>14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9" t="n">
        <v>14</v>
      </c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2" t="n"/>
      <c r="DG26" s="182" t="n"/>
      <c r="DH26" s="182" t="n"/>
      <c r="DI26" s="182" t="n"/>
      <c r="DJ26" s="182" t="n"/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2" t="n"/>
      <c r="EH26" s="182" t="n"/>
      <c r="EI26" s="182" t="n"/>
      <c r="EJ26" s="182" t="n"/>
      <c r="EK26" s="182" t="n"/>
      <c r="EL26" s="182" t="n"/>
      <c r="EM26" s="182" t="n"/>
      <c r="EN26" s="182" t="n"/>
      <c r="EO26" s="182" t="n"/>
      <c r="EP26" s="182" t="n"/>
      <c r="EQ26" s="182" t="n"/>
      <c r="ER26" s="182" t="n"/>
      <c r="ES26" s="182" t="n"/>
      <c r="ET26" s="182" t="n"/>
      <c r="EU26" s="182" t="n"/>
      <c r="EV26" s="182" t="n"/>
      <c r="EW26" s="182" t="n"/>
      <c r="EX26" s="182" t="n"/>
      <c r="EY26" s="182" t="n"/>
      <c r="EZ26" s="182" t="n"/>
      <c r="FA26" s="182" t="n"/>
      <c r="FB26" s="182" t="n"/>
      <c r="FC26" s="184" t="n"/>
      <c r="FD26" s="184" t="n"/>
      <c r="FE26" s="184" t="n"/>
      <c r="FF26" s="184" t="n"/>
      <c r="FG26" s="185">
        <f>SUM(F26:FF26)</f>
        <v/>
      </c>
      <c r="FH26" s="186">
        <f>E26-FG26</f>
        <v/>
      </c>
    </row>
    <row r="27">
      <c r="A27" s="5" t="n">
        <v>26</v>
      </c>
      <c r="B27" s="179" t="n">
        <v>44462</v>
      </c>
      <c r="C27" s="68" t="inlineStr">
        <is>
          <t>DIGIKEY 2100944</t>
        </is>
      </c>
      <c r="D27" s="180" t="n">
        <v>44396</v>
      </c>
      <c r="E27" s="181" t="n">
        <v>9.109999999999999</v>
      </c>
      <c r="F27" s="182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2" t="n"/>
      <c r="DN27" s="182" t="n"/>
      <c r="DO27" s="182" t="n"/>
      <c r="DP27" s="182" t="n"/>
      <c r="DQ27" s="182" t="n"/>
      <c r="DR27" s="182" t="n"/>
      <c r="DS27" s="182" t="n"/>
      <c r="DT27" s="182" t="n"/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2" t="n"/>
      <c r="EL27" s="182" t="n"/>
      <c r="EM27" s="182" t="n"/>
      <c r="EN27" s="182" t="n"/>
      <c r="EO27" s="182" t="n"/>
      <c r="EP27" s="182" t="n"/>
      <c r="EQ27" s="182" t="n"/>
      <c r="ER27" s="182" t="n"/>
      <c r="ES27" s="182" t="n"/>
      <c r="ET27" s="182" t="n"/>
      <c r="EU27" s="182" t="n"/>
      <c r="EV27" s="182" t="n"/>
      <c r="EW27" s="182" t="n"/>
      <c r="EX27" s="182" t="n"/>
      <c r="EY27" s="182" t="n"/>
      <c r="EZ27" s="182" t="n"/>
      <c r="FA27" s="182" t="n"/>
      <c r="FB27" s="182" t="n"/>
      <c r="FC27" s="201" t="n">
        <v>9.109999999999999</v>
      </c>
      <c r="FD27" s="184" t="n"/>
      <c r="FE27" s="184" t="n"/>
      <c r="FF27" s="184" t="n"/>
      <c r="FG27" s="185">
        <f>SUM(F27:FF27)</f>
        <v/>
      </c>
      <c r="FH27" s="186">
        <f>E27-FG27</f>
        <v/>
      </c>
    </row>
    <row r="28">
      <c r="A28" s="5" t="n">
        <v>27</v>
      </c>
      <c r="B28" s="179" t="n">
        <v>44462</v>
      </c>
      <c r="C28" s="68" t="inlineStr">
        <is>
          <t>Samtec 2103566</t>
        </is>
      </c>
      <c r="D28" s="180" t="n">
        <v>44399</v>
      </c>
      <c r="E28" s="181" t="n">
        <v>3.36</v>
      </c>
      <c r="F28" s="182" t="n"/>
      <c r="G28" s="182" t="n"/>
      <c r="H28" s="182" t="n"/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9" t="n">
        <v>3.36</v>
      </c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2" t="n"/>
      <c r="DI28" s="182" t="n"/>
      <c r="DJ28" s="182" t="n"/>
      <c r="DK28" s="182" t="n"/>
      <c r="DL28" s="182" t="n"/>
      <c r="DM28" s="182" t="n"/>
      <c r="DN28" s="182" t="n"/>
      <c r="DO28" s="182" t="n"/>
      <c r="DP28" s="182" t="n"/>
      <c r="DQ28" s="182" t="n"/>
      <c r="DR28" s="182" t="n"/>
      <c r="DS28" s="182" t="n"/>
      <c r="DT28" s="182" t="n"/>
      <c r="DU28" s="182" t="n"/>
      <c r="DV28" s="182" t="n"/>
      <c r="DW28" s="182" t="n"/>
      <c r="DX28" s="182" t="n"/>
      <c r="DY28" s="182" t="n"/>
      <c r="DZ28" s="182" t="n"/>
      <c r="EA28" s="182" t="n"/>
      <c r="EB28" s="182" t="n"/>
      <c r="EC28" s="182" t="n"/>
      <c r="ED28" s="182" t="n"/>
      <c r="EE28" s="182" t="n"/>
      <c r="EF28" s="182" t="n"/>
      <c r="EG28" s="182" t="n"/>
      <c r="EH28" s="182" t="n"/>
      <c r="EI28" s="182" t="n"/>
      <c r="EJ28" s="182" t="n"/>
      <c r="EK28" s="182" t="n"/>
      <c r="EL28" s="182" t="n"/>
      <c r="EM28" s="182" t="n"/>
      <c r="EN28" s="182" t="n"/>
      <c r="EO28" s="182" t="n"/>
      <c r="EP28" s="182" t="n"/>
      <c r="EQ28" s="182" t="n"/>
      <c r="ER28" s="182" t="n"/>
      <c r="ES28" s="182" t="n"/>
      <c r="ET28" s="182" t="n"/>
      <c r="EU28" s="182" t="n"/>
      <c r="EV28" s="182" t="n"/>
      <c r="EW28" s="182" t="n"/>
      <c r="EX28" s="182" t="n"/>
      <c r="EY28" s="182" t="n"/>
      <c r="EZ28" s="182" t="n"/>
      <c r="FA28" s="182" t="n"/>
      <c r="FB28" s="182" t="n"/>
      <c r="FC28" s="184" t="n"/>
      <c r="FD28" s="184" t="n"/>
      <c r="FE28" s="184" t="n"/>
      <c r="FF28" s="184" t="n"/>
      <c r="FG28" s="185">
        <f>SUM(F28:FF28)</f>
        <v/>
      </c>
      <c r="FH28" s="186">
        <f>E28-FG28</f>
        <v/>
      </c>
    </row>
    <row r="29">
      <c r="A29" s="5" t="n">
        <v>28</v>
      </c>
      <c r="B29" s="179" t="n">
        <v>44462</v>
      </c>
      <c r="C29" s="68" t="inlineStr">
        <is>
          <t>DIGKEY 2103815</t>
        </is>
      </c>
      <c r="D29" s="180" t="n">
        <v>44407</v>
      </c>
      <c r="E29" s="181" t="n">
        <v>61.25</v>
      </c>
      <c r="F29" s="182" t="n"/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9" t="n">
        <v>61.25</v>
      </c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2" t="n"/>
      <c r="DF29" s="182" t="n"/>
      <c r="DG29" s="182" t="n"/>
      <c r="DH29" s="182" t="n"/>
      <c r="DI29" s="182" t="n"/>
      <c r="DJ29" s="182" t="n"/>
      <c r="DK29" s="182" t="n"/>
      <c r="DL29" s="203" t="n"/>
      <c r="DM29" s="203" t="n"/>
      <c r="DN29" s="203" t="n"/>
      <c r="DO29" s="203" t="n"/>
      <c r="DP29" s="203" t="n"/>
      <c r="DQ29" s="203" t="n"/>
      <c r="DR29" s="203" t="n"/>
      <c r="DS29" s="203" t="n"/>
      <c r="DT29" s="203" t="n"/>
      <c r="DU29" s="203" t="n"/>
      <c r="DV29" s="203" t="n"/>
      <c r="DW29" s="203" t="n"/>
      <c r="DX29" s="203" t="n"/>
      <c r="DY29" s="203" t="n"/>
      <c r="DZ29" s="203" t="n"/>
      <c r="EA29" s="203" t="n"/>
      <c r="EB29" s="203" t="n"/>
      <c r="EC29" s="203" t="n"/>
      <c r="ED29" s="203" t="n"/>
      <c r="EE29" s="203" t="n"/>
      <c r="EF29" s="203" t="n"/>
      <c r="EG29" s="203" t="n"/>
      <c r="EH29" s="203" t="n"/>
      <c r="EI29" s="203" t="n"/>
      <c r="EJ29" s="203" t="n"/>
      <c r="EK29" s="203" t="n"/>
      <c r="EL29" s="203" t="n"/>
      <c r="EM29" s="203" t="n"/>
      <c r="EN29" s="203" t="n"/>
      <c r="EO29" s="203" t="n"/>
      <c r="EP29" s="203" t="n"/>
      <c r="EQ29" s="203" t="n"/>
      <c r="ER29" s="203" t="n"/>
      <c r="ES29" s="203" t="n"/>
      <c r="ET29" s="203" t="n"/>
      <c r="EU29" s="203" t="n"/>
      <c r="EV29" s="203" t="n"/>
      <c r="EW29" s="203" t="n"/>
      <c r="EX29" s="203" t="n"/>
      <c r="EY29" s="203" t="n"/>
      <c r="EZ29" s="203" t="n"/>
      <c r="FA29" s="203" t="n"/>
      <c r="FB29" s="203" t="n"/>
      <c r="FC29" s="203" t="n"/>
      <c r="FD29" s="203" t="n"/>
      <c r="FE29" s="203" t="n"/>
      <c r="FF29" s="203" t="n"/>
      <c r="FG29" s="185">
        <f>SUM(F29:FF29)</f>
        <v/>
      </c>
      <c r="FH29" s="186">
        <f>E29-FG29</f>
        <v/>
      </c>
    </row>
    <row r="30">
      <c r="A30" s="5" t="n">
        <v>29</v>
      </c>
      <c r="B30" s="179" t="n">
        <v>44462</v>
      </c>
      <c r="C30" s="68" t="inlineStr">
        <is>
          <t>DIGIKEY 2103814</t>
        </is>
      </c>
      <c r="D30" s="180" t="n">
        <v>44407</v>
      </c>
      <c r="E30" s="181" t="n">
        <v>6.68</v>
      </c>
      <c r="F30" s="182" t="n"/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2" t="n"/>
      <c r="DG30" s="182" t="n"/>
      <c r="DH30" s="182" t="n"/>
      <c r="DI30" s="182" t="n"/>
      <c r="DJ30" s="182" t="n"/>
      <c r="DK30" s="182" t="n"/>
      <c r="DL30" s="203" t="n"/>
      <c r="DM30" s="203" t="n"/>
      <c r="DN30" s="203" t="n"/>
      <c r="DO30" s="203" t="n"/>
      <c r="DP30" s="203" t="n"/>
      <c r="DQ30" s="203" t="n"/>
      <c r="DR30" s="203" t="n"/>
      <c r="DS30" s="203" t="n"/>
      <c r="DT30" s="203" t="n"/>
      <c r="DU30" s="203" t="n"/>
      <c r="DV30" s="203" t="n"/>
      <c r="DW30" s="203" t="n"/>
      <c r="DX30" s="203" t="n"/>
      <c r="DY30" s="203" t="n"/>
      <c r="DZ30" s="203" t="n"/>
      <c r="EA30" s="203" t="n"/>
      <c r="EB30" s="203" t="n"/>
      <c r="EC30" s="203" t="n"/>
      <c r="ED30" s="203" t="n"/>
      <c r="EE30" s="203" t="n"/>
      <c r="EF30" s="203" t="n"/>
      <c r="EG30" s="203" t="n"/>
      <c r="EH30" s="203" t="n"/>
      <c r="EI30" s="203" t="n"/>
      <c r="EJ30" s="203" t="n"/>
      <c r="EK30" s="203" t="n"/>
      <c r="EL30" s="203" t="n"/>
      <c r="EM30" s="203" t="n"/>
      <c r="EN30" s="203" t="n"/>
      <c r="EO30" s="203" t="n"/>
      <c r="EP30" s="203" t="n"/>
      <c r="EQ30" s="203" t="n"/>
      <c r="ER30" s="203" t="n"/>
      <c r="ES30" s="204" t="n">
        <v>6.68</v>
      </c>
      <c r="ET30" s="204" t="n"/>
      <c r="EU30" s="203" t="n"/>
      <c r="EV30" s="203" t="n"/>
      <c r="EW30" s="203" t="n"/>
      <c r="EX30" s="203" t="n"/>
      <c r="EY30" s="203" t="n"/>
      <c r="EZ30" s="203" t="n"/>
      <c r="FA30" s="203" t="n"/>
      <c r="FB30" s="203" t="n"/>
      <c r="FC30" s="203" t="n"/>
      <c r="FD30" s="203" t="n"/>
      <c r="FE30" s="203" t="n"/>
      <c r="FF30" s="203" t="n"/>
      <c r="FG30" s="185">
        <f>SUM(F30:FF30)</f>
        <v/>
      </c>
      <c r="FH30" s="186">
        <f>E30-FG30</f>
        <v/>
      </c>
    </row>
    <row r="31">
      <c r="A31" s="5" t="n">
        <v>30</v>
      </c>
      <c r="B31" s="179" t="n">
        <v>44462</v>
      </c>
      <c r="C31" s="68" t="inlineStr">
        <is>
          <t>DIGIKEY 2103813</t>
        </is>
      </c>
      <c r="D31" s="180" t="n">
        <v>44406</v>
      </c>
      <c r="E31" s="181" t="n">
        <v>4.85</v>
      </c>
      <c r="F31" s="182" t="n"/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2" t="n"/>
      <c r="DG31" s="182" t="n"/>
      <c r="DH31" s="182" t="n"/>
      <c r="DI31" s="182" t="n"/>
      <c r="DJ31" s="182" t="n"/>
      <c r="DK31" s="182" t="n"/>
      <c r="DL31" s="203" t="n"/>
      <c r="DM31" s="203" t="n"/>
      <c r="DN31" s="203" t="n"/>
      <c r="DO31" s="203" t="n"/>
      <c r="DP31" s="203" t="n"/>
      <c r="DQ31" s="203" t="n"/>
      <c r="DR31" s="203" t="n"/>
      <c r="DS31" s="203" t="n"/>
      <c r="DT31" s="203" t="n"/>
      <c r="DU31" s="203" t="n"/>
      <c r="DV31" s="203" t="n"/>
      <c r="DW31" s="203" t="n"/>
      <c r="DX31" s="203" t="n"/>
      <c r="DY31" s="203" t="n"/>
      <c r="DZ31" s="203" t="n"/>
      <c r="EA31" s="203" t="n"/>
      <c r="EB31" s="203" t="n"/>
      <c r="EC31" s="203" t="n"/>
      <c r="ED31" s="203" t="n"/>
      <c r="EE31" s="203" t="n"/>
      <c r="EF31" s="203" t="n"/>
      <c r="EG31" s="203" t="n"/>
      <c r="EH31" s="203" t="n"/>
      <c r="EI31" s="203" t="n"/>
      <c r="EJ31" s="203" t="n"/>
      <c r="EK31" s="203" t="n"/>
      <c r="EL31" s="203" t="n"/>
      <c r="EM31" s="203" t="n"/>
      <c r="EN31" s="203" t="n"/>
      <c r="EO31" s="203" t="n"/>
      <c r="EP31" s="203" t="n"/>
      <c r="EQ31" s="204" t="n">
        <v>4.85</v>
      </c>
      <c r="ER31" s="203" t="n"/>
      <c r="ES31" s="203" t="n"/>
      <c r="ET31" s="203" t="n"/>
      <c r="EU31" s="203" t="n"/>
      <c r="EV31" s="203" t="n"/>
      <c r="EW31" s="203" t="n"/>
      <c r="EX31" s="203" t="n"/>
      <c r="EY31" s="203" t="n"/>
      <c r="EZ31" s="203" t="n"/>
      <c r="FA31" s="203" t="n"/>
      <c r="FB31" s="203" t="n"/>
      <c r="FC31" s="203" t="n"/>
      <c r="FD31" s="203" t="n"/>
      <c r="FE31" s="203" t="n"/>
      <c r="FF31" s="203" t="n"/>
      <c r="FG31" s="185">
        <f>SUM(F31:FF31)</f>
        <v/>
      </c>
      <c r="FH31" s="186">
        <f>E31-FG31</f>
        <v/>
      </c>
    </row>
    <row r="32">
      <c r="A32" s="5" t="n">
        <v>31</v>
      </c>
      <c r="B32" s="179" t="n">
        <v>44462</v>
      </c>
      <c r="C32" s="68" t="inlineStr">
        <is>
          <t>DIGIKEY 2103807</t>
        </is>
      </c>
      <c r="D32" s="180" t="n">
        <v>44403</v>
      </c>
      <c r="E32" s="181" t="n">
        <v>6.68</v>
      </c>
      <c r="F32" s="182" t="n"/>
      <c r="G32" s="182" t="n"/>
      <c r="H32" s="182" t="n"/>
      <c r="I32" s="182" t="n"/>
      <c r="J32" s="182" t="n"/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2" t="n"/>
      <c r="AF32" s="182" t="n"/>
      <c r="AG32" s="182" t="n"/>
      <c r="AH32" s="182" t="n"/>
      <c r="AI32" s="182" t="n"/>
      <c r="AJ32" s="182" t="n"/>
      <c r="AK32" s="182" t="n"/>
      <c r="AL32" s="182" t="n"/>
      <c r="AM32" s="182" t="n"/>
      <c r="AN32" s="182" t="n"/>
      <c r="AO32" s="182" t="n"/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2" t="n"/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2" t="n"/>
      <c r="CB32" s="182" t="n"/>
      <c r="CC32" s="182" t="n"/>
      <c r="CD32" s="182" t="n"/>
      <c r="CE32" s="182" t="n"/>
      <c r="CF32" s="182" t="n"/>
      <c r="CG32" s="182" t="n"/>
      <c r="CH32" s="182" t="n"/>
      <c r="CI32" s="182" t="n"/>
      <c r="CJ32" s="182" t="n"/>
      <c r="CK32" s="182" t="n"/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2" t="n"/>
      <c r="CU32" s="182" t="n"/>
      <c r="CV32" s="182" t="n"/>
      <c r="CW32" s="182" t="n"/>
      <c r="CX32" s="182" t="n"/>
      <c r="CY32" s="182" t="n"/>
      <c r="CZ32" s="182" t="n"/>
      <c r="DA32" s="182" t="n"/>
      <c r="DB32" s="182" t="n"/>
      <c r="DC32" s="182" t="n"/>
      <c r="DD32" s="182" t="n"/>
      <c r="DE32" s="182" t="n"/>
      <c r="DF32" s="182" t="n"/>
      <c r="DG32" s="182" t="n"/>
      <c r="DH32" s="182" t="n"/>
      <c r="DI32" s="182" t="n"/>
      <c r="DJ32" s="182" t="n"/>
      <c r="DK32" s="182" t="n"/>
      <c r="DL32" s="203" t="n"/>
      <c r="DM32" s="203" t="n"/>
      <c r="DN32" s="62" t="n"/>
      <c r="DO32" s="62" t="n"/>
      <c r="DP32" s="62" t="n"/>
      <c r="DQ32" s="62" t="n"/>
      <c r="DR32" s="62" t="n"/>
      <c r="DS32" s="62" t="n"/>
      <c r="DT32" s="62" t="n"/>
      <c r="DU32" s="62" t="n"/>
      <c r="DV32" s="62" t="n"/>
      <c r="DW32" s="62" t="n"/>
      <c r="DX32" s="62" t="n"/>
      <c r="DY32" s="62" t="n"/>
      <c r="DZ32" s="62" t="n"/>
      <c r="EA32" s="62" t="n"/>
      <c r="EB32" s="62" t="n"/>
      <c r="EC32" s="62" t="n"/>
      <c r="ED32" s="62" t="n"/>
      <c r="EE32" s="62" t="n"/>
      <c r="EF32" s="62" t="n"/>
      <c r="EG32" s="62" t="n"/>
      <c r="EH32" s="62" t="n"/>
      <c r="EI32" s="62" t="n"/>
      <c r="EJ32" s="62" t="n"/>
      <c r="EK32" s="62" t="n"/>
      <c r="EL32" s="62" t="n"/>
      <c r="EM32" s="62" t="n"/>
      <c r="EN32" s="62" t="n"/>
      <c r="EO32" s="62" t="n"/>
      <c r="EP32" s="220" t="n">
        <v>6.68</v>
      </c>
      <c r="EQ32" s="62" t="n"/>
      <c r="ER32" s="62" t="n"/>
      <c r="ES32" s="62" t="n"/>
      <c r="ET32" s="62" t="n"/>
      <c r="EU32" s="62" t="n"/>
      <c r="EV32" s="62" t="n"/>
      <c r="EW32" s="62" t="n"/>
      <c r="EX32" s="62" t="n"/>
      <c r="EY32" s="62" t="n"/>
      <c r="EZ32" s="62" t="n"/>
      <c r="FA32" s="62" t="n"/>
      <c r="FB32" s="62" t="n"/>
      <c r="FC32" s="62" t="n"/>
      <c r="FD32" s="62" t="n"/>
      <c r="FE32" s="62" t="n"/>
      <c r="FF32" s="62" t="n"/>
      <c r="FG32" s="185">
        <f>SUM(F32:FF32)</f>
        <v/>
      </c>
      <c r="FH32" s="186">
        <f>E32-FG32</f>
        <v/>
      </c>
    </row>
    <row r="33">
      <c r="A33" s="5" t="n">
        <v>32</v>
      </c>
      <c r="B33" s="179" t="n">
        <v>44462</v>
      </c>
      <c r="C33" s="68" t="inlineStr">
        <is>
          <t>DIGIKEY 2103804</t>
        </is>
      </c>
      <c r="D33" s="180" t="n">
        <v>44399</v>
      </c>
      <c r="E33" s="181" t="n">
        <v>12.02</v>
      </c>
      <c r="F33" s="182" t="n"/>
      <c r="G33" s="182" t="n"/>
      <c r="H33" s="182" t="n"/>
      <c r="I33" s="182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9" t="n">
        <v>12.02</v>
      </c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2" t="n"/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203" t="n"/>
      <c r="DM33" s="203" t="n"/>
      <c r="DN33" s="203" t="n"/>
      <c r="DO33" s="203" t="n"/>
      <c r="DP33" s="203" t="n"/>
      <c r="DQ33" s="203" t="n"/>
      <c r="DR33" s="203" t="n"/>
      <c r="DS33" s="203" t="n"/>
      <c r="DT33" s="203" t="n"/>
      <c r="DU33" s="203" t="n"/>
      <c r="DV33" s="203" t="n"/>
      <c r="DW33" s="203" t="n"/>
      <c r="DX33" s="203" t="n"/>
      <c r="DY33" s="203" t="n"/>
      <c r="DZ33" s="203" t="n"/>
      <c r="EA33" s="203" t="n"/>
      <c r="EB33" s="203" t="n"/>
      <c r="EC33" s="203" t="n"/>
      <c r="ED33" s="203" t="n"/>
      <c r="EE33" s="203" t="n"/>
      <c r="EF33" s="203" t="n"/>
      <c r="EG33" s="203" t="n"/>
      <c r="EH33" s="203" t="n"/>
      <c r="EI33" s="203" t="n"/>
      <c r="EJ33" s="203" t="n"/>
      <c r="EK33" s="203" t="n"/>
      <c r="EL33" s="203" t="n"/>
      <c r="EM33" s="203" t="n"/>
      <c r="EN33" s="203" t="n"/>
      <c r="EO33" s="203" t="n"/>
      <c r="EP33" s="203" t="n"/>
      <c r="EQ33" s="203" t="n"/>
      <c r="ER33" s="203" t="n"/>
      <c r="ES33" s="203" t="n"/>
      <c r="ET33" s="203" t="n"/>
      <c r="EU33" s="203" t="n"/>
      <c r="EV33" s="203" t="n"/>
      <c r="EW33" s="203" t="n"/>
      <c r="EX33" s="203" t="n"/>
      <c r="EY33" s="203" t="n"/>
      <c r="EZ33" s="203" t="n"/>
      <c r="FA33" s="203" t="n"/>
      <c r="FB33" s="203" t="n"/>
      <c r="FC33" s="203" t="n"/>
      <c r="FD33" s="203" t="n"/>
      <c r="FE33" s="203" t="n"/>
      <c r="FF33" s="203" t="n"/>
      <c r="FG33" s="185">
        <f>SUM(F33:FF33)</f>
        <v/>
      </c>
      <c r="FH33" s="186">
        <f>E33-FG33</f>
        <v/>
      </c>
    </row>
    <row r="34">
      <c r="A34" s="5" t="n">
        <v>33</v>
      </c>
      <c r="B34" s="179" t="n">
        <v>44462</v>
      </c>
      <c r="C34" s="68" t="inlineStr">
        <is>
          <t>DIGIKEY 2103801</t>
        </is>
      </c>
      <c r="D34" s="180" t="n">
        <v>44398</v>
      </c>
      <c r="E34" s="181" t="n">
        <v>0.85</v>
      </c>
      <c r="F34" s="182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9" t="n">
        <v>0.85</v>
      </c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2" t="n"/>
      <c r="EG34" s="182" t="n"/>
      <c r="EH34" s="182" t="n"/>
      <c r="EI34" s="182" t="n"/>
      <c r="EJ34" s="182" t="n"/>
      <c r="EK34" s="182" t="n"/>
      <c r="EL34" s="182" t="n"/>
      <c r="EM34" s="182" t="n"/>
      <c r="EN34" s="182" t="n"/>
      <c r="EO34" s="182" t="n"/>
      <c r="EP34" s="182" t="n"/>
      <c r="EQ34" s="182" t="n"/>
      <c r="ER34" s="182" t="n"/>
      <c r="ES34" s="182" t="n"/>
      <c r="ET34" s="182" t="n"/>
      <c r="EU34" s="182" t="n"/>
      <c r="EV34" s="182" t="n"/>
      <c r="EW34" s="182" t="n"/>
      <c r="EX34" s="182" t="n"/>
      <c r="EY34" s="182" t="n"/>
      <c r="EZ34" s="182" t="n"/>
      <c r="FA34" s="182" t="n"/>
      <c r="FB34" s="182" t="n"/>
      <c r="FC34" s="184" t="n"/>
      <c r="FD34" s="184" t="n"/>
      <c r="FE34" s="184" t="n"/>
      <c r="FF34" s="184" t="n"/>
      <c r="FG34" s="185">
        <f>SUM(F34:FF34)</f>
        <v/>
      </c>
      <c r="FH34" s="186">
        <f>E34-FG34</f>
        <v/>
      </c>
    </row>
    <row r="35">
      <c r="A35" s="5" t="n">
        <v>34</v>
      </c>
      <c r="B35" s="179" t="n">
        <v>44462</v>
      </c>
      <c r="C35" s="68" t="inlineStr">
        <is>
          <t>DIGIKEY 2103795</t>
        </is>
      </c>
      <c r="D35" s="180" t="n">
        <v>44396</v>
      </c>
      <c r="E35" s="181" t="n">
        <v>6.74</v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9" t="n">
        <v>6.74</v>
      </c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2" t="n"/>
      <c r="EM35" s="182" t="n"/>
      <c r="EN35" s="182" t="n"/>
      <c r="EO35" s="182" t="n"/>
      <c r="EP35" s="182" t="n"/>
      <c r="EQ35" s="182" t="n"/>
      <c r="ER35" s="182" t="n"/>
      <c r="ES35" s="182" t="n"/>
      <c r="ET35" s="182" t="n"/>
      <c r="EU35" s="182" t="n"/>
      <c r="EV35" s="182" t="n"/>
      <c r="EW35" s="182" t="n"/>
      <c r="EX35" s="182" t="n"/>
      <c r="EY35" s="182" t="n"/>
      <c r="EZ35" s="182" t="n"/>
      <c r="FA35" s="182" t="n"/>
      <c r="FB35" s="182" t="n"/>
      <c r="FC35" s="184" t="n"/>
      <c r="FD35" s="184" t="n"/>
      <c r="FE35" s="184" t="n"/>
      <c r="FF35" s="184" t="n"/>
      <c r="FG35" s="185">
        <f>SUM(F35:FF35)</f>
        <v/>
      </c>
      <c r="FH35" s="186">
        <f>E35-FG35</f>
        <v/>
      </c>
    </row>
    <row r="36">
      <c r="A36" s="5" t="n">
        <v>35</v>
      </c>
      <c r="B36" s="179" t="n">
        <v>44462</v>
      </c>
      <c r="C36" s="68" t="inlineStr">
        <is>
          <t>DIGIKEY 2100276</t>
        </is>
      </c>
      <c r="D36" s="180" t="n">
        <v>44265</v>
      </c>
      <c r="E36" s="181" t="n">
        <v>44.19</v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2" t="n"/>
      <c r="DS36" s="182" t="n"/>
      <c r="DT36" s="182" t="n"/>
      <c r="DU36" s="189" t="n">
        <v>44.19</v>
      </c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2" t="n"/>
      <c r="EM36" s="182" t="n"/>
      <c r="EN36" s="182" t="n"/>
      <c r="EO36" s="182" t="n"/>
      <c r="EP36" s="182" t="n"/>
      <c r="EQ36" s="182" t="n"/>
      <c r="ER36" s="182" t="n"/>
      <c r="ES36" s="182" t="n"/>
      <c r="ET36" s="182" t="n"/>
      <c r="EU36" s="182" t="n"/>
      <c r="EV36" s="182" t="n"/>
      <c r="EW36" s="182" t="n"/>
      <c r="EX36" s="182" t="n"/>
      <c r="EY36" s="182" t="n"/>
      <c r="EZ36" s="182" t="n"/>
      <c r="FA36" s="182" t="n"/>
      <c r="FB36" s="182" t="n"/>
      <c r="FC36" s="184" t="n"/>
      <c r="FD36" s="184" t="n"/>
      <c r="FE36" s="184" t="n"/>
      <c r="FF36" s="184" t="n"/>
      <c r="FG36" s="185">
        <f>SUM(F36:FF36)</f>
        <v/>
      </c>
      <c r="FH36" s="186">
        <f>E36-FG36</f>
        <v/>
      </c>
    </row>
    <row r="37">
      <c r="A37" s="5" t="n">
        <v>36</v>
      </c>
      <c r="B37" s="179" t="n">
        <v>44463</v>
      </c>
      <c r="C37" s="68" t="inlineStr">
        <is>
          <t>3-416-20972</t>
        </is>
      </c>
      <c r="D37" s="180" t="n">
        <v>44454</v>
      </c>
      <c r="E37" s="181" t="n">
        <v>82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9" t="n">
        <v>41</v>
      </c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9" t="n">
        <v>41</v>
      </c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2" t="n"/>
      <c r="EF37" s="182" t="n"/>
      <c r="EG37" s="182" t="n"/>
      <c r="EH37" s="182" t="n"/>
      <c r="EI37" s="182" t="n"/>
      <c r="EJ37" s="182" t="n"/>
      <c r="EK37" s="182" t="n"/>
      <c r="EL37" s="182" t="n"/>
      <c r="EM37" s="182" t="n"/>
      <c r="EN37" s="182" t="n"/>
      <c r="EO37" s="182" t="n"/>
      <c r="EP37" s="182" t="n"/>
      <c r="EQ37" s="182" t="n"/>
      <c r="ER37" s="182" t="n"/>
      <c r="ES37" s="182" t="n"/>
      <c r="ET37" s="182" t="n"/>
      <c r="EU37" s="182" t="n"/>
      <c r="EV37" s="182" t="n"/>
      <c r="EW37" s="182" t="n"/>
      <c r="EX37" s="182" t="n"/>
      <c r="EY37" s="182" t="n"/>
      <c r="EZ37" s="182" t="n"/>
      <c r="FA37" s="182" t="n"/>
      <c r="FB37" s="182" t="n"/>
      <c r="FC37" s="184" t="n"/>
      <c r="FD37" s="184" t="n"/>
      <c r="FE37" s="184" t="n"/>
      <c r="FF37" s="184" t="n"/>
      <c r="FG37" s="185">
        <f>SUM(F37:FF37)</f>
        <v/>
      </c>
      <c r="FH37" s="186">
        <f>E37-FG37</f>
        <v/>
      </c>
    </row>
    <row r="38">
      <c r="A38" s="5" t="n">
        <v>37</v>
      </c>
      <c r="B38" s="179" t="n">
        <v>44463</v>
      </c>
      <c r="C38" s="68" t="inlineStr">
        <is>
          <t>3-415-73920</t>
        </is>
      </c>
      <c r="D38" s="180" t="n">
        <v>44453</v>
      </c>
      <c r="E38" s="181" t="n">
        <v>41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9" t="n">
        <v>41</v>
      </c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2" t="n"/>
      <c r="EI38" s="182" t="n"/>
      <c r="EJ38" s="182" t="n"/>
      <c r="EK38" s="182" t="n"/>
      <c r="EL38" s="182" t="n"/>
      <c r="EM38" s="182" t="n"/>
      <c r="EN38" s="182" t="n"/>
      <c r="EO38" s="182" t="n"/>
      <c r="EP38" s="182" t="n"/>
      <c r="EQ38" s="182" t="n"/>
      <c r="ER38" s="182" t="n"/>
      <c r="ES38" s="182" t="n"/>
      <c r="ET38" s="182" t="n"/>
      <c r="EU38" s="182" t="n"/>
      <c r="EV38" s="182" t="n"/>
      <c r="EW38" s="182" t="n"/>
      <c r="EX38" s="182" t="n"/>
      <c r="EY38" s="182" t="n"/>
      <c r="EZ38" s="182" t="n"/>
      <c r="FA38" s="182" t="n"/>
      <c r="FB38" s="182" t="n"/>
      <c r="FC38" s="184" t="n"/>
      <c r="FD38" s="184" t="n"/>
      <c r="FE38" s="184" t="n"/>
      <c r="FF38" s="184" t="n"/>
      <c r="FG38" s="185">
        <f>SUM(F38:FF38)</f>
        <v/>
      </c>
      <c r="FH38" s="186">
        <f>E38-FG38</f>
        <v/>
      </c>
    </row>
    <row r="39">
      <c r="A39" s="5" t="n">
        <v>38</v>
      </c>
      <c r="B39" s="179" t="n">
        <v>44463</v>
      </c>
      <c r="C39" s="68" t="inlineStr">
        <is>
          <t>3-411-37174</t>
        </is>
      </c>
      <c r="D39" s="180" t="n">
        <v>44439</v>
      </c>
      <c r="E39" s="181" t="n">
        <v>41</v>
      </c>
      <c r="F39" s="182" t="n"/>
      <c r="G39" s="182" t="n"/>
      <c r="H39" s="182" t="n"/>
      <c r="I39" s="182" t="n"/>
      <c r="J39" s="182" t="n"/>
      <c r="K39" s="182" t="n"/>
      <c r="L39" s="182" t="n"/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2" t="n"/>
      <c r="DG39" s="182" t="n"/>
      <c r="DH39" s="182" t="n"/>
      <c r="DI39" s="182" t="n"/>
      <c r="DJ39" s="189" t="n">
        <v>41</v>
      </c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2" t="n"/>
      <c r="ED39" s="182" t="n"/>
      <c r="EE39" s="182" t="n"/>
      <c r="EF39" s="182" t="n"/>
      <c r="EG39" s="182" t="n"/>
      <c r="EH39" s="182" t="n"/>
      <c r="EI39" s="182" t="n"/>
      <c r="EJ39" s="182" t="n"/>
      <c r="EK39" s="182" t="n"/>
      <c r="EL39" s="182" t="n"/>
      <c r="EM39" s="182" t="n"/>
      <c r="EN39" s="182" t="n"/>
      <c r="EO39" s="182" t="n"/>
      <c r="EP39" s="182" t="n"/>
      <c r="EQ39" s="182" t="n"/>
      <c r="ER39" s="182" t="n"/>
      <c r="ES39" s="182" t="n"/>
      <c r="ET39" s="182" t="n"/>
      <c r="EU39" s="182" t="n"/>
      <c r="EV39" s="182" t="n"/>
      <c r="EW39" s="182" t="n"/>
      <c r="EX39" s="182" t="n"/>
      <c r="EY39" s="182" t="n"/>
      <c r="EZ39" s="182" t="n"/>
      <c r="FA39" s="182" t="n"/>
      <c r="FB39" s="182" t="n"/>
      <c r="FC39" s="184" t="n"/>
      <c r="FD39" s="184" t="n"/>
      <c r="FE39" s="184" t="n"/>
      <c r="FF39" s="184" t="n"/>
      <c r="FG39" s="185">
        <f>SUM(F39:FF39)</f>
        <v/>
      </c>
      <c r="FH39" s="186">
        <f>E39-FG39</f>
        <v/>
      </c>
    </row>
    <row r="40">
      <c r="A40" s="5" t="n">
        <v>39</v>
      </c>
      <c r="B40" s="179" t="n">
        <v>44463</v>
      </c>
      <c r="C40" s="68" t="inlineStr">
        <is>
          <t>3-412-24522</t>
        </is>
      </c>
      <c r="D40" s="180" t="n">
        <v>44441</v>
      </c>
      <c r="E40" s="181" t="n">
        <v>685.62</v>
      </c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9" t="n">
        <v>685.62</v>
      </c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2" t="n"/>
      <c r="EC40" s="182" t="n"/>
      <c r="ED40" s="182" t="n"/>
      <c r="EE40" s="182" t="n"/>
      <c r="EF40" s="182" t="n"/>
      <c r="EG40" s="182" t="n"/>
      <c r="EH40" s="182" t="n"/>
      <c r="EI40" s="182" t="n"/>
      <c r="EJ40" s="182" t="n"/>
      <c r="EK40" s="182" t="n"/>
      <c r="EL40" s="182" t="n"/>
      <c r="EM40" s="182" t="n"/>
      <c r="EN40" s="182" t="n"/>
      <c r="EO40" s="182" t="n"/>
      <c r="EP40" s="182" t="n"/>
      <c r="EQ40" s="182" t="n"/>
      <c r="ER40" s="182" t="n"/>
      <c r="ES40" s="182" t="n"/>
      <c r="ET40" s="182" t="n"/>
      <c r="EU40" s="182" t="n"/>
      <c r="EV40" s="182" t="n"/>
      <c r="EW40" s="182" t="n"/>
      <c r="EX40" s="182" t="n"/>
      <c r="EY40" s="182" t="n"/>
      <c r="EZ40" s="182" t="n"/>
      <c r="FA40" s="182" t="n"/>
      <c r="FB40" s="182" t="n"/>
      <c r="FC40" s="184" t="n"/>
      <c r="FD40" s="184" t="n"/>
      <c r="FE40" s="184" t="n"/>
      <c r="FF40" s="184" t="n"/>
      <c r="FG40" s="185">
        <f>SUM(F40:FF40)</f>
        <v/>
      </c>
      <c r="FH40" s="186">
        <f>E40-FG40</f>
        <v/>
      </c>
    </row>
    <row r="41">
      <c r="A41" s="5" t="n">
        <v>40</v>
      </c>
      <c r="B41" s="179" t="n">
        <v>44463</v>
      </c>
      <c r="C41" s="68" t="inlineStr">
        <is>
          <t>3-413-15332</t>
        </is>
      </c>
      <c r="D41" s="180" t="n">
        <v>44445</v>
      </c>
      <c r="E41" s="181" t="n">
        <v>165.57</v>
      </c>
      <c r="F41" s="182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9" t="n">
        <v>106.99</v>
      </c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2" t="n"/>
      <c r="DT41" s="182" t="n"/>
      <c r="DU41" s="182" t="n"/>
      <c r="DV41" s="182" t="n"/>
      <c r="DW41" s="182" t="n"/>
      <c r="DX41" s="182" t="n"/>
      <c r="DY41" s="182" t="n"/>
      <c r="DZ41" s="182" t="n"/>
      <c r="EA41" s="182" t="n"/>
      <c r="EB41" s="182" t="n"/>
      <c r="EC41" s="182" t="n"/>
      <c r="ED41" s="182" t="n"/>
      <c r="EE41" s="182" t="n"/>
      <c r="EF41" s="182" t="n"/>
      <c r="EG41" s="182" t="n"/>
      <c r="EH41" s="182" t="n"/>
      <c r="EI41" s="182" t="n"/>
      <c r="EJ41" s="182" t="n"/>
      <c r="EK41" s="182" t="n"/>
      <c r="EL41" s="182" t="n"/>
      <c r="EM41" s="182" t="n"/>
      <c r="EN41" s="182" t="n"/>
      <c r="EO41" s="182" t="n"/>
      <c r="EP41" s="182" t="n"/>
      <c r="EQ41" s="182" t="n"/>
      <c r="ER41" s="182" t="n"/>
      <c r="ES41" s="182" t="n"/>
      <c r="ET41" s="182" t="n"/>
      <c r="EU41" s="189" t="n">
        <v>58.58</v>
      </c>
      <c r="EV41" s="182" t="n"/>
      <c r="EW41" s="182" t="n"/>
      <c r="EX41" s="182" t="n"/>
      <c r="EY41" s="182" t="n"/>
      <c r="EZ41" s="182" t="n"/>
      <c r="FA41" s="182" t="n"/>
      <c r="FB41" s="182" t="n"/>
      <c r="FC41" s="184" t="n"/>
      <c r="FD41" s="184" t="n"/>
      <c r="FE41" s="184" t="n"/>
      <c r="FF41" s="184" t="n"/>
      <c r="FG41" s="185">
        <f>SUM(F41:FF41)</f>
        <v/>
      </c>
      <c r="FH41" s="186">
        <f>E41-FG41</f>
        <v/>
      </c>
    </row>
    <row r="42">
      <c r="A42" s="5" t="n">
        <v>41</v>
      </c>
      <c r="B42" s="179" t="n">
        <v>44463</v>
      </c>
      <c r="C42" s="68" t="inlineStr">
        <is>
          <t>3-416-24351</t>
        </is>
      </c>
      <c r="D42" s="180" t="n">
        <v>44454</v>
      </c>
      <c r="E42" s="181" t="n">
        <v>438.23</v>
      </c>
      <c r="F42" s="182" t="n"/>
      <c r="G42" s="182" t="n"/>
      <c r="H42" s="182" t="n"/>
      <c r="I42" s="182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9" t="n">
        <v>438.23</v>
      </c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2" t="n"/>
      <c r="DT42" s="182" t="n"/>
      <c r="DU42" s="182" t="n"/>
      <c r="DV42" s="182" t="n"/>
      <c r="DW42" s="182" t="n"/>
      <c r="DX42" s="182" t="n"/>
      <c r="DY42" s="182" t="n"/>
      <c r="DZ42" s="182" t="n"/>
      <c r="EA42" s="182" t="n"/>
      <c r="EB42" s="182" t="n"/>
      <c r="EC42" s="182" t="n"/>
      <c r="ED42" s="182" t="n"/>
      <c r="EE42" s="182" t="n"/>
      <c r="EF42" s="182" t="n"/>
      <c r="EG42" s="182" t="n"/>
      <c r="EH42" s="182" t="n"/>
      <c r="EI42" s="182" t="n"/>
      <c r="EJ42" s="182" t="n"/>
      <c r="EK42" s="182" t="n"/>
      <c r="EL42" s="182" t="n"/>
      <c r="EM42" s="182" t="n"/>
      <c r="EN42" s="182" t="n"/>
      <c r="EO42" s="182" t="n"/>
      <c r="EP42" s="182" t="n"/>
      <c r="EQ42" s="182" t="n"/>
      <c r="ER42" s="182" t="n"/>
      <c r="ES42" s="182" t="n"/>
      <c r="ET42" s="182" t="n"/>
      <c r="EU42" s="182" t="n"/>
      <c r="EV42" s="182" t="n"/>
      <c r="EW42" s="182" t="n"/>
      <c r="EX42" s="182" t="n"/>
      <c r="EY42" s="182" t="n"/>
      <c r="EZ42" s="182" t="n"/>
      <c r="FA42" s="182" t="n"/>
      <c r="FB42" s="182" t="n"/>
      <c r="FC42" s="184" t="n"/>
      <c r="FD42" s="184" t="n"/>
      <c r="FE42" s="184" t="n"/>
      <c r="FF42" s="184" t="n"/>
      <c r="FG42" s="185">
        <f>SUM(F42:FF42)</f>
        <v/>
      </c>
      <c r="FH42" s="186">
        <f>E42-FG42</f>
        <v/>
      </c>
    </row>
    <row r="43">
      <c r="A43" s="5" t="n">
        <v>42</v>
      </c>
      <c r="B43" s="179" t="n">
        <v>44463</v>
      </c>
      <c r="C43" s="68" t="inlineStr">
        <is>
          <t>3-417-50848</t>
        </is>
      </c>
      <c r="D43" s="180" t="n">
        <v>44459</v>
      </c>
      <c r="E43" s="181" t="n">
        <v>66.19</v>
      </c>
      <c r="F43" s="182" t="n"/>
      <c r="G43" s="182" t="n"/>
      <c r="H43" s="182" t="n"/>
      <c r="I43" s="182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9" t="n">
        <v>66.19</v>
      </c>
      <c r="CL43" s="182" t="n"/>
      <c r="CM43" s="182" t="n"/>
      <c r="CN43" s="182" t="n"/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2" t="n"/>
      <c r="DN43" s="182" t="n"/>
      <c r="DO43" s="182" t="n"/>
      <c r="DP43" s="182" t="n"/>
      <c r="DQ43" s="182" t="n"/>
      <c r="DR43" s="182" t="n"/>
      <c r="DS43" s="182" t="n"/>
      <c r="DT43" s="182" t="n"/>
      <c r="DU43" s="182" t="n"/>
      <c r="DV43" s="182" t="n"/>
      <c r="DW43" s="182" t="n"/>
      <c r="DX43" s="182" t="n"/>
      <c r="DY43" s="182" t="n"/>
      <c r="DZ43" s="182" t="n"/>
      <c r="EA43" s="182" t="n"/>
      <c r="EB43" s="182" t="n"/>
      <c r="EC43" s="182" t="n"/>
      <c r="ED43" s="182" t="n"/>
      <c r="EE43" s="182" t="n"/>
      <c r="EF43" s="182" t="n"/>
      <c r="EG43" s="182" t="n"/>
      <c r="EH43" s="182" t="n"/>
      <c r="EI43" s="182" t="n"/>
      <c r="EJ43" s="182" t="n"/>
      <c r="EK43" s="182" t="n"/>
      <c r="EL43" s="182" t="n"/>
      <c r="EM43" s="182" t="n"/>
      <c r="EN43" s="182" t="n"/>
      <c r="EO43" s="182" t="n"/>
      <c r="EP43" s="182" t="n"/>
      <c r="EQ43" s="182" t="n"/>
      <c r="ER43" s="182" t="n"/>
      <c r="ES43" s="182" t="n"/>
      <c r="ET43" s="182" t="n"/>
      <c r="EU43" s="182" t="n"/>
      <c r="EV43" s="182" t="n"/>
      <c r="EW43" s="182" t="n"/>
      <c r="EX43" s="182" t="n"/>
      <c r="EY43" s="182" t="n"/>
      <c r="EZ43" s="182" t="n"/>
      <c r="FA43" s="182" t="n"/>
      <c r="FB43" s="182" t="n"/>
      <c r="FC43" s="184" t="n"/>
      <c r="FD43" s="184" t="n"/>
      <c r="FE43" s="184" t="n"/>
      <c r="FF43" s="184" t="n"/>
      <c r="FG43" s="185">
        <f>SUM(F43:FF43)</f>
        <v/>
      </c>
      <c r="FH43" s="186">
        <f>E43-FG43</f>
        <v/>
      </c>
    </row>
    <row r="44">
      <c r="A44" s="5" t="n">
        <v>43</v>
      </c>
      <c r="B44" s="179" t="n">
        <v>44463</v>
      </c>
      <c r="C44" s="68" t="inlineStr">
        <is>
          <t>3-418-92476</t>
        </is>
      </c>
      <c r="D44" s="180" t="n">
        <v>44462</v>
      </c>
      <c r="E44" s="181" t="n">
        <v>639.77</v>
      </c>
      <c r="F44" s="182" t="n"/>
      <c r="G44" s="182" t="n"/>
      <c r="H44" s="182" t="n"/>
      <c r="I44" s="182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9" t="n">
        <v>639.77</v>
      </c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2" t="n"/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2" t="n"/>
      <c r="DQ44" s="182" t="n"/>
      <c r="DR44" s="182" t="n"/>
      <c r="DS44" s="182" t="n"/>
      <c r="DT44" s="182" t="n"/>
      <c r="DU44" s="182" t="n"/>
      <c r="DV44" s="182" t="n"/>
      <c r="DW44" s="182" t="n"/>
      <c r="DX44" s="182" t="n"/>
      <c r="DY44" s="182" t="n"/>
      <c r="DZ44" s="182" t="n"/>
      <c r="EA44" s="182" t="n"/>
      <c r="EB44" s="182" t="n"/>
      <c r="EC44" s="182" t="n"/>
      <c r="ED44" s="182" t="n"/>
      <c r="EE44" s="182" t="n"/>
      <c r="EF44" s="182" t="n"/>
      <c r="EG44" s="182" t="n"/>
      <c r="EH44" s="182" t="n"/>
      <c r="EI44" s="182" t="n"/>
      <c r="EJ44" s="182" t="n"/>
      <c r="EK44" s="182" t="n"/>
      <c r="EL44" s="182" t="n"/>
      <c r="EM44" s="182" t="n"/>
      <c r="EN44" s="182" t="n"/>
      <c r="EO44" s="182" t="n"/>
      <c r="EP44" s="182" t="n"/>
      <c r="EQ44" s="182" t="n"/>
      <c r="ER44" s="182" t="n"/>
      <c r="ES44" s="182" t="n"/>
      <c r="ET44" s="182" t="n"/>
      <c r="EU44" s="182" t="n"/>
      <c r="EV44" s="182" t="n"/>
      <c r="EW44" s="182" t="n"/>
      <c r="EX44" s="182" t="n"/>
      <c r="EY44" s="182" t="n"/>
      <c r="EZ44" s="182" t="n"/>
      <c r="FA44" s="182" t="n"/>
      <c r="FB44" s="182" t="n"/>
      <c r="FC44" s="184" t="n"/>
      <c r="FD44" s="184" t="n"/>
      <c r="FE44" s="184" t="n"/>
      <c r="FF44" s="184" t="n"/>
      <c r="FG44" s="185">
        <f>SUM(F44:FF44)</f>
        <v/>
      </c>
      <c r="FH44" s="186">
        <f>E44-FG44</f>
        <v/>
      </c>
    </row>
    <row r="45">
      <c r="A45" s="5" t="n">
        <v>44</v>
      </c>
      <c r="B45" s="179" t="n">
        <v>44463</v>
      </c>
      <c r="C45" s="68" t="inlineStr">
        <is>
          <t>DHL-D16410874</t>
        </is>
      </c>
      <c r="D45" s="180" t="n">
        <v>44453</v>
      </c>
      <c r="E45" s="181" t="n">
        <v>81</v>
      </c>
      <c r="F45" s="182" t="n"/>
      <c r="G45" s="182" t="n"/>
      <c r="H45" s="182" t="n"/>
      <c r="I45" s="182" t="n"/>
      <c r="J45" s="182" t="n"/>
      <c r="K45" s="182" t="n"/>
      <c r="L45" s="182" t="n"/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2" t="n"/>
      <c r="AK45" s="182" t="n"/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2" t="n"/>
      <c r="EG45" s="182" t="n"/>
      <c r="EH45" s="182" t="n"/>
      <c r="EI45" s="182" t="n"/>
      <c r="EJ45" s="182" t="n"/>
      <c r="EK45" s="182" t="n"/>
      <c r="EL45" s="182" t="n"/>
      <c r="EM45" s="182" t="n"/>
      <c r="EN45" s="182" t="n"/>
      <c r="EO45" s="182" t="n"/>
      <c r="EP45" s="182" t="n"/>
      <c r="EQ45" s="182" t="n"/>
      <c r="ER45" s="182" t="n"/>
      <c r="ES45" s="182" t="n"/>
      <c r="ET45" s="182" t="n"/>
      <c r="EU45" s="189" t="n">
        <v>81</v>
      </c>
      <c r="EV45" s="182" t="n"/>
      <c r="EW45" s="182" t="n"/>
      <c r="EX45" s="182" t="n"/>
      <c r="EY45" s="182" t="n"/>
      <c r="EZ45" s="182" t="n"/>
      <c r="FA45" s="182" t="n"/>
      <c r="FB45" s="182" t="n"/>
      <c r="FC45" s="184" t="n"/>
      <c r="FD45" s="184" t="n"/>
      <c r="FE45" s="184" t="n"/>
      <c r="FF45" s="184" t="n"/>
      <c r="FG45" s="185">
        <f>SUM(F45:FF45)</f>
        <v/>
      </c>
      <c r="FH45" s="186">
        <f>E45-FG45</f>
        <v/>
      </c>
    </row>
    <row r="46">
      <c r="A46" s="5" t="n">
        <v>45</v>
      </c>
      <c r="B46" s="179" t="n">
        <v>44463</v>
      </c>
      <c r="C46" s="91" t="inlineStr">
        <is>
          <t>3-413-69509</t>
        </is>
      </c>
      <c r="D46" s="180" t="n">
        <v>44446</v>
      </c>
      <c r="E46" s="181" t="n">
        <v>172.7</v>
      </c>
      <c r="F46" s="182" t="n"/>
      <c r="G46" s="182" t="n"/>
      <c r="H46" s="182" t="n"/>
      <c r="I46" s="182" t="n"/>
      <c r="J46" s="182" t="n"/>
      <c r="K46" s="182" t="n"/>
      <c r="L46" s="182" t="n"/>
      <c r="M46" s="182" t="n"/>
      <c r="N46" s="182" t="n"/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9" t="n">
        <v>38.23</v>
      </c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9" t="n">
        <v>95.20999999999999</v>
      </c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2" t="n"/>
      <c r="DC46" s="182" t="n"/>
      <c r="DD46" s="182" t="n"/>
      <c r="DE46" s="182" t="n"/>
      <c r="DF46" s="182" t="n"/>
      <c r="DG46" s="182" t="n"/>
      <c r="DH46" s="182" t="n"/>
      <c r="DI46" s="182" t="n"/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2" t="n"/>
      <c r="DU46" s="182" t="n"/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2" t="n"/>
      <c r="EF46" s="182" t="n"/>
      <c r="EG46" s="182" t="n"/>
      <c r="EH46" s="182" t="n"/>
      <c r="EI46" s="182" t="n"/>
      <c r="EJ46" s="182" t="n"/>
      <c r="EK46" s="182" t="n"/>
      <c r="EL46" s="182" t="n"/>
      <c r="EM46" s="182" t="n"/>
      <c r="EN46" s="182" t="n"/>
      <c r="EO46" s="182" t="n"/>
      <c r="EP46" s="182" t="n"/>
      <c r="EQ46" s="182" t="n"/>
      <c r="ER46" s="182" t="n"/>
      <c r="ES46" s="182" t="n"/>
      <c r="ET46" s="182" t="n"/>
      <c r="EU46" s="189" t="n">
        <v>39.26</v>
      </c>
      <c r="EV46" s="182" t="n"/>
      <c r="EW46" s="182" t="n"/>
      <c r="EX46" s="182" t="n"/>
      <c r="EY46" s="182" t="n"/>
      <c r="EZ46" s="182" t="n"/>
      <c r="FA46" s="182" t="n"/>
      <c r="FB46" s="182" t="n"/>
      <c r="FC46" s="184" t="n"/>
      <c r="FD46" s="184" t="n"/>
      <c r="FE46" s="184" t="n"/>
      <c r="FF46" s="184" t="n"/>
      <c r="FG46" s="185">
        <f>SUM(F46:FF46)</f>
        <v/>
      </c>
      <c r="FH46" s="186">
        <f>E46-FG46</f>
        <v/>
      </c>
    </row>
    <row r="47">
      <c r="A47" s="5" t="n">
        <v>46</v>
      </c>
      <c r="B47" s="179" t="n">
        <v>44463</v>
      </c>
      <c r="C47" s="68" t="inlineStr">
        <is>
          <t>3-414-42325</t>
        </is>
      </c>
      <c r="D47" s="180" t="n">
        <v>44448</v>
      </c>
      <c r="E47" s="181" t="n">
        <v>1483.86</v>
      </c>
      <c r="F47" s="182" t="n"/>
      <c r="G47" s="182" t="n"/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9" t="n">
        <v>624.47</v>
      </c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2" t="n"/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9" t="n">
        <v>583.16</v>
      </c>
      <c r="EF47" s="182" t="n"/>
      <c r="EG47" s="182" t="n"/>
      <c r="EH47" s="182" t="n"/>
      <c r="EI47" s="182" t="n"/>
      <c r="EJ47" s="182" t="n"/>
      <c r="EK47" s="182" t="n"/>
      <c r="EL47" s="182" t="n"/>
      <c r="EM47" s="182" t="n"/>
      <c r="EN47" s="182" t="n"/>
      <c r="EO47" s="182" t="n"/>
      <c r="EP47" s="182" t="n"/>
      <c r="EQ47" s="189" t="n">
        <v>276.23</v>
      </c>
      <c r="ER47" s="182" t="n"/>
      <c r="ES47" s="182" t="n"/>
      <c r="ET47" s="182" t="n"/>
      <c r="EU47" s="182" t="n"/>
      <c r="EV47" s="182" t="n"/>
      <c r="EW47" s="182" t="n"/>
      <c r="EX47" s="182" t="n"/>
      <c r="EY47" s="182" t="n"/>
      <c r="EZ47" s="182" t="n"/>
      <c r="FA47" s="182" t="n"/>
      <c r="FB47" s="182" t="n"/>
      <c r="FC47" s="184" t="n"/>
      <c r="FD47" s="184" t="n"/>
      <c r="FE47" s="184" t="n"/>
      <c r="FF47" s="184" t="n"/>
      <c r="FG47" s="185">
        <f>SUM(F47:FF47)</f>
        <v/>
      </c>
      <c r="FH47" s="186">
        <f>E47-FG47</f>
        <v/>
      </c>
    </row>
    <row r="48">
      <c r="A48" s="5" t="n">
        <v>47</v>
      </c>
      <c r="B48" s="179" t="n">
        <v>44463</v>
      </c>
      <c r="C48" s="68" t="inlineStr">
        <is>
          <t>3-415-25052</t>
        </is>
      </c>
      <c r="D48" s="180" t="n">
        <v>44452</v>
      </c>
      <c r="E48" s="181" t="n">
        <v>8620.34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9" t="n">
        <v>2303.02</v>
      </c>
      <c r="CS48" s="189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2" t="n"/>
      <c r="EH48" s="182" t="n"/>
      <c r="EI48" s="182" t="n"/>
      <c r="EJ48" s="182" t="n"/>
      <c r="EK48" s="182" t="n"/>
      <c r="EL48" s="182" t="n"/>
      <c r="EM48" s="182" t="n"/>
      <c r="EN48" s="182" t="n"/>
      <c r="EO48" s="182" t="n"/>
      <c r="EP48" s="182" t="n"/>
      <c r="EQ48" s="182" t="n"/>
      <c r="ER48" s="182" t="n"/>
      <c r="ES48" s="182" t="n"/>
      <c r="ET48" s="182" t="n"/>
      <c r="EU48" s="189" t="n">
        <v>84.84999999999999</v>
      </c>
      <c r="EV48" s="182" t="n"/>
      <c r="EW48" s="189" t="n">
        <v>6232.47</v>
      </c>
      <c r="EX48" s="182" t="n"/>
      <c r="EY48" s="182" t="n"/>
      <c r="EZ48" s="182" t="n"/>
      <c r="FA48" s="182" t="n"/>
      <c r="FB48" s="182" t="n"/>
      <c r="FC48" s="184" t="n"/>
      <c r="FD48" s="184" t="n"/>
      <c r="FE48" s="184" t="n"/>
      <c r="FF48" s="184" t="n"/>
      <c r="FG48" s="185">
        <f>SUM(F48:FF48)</f>
        <v/>
      </c>
      <c r="FH48" s="186">
        <f>E48-FG48</f>
        <v/>
      </c>
    </row>
    <row r="49">
      <c r="A49" s="5" t="n">
        <v>48</v>
      </c>
      <c r="B49" s="179" t="n">
        <v>44463</v>
      </c>
      <c r="C49" s="68" t="inlineStr">
        <is>
          <t>3-415-78643</t>
        </is>
      </c>
      <c r="D49" s="180" t="n">
        <v>44453</v>
      </c>
      <c r="E49" s="181" t="n">
        <v>3622.61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9" t="n">
        <v>319.48</v>
      </c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9" t="n">
        <v>1838.27</v>
      </c>
      <c r="CN49" s="182" t="n"/>
      <c r="CO49" s="182" t="n"/>
      <c r="CP49" s="182" t="n"/>
      <c r="CQ49" s="182" t="n"/>
      <c r="CR49" s="189" t="n">
        <v>1129.88</v>
      </c>
      <c r="CS49" s="189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2" t="n"/>
      <c r="EM49" s="182" t="n"/>
      <c r="EN49" s="182" t="n"/>
      <c r="EO49" s="182" t="n"/>
      <c r="EP49" s="182" t="n"/>
      <c r="EQ49" s="189" t="n">
        <v>334.98</v>
      </c>
      <c r="ER49" s="182" t="n"/>
      <c r="ES49" s="182" t="n"/>
      <c r="ET49" s="182" t="n"/>
      <c r="EU49" s="182" t="n"/>
      <c r="EV49" s="182" t="n"/>
      <c r="EW49" s="182" t="n"/>
      <c r="EX49" s="182" t="n"/>
      <c r="EY49" s="182" t="n"/>
      <c r="EZ49" s="182" t="n"/>
      <c r="FA49" s="182" t="n"/>
      <c r="FB49" s="182" t="n"/>
      <c r="FC49" s="184" t="n"/>
      <c r="FD49" s="184" t="n"/>
      <c r="FE49" s="184" t="n"/>
      <c r="FF49" s="184" t="n"/>
      <c r="FG49" s="185">
        <f>SUM(F49:FF49)</f>
        <v/>
      </c>
      <c r="FH49" s="186">
        <f>E49-FG49</f>
        <v/>
      </c>
    </row>
    <row r="50">
      <c r="A50" s="5" t="n">
        <v>49</v>
      </c>
      <c r="B50" s="179" t="n">
        <v>44463</v>
      </c>
      <c r="C50" s="68" t="inlineStr">
        <is>
          <t>3-416-99342</t>
        </is>
      </c>
      <c r="D50" s="180" t="n">
        <v>44456</v>
      </c>
      <c r="E50" s="181" t="n">
        <v>1481.4</v>
      </c>
      <c r="F50" s="182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9" t="n">
        <v>757.0700000000001</v>
      </c>
      <c r="BS50" s="182" t="n"/>
      <c r="BT50" s="182" t="n"/>
      <c r="BU50" s="182" t="n"/>
      <c r="BV50" s="182" t="n"/>
      <c r="BW50" s="182" t="n"/>
      <c r="BX50" s="189" t="n">
        <v>163.23</v>
      </c>
      <c r="BY50" s="182" t="n"/>
      <c r="BZ50" s="182" t="n"/>
      <c r="CA50" s="182" t="n"/>
      <c r="CB50" s="182" t="n"/>
      <c r="CC50" s="182" t="n"/>
      <c r="CD50" s="182" t="n"/>
      <c r="CE50" s="189" t="n">
        <v>506.98</v>
      </c>
      <c r="CF50" s="182" t="n"/>
      <c r="CG50" s="182" t="n"/>
      <c r="CH50" s="182" t="n"/>
      <c r="CI50" s="182" t="n"/>
      <c r="CJ50" s="182" t="n"/>
      <c r="CK50" s="189" t="n">
        <v>54.12</v>
      </c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2" t="n"/>
      <c r="EM50" s="182" t="n"/>
      <c r="EN50" s="182" t="n"/>
      <c r="EO50" s="182" t="n"/>
      <c r="EP50" s="182" t="n"/>
      <c r="EQ50" s="182" t="n"/>
      <c r="ER50" s="182" t="n"/>
      <c r="ES50" s="182" t="n"/>
      <c r="ET50" s="182" t="n"/>
      <c r="EU50" s="182" t="n"/>
      <c r="EV50" s="182" t="n"/>
      <c r="EW50" s="182" t="n"/>
      <c r="EX50" s="182" t="n"/>
      <c r="EY50" s="182" t="n"/>
      <c r="EZ50" s="182" t="n"/>
      <c r="FA50" s="182" t="n"/>
      <c r="FB50" s="182" t="n"/>
      <c r="FC50" s="184" t="n"/>
      <c r="FD50" s="184" t="n"/>
      <c r="FE50" s="184" t="n"/>
      <c r="FF50" s="184" t="n"/>
      <c r="FG50" s="185">
        <f>SUM(F50:FF50)</f>
        <v/>
      </c>
      <c r="FH50" s="186">
        <f>E50-FG50</f>
        <v/>
      </c>
    </row>
    <row r="51">
      <c r="A51" s="5" t="n">
        <v>50</v>
      </c>
      <c r="B51" s="179" t="n">
        <v>44463</v>
      </c>
      <c r="C51" s="68" t="inlineStr">
        <is>
          <t>3-418-05550</t>
        </is>
      </c>
      <c r="D51" s="180" t="n">
        <v>44460</v>
      </c>
      <c r="E51" s="181" t="n">
        <v>2011.62</v>
      </c>
      <c r="F51" s="182" t="n"/>
      <c r="G51" s="182" t="n"/>
      <c r="H51" s="182" t="n"/>
      <c r="I51" s="182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9" t="n">
        <v>1049.56</v>
      </c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2" t="n"/>
      <c r="DE51" s="182" t="n"/>
      <c r="DF51" s="182" t="n"/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9" t="n">
        <v>267.48</v>
      </c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2" t="n"/>
      <c r="EB51" s="182" t="n"/>
      <c r="EC51" s="182" t="n"/>
      <c r="ED51" s="182" t="n"/>
      <c r="EE51" s="182" t="n"/>
      <c r="EF51" s="182" t="n"/>
      <c r="EG51" s="182" t="n"/>
      <c r="EH51" s="182" t="n"/>
      <c r="EI51" s="182" t="n"/>
      <c r="EJ51" s="182" t="n"/>
      <c r="EK51" s="182" t="n"/>
      <c r="EL51" s="182" t="n"/>
      <c r="EM51" s="182" t="n"/>
      <c r="EN51" s="182" t="n"/>
      <c r="EO51" s="182" t="n"/>
      <c r="EP51" s="182" t="n"/>
      <c r="EQ51" s="189" t="n">
        <v>656.35</v>
      </c>
      <c r="ER51" s="182" t="n"/>
      <c r="ES51" s="182" t="n"/>
      <c r="ET51" s="182" t="n"/>
      <c r="EU51" s="189" t="n">
        <v>38.23</v>
      </c>
      <c r="EV51" s="182" t="n"/>
      <c r="EW51" s="182" t="n"/>
      <c r="EX51" s="182" t="n"/>
      <c r="EY51" s="182" t="n"/>
      <c r="EZ51" s="182" t="n"/>
      <c r="FA51" s="182" t="n"/>
      <c r="FB51" s="182" t="n"/>
      <c r="FC51" s="184" t="n"/>
      <c r="FD51" s="184" t="n"/>
      <c r="FE51" s="184" t="n"/>
      <c r="FF51" s="184" t="n"/>
      <c r="FG51" s="185">
        <f>SUM(F51:FF51)</f>
        <v/>
      </c>
      <c r="FH51" s="186">
        <f>E51-FG51</f>
        <v/>
      </c>
    </row>
    <row r="52">
      <c r="A52" s="5" t="n">
        <v>51</v>
      </c>
      <c r="B52" s="179" t="n">
        <v>44463</v>
      </c>
      <c r="C52" s="68" t="inlineStr">
        <is>
          <t>SUMMIT167053</t>
        </is>
      </c>
      <c r="D52" s="180" t="n">
        <v>44440</v>
      </c>
      <c r="E52" s="181" t="n">
        <v>35</v>
      </c>
      <c r="F52" s="182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3" t="n">
        <v>35</v>
      </c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2" t="n"/>
      <c r="EG52" s="182" t="n"/>
      <c r="EH52" s="182" t="n"/>
      <c r="EI52" s="182" t="n"/>
      <c r="EJ52" s="182" t="n"/>
      <c r="EK52" s="182" t="n"/>
      <c r="EL52" s="182" t="n"/>
      <c r="EM52" s="182" t="n"/>
      <c r="EN52" s="182" t="n"/>
      <c r="EO52" s="182" t="n"/>
      <c r="EP52" s="182" t="n"/>
      <c r="EQ52" s="182" t="n"/>
      <c r="ER52" s="182" t="n"/>
      <c r="ES52" s="182" t="n"/>
      <c r="ET52" s="182" t="n"/>
      <c r="EU52" s="182" t="n"/>
      <c r="EV52" s="182" t="n"/>
      <c r="EW52" s="182" t="n"/>
      <c r="EX52" s="182" t="n"/>
      <c r="EY52" s="182" t="n"/>
      <c r="EZ52" s="182" t="n"/>
      <c r="FA52" s="182" t="n"/>
      <c r="FB52" s="182" t="n"/>
      <c r="FC52" s="184" t="n"/>
      <c r="FD52" s="184" t="n"/>
      <c r="FE52" s="184" t="n"/>
      <c r="FF52" s="184" t="n"/>
      <c r="FG52" s="185">
        <f>SUM(F52:FF52)</f>
        <v/>
      </c>
      <c r="FH52" s="186">
        <f>E52-FG52</f>
        <v/>
      </c>
    </row>
    <row r="53">
      <c r="A53" s="5" t="n">
        <v>52</v>
      </c>
      <c r="B53" s="179" t="n">
        <v>44467</v>
      </c>
      <c r="C53" s="68" t="inlineStr">
        <is>
          <t>7-416-21098</t>
        </is>
      </c>
      <c r="D53" s="180" t="n">
        <v>44372</v>
      </c>
      <c r="E53" s="181" t="n">
        <v>2371.19</v>
      </c>
      <c r="F53" s="183" t="n">
        <v>7.1</v>
      </c>
      <c r="G53" s="182" t="n"/>
      <c r="H53" s="183" t="n">
        <v>148.24</v>
      </c>
      <c r="I53" s="182" t="n"/>
      <c r="J53" s="183" t="n">
        <v>163.85</v>
      </c>
      <c r="K53" s="183" t="n">
        <v>19.39</v>
      </c>
      <c r="L53" s="182" t="n"/>
      <c r="M53" s="182" t="n"/>
      <c r="N53" s="183" t="n">
        <v>38.39</v>
      </c>
      <c r="O53" s="182" t="n"/>
      <c r="P53" s="183" t="n">
        <v>74.79000000000001</v>
      </c>
      <c r="Q53" s="183" t="n">
        <v>7.1</v>
      </c>
      <c r="R53" s="183" t="n">
        <v>10.32</v>
      </c>
      <c r="S53" s="182" t="n"/>
      <c r="T53" s="182" t="n"/>
      <c r="U53" s="183" t="n">
        <v>10.4</v>
      </c>
      <c r="V53" s="182" t="n"/>
      <c r="W53" s="183" t="n">
        <v>10.4</v>
      </c>
      <c r="X53" s="183" t="n">
        <v>13.41</v>
      </c>
      <c r="Y53" s="182" t="n"/>
      <c r="Z53" s="182" t="n"/>
      <c r="AA53" s="182" t="n"/>
      <c r="AB53" s="183" t="n">
        <v>38.18</v>
      </c>
      <c r="AC53" s="183" t="n">
        <v>28.84</v>
      </c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3" t="n">
        <v>11.81</v>
      </c>
      <c r="AU53" s="183" t="n">
        <v>51.36</v>
      </c>
      <c r="AV53" s="183" t="n">
        <v>26.93</v>
      </c>
      <c r="AW53" s="182" t="n"/>
      <c r="AX53" s="183" t="n">
        <v>75.34999999999999</v>
      </c>
      <c r="AY53" s="183" t="n">
        <v>39.26</v>
      </c>
      <c r="AZ53" s="183" t="n">
        <v>247.33</v>
      </c>
      <c r="BA53" s="182" t="n"/>
      <c r="BB53" s="182" t="n"/>
      <c r="BC53" s="183" t="n">
        <v>20.13</v>
      </c>
      <c r="BD53" s="182" t="n"/>
      <c r="BE53" s="182" t="n"/>
      <c r="BF53" s="182" t="n"/>
      <c r="BG53" s="182" t="n"/>
      <c r="BH53" s="183" t="n">
        <v>10.32</v>
      </c>
      <c r="BI53" s="182" t="n"/>
      <c r="BJ53" s="182" t="n"/>
      <c r="BK53" s="182" t="n"/>
      <c r="BL53" s="182" t="n"/>
      <c r="BM53" s="182" t="n"/>
      <c r="BN53" s="182" t="n"/>
      <c r="BO53" s="183" t="n">
        <v>14.7</v>
      </c>
      <c r="BP53" s="182" t="n"/>
      <c r="BQ53" s="183" t="n">
        <v>7.66</v>
      </c>
      <c r="BR53" s="182" t="n"/>
      <c r="BS53" s="182" t="n"/>
      <c r="BT53" s="183" t="n">
        <v>12.2</v>
      </c>
      <c r="BU53" s="182" t="n"/>
      <c r="BV53" s="183" t="n">
        <v>11.72</v>
      </c>
      <c r="BW53" s="182" t="n"/>
      <c r="BX53" s="182" t="n"/>
      <c r="BY53" s="183" t="n">
        <v>30.94</v>
      </c>
      <c r="BZ53" s="182" t="n"/>
      <c r="CA53" s="183" t="n">
        <v>20.67</v>
      </c>
      <c r="CB53" s="182" t="n"/>
      <c r="CC53" s="183" t="n">
        <v>28.21</v>
      </c>
      <c r="CD53" s="183" t="n">
        <v>102.27</v>
      </c>
      <c r="CE53" s="182" t="n"/>
      <c r="CF53" s="182" t="n"/>
      <c r="CG53" s="182" t="n"/>
      <c r="CH53" s="182" t="n"/>
      <c r="CI53" s="183" t="n">
        <v>29.85</v>
      </c>
      <c r="CJ53" s="182" t="n"/>
      <c r="CK53" s="182" t="n"/>
      <c r="CL53" s="183" t="n">
        <v>10.4</v>
      </c>
      <c r="CM53" s="183" t="n">
        <v>10.4</v>
      </c>
      <c r="CN53" s="182" t="n"/>
      <c r="CO53" s="183" t="n">
        <v>13.4</v>
      </c>
      <c r="CP53" s="183" t="n">
        <v>38.83</v>
      </c>
      <c r="CQ53" s="182" t="n"/>
      <c r="CR53" s="182" t="n"/>
      <c r="CS53" s="182" t="n"/>
      <c r="CT53" s="182" t="n"/>
      <c r="CU53" s="182" t="n"/>
      <c r="CV53" s="182" t="n"/>
      <c r="CW53" s="183" t="n">
        <v>52.54</v>
      </c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3" t="n">
        <v>118.26</v>
      </c>
      <c r="DJ53" s="182" t="n"/>
      <c r="DK53" s="182" t="n"/>
      <c r="DL53" s="182" t="n"/>
      <c r="DM53" s="182" t="n"/>
      <c r="DN53" s="183" t="n">
        <v>326.23</v>
      </c>
      <c r="DO53" s="183" t="n">
        <v>42.65</v>
      </c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3" t="n">
        <v>27.38</v>
      </c>
      <c r="DZ53" s="183" t="n">
        <v>43.27</v>
      </c>
      <c r="EA53" s="183" t="n">
        <v>47.46</v>
      </c>
      <c r="EB53" s="182" t="n"/>
      <c r="EC53" s="183" t="n">
        <v>141.12</v>
      </c>
      <c r="ED53" s="182" t="n"/>
      <c r="EE53" s="183" t="n">
        <v>11.72</v>
      </c>
      <c r="EF53" s="182" t="n"/>
      <c r="EG53" s="182" t="n"/>
      <c r="EH53" s="182" t="n"/>
      <c r="EI53" s="182" t="n"/>
      <c r="EJ53" s="183" t="n">
        <v>15.64</v>
      </c>
      <c r="EK53" s="182" t="n"/>
      <c r="EL53" s="182" t="n"/>
      <c r="EM53" s="182" t="n"/>
      <c r="EN53" s="183" t="n">
        <v>15.64</v>
      </c>
      <c r="EO53" s="182" t="n"/>
      <c r="EP53" s="182" t="n"/>
      <c r="EQ53" s="183" t="n">
        <v>21.21</v>
      </c>
      <c r="ER53" s="182" t="n"/>
      <c r="ES53" s="182" t="n"/>
      <c r="ET53" s="182" t="n"/>
      <c r="EU53" s="182" t="n"/>
      <c r="EV53" s="182" t="n"/>
      <c r="EW53" s="183" t="n">
        <v>28.2</v>
      </c>
      <c r="EX53" s="183" t="n">
        <v>72.75</v>
      </c>
      <c r="EY53" s="182" t="n"/>
      <c r="EZ53" s="182" t="n"/>
      <c r="FA53" s="182" t="n"/>
      <c r="FB53" s="182" t="n"/>
      <c r="FC53" s="184" t="n"/>
      <c r="FD53" s="187" t="n">
        <v>22.97</v>
      </c>
      <c r="FE53" s="184" t="n"/>
      <c r="FF53" s="184" t="n"/>
      <c r="FG53" s="185">
        <f>SUM(F53:FF53)</f>
        <v/>
      </c>
      <c r="FH53" s="186">
        <f>E53-FG53</f>
        <v/>
      </c>
    </row>
    <row r="54">
      <c r="A54" s="5" t="n">
        <v>53</v>
      </c>
      <c r="B54" s="179" t="n">
        <v>44467</v>
      </c>
      <c r="C54" s="68" t="inlineStr">
        <is>
          <t>7-423-28045</t>
        </is>
      </c>
      <c r="D54" s="180" t="n">
        <v>44379</v>
      </c>
      <c r="E54" s="181" t="n">
        <v>2267.32</v>
      </c>
      <c r="F54" s="183" t="n">
        <v>10.93</v>
      </c>
      <c r="G54" s="182" t="n"/>
      <c r="H54" s="183" t="n">
        <v>26.23</v>
      </c>
      <c r="I54" s="182" t="n"/>
      <c r="J54" s="183" t="n">
        <v>36.33</v>
      </c>
      <c r="K54" s="182" t="n"/>
      <c r="L54" s="183" t="n">
        <v>309.78</v>
      </c>
      <c r="M54" s="182" t="n"/>
      <c r="N54" s="183" t="n">
        <v>33.63</v>
      </c>
      <c r="O54" s="182" t="n"/>
      <c r="P54" s="183" t="n">
        <v>10.91</v>
      </c>
      <c r="Q54" s="183" t="n">
        <v>14.81</v>
      </c>
      <c r="R54" s="182" t="n"/>
      <c r="S54" s="183" t="n">
        <v>18.47</v>
      </c>
      <c r="T54" s="182" t="n"/>
      <c r="U54" s="182" t="n"/>
      <c r="V54" s="182" t="n"/>
      <c r="W54" s="183" t="n">
        <v>11.81</v>
      </c>
      <c r="X54" s="183" t="n">
        <v>7.16</v>
      </c>
      <c r="Y54" s="182" t="n"/>
      <c r="Z54" s="182" t="n"/>
      <c r="AA54" s="182" t="n"/>
      <c r="AB54" s="183" t="n">
        <v>19.53</v>
      </c>
      <c r="AC54" s="182" t="n"/>
      <c r="AD54" s="183" t="n">
        <v>32.76</v>
      </c>
      <c r="AE54" s="182" t="n"/>
      <c r="AF54" s="182" t="n"/>
      <c r="AG54" s="182" t="n"/>
      <c r="AH54" s="182" t="n"/>
      <c r="AI54" s="182" t="n"/>
      <c r="AJ54" s="183" t="n">
        <v>10.93</v>
      </c>
      <c r="AK54" s="182" t="n"/>
      <c r="AL54" s="182" t="n"/>
      <c r="AM54" s="183" t="n">
        <v>185.18</v>
      </c>
      <c r="AN54" s="182" t="n"/>
      <c r="AO54" s="183" t="n">
        <v>24.21</v>
      </c>
      <c r="AP54" s="182" t="n"/>
      <c r="AQ54" s="182" t="n"/>
      <c r="AR54" s="182" t="n"/>
      <c r="AS54" s="182" t="n"/>
      <c r="AT54" s="182" t="n"/>
      <c r="AU54" s="182" t="n"/>
      <c r="AV54" s="183" t="n">
        <v>19.5</v>
      </c>
      <c r="AW54" s="182" t="n"/>
      <c r="AX54" s="182" t="n"/>
      <c r="AY54" s="183" t="n">
        <v>11.81</v>
      </c>
      <c r="AZ54" s="183" t="n">
        <v>66.48</v>
      </c>
      <c r="BA54" s="183" t="n">
        <v>7.72</v>
      </c>
      <c r="BB54" s="182" t="n"/>
      <c r="BC54" s="182" t="n"/>
      <c r="BD54" s="182" t="n"/>
      <c r="BE54" s="182" t="n"/>
      <c r="BF54" s="182" t="n"/>
      <c r="BG54" s="182" t="n"/>
      <c r="BH54" s="182" t="n"/>
      <c r="BI54" s="183" t="n">
        <v>10.93</v>
      </c>
      <c r="BJ54" s="182" t="n"/>
      <c r="BK54" s="182" t="n"/>
      <c r="BL54" s="182" t="n"/>
      <c r="BM54" s="182" t="n"/>
      <c r="BN54" s="182" t="n"/>
      <c r="BO54" s="183" t="n">
        <v>11.81</v>
      </c>
      <c r="BP54" s="182" t="n"/>
      <c r="BQ54" s="182" t="n"/>
      <c r="BR54" s="182" t="n"/>
      <c r="BS54" s="182" t="n"/>
      <c r="BT54" s="182" t="n"/>
      <c r="BU54" s="182" t="n"/>
      <c r="BV54" s="183" t="n">
        <v>15.53</v>
      </c>
      <c r="BW54" s="182" t="n"/>
      <c r="BX54" s="182" t="n"/>
      <c r="BY54" s="183" t="n">
        <v>23.62</v>
      </c>
      <c r="BZ54" s="182" t="n"/>
      <c r="CA54" s="182" t="n"/>
      <c r="CB54" s="182" t="n"/>
      <c r="CC54" s="183" t="n">
        <v>7.72</v>
      </c>
      <c r="CD54" s="182" t="n"/>
      <c r="CE54" s="182" t="n"/>
      <c r="CF54" s="183" t="n">
        <v>544.85</v>
      </c>
      <c r="CG54" s="182" t="n"/>
      <c r="CH54" s="183" t="n">
        <v>18.84</v>
      </c>
      <c r="CI54" s="182" t="n"/>
      <c r="CJ54" s="183" t="n">
        <v>21.11</v>
      </c>
      <c r="CK54" s="182" t="n"/>
      <c r="CL54" s="183" t="n">
        <v>42.04</v>
      </c>
      <c r="CM54" s="182" t="n"/>
      <c r="CN54" s="183" t="n">
        <v>18.12</v>
      </c>
      <c r="CO54" s="182" t="n"/>
      <c r="CP54" s="183" t="n">
        <v>40.84</v>
      </c>
      <c r="CQ54" s="182" t="n"/>
      <c r="CR54" s="182" t="n"/>
      <c r="CS54" s="182" t="n"/>
      <c r="CT54" s="182" t="n"/>
      <c r="CU54" s="183" t="n">
        <v>7.72</v>
      </c>
      <c r="CV54" s="182" t="n"/>
      <c r="CW54" s="183" t="n">
        <v>36.61</v>
      </c>
      <c r="CX54" s="182" t="n"/>
      <c r="CY54" s="182" t="n"/>
      <c r="CZ54" s="183" t="n">
        <v>13.85</v>
      </c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3" t="n">
        <v>39.69</v>
      </c>
      <c r="DJ54" s="182" t="n"/>
      <c r="DK54" s="182" t="n"/>
      <c r="DL54" s="182" t="n"/>
      <c r="DM54" s="182" t="n"/>
      <c r="DN54" s="183" t="n">
        <v>64.90000000000001</v>
      </c>
      <c r="DO54" s="182" t="n"/>
      <c r="DP54" s="183" t="n">
        <v>25.66</v>
      </c>
      <c r="DQ54" s="182" t="n"/>
      <c r="DR54" s="182" t="n"/>
      <c r="DS54" s="182" t="n"/>
      <c r="DT54" s="183" t="n">
        <v>11.81</v>
      </c>
      <c r="DU54" s="182" t="n"/>
      <c r="DV54" s="182" t="n"/>
      <c r="DW54" s="183" t="n">
        <v>124.29</v>
      </c>
      <c r="DX54" s="182" t="n"/>
      <c r="DY54" s="182" t="n"/>
      <c r="DZ54" s="183" t="n">
        <v>58.36</v>
      </c>
      <c r="EA54" s="183" t="n">
        <v>40.66</v>
      </c>
      <c r="EB54" s="182" t="n"/>
      <c r="EC54" s="182" t="n"/>
      <c r="ED54" s="183" t="n">
        <v>7.72</v>
      </c>
      <c r="EE54" s="182" t="n"/>
      <c r="EF54" s="183" t="n">
        <v>31.64</v>
      </c>
      <c r="EG54" s="182" t="n"/>
      <c r="EH54" s="182" t="n"/>
      <c r="EI54" s="182" t="n"/>
      <c r="EJ54" s="182" t="n"/>
      <c r="EK54" s="182" t="n"/>
      <c r="EL54" s="182" t="n"/>
      <c r="EM54" s="182" t="n"/>
      <c r="EN54" s="182" t="n"/>
      <c r="EO54" s="182" t="n"/>
      <c r="EP54" s="183" t="n">
        <v>10.93</v>
      </c>
      <c r="EQ54" s="183" t="n">
        <v>75.86</v>
      </c>
      <c r="ER54" s="182" t="n"/>
      <c r="ES54" s="182" t="n"/>
      <c r="ET54" s="183" t="n">
        <v>9.609999999999999</v>
      </c>
      <c r="EU54" s="182" t="n"/>
      <c r="EV54" s="182" t="n"/>
      <c r="EW54" s="183" t="n">
        <v>42.42</v>
      </c>
      <c r="EX54" s="183" t="n">
        <v>15</v>
      </c>
      <c r="EY54" s="182" t="n"/>
      <c r="EZ54" s="182" t="n"/>
      <c r="FA54" s="182" t="n"/>
      <c r="FB54" s="182" t="n"/>
      <c r="FC54" s="184" t="n"/>
      <c r="FD54" s="187" t="n">
        <v>37</v>
      </c>
      <c r="FE54" s="184" t="n"/>
      <c r="FF54" s="184" t="n"/>
      <c r="FG54" s="185">
        <f>SUM(F54:FF54)</f>
        <v/>
      </c>
      <c r="FH54" s="186">
        <f>E54-FG54</f>
        <v/>
      </c>
    </row>
    <row r="55">
      <c r="A55" s="5" t="n">
        <v>54</v>
      </c>
      <c r="B55" s="179" t="n">
        <v>44469</v>
      </c>
      <c r="C55" s="68" t="inlineStr">
        <is>
          <t>EXPRESS2210834827</t>
        </is>
      </c>
      <c r="D55" s="180" t="n">
        <v>44419</v>
      </c>
      <c r="E55" s="181" t="n">
        <v>280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2" t="n"/>
      <c r="EM55" s="182" t="n"/>
      <c r="EN55" s="182" t="n"/>
      <c r="EO55" s="182" t="n"/>
      <c r="EP55" s="182" t="n"/>
      <c r="EQ55" s="182" t="n"/>
      <c r="ER55" s="182" t="n"/>
      <c r="ES55" s="183" t="n">
        <v>280</v>
      </c>
      <c r="ET55" s="182" t="n"/>
      <c r="EU55" s="182" t="n"/>
      <c r="EV55" s="182" t="n"/>
      <c r="EW55" s="182" t="n"/>
      <c r="EX55" s="182" t="n"/>
      <c r="EY55" s="182" t="n"/>
      <c r="EZ55" s="182" t="n"/>
      <c r="FA55" s="182" t="n"/>
      <c r="FB55" s="182" t="n"/>
      <c r="FC55" s="184" t="n"/>
      <c r="FD55" s="184" t="n"/>
      <c r="FE55" s="184" t="n"/>
      <c r="FF55" s="184" t="n"/>
      <c r="FG55" s="185">
        <f>SUM(F55:FF55)</f>
        <v/>
      </c>
      <c r="FH55" s="186">
        <f>E55-FG55</f>
        <v/>
      </c>
    </row>
    <row r="56">
      <c r="A56" s="5" t="n">
        <v>55</v>
      </c>
      <c r="B56" s="179" t="n">
        <v>44469</v>
      </c>
      <c r="C56" s="68" t="inlineStr">
        <is>
          <t>VISHAY4500625154</t>
        </is>
      </c>
      <c r="D56" s="180" t="n">
        <v>44444</v>
      </c>
      <c r="E56" s="181" t="n">
        <v>62.1</v>
      </c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2" t="n"/>
      <c r="EH56" s="182" t="n"/>
      <c r="EI56" s="182" t="n"/>
      <c r="EJ56" s="182" t="n"/>
      <c r="EK56" s="182" t="n"/>
      <c r="EL56" s="182" t="n"/>
      <c r="EM56" s="183" t="n">
        <v>62.1</v>
      </c>
      <c r="EN56" s="182" t="n"/>
      <c r="EO56" s="182" t="n"/>
      <c r="EP56" s="182" t="n"/>
      <c r="EQ56" s="182" t="n"/>
      <c r="ER56" s="182" t="n"/>
      <c r="ES56" s="182" t="n"/>
      <c r="ET56" s="182" t="n"/>
      <c r="EU56" s="182" t="n"/>
      <c r="EV56" s="182" t="n"/>
      <c r="EW56" s="182" t="n"/>
      <c r="EX56" s="182" t="n"/>
      <c r="EY56" s="182" t="n"/>
      <c r="EZ56" s="182" t="n"/>
      <c r="FA56" s="182" t="n"/>
      <c r="FB56" s="182" t="n"/>
      <c r="FC56" s="184" t="n"/>
      <c r="FD56" s="184" t="n"/>
      <c r="FE56" s="184" t="n"/>
      <c r="FF56" s="184" t="n"/>
      <c r="FG56" s="185">
        <f>SUM(F56:FF56)</f>
        <v/>
      </c>
      <c r="FH56" s="186">
        <f>E56-FG56</f>
        <v/>
      </c>
    </row>
    <row r="57">
      <c r="A57" s="5" t="n">
        <v>56</v>
      </c>
      <c r="B57" s="179" t="n">
        <v>44469</v>
      </c>
      <c r="C57" s="68" t="inlineStr">
        <is>
          <t>SIERRA427752</t>
        </is>
      </c>
      <c r="D57" s="180" t="n">
        <v>44433</v>
      </c>
      <c r="E57" s="181" t="n">
        <v>30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3" t="n">
        <v>30</v>
      </c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2" t="n"/>
      <c r="EG57" s="182" t="n"/>
      <c r="EH57" s="182" t="n"/>
      <c r="EI57" s="182" t="n"/>
      <c r="EJ57" s="182" t="n"/>
      <c r="EK57" s="182" t="n"/>
      <c r="EL57" s="182" t="n"/>
      <c r="EM57" s="182" t="n"/>
      <c r="EN57" s="182" t="n"/>
      <c r="EO57" s="182" t="n"/>
      <c r="EP57" s="182" t="n"/>
      <c r="EQ57" s="182" t="n"/>
      <c r="ER57" s="182" t="n"/>
      <c r="ES57" s="182" t="n"/>
      <c r="ET57" s="182" t="n"/>
      <c r="EU57" s="182" t="n"/>
      <c r="EV57" s="182" t="n"/>
      <c r="EW57" s="182" t="n"/>
      <c r="EX57" s="182" t="n"/>
      <c r="EY57" s="182" t="n"/>
      <c r="EZ57" s="182" t="n"/>
      <c r="FA57" s="182" t="n"/>
      <c r="FB57" s="182" t="n"/>
      <c r="FC57" s="184" t="n"/>
      <c r="FD57" s="184" t="n"/>
      <c r="FE57" s="184" t="n"/>
      <c r="FF57" s="184" t="n"/>
      <c r="FG57" s="185">
        <f>SUM(F57:FF57)</f>
        <v/>
      </c>
      <c r="FH57" s="186">
        <f>E57-FG57</f>
        <v/>
      </c>
    </row>
    <row r="58">
      <c r="A58" s="5" t="n">
        <v>57</v>
      </c>
      <c r="B58" s="179" t="n">
        <v>44470</v>
      </c>
      <c r="C58" s="68" t="inlineStr">
        <is>
          <t>3-419-33012</t>
        </is>
      </c>
      <c r="D58" s="180" t="n">
        <v>44463</v>
      </c>
      <c r="E58" s="181" t="n">
        <v>2480.96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3" t="n">
        <v>2233.73</v>
      </c>
      <c r="CL58" s="182" t="n"/>
      <c r="CM58" s="182" t="n"/>
      <c r="CN58" s="182" t="n"/>
      <c r="CO58" s="182" t="n"/>
      <c r="CP58" s="182" t="n"/>
      <c r="CQ58" s="182" t="n"/>
      <c r="CR58" s="183" t="n">
        <v>247.23</v>
      </c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2" t="n"/>
      <c r="EB58" s="182" t="n"/>
      <c r="EC58" s="182" t="n"/>
      <c r="ED58" s="182" t="n"/>
      <c r="EE58" s="182" t="n"/>
      <c r="EF58" s="182" t="n"/>
      <c r="EG58" s="182" t="n"/>
      <c r="EH58" s="182" t="n"/>
      <c r="EI58" s="182" t="n"/>
      <c r="EJ58" s="182" t="n"/>
      <c r="EK58" s="182" t="n"/>
      <c r="EL58" s="182" t="n"/>
      <c r="EM58" s="182" t="n"/>
      <c r="EN58" s="182" t="n"/>
      <c r="EO58" s="182" t="n"/>
      <c r="EP58" s="182" t="n"/>
      <c r="EQ58" s="182" t="n"/>
      <c r="ER58" s="182" t="n"/>
      <c r="ES58" s="182" t="n"/>
      <c r="ET58" s="182" t="n"/>
      <c r="EU58" s="182" t="n"/>
      <c r="EV58" s="182" t="n"/>
      <c r="EW58" s="182" t="n"/>
      <c r="EX58" s="182" t="n"/>
      <c r="EY58" s="182" t="n"/>
      <c r="EZ58" s="182" t="n"/>
      <c r="FA58" s="182" t="n"/>
      <c r="FB58" s="182" t="n"/>
      <c r="FC58" s="184" t="n"/>
      <c r="FD58" s="184" t="n"/>
      <c r="FE58" s="184" t="n"/>
      <c r="FF58" s="184" t="n"/>
      <c r="FG58" s="185">
        <f>SUM(F58:FF58)</f>
        <v/>
      </c>
      <c r="FH58" s="186">
        <f>E58-FG58</f>
        <v/>
      </c>
    </row>
    <row r="59">
      <c r="A59" s="5" t="n">
        <v>58</v>
      </c>
      <c r="B59" s="179" t="n">
        <v>44470</v>
      </c>
      <c r="C59" s="68" t="inlineStr">
        <is>
          <t>3-420-90117</t>
        </is>
      </c>
      <c r="D59" s="180" t="n">
        <v>44468</v>
      </c>
      <c r="E59" s="181" t="n">
        <v>314.35</v>
      </c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3" t="n">
        <v>51.62</v>
      </c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2" t="n"/>
      <c r="EH59" s="182" t="n"/>
      <c r="EI59" s="182" t="n"/>
      <c r="EJ59" s="182" t="n"/>
      <c r="EK59" s="182" t="n"/>
      <c r="EL59" s="182" t="n"/>
      <c r="EM59" s="182" t="n"/>
      <c r="EN59" s="182" t="n"/>
      <c r="EO59" s="183" t="n">
        <v>262.73</v>
      </c>
      <c r="EP59" s="182" t="n"/>
      <c r="EQ59" s="182" t="n"/>
      <c r="ER59" s="182" t="n"/>
      <c r="ES59" s="182" t="n"/>
      <c r="ET59" s="182" t="n"/>
      <c r="EU59" s="182" t="n"/>
      <c r="EV59" s="182" t="n"/>
      <c r="EW59" s="182" t="n"/>
      <c r="EX59" s="182" t="n"/>
      <c r="EY59" s="182" t="n"/>
      <c r="EZ59" s="182" t="n"/>
      <c r="FA59" s="182" t="n"/>
      <c r="FB59" s="182" t="n"/>
      <c r="FC59" s="184" t="n"/>
      <c r="FD59" s="184" t="n"/>
      <c r="FE59" s="184" t="n"/>
      <c r="FF59" s="184" t="n"/>
      <c r="FG59" s="185">
        <f>SUM(F59:FF59)</f>
        <v/>
      </c>
      <c r="FH59" s="186">
        <f>E59-FG59</f>
        <v/>
      </c>
    </row>
    <row r="60">
      <c r="A60" s="5" t="n">
        <v>59</v>
      </c>
      <c r="B60" s="179" t="n">
        <v>44470</v>
      </c>
      <c r="C60" s="68" t="inlineStr">
        <is>
          <t>3-421-68165</t>
        </is>
      </c>
      <c r="D60" s="180" t="n">
        <v>44470</v>
      </c>
      <c r="E60" s="181" t="n">
        <v>1302.45</v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3" t="n">
        <v>1057.97</v>
      </c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3" t="n">
        <v>244.48</v>
      </c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2" t="n"/>
      <c r="EH60" s="182" t="n"/>
      <c r="EI60" s="182" t="n"/>
      <c r="EJ60" s="182" t="n"/>
      <c r="EK60" s="182" t="n"/>
      <c r="EL60" s="182" t="n"/>
      <c r="EM60" s="182" t="n"/>
      <c r="EN60" s="182" t="n"/>
      <c r="EO60" s="182" t="n"/>
      <c r="EP60" s="182" t="n"/>
      <c r="EQ60" s="182" t="n"/>
      <c r="ER60" s="182" t="n"/>
      <c r="ES60" s="182" t="n"/>
      <c r="ET60" s="182" t="n"/>
      <c r="EU60" s="182" t="n"/>
      <c r="EV60" s="182" t="n"/>
      <c r="EW60" s="182" t="n"/>
      <c r="EX60" s="182" t="n"/>
      <c r="EY60" s="182" t="n"/>
      <c r="EZ60" s="182" t="n"/>
      <c r="FA60" s="182" t="n"/>
      <c r="FB60" s="182" t="n"/>
      <c r="FC60" s="184" t="n"/>
      <c r="FD60" s="184" t="n"/>
      <c r="FE60" s="184" t="n"/>
      <c r="FF60" s="184" t="n"/>
      <c r="FG60" s="185">
        <f>SUM(F60:FF60)</f>
        <v/>
      </c>
      <c r="FH60" s="186">
        <f>E60-FG60</f>
        <v/>
      </c>
    </row>
    <row r="61">
      <c r="A61" s="5" t="n">
        <v>60</v>
      </c>
      <c r="B61" s="179" t="n">
        <v>44470</v>
      </c>
      <c r="C61" s="68" t="inlineStr">
        <is>
          <t>7-519-33978</t>
        </is>
      </c>
      <c r="D61" s="180" t="n">
        <v>44470</v>
      </c>
      <c r="E61" s="181" t="n">
        <v>5.82</v>
      </c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2" t="n"/>
      <c r="ED61" s="182" t="n"/>
      <c r="EE61" s="182" t="n"/>
      <c r="EF61" s="182" t="n"/>
      <c r="EG61" s="182" t="n"/>
      <c r="EH61" s="182" t="n"/>
      <c r="EI61" s="182" t="n"/>
      <c r="EJ61" s="182" t="n"/>
      <c r="EK61" s="182" t="n"/>
      <c r="EL61" s="182" t="n"/>
      <c r="EM61" s="182" t="n"/>
      <c r="EN61" s="182" t="n"/>
      <c r="EO61" s="183" t="n">
        <v>5.82</v>
      </c>
      <c r="EP61" s="182" t="n"/>
      <c r="EQ61" s="182" t="n"/>
      <c r="ER61" s="182" t="n"/>
      <c r="ES61" s="182" t="n"/>
      <c r="ET61" s="182" t="n"/>
      <c r="EU61" s="182" t="n"/>
      <c r="EV61" s="182" t="n"/>
      <c r="EW61" s="182" t="n"/>
      <c r="EX61" s="182" t="n"/>
      <c r="EY61" s="182" t="n"/>
      <c r="EZ61" s="182" t="n"/>
      <c r="FA61" s="182" t="n"/>
      <c r="FB61" s="182" t="n"/>
      <c r="FC61" s="184" t="n"/>
      <c r="FD61" s="184" t="n"/>
      <c r="FE61" s="184" t="n"/>
      <c r="FF61" s="184" t="n"/>
      <c r="FG61" s="185">
        <f>SUM(F61:FF61)</f>
        <v/>
      </c>
      <c r="FH61" s="186">
        <f>E61-FG61</f>
        <v/>
      </c>
    </row>
    <row r="62">
      <c r="A62" s="5" t="n">
        <v>61</v>
      </c>
      <c r="B62" s="179" t="n">
        <v>44470</v>
      </c>
      <c r="C62" s="68" t="inlineStr">
        <is>
          <t>3-418-88254</t>
        </is>
      </c>
      <c r="D62" s="180" t="n">
        <v>44462</v>
      </c>
      <c r="E62" s="181" t="n">
        <v>14715.86</v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3" t="n">
        <v>14715.86</v>
      </c>
      <c r="DC62" s="182" t="n"/>
      <c r="DD62" s="182" t="n"/>
      <c r="DE62" s="182" t="n"/>
      <c r="DF62" s="182" t="n"/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2" t="n"/>
      <c r="EH62" s="182" t="n"/>
      <c r="EI62" s="182" t="n"/>
      <c r="EJ62" s="182" t="n"/>
      <c r="EK62" s="182" t="n"/>
      <c r="EL62" s="182" t="n"/>
      <c r="EM62" s="182" t="n"/>
      <c r="EN62" s="182" t="n"/>
      <c r="EO62" s="182" t="n"/>
      <c r="EP62" s="182" t="n"/>
      <c r="EQ62" s="182" t="n"/>
      <c r="ER62" s="182" t="n"/>
      <c r="ES62" s="182" t="n"/>
      <c r="ET62" s="182" t="n"/>
      <c r="EU62" s="182" t="n"/>
      <c r="EV62" s="182" t="n"/>
      <c r="EW62" s="182" t="n"/>
      <c r="EX62" s="182" t="n"/>
      <c r="EY62" s="182" t="n"/>
      <c r="EZ62" s="182" t="n"/>
      <c r="FA62" s="182" t="n"/>
      <c r="FB62" s="182" t="n"/>
      <c r="FC62" s="184" t="n"/>
      <c r="FD62" s="184" t="n"/>
      <c r="FE62" s="184" t="n"/>
      <c r="FF62" s="184" t="n"/>
      <c r="FG62" s="185">
        <f>SUM(F62:FF62)</f>
        <v/>
      </c>
      <c r="FH62" s="186">
        <f>E62-FG62</f>
        <v/>
      </c>
    </row>
    <row r="63">
      <c r="A63" s="5" t="n">
        <v>62</v>
      </c>
      <c r="B63" s="179" t="n">
        <v>44470</v>
      </c>
      <c r="C63" s="68" t="inlineStr">
        <is>
          <t>7-511-20119</t>
        </is>
      </c>
      <c r="D63" s="180" t="n">
        <v>44463</v>
      </c>
      <c r="E63" s="181" t="n">
        <v>38.13</v>
      </c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3">
        <f>16.16+16.16</f>
        <v/>
      </c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3" t="n">
        <v>5.81</v>
      </c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2" t="n"/>
      <c r="EH63" s="182" t="n"/>
      <c r="EI63" s="182" t="n"/>
      <c r="EJ63" s="182" t="n"/>
      <c r="EK63" s="182" t="n"/>
      <c r="EL63" s="182" t="n"/>
      <c r="EM63" s="182" t="n"/>
      <c r="EN63" s="182" t="n"/>
      <c r="EO63" s="182" t="n"/>
      <c r="EP63" s="182" t="n"/>
      <c r="EQ63" s="182" t="n"/>
      <c r="ER63" s="182" t="n"/>
      <c r="ES63" s="182" t="n"/>
      <c r="ET63" s="182" t="n"/>
      <c r="EU63" s="182" t="n"/>
      <c r="EV63" s="182" t="n"/>
      <c r="EW63" s="182" t="n"/>
      <c r="EX63" s="182" t="n"/>
      <c r="EY63" s="182" t="n"/>
      <c r="EZ63" s="182" t="n"/>
      <c r="FA63" s="182" t="n"/>
      <c r="FB63" s="182" t="n"/>
      <c r="FC63" s="184" t="n"/>
      <c r="FD63" s="184" t="n"/>
      <c r="FE63" s="184" t="n"/>
      <c r="FF63" s="184" t="n"/>
      <c r="FG63" s="185">
        <f>SUM(F63:FF63)</f>
        <v/>
      </c>
      <c r="FH63" s="186">
        <f>E63-FG63</f>
        <v/>
      </c>
    </row>
    <row r="64">
      <c r="A64" s="5" t="n">
        <v>63</v>
      </c>
      <c r="B64" s="179" t="n">
        <v>44470</v>
      </c>
      <c r="C64" s="68" t="inlineStr">
        <is>
          <t>3-419-86049</t>
        </is>
      </c>
      <c r="D64" s="180" t="n">
        <v>44466</v>
      </c>
      <c r="E64" s="181" t="n">
        <v>401.65</v>
      </c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3" t="n">
        <v>307.98</v>
      </c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3" t="n">
        <v>38.23</v>
      </c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3" t="n">
        <v>55.44</v>
      </c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2" t="n"/>
      <c r="DN64" s="182" t="n"/>
      <c r="DO64" s="182" t="n"/>
      <c r="DP64" s="182" t="n"/>
      <c r="DQ64" s="182" t="n"/>
      <c r="DR64" s="182" t="n"/>
      <c r="DS64" s="182" t="n"/>
      <c r="DT64" s="182" t="n"/>
      <c r="DU64" s="182" t="n"/>
      <c r="DV64" s="182" t="n"/>
      <c r="DW64" s="182" t="n"/>
      <c r="DX64" s="182" t="n"/>
      <c r="DY64" s="182" t="n"/>
      <c r="DZ64" s="182" t="n"/>
      <c r="EA64" s="182" t="n"/>
      <c r="EB64" s="182" t="n"/>
      <c r="EC64" s="182" t="n"/>
      <c r="ED64" s="182" t="n"/>
      <c r="EE64" s="182" t="n"/>
      <c r="EF64" s="182" t="n"/>
      <c r="EG64" s="182" t="n"/>
      <c r="EH64" s="182" t="n"/>
      <c r="EI64" s="182" t="n"/>
      <c r="EJ64" s="182" t="n"/>
      <c r="EK64" s="182" t="n"/>
      <c r="EL64" s="182" t="n"/>
      <c r="EM64" s="182" t="n"/>
      <c r="EN64" s="182" t="n"/>
      <c r="EO64" s="182" t="n"/>
      <c r="EP64" s="182" t="n"/>
      <c r="EQ64" s="182" t="n"/>
      <c r="ER64" s="182" t="n"/>
      <c r="ES64" s="182" t="n"/>
      <c r="ET64" s="182" t="n"/>
      <c r="EU64" s="182" t="n"/>
      <c r="EV64" s="182" t="n"/>
      <c r="EW64" s="182" t="n"/>
      <c r="EX64" s="182" t="n"/>
      <c r="EY64" s="182" t="n"/>
      <c r="EZ64" s="182" t="n"/>
      <c r="FA64" s="182" t="n"/>
      <c r="FB64" s="182" t="n"/>
      <c r="FC64" s="184" t="n"/>
      <c r="FD64" s="184" t="n"/>
      <c r="FE64" s="184" t="n"/>
      <c r="FF64" s="184" t="n"/>
      <c r="FG64" s="185">
        <f>SUM(F64:FF64)</f>
        <v/>
      </c>
      <c r="FH64" s="186">
        <f>E64-FG64</f>
        <v/>
      </c>
    </row>
    <row r="65">
      <c r="A65" s="5" t="n">
        <v>64</v>
      </c>
      <c r="B65" s="179" t="n">
        <v>44470</v>
      </c>
      <c r="C65" s="68" t="inlineStr">
        <is>
          <t>3-420-43237</t>
        </is>
      </c>
      <c r="D65" s="180" t="n">
        <v>44467</v>
      </c>
      <c r="E65" s="181" t="n">
        <v>664.1799999999999</v>
      </c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3" t="n">
        <v>38.23</v>
      </c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3" t="n">
        <v>41.9</v>
      </c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3" t="n">
        <v>460.98</v>
      </c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3" t="n">
        <v>109.89</v>
      </c>
      <c r="CT65" s="182" t="n"/>
      <c r="CU65" s="182" t="n"/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2" t="n"/>
      <c r="EH65" s="182" t="n"/>
      <c r="EI65" s="182" t="n"/>
      <c r="EJ65" s="182" t="n"/>
      <c r="EK65" s="182" t="n"/>
      <c r="EL65" s="182" t="n"/>
      <c r="EM65" s="182" t="n"/>
      <c r="EN65" s="182" t="n"/>
      <c r="EO65" s="182" t="n"/>
      <c r="EP65" s="182" t="n"/>
      <c r="EQ65" s="182" t="n"/>
      <c r="ER65" s="182" t="n"/>
      <c r="ES65" s="183" t="n">
        <v>13.18</v>
      </c>
      <c r="ET65" s="182" t="n"/>
      <c r="EU65" s="182" t="n"/>
      <c r="EV65" s="182" t="n"/>
      <c r="EW65" s="182" t="n"/>
      <c r="EX65" s="182" t="n"/>
      <c r="EY65" s="182" t="n"/>
      <c r="EZ65" s="182" t="n"/>
      <c r="FA65" s="182" t="n"/>
      <c r="FB65" s="182" t="n"/>
      <c r="FC65" s="184" t="n"/>
      <c r="FD65" s="184" t="n"/>
      <c r="FE65" s="184" t="n"/>
      <c r="FF65" s="184" t="n"/>
      <c r="FG65" s="185">
        <f>SUM(F65:FF65)</f>
        <v/>
      </c>
      <c r="FH65" s="186">
        <f>E65-FG65</f>
        <v/>
      </c>
    </row>
    <row r="66">
      <c r="A66" s="5" t="n">
        <v>65</v>
      </c>
      <c r="B66" s="179" t="n"/>
      <c r="C66" s="68" t="n"/>
      <c r="D66" s="180" t="n"/>
      <c r="E66" s="181" t="n"/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2" t="n"/>
      <c r="DO66" s="182" t="n"/>
      <c r="DP66" s="182" t="n"/>
      <c r="DQ66" s="182" t="n"/>
      <c r="DR66" s="182" t="n"/>
      <c r="DS66" s="182" t="n"/>
      <c r="DT66" s="182" t="n"/>
      <c r="DU66" s="182" t="n"/>
      <c r="DV66" s="182" t="n"/>
      <c r="DW66" s="182" t="n"/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2" t="n"/>
      <c r="EG66" s="182" t="n"/>
      <c r="EH66" s="182" t="n"/>
      <c r="EI66" s="182" t="n"/>
      <c r="EJ66" s="182" t="n"/>
      <c r="EK66" s="182" t="n"/>
      <c r="EL66" s="182" t="n"/>
      <c r="EM66" s="182" t="n"/>
      <c r="EN66" s="182" t="n"/>
      <c r="EO66" s="182" t="n"/>
      <c r="EP66" s="182" t="n"/>
      <c r="EQ66" s="182" t="n"/>
      <c r="ER66" s="182" t="n"/>
      <c r="ES66" s="182" t="n"/>
      <c r="ET66" s="182" t="n"/>
      <c r="EU66" s="182" t="n"/>
      <c r="EV66" s="182" t="n"/>
      <c r="EW66" s="182" t="n"/>
      <c r="EX66" s="182" t="n"/>
      <c r="EY66" s="182" t="n"/>
      <c r="EZ66" s="182" t="n"/>
      <c r="FA66" s="182" t="n"/>
      <c r="FB66" s="182" t="n"/>
      <c r="FC66" s="184" t="n"/>
      <c r="FD66" s="184" t="n"/>
      <c r="FE66" s="184" t="n"/>
      <c r="FF66" s="184" t="n"/>
      <c r="FG66" s="185">
        <f>SUM(F66:FF66)</f>
        <v/>
      </c>
      <c r="FH66" s="186">
        <f>E66-FG66</f>
        <v/>
      </c>
    </row>
    <row r="67">
      <c r="A67" s="5" t="n">
        <v>66</v>
      </c>
      <c r="B67" s="179" t="n"/>
      <c r="C67" s="68" t="n"/>
      <c r="D67" s="180" t="n"/>
      <c r="E67" s="181" t="n"/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2" t="n"/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2" t="n"/>
      <c r="DG67" s="182" t="n"/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2" t="n"/>
      <c r="DT67" s="182" t="n"/>
      <c r="DU67" s="182" t="n"/>
      <c r="DV67" s="182" t="n"/>
      <c r="DW67" s="182" t="n"/>
      <c r="DX67" s="182" t="n"/>
      <c r="DY67" s="182" t="n"/>
      <c r="DZ67" s="182" t="n"/>
      <c r="EA67" s="182" t="n"/>
      <c r="EB67" s="182" t="n"/>
      <c r="EC67" s="182" t="n"/>
      <c r="ED67" s="182" t="n"/>
      <c r="EE67" s="182" t="n"/>
      <c r="EF67" s="182" t="n"/>
      <c r="EG67" s="182" t="n"/>
      <c r="EH67" s="182" t="n"/>
      <c r="EI67" s="182" t="n"/>
      <c r="EJ67" s="182" t="n"/>
      <c r="EK67" s="182" t="n"/>
      <c r="EL67" s="182" t="n"/>
      <c r="EM67" s="182" t="n"/>
      <c r="EN67" s="182" t="n"/>
      <c r="EO67" s="182" t="n"/>
      <c r="EP67" s="182" t="n"/>
      <c r="EQ67" s="182" t="n"/>
      <c r="ER67" s="182" t="n"/>
      <c r="ES67" s="182" t="n"/>
      <c r="ET67" s="182" t="n"/>
      <c r="EU67" s="182" t="n"/>
      <c r="EV67" s="182" t="n"/>
      <c r="EW67" s="182" t="n"/>
      <c r="EX67" s="182" t="n"/>
      <c r="EY67" s="182" t="n"/>
      <c r="EZ67" s="182" t="n"/>
      <c r="FA67" s="182" t="n"/>
      <c r="FB67" s="182" t="n"/>
      <c r="FC67" s="184" t="n"/>
      <c r="FD67" s="184" t="n"/>
      <c r="FE67" s="184" t="n"/>
      <c r="FF67" s="184" t="n"/>
      <c r="FG67" s="185">
        <f>SUM(F67:FF67)</f>
        <v/>
      </c>
      <c r="FH67" s="186">
        <f>E67-FG67</f>
        <v/>
      </c>
    </row>
    <row r="68">
      <c r="A68" s="5" t="n">
        <v>67</v>
      </c>
      <c r="B68" s="179" t="n"/>
      <c r="C68" s="68" t="n"/>
      <c r="D68" s="180" t="n"/>
      <c r="E68" s="181" t="n"/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2" t="n"/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2" t="n"/>
      <c r="EG68" s="182" t="n"/>
      <c r="EH68" s="182" t="n"/>
      <c r="EI68" s="182" t="n"/>
      <c r="EJ68" s="182" t="n"/>
      <c r="EK68" s="182" t="n"/>
      <c r="EL68" s="182" t="n"/>
      <c r="EM68" s="182" t="n"/>
      <c r="EN68" s="182" t="n"/>
      <c r="EO68" s="182" t="n"/>
      <c r="EP68" s="182" t="n"/>
      <c r="EQ68" s="182" t="n"/>
      <c r="ER68" s="182" t="n"/>
      <c r="ES68" s="182" t="n"/>
      <c r="ET68" s="182" t="n"/>
      <c r="EU68" s="182" t="n"/>
      <c r="EV68" s="182" t="n"/>
      <c r="EW68" s="182" t="n"/>
      <c r="EX68" s="182" t="n"/>
      <c r="EY68" s="182" t="n"/>
      <c r="EZ68" s="182" t="n"/>
      <c r="FA68" s="182" t="n"/>
      <c r="FB68" s="182" t="n"/>
      <c r="FC68" s="184" t="n"/>
      <c r="FD68" s="184" t="n"/>
      <c r="FE68" s="184" t="n"/>
      <c r="FF68" s="184" t="n"/>
      <c r="FG68" s="185">
        <f>SUM(F68:FF68)</f>
        <v/>
      </c>
      <c r="FH68" s="186">
        <f>E68-FG68</f>
        <v/>
      </c>
    </row>
    <row r="69">
      <c r="A69" s="5" t="n">
        <v>68</v>
      </c>
      <c r="B69" s="179" t="n"/>
      <c r="C69" s="68" t="n"/>
      <c r="D69" s="180" t="n"/>
      <c r="E69" s="181" t="n"/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2" t="n"/>
      <c r="DO69" s="182" t="n"/>
      <c r="DP69" s="182" t="n"/>
      <c r="DQ69" s="182" t="n"/>
      <c r="DR69" s="182" t="n"/>
      <c r="DS69" s="182" t="n"/>
      <c r="DT69" s="182" t="n"/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2" t="n"/>
      <c r="EG69" s="182" t="n"/>
      <c r="EH69" s="182" t="n"/>
      <c r="EI69" s="182" t="n"/>
      <c r="EJ69" s="182" t="n"/>
      <c r="EK69" s="182" t="n"/>
      <c r="EL69" s="182" t="n"/>
      <c r="EM69" s="182" t="n"/>
      <c r="EN69" s="182" t="n"/>
      <c r="EO69" s="182" t="n"/>
      <c r="EP69" s="182" t="n"/>
      <c r="EQ69" s="182" t="n"/>
      <c r="ER69" s="182" t="n"/>
      <c r="ES69" s="182" t="n"/>
      <c r="ET69" s="182" t="n"/>
      <c r="EU69" s="182" t="n"/>
      <c r="EV69" s="182" t="n"/>
      <c r="EW69" s="182" t="n"/>
      <c r="EX69" s="182" t="n"/>
      <c r="EY69" s="182" t="n"/>
      <c r="EZ69" s="182" t="n"/>
      <c r="FA69" s="182" t="n"/>
      <c r="FB69" s="182" t="n"/>
      <c r="FC69" s="184" t="n"/>
      <c r="FD69" s="184" t="n"/>
      <c r="FE69" s="184" t="n"/>
      <c r="FF69" s="184" t="n"/>
      <c r="FG69" s="185">
        <f>SUM(F69:FF69)</f>
        <v/>
      </c>
      <c r="FH69" s="186">
        <f>E69-FG69</f>
        <v/>
      </c>
    </row>
    <row r="70">
      <c r="A70" s="5" t="n">
        <v>69</v>
      </c>
      <c r="B70" s="179" t="n"/>
      <c r="C70" s="68" t="n"/>
      <c r="D70" s="180" t="n"/>
      <c r="E70" s="181" t="n"/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2" t="n"/>
      <c r="EH70" s="182" t="n"/>
      <c r="EI70" s="182" t="n"/>
      <c r="EJ70" s="182" t="n"/>
      <c r="EK70" s="182" t="n"/>
      <c r="EL70" s="182" t="n"/>
      <c r="EM70" s="182" t="n"/>
      <c r="EN70" s="182" t="n"/>
      <c r="EO70" s="182" t="n"/>
      <c r="EP70" s="182" t="n"/>
      <c r="EQ70" s="182" t="n"/>
      <c r="ER70" s="182" t="n"/>
      <c r="ES70" s="182" t="n"/>
      <c r="ET70" s="182" t="n"/>
      <c r="EU70" s="182" t="n"/>
      <c r="EV70" s="182" t="n"/>
      <c r="EW70" s="182" t="n"/>
      <c r="EX70" s="182" t="n"/>
      <c r="EY70" s="182" t="n"/>
      <c r="EZ70" s="182" t="n"/>
      <c r="FA70" s="182" t="n"/>
      <c r="FB70" s="182" t="n"/>
      <c r="FC70" s="184" t="n"/>
      <c r="FD70" s="184" t="n"/>
      <c r="FE70" s="184" t="n"/>
      <c r="FF70" s="184" t="n"/>
      <c r="FG70" s="185">
        <f>SUM(F70:FF70)</f>
        <v/>
      </c>
      <c r="FH70" s="186">
        <f>E70-FG70</f>
        <v/>
      </c>
    </row>
    <row r="71">
      <c r="A71" s="5" t="n">
        <v>70</v>
      </c>
      <c r="B71" s="179" t="n"/>
      <c r="C71" s="68" t="n"/>
      <c r="D71" s="180" t="n"/>
      <c r="E71" s="181" t="n"/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2" t="n"/>
      <c r="EH71" s="182" t="n"/>
      <c r="EI71" s="182" t="n"/>
      <c r="EJ71" s="182" t="n"/>
      <c r="EK71" s="182" t="n"/>
      <c r="EL71" s="182" t="n"/>
      <c r="EM71" s="182" t="n"/>
      <c r="EN71" s="182" t="n"/>
      <c r="EO71" s="182" t="n"/>
      <c r="EP71" s="182" t="n"/>
      <c r="EQ71" s="182" t="n"/>
      <c r="ER71" s="182" t="n"/>
      <c r="ES71" s="182" t="n"/>
      <c r="ET71" s="182" t="n"/>
      <c r="EU71" s="182" t="n"/>
      <c r="EV71" s="182" t="n"/>
      <c r="EW71" s="182" t="n"/>
      <c r="EX71" s="182" t="n"/>
      <c r="EY71" s="182" t="n"/>
      <c r="EZ71" s="182" t="n"/>
      <c r="FA71" s="182" t="n"/>
      <c r="FB71" s="182" t="n"/>
      <c r="FC71" s="184" t="n"/>
      <c r="FD71" s="184" t="n"/>
      <c r="FE71" s="184" t="n"/>
      <c r="FF71" s="184" t="n"/>
      <c r="FG71" s="185">
        <f>SUM(F71:FF71)</f>
        <v/>
      </c>
      <c r="FH71" s="186">
        <f>E71-FG71</f>
        <v/>
      </c>
    </row>
    <row r="72">
      <c r="A72" s="5" t="n">
        <v>71</v>
      </c>
      <c r="B72" s="179" t="n"/>
      <c r="C72" s="68" t="n"/>
      <c r="D72" s="180" t="n"/>
      <c r="E72" s="181" t="n"/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2" t="n"/>
      <c r="EG72" s="182" t="n"/>
      <c r="EH72" s="182" t="n"/>
      <c r="EI72" s="182" t="n"/>
      <c r="EJ72" s="182" t="n"/>
      <c r="EK72" s="182" t="n"/>
      <c r="EL72" s="182" t="n"/>
      <c r="EM72" s="182" t="n"/>
      <c r="EN72" s="182" t="n"/>
      <c r="EO72" s="182" t="n"/>
      <c r="EP72" s="182" t="n"/>
      <c r="EQ72" s="182" t="n"/>
      <c r="ER72" s="182" t="n"/>
      <c r="ES72" s="182" t="n"/>
      <c r="ET72" s="182" t="n"/>
      <c r="EU72" s="182" t="n"/>
      <c r="EV72" s="182" t="n"/>
      <c r="EW72" s="182" t="n"/>
      <c r="EX72" s="182" t="n"/>
      <c r="EY72" s="182" t="n"/>
      <c r="EZ72" s="182" t="n"/>
      <c r="FA72" s="182" t="n"/>
      <c r="FB72" s="182" t="n"/>
      <c r="FC72" s="184" t="n"/>
      <c r="FD72" s="184" t="n"/>
      <c r="FE72" s="184" t="n"/>
      <c r="FF72" s="184" t="n"/>
      <c r="FG72" s="185">
        <f>SUM(F72:FF72)</f>
        <v/>
      </c>
      <c r="FH72" s="186">
        <f>E72-FG72</f>
        <v/>
      </c>
    </row>
    <row r="73">
      <c r="A73" s="5" t="n">
        <v>72</v>
      </c>
      <c r="B73" s="179" t="n"/>
      <c r="C73" s="68" t="n"/>
      <c r="D73" s="180" t="n"/>
      <c r="E73" s="181" t="n"/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2" t="n"/>
      <c r="EG73" s="182" t="n"/>
      <c r="EH73" s="182" t="n"/>
      <c r="EI73" s="182" t="n"/>
      <c r="EJ73" s="182" t="n"/>
      <c r="EK73" s="182" t="n"/>
      <c r="EL73" s="182" t="n"/>
      <c r="EM73" s="182" t="n"/>
      <c r="EN73" s="182" t="n"/>
      <c r="EO73" s="182" t="n"/>
      <c r="EP73" s="182" t="n"/>
      <c r="EQ73" s="182" t="n"/>
      <c r="ER73" s="182" t="n"/>
      <c r="ES73" s="182" t="n"/>
      <c r="ET73" s="182" t="n"/>
      <c r="EU73" s="182" t="n"/>
      <c r="EV73" s="182" t="n"/>
      <c r="EW73" s="182" t="n"/>
      <c r="EX73" s="182" t="n"/>
      <c r="EY73" s="182" t="n"/>
      <c r="EZ73" s="182" t="n"/>
      <c r="FA73" s="182" t="n"/>
      <c r="FB73" s="182" t="n"/>
      <c r="FC73" s="184" t="n"/>
      <c r="FD73" s="184" t="n"/>
      <c r="FE73" s="184" t="n"/>
      <c r="FF73" s="184" t="n"/>
      <c r="FG73" s="185">
        <f>SUM(F73:FF73)</f>
        <v/>
      </c>
      <c r="FH73" s="186">
        <f>E73-FG73</f>
        <v/>
      </c>
    </row>
    <row r="74">
      <c r="A74" s="5" t="n">
        <v>73</v>
      </c>
      <c r="B74" s="179" t="n"/>
      <c r="C74" s="68" t="n"/>
      <c r="D74" s="180" t="n"/>
      <c r="E74" s="181" t="n"/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2" t="n"/>
      <c r="EF74" s="182" t="n"/>
      <c r="EG74" s="182" t="n"/>
      <c r="EH74" s="182" t="n"/>
      <c r="EI74" s="182" t="n"/>
      <c r="EJ74" s="182" t="n"/>
      <c r="EK74" s="182" t="n"/>
      <c r="EL74" s="182" t="n"/>
      <c r="EM74" s="182" t="n"/>
      <c r="EN74" s="182" t="n"/>
      <c r="EO74" s="182" t="n"/>
      <c r="EP74" s="182" t="n"/>
      <c r="EQ74" s="182" t="n"/>
      <c r="ER74" s="182" t="n"/>
      <c r="ES74" s="182" t="n"/>
      <c r="ET74" s="182" t="n"/>
      <c r="EU74" s="182" t="n"/>
      <c r="EV74" s="182" t="n"/>
      <c r="EW74" s="182" t="n"/>
      <c r="EX74" s="182" t="n"/>
      <c r="EY74" s="182" t="n"/>
      <c r="EZ74" s="182" t="n"/>
      <c r="FA74" s="182" t="n"/>
      <c r="FB74" s="182" t="n"/>
      <c r="FC74" s="184" t="n"/>
      <c r="FD74" s="184" t="n"/>
      <c r="FE74" s="184" t="n"/>
      <c r="FF74" s="184" t="n"/>
      <c r="FG74" s="185">
        <f>SUM(F74:FF74)</f>
        <v/>
      </c>
      <c r="FH74" s="186">
        <f>E74-FG74</f>
        <v/>
      </c>
    </row>
    <row r="75">
      <c r="A75" s="5" t="n">
        <v>74</v>
      </c>
      <c r="B75" s="179" t="n"/>
      <c r="C75" s="68" t="n"/>
      <c r="D75" s="180" t="n"/>
      <c r="E75" s="181" t="n"/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2" t="n"/>
      <c r="EH75" s="182" t="n"/>
      <c r="EI75" s="182" t="n"/>
      <c r="EJ75" s="182" t="n"/>
      <c r="EK75" s="182" t="n"/>
      <c r="EL75" s="182" t="n"/>
      <c r="EM75" s="182" t="n"/>
      <c r="EN75" s="182" t="n"/>
      <c r="EO75" s="182" t="n"/>
      <c r="EP75" s="182" t="n"/>
      <c r="EQ75" s="182" t="n"/>
      <c r="ER75" s="182" t="n"/>
      <c r="ES75" s="182" t="n"/>
      <c r="ET75" s="182" t="n"/>
      <c r="EU75" s="182" t="n"/>
      <c r="EV75" s="182" t="n"/>
      <c r="EW75" s="182" t="n"/>
      <c r="EX75" s="182" t="n"/>
      <c r="EY75" s="182" t="n"/>
      <c r="EZ75" s="182" t="n"/>
      <c r="FA75" s="182" t="n"/>
      <c r="FB75" s="182" t="n"/>
      <c r="FC75" s="184" t="n"/>
      <c r="FD75" s="184" t="n"/>
      <c r="FE75" s="184" t="n"/>
      <c r="FF75" s="184" t="n"/>
      <c r="FG75" s="185">
        <f>SUM(F75:FF75)</f>
        <v/>
      </c>
      <c r="FH75" s="186">
        <f>E75-FG75</f>
        <v/>
      </c>
    </row>
    <row r="76" ht="15.75" customHeight="1" thickBot="1">
      <c r="A76" s="5" t="n"/>
      <c r="B76" s="193" t="n"/>
      <c r="C76" s="82" t="n"/>
      <c r="D76" s="194" t="n"/>
      <c r="E76" s="195" t="n"/>
      <c r="F76" s="196" t="n"/>
      <c r="G76" s="196" t="n"/>
      <c r="H76" s="196" t="n"/>
      <c r="I76" s="196" t="n"/>
      <c r="J76" s="196" t="n"/>
      <c r="K76" s="196" t="n"/>
      <c r="L76" s="196" t="n"/>
      <c r="M76" s="196" t="n"/>
      <c r="N76" s="196" t="n"/>
      <c r="O76" s="196" t="n"/>
      <c r="P76" s="196" t="n"/>
      <c r="Q76" s="196" t="n"/>
      <c r="R76" s="196" t="n"/>
      <c r="S76" s="196" t="n"/>
      <c r="T76" s="196" t="n"/>
      <c r="U76" s="196" t="n"/>
      <c r="V76" s="196" t="n"/>
      <c r="W76" s="196" t="n"/>
      <c r="X76" s="196" t="n"/>
      <c r="Y76" s="196" t="n"/>
      <c r="Z76" s="196" t="n"/>
      <c r="AA76" s="196" t="n"/>
      <c r="AB76" s="196" t="n"/>
      <c r="AC76" s="196" t="n"/>
      <c r="AD76" s="196" t="n"/>
      <c r="AE76" s="196" t="n"/>
      <c r="AF76" s="196" t="n"/>
      <c r="AG76" s="196" t="n"/>
      <c r="AH76" s="196" t="n"/>
      <c r="AI76" s="196" t="n"/>
      <c r="AJ76" s="196" t="n"/>
      <c r="AK76" s="196" t="n"/>
      <c r="AL76" s="196" t="n"/>
      <c r="AM76" s="196" t="n"/>
      <c r="AN76" s="196" t="n"/>
      <c r="AO76" s="196" t="n"/>
      <c r="AP76" s="196" t="n"/>
      <c r="AQ76" s="196" t="n"/>
      <c r="AR76" s="196" t="n"/>
      <c r="AS76" s="196" t="n"/>
      <c r="AT76" s="196" t="n"/>
      <c r="AU76" s="196" t="n"/>
      <c r="AV76" s="196" t="n"/>
      <c r="AW76" s="196" t="n"/>
      <c r="AX76" s="196" t="n"/>
      <c r="AY76" s="196" t="n"/>
      <c r="AZ76" s="196" t="n"/>
      <c r="BA76" s="196" t="n"/>
      <c r="BB76" s="196" t="n"/>
      <c r="BC76" s="196" t="n"/>
      <c r="BD76" s="196" t="n"/>
      <c r="BE76" s="196" t="n"/>
      <c r="BF76" s="196" t="n"/>
      <c r="BG76" s="196" t="n"/>
      <c r="BH76" s="196" t="n"/>
      <c r="BI76" s="196" t="n"/>
      <c r="BJ76" s="196" t="n"/>
      <c r="BK76" s="196" t="n"/>
      <c r="BL76" s="196" t="n"/>
      <c r="BM76" s="196" t="n"/>
      <c r="BN76" s="196" t="n"/>
      <c r="BO76" s="196" t="n"/>
      <c r="BP76" s="196" t="n"/>
      <c r="BQ76" s="196" t="n"/>
      <c r="BR76" s="196" t="n"/>
      <c r="BS76" s="196" t="n"/>
      <c r="BT76" s="196" t="n"/>
      <c r="BU76" s="196" t="n"/>
      <c r="BV76" s="196" t="n"/>
      <c r="BW76" s="196" t="n"/>
      <c r="BX76" s="196" t="n"/>
      <c r="BY76" s="196" t="n"/>
      <c r="BZ76" s="196" t="n"/>
      <c r="CA76" s="196" t="n"/>
      <c r="CB76" s="196" t="n"/>
      <c r="CC76" s="196" t="n"/>
      <c r="CD76" s="196" t="n"/>
      <c r="CE76" s="196" t="n"/>
      <c r="CF76" s="196" t="n"/>
      <c r="CG76" s="196" t="n"/>
      <c r="CH76" s="196" t="n"/>
      <c r="CI76" s="196" t="n"/>
      <c r="CJ76" s="196" t="n"/>
      <c r="CK76" s="196" t="n"/>
      <c r="CL76" s="196" t="n"/>
      <c r="CM76" s="196" t="n"/>
      <c r="CN76" s="196" t="n"/>
      <c r="CO76" s="196" t="n"/>
      <c r="CP76" s="196" t="n"/>
      <c r="CQ76" s="196" t="n"/>
      <c r="CR76" s="196" t="n"/>
      <c r="CS76" s="196" t="n"/>
      <c r="CT76" s="196" t="n"/>
      <c r="CU76" s="196" t="n"/>
      <c r="CV76" s="196" t="n"/>
      <c r="CW76" s="196" t="n"/>
      <c r="CX76" s="196" t="n"/>
      <c r="CY76" s="196" t="n"/>
      <c r="CZ76" s="196" t="n"/>
      <c r="DA76" s="196" t="n"/>
      <c r="DB76" s="196" t="n"/>
      <c r="DC76" s="196" t="n"/>
      <c r="DD76" s="196" t="n"/>
      <c r="DE76" s="196" t="n"/>
      <c r="DF76" s="196" t="n"/>
      <c r="DG76" s="196" t="n"/>
      <c r="DH76" s="196" t="n"/>
      <c r="DI76" s="196" t="n"/>
      <c r="DJ76" s="196" t="n"/>
      <c r="DK76" s="196" t="n"/>
      <c r="DL76" s="196" t="n"/>
      <c r="DM76" s="196" t="n"/>
      <c r="DN76" s="196" t="n"/>
      <c r="DO76" s="196" t="n"/>
      <c r="DP76" s="196" t="n"/>
      <c r="DQ76" s="196" t="n"/>
      <c r="DR76" s="196" t="n"/>
      <c r="DS76" s="196" t="n"/>
      <c r="DT76" s="196" t="n"/>
      <c r="DU76" s="196" t="n"/>
      <c r="DV76" s="196" t="n"/>
      <c r="DW76" s="196" t="n"/>
      <c r="DX76" s="196" t="n"/>
      <c r="DY76" s="196" t="n"/>
      <c r="DZ76" s="196" t="n"/>
      <c r="EA76" s="196" t="n"/>
      <c r="EB76" s="196" t="n"/>
      <c r="EC76" s="196" t="n"/>
      <c r="ED76" s="196" t="n"/>
      <c r="EE76" s="196" t="n"/>
      <c r="EF76" s="196" t="n"/>
      <c r="EG76" s="196" t="n"/>
      <c r="EH76" s="196" t="n"/>
      <c r="EI76" s="196" t="n"/>
      <c r="EJ76" s="196" t="n"/>
      <c r="EK76" s="196" t="n"/>
      <c r="EL76" s="196" t="n"/>
      <c r="EM76" s="196" t="n"/>
      <c r="EN76" s="196" t="n"/>
      <c r="EO76" s="196" t="n"/>
      <c r="EP76" s="196" t="n"/>
      <c r="EQ76" s="196" t="n"/>
      <c r="ER76" s="196" t="n"/>
      <c r="ES76" s="196" t="n"/>
      <c r="ET76" s="196" t="n"/>
      <c r="EU76" s="196" t="n"/>
      <c r="EV76" s="196" t="n"/>
      <c r="EW76" s="196" t="n"/>
      <c r="EX76" s="196" t="n"/>
      <c r="EY76" s="196" t="n"/>
      <c r="EZ76" s="196" t="n"/>
      <c r="FA76" s="196" t="n"/>
      <c r="FB76" s="196" t="n"/>
      <c r="FC76" s="221" t="n"/>
      <c r="FD76" s="221" t="n"/>
      <c r="FE76" s="221" t="n"/>
      <c r="FF76" s="221" t="n"/>
      <c r="FG76" s="222">
        <f>SUM(F76:FF76)</f>
        <v/>
      </c>
      <c r="FH76" s="186">
        <f>E76-FG76</f>
        <v/>
      </c>
    </row>
    <row r="77" ht="15.75" customHeight="1" thickBot="1">
      <c r="A77" s="5" t="n"/>
      <c r="B77" s="197" t="n"/>
      <c r="C77" s="69" t="n"/>
      <c r="D77" s="197" t="n"/>
      <c r="E77" s="223">
        <f>SUM(E2:E76)</f>
        <v/>
      </c>
      <c r="F77" s="224">
        <f>SUM(F2:F76)</f>
        <v/>
      </c>
      <c r="G77" s="224">
        <f>SUM(G2:G76)</f>
        <v/>
      </c>
      <c r="H77" s="224">
        <f>SUM(H2:H76)</f>
        <v/>
      </c>
      <c r="I77" s="224">
        <f>SUM(I2:I76)</f>
        <v/>
      </c>
      <c r="J77" s="224">
        <f>SUM(J2:J76)</f>
        <v/>
      </c>
      <c r="K77" s="224">
        <f>SUM(K2:K76)</f>
        <v/>
      </c>
      <c r="L77" s="224">
        <f>SUM(L2:L76)</f>
        <v/>
      </c>
      <c r="M77" s="224">
        <f>SUM(M2:M76)</f>
        <v/>
      </c>
      <c r="N77" s="224">
        <f>SUM(N2:N76)</f>
        <v/>
      </c>
      <c r="O77" s="224">
        <f>SUM(O2:O76)</f>
        <v/>
      </c>
      <c r="P77" s="224">
        <f>SUM(P2:P76)</f>
        <v/>
      </c>
      <c r="Q77" s="224">
        <f>SUM(Q2:Q76)</f>
        <v/>
      </c>
      <c r="R77" s="224">
        <f>SUM(R2:R76)</f>
        <v/>
      </c>
      <c r="S77" s="224">
        <f>SUM(S2:S76)</f>
        <v/>
      </c>
      <c r="T77" s="224">
        <f>SUM(T2:T76)</f>
        <v/>
      </c>
      <c r="U77" s="224">
        <f>SUM(U2:U76)</f>
        <v/>
      </c>
      <c r="V77" s="224">
        <f>SUM(V2:V76)</f>
        <v/>
      </c>
      <c r="W77" s="224">
        <f>SUM(W2:W76)</f>
        <v/>
      </c>
      <c r="X77" s="224">
        <f>SUM(X2:X76)</f>
        <v/>
      </c>
      <c r="Y77" s="224">
        <f>SUM(Y2:Y76)</f>
        <v/>
      </c>
      <c r="Z77" s="224">
        <f>SUM(Z2:Z76)</f>
        <v/>
      </c>
      <c r="AA77" s="224">
        <f>SUM(AA2:AA76)</f>
        <v/>
      </c>
      <c r="AB77" s="224">
        <f>SUM(AB2:AB76)</f>
        <v/>
      </c>
      <c r="AC77" s="224">
        <f>SUM(AC2:AC76)</f>
        <v/>
      </c>
      <c r="AD77" s="224">
        <f>SUM(AD2:AD76)</f>
        <v/>
      </c>
      <c r="AE77" s="224">
        <f>SUM(AE2:AE76)</f>
        <v/>
      </c>
      <c r="AF77" s="224">
        <f>SUM(AF2:AF76)</f>
        <v/>
      </c>
      <c r="AG77" s="224">
        <f>SUM(AG2:AG76)</f>
        <v/>
      </c>
      <c r="AH77" s="224">
        <f>SUM(AH2:AH76)</f>
        <v/>
      </c>
      <c r="AI77" s="224">
        <f>SUM(AI2:AI76)</f>
        <v/>
      </c>
      <c r="AJ77" s="224">
        <f>SUM(AJ2:AJ76)</f>
        <v/>
      </c>
      <c r="AK77" s="224">
        <f>SUM(AK2:AK76)</f>
        <v/>
      </c>
      <c r="AL77" s="224">
        <f>SUM(AL2:AL76)</f>
        <v/>
      </c>
      <c r="AM77" s="224">
        <f>SUM(AM2:AM76)</f>
        <v/>
      </c>
      <c r="AN77" s="224">
        <f>SUM(AN2:AN76)</f>
        <v/>
      </c>
      <c r="AO77" s="224">
        <f>SUM(AO2:AO76)</f>
        <v/>
      </c>
      <c r="AP77" s="224">
        <f>SUM(AP2:AP76)</f>
        <v/>
      </c>
      <c r="AQ77" s="224">
        <f>SUM(AQ2:AQ76)</f>
        <v/>
      </c>
      <c r="AR77" s="224">
        <f>SUM(AR2:AR76)</f>
        <v/>
      </c>
      <c r="AS77" s="224">
        <f>SUM(AS2:AS76)</f>
        <v/>
      </c>
      <c r="AT77" s="224">
        <f>SUM(AT2:AT76)</f>
        <v/>
      </c>
      <c r="AU77" s="224">
        <f>SUM(AU2:AU76)</f>
        <v/>
      </c>
      <c r="AV77" s="224">
        <f>SUM(AV2:AV76)</f>
        <v/>
      </c>
      <c r="AW77" s="224">
        <f>SUM(AW2:AW76)</f>
        <v/>
      </c>
      <c r="AX77" s="224">
        <f>SUM(AX2:AX76)</f>
        <v/>
      </c>
      <c r="AY77" s="224">
        <f>SUM(AY2:AY76)</f>
        <v/>
      </c>
      <c r="AZ77" s="224">
        <f>SUM(AZ2:AZ76)</f>
        <v/>
      </c>
      <c r="BA77" s="224">
        <f>SUM(BA2:BA76)</f>
        <v/>
      </c>
      <c r="BB77" s="224">
        <f>SUM(BB2:BB76)</f>
        <v/>
      </c>
      <c r="BC77" s="224">
        <f>SUM(BC2:BC76)</f>
        <v/>
      </c>
      <c r="BD77" s="224">
        <f>SUM(BD2:BD76)</f>
        <v/>
      </c>
      <c r="BE77" s="224">
        <f>SUM(BE2:BE76)</f>
        <v/>
      </c>
      <c r="BF77" s="224">
        <f>SUM(BF2:BF76)</f>
        <v/>
      </c>
      <c r="BG77" s="224">
        <f>SUM(BG2:BG76)</f>
        <v/>
      </c>
      <c r="BH77" s="224">
        <f>SUM(BH2:BH76)</f>
        <v/>
      </c>
      <c r="BI77" s="224">
        <f>SUM(BI2:BI76)</f>
        <v/>
      </c>
      <c r="BJ77" s="224">
        <f>SUM(BJ2:BJ76)</f>
        <v/>
      </c>
      <c r="BK77" s="224">
        <f>SUM(BK2:BK76)</f>
        <v/>
      </c>
      <c r="BL77" s="224">
        <f>SUM(BL2:BL76)</f>
        <v/>
      </c>
      <c r="BM77" s="224">
        <f>SUM(BM2:BM76)</f>
        <v/>
      </c>
      <c r="BN77" s="224">
        <f>SUM(BN2:BN76)</f>
        <v/>
      </c>
      <c r="BO77" s="224">
        <f>SUM(BO2:BO76)</f>
        <v/>
      </c>
      <c r="BP77" s="224">
        <f>SUM(BP2:BP76)</f>
        <v/>
      </c>
      <c r="BQ77" s="224">
        <f>SUM(BQ2:BQ76)</f>
        <v/>
      </c>
      <c r="BR77" s="224">
        <f>SUM(BR2:BR76)</f>
        <v/>
      </c>
      <c r="BS77" s="224">
        <f>SUM(BS2:BS76)</f>
        <v/>
      </c>
      <c r="BT77" s="224">
        <f>SUM(BT2:BT76)</f>
        <v/>
      </c>
      <c r="BU77" s="224">
        <f>SUM(BU2:BU76)</f>
        <v/>
      </c>
      <c r="BV77" s="224">
        <f>SUM(BV2:BV76)</f>
        <v/>
      </c>
      <c r="BW77" s="224">
        <f>SUM(BW2:BW76)</f>
        <v/>
      </c>
      <c r="BX77" s="224">
        <f>SUM(BX2:BX76)</f>
        <v/>
      </c>
      <c r="BY77" s="224">
        <f>SUM(BY2:BY76)</f>
        <v/>
      </c>
      <c r="BZ77" s="224">
        <f>SUM(BZ2:BZ76)</f>
        <v/>
      </c>
      <c r="CA77" s="224">
        <f>SUM(CA2:CA76)</f>
        <v/>
      </c>
      <c r="CB77" s="224">
        <f>SUM(CB2:CB76)</f>
        <v/>
      </c>
      <c r="CC77" s="224">
        <f>SUM(CC2:CC76)</f>
        <v/>
      </c>
      <c r="CD77" s="224">
        <f>SUM(CD2:CD76)</f>
        <v/>
      </c>
      <c r="CE77" s="224">
        <f>SUM(CE2:CE76)</f>
        <v/>
      </c>
      <c r="CF77" s="224">
        <f>SUM(CF2:CF76)</f>
        <v/>
      </c>
      <c r="CG77" s="224">
        <f>SUM(CG2:CG76)</f>
        <v/>
      </c>
      <c r="CH77" s="224">
        <f>SUM(CH2:CH76)</f>
        <v/>
      </c>
      <c r="CI77" s="224">
        <f>SUM(CI2:CI76)</f>
        <v/>
      </c>
      <c r="CJ77" s="224">
        <f>SUM(CJ2:CJ76)</f>
        <v/>
      </c>
      <c r="CK77" s="224">
        <f>SUM(CK2:CK76)</f>
        <v/>
      </c>
      <c r="CL77" s="224">
        <f>SUM(CL2:CL76)</f>
        <v/>
      </c>
      <c r="CM77" s="224">
        <f>SUM(CM2:CM76)</f>
        <v/>
      </c>
      <c r="CN77" s="224">
        <f>SUM(CN2:CN76)</f>
        <v/>
      </c>
      <c r="CO77" s="224">
        <f>SUM(CO2:CO76)</f>
        <v/>
      </c>
      <c r="CP77" s="224">
        <f>SUM(CP2:CP76)</f>
        <v/>
      </c>
      <c r="CQ77" s="224">
        <f>SUM(CQ2:CQ76)</f>
        <v/>
      </c>
      <c r="CR77" s="224">
        <f>SUM(CR2:CR76)</f>
        <v/>
      </c>
      <c r="CS77" s="224">
        <f>SUM(CS2:CS76)</f>
        <v/>
      </c>
      <c r="CT77" s="224">
        <f>SUM(CT2:CT76)</f>
        <v/>
      </c>
      <c r="CU77" s="224">
        <f>SUM(CU2:CU76)</f>
        <v/>
      </c>
      <c r="CV77" s="224">
        <f>SUM(CV2:CV76)</f>
        <v/>
      </c>
      <c r="CW77" s="224">
        <f>SUM(CW2:CW76)</f>
        <v/>
      </c>
      <c r="CX77" s="224">
        <f>SUM(CX2:CX76)</f>
        <v/>
      </c>
      <c r="CY77" s="224">
        <f>SUM(CY2:CY76)</f>
        <v/>
      </c>
      <c r="CZ77" s="224">
        <f>SUM(CZ2:CZ76)</f>
        <v/>
      </c>
      <c r="DA77" s="224">
        <f>SUM(DA2:DA76)</f>
        <v/>
      </c>
      <c r="DB77" s="224">
        <f>SUM(DB2:DB76)</f>
        <v/>
      </c>
      <c r="DC77" s="224">
        <f>SUM(DC2:DC76)</f>
        <v/>
      </c>
      <c r="DD77" s="224">
        <f>SUM(DD2:DD76)</f>
        <v/>
      </c>
      <c r="DE77" s="224">
        <f>SUM(DE2:DE76)</f>
        <v/>
      </c>
      <c r="DF77" s="224">
        <f>SUM(DF2:DF76)</f>
        <v/>
      </c>
      <c r="DG77" s="224">
        <f>SUM(DG2:DG76)</f>
        <v/>
      </c>
      <c r="DH77" s="224">
        <f>SUM(DH2:DH76)</f>
        <v/>
      </c>
      <c r="DI77" s="224">
        <f>SUM(DI2:DI76)</f>
        <v/>
      </c>
      <c r="DJ77" s="224">
        <f>SUM(DJ2:DJ76)</f>
        <v/>
      </c>
      <c r="DK77" s="224">
        <f>SUM(DK2:DK76)</f>
        <v/>
      </c>
      <c r="DL77" s="224">
        <f>SUM(DL2:DL76)</f>
        <v/>
      </c>
      <c r="DM77" s="224">
        <f>SUM(DM2:DM76)</f>
        <v/>
      </c>
      <c r="DN77" s="224">
        <f>SUM(DN2:DN76)</f>
        <v/>
      </c>
      <c r="DO77" s="224">
        <f>SUM(DO2:DO76)</f>
        <v/>
      </c>
      <c r="DP77" s="224">
        <f>SUM(DP2:DP76)</f>
        <v/>
      </c>
      <c r="DQ77" s="224">
        <f>SUM(DQ2:DQ76)</f>
        <v/>
      </c>
      <c r="DR77" s="224">
        <f>SUM(DR2:DR76)</f>
        <v/>
      </c>
      <c r="DS77" s="224">
        <f>SUM(DS2:DS76)</f>
        <v/>
      </c>
      <c r="DT77" s="224">
        <f>SUM(DT2:DT76)</f>
        <v/>
      </c>
      <c r="DU77" s="224">
        <f>SUM(DU2:DU76)</f>
        <v/>
      </c>
      <c r="DV77" s="224">
        <f>SUM(DV2:DV76)</f>
        <v/>
      </c>
      <c r="DW77" s="224">
        <f>SUM(DW2:DW76)</f>
        <v/>
      </c>
      <c r="DX77" s="224">
        <f>SUM(DX2:DX76)</f>
        <v/>
      </c>
      <c r="DY77" s="224">
        <f>SUM(DY2:DY76)</f>
        <v/>
      </c>
      <c r="DZ77" s="224">
        <f>SUM(DZ2:DZ76)</f>
        <v/>
      </c>
      <c r="EA77" s="224">
        <f>SUM(EA2:EA76)</f>
        <v/>
      </c>
      <c r="EB77" s="224">
        <f>SUM(EB2:EB76)</f>
        <v/>
      </c>
      <c r="EC77" s="224">
        <f>SUM(EC2:EC76)</f>
        <v/>
      </c>
      <c r="ED77" s="224">
        <f>SUM(ED2:ED76)</f>
        <v/>
      </c>
      <c r="EE77" s="224">
        <f>SUM(EE2:EE76)</f>
        <v/>
      </c>
      <c r="EF77" s="224">
        <f>SUM(EF2:EF76)</f>
        <v/>
      </c>
      <c r="EG77" s="224">
        <f>SUM(EG2:EG76)</f>
        <v/>
      </c>
      <c r="EH77" s="224">
        <f>SUM(EH2:EH76)</f>
        <v/>
      </c>
      <c r="EI77" s="224">
        <f>SUM(EI2:EI76)</f>
        <v/>
      </c>
      <c r="EJ77" s="224">
        <f>SUM(EJ2:EJ76)</f>
        <v/>
      </c>
      <c r="EK77" s="224">
        <f>SUM(EK2:EK76)</f>
        <v/>
      </c>
      <c r="EL77" s="224">
        <f>SUM(EL2:EL76)</f>
        <v/>
      </c>
      <c r="EM77" s="224">
        <f>SUM(EM2:EM76)</f>
        <v/>
      </c>
      <c r="EN77" s="224">
        <f>SUM(EN2:EN76)</f>
        <v/>
      </c>
      <c r="EO77" s="224">
        <f>SUM(EO2:EO76)</f>
        <v/>
      </c>
      <c r="EP77" s="224">
        <f>SUM(EP2:EP76)</f>
        <v/>
      </c>
      <c r="EQ77" s="224">
        <f>SUM(EQ2:EQ76)</f>
        <v/>
      </c>
      <c r="ER77" s="224">
        <f>SUM(ER2:ER76)</f>
        <v/>
      </c>
      <c r="ES77" s="224">
        <f>SUM(ES2:ES76)</f>
        <v/>
      </c>
      <c r="ET77" s="224">
        <f>SUM(ET2:ET76)</f>
        <v/>
      </c>
      <c r="EU77" s="224">
        <f>SUM(EU2:EU76)</f>
        <v/>
      </c>
      <c r="EV77" s="224">
        <f>SUM(EV2:EV76)</f>
        <v/>
      </c>
      <c r="EW77" s="224">
        <f>SUM(EW2:EW76)</f>
        <v/>
      </c>
      <c r="EX77" s="224">
        <f>SUM(EX2:EX76)</f>
        <v/>
      </c>
      <c r="EY77" s="224">
        <f>SUM(EY2:EY76)</f>
        <v/>
      </c>
      <c r="EZ77" s="224">
        <f>SUM(EZ2:EZ76)</f>
        <v/>
      </c>
      <c r="FA77" s="224">
        <f>SUM(FA2:FA76)</f>
        <v/>
      </c>
      <c r="FB77" s="224">
        <f>SUM(FB2:FB76)</f>
        <v/>
      </c>
      <c r="FC77" s="224">
        <f>SUM(FC2:FC76)</f>
        <v/>
      </c>
      <c r="FD77" s="224">
        <f>SUM(FD2:FD76)</f>
        <v/>
      </c>
      <c r="FE77" s="224">
        <f>SUM(FE2:FE76)</f>
        <v/>
      </c>
      <c r="FF77" s="224">
        <f>SUM(FF2:FF76)</f>
        <v/>
      </c>
      <c r="FG77" s="225">
        <f>SUM(F77:FF77)</f>
        <v/>
      </c>
      <c r="FH77" s="186">
        <f>E77-FG77</f>
        <v/>
      </c>
    </row>
    <row r="78">
      <c r="AQ78" s="36" t="n"/>
      <c r="AR78" s="36" t="n"/>
      <c r="AZ78" s="36" t="n"/>
      <c r="BA78" s="36" t="n"/>
      <c r="BB78" s="36" t="n"/>
      <c r="BC78" s="36" t="n"/>
      <c r="BD78" s="36" t="n"/>
      <c r="BE78" s="36" t="n"/>
      <c r="BF78" s="36" t="n"/>
    </row>
  </sheetData>
  <autoFilter ref="A1:HE77"/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I167"/>
  <sheetViews>
    <sheetView zoomScale="98" zoomScaleNormal="98" zoomScalePageLayoutView="98" workbookViewId="0">
      <pane xSplit="5" ySplit="1" topLeftCell="F162" activePane="bottomRight" state="frozenSplit"/>
      <selection pane="topRight" activeCell="F1" sqref="F1"/>
      <selection pane="bottomLeft" activeCell="A2" sqref="A2"/>
      <selection pane="bottomRight" activeCell="C164" sqref="C164"/>
    </sheetView>
  </sheetViews>
  <sheetFormatPr baseColWidth="8" defaultColWidth="8.85546875" defaultRowHeight="15"/>
  <cols>
    <col width="12.140625" customWidth="1" min="2" max="2"/>
    <col width="29" customWidth="1" style="70" min="3" max="3"/>
    <col width="12.140625" customWidth="1" min="4" max="4"/>
    <col width="15.85546875" customWidth="1" min="5" max="11"/>
    <col width="16.140625" customWidth="1" min="12" max="13"/>
    <col width="13.42578125" customWidth="1" min="14" max="21"/>
    <col width="14" customWidth="1" min="22" max="23"/>
    <col width="13.42578125" customWidth="1" min="24" max="47"/>
    <col width="15.140625" customWidth="1" min="48" max="49"/>
    <col width="13.42578125" customWidth="1" min="50" max="50"/>
    <col width="15.140625" customWidth="1" min="51" max="51"/>
    <col width="13.42578125" customWidth="1" min="52" max="142"/>
    <col width="13.140625" customWidth="1" min="143" max="143"/>
    <col width="13.42578125" customWidth="1" min="144" max="164"/>
    <col width="13" customWidth="1" min="165" max="165"/>
  </cols>
  <sheetData>
    <row r="1" ht="65.25" customFormat="1" customHeight="1" s="28">
      <c r="A1" s="11" t="n"/>
      <c r="B1" s="173" t="inlineStr">
        <is>
          <t xml:space="preserve">Posting Date </t>
        </is>
      </c>
      <c r="C1" s="67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A210521BF2POWER</t>
        </is>
      </c>
      <c r="G1" s="22" t="inlineStr">
        <is>
          <t>A210920B62041ISPLAYDAYDC</t>
        </is>
      </c>
      <c r="H1" s="22" t="inlineStr">
        <is>
          <t>B620 Audio out DC, Proto1</t>
        </is>
      </c>
      <c r="I1" s="22" t="inlineStr">
        <is>
          <t>A211006B620EBUGDAY</t>
        </is>
      </c>
      <c r="J1" s="22" t="inlineStr">
        <is>
          <t>A210322BF3CAMUNIFIED</t>
        </is>
      </c>
      <c r="K1" s="22" t="inlineStr">
        <is>
          <t>A210514D6XUSBC</t>
        </is>
      </c>
      <c r="L1" s="22" t="inlineStr">
        <is>
          <t>A210919D32LOADSTEPPER</t>
        </is>
      </c>
      <c r="M1" s="22" t="inlineStr">
        <is>
          <t>D73 Baseboard.</t>
        </is>
      </c>
      <c r="N1" s="22" t="inlineStr">
        <is>
          <t>A210318DA7B3CHIPSET</t>
        </is>
      </c>
      <c r="O1" s="22" t="inlineStr">
        <is>
          <t>A210618D73STARDUST</t>
        </is>
      </c>
      <c r="P1" s="22" t="inlineStr">
        <is>
          <t>A210628D73TORONTOSWTOBF3</t>
        </is>
      </c>
      <c r="Q1" s="22" t="inlineStr">
        <is>
          <t>A210318DA7B3CHARGER</t>
        </is>
      </c>
      <c r="R1" s="22" t="inlineStr">
        <is>
          <t>A210729D73NAND2</t>
        </is>
      </c>
      <c r="S1" s="22" t="inlineStr">
        <is>
          <t>A210527DA7BXIRONMAN</t>
        </is>
      </c>
      <c r="T1" s="22" t="inlineStr">
        <is>
          <t>A210506EA5BOX2MCITADISCRETE</t>
        </is>
      </c>
      <c r="U1" s="22" t="inlineStr">
        <is>
          <t>A211004E5CARMELEON</t>
        </is>
      </c>
      <c r="V1" s="22" t="inlineStr">
        <is>
          <t>EA5 PIC CARRIER GEN2P5P2</t>
        </is>
      </c>
      <c r="W1" s="22" t="inlineStr">
        <is>
          <t>A210630E75BASEBOARDNAGA</t>
        </is>
      </c>
      <c r="X1" s="22" t="inlineStr">
        <is>
          <t>A210708E87SHIM</t>
        </is>
      </c>
      <c r="Y1" s="22" t="inlineStr">
        <is>
          <t>A210819E91TXRX2</t>
        </is>
      </c>
      <c r="Z1" s="22" t="inlineStr">
        <is>
          <t>A210913E126PDBPFE1500</t>
        </is>
      </c>
      <c r="AA1" s="22" t="inlineStr">
        <is>
          <t>A211004E126DBDISPLAY</t>
        </is>
      </c>
      <c r="AB1" s="22" t="inlineStr">
        <is>
          <t>A211001E126PADDLE</t>
        </is>
      </c>
      <c r="AC1" s="22" t="inlineStr">
        <is>
          <t>A211004J407CAMERA</t>
        </is>
      </c>
      <c r="AD1" s="22" t="inlineStr">
        <is>
          <t>A210922J407DOG</t>
        </is>
      </c>
      <c r="AE1" s="22" t="inlineStr">
        <is>
          <t>A211001JA6B1C7DOG</t>
        </is>
      </c>
      <c r="AF1" s="22" t="inlineStr">
        <is>
          <t>A211001JA6B2C0DIG</t>
        </is>
      </c>
      <c r="AG1" s="22" t="inlineStr">
        <is>
          <t>A210915MESAPOSEIDON</t>
        </is>
      </c>
      <c r="AH1" s="22" t="inlineStr">
        <is>
          <t>A210603NA1B9C9NFC2</t>
        </is>
      </c>
      <c r="AI1" s="22" t="inlineStr">
        <is>
          <t>A201110QUICKSILVERBRAIN</t>
        </is>
      </c>
      <c r="AJ1" s="22" t="inlineStr">
        <is>
          <t>A210520T306ALPACARALLY</t>
        </is>
      </c>
      <c r="AK1" s="22" t="inlineStr">
        <is>
          <t>A210616T306COYOTE</t>
        </is>
      </c>
      <c r="AL1" s="22" t="inlineStr">
        <is>
          <t>A210510T306COYOTELITE</t>
        </is>
      </c>
      <c r="AM1" s="22" t="inlineStr">
        <is>
          <t>A210818T306COYOTEMAXX</t>
        </is>
      </c>
      <c r="AN1" s="22" t="inlineStr">
        <is>
          <t>A210920T306FOGHORN</t>
        </is>
      </c>
      <c r="AO1" s="22" t="inlineStr">
        <is>
          <t>A210827T306HFDAMPHEXA</t>
        </is>
      </c>
      <c r="AP1" s="22" t="inlineStr">
        <is>
          <t>A210203T306MINKRALLY</t>
        </is>
      </c>
      <c r="AQ1" s="22" t="inlineStr">
        <is>
          <t>A210920T306MONARCHBURNOUT</t>
        </is>
      </c>
      <c r="AR1" s="22" t="inlineStr">
        <is>
          <t>A210920T306MONARCHHALO</t>
        </is>
      </c>
      <c r="AS1" s="22" t="inlineStr">
        <is>
          <t>A2110TA4B0C1ATHENS</t>
        </is>
      </c>
      <c r="AT1" s="22" t="inlineStr">
        <is>
          <t>A210817T554DEVDURANTBU</t>
        </is>
      </c>
      <c r="AU1" s="109" t="inlineStr">
        <is>
          <t>A210818T603COYOTEMAXX</t>
        </is>
      </c>
      <c r="AV1" s="22" t="inlineStr">
        <is>
          <t>A210824T683COAXTOOAHU</t>
        </is>
      </c>
      <c r="AW1" s="22" t="inlineStr">
        <is>
          <t xml:space="preserve">A210915T683NOODLEHS </t>
        </is>
      </c>
      <c r="AX1" s="22" t="inlineStr">
        <is>
          <t>A210903T741FIFE</t>
        </is>
      </c>
      <c r="AY1" s="22" t="inlineStr">
        <is>
          <t>A210823T807ALLISONTOBF3&amp;BF3CCC</t>
        </is>
      </c>
      <c r="AZ1" s="22" t="inlineStr">
        <is>
          <t>A210823T807ALLISONTOBF3&amp;BF3CCC</t>
        </is>
      </c>
      <c r="BA1" s="22" t="inlineStr">
        <is>
          <t>A210824T841ASHDEV1</t>
        </is>
      </c>
      <c r="BB1" s="22" t="inlineStr">
        <is>
          <t>A210512T841BANDERA2</t>
        </is>
      </c>
      <c r="BC1" s="22" t="inlineStr">
        <is>
          <t>A210909T841BISHOP</t>
        </is>
      </c>
      <c r="BD1" s="22" t="inlineStr">
        <is>
          <t>A210909T841BISHOP1</t>
        </is>
      </c>
      <c r="BE1" s="22" t="inlineStr">
        <is>
          <t>A210927T841BITBOXGPIO3</t>
        </is>
      </c>
      <c r="BF1" s="22" t="inlineStr">
        <is>
          <t>A210810T841BURLDEV1</t>
        </is>
      </c>
      <c r="BG1" s="22" t="inlineStr">
        <is>
          <t>A211008T841CALDERA</t>
        </is>
      </c>
      <c r="BH1" s="22" t="inlineStr">
        <is>
          <t>A210326T841DROGON</t>
        </is>
      </c>
      <c r="BI1" s="22" t="inlineStr">
        <is>
          <t>A211001T841EGGPUFF</t>
        </is>
      </c>
      <c r="BJ1" s="22" t="inlineStr">
        <is>
          <t>A20211004T841IDUNA</t>
        </is>
      </c>
      <c r="BK1" s="22" t="inlineStr">
        <is>
          <t>A210915T841IRENA</t>
        </is>
      </c>
      <c r="BL1" s="22" t="inlineStr">
        <is>
          <t>A210930T841ISHTAR</t>
        </is>
      </c>
      <c r="BM1" s="22" t="inlineStr">
        <is>
          <t>A210916T841ITACHI</t>
        </is>
      </c>
      <c r="BN1" s="22" t="inlineStr">
        <is>
          <t>A210913T841IVICA</t>
        </is>
      </c>
      <c r="BO1" s="22" t="inlineStr">
        <is>
          <t>A210414T841KING</t>
        </is>
      </c>
      <c r="BP1" s="22" t="inlineStr">
        <is>
          <t>A20211020T841LAVINA</t>
        </is>
      </c>
      <c r="BQ1" s="109" t="inlineStr">
        <is>
          <t>A211011T306LOGHORN</t>
        </is>
      </c>
      <c r="BR1" s="22" t="inlineStr">
        <is>
          <t>A210827T306HFDAMPHEXA</t>
        </is>
      </c>
      <c r="BS1" s="22" t="inlineStr">
        <is>
          <t>A211001T841LARCH</t>
        </is>
      </c>
      <c r="BT1" s="22" t="inlineStr">
        <is>
          <t>A210719T841LLTIBOARDS</t>
        </is>
      </c>
      <c r="BU1" s="22" t="inlineStr">
        <is>
          <t>A211001T841LLTSUMMER</t>
        </is>
      </c>
      <c r="BV1" s="22" t="inlineStr">
        <is>
          <t>A210927T841LOKI</t>
        </is>
      </c>
      <c r="BW1" s="22" t="inlineStr">
        <is>
          <t>A210903T841LUNAR</t>
        </is>
      </c>
      <c r="BX1" s="22" t="inlineStr">
        <is>
          <t>A210607T841LLTPBOARDS</t>
        </is>
      </c>
      <c r="BY1" s="22" t="inlineStr">
        <is>
          <t>A210222T841LLTRBOARDS</t>
        </is>
      </c>
      <c r="BZ1" s="22" t="inlineStr">
        <is>
          <t>A210622T841PAHVO</t>
        </is>
      </c>
      <c r="CA1" s="22" t="inlineStr">
        <is>
          <t>A20210927T841POLICWAG</t>
        </is>
      </c>
      <c r="CB1" s="22" t="inlineStr">
        <is>
          <t>A210816T841SLTDDB5</t>
        </is>
      </c>
      <c r="CC1" s="22" t="inlineStr">
        <is>
          <t>A210816T841VEGETADEV1</t>
        </is>
      </c>
      <c r="CD1" s="22" t="inlineStr">
        <is>
          <t>T877 OV Control</t>
        </is>
      </c>
      <c r="CE1" s="22" t="inlineStr">
        <is>
          <t>A210825T877SPUTNIK</t>
        </is>
      </c>
      <c r="CF1" s="22" t="inlineStr">
        <is>
          <t>A210420T936BLAZAR</t>
        </is>
      </c>
      <c r="CG1" s="22" t="inlineStr">
        <is>
          <t>A210930T957GRANGER</t>
        </is>
      </c>
      <c r="CH1" s="22" t="inlineStr">
        <is>
          <t>A210618T995TAMBADEV2</t>
        </is>
      </c>
      <c r="CI1" s="177" t="inlineStr">
        <is>
          <t>A210527T1023NMBDEV</t>
        </is>
      </c>
      <c r="CJ1" s="177" t="inlineStr">
        <is>
          <t>A210708T1251AMPPOWER</t>
        </is>
      </c>
      <c r="CK1" s="177" t="inlineStr">
        <is>
          <t>A210708T1251MIC</t>
        </is>
      </c>
      <c r="CL1" s="177" t="inlineStr">
        <is>
          <t>A210708T1251ONO2MLB</t>
        </is>
      </c>
      <c r="CM1" s="177" t="inlineStr">
        <is>
          <t>A210919T2345ARCO</t>
        </is>
      </c>
      <c r="CN1" s="177" t="inlineStr">
        <is>
          <t>A210527T2345SUB15DEV</t>
        </is>
      </c>
      <c r="CO1" s="226" t="inlineStr">
        <is>
          <t>A210720T720MLB</t>
        </is>
      </c>
      <c r="CP1" s="226" t="inlineStr">
        <is>
          <t>A210903T841LUNAR1</t>
        </is>
      </c>
      <c r="CQ1" s="226" t="inlineStr">
        <is>
          <t>A211108T1023OLYMPUSDEV1</t>
        </is>
      </c>
      <c r="CR1" s="177" t="inlineStr">
        <is>
          <t>A211008XA3B7C3BUZZY</t>
        </is>
      </c>
      <c r="CS1" s="177" t="inlineStr">
        <is>
          <t>A210922X2042TAYCAN</t>
        </is>
      </c>
      <c r="CT1" s="22" t="inlineStr">
        <is>
          <t>A201208X1230AUDIO</t>
        </is>
      </c>
      <c r="CU1" s="22" t="inlineStr">
        <is>
          <t>A210709X1230BASE</t>
        </is>
      </c>
      <c r="CV1" s="22" t="inlineStr">
        <is>
          <t>A210701X1230BORA</t>
        </is>
      </c>
      <c r="CW1" s="22" t="inlineStr">
        <is>
          <t>A210701X1230CAMERAIFC</t>
        </is>
      </c>
      <c r="CX1" s="22" t="inlineStr">
        <is>
          <t>A210701X1230CAMERAILLUM</t>
        </is>
      </c>
      <c r="CY1" s="22" t="inlineStr">
        <is>
          <t>A210701X1230CAMERAOFC</t>
        </is>
      </c>
      <c r="CZ1" s="22" t="inlineStr">
        <is>
          <t>A201208X1230CROWNBUTTON</t>
        </is>
      </c>
      <c r="DA1" s="177" t="inlineStr">
        <is>
          <t>A210622X1230DEBUGDNGL</t>
        </is>
      </c>
      <c r="DB1" s="177" t="inlineStr">
        <is>
          <t>A210720X1230IPD</t>
        </is>
      </c>
      <c r="DC1" s="177" t="inlineStr">
        <is>
          <t>A210615X1230MLBEVT</t>
        </is>
      </c>
      <c r="DD1" s="177" t="inlineStr">
        <is>
          <t>A210615X1230MLBEVT</t>
        </is>
      </c>
      <c r="DE1" s="177" t="inlineStr">
        <is>
          <t>A210720X1230MOTIONSENEOR</t>
        </is>
      </c>
      <c r="DF1" s="177" t="inlineStr">
        <is>
          <t>A201230X1230PUCK</t>
        </is>
      </c>
      <c r="DG1" s="177" t="inlineStr">
        <is>
          <t>A210226XA1B2C3D0RIGLEXOJUMPLR</t>
        </is>
      </c>
      <c r="DH1" s="177" t="inlineStr">
        <is>
          <t>A210701X1230STATEN</t>
        </is>
      </c>
      <c r="DI1" s="177" t="inlineStr">
        <is>
          <t>A210709X1230USBC</t>
        </is>
      </c>
      <c r="DJ1" s="177" t="inlineStr">
        <is>
          <t>A210826X2038ACELINE</t>
        </is>
      </c>
      <c r="DK1" s="177" t="inlineStr">
        <is>
          <t>A210603X2042DEV2</t>
        </is>
      </c>
      <c r="DL1" s="177" t="inlineStr">
        <is>
          <t>A210922X2042ELVIS</t>
        </is>
      </c>
      <c r="DM1" s="177" t="inlineStr">
        <is>
          <t>A210923X2042NAND</t>
        </is>
      </c>
      <c r="DN1" s="177" t="inlineStr">
        <is>
          <t>A2100601X2042PP1</t>
        </is>
      </c>
      <c r="DO1" s="177" t="inlineStr">
        <is>
          <t>A210512X2042TAYCAN</t>
        </is>
      </c>
      <c r="DP1" s="177" t="inlineStr">
        <is>
          <t>A210831X2042SILMLB</t>
        </is>
      </c>
      <c r="DQ1" s="177" t="inlineStr">
        <is>
          <t>A210910X2260ACE2 (J407 ACE2)</t>
        </is>
      </c>
      <c r="DR1" s="177" t="inlineStr">
        <is>
          <t>A210910X2260DEV2 (J407 Dev)</t>
        </is>
      </c>
      <c r="DS1" s="177" t="inlineStr">
        <is>
          <t>A210819X2260MLBB (J407 MLB)</t>
        </is>
      </c>
      <c r="DT1" s="22" t="inlineStr">
        <is>
          <t>A210624X2281XLB</t>
        </is>
      </c>
      <c r="DU1" s="22" t="inlineStr">
        <is>
          <t>X2337 (Daytona) Dev</t>
        </is>
      </c>
      <c r="DV1" s="22" t="inlineStr">
        <is>
          <t>A210601X2337INF</t>
        </is>
      </c>
      <c r="DW1" s="22" t="inlineStr">
        <is>
          <t>A210804X2337P1MLB</t>
        </is>
      </c>
      <c r="DX1" s="22" t="inlineStr">
        <is>
          <t>A210712X2337RFDEV1</t>
        </is>
      </c>
      <c r="DY1" s="22" t="inlineStr">
        <is>
          <t>A210608X2337SCORPIUS</t>
        </is>
      </c>
      <c r="DZ1" s="22" t="inlineStr">
        <is>
          <t>A210607X2337SPEAKERAMP</t>
        </is>
      </c>
      <c r="EA1" s="22" t="inlineStr">
        <is>
          <t>A210428X2353DEV</t>
        </is>
      </c>
      <c r="EB1" s="22" t="inlineStr">
        <is>
          <t>A210713X2357MLBP2B</t>
        </is>
      </c>
      <c r="EC1" s="22" t="inlineStr">
        <is>
          <t xml:space="preserve">A210727X2357PUCKDISCHARGE </t>
        </is>
      </c>
      <c r="ED1" s="22" t="inlineStr">
        <is>
          <t>A210826X2363APDEVKOI (D73 Koi Dev2)</t>
        </is>
      </c>
      <c r="EE1" s="22" t="inlineStr">
        <is>
          <t>A210914X2363RFDEVDS</t>
        </is>
      </c>
      <c r="EF1" s="22" t="inlineStr">
        <is>
          <t>A210623X2370AUDIOL&amp;RP2B</t>
        </is>
      </c>
      <c r="EG1" s="22" t="inlineStr">
        <is>
          <t>A210126XA1B0C5D1E4ARCHEDEBUG</t>
        </is>
      </c>
      <c r="EH1" s="22" t="inlineStr">
        <is>
          <t>A210126XA1B0C5D1E4ARCHEPERFORMANCE</t>
        </is>
      </c>
      <c r="EI1" s="22" t="inlineStr">
        <is>
          <t>A210826X2363KOIDEV2</t>
        </is>
      </c>
      <c r="EJ1" s="22" t="inlineStr">
        <is>
          <t>A211026X2411ARPER21</t>
        </is>
      </c>
      <c r="EK1" s="22" t="inlineStr">
        <is>
          <t>A210318XA2B4C1D1CARPODEBUG</t>
        </is>
      </c>
      <c r="EL1" s="22" t="inlineStr">
        <is>
          <t>A210318XA2B4C1D1CARPOPERFORMANCE</t>
        </is>
      </c>
      <c r="EM1" s="22" t="inlineStr">
        <is>
          <t>A210831X2411CARPERF2</t>
        </is>
      </c>
      <c r="EN1" s="22" t="inlineStr">
        <is>
          <t>A210729X2411LEDA</t>
        </is>
      </c>
      <c r="EO1" s="22" t="inlineStr">
        <is>
          <t>A210415XA2B4C1D1PAEVBs</t>
        </is>
      </c>
      <c r="EP1" s="177" t="inlineStr">
        <is>
          <t>A21083X2411PCIEBRIDGE</t>
        </is>
      </c>
      <c r="EQ1" s="177" t="inlineStr">
        <is>
          <t>A210729X2411RFDEV</t>
        </is>
      </c>
      <c r="ER1" s="22" t="inlineStr">
        <is>
          <t>A21083X2411RFDEV1</t>
        </is>
      </c>
      <c r="ES1" s="22" t="inlineStr">
        <is>
          <t>A210803X2411RFRIDGE</t>
        </is>
      </c>
      <c r="ET1" s="22" t="inlineStr">
        <is>
          <t>A210929X2411RFEB31</t>
        </is>
      </c>
      <c r="EU1" s="22" t="inlineStr">
        <is>
          <t>A210415XA2B4C1D1RFEBs</t>
        </is>
      </c>
      <c r="EV1" s="22" t="inlineStr">
        <is>
          <t>A21083X2411PCIEBRIDGE1</t>
        </is>
      </c>
      <c r="EW1" s="22" t="inlineStr">
        <is>
          <t>A210803X2411RFBRIDGE</t>
        </is>
      </c>
      <c r="EX1" s="22" t="inlineStr">
        <is>
          <t>A210408X2540FCM</t>
        </is>
      </c>
      <c r="EY1" s="22" t="inlineStr">
        <is>
          <t>A210318X2540KOKO2STARK</t>
        </is>
      </c>
      <c r="EZ1" s="22" t="inlineStr">
        <is>
          <t>A20210923X2622POCFE</t>
        </is>
      </c>
      <c r="FA1" s="22" t="inlineStr">
        <is>
          <t>A210408X2940GDCSONNET</t>
        </is>
      </c>
      <c r="FB1" s="22" t="inlineStr">
        <is>
          <t>A20210924X2940SPKALERT</t>
        </is>
      </c>
      <c r="FC1" s="22" t="inlineStr">
        <is>
          <t>A210126XA1B0C5D1E4ARCHEPERFORMANCE</t>
        </is>
      </c>
      <c r="FD1" s="37" t="inlineStr">
        <is>
          <t>A211005XA4B0C0D0POC</t>
        </is>
      </c>
      <c r="FE1" s="37" t="inlineStr">
        <is>
          <t>A201109Z7VIEW2PREAMP</t>
        </is>
      </c>
      <c r="FF1" s="37" t="inlineStr">
        <is>
          <t>A210512Z7VIEW2VALSWCARD</t>
        </is>
      </c>
      <c r="FG1" s="37" t="inlineStr">
        <is>
          <t>A201129Z51YELLOWWOOD</t>
        </is>
      </c>
      <c r="FH1" s="178" t="inlineStr">
        <is>
          <t>Total Amount</t>
        </is>
      </c>
    </row>
    <row r="2" hidden="1">
      <c r="A2" s="5" t="n">
        <v>1</v>
      </c>
      <c r="B2" s="179" t="n">
        <v>44477</v>
      </c>
      <c r="C2" s="68" t="inlineStr">
        <is>
          <t>3-419-82294</t>
        </is>
      </c>
      <c r="D2" s="180" t="n">
        <v>44466</v>
      </c>
      <c r="E2" s="181" t="n">
        <v>1553.5</v>
      </c>
      <c r="F2" s="182" t="n"/>
      <c r="G2" s="182" t="n"/>
      <c r="H2" s="182" t="n"/>
      <c r="I2" s="182" t="n"/>
      <c r="J2" s="182" t="n"/>
      <c r="K2" s="182" t="n"/>
      <c r="L2" s="182" t="n"/>
      <c r="M2" s="182" t="n"/>
      <c r="N2" s="182" t="n"/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2" t="n"/>
      <c r="AC2" s="182" t="n"/>
      <c r="AD2" s="182" t="n"/>
      <c r="AE2" s="182" t="n"/>
      <c r="AF2" s="182" t="n"/>
      <c r="AG2" s="182" t="n"/>
      <c r="AH2" s="182" t="n"/>
      <c r="AI2" s="182" t="n"/>
      <c r="AJ2" s="182" t="n"/>
      <c r="AK2" s="182" t="n"/>
      <c r="AL2" s="182" t="n"/>
      <c r="AM2" s="182" t="n"/>
      <c r="AN2" s="182" t="n"/>
      <c r="AO2" s="182" t="n"/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182" t="n"/>
      <c r="BN2" s="182" t="n"/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n"/>
      <c r="CB2" s="182" t="n"/>
      <c r="CC2" s="182" t="n"/>
      <c r="CD2" s="182" t="n"/>
      <c r="CE2" s="182" t="n"/>
      <c r="CF2" s="182" t="n"/>
      <c r="CG2" s="182" t="n"/>
      <c r="CH2" s="182" t="n"/>
      <c r="CI2" s="182" t="n"/>
      <c r="CJ2" s="182" t="n"/>
      <c r="CK2" s="182" t="n"/>
      <c r="CL2" s="189" t="n">
        <v>41</v>
      </c>
      <c r="CM2" s="182" t="n"/>
      <c r="CN2" s="182" t="n"/>
      <c r="CO2" s="182" t="n"/>
      <c r="CP2" s="182" t="n"/>
      <c r="CQ2" s="182" t="n"/>
      <c r="CR2" s="182" t="n"/>
      <c r="CS2" s="182" t="n"/>
      <c r="CT2" s="182" t="n"/>
      <c r="CU2" s="182" t="n"/>
      <c r="CV2" s="182" t="n"/>
      <c r="CW2" s="182" t="n"/>
      <c r="CX2" s="182" t="n"/>
      <c r="CY2" s="182" t="n"/>
      <c r="CZ2" s="182" t="n"/>
      <c r="DA2" s="182" t="n"/>
      <c r="DB2" s="182" t="n"/>
      <c r="DC2" s="182" t="n"/>
      <c r="DD2" s="182" t="n"/>
      <c r="DE2" s="182" t="n"/>
      <c r="DF2" s="182" t="n"/>
      <c r="DG2" s="182" t="n"/>
      <c r="DH2" s="182" t="n"/>
      <c r="DI2" s="182" t="n"/>
      <c r="DJ2" s="182" t="n"/>
      <c r="DK2" s="182" t="n"/>
      <c r="DL2" s="182" t="n"/>
      <c r="DM2" s="182" t="n"/>
      <c r="DN2" s="182" t="n"/>
      <c r="DO2" s="182" t="n"/>
      <c r="DP2" s="182" t="n"/>
      <c r="DQ2" s="182" t="n"/>
      <c r="DR2" s="182" t="n"/>
      <c r="DS2" s="182" t="n"/>
      <c r="DT2" s="189" t="n">
        <v>1512.5</v>
      </c>
      <c r="DU2" s="182" t="n"/>
      <c r="DV2" s="182" t="n"/>
      <c r="DW2" s="182" t="n"/>
      <c r="DX2" s="182" t="n"/>
      <c r="DY2" s="182" t="n"/>
      <c r="DZ2" s="182" t="n"/>
      <c r="EA2" s="182" t="n"/>
      <c r="EB2" s="182" t="n"/>
      <c r="EC2" s="182" t="n"/>
      <c r="ED2" s="182" t="n"/>
      <c r="EE2" s="182" t="n"/>
      <c r="EF2" s="182" t="n"/>
      <c r="EG2" s="182" t="n"/>
      <c r="EH2" s="182" t="n"/>
      <c r="EI2" s="182" t="n"/>
      <c r="EJ2" s="182" t="n"/>
      <c r="EK2" s="182" t="n"/>
      <c r="EL2" s="182" t="n"/>
      <c r="EM2" s="182" t="n"/>
      <c r="EN2" s="182" t="n"/>
      <c r="EO2" s="182" t="n"/>
      <c r="EP2" s="182" t="n"/>
      <c r="EQ2" s="182" t="n"/>
      <c r="ER2" s="182" t="n"/>
      <c r="ES2" s="182" t="n"/>
      <c r="ET2" s="182" t="n"/>
      <c r="EU2" s="182" t="n"/>
      <c r="EV2" s="182" t="n"/>
      <c r="EW2" s="182" t="n"/>
      <c r="EX2" s="182" t="n"/>
      <c r="EY2" s="182" t="n"/>
      <c r="EZ2" s="182" t="n"/>
      <c r="FA2" s="182" t="n"/>
      <c r="FB2" s="182" t="n"/>
      <c r="FC2" s="182" t="n"/>
      <c r="FD2" s="182" t="n"/>
      <c r="FE2" s="184" t="n"/>
      <c r="FF2" s="184" t="n"/>
      <c r="FG2" s="184" t="n"/>
      <c r="FH2" s="185">
        <f>SUM(F2:FG2)</f>
        <v/>
      </c>
      <c r="FI2" s="186">
        <f>E2-FH2</f>
        <v/>
      </c>
    </row>
    <row r="3" hidden="1">
      <c r="A3" s="5" t="n">
        <v>2</v>
      </c>
      <c r="B3" s="179" t="n">
        <v>44477</v>
      </c>
      <c r="C3" s="68" t="inlineStr">
        <is>
          <t>3-420-37926</t>
        </is>
      </c>
      <c r="D3" s="180" t="n">
        <v>44467</v>
      </c>
      <c r="E3" s="181" t="n">
        <v>82</v>
      </c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2" t="n"/>
      <c r="BO3" s="182" t="n"/>
      <c r="BP3" s="182" t="n"/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2" t="n"/>
      <c r="CQ3" s="182" t="n"/>
      <c r="CR3" s="182" t="n"/>
      <c r="CS3" s="182" t="n"/>
      <c r="CT3" s="182" t="n"/>
      <c r="CU3" s="182" t="n"/>
      <c r="CV3" s="189" t="n">
        <v>82</v>
      </c>
      <c r="CW3" s="182" t="n"/>
      <c r="CX3" s="182" t="n"/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2" t="n"/>
      <c r="DH3" s="182" t="n"/>
      <c r="DI3" s="182" t="n"/>
      <c r="DJ3" s="182" t="n"/>
      <c r="DK3" s="182" t="n"/>
      <c r="DL3" s="182" t="n"/>
      <c r="DM3" s="182" t="n"/>
      <c r="DN3" s="182" t="n"/>
      <c r="DO3" s="182" t="n"/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2" t="n"/>
      <c r="DY3" s="182" t="n"/>
      <c r="DZ3" s="182" t="n"/>
      <c r="EA3" s="182" t="n"/>
      <c r="EB3" s="182" t="n"/>
      <c r="EC3" s="182" t="n"/>
      <c r="ED3" s="182" t="n"/>
      <c r="EE3" s="182" t="n"/>
      <c r="EF3" s="182" t="n"/>
      <c r="EG3" s="182" t="n"/>
      <c r="EH3" s="182" t="n"/>
      <c r="EI3" s="182" t="n"/>
      <c r="EJ3" s="182" t="n"/>
      <c r="EK3" s="182" t="n"/>
      <c r="EL3" s="182" t="n"/>
      <c r="EM3" s="182" t="n"/>
      <c r="EN3" s="182" t="n"/>
      <c r="EO3" s="182" t="n"/>
      <c r="EP3" s="182" t="n"/>
      <c r="EQ3" s="182" t="n"/>
      <c r="ER3" s="182" t="n"/>
      <c r="ES3" s="182" t="n"/>
      <c r="ET3" s="182" t="n"/>
      <c r="EU3" s="182" t="n"/>
      <c r="EV3" s="182" t="n"/>
      <c r="EW3" s="182" t="n"/>
      <c r="EX3" s="182" t="n"/>
      <c r="EY3" s="182" t="n"/>
      <c r="EZ3" s="182" t="n"/>
      <c r="FA3" s="182" t="n"/>
      <c r="FB3" s="182" t="n"/>
      <c r="FC3" s="182" t="n"/>
      <c r="FD3" s="182" t="n"/>
      <c r="FE3" s="184" t="n"/>
      <c r="FF3" s="184" t="n"/>
      <c r="FG3" s="184" t="n"/>
      <c r="FH3" s="185">
        <f>SUM(F3:FG3)</f>
        <v/>
      </c>
      <c r="FI3" s="186">
        <f>E3-FH3</f>
        <v/>
      </c>
    </row>
    <row r="4" hidden="1">
      <c r="A4" s="5" t="n">
        <v>3</v>
      </c>
      <c r="B4" s="179" t="n">
        <v>44477</v>
      </c>
      <c r="C4" s="68" t="inlineStr">
        <is>
          <t>3-421-64590</t>
        </is>
      </c>
      <c r="D4" s="180" t="n">
        <v>44470</v>
      </c>
      <c r="E4" s="181" t="n">
        <v>41</v>
      </c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2" t="n"/>
      <c r="CC4" s="182" t="n"/>
      <c r="CD4" s="182" t="n"/>
      <c r="CE4" s="182" t="n"/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9" t="n">
        <v>41</v>
      </c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2" t="n"/>
      <c r="DU4" s="182" t="n"/>
      <c r="DV4" s="182" t="n"/>
      <c r="DW4" s="182" t="n"/>
      <c r="DX4" s="182" t="n"/>
      <c r="DY4" s="182" t="n"/>
      <c r="DZ4" s="182" t="n"/>
      <c r="EA4" s="182" t="n"/>
      <c r="EB4" s="182" t="n"/>
      <c r="EC4" s="182" t="n"/>
      <c r="ED4" s="182" t="n"/>
      <c r="EE4" s="182" t="n"/>
      <c r="EF4" s="182" t="n"/>
      <c r="EG4" s="182" t="n"/>
      <c r="EH4" s="182" t="n"/>
      <c r="EI4" s="182" t="n"/>
      <c r="EJ4" s="182" t="n"/>
      <c r="EK4" s="182" t="n"/>
      <c r="EL4" s="182" t="n"/>
      <c r="EM4" s="182" t="n"/>
      <c r="EN4" s="182" t="n"/>
      <c r="EO4" s="182" t="n"/>
      <c r="EP4" s="182" t="n"/>
      <c r="EQ4" s="182" t="n"/>
      <c r="ER4" s="182" t="n"/>
      <c r="ES4" s="182" t="n"/>
      <c r="ET4" s="182" t="n"/>
      <c r="EU4" s="182" t="n"/>
      <c r="EV4" s="182" t="n"/>
      <c r="EW4" s="182" t="n"/>
      <c r="EX4" s="182" t="n"/>
      <c r="EY4" s="182" t="n"/>
      <c r="EZ4" s="182" t="n"/>
      <c r="FA4" s="182" t="n"/>
      <c r="FB4" s="182" t="n"/>
      <c r="FC4" s="182" t="n"/>
      <c r="FD4" s="182" t="n"/>
      <c r="FE4" s="184" t="n"/>
      <c r="FF4" s="184" t="n"/>
      <c r="FG4" s="184" t="n"/>
      <c r="FH4" s="185">
        <f>SUM(F4:FG4)</f>
        <v/>
      </c>
      <c r="FI4" s="186">
        <f>E4-FH4</f>
        <v/>
      </c>
    </row>
    <row r="5" hidden="1">
      <c r="A5" s="5" t="n">
        <v>4</v>
      </c>
      <c r="B5" s="179" t="n">
        <v>44477</v>
      </c>
      <c r="C5" s="68" t="inlineStr">
        <is>
          <t>3-423-56449</t>
        </is>
      </c>
      <c r="D5" s="180" t="n">
        <v>44476</v>
      </c>
      <c r="E5" s="181" t="n">
        <v>1041.9</v>
      </c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9" t="n">
        <v>413.75</v>
      </c>
      <c r="CV5" s="182" t="n"/>
      <c r="CW5" s="182" t="n"/>
      <c r="CX5" s="182" t="n"/>
      <c r="CY5" s="182" t="n"/>
      <c r="CZ5" s="182" t="n"/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2" t="n"/>
      <c r="DK5" s="182" t="n"/>
      <c r="DL5" s="182" t="n"/>
      <c r="DM5" s="182" t="n"/>
      <c r="DN5" s="182" t="n"/>
      <c r="DO5" s="182" t="n"/>
      <c r="DP5" s="182" t="n"/>
      <c r="DQ5" s="182" t="n"/>
      <c r="DR5" s="182" t="n"/>
      <c r="DS5" s="189" t="n">
        <v>417.69</v>
      </c>
      <c r="DT5" s="182" t="n"/>
      <c r="DU5" s="182" t="n"/>
      <c r="DV5" s="182" t="n"/>
      <c r="DW5" s="182" t="n"/>
      <c r="DX5" s="182" t="n"/>
      <c r="DY5" s="182" t="n"/>
      <c r="DZ5" s="182" t="n"/>
      <c r="EA5" s="182" t="n"/>
      <c r="EB5" s="182" t="n"/>
      <c r="EC5" s="182" t="n"/>
      <c r="ED5" s="182" t="n"/>
      <c r="EE5" s="182" t="n"/>
      <c r="EF5" s="182" t="n"/>
      <c r="EG5" s="182" t="n"/>
      <c r="EH5" s="182" t="n"/>
      <c r="EI5" s="182" t="n"/>
      <c r="EJ5" s="182" t="n"/>
      <c r="EK5" s="182" t="n"/>
      <c r="EL5" s="182" t="n"/>
      <c r="EM5" s="189" t="n">
        <v>210.46</v>
      </c>
      <c r="EN5" s="182" t="n"/>
      <c r="EO5" s="182" t="n"/>
      <c r="EP5" s="182" t="n"/>
      <c r="EQ5" s="182" t="n"/>
      <c r="ER5" s="182" t="n"/>
      <c r="ES5" s="182" t="n"/>
      <c r="ET5" s="182" t="n"/>
      <c r="EU5" s="182" t="n"/>
      <c r="EV5" s="182" t="n"/>
      <c r="EW5" s="182" t="n"/>
      <c r="EX5" s="182" t="n"/>
      <c r="EY5" s="182" t="n"/>
      <c r="EZ5" s="182" t="n"/>
      <c r="FA5" s="182" t="n"/>
      <c r="FB5" s="182" t="n"/>
      <c r="FC5" s="182" t="n"/>
      <c r="FD5" s="182" t="n"/>
      <c r="FE5" s="184" t="n"/>
      <c r="FF5" s="184" t="n"/>
      <c r="FG5" s="184" t="n"/>
      <c r="FH5" s="185">
        <f>SUM(F5:FG5)</f>
        <v/>
      </c>
      <c r="FI5" s="186">
        <f>E5-FH5</f>
        <v/>
      </c>
    </row>
    <row r="6" hidden="1">
      <c r="A6" s="5" t="n">
        <v>5</v>
      </c>
      <c r="B6" s="179" t="n">
        <v>44477</v>
      </c>
      <c r="C6" s="68" t="inlineStr">
        <is>
          <t>7-490-12897</t>
        </is>
      </c>
      <c r="D6" s="180" t="n">
        <v>44442</v>
      </c>
      <c r="E6" s="181" t="n">
        <v>1918.06</v>
      </c>
      <c r="F6" s="189" t="n">
        <v>11.22</v>
      </c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9" t="n">
        <v>7.72</v>
      </c>
      <c r="Q6" s="182" t="n"/>
      <c r="R6" s="182" t="n"/>
      <c r="S6" s="189" t="n">
        <v>17.81</v>
      </c>
      <c r="T6" s="189" t="n">
        <v>13.06</v>
      </c>
      <c r="U6" s="182" t="n"/>
      <c r="V6" s="182" t="n"/>
      <c r="W6" s="182" t="n"/>
      <c r="X6" s="189" t="n">
        <v>9.609999999999999</v>
      </c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9" t="n">
        <v>18.09</v>
      </c>
      <c r="AK6" s="182" t="n"/>
      <c r="AL6" s="189" t="n">
        <v>43.09</v>
      </c>
      <c r="AM6" s="189" t="n">
        <v>36.17</v>
      </c>
      <c r="AN6" s="182" t="n"/>
      <c r="AO6" s="189" t="n">
        <v>10.88</v>
      </c>
      <c r="AP6" s="182" t="n"/>
      <c r="AQ6" s="182" t="n"/>
      <c r="AR6" s="182" t="n"/>
      <c r="AS6" s="182" t="n"/>
      <c r="AT6" s="189" t="n">
        <v>49.91</v>
      </c>
      <c r="AU6" s="182" t="n"/>
      <c r="AV6" s="182" t="n"/>
      <c r="AW6" s="182" t="n"/>
      <c r="AX6" s="182" t="n"/>
      <c r="AY6" s="182" t="n"/>
      <c r="AZ6" s="189" t="n">
        <v>71.98999999999999</v>
      </c>
      <c r="BA6" s="189" t="n">
        <v>20.54</v>
      </c>
      <c r="BB6" s="182" t="n"/>
      <c r="BC6" s="182" t="n"/>
      <c r="BD6" s="182" t="n"/>
      <c r="BE6" s="182" t="n"/>
      <c r="BF6" s="189" t="n">
        <v>17.27</v>
      </c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9" t="n">
        <v>13.06</v>
      </c>
      <c r="BP6" s="189" t="n"/>
      <c r="BQ6" s="182" t="n"/>
      <c r="BR6" s="182" t="n"/>
      <c r="BS6" s="182" t="n"/>
      <c r="BT6" s="189" t="n">
        <v>289.65</v>
      </c>
      <c r="BU6" s="182" t="n"/>
      <c r="BV6" s="182" t="n"/>
      <c r="BW6" s="182" t="n"/>
      <c r="BX6" s="182" t="n"/>
      <c r="BY6" s="182" t="n"/>
      <c r="BZ6" s="189" t="n">
        <v>94.3</v>
      </c>
      <c r="CA6" s="182" t="n"/>
      <c r="CB6" s="189" t="n">
        <v>34.24</v>
      </c>
      <c r="CC6" s="182" t="n"/>
      <c r="CD6" s="182" t="n"/>
      <c r="CE6" s="182" t="n"/>
      <c r="CF6" s="189" t="n">
        <v>7.69</v>
      </c>
      <c r="CG6" s="182" t="n"/>
      <c r="CH6" s="189" t="n">
        <v>13.7</v>
      </c>
      <c r="CI6" s="189" t="n">
        <v>23.99</v>
      </c>
      <c r="CJ6" s="182" t="n"/>
      <c r="CK6" s="182" t="n"/>
      <c r="CL6" s="189" t="n">
        <v>71.38</v>
      </c>
      <c r="CM6" s="182" t="n"/>
      <c r="CN6" s="189" t="n">
        <v>59.59</v>
      </c>
      <c r="CO6" s="182" t="n"/>
      <c r="CP6" s="182" t="n"/>
      <c r="CQ6" s="182" t="n"/>
      <c r="CR6" s="182" t="n"/>
      <c r="CS6" s="182" t="n"/>
      <c r="CT6" s="182" t="n"/>
      <c r="CU6" s="189" t="n">
        <v>9.609999999999999</v>
      </c>
      <c r="CV6" s="182" t="n"/>
      <c r="CW6" s="189" t="n">
        <v>38.52</v>
      </c>
      <c r="CX6" s="189" t="n">
        <v>7.69</v>
      </c>
      <c r="CY6" s="189" t="n">
        <v>19.26</v>
      </c>
      <c r="CZ6" s="182" t="n"/>
      <c r="DA6" s="182" t="n"/>
      <c r="DB6" s="189" t="n">
        <v>7.72</v>
      </c>
      <c r="DC6" s="189" t="n">
        <v>13.03</v>
      </c>
      <c r="DD6" s="182" t="n"/>
      <c r="DE6" s="182" t="n"/>
      <c r="DF6" s="182" t="n"/>
      <c r="DG6" s="189" t="n">
        <v>18.52</v>
      </c>
      <c r="DH6" s="182" t="n"/>
      <c r="DI6" s="189" t="n">
        <v>14.57</v>
      </c>
      <c r="DJ6" s="182" t="n"/>
      <c r="DK6" s="189" t="n">
        <v>13.03</v>
      </c>
      <c r="DL6" s="182" t="n"/>
      <c r="DM6" s="182" t="n"/>
      <c r="DN6" s="182" t="n"/>
      <c r="DO6" s="189" t="n">
        <v>26.29</v>
      </c>
      <c r="DP6" s="182" t="n"/>
      <c r="DQ6" s="182" t="n"/>
      <c r="DR6" s="182" t="n"/>
      <c r="DS6" s="182" t="n"/>
      <c r="DT6" s="189">
        <f>22.67+7.72</f>
        <v/>
      </c>
      <c r="DU6" s="182" t="n"/>
      <c r="DV6" s="182" t="n"/>
      <c r="DW6" s="182" t="n"/>
      <c r="DX6" s="182" t="n"/>
      <c r="DY6" s="182" t="n"/>
      <c r="DZ6" s="182" t="n"/>
      <c r="EA6" s="182" t="n"/>
      <c r="EB6" s="182" t="n"/>
      <c r="EC6" s="189" t="n">
        <v>7.16</v>
      </c>
      <c r="ED6" s="182" t="n"/>
      <c r="EE6" s="189" t="n">
        <v>24.9</v>
      </c>
      <c r="EF6" s="182" t="n"/>
      <c r="EG6" s="189" t="n">
        <v>23.91</v>
      </c>
      <c r="EH6" s="182" t="n"/>
      <c r="EI6" s="182" t="n"/>
      <c r="EJ6" s="182" t="n"/>
      <c r="EK6" s="182" t="n"/>
      <c r="EL6" s="182" t="n"/>
      <c r="EM6" s="182" t="n"/>
      <c r="EN6" s="182" t="n"/>
      <c r="EO6" s="189" t="n">
        <v>16.77</v>
      </c>
      <c r="EP6" s="182" t="n"/>
      <c r="EQ6" s="182" t="n"/>
      <c r="ER6" s="189" t="n">
        <v>10.05</v>
      </c>
      <c r="ES6" s="189" t="n">
        <v>112.4</v>
      </c>
      <c r="ET6" s="189" t="n"/>
      <c r="EU6" s="189" t="n">
        <v>511.01</v>
      </c>
      <c r="EV6" s="182" t="n"/>
      <c r="EW6" s="182" t="n"/>
      <c r="EX6" s="189" t="n">
        <v>20.87</v>
      </c>
      <c r="EY6" s="189" t="n"/>
      <c r="EZ6" s="182" t="n"/>
      <c r="FA6" s="182" t="n"/>
      <c r="FB6" s="189" t="n">
        <v>7.16</v>
      </c>
      <c r="FC6" s="182" t="n"/>
      <c r="FD6" s="189" t="n">
        <v>30.98</v>
      </c>
      <c r="FE6" s="184" t="n"/>
      <c r="FF6" s="184" t="n"/>
      <c r="FG6" s="201" t="n">
        <v>19.26</v>
      </c>
      <c r="FH6" s="185">
        <f>SUM(F6:FG6)</f>
        <v/>
      </c>
      <c r="FI6" s="186">
        <f>E6-FH6</f>
        <v/>
      </c>
    </row>
    <row r="7" hidden="1">
      <c r="A7" s="5" t="n">
        <v>6</v>
      </c>
      <c r="B7" s="179" t="n">
        <v>44477</v>
      </c>
      <c r="C7" s="68" t="inlineStr">
        <is>
          <t>3-412-88928</t>
        </is>
      </c>
      <c r="D7" s="180" t="n">
        <v>44445</v>
      </c>
      <c r="E7" s="181" t="n">
        <v>7546.51</v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9" t="n">
        <v>205.76</v>
      </c>
      <c r="U7" s="182" t="n"/>
      <c r="V7" s="182" t="n"/>
      <c r="W7" s="189" t="n">
        <v>114.81</v>
      </c>
      <c r="X7" s="182" t="n"/>
      <c r="Y7" s="189" t="n">
        <v>150.96</v>
      </c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9" t="n">
        <v>523.1</v>
      </c>
      <c r="AN7" s="182" t="n"/>
      <c r="AO7" s="182" t="n"/>
      <c r="AP7" s="189" t="n">
        <v>114.6</v>
      </c>
      <c r="AQ7" s="182" t="n"/>
      <c r="AR7" s="182" t="n"/>
      <c r="AS7" s="182" t="n"/>
      <c r="AT7" s="189" t="n">
        <v>52.97</v>
      </c>
      <c r="AU7" s="182" t="n"/>
      <c r="AV7" s="182" t="n"/>
      <c r="AW7" s="182" t="n"/>
      <c r="AX7" s="182" t="n"/>
      <c r="AY7" s="182" t="n"/>
      <c r="AZ7" s="182" t="n"/>
      <c r="BA7" s="182" t="n"/>
      <c r="BB7" s="189" t="n">
        <v>873.1900000000001</v>
      </c>
      <c r="BC7" s="182" t="n"/>
      <c r="BD7" s="182" t="n"/>
      <c r="BE7" s="182" t="n"/>
      <c r="BF7" s="189" t="n">
        <v>181.92</v>
      </c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9" t="n">
        <v>150.96</v>
      </c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9" t="n">
        <v>155.2</v>
      </c>
      <c r="CM7" s="182" t="n"/>
      <c r="CN7" s="189" t="n">
        <v>350.78</v>
      </c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9" t="n">
        <v>211.55</v>
      </c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9" t="n">
        <v>303.02</v>
      </c>
      <c r="DJ7" s="182" t="n"/>
      <c r="DK7" s="182" t="n"/>
      <c r="DL7" s="182" t="n"/>
      <c r="DM7" s="182" t="n"/>
      <c r="DN7" s="182" t="n"/>
      <c r="DO7" s="189">
        <f>166.01+266.68</f>
        <v/>
      </c>
      <c r="DP7" s="182" t="n"/>
      <c r="DQ7" s="182" t="n"/>
      <c r="DR7" s="182" t="n"/>
      <c r="DS7" s="182" t="n"/>
      <c r="DT7" s="189" t="n">
        <v>769.21</v>
      </c>
      <c r="DU7" s="189" t="n">
        <v>151.51</v>
      </c>
      <c r="DV7" s="189" t="n">
        <v>275.4</v>
      </c>
      <c r="DW7" s="182" t="n"/>
      <c r="DX7" s="189" t="n">
        <v>282.01</v>
      </c>
      <c r="DY7" s="182" t="n"/>
      <c r="DZ7" s="182" t="n"/>
      <c r="EA7" s="182" t="n"/>
      <c r="EB7" s="182" t="n"/>
      <c r="EC7" s="189" t="n">
        <v>150.96</v>
      </c>
      <c r="ED7" s="182" t="n"/>
      <c r="EE7" s="182" t="n"/>
      <c r="EF7" s="182" t="n"/>
      <c r="EG7" s="182" t="n"/>
      <c r="EH7" s="182" t="n"/>
      <c r="EI7" s="182" t="n"/>
      <c r="EJ7" s="182" t="n"/>
      <c r="EK7" s="182" t="n"/>
      <c r="EL7" s="182" t="n"/>
      <c r="EM7" s="182" t="n"/>
      <c r="EN7" s="182" t="n"/>
      <c r="EO7" s="189" t="n">
        <v>808.36</v>
      </c>
      <c r="EP7" s="182" t="n"/>
      <c r="EQ7" s="182" t="n"/>
      <c r="ER7" s="182" t="n"/>
      <c r="ES7" s="189" t="n">
        <v>823.1</v>
      </c>
      <c r="ET7" s="189" t="n"/>
      <c r="EU7" s="189" t="n">
        <v>386.63</v>
      </c>
      <c r="EV7" s="182" t="n"/>
      <c r="EW7" s="182" t="n"/>
      <c r="EX7" s="182" t="n"/>
      <c r="EY7" s="182" t="n"/>
      <c r="EZ7" s="189" t="n">
        <v>77.81999999999999</v>
      </c>
      <c r="FA7" s="182" t="n"/>
      <c r="FB7" s="182" t="n"/>
      <c r="FC7" s="182" t="n"/>
      <c r="FD7" s="182" t="n"/>
      <c r="FE7" s="184" t="n"/>
      <c r="FF7" s="184" t="n"/>
      <c r="FG7" s="184" t="n"/>
      <c r="FH7" s="185">
        <f>SUM(F7:FG7)</f>
        <v/>
      </c>
      <c r="FI7" s="186">
        <f>E7-FH7</f>
        <v/>
      </c>
    </row>
    <row r="8" hidden="1">
      <c r="A8" s="5" t="n">
        <v>7</v>
      </c>
      <c r="B8" s="179" t="n">
        <v>44477</v>
      </c>
      <c r="C8" s="68" t="inlineStr">
        <is>
          <t>7-496-25613</t>
        </is>
      </c>
      <c r="D8" s="180" t="n">
        <v>44449</v>
      </c>
      <c r="E8" s="181" t="n">
        <v>1514.39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9" t="n">
        <v>10.93</v>
      </c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9" t="n">
        <v>23.91</v>
      </c>
      <c r="AK8" s="182" t="n"/>
      <c r="AL8" s="189" t="n">
        <v>14.18</v>
      </c>
      <c r="AM8" s="182" t="n"/>
      <c r="AN8" s="182" t="n"/>
      <c r="AO8" s="189" t="n">
        <v>97.73999999999999</v>
      </c>
      <c r="AP8" s="182" t="n"/>
      <c r="AQ8" s="182" t="n"/>
      <c r="AR8" s="182" t="n"/>
      <c r="AS8" s="182" t="n"/>
      <c r="AT8" s="189" t="n">
        <v>20.72</v>
      </c>
      <c r="AU8" s="182" t="n"/>
      <c r="AV8" s="182" t="n"/>
      <c r="AW8" s="182" t="n"/>
      <c r="AX8" s="182" t="n"/>
      <c r="AY8" s="182" t="n"/>
      <c r="AZ8" s="189" t="n">
        <v>36.89</v>
      </c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9" t="n">
        <v>112.9</v>
      </c>
      <c r="BU8" s="182" t="n"/>
      <c r="BV8" s="182" t="n"/>
      <c r="BW8" s="189" t="n">
        <v>371.62</v>
      </c>
      <c r="BX8" s="182" t="n"/>
      <c r="BY8" s="182" t="n"/>
      <c r="BZ8" s="189" t="n">
        <v>16.64</v>
      </c>
      <c r="CA8" s="182" t="n"/>
      <c r="CB8" s="189" t="n">
        <v>10.88</v>
      </c>
      <c r="CC8" s="182" t="n"/>
      <c r="CD8" s="189" t="n">
        <v>9.58</v>
      </c>
      <c r="CE8" s="182" t="n"/>
      <c r="CF8" s="189" t="n">
        <v>7.69</v>
      </c>
      <c r="CG8" s="182" t="n"/>
      <c r="CH8" s="182" t="n"/>
      <c r="CI8" s="189" t="n">
        <v>13.65</v>
      </c>
      <c r="CJ8" s="182" t="n"/>
      <c r="CK8" s="182" t="n"/>
      <c r="CL8" s="189" t="n">
        <v>26.26</v>
      </c>
      <c r="CM8" s="182" t="n"/>
      <c r="CN8" s="189" t="n">
        <v>10.88</v>
      </c>
      <c r="CO8" s="182" t="n"/>
      <c r="CP8" s="182" t="n"/>
      <c r="CQ8" s="182" t="n"/>
      <c r="CR8" s="182" t="n"/>
      <c r="CS8" s="182" t="n"/>
      <c r="CT8" s="182" t="n"/>
      <c r="CU8" s="182" t="n"/>
      <c r="CV8" s="189" t="n">
        <v>78.45</v>
      </c>
      <c r="CW8" s="189" t="n">
        <v>41.59</v>
      </c>
      <c r="CX8" s="182" t="n"/>
      <c r="CY8" s="182" t="n"/>
      <c r="CZ8" s="182" t="n"/>
      <c r="DA8" s="189" t="n">
        <v>11.18</v>
      </c>
      <c r="DB8" s="182" t="n"/>
      <c r="DC8" s="189" t="n">
        <v>28.58</v>
      </c>
      <c r="DD8" s="182" t="n"/>
      <c r="DE8" s="182" t="n"/>
      <c r="DF8" s="182" t="n"/>
      <c r="DG8" s="182" t="n"/>
      <c r="DH8" s="189" t="n">
        <v>9.609999999999999</v>
      </c>
      <c r="DI8" s="182" t="n"/>
      <c r="DJ8" s="182" t="n"/>
      <c r="DK8" s="189" t="n">
        <v>40.53</v>
      </c>
      <c r="DL8" s="182" t="n"/>
      <c r="DM8" s="182" t="n"/>
      <c r="DN8" s="182" t="n"/>
      <c r="DO8" s="189" t="n">
        <v>10.88</v>
      </c>
      <c r="DP8" s="182" t="n"/>
      <c r="DQ8" s="189" t="n">
        <v>22.2</v>
      </c>
      <c r="DR8" s="182" t="n"/>
      <c r="DS8" s="182" t="n"/>
      <c r="DT8" s="182" t="n"/>
      <c r="DU8" s="182" t="n"/>
      <c r="DV8" s="189" t="n">
        <v>8.18</v>
      </c>
      <c r="DW8" s="182" t="n"/>
      <c r="DX8" s="189" t="n">
        <v>10.88</v>
      </c>
      <c r="DY8" s="182" t="n"/>
      <c r="DZ8" s="182" t="n"/>
      <c r="EA8" s="182" t="n"/>
      <c r="EB8" s="182" t="n"/>
      <c r="EC8" s="182" t="n"/>
      <c r="ED8" s="182" t="n"/>
      <c r="EE8" s="189">
        <f>178.24+7.13</f>
        <v/>
      </c>
      <c r="EF8" s="182" t="n"/>
      <c r="EG8" s="182" t="n"/>
      <c r="EH8" s="189" t="n">
        <v>9.609999999999999</v>
      </c>
      <c r="EI8" s="189" t="n"/>
      <c r="EJ8" s="189" t="n"/>
      <c r="EK8" s="189" t="n">
        <v>69.79000000000001</v>
      </c>
      <c r="EL8" s="189" t="n">
        <v>10.88</v>
      </c>
      <c r="EM8" s="189" t="n">
        <v>147.85</v>
      </c>
      <c r="EN8" s="182" t="n"/>
      <c r="EO8" s="182" t="n"/>
      <c r="EP8" s="182" t="n"/>
      <c r="EQ8" s="182" t="n"/>
      <c r="ER8" s="189" t="n">
        <v>36.62</v>
      </c>
      <c r="ES8" s="182" t="n"/>
      <c r="ET8" s="182" t="n"/>
      <c r="EU8" s="189" t="n">
        <v>7.72</v>
      </c>
      <c r="EV8" s="182" t="n"/>
      <c r="EW8" s="182" t="n"/>
      <c r="EX8" s="182" t="n"/>
      <c r="EY8" s="182" t="n"/>
      <c r="EZ8" s="182" t="n"/>
      <c r="FA8" s="182" t="n"/>
      <c r="FB8" s="182" t="n"/>
      <c r="FC8" s="182" t="n"/>
      <c r="FD8" s="182" t="n"/>
      <c r="FE8" s="184" t="n"/>
      <c r="FF8" s="184" t="n"/>
      <c r="FG8" s="184" t="n"/>
      <c r="FH8" s="185">
        <f>SUM(F8:FG8)</f>
        <v/>
      </c>
      <c r="FI8" s="186">
        <f>E8-FH8</f>
        <v/>
      </c>
    </row>
    <row r="9" hidden="1">
      <c r="A9" s="5" t="n">
        <v>8</v>
      </c>
      <c r="B9" s="179" t="n">
        <v>44477</v>
      </c>
      <c r="C9" s="68" t="inlineStr">
        <is>
          <t>7-503-76454</t>
        </is>
      </c>
      <c r="D9" s="180" t="n">
        <v>44456</v>
      </c>
      <c r="E9" s="181" t="n">
        <v>1732.59</v>
      </c>
      <c r="F9" s="189" t="n">
        <v>31.02</v>
      </c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9" t="n">
        <v>9.65</v>
      </c>
      <c r="R9" s="189" t="n">
        <v>13.7</v>
      </c>
      <c r="S9" s="182" t="n"/>
      <c r="T9" s="182" t="n"/>
      <c r="U9" s="182" t="n"/>
      <c r="V9" s="182" t="n"/>
      <c r="W9" s="182" t="n"/>
      <c r="X9" s="182" t="n"/>
      <c r="Y9" s="189" t="n">
        <v>19.26</v>
      </c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9" t="n">
        <v>9.65</v>
      </c>
      <c r="AN9" s="182" t="n"/>
      <c r="AO9" s="189" t="n">
        <v>21.42</v>
      </c>
      <c r="AP9" s="182" t="n"/>
      <c r="AQ9" s="182" t="n"/>
      <c r="AR9" s="182" t="n"/>
      <c r="AS9" s="182" t="n"/>
      <c r="AT9" s="189" t="n">
        <v>10.93</v>
      </c>
      <c r="AU9" s="182" t="n"/>
      <c r="AV9" s="182" t="n"/>
      <c r="AW9" s="182" t="n"/>
      <c r="AX9" s="189" t="n">
        <v>11.41</v>
      </c>
      <c r="AY9" s="182" t="n"/>
      <c r="AZ9" s="182" t="n"/>
      <c r="BA9" s="182" t="n"/>
      <c r="BB9" s="182" t="n"/>
      <c r="BC9" s="189" t="n">
        <v>609.14</v>
      </c>
      <c r="BD9" s="182" t="n"/>
      <c r="BE9" s="182" t="n"/>
      <c r="BF9" s="189" t="n">
        <v>17.66</v>
      </c>
      <c r="BG9" s="182" t="n"/>
      <c r="BH9" s="182" t="n"/>
      <c r="BI9" s="182" t="n"/>
      <c r="BJ9" s="182" t="n"/>
      <c r="BK9" s="189" t="n">
        <v>7.75</v>
      </c>
      <c r="BL9" s="182" t="n"/>
      <c r="BM9" s="182" t="n"/>
      <c r="BN9" s="189" t="n">
        <v>207.14</v>
      </c>
      <c r="BO9" s="182" t="n"/>
      <c r="BP9" s="182" t="n"/>
      <c r="BQ9" s="182" t="n"/>
      <c r="BR9" s="182" t="n"/>
      <c r="BS9" s="182" t="n"/>
      <c r="BT9" s="189" t="n">
        <v>229.91</v>
      </c>
      <c r="BU9" s="182" t="n"/>
      <c r="BV9" s="182" t="n"/>
      <c r="BW9" s="189" t="n">
        <v>72.90000000000001</v>
      </c>
      <c r="BX9" s="182" t="n"/>
      <c r="BY9" s="182" t="n"/>
      <c r="BZ9" s="189" t="n">
        <v>12.35</v>
      </c>
      <c r="CA9" s="182" t="n"/>
      <c r="CB9" s="189" t="n">
        <v>19.75</v>
      </c>
      <c r="CC9" s="182" t="n"/>
      <c r="CD9" s="182" t="n"/>
      <c r="CE9" s="182" t="n"/>
      <c r="CF9" s="182" t="n"/>
      <c r="CG9" s="182" t="n"/>
      <c r="CH9" s="189" t="n">
        <v>49.15</v>
      </c>
      <c r="CI9" s="189" t="n">
        <v>68.13</v>
      </c>
      <c r="CJ9" s="182" t="n"/>
      <c r="CK9" s="182" t="n"/>
      <c r="CL9" s="182" t="n"/>
      <c r="CM9" s="182" t="n"/>
      <c r="CN9" s="189" t="n">
        <v>44.03</v>
      </c>
      <c r="CO9" s="182" t="n"/>
      <c r="CP9" s="182" t="n"/>
      <c r="CQ9" s="182" t="n"/>
      <c r="CR9" s="182" t="n"/>
      <c r="CS9" s="182" t="n"/>
      <c r="CT9" s="182" t="n"/>
      <c r="CU9" s="189" t="n">
        <v>25.6</v>
      </c>
      <c r="CV9" s="182" t="n"/>
      <c r="CW9" s="182" t="n"/>
      <c r="CX9" s="182" t="n"/>
      <c r="CY9" s="182" t="n"/>
      <c r="CZ9" s="182" t="n"/>
      <c r="DA9" s="182" t="n"/>
      <c r="DB9" s="189" t="n">
        <v>11.27</v>
      </c>
      <c r="DC9" s="189" t="n">
        <v>15.03</v>
      </c>
      <c r="DD9" s="182" t="n"/>
      <c r="DE9" s="182" t="n"/>
      <c r="DF9" s="182" t="n"/>
      <c r="DG9" s="189" t="n">
        <v>25.42</v>
      </c>
      <c r="DH9" s="182" t="n"/>
      <c r="DI9" s="182" t="n"/>
      <c r="DJ9" s="182" t="n"/>
      <c r="DK9" s="189" t="n">
        <v>9.609999999999999</v>
      </c>
      <c r="DL9" s="189" t="n">
        <v>15.36</v>
      </c>
      <c r="DM9" s="182" t="n"/>
      <c r="DN9" s="182" t="n"/>
      <c r="DO9" s="189" t="n">
        <v>7.72</v>
      </c>
      <c r="DP9" s="182" t="n"/>
      <c r="DQ9" s="182" t="n"/>
      <c r="DR9" s="182" t="n"/>
      <c r="DS9" s="182" t="n"/>
      <c r="DT9" s="189" t="n">
        <v>31.05</v>
      </c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9" t="n">
        <v>7.72</v>
      </c>
      <c r="ED9" s="182" t="n"/>
      <c r="EE9" s="189" t="n">
        <v>21.91</v>
      </c>
      <c r="EF9" s="182" t="n"/>
      <c r="EG9" s="182" t="n"/>
      <c r="EH9" s="182" t="n"/>
      <c r="EI9" s="182" t="n"/>
      <c r="EJ9" s="182" t="n"/>
      <c r="EK9" s="182" t="n"/>
      <c r="EL9" s="182" t="n"/>
      <c r="EM9" s="182" t="n"/>
      <c r="EN9" s="182" t="n"/>
      <c r="EO9" s="182" t="n"/>
      <c r="EP9" s="182" t="n"/>
      <c r="EQ9" s="182" t="n"/>
      <c r="ER9" s="182" t="n"/>
      <c r="ES9" s="189" t="n">
        <v>10.13</v>
      </c>
      <c r="ET9" s="189" t="n"/>
      <c r="EU9" s="189" t="n">
        <v>49.72</v>
      </c>
      <c r="EV9" s="182" t="n"/>
      <c r="EW9" s="182" t="n"/>
      <c r="EX9" s="189" t="n">
        <v>19.73</v>
      </c>
      <c r="EY9" s="189" t="n"/>
      <c r="EZ9" s="182" t="n"/>
      <c r="FA9" s="182" t="n"/>
      <c r="FB9" s="182" t="n"/>
      <c r="FC9" s="182" t="n"/>
      <c r="FD9" s="182" t="n"/>
      <c r="FE9" s="184" t="n"/>
      <c r="FF9" s="201" t="n">
        <v>17.37</v>
      </c>
      <c r="FG9" s="184" t="n"/>
      <c r="FH9" s="185">
        <f>SUM(F9:FG9)</f>
        <v/>
      </c>
      <c r="FI9" s="186">
        <f>E9-FH9</f>
        <v/>
      </c>
    </row>
    <row r="10" hidden="1">
      <c r="A10" s="5" t="n">
        <v>9</v>
      </c>
      <c r="B10" s="179" t="n">
        <v>44477</v>
      </c>
      <c r="C10" s="68" t="inlineStr">
        <is>
          <t>3-417-23931</t>
        </is>
      </c>
      <c r="D10" s="180" t="n">
        <v>44459</v>
      </c>
      <c r="E10" s="181" t="n">
        <v>4387.46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9" t="n">
        <v>120.91</v>
      </c>
      <c r="AU10" s="182" t="n"/>
      <c r="AV10" s="182" t="n"/>
      <c r="AW10" s="182" t="n"/>
      <c r="AX10" s="182" t="n"/>
      <c r="AY10" s="182" t="n"/>
      <c r="AZ10" s="182" t="n"/>
      <c r="BA10" s="189" t="n">
        <v>194.89</v>
      </c>
      <c r="BB10" s="182" t="n"/>
      <c r="BC10" s="182" t="n"/>
      <c r="BD10" s="182" t="n"/>
      <c r="BE10" s="182" t="n"/>
      <c r="BF10" s="182" t="n"/>
      <c r="BG10" s="182" t="n"/>
      <c r="BH10" s="189" t="n">
        <v>199.15</v>
      </c>
      <c r="BI10" s="182" t="n"/>
      <c r="BJ10" s="182" t="n"/>
      <c r="BK10" s="182" t="n"/>
      <c r="BL10" s="182" t="n"/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9" t="n">
        <v>120.92</v>
      </c>
      <c r="BX10" s="182" t="n"/>
      <c r="BY10" s="182" t="n"/>
      <c r="BZ10" s="182" t="n"/>
      <c r="CA10" s="182" t="n"/>
      <c r="CB10" s="189" t="n">
        <v>161.3</v>
      </c>
      <c r="CC10" s="189" t="n">
        <v>352.36</v>
      </c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9" t="n">
        <v>636.77</v>
      </c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9" t="n">
        <v>55.3</v>
      </c>
      <c r="CW10" s="182" t="n"/>
      <c r="CX10" s="182" t="n"/>
      <c r="CY10" s="182" t="n"/>
      <c r="CZ10" s="182" t="n"/>
      <c r="DA10" s="182" t="n"/>
      <c r="DB10" s="189" t="n">
        <v>354.28</v>
      </c>
      <c r="DC10" s="182" t="n"/>
      <c r="DD10" s="182" t="n"/>
      <c r="DE10" s="182" t="n"/>
      <c r="DF10" s="182" t="n"/>
      <c r="DG10" s="182" t="n"/>
      <c r="DH10" s="182" t="n"/>
      <c r="DI10" s="182" t="n"/>
      <c r="DJ10" s="189" t="n">
        <v>166.79</v>
      </c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9" t="n">
        <v>798.12</v>
      </c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9" t="n">
        <v>186.72</v>
      </c>
      <c r="EF10" s="182" t="n"/>
      <c r="EG10" s="182" t="n"/>
      <c r="EH10" s="182" t="n"/>
      <c r="EI10" s="182" t="n"/>
      <c r="EJ10" s="182" t="n"/>
      <c r="EK10" s="182" t="n"/>
      <c r="EL10" s="182" t="n"/>
      <c r="EM10" s="189" t="n">
        <v>498.48</v>
      </c>
      <c r="EN10" s="182" t="n"/>
      <c r="EO10" s="189" t="n">
        <v>410.74</v>
      </c>
      <c r="EP10" s="182" t="n"/>
      <c r="EQ10" s="182" t="n"/>
      <c r="ER10" s="182" t="n"/>
      <c r="ES10" s="182" t="n"/>
      <c r="ET10" s="182" t="n"/>
      <c r="EU10" s="189" t="n">
        <v>130.73</v>
      </c>
      <c r="EV10" s="182" t="n"/>
      <c r="EW10" s="182" t="n"/>
      <c r="EX10" s="182" t="n"/>
      <c r="EY10" s="182" t="n"/>
      <c r="EZ10" s="182" t="n"/>
      <c r="FA10" s="182" t="n"/>
      <c r="FB10" s="182" t="n"/>
      <c r="FC10" s="182" t="n"/>
      <c r="FD10" s="182" t="n"/>
      <c r="FE10" s="184" t="n"/>
      <c r="FF10" s="184" t="n"/>
      <c r="FG10" s="184" t="n"/>
      <c r="FH10" s="185">
        <f>SUM(F10:FG10)</f>
        <v/>
      </c>
      <c r="FI10" s="186">
        <f>E10-FH10</f>
        <v/>
      </c>
    </row>
    <row r="11" hidden="1">
      <c r="A11" s="5" t="n">
        <v>10</v>
      </c>
      <c r="B11" s="179" t="n">
        <v>44480</v>
      </c>
      <c r="C11" s="68" t="inlineStr">
        <is>
          <t>Vishay4500625154</t>
        </is>
      </c>
      <c r="D11" s="180" t="n">
        <v>44444</v>
      </c>
      <c r="E11" s="181" t="n">
        <v>62.1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3" t="n">
        <v>62.1</v>
      </c>
      <c r="ED11" s="182" t="n"/>
      <c r="EE11" s="182" t="n"/>
      <c r="EF11" s="182" t="n"/>
      <c r="EG11" s="182" t="n"/>
      <c r="EH11" s="182" t="n"/>
      <c r="EI11" s="182" t="n"/>
      <c r="EJ11" s="182" t="n"/>
      <c r="EK11" s="182" t="n"/>
      <c r="EL11" s="182" t="n"/>
      <c r="EM11" s="182" t="n"/>
      <c r="EN11" s="182" t="n"/>
      <c r="EO11" s="182" t="n"/>
      <c r="EP11" s="182" t="n"/>
      <c r="EQ11" s="182" t="n"/>
      <c r="ER11" s="182" t="n"/>
      <c r="ES11" s="182" t="n"/>
      <c r="ET11" s="182" t="n"/>
      <c r="EU11" s="182" t="n"/>
      <c r="EV11" s="182" t="n"/>
      <c r="EW11" s="182" t="n"/>
      <c r="EX11" s="182" t="n"/>
      <c r="EY11" s="182" t="n"/>
      <c r="EZ11" s="182" t="n"/>
      <c r="FA11" s="182" t="n"/>
      <c r="FB11" s="182" t="n"/>
      <c r="FC11" s="182" t="n"/>
      <c r="FD11" s="182" t="n"/>
      <c r="FE11" s="184" t="n"/>
      <c r="FF11" s="184" t="n"/>
      <c r="FG11" s="184" t="n"/>
      <c r="FH11" s="185">
        <f>SUM(F11:FG11)</f>
        <v/>
      </c>
      <c r="FI11" s="186">
        <f>E11-FH11</f>
        <v/>
      </c>
    </row>
    <row r="12" hidden="1">
      <c r="A12" s="5" t="n">
        <v>11</v>
      </c>
      <c r="B12" s="179" t="n">
        <v>44483</v>
      </c>
      <c r="C12" s="94" t="inlineStr">
        <is>
          <t>TTI4500623973</t>
        </is>
      </c>
      <c r="D12" s="95" t="n">
        <v>44473</v>
      </c>
      <c r="E12" s="181" t="n">
        <v>2684.98</v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2" t="n"/>
      <c r="DT12" s="182" t="n"/>
      <c r="DU12" s="182" t="n"/>
      <c r="DV12" s="182" t="n"/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2" t="n"/>
      <c r="EG12" s="182" t="n"/>
      <c r="EH12" s="182" t="n"/>
      <c r="EI12" s="182" t="n"/>
      <c r="EJ12" s="182" t="n"/>
      <c r="EK12" s="182" t="n"/>
      <c r="EL12" s="182" t="n"/>
      <c r="EM12" s="182" t="n"/>
      <c r="EN12" s="182" t="n"/>
      <c r="EO12" s="182" t="n"/>
      <c r="EP12" s="182" t="n"/>
      <c r="EQ12" s="182" t="n"/>
      <c r="ER12" s="183" t="n">
        <v>2684.98</v>
      </c>
      <c r="ES12" s="182" t="n"/>
      <c r="ET12" s="182" t="n"/>
      <c r="EU12" s="182" t="n"/>
      <c r="EV12" s="182" t="n"/>
      <c r="EW12" s="182" t="n"/>
      <c r="EX12" s="182" t="n"/>
      <c r="EY12" s="182" t="n"/>
      <c r="EZ12" s="182" t="n"/>
      <c r="FA12" s="182" t="n"/>
      <c r="FB12" s="182" t="n"/>
      <c r="FC12" s="182" t="n"/>
      <c r="FD12" s="182" t="n"/>
      <c r="FE12" s="184" t="n"/>
      <c r="FF12" s="184" t="n"/>
      <c r="FG12" s="184" t="n"/>
      <c r="FH12" s="185">
        <f>SUM(F12:FG12)</f>
        <v/>
      </c>
      <c r="FI12" s="186">
        <f>E12-FH12</f>
        <v/>
      </c>
    </row>
    <row r="13" hidden="1">
      <c r="A13" s="5" t="n">
        <v>12</v>
      </c>
      <c r="B13" s="179" t="n">
        <v>44483</v>
      </c>
      <c r="C13" s="94" t="inlineStr">
        <is>
          <t>TTI4500624874</t>
        </is>
      </c>
      <c r="D13" s="95" t="n">
        <v>44473</v>
      </c>
      <c r="E13" s="181" t="n">
        <v>394.4</v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2" t="n"/>
      <c r="EG13" s="182" t="n"/>
      <c r="EH13" s="182" t="n"/>
      <c r="EI13" s="182" t="n"/>
      <c r="EJ13" s="182" t="n"/>
      <c r="EK13" s="182" t="n"/>
      <c r="EL13" s="182" t="n"/>
      <c r="EM13" s="182" t="n"/>
      <c r="EN13" s="182" t="n"/>
      <c r="EO13" s="182" t="n"/>
      <c r="EP13" s="182" t="n"/>
      <c r="EQ13" s="182" t="n"/>
      <c r="ER13" s="182" t="n"/>
      <c r="ES13" s="182" t="n"/>
      <c r="ET13" s="182" t="n"/>
      <c r="EU13" s="183" t="n">
        <v>394.4</v>
      </c>
      <c r="EV13" s="182" t="n"/>
      <c r="EW13" s="182" t="n"/>
      <c r="EX13" s="182" t="n"/>
      <c r="EY13" s="182" t="n"/>
      <c r="EZ13" s="182" t="n"/>
      <c r="FA13" s="182" t="n"/>
      <c r="FB13" s="182" t="n"/>
      <c r="FC13" s="182" t="n"/>
      <c r="FD13" s="182" t="n"/>
      <c r="FE13" s="184" t="n"/>
      <c r="FF13" s="184" t="n"/>
      <c r="FG13" s="184" t="n"/>
      <c r="FH13" s="185">
        <f>SUM(F13:FG13)</f>
        <v/>
      </c>
      <c r="FI13" s="186">
        <f>E13-FH13</f>
        <v/>
      </c>
    </row>
    <row r="14" hidden="1">
      <c r="A14" s="5" t="n">
        <v>13</v>
      </c>
      <c r="B14" s="179" t="n">
        <v>44483</v>
      </c>
      <c r="C14" s="94" t="inlineStr">
        <is>
          <t>TTI4500628856</t>
        </is>
      </c>
      <c r="D14" s="95" t="n">
        <v>44473</v>
      </c>
      <c r="E14" s="181" t="n">
        <v>50.9</v>
      </c>
      <c r="F14" s="182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182" t="n"/>
      <c r="DS14" s="183" t="n">
        <v>50.9</v>
      </c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2" t="n"/>
      <c r="EG14" s="182" t="n"/>
      <c r="EH14" s="182" t="n"/>
      <c r="EI14" s="182" t="n"/>
      <c r="EJ14" s="182" t="n"/>
      <c r="EK14" s="182" t="n"/>
      <c r="EL14" s="182" t="n"/>
      <c r="EM14" s="182" t="n"/>
      <c r="EN14" s="182" t="n"/>
      <c r="EO14" s="182" t="n"/>
      <c r="EP14" s="182" t="n"/>
      <c r="EQ14" s="182" t="n"/>
      <c r="ER14" s="182" t="n"/>
      <c r="ES14" s="182" t="n"/>
      <c r="ET14" s="182" t="n"/>
      <c r="EU14" s="182" t="n"/>
      <c r="EV14" s="182" t="n"/>
      <c r="EW14" s="182" t="n"/>
      <c r="EX14" s="182" t="n"/>
      <c r="EY14" s="182" t="n"/>
      <c r="EZ14" s="182" t="n"/>
      <c r="FA14" s="182" t="n"/>
      <c r="FB14" s="182" t="n"/>
      <c r="FC14" s="182" t="n"/>
      <c r="FD14" s="182" t="n"/>
      <c r="FE14" s="184" t="n"/>
      <c r="FF14" s="184" t="n"/>
      <c r="FG14" s="184" t="n"/>
      <c r="FH14" s="185">
        <f>SUM(F14:FG14)</f>
        <v/>
      </c>
      <c r="FI14" s="186">
        <f>E14-FH14</f>
        <v/>
      </c>
    </row>
    <row r="15" hidden="1">
      <c r="A15" s="5" t="n">
        <v>14</v>
      </c>
      <c r="B15" s="179" t="n">
        <v>44483</v>
      </c>
      <c r="C15" s="94" t="inlineStr">
        <is>
          <t>TTI4500629678</t>
        </is>
      </c>
      <c r="D15" s="95" t="n">
        <v>44473</v>
      </c>
      <c r="E15" s="181" t="n">
        <v>57.37</v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3" t="n">
        <v>57.37</v>
      </c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2" t="n"/>
      <c r="DP15" s="182" t="n"/>
      <c r="DQ15" s="182" t="n"/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2" t="n"/>
      <c r="EB15" s="182" t="n"/>
      <c r="EC15" s="182" t="n"/>
      <c r="ED15" s="182" t="n"/>
      <c r="EE15" s="182" t="n"/>
      <c r="EF15" s="182" t="n"/>
      <c r="EG15" s="182" t="n"/>
      <c r="EH15" s="182" t="n"/>
      <c r="EI15" s="182" t="n"/>
      <c r="EJ15" s="182" t="n"/>
      <c r="EK15" s="182" t="n"/>
      <c r="EL15" s="182" t="n"/>
      <c r="EM15" s="182" t="n"/>
      <c r="EN15" s="182" t="n"/>
      <c r="EO15" s="182" t="n"/>
      <c r="EP15" s="182" t="n"/>
      <c r="EQ15" s="182" t="n"/>
      <c r="ER15" s="182" t="n"/>
      <c r="ES15" s="182" t="n"/>
      <c r="ET15" s="182" t="n"/>
      <c r="EU15" s="182" t="n"/>
      <c r="EV15" s="182" t="n"/>
      <c r="EW15" s="182" t="n"/>
      <c r="EX15" s="182" t="n"/>
      <c r="EY15" s="182" t="n"/>
      <c r="EZ15" s="182" t="n"/>
      <c r="FA15" s="182" t="n"/>
      <c r="FB15" s="182" t="n"/>
      <c r="FC15" s="182" t="n"/>
      <c r="FD15" s="182" t="n"/>
      <c r="FE15" s="184" t="n"/>
      <c r="FF15" s="184" t="n"/>
      <c r="FG15" s="184" t="n"/>
      <c r="FH15" s="185">
        <f>SUM(F15:FG15)</f>
        <v/>
      </c>
      <c r="FI15" s="186">
        <f>E15-FH15</f>
        <v/>
      </c>
    </row>
    <row r="16" hidden="1">
      <c r="A16" s="5" t="n">
        <v>15</v>
      </c>
      <c r="B16" s="179" t="n">
        <v>44484</v>
      </c>
      <c r="C16" s="91" t="inlineStr">
        <is>
          <t>7-526-16374</t>
        </is>
      </c>
      <c r="D16" s="180" t="n">
        <v>44477</v>
      </c>
      <c r="E16" s="181" t="n">
        <v>5.82</v>
      </c>
      <c r="F16" s="182" t="n"/>
      <c r="G16" s="182" t="n"/>
      <c r="H16" s="182" t="n"/>
      <c r="I16" s="182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3" t="n">
        <v>5.82</v>
      </c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2" t="n"/>
      <c r="EH16" s="182" t="n"/>
      <c r="EI16" s="182" t="n"/>
      <c r="EJ16" s="182" t="n"/>
      <c r="EK16" s="182" t="n"/>
      <c r="EL16" s="182" t="n"/>
      <c r="EM16" s="182" t="n"/>
      <c r="EN16" s="182" t="n"/>
      <c r="EO16" s="182" t="n"/>
      <c r="EP16" s="182" t="n"/>
      <c r="EQ16" s="182" t="n"/>
      <c r="ER16" s="182" t="n"/>
      <c r="ES16" s="182" t="n"/>
      <c r="ET16" s="182" t="n"/>
      <c r="EU16" s="182" t="n"/>
      <c r="EV16" s="182" t="n"/>
      <c r="EW16" s="182" t="n"/>
      <c r="EX16" s="182" t="n"/>
      <c r="EY16" s="182" t="n"/>
      <c r="EZ16" s="182" t="n"/>
      <c r="FA16" s="182" t="n"/>
      <c r="FB16" s="182" t="n"/>
      <c r="FC16" s="182" t="n"/>
      <c r="FD16" s="182" t="n"/>
      <c r="FE16" s="184" t="n"/>
      <c r="FF16" s="184" t="n"/>
      <c r="FG16" s="184" t="n"/>
      <c r="FH16" s="185">
        <f>SUM(F16:FG16)</f>
        <v/>
      </c>
      <c r="FI16" s="186">
        <f>E16-FH16</f>
        <v/>
      </c>
    </row>
    <row r="17" hidden="1">
      <c r="A17" s="5" t="n">
        <v>16</v>
      </c>
      <c r="B17" s="179" t="n">
        <v>44484</v>
      </c>
      <c r="C17" s="68" t="inlineStr">
        <is>
          <t>3-423-94506</t>
        </is>
      </c>
      <c r="D17" s="180" t="n">
        <v>44477</v>
      </c>
      <c r="E17" s="181" t="n">
        <v>214.15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2" t="n"/>
      <c r="EH17" s="182" t="n"/>
      <c r="EI17" s="182" t="n"/>
      <c r="EJ17" s="182" t="n"/>
      <c r="EK17" s="182" t="n"/>
      <c r="EL17" s="182" t="n"/>
      <c r="EM17" s="183" t="n">
        <v>214.15</v>
      </c>
      <c r="EN17" s="182" t="n"/>
      <c r="EO17" s="182" t="n"/>
      <c r="EP17" s="182" t="n"/>
      <c r="EQ17" s="182" t="n"/>
      <c r="ER17" s="182" t="n"/>
      <c r="ES17" s="182" t="n"/>
      <c r="ET17" s="182" t="n"/>
      <c r="EU17" s="182" t="n"/>
      <c r="EV17" s="182" t="n"/>
      <c r="EW17" s="182" t="n"/>
      <c r="EX17" s="182" t="n"/>
      <c r="EY17" s="182" t="n"/>
      <c r="EZ17" s="182" t="n"/>
      <c r="FA17" s="182" t="n"/>
      <c r="FB17" s="182" t="n"/>
      <c r="FC17" s="182" t="n"/>
      <c r="FD17" s="182" t="n"/>
      <c r="FE17" s="184" t="n"/>
      <c r="FF17" s="184" t="n"/>
      <c r="FG17" s="184" t="n"/>
      <c r="FH17" s="185">
        <f>SUM(F17:FG17)</f>
        <v/>
      </c>
      <c r="FI17" s="186">
        <f>E17-FH17</f>
        <v/>
      </c>
    </row>
    <row r="18" hidden="1">
      <c r="A18" s="5" t="n">
        <v>17</v>
      </c>
      <c r="B18" s="179" t="n">
        <v>44484</v>
      </c>
      <c r="C18" s="68" t="inlineStr">
        <is>
          <t>3-425-07149</t>
        </is>
      </c>
      <c r="D18" s="180" t="n">
        <v>44481</v>
      </c>
      <c r="E18" s="181" t="n">
        <v>1568.51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2" t="n"/>
      <c r="EM18" s="182" t="n"/>
      <c r="EN18" s="182" t="n"/>
      <c r="EO18" s="182" t="n"/>
      <c r="EP18" s="182" t="n"/>
      <c r="EQ18" s="182" t="n"/>
      <c r="ER18" s="182" t="n"/>
      <c r="ES18" s="182" t="n"/>
      <c r="ET18" s="182" t="n"/>
      <c r="EU18" s="182" t="n"/>
      <c r="EV18" s="182" t="n"/>
      <c r="EW18" s="182" t="n"/>
      <c r="EX18" s="182" t="n"/>
      <c r="EY18" s="182" t="n"/>
      <c r="EZ18" s="182" t="n"/>
      <c r="FA18" s="182" t="n"/>
      <c r="FB18" s="183" t="n">
        <v>1568.51</v>
      </c>
      <c r="FC18" s="182" t="n"/>
      <c r="FD18" s="182" t="n"/>
      <c r="FE18" s="184" t="n"/>
      <c r="FF18" s="184" t="n"/>
      <c r="FG18" s="184" t="n"/>
      <c r="FH18" s="185">
        <f>SUM(F18:FG18)</f>
        <v/>
      </c>
      <c r="FI18" s="186">
        <f>E18-FH18</f>
        <v/>
      </c>
    </row>
    <row r="19" hidden="1">
      <c r="A19" s="5" t="n">
        <v>18</v>
      </c>
      <c r="B19" s="179" t="n">
        <v>44484</v>
      </c>
      <c r="C19" s="68" t="inlineStr">
        <is>
          <t>3-421-29807</t>
        </is>
      </c>
      <c r="D19" s="180" t="n">
        <v>44469</v>
      </c>
      <c r="E19" s="181" t="n">
        <v>932.51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3" t="n">
        <v>38.62</v>
      </c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3" t="n">
        <v>608.41</v>
      </c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2" t="n"/>
      <c r="EG19" s="182" t="n"/>
      <c r="EH19" s="182" t="n"/>
      <c r="EI19" s="182" t="n"/>
      <c r="EJ19" s="182" t="n"/>
      <c r="EK19" s="182" t="n"/>
      <c r="EL19" s="182" t="n"/>
      <c r="EM19" s="182" t="n"/>
      <c r="EN19" s="182" t="n"/>
      <c r="EO19" s="182" t="n"/>
      <c r="EP19" s="182" t="n"/>
      <c r="EQ19" s="182" t="n"/>
      <c r="ER19" s="183" t="n">
        <v>285.48</v>
      </c>
      <c r="ES19" s="182" t="n"/>
      <c r="ET19" s="182" t="n"/>
      <c r="EU19" s="182" t="n"/>
      <c r="EV19" s="182" t="n"/>
      <c r="EW19" s="182" t="n"/>
      <c r="EX19" s="182" t="n"/>
      <c r="EY19" s="182" t="n"/>
      <c r="EZ19" s="182" t="n"/>
      <c r="FA19" s="182" t="n"/>
      <c r="FB19" s="182" t="n"/>
      <c r="FC19" s="182" t="n"/>
      <c r="FD19" s="182" t="n"/>
      <c r="FE19" s="184" t="n"/>
      <c r="FF19" s="184" t="n"/>
      <c r="FG19" s="184" t="n"/>
      <c r="FH19" s="185">
        <f>SUM(F19:FG19)</f>
        <v/>
      </c>
      <c r="FI19" s="186">
        <f>E19-FH19</f>
        <v/>
      </c>
    </row>
    <row r="20" hidden="1">
      <c r="A20" s="5" t="n">
        <v>19</v>
      </c>
      <c r="B20" s="179" t="n">
        <v>44484</v>
      </c>
      <c r="C20" s="68" t="inlineStr">
        <is>
          <t>3-422-67149</t>
        </is>
      </c>
      <c r="D20" s="180" t="n">
        <v>44474</v>
      </c>
      <c r="E20" s="181" t="n">
        <v>41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3" t="n">
        <v>41</v>
      </c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2" t="n"/>
      <c r="EG20" s="182" t="n"/>
      <c r="EH20" s="182" t="n"/>
      <c r="EI20" s="182" t="n"/>
      <c r="EJ20" s="182" t="n"/>
      <c r="EK20" s="182" t="n"/>
      <c r="EL20" s="182" t="n"/>
      <c r="EM20" s="182" t="n"/>
      <c r="EN20" s="182" t="n"/>
      <c r="EO20" s="182" t="n"/>
      <c r="EP20" s="182" t="n"/>
      <c r="EQ20" s="182" t="n"/>
      <c r="ER20" s="182" t="n"/>
      <c r="ES20" s="182" t="n"/>
      <c r="ET20" s="182" t="n"/>
      <c r="EU20" s="182" t="n"/>
      <c r="EV20" s="182" t="n"/>
      <c r="EW20" s="182" t="n"/>
      <c r="EX20" s="182" t="n"/>
      <c r="EY20" s="182" t="n"/>
      <c r="EZ20" s="182" t="n"/>
      <c r="FA20" s="182" t="n"/>
      <c r="FB20" s="182" t="n"/>
      <c r="FC20" s="182" t="n"/>
      <c r="FD20" s="182" t="n"/>
      <c r="FE20" s="184" t="n"/>
      <c r="FF20" s="184" t="n"/>
      <c r="FG20" s="184" t="n"/>
      <c r="FH20" s="185">
        <f>SUM(F20:FG20)</f>
        <v/>
      </c>
      <c r="FI20" s="186">
        <f>E20-FH20</f>
        <v/>
      </c>
    </row>
    <row r="21" hidden="1">
      <c r="A21" s="5" t="n">
        <v>20</v>
      </c>
      <c r="B21" s="179" t="n">
        <v>44484</v>
      </c>
      <c r="C21" s="68" t="inlineStr">
        <is>
          <t>3-422-71491</t>
        </is>
      </c>
      <c r="D21" s="180" t="n">
        <v>44474</v>
      </c>
      <c r="E21" s="181" t="n">
        <v>7146.87</v>
      </c>
      <c r="F21" s="182" t="n"/>
      <c r="G21" s="182" t="n"/>
      <c r="H21" s="182" t="n"/>
      <c r="I21" s="182" t="n"/>
      <c r="J21" s="182" t="n"/>
      <c r="K21" s="182" t="n"/>
      <c r="L21" s="183" t="n">
        <v>843.77</v>
      </c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3" t="n">
        <v>1149.77</v>
      </c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3">
        <f>4570.61</f>
        <v/>
      </c>
      <c r="EC21" s="182" t="n"/>
      <c r="ED21" s="182" t="n"/>
      <c r="EE21" s="183" t="n">
        <v>38.23</v>
      </c>
      <c r="EF21" s="183" t="n">
        <v>129.26</v>
      </c>
      <c r="EG21" s="182" t="n"/>
      <c r="EH21" s="182" t="n"/>
      <c r="EI21" s="182" t="n"/>
      <c r="EJ21" s="182" t="n"/>
      <c r="EK21" s="182" t="n"/>
      <c r="EL21" s="182" t="n"/>
      <c r="EM21" s="183" t="n">
        <v>415.23</v>
      </c>
      <c r="EN21" s="182" t="n"/>
      <c r="EO21" s="182" t="n"/>
      <c r="EP21" s="182" t="n"/>
      <c r="EQ21" s="182" t="n"/>
      <c r="ER21" s="182" t="n"/>
      <c r="ES21" s="182" t="n"/>
      <c r="ET21" s="182" t="n"/>
      <c r="EU21" s="182" t="n"/>
      <c r="EV21" s="182" t="n"/>
      <c r="EW21" s="182" t="n"/>
      <c r="EX21" s="182" t="n"/>
      <c r="EY21" s="182" t="n"/>
      <c r="EZ21" s="182" t="n"/>
      <c r="FA21" s="182" t="n"/>
      <c r="FB21" s="182" t="n"/>
      <c r="FC21" s="182" t="n"/>
      <c r="FD21" s="182" t="n"/>
      <c r="FE21" s="184" t="n"/>
      <c r="FF21" s="184" t="n"/>
      <c r="FG21" s="184" t="n"/>
      <c r="FH21" s="185">
        <f>SUM(F21:FG21)</f>
        <v/>
      </c>
      <c r="FI21" s="186">
        <f>E21-FH21</f>
        <v/>
      </c>
    </row>
    <row r="22" hidden="1">
      <c r="A22" s="5" t="n">
        <v>21</v>
      </c>
      <c r="B22" s="179" t="n">
        <v>44484</v>
      </c>
      <c r="C22" s="68" t="inlineStr">
        <is>
          <t>3-425-52014</t>
        </is>
      </c>
      <c r="D22" s="180" t="n">
        <v>44481</v>
      </c>
      <c r="E22" s="181" t="n">
        <v>4874.11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3">
        <f>2856.8+2017.31</f>
        <v/>
      </c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2" t="n"/>
      <c r="EM22" s="182" t="n"/>
      <c r="EN22" s="182" t="n"/>
      <c r="EO22" s="182" t="n"/>
      <c r="EP22" s="182" t="n"/>
      <c r="EQ22" s="182" t="n"/>
      <c r="ER22" s="182" t="n"/>
      <c r="ES22" s="182" t="n"/>
      <c r="ET22" s="182" t="n"/>
      <c r="EU22" s="182" t="n"/>
      <c r="EV22" s="182" t="n"/>
      <c r="EW22" s="182" t="n"/>
      <c r="EX22" s="182" t="n"/>
      <c r="EY22" s="182" t="n"/>
      <c r="EZ22" s="182" t="n"/>
      <c r="FA22" s="182" t="n"/>
      <c r="FB22" s="182" t="n"/>
      <c r="FC22" s="182" t="n"/>
      <c r="FD22" s="182" t="n"/>
      <c r="FE22" s="184" t="n"/>
      <c r="FF22" s="184" t="n"/>
      <c r="FG22" s="184" t="n"/>
      <c r="FH22" s="185">
        <f>SUM(F22:FG22)</f>
        <v/>
      </c>
      <c r="FI22" s="186">
        <f>E22-FH22</f>
        <v/>
      </c>
    </row>
    <row r="23" hidden="1">
      <c r="A23" s="5" t="n">
        <v>22</v>
      </c>
      <c r="B23" s="179" t="n">
        <v>44484</v>
      </c>
      <c r="C23" s="68" t="inlineStr">
        <is>
          <t>3-415-01895</t>
        </is>
      </c>
      <c r="D23" s="180" t="n">
        <v>44452</v>
      </c>
      <c r="E23" s="181" t="n">
        <v>7411.3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3" t="n">
        <v>128.53</v>
      </c>
      <c r="AL23" s="182" t="n"/>
      <c r="AM23" s="183" t="n">
        <v>150.96</v>
      </c>
      <c r="AN23" s="182" t="n"/>
      <c r="AO23" s="182" t="n"/>
      <c r="AP23" s="182" t="n"/>
      <c r="AQ23" s="182" t="n"/>
      <c r="AR23" s="182" t="n"/>
      <c r="AS23" s="182" t="n"/>
      <c r="AT23" s="183" t="n">
        <v>509.94</v>
      </c>
      <c r="AU23" s="182" t="n"/>
      <c r="AV23" s="182" t="n"/>
      <c r="AW23" s="182" t="n"/>
      <c r="AX23" s="182" t="n"/>
      <c r="AY23" s="182" t="n"/>
      <c r="AZ23" s="183" t="n">
        <v>342.36</v>
      </c>
      <c r="BA23" s="182" t="n"/>
      <c r="BB23" s="182" t="n"/>
      <c r="BC23" s="183" t="n">
        <v>227.39</v>
      </c>
      <c r="BD23" s="182" t="n"/>
      <c r="BE23" s="182" t="n"/>
      <c r="BF23" s="183" t="n">
        <v>114.18</v>
      </c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3" t="n">
        <v>164.11</v>
      </c>
      <c r="BX23" s="182" t="n"/>
      <c r="BY23" s="182" t="n"/>
      <c r="BZ23" s="182" t="n"/>
      <c r="CA23" s="182" t="n"/>
      <c r="CB23" s="183" t="n">
        <v>126.44</v>
      </c>
      <c r="CC23" s="182" t="n"/>
      <c r="CD23" s="182" t="n"/>
      <c r="CE23" s="183" t="n">
        <v>338.59</v>
      </c>
      <c r="CF23" s="182" t="n"/>
      <c r="CG23" s="182" t="n"/>
      <c r="CH23" s="183" t="n">
        <v>127.82</v>
      </c>
      <c r="CI23" s="183" t="n">
        <v>256.35</v>
      </c>
      <c r="CJ23" s="183" t="n">
        <v>171.79</v>
      </c>
      <c r="CK23" s="183" t="n"/>
      <c r="CL23" s="183" t="n">
        <v>651.03</v>
      </c>
      <c r="CM23" s="182" t="n"/>
      <c r="CN23" s="183" t="n">
        <v>428.14</v>
      </c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3">
        <f>813.1+130.54</f>
        <v/>
      </c>
      <c r="DP23" s="182" t="n"/>
      <c r="DQ23" s="182" t="n"/>
      <c r="DR23" s="182" t="n"/>
      <c r="DS23" s="182" t="n"/>
      <c r="DT23" s="183" t="n">
        <v>559.55</v>
      </c>
      <c r="DU23" s="182" t="n"/>
      <c r="DV23" s="182" t="n"/>
      <c r="DW23" s="183" t="n">
        <v>60.88</v>
      </c>
      <c r="DX23" s="182" t="n"/>
      <c r="DY23" s="182" t="n"/>
      <c r="DZ23" s="182" t="n"/>
      <c r="EA23" s="182" t="n"/>
      <c r="EB23" s="182" t="n"/>
      <c r="EC23" s="182" t="n"/>
      <c r="ED23" s="182" t="n"/>
      <c r="EE23" s="183" t="n">
        <v>84.62</v>
      </c>
      <c r="EF23" s="183" t="n">
        <v>868.34</v>
      </c>
      <c r="EG23" s="182" t="n"/>
      <c r="EH23" s="182" t="n"/>
      <c r="EI23" s="182" t="n"/>
      <c r="EJ23" s="182" t="n"/>
      <c r="EK23" s="182" t="n"/>
      <c r="EL23" s="182" t="n"/>
      <c r="EM23" s="182" t="n"/>
      <c r="EN23" s="182" t="n"/>
      <c r="EO23" s="183" t="n">
        <v>1089.15</v>
      </c>
      <c r="EP23" s="182" t="n"/>
      <c r="EQ23" s="182" t="n"/>
      <c r="ER23" s="182" t="n"/>
      <c r="ES23" s="182" t="n"/>
      <c r="ET23" s="182" t="n"/>
      <c r="EU23" s="182" t="n"/>
      <c r="EV23" s="182" t="n"/>
      <c r="EW23" s="182" t="n"/>
      <c r="EX23" s="183" t="n">
        <v>67.48999999999999</v>
      </c>
      <c r="EY23" s="183" t="n"/>
      <c r="EZ23" s="182" t="n"/>
      <c r="FA23" s="182" t="n"/>
      <c r="FB23" s="182" t="n"/>
      <c r="FC23" s="182" t="n"/>
      <c r="FD23" s="182" t="n"/>
      <c r="FE23" s="184" t="n"/>
      <c r="FF23" s="184" t="n"/>
      <c r="FG23" s="184" t="n"/>
      <c r="FH23" s="185">
        <f>SUM(F23:FG23)</f>
        <v/>
      </c>
      <c r="FI23" s="186">
        <f>E23-FH23</f>
        <v/>
      </c>
    </row>
    <row r="24" hidden="1">
      <c r="A24" s="5" t="n">
        <v>23</v>
      </c>
      <c r="B24" s="179" t="n">
        <v>44484</v>
      </c>
      <c r="C24" s="68" t="inlineStr">
        <is>
          <t>7-511-20120</t>
        </is>
      </c>
      <c r="D24" s="180" t="n">
        <v>44463</v>
      </c>
      <c r="E24" s="181" t="n">
        <v>3976.84</v>
      </c>
      <c r="F24" s="182" t="n"/>
      <c r="G24" s="182" t="n"/>
      <c r="H24" s="182" t="n"/>
      <c r="I24" s="182" t="n"/>
      <c r="J24" s="183" t="n">
        <v>14.62</v>
      </c>
      <c r="K24" s="183" t="n"/>
      <c r="L24" s="183" t="n">
        <v>87.39</v>
      </c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3" t="n">
        <v>7.18</v>
      </c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3" t="n">
        <v>13.1</v>
      </c>
      <c r="AL24" s="183" t="n">
        <v>75.63</v>
      </c>
      <c r="AM24" s="183" t="n">
        <v>109.84</v>
      </c>
      <c r="AN24" s="182" t="n"/>
      <c r="AO24" s="183" t="n">
        <v>7.75</v>
      </c>
      <c r="AP24" s="182" t="n"/>
      <c r="AQ24" s="183" t="n">
        <v>267.57</v>
      </c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3" t="n">
        <v>115.88</v>
      </c>
      <c r="BD24" s="182" t="n"/>
      <c r="BE24" s="182" t="n"/>
      <c r="BF24" s="183" t="n">
        <v>7.18</v>
      </c>
      <c r="BG24" s="182" t="n"/>
      <c r="BH24" s="182" t="n"/>
      <c r="BI24" s="182" t="n"/>
      <c r="BJ24" s="182" t="n"/>
      <c r="BK24" s="183" t="n">
        <v>368.16</v>
      </c>
      <c r="BL24" s="182" t="n"/>
      <c r="BM24" s="183" t="n">
        <v>600.34</v>
      </c>
      <c r="BN24" s="183" t="n">
        <v>24.72</v>
      </c>
      <c r="BO24" s="182" t="n"/>
      <c r="BP24" s="182" t="n"/>
      <c r="BQ24" s="182" t="n"/>
      <c r="BR24" s="182" t="n"/>
      <c r="BS24" s="182" t="n"/>
      <c r="BT24" s="183" t="n">
        <v>17.5</v>
      </c>
      <c r="BU24" s="182" t="n"/>
      <c r="BV24" s="182" t="n"/>
      <c r="BW24" s="182" t="n"/>
      <c r="BX24" s="182" t="n"/>
      <c r="BY24" s="182" t="n"/>
      <c r="BZ24" s="183" t="n">
        <v>10.97</v>
      </c>
      <c r="CA24" s="182" t="n"/>
      <c r="CB24" s="182" t="n"/>
      <c r="CC24" s="182" t="n"/>
      <c r="CD24" s="182" t="n"/>
      <c r="CE24" s="182" t="n"/>
      <c r="CF24" s="182" t="n"/>
      <c r="CG24" s="182" t="n"/>
      <c r="CH24" s="183" t="n">
        <v>23.23</v>
      </c>
      <c r="CI24" s="183" t="n">
        <v>14.95</v>
      </c>
      <c r="CJ24" s="182" t="n"/>
      <c r="CK24" s="182" t="n"/>
      <c r="CL24" s="183" t="n">
        <v>30.69</v>
      </c>
      <c r="CM24" s="182" t="n"/>
      <c r="CN24" s="183" t="n">
        <v>13.75</v>
      </c>
      <c r="CO24" s="182" t="n"/>
      <c r="CP24" s="182" t="n"/>
      <c r="CQ24" s="182" t="n"/>
      <c r="CR24" s="182" t="n"/>
      <c r="CS24" s="182" t="n"/>
      <c r="CT24" s="182" t="n"/>
      <c r="CU24" s="182" t="n"/>
      <c r="CV24" s="183" t="n">
        <v>81.04000000000001</v>
      </c>
      <c r="CW24" s="183" t="n">
        <v>13.28</v>
      </c>
      <c r="CX24" s="183" t="n">
        <v>15.88</v>
      </c>
      <c r="CY24" s="182" t="n"/>
      <c r="CZ24" s="182" t="n"/>
      <c r="DA24" s="183" t="n">
        <v>19.33</v>
      </c>
      <c r="DB24" s="183" t="n">
        <v>46.69</v>
      </c>
      <c r="DC24" s="182" t="n"/>
      <c r="DD24" s="183" t="n">
        <v>25.45</v>
      </c>
      <c r="DE24" s="182" t="n"/>
      <c r="DF24" s="182" t="n"/>
      <c r="DG24" s="183" t="n">
        <v>10.97</v>
      </c>
      <c r="DH24" s="183" t="n">
        <v>10.97</v>
      </c>
      <c r="DI24" s="182" t="n"/>
      <c r="DJ24" s="182" t="n"/>
      <c r="DK24" s="183" t="n">
        <v>27.62</v>
      </c>
      <c r="DL24" s="183" t="n">
        <v>57.51</v>
      </c>
      <c r="DM24" s="182" t="n"/>
      <c r="DN24" s="182" t="n"/>
      <c r="DO24" s="183" t="n">
        <v>7.18</v>
      </c>
      <c r="DP24" s="182" t="n"/>
      <c r="DQ24" s="182" t="n"/>
      <c r="DR24" s="183" t="n">
        <v>40.26</v>
      </c>
      <c r="DS24" s="183" t="n">
        <v>278.73</v>
      </c>
      <c r="DT24" s="182" t="n"/>
      <c r="DU24" s="182" t="n"/>
      <c r="DV24" s="182" t="n"/>
      <c r="DW24" s="182" t="n"/>
      <c r="DX24" s="182" t="n"/>
      <c r="DY24" s="182" t="n"/>
      <c r="DZ24" s="182" t="n"/>
      <c r="EA24" s="183" t="n">
        <v>18.18</v>
      </c>
      <c r="EB24" s="182" t="n"/>
      <c r="EC24" s="183" t="n">
        <v>25.43</v>
      </c>
      <c r="ED24" s="182" t="n"/>
      <c r="EE24" s="183" t="n">
        <v>22.48</v>
      </c>
      <c r="EF24" s="183" t="n">
        <v>206.67</v>
      </c>
      <c r="EG24" s="183" t="n">
        <v>20.62</v>
      </c>
      <c r="EH24" s="182" t="n"/>
      <c r="EI24" s="182" t="n"/>
      <c r="EJ24" s="182" t="n"/>
      <c r="EK24" s="182" t="n"/>
      <c r="EL24" s="182" t="n"/>
      <c r="EM24" s="183" t="n">
        <v>763.27</v>
      </c>
      <c r="EN24" s="182" t="n"/>
      <c r="EO24" s="183" t="n">
        <v>10.13</v>
      </c>
      <c r="EP24" s="182" t="n"/>
      <c r="EQ24" s="182" t="n"/>
      <c r="ER24" s="183" t="n">
        <v>372.82</v>
      </c>
      <c r="ES24" s="183" t="n">
        <v>55.76</v>
      </c>
      <c r="ET24" s="183" t="n"/>
      <c r="EU24" s="183" t="n">
        <v>7.75</v>
      </c>
      <c r="EV24" s="182" t="n"/>
      <c r="EW24" s="182" t="n"/>
      <c r="EX24" s="183" t="n">
        <v>7.75</v>
      </c>
      <c r="EY24" s="183" t="n"/>
      <c r="EZ24" s="182" t="n"/>
      <c r="FA24" s="182" t="n"/>
      <c r="FB24" s="182" t="n"/>
      <c r="FC24" s="182" t="n"/>
      <c r="FD24" s="183" t="n">
        <v>20.62</v>
      </c>
      <c r="FE24" s="184" t="n"/>
      <c r="FF24" s="184" t="n"/>
      <c r="FG24" s="184" t="n"/>
      <c r="FH24" s="185">
        <f>SUM(F24:FG24)</f>
        <v/>
      </c>
      <c r="FI24" s="186">
        <f>E24-FH24</f>
        <v/>
      </c>
    </row>
    <row r="25" hidden="1">
      <c r="A25" s="5" t="n">
        <v>24</v>
      </c>
      <c r="B25" s="179" t="n">
        <v>44484</v>
      </c>
      <c r="C25" s="68" t="inlineStr">
        <is>
          <t>Master Electronics SV3668-02</t>
        </is>
      </c>
      <c r="D25" s="180" t="n">
        <v>44455</v>
      </c>
      <c r="E25" s="181" t="n">
        <v>115.5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3" t="n">
        <v>115.5</v>
      </c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2" t="n"/>
      <c r="EH25" s="182" t="n"/>
      <c r="EI25" s="182" t="n"/>
      <c r="EJ25" s="182" t="n"/>
      <c r="EK25" s="182" t="n"/>
      <c r="EL25" s="182" t="n"/>
      <c r="EM25" s="182" t="n"/>
      <c r="EN25" s="182" t="n"/>
      <c r="EO25" s="182" t="n"/>
      <c r="EP25" s="182" t="n"/>
      <c r="EQ25" s="182" t="n"/>
      <c r="ER25" s="182" t="n"/>
      <c r="ES25" s="182" t="n"/>
      <c r="ET25" s="182" t="n"/>
      <c r="EU25" s="182" t="n"/>
      <c r="EV25" s="182" t="n"/>
      <c r="EW25" s="182" t="n"/>
      <c r="EX25" s="182" t="n"/>
      <c r="EY25" s="182" t="n"/>
      <c r="EZ25" s="182" t="n"/>
      <c r="FA25" s="182" t="n"/>
      <c r="FB25" s="182" t="n"/>
      <c r="FC25" s="182" t="n"/>
      <c r="FD25" s="182" t="n"/>
      <c r="FE25" s="184" t="n"/>
      <c r="FF25" s="184" t="n"/>
      <c r="FG25" s="184" t="n"/>
      <c r="FH25" s="185">
        <f>SUM(F25:FG25)</f>
        <v/>
      </c>
      <c r="FI25" s="186">
        <f>E25-FH25</f>
        <v/>
      </c>
    </row>
    <row r="26" hidden="1">
      <c r="A26" s="5" t="n">
        <v>25</v>
      </c>
      <c r="B26" s="179" t="n">
        <v>44484</v>
      </c>
      <c r="C26" s="68" t="inlineStr">
        <is>
          <t>Streamline Circuits- 167174</t>
        </is>
      </c>
      <c r="D26" s="180" t="n">
        <v>44447</v>
      </c>
      <c r="E26" s="181" t="n">
        <v>35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3" t="n">
        <v>35</v>
      </c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2" t="n"/>
      <c r="DG26" s="182" t="n"/>
      <c r="DH26" s="182" t="n"/>
      <c r="DI26" s="182" t="n"/>
      <c r="DJ26" s="182" t="n"/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2" t="n"/>
      <c r="EH26" s="182" t="n"/>
      <c r="EI26" s="182" t="n"/>
      <c r="EJ26" s="182" t="n"/>
      <c r="EK26" s="182" t="n"/>
      <c r="EL26" s="182" t="n"/>
      <c r="EM26" s="182" t="n"/>
      <c r="EN26" s="182" t="n"/>
      <c r="EO26" s="182" t="n"/>
      <c r="EP26" s="182" t="n"/>
      <c r="EQ26" s="182" t="n"/>
      <c r="ER26" s="182" t="n"/>
      <c r="ES26" s="182" t="n"/>
      <c r="ET26" s="182" t="n"/>
      <c r="EU26" s="182" t="n"/>
      <c r="EV26" s="182" t="n"/>
      <c r="EW26" s="182" t="n"/>
      <c r="EX26" s="182" t="n"/>
      <c r="EY26" s="182" t="n"/>
      <c r="EZ26" s="182" t="n"/>
      <c r="FA26" s="182" t="n"/>
      <c r="FB26" s="182" t="n"/>
      <c r="FC26" s="182" t="n"/>
      <c r="FD26" s="182" t="n"/>
      <c r="FE26" s="184" t="n"/>
      <c r="FF26" s="184" t="n"/>
      <c r="FG26" s="184" t="n"/>
      <c r="FH26" s="185">
        <f>SUM(F26:FG26)</f>
        <v/>
      </c>
      <c r="FI26" s="186">
        <f>E26-FH26</f>
        <v/>
      </c>
    </row>
    <row r="27" hidden="1">
      <c r="A27" s="5" t="n">
        <v>26</v>
      </c>
      <c r="B27" s="179" t="n">
        <v>44484</v>
      </c>
      <c r="C27" s="68" t="inlineStr">
        <is>
          <t>Streamline Circuits- 167053</t>
        </is>
      </c>
      <c r="D27" s="180" t="n">
        <v>44440</v>
      </c>
      <c r="E27" s="181" t="n">
        <v>35</v>
      </c>
      <c r="F27" s="182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3" t="n">
        <v>35</v>
      </c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2" t="n"/>
      <c r="DN27" s="182" t="n"/>
      <c r="DO27" s="182" t="n"/>
      <c r="DP27" s="182" t="n"/>
      <c r="DQ27" s="182" t="n"/>
      <c r="DR27" s="182" t="n"/>
      <c r="DS27" s="182" t="n"/>
      <c r="DT27" s="182" t="n"/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2" t="n"/>
      <c r="EL27" s="182" t="n"/>
      <c r="EM27" s="182" t="n"/>
      <c r="EN27" s="182" t="n"/>
      <c r="EO27" s="182" t="n"/>
      <c r="EP27" s="182" t="n"/>
      <c r="EQ27" s="182" t="n"/>
      <c r="ER27" s="182" t="n"/>
      <c r="ES27" s="182" t="n"/>
      <c r="ET27" s="182" t="n"/>
      <c r="EU27" s="182" t="n"/>
      <c r="EV27" s="182" t="n"/>
      <c r="EW27" s="182" t="n"/>
      <c r="EX27" s="182" t="n"/>
      <c r="EY27" s="182" t="n"/>
      <c r="EZ27" s="182" t="n"/>
      <c r="FA27" s="182" t="n"/>
      <c r="FB27" s="182" t="n"/>
      <c r="FC27" s="182" t="n"/>
      <c r="FD27" s="182" t="n"/>
      <c r="FE27" s="184" t="n"/>
      <c r="FF27" s="184" t="n"/>
      <c r="FG27" s="184" t="n"/>
      <c r="FH27" s="185">
        <f>SUM(F27:FG27)</f>
        <v/>
      </c>
      <c r="FI27" s="186">
        <f>E27-FH27</f>
        <v/>
      </c>
    </row>
    <row r="28" hidden="1">
      <c r="A28" s="5" t="n">
        <v>27</v>
      </c>
      <c r="B28" s="179" t="n">
        <v>44484</v>
      </c>
      <c r="C28" s="68" t="inlineStr">
        <is>
          <t>Analog Devices-4500627293</t>
        </is>
      </c>
      <c r="D28" s="180" t="n">
        <v>44459</v>
      </c>
      <c r="E28" s="181" t="n">
        <v>18.02</v>
      </c>
      <c r="F28" s="182" t="n"/>
      <c r="G28" s="182" t="n"/>
      <c r="H28" s="182" t="n"/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3" t="n">
        <v>18.02</v>
      </c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203" t="n"/>
      <c r="DF28" s="182" t="n"/>
      <c r="DG28" s="182" t="n"/>
      <c r="DH28" s="182" t="n"/>
      <c r="DI28" s="203" t="n"/>
      <c r="DJ28" s="203" t="n"/>
      <c r="DK28" s="203" t="n"/>
      <c r="DL28" s="203" t="n"/>
      <c r="DM28" s="203" t="n"/>
      <c r="DN28" s="203" t="n"/>
      <c r="DO28" s="203" t="n"/>
      <c r="DP28" s="203" t="n"/>
      <c r="DQ28" s="203" t="n"/>
      <c r="DR28" s="203" t="n"/>
      <c r="DS28" s="203" t="n"/>
      <c r="DT28" s="203" t="n"/>
      <c r="DU28" s="203" t="n"/>
      <c r="DV28" s="203" t="n"/>
      <c r="DW28" s="203" t="n"/>
      <c r="DX28" s="203" t="n"/>
      <c r="DY28" s="203" t="n"/>
      <c r="DZ28" s="203" t="n"/>
      <c r="EA28" s="203" t="n"/>
      <c r="EB28" s="203" t="n"/>
      <c r="EC28" s="203" t="n"/>
      <c r="ED28" s="203" t="n"/>
      <c r="EE28" s="203" t="n"/>
      <c r="EF28" s="203" t="n"/>
      <c r="EG28" s="203" t="n"/>
      <c r="EH28" s="203" t="n"/>
      <c r="EI28" s="203" t="n"/>
      <c r="EJ28" s="203" t="n"/>
      <c r="EK28" s="203" t="n"/>
      <c r="EL28" s="203" t="n"/>
      <c r="EM28" s="203" t="n"/>
      <c r="EN28" s="203" t="n"/>
      <c r="EO28" s="203" t="n"/>
      <c r="EP28" s="203" t="n"/>
      <c r="EQ28" s="203" t="n"/>
      <c r="ER28" s="203" t="n"/>
      <c r="ES28" s="203" t="n"/>
      <c r="ET28" s="203" t="n"/>
      <c r="EU28" s="203" t="n"/>
      <c r="EV28" s="203" t="n"/>
      <c r="EW28" s="203" t="n"/>
      <c r="EX28" s="203" t="n"/>
      <c r="EY28" s="203" t="n"/>
      <c r="EZ28" s="203" t="n"/>
      <c r="FA28" s="203" t="n"/>
      <c r="FB28" s="203" t="n"/>
      <c r="FC28" s="203" t="n"/>
      <c r="FD28" s="203" t="n"/>
      <c r="FE28" s="203" t="n"/>
      <c r="FF28" s="203" t="n"/>
      <c r="FG28" s="203" t="n"/>
      <c r="FH28" s="185">
        <f>SUM(F28:FG28)</f>
        <v/>
      </c>
      <c r="FI28" s="186">
        <f>E28-FH28</f>
        <v/>
      </c>
    </row>
    <row r="29" hidden="1">
      <c r="A29" s="5" t="n">
        <v>28</v>
      </c>
      <c r="B29" s="179" t="n">
        <v>44484</v>
      </c>
      <c r="C29" s="68" t="inlineStr">
        <is>
          <t>Master Electronics-4500630141</t>
        </is>
      </c>
      <c r="D29" s="180" t="n">
        <v>44466</v>
      </c>
      <c r="E29" s="181" t="n">
        <v>18.51</v>
      </c>
      <c r="F29" s="182" t="n"/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203" t="n"/>
      <c r="DF29" s="182" t="n"/>
      <c r="DG29" s="182" t="n"/>
      <c r="DH29" s="182" t="n"/>
      <c r="DI29" s="203" t="n"/>
      <c r="DJ29" s="203" t="n"/>
      <c r="DK29" s="203" t="n"/>
      <c r="DL29" s="203" t="n"/>
      <c r="DM29" s="203" t="n"/>
      <c r="DN29" s="203" t="n"/>
      <c r="DO29" s="203" t="n"/>
      <c r="DP29" s="203" t="n"/>
      <c r="DQ29" s="203" t="n"/>
      <c r="DR29" s="203" t="n"/>
      <c r="DS29" s="203" t="n"/>
      <c r="DT29" s="203" t="n"/>
      <c r="DU29" s="203" t="n"/>
      <c r="DV29" s="203" t="n"/>
      <c r="DW29" s="203" t="n"/>
      <c r="DX29" s="203" t="n"/>
      <c r="DY29" s="203" t="n"/>
      <c r="DZ29" s="203" t="n"/>
      <c r="EA29" s="203" t="n"/>
      <c r="EB29" s="203" t="n"/>
      <c r="EC29" s="203" t="n"/>
      <c r="ED29" s="203" t="n"/>
      <c r="EE29" s="203" t="n"/>
      <c r="EF29" s="203" t="n"/>
      <c r="EG29" s="203" t="n"/>
      <c r="EH29" s="203" t="n"/>
      <c r="EI29" s="203" t="n"/>
      <c r="EJ29" s="203" t="n"/>
      <c r="EK29" s="203" t="n"/>
      <c r="EL29" s="203" t="n"/>
      <c r="EM29" s="203" t="n"/>
      <c r="EN29" s="227" t="n">
        <v>18.51</v>
      </c>
      <c r="EO29" s="203" t="n"/>
      <c r="EP29" s="203" t="n"/>
      <c r="EQ29" s="203" t="n"/>
      <c r="ER29" s="203" t="n"/>
      <c r="ES29" s="203" t="n"/>
      <c r="ET29" s="203" t="n"/>
      <c r="EU29" s="203" t="n"/>
      <c r="EV29" s="203" t="n"/>
      <c r="EW29" s="203" t="n"/>
      <c r="EX29" s="203" t="n"/>
      <c r="EY29" s="203" t="n"/>
      <c r="EZ29" s="203" t="n"/>
      <c r="FA29" s="203" t="n"/>
      <c r="FB29" s="203" t="n"/>
      <c r="FC29" s="203" t="n"/>
      <c r="FD29" s="203" t="n"/>
      <c r="FE29" s="203" t="n"/>
      <c r="FF29" s="203" t="n"/>
      <c r="FG29" s="203" t="n"/>
      <c r="FH29" s="185">
        <f>SUM(F29:FG29)</f>
        <v/>
      </c>
      <c r="FI29" s="186">
        <f>E29-FH29</f>
        <v/>
      </c>
    </row>
    <row r="30" hidden="1">
      <c r="A30" s="5" t="n">
        <v>29</v>
      </c>
      <c r="B30" s="179" t="n">
        <v>44491</v>
      </c>
      <c r="C30" s="99" t="inlineStr">
        <is>
          <t>3-423-61620</t>
        </is>
      </c>
      <c r="D30" s="180" t="n">
        <v>44476</v>
      </c>
      <c r="E30" s="181" t="n">
        <v>725.4</v>
      </c>
      <c r="F30" s="182" t="n"/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203" t="n"/>
      <c r="DF30" s="182" t="n"/>
      <c r="DG30" s="182" t="n"/>
      <c r="DH30" s="182" t="n"/>
      <c r="DI30" s="203" t="n"/>
      <c r="DJ30" s="203" t="n"/>
      <c r="DK30" s="203" t="n"/>
      <c r="DL30" s="203" t="n"/>
      <c r="DM30" s="203" t="n"/>
      <c r="DN30" s="203" t="n"/>
      <c r="DO30" s="203" t="n"/>
      <c r="DP30" s="203" t="n"/>
      <c r="DQ30" s="203" t="n"/>
      <c r="DR30" s="203" t="n"/>
      <c r="DS30" s="203" t="n"/>
      <c r="DT30" s="203" t="n"/>
      <c r="DU30" s="203" t="n"/>
      <c r="DV30" s="203" t="n"/>
      <c r="DW30" s="203" t="n"/>
      <c r="DX30" s="203" t="n"/>
      <c r="DY30" s="203" t="n"/>
      <c r="DZ30" s="203" t="n"/>
      <c r="EA30" s="203" t="n"/>
      <c r="EB30" s="203" t="n"/>
      <c r="EC30" s="203" t="n"/>
      <c r="ED30" s="203" t="n"/>
      <c r="EE30" s="203" t="n"/>
      <c r="EF30" s="203" t="n"/>
      <c r="EG30" s="227" t="n">
        <v>725.4</v>
      </c>
      <c r="EH30" s="203" t="n"/>
      <c r="EI30" s="203" t="n"/>
      <c r="EJ30" s="203" t="n"/>
      <c r="EK30" s="203" t="n"/>
      <c r="EL30" s="203" t="n"/>
      <c r="EM30" s="203" t="n"/>
      <c r="EN30" s="203" t="n"/>
      <c r="EO30" s="203" t="n"/>
      <c r="EP30" s="203" t="n"/>
      <c r="EQ30" s="203" t="n"/>
      <c r="ER30" s="203" t="n"/>
      <c r="ES30" s="203" t="n"/>
      <c r="ET30" s="203" t="n"/>
      <c r="EU30" s="203" t="n"/>
      <c r="EV30" s="203" t="n"/>
      <c r="EW30" s="203" t="n"/>
      <c r="EX30" s="203" t="n"/>
      <c r="EY30" s="203" t="n"/>
      <c r="EZ30" s="203" t="n"/>
      <c r="FA30" s="203" t="n"/>
      <c r="FB30" s="203" t="n"/>
      <c r="FC30" s="203" t="n"/>
      <c r="FD30" s="203" t="n"/>
      <c r="FE30" s="203" t="n"/>
      <c r="FF30" s="203" t="n"/>
      <c r="FG30" s="203" t="n"/>
      <c r="FH30" s="185">
        <f>SUM(F30:FG30)</f>
        <v/>
      </c>
      <c r="FI30" s="186">
        <f>E30-FH30</f>
        <v/>
      </c>
    </row>
    <row r="31" hidden="1">
      <c r="A31" s="5" t="n">
        <v>30</v>
      </c>
      <c r="B31" s="179" t="n">
        <v>44491</v>
      </c>
      <c r="C31" s="91" t="inlineStr">
        <is>
          <t>3-424-55535</t>
        </is>
      </c>
      <c r="D31" s="180" t="n">
        <v>44480</v>
      </c>
      <c r="E31" s="181" t="n">
        <v>38.75</v>
      </c>
      <c r="F31" s="182" t="n"/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203" t="n"/>
      <c r="DF31" s="182" t="n"/>
      <c r="DG31" s="182" t="n"/>
      <c r="DH31" s="182" t="n"/>
      <c r="DI31" s="203" t="n"/>
      <c r="DJ31" s="203" t="n"/>
      <c r="DK31" s="62" t="n"/>
      <c r="DL31" s="62" t="n"/>
      <c r="DM31" s="62" t="n"/>
      <c r="DN31" s="62" t="n"/>
      <c r="DO31" s="62" t="n"/>
      <c r="DP31" s="62" t="n"/>
      <c r="DQ31" s="62" t="n"/>
      <c r="DR31" s="62" t="n"/>
      <c r="DS31" s="97" t="n">
        <v>38.75</v>
      </c>
      <c r="DT31" s="62" t="n"/>
      <c r="DU31" s="62" t="n"/>
      <c r="DV31" s="62" t="n"/>
      <c r="DW31" s="62" t="n"/>
      <c r="DX31" s="62" t="n"/>
      <c r="DY31" s="62" t="n"/>
      <c r="DZ31" s="62" t="n"/>
      <c r="EA31" s="62" t="n"/>
      <c r="EB31" s="62" t="n"/>
      <c r="EC31" s="62" t="n"/>
      <c r="ED31" s="62" t="n"/>
      <c r="EE31" s="62" t="n"/>
      <c r="EF31" s="62" t="n"/>
      <c r="EG31" s="62" t="n"/>
      <c r="EH31" s="62" t="n"/>
      <c r="EI31" s="62" t="n"/>
      <c r="EJ31" s="62" t="n"/>
      <c r="EK31" s="62" t="n"/>
      <c r="EL31" s="62" t="n"/>
      <c r="EM31" s="62" t="n"/>
      <c r="EN31" s="62" t="n"/>
      <c r="EO31" s="62" t="n"/>
      <c r="EP31" s="62" t="n"/>
      <c r="EQ31" s="62" t="n"/>
      <c r="ER31" s="62" t="n"/>
      <c r="ES31" s="62" t="n"/>
      <c r="ET31" s="62" t="n"/>
      <c r="EU31" s="62" t="n"/>
      <c r="EV31" s="62" t="n"/>
      <c r="EW31" s="62" t="n"/>
      <c r="EX31" s="62" t="n"/>
      <c r="EY31" s="62" t="n"/>
      <c r="EZ31" s="62" t="n"/>
      <c r="FA31" s="62" t="n"/>
      <c r="FB31" s="62" t="n"/>
      <c r="FC31" s="62" t="n"/>
      <c r="FD31" s="228" t="n"/>
      <c r="FE31" s="62" t="n"/>
      <c r="FF31" s="62" t="n"/>
      <c r="FG31" s="62" t="n"/>
      <c r="FH31" s="185">
        <f>SUM(F31:FG31)</f>
        <v/>
      </c>
      <c r="FI31" s="186">
        <f>E31-FH31</f>
        <v/>
      </c>
    </row>
    <row r="32" hidden="1">
      <c r="A32" s="5" t="n">
        <v>31</v>
      </c>
      <c r="B32" s="179" t="n">
        <v>44491</v>
      </c>
      <c r="C32" s="68" t="inlineStr">
        <is>
          <t>3-425-15838</t>
        </is>
      </c>
      <c r="D32" s="180" t="n">
        <v>44481</v>
      </c>
      <c r="E32" s="181" t="n">
        <v>5124.39</v>
      </c>
      <c r="F32" s="182" t="n"/>
      <c r="G32" s="182" t="n"/>
      <c r="H32" s="182" t="n"/>
      <c r="I32" s="182" t="n"/>
      <c r="J32" s="182" t="n"/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2" t="n"/>
      <c r="AF32" s="182" t="n"/>
      <c r="AG32" s="182" t="n"/>
      <c r="AH32" s="182" t="n"/>
      <c r="AI32" s="182" t="n"/>
      <c r="AJ32" s="182" t="n"/>
      <c r="AK32" s="182" t="n"/>
      <c r="AL32" s="182" t="n"/>
      <c r="AM32" s="182" t="n"/>
      <c r="AN32" s="182" t="n"/>
      <c r="AO32" s="182" t="n"/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2" t="n"/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2" t="n"/>
      <c r="CB32" s="182" t="n"/>
      <c r="CC32" s="182" t="n"/>
      <c r="CD32" s="182" t="n"/>
      <c r="CE32" s="182" t="n"/>
      <c r="CF32" s="182" t="n"/>
      <c r="CG32" s="182" t="n"/>
      <c r="CH32" s="182" t="n"/>
      <c r="CI32" s="182" t="n"/>
      <c r="CJ32" s="182" t="n"/>
      <c r="CK32" s="182" t="n"/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2" t="n"/>
      <c r="CU32" s="182" t="n"/>
      <c r="CV32" s="182" t="n"/>
      <c r="CW32" s="182" t="n"/>
      <c r="CX32" s="182" t="n"/>
      <c r="CY32" s="182" t="n"/>
      <c r="CZ32" s="182" t="n"/>
      <c r="DA32" s="182" t="n"/>
      <c r="DB32" s="182" t="n"/>
      <c r="DC32" s="182" t="n"/>
      <c r="DD32" s="182" t="n"/>
      <c r="DE32" s="203" t="n"/>
      <c r="DF32" s="182" t="n"/>
      <c r="DG32" s="182" t="n"/>
      <c r="DH32" s="182" t="n"/>
      <c r="DI32" s="203" t="n"/>
      <c r="DJ32" s="203" t="n"/>
      <c r="DK32" s="203" t="n"/>
      <c r="DL32" s="203" t="n"/>
      <c r="DM32" s="203" t="n"/>
      <c r="DN32" s="203" t="n"/>
      <c r="DO32" s="203" t="n"/>
      <c r="DP32" s="203" t="n"/>
      <c r="DQ32" s="203" t="n"/>
      <c r="DR32" s="203" t="n"/>
      <c r="DS32" s="227" t="n">
        <v>5124.39</v>
      </c>
      <c r="DT32" s="203" t="n"/>
      <c r="DU32" s="203" t="n"/>
      <c r="DV32" s="203" t="n"/>
      <c r="DW32" s="203" t="n"/>
      <c r="DX32" s="203" t="n"/>
      <c r="DY32" s="203" t="n"/>
      <c r="DZ32" s="203" t="n"/>
      <c r="EA32" s="203" t="n"/>
      <c r="EB32" s="203" t="n"/>
      <c r="EC32" s="203" t="n"/>
      <c r="ED32" s="203" t="n"/>
      <c r="EE32" s="203" t="n"/>
      <c r="EF32" s="203" t="n"/>
      <c r="EG32" s="203" t="n"/>
      <c r="EH32" s="203" t="n"/>
      <c r="EI32" s="203" t="n"/>
      <c r="EJ32" s="203" t="n"/>
      <c r="EK32" s="203" t="n"/>
      <c r="EL32" s="203" t="n"/>
      <c r="EM32" s="203" t="n"/>
      <c r="EN32" s="203" t="n"/>
      <c r="EO32" s="203" t="n"/>
      <c r="EP32" s="203" t="n"/>
      <c r="EQ32" s="203" t="n"/>
      <c r="ER32" s="203" t="n"/>
      <c r="ES32" s="203" t="n"/>
      <c r="ET32" s="203" t="n"/>
      <c r="EU32" s="203" t="n"/>
      <c r="EV32" s="203" t="n"/>
      <c r="EW32" s="203" t="n"/>
      <c r="EX32" s="203" t="n"/>
      <c r="EY32" s="203" t="n"/>
      <c r="EZ32" s="203" t="n"/>
      <c r="FA32" s="203" t="n"/>
      <c r="FB32" s="203" t="n"/>
      <c r="FC32" s="203" t="n"/>
      <c r="FD32" s="203" t="n"/>
      <c r="FE32" s="203" t="n"/>
      <c r="FF32" s="203" t="n"/>
      <c r="FG32" s="203" t="n"/>
      <c r="FH32" s="185">
        <f>SUM(F32:FG32)</f>
        <v/>
      </c>
      <c r="FI32" s="186">
        <f>E32-FH32</f>
        <v/>
      </c>
    </row>
    <row r="33" hidden="1">
      <c r="A33" s="5" t="n">
        <v>32</v>
      </c>
      <c r="B33" s="179" t="n">
        <v>44491</v>
      </c>
      <c r="C33" s="68" t="inlineStr">
        <is>
          <t>3-426-80392</t>
        </is>
      </c>
      <c r="D33" s="180" t="n">
        <v>44484</v>
      </c>
      <c r="E33" s="181" t="n">
        <v>378.75</v>
      </c>
      <c r="F33" s="182" t="n"/>
      <c r="G33" s="182" t="n"/>
      <c r="H33" s="182" t="n"/>
      <c r="I33" s="182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2" t="n"/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2" t="n"/>
      <c r="DM33" s="182" t="n"/>
      <c r="DN33" s="182" t="n"/>
      <c r="DO33" s="182" t="n"/>
      <c r="DP33" s="183" t="n">
        <v>378.75</v>
      </c>
      <c r="DQ33" s="182" t="n"/>
      <c r="DR33" s="182" t="n"/>
      <c r="DS33" s="182" t="n"/>
      <c r="DT33" s="182" t="n"/>
      <c r="DU33" s="182" t="n"/>
      <c r="DV33" s="182" t="n"/>
      <c r="DW33" s="182" t="n"/>
      <c r="DX33" s="182" t="n"/>
      <c r="DY33" s="182" t="n"/>
      <c r="DZ33" s="182" t="n"/>
      <c r="EA33" s="182" t="n"/>
      <c r="EB33" s="182" t="n"/>
      <c r="EC33" s="182" t="n"/>
      <c r="ED33" s="182" t="n"/>
      <c r="EE33" s="182" t="n"/>
      <c r="EF33" s="182" t="n"/>
      <c r="EG33" s="182" t="n"/>
      <c r="EH33" s="182" t="n"/>
      <c r="EI33" s="182" t="n"/>
      <c r="EJ33" s="182" t="n"/>
      <c r="EK33" s="182" t="n"/>
      <c r="EL33" s="182" t="n"/>
      <c r="EM33" s="182" t="n"/>
      <c r="EN33" s="182" t="n"/>
      <c r="EO33" s="182" t="n"/>
      <c r="EP33" s="182" t="n"/>
      <c r="EQ33" s="182" t="n"/>
      <c r="ER33" s="182" t="n"/>
      <c r="ES33" s="182" t="n"/>
      <c r="ET33" s="182" t="n"/>
      <c r="EU33" s="182" t="n"/>
      <c r="EV33" s="182" t="n"/>
      <c r="EW33" s="182" t="n"/>
      <c r="EX33" s="182" t="n"/>
      <c r="EY33" s="182" t="n"/>
      <c r="EZ33" s="182" t="n"/>
      <c r="FA33" s="182" t="n"/>
      <c r="FB33" s="182" t="n"/>
      <c r="FC33" s="182" t="n"/>
      <c r="FD33" s="182" t="n"/>
      <c r="FE33" s="184" t="n"/>
      <c r="FF33" s="184" t="n"/>
      <c r="FG33" s="184" t="n"/>
      <c r="FH33" s="185">
        <f>SUM(F33:FG33)</f>
        <v/>
      </c>
      <c r="FI33" s="186">
        <f>E33-FH33</f>
        <v/>
      </c>
    </row>
    <row r="34" hidden="1">
      <c r="A34" s="5" t="n">
        <v>33</v>
      </c>
      <c r="B34" s="179" t="n">
        <v>44491</v>
      </c>
      <c r="C34" s="68" t="inlineStr">
        <is>
          <t>3-427-80801</t>
        </is>
      </c>
      <c r="D34" s="180" t="n">
        <v>44488</v>
      </c>
      <c r="E34" s="181" t="n">
        <v>678.5599999999999</v>
      </c>
      <c r="F34" s="182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2" t="n"/>
      <c r="EG34" s="182" t="n"/>
      <c r="EH34" s="182" t="n"/>
      <c r="EI34" s="182" t="n"/>
      <c r="EJ34" s="182" t="n"/>
      <c r="EK34" s="182" t="n"/>
      <c r="EL34" s="182" t="n"/>
      <c r="EM34" s="182" t="n"/>
      <c r="EN34" s="182" t="n"/>
      <c r="EO34" s="182" t="n"/>
      <c r="EP34" s="182" t="n"/>
      <c r="EQ34" s="182" t="n"/>
      <c r="ER34" s="182" t="n"/>
      <c r="ES34" s="182" t="n"/>
      <c r="ET34" s="182" t="n"/>
      <c r="EU34" s="182" t="n"/>
      <c r="EV34" s="182" t="n"/>
      <c r="EW34" s="182" t="n"/>
      <c r="EX34" s="183" t="n">
        <v>678.5599999999999</v>
      </c>
      <c r="EY34" s="183" t="n"/>
      <c r="EZ34" s="182" t="n"/>
      <c r="FA34" s="182" t="n"/>
      <c r="FB34" s="182" t="n"/>
      <c r="FC34" s="182" t="n"/>
      <c r="FD34" s="182" t="n"/>
      <c r="FE34" s="184" t="n"/>
      <c r="FF34" s="184" t="n"/>
      <c r="FG34" s="184" t="n"/>
      <c r="FH34" s="185">
        <f>SUM(F34:FG34)</f>
        <v/>
      </c>
      <c r="FI34" s="186">
        <f>E34-FH34</f>
        <v/>
      </c>
    </row>
    <row r="35" hidden="1">
      <c r="A35" s="5" t="n">
        <v>34</v>
      </c>
      <c r="B35" s="179" t="n">
        <v>44491</v>
      </c>
      <c r="C35" s="68" t="inlineStr">
        <is>
          <t>3-428-21094</t>
        </is>
      </c>
      <c r="D35" s="180" t="n">
        <v>44489</v>
      </c>
      <c r="E35" s="181" t="n">
        <v>1131.95</v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3" t="n">
        <v>1131.95</v>
      </c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2" t="n"/>
      <c r="EM35" s="182" t="n"/>
      <c r="EN35" s="182" t="n"/>
      <c r="EO35" s="182" t="n"/>
      <c r="EP35" s="182" t="n"/>
      <c r="EQ35" s="182" t="n"/>
      <c r="ER35" s="182" t="n"/>
      <c r="ES35" s="182" t="n"/>
      <c r="ET35" s="182" t="n"/>
      <c r="EU35" s="182" t="n"/>
      <c r="EV35" s="182" t="n"/>
      <c r="EW35" s="182" t="n"/>
      <c r="EX35" s="182" t="n"/>
      <c r="EY35" s="182" t="n"/>
      <c r="EZ35" s="182" t="n"/>
      <c r="FA35" s="182" t="n"/>
      <c r="FB35" s="182" t="n"/>
      <c r="FC35" s="182" t="n"/>
      <c r="FD35" s="182" t="n"/>
      <c r="FE35" s="184" t="n"/>
      <c r="FF35" s="184" t="n"/>
      <c r="FG35" s="184" t="n"/>
      <c r="FH35" s="185">
        <f>SUM(F35:FG35)</f>
        <v/>
      </c>
      <c r="FI35" s="186">
        <f>E35-FH35</f>
        <v/>
      </c>
    </row>
    <row r="36" hidden="1">
      <c r="A36" s="5" t="n">
        <v>35</v>
      </c>
      <c r="B36" s="179" t="n">
        <v>44491</v>
      </c>
      <c r="C36" s="68" t="inlineStr">
        <is>
          <t>3-422-15916</t>
        </is>
      </c>
      <c r="D36" s="180" t="n">
        <v>44473</v>
      </c>
      <c r="E36" s="181" t="n">
        <v>12158.3</v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3" t="n">
        <v>3843.09</v>
      </c>
      <c r="BU36" s="182" t="n"/>
      <c r="BV36" s="182" t="n"/>
      <c r="BW36" s="182" t="n"/>
      <c r="BX36" s="182" t="n"/>
      <c r="BY36" s="182" t="n"/>
      <c r="BZ36" s="182" t="n"/>
      <c r="CA36" s="182" t="n"/>
      <c r="CB36" s="183" t="n">
        <v>4791.46</v>
      </c>
      <c r="CC36" s="182" t="n"/>
      <c r="CD36" s="182" t="n"/>
      <c r="CE36" s="182" t="n"/>
      <c r="CF36" s="182" t="n"/>
      <c r="CG36" s="182" t="n"/>
      <c r="CH36" s="182" t="n"/>
      <c r="CI36" s="183" t="n">
        <v>2439</v>
      </c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3" t="n">
        <v>1084.75</v>
      </c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2" t="n"/>
      <c r="EM36" s="182" t="n"/>
      <c r="EN36" s="182" t="n"/>
      <c r="EO36" s="182" t="n"/>
      <c r="EP36" s="182" t="n"/>
      <c r="EQ36" s="182" t="n"/>
      <c r="ER36" s="182" t="n"/>
      <c r="ES36" s="182" t="n"/>
      <c r="ET36" s="182" t="n"/>
      <c r="EU36" s="182" t="n"/>
      <c r="EV36" s="182" t="n"/>
      <c r="EW36" s="182" t="n"/>
      <c r="EX36" s="182" t="n"/>
      <c r="EY36" s="182" t="n"/>
      <c r="EZ36" s="182" t="n"/>
      <c r="FA36" s="182" t="n"/>
      <c r="FB36" s="182" t="n"/>
      <c r="FC36" s="182" t="n"/>
      <c r="FD36" s="182" t="n"/>
      <c r="FE36" s="184" t="n"/>
      <c r="FF36" s="184" t="n"/>
      <c r="FG36" s="184" t="n"/>
      <c r="FH36" s="185">
        <f>SUM(F36:FG36)</f>
        <v/>
      </c>
      <c r="FI36" s="186">
        <f>E36-FH36</f>
        <v/>
      </c>
    </row>
    <row r="37" hidden="1">
      <c r="A37" s="5" t="n">
        <v>36</v>
      </c>
      <c r="B37" s="179" t="n">
        <v>44491</v>
      </c>
      <c r="C37" s="68" t="inlineStr">
        <is>
          <t>3-426-28370</t>
        </is>
      </c>
      <c r="D37" s="180" t="n">
        <v>44483</v>
      </c>
      <c r="E37" s="181" t="n">
        <v>500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3" t="n">
        <v>461.25</v>
      </c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3" t="n">
        <v>38.75</v>
      </c>
      <c r="EF37" s="182" t="n"/>
      <c r="EG37" s="182" t="n"/>
      <c r="EH37" s="182" t="n"/>
      <c r="EI37" s="182" t="n"/>
      <c r="EJ37" s="182" t="n"/>
      <c r="EK37" s="182" t="n"/>
      <c r="EL37" s="182" t="n"/>
      <c r="EM37" s="182" t="n"/>
      <c r="EN37" s="182" t="n"/>
      <c r="EO37" s="182" t="n"/>
      <c r="EP37" s="182" t="n"/>
      <c r="EQ37" s="182" t="n"/>
      <c r="ER37" s="182" t="n"/>
      <c r="ES37" s="182" t="n"/>
      <c r="ET37" s="182" t="n"/>
      <c r="EU37" s="182" t="n"/>
      <c r="EV37" s="182" t="n"/>
      <c r="EW37" s="182" t="n"/>
      <c r="EX37" s="182" t="n"/>
      <c r="EY37" s="182" t="n"/>
      <c r="EZ37" s="182" t="n"/>
      <c r="FA37" s="182" t="n"/>
      <c r="FB37" s="182" t="n"/>
      <c r="FC37" s="182" t="n"/>
      <c r="FD37" s="182" t="n"/>
      <c r="FE37" s="184" t="n"/>
      <c r="FF37" s="184" t="n"/>
      <c r="FG37" s="184" t="n"/>
      <c r="FH37" s="185">
        <f>SUM(F37:FG37)</f>
        <v/>
      </c>
      <c r="FI37" s="186">
        <f>E37-FH37</f>
        <v/>
      </c>
    </row>
    <row r="38" hidden="1">
      <c r="A38" s="5" t="n">
        <v>37</v>
      </c>
      <c r="B38" s="179" t="n">
        <v>44491</v>
      </c>
      <c r="C38" s="68" t="inlineStr">
        <is>
          <t>7-534-09545</t>
        </is>
      </c>
      <c r="D38" s="180" t="n">
        <v>44483</v>
      </c>
      <c r="E38" s="181" t="n">
        <v>9.27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3" t="n">
        <v>9.27</v>
      </c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2" t="n"/>
      <c r="EI38" s="182" t="n"/>
      <c r="EJ38" s="182" t="n"/>
      <c r="EK38" s="182" t="n"/>
      <c r="EL38" s="182" t="n"/>
      <c r="EM38" s="182" t="n"/>
      <c r="EN38" s="182" t="n"/>
      <c r="EO38" s="182" t="n"/>
      <c r="EP38" s="182" t="n"/>
      <c r="EQ38" s="182" t="n"/>
      <c r="ER38" s="182" t="n"/>
      <c r="ES38" s="182" t="n"/>
      <c r="ET38" s="182" t="n"/>
      <c r="EU38" s="182" t="n"/>
      <c r="EV38" s="182" t="n"/>
      <c r="EW38" s="182" t="n"/>
      <c r="EX38" s="182" t="n"/>
      <c r="EY38" s="182" t="n"/>
      <c r="EZ38" s="182" t="n"/>
      <c r="FA38" s="182" t="n"/>
      <c r="FB38" s="182" t="n"/>
      <c r="FC38" s="182" t="n"/>
      <c r="FD38" s="182" t="n"/>
      <c r="FE38" s="184" t="n"/>
      <c r="FF38" s="184" t="n"/>
      <c r="FG38" s="184" t="n"/>
      <c r="FH38" s="185">
        <f>SUM(F38:FG38)</f>
        <v/>
      </c>
      <c r="FI38" s="186">
        <f>E38-FH38</f>
        <v/>
      </c>
    </row>
    <row r="39" hidden="1">
      <c r="A39" s="5" t="n">
        <v>38</v>
      </c>
      <c r="B39" s="179" t="n">
        <v>44491</v>
      </c>
      <c r="C39" s="68" t="inlineStr">
        <is>
          <t>3-427-35476</t>
        </is>
      </c>
      <c r="D39" s="180" t="n">
        <v>44487</v>
      </c>
      <c r="E39" s="181" t="n">
        <v>140.28</v>
      </c>
      <c r="F39" s="182" t="n"/>
      <c r="G39" s="182" t="n"/>
      <c r="H39" s="182" t="n"/>
      <c r="I39" s="182" t="n"/>
      <c r="J39" s="182" t="n"/>
      <c r="K39" s="182" t="n"/>
      <c r="L39" s="183" t="n">
        <v>67.89</v>
      </c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3" t="n">
        <v>72.39</v>
      </c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2" t="n"/>
      <c r="DG39" s="182" t="n"/>
      <c r="DH39" s="182" t="n"/>
      <c r="DI39" s="182" t="n"/>
      <c r="DJ39" s="182" t="n"/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2" t="n"/>
      <c r="ED39" s="182" t="n"/>
      <c r="EE39" s="182" t="n"/>
      <c r="EF39" s="182" t="n"/>
      <c r="EG39" s="182" t="n"/>
      <c r="EH39" s="182" t="n"/>
      <c r="EI39" s="182" t="n"/>
      <c r="EJ39" s="182" t="n"/>
      <c r="EK39" s="182" t="n"/>
      <c r="EL39" s="182" t="n"/>
      <c r="EM39" s="182" t="n"/>
      <c r="EN39" s="182" t="n"/>
      <c r="EO39" s="182" t="n"/>
      <c r="EP39" s="182" t="n"/>
      <c r="EQ39" s="182" t="n"/>
      <c r="ER39" s="182" t="n"/>
      <c r="ES39" s="182" t="n"/>
      <c r="ET39" s="182" t="n"/>
      <c r="EU39" s="182" t="n"/>
      <c r="EV39" s="182" t="n"/>
      <c r="EW39" s="182" t="n"/>
      <c r="EX39" s="182" t="n"/>
      <c r="EY39" s="182" t="n"/>
      <c r="EZ39" s="182" t="n"/>
      <c r="FA39" s="182" t="n"/>
      <c r="FB39" s="182" t="n"/>
      <c r="FC39" s="182" t="n"/>
      <c r="FD39" s="182" t="n"/>
      <c r="FE39" s="184" t="n"/>
      <c r="FF39" s="184" t="n"/>
      <c r="FG39" s="184" t="n"/>
      <c r="FH39" s="185">
        <f>SUM(F39:FG39)</f>
        <v/>
      </c>
      <c r="FI39" s="186">
        <f>E39-FH39</f>
        <v/>
      </c>
    </row>
    <row r="40" hidden="1">
      <c r="A40" s="5" t="n">
        <v>39</v>
      </c>
      <c r="B40" s="179" t="n">
        <v>44491</v>
      </c>
      <c r="C40" s="68" t="inlineStr">
        <is>
          <t>7-541-26131</t>
        </is>
      </c>
      <c r="D40" s="180" t="n">
        <v>44490</v>
      </c>
      <c r="E40" s="181" t="n">
        <v>30.18</v>
      </c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3" t="n">
        <v>12.72</v>
      </c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2" t="n"/>
      <c r="EC40" s="182" t="n"/>
      <c r="ED40" s="182" t="n"/>
      <c r="EE40" s="182" t="n"/>
      <c r="EF40" s="182" t="n"/>
      <c r="EG40" s="182" t="n"/>
      <c r="EH40" s="182" t="n"/>
      <c r="EI40" s="182" t="n"/>
      <c r="EJ40" s="182" t="n"/>
      <c r="EK40" s="182" t="n"/>
      <c r="EL40" s="182" t="n"/>
      <c r="EM40" s="183" t="n">
        <v>5.82</v>
      </c>
      <c r="EN40" s="182" t="n"/>
      <c r="EO40" s="182" t="n"/>
      <c r="EP40" s="182" t="n"/>
      <c r="EQ40" s="182" t="n"/>
      <c r="ER40" s="183" t="n">
        <v>5.82</v>
      </c>
      <c r="ES40" s="182" t="n"/>
      <c r="ET40" s="182" t="n"/>
      <c r="EU40" s="182" t="n"/>
      <c r="EV40" s="182" t="n"/>
      <c r="EW40" s="182" t="n"/>
      <c r="EX40" s="183" t="n">
        <v>5.82</v>
      </c>
      <c r="EY40" s="183" t="n"/>
      <c r="EZ40" s="182" t="n"/>
      <c r="FA40" s="182" t="n"/>
      <c r="FB40" s="182" t="n"/>
      <c r="FC40" s="182" t="n"/>
      <c r="FD40" s="182" t="n"/>
      <c r="FE40" s="184" t="n"/>
      <c r="FF40" s="184" t="n"/>
      <c r="FG40" s="184" t="n"/>
      <c r="FH40" s="185">
        <f>SUM(F40:FG40)</f>
        <v/>
      </c>
      <c r="FI40" s="186">
        <f>E40-FH40</f>
        <v/>
      </c>
    </row>
    <row r="41" hidden="1">
      <c r="A41" s="5" t="n">
        <v>40</v>
      </c>
      <c r="B41" s="179" t="n">
        <v>44491</v>
      </c>
      <c r="C41" s="68" t="inlineStr">
        <is>
          <t>3-426-54892</t>
        </is>
      </c>
      <c r="D41" s="180" t="n">
        <v>44484</v>
      </c>
      <c r="E41" s="181" t="n">
        <v>2442.36</v>
      </c>
      <c r="F41" s="182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3" t="n">
        <v>132.88</v>
      </c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3" t="n">
        <v>170.21</v>
      </c>
      <c r="BF41" s="183">
        <f>457.35+405.35</f>
        <v/>
      </c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3" t="n">
        <v>143.15</v>
      </c>
      <c r="BU41" s="182" t="n"/>
      <c r="BV41" s="183">
        <f>129.5+53.67</f>
        <v/>
      </c>
      <c r="BW41" s="182" t="n"/>
      <c r="BX41" s="182" t="n"/>
      <c r="BY41" s="182" t="n"/>
      <c r="BZ41" s="182" t="n"/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3" t="n">
        <v>53.12</v>
      </c>
      <c r="DO41" s="182" t="n"/>
      <c r="DP41" s="183" t="n">
        <v>55.51</v>
      </c>
      <c r="DQ41" s="182" t="n"/>
      <c r="DR41" s="182" t="n"/>
      <c r="DS41" s="182" t="n"/>
      <c r="DT41" s="182" t="n"/>
      <c r="DU41" s="182" t="n"/>
      <c r="DV41" s="182" t="n"/>
      <c r="DW41" s="182" t="n"/>
      <c r="DX41" s="182" t="n"/>
      <c r="DY41" s="182" t="n"/>
      <c r="DZ41" s="182" t="n"/>
      <c r="EA41" s="182" t="n"/>
      <c r="EB41" s="182" t="n"/>
      <c r="EC41" s="183" t="n">
        <v>189.16</v>
      </c>
      <c r="ED41" s="182" t="n"/>
      <c r="EE41" s="182" t="n"/>
      <c r="EF41" s="182" t="n"/>
      <c r="EG41" s="182" t="n"/>
      <c r="EH41" s="182" t="n"/>
      <c r="EI41" s="182" t="n"/>
      <c r="EJ41" s="182" t="n"/>
      <c r="EK41" s="182" t="n"/>
      <c r="EL41" s="182" t="n"/>
      <c r="EM41" s="182" t="n"/>
      <c r="EN41" s="182" t="n"/>
      <c r="EO41" s="182" t="n"/>
      <c r="EP41" s="182" t="n"/>
      <c r="EQ41" s="182" t="n"/>
      <c r="ER41" s="183" t="n">
        <v>199.27</v>
      </c>
      <c r="ES41" s="182" t="n"/>
      <c r="ET41" s="182" t="n"/>
      <c r="EU41" s="182" t="n"/>
      <c r="EV41" s="182" t="n"/>
      <c r="EW41" s="182" t="n"/>
      <c r="EX41" s="183">
        <f>170.8+152.89+129.5</f>
        <v/>
      </c>
      <c r="EY41" s="183" t="n"/>
      <c r="EZ41" s="182" t="n"/>
      <c r="FA41" s="182" t="n"/>
      <c r="FB41" s="182" t="n"/>
      <c r="FC41" s="182" t="n"/>
      <c r="FD41" s="182" t="n"/>
      <c r="FE41" s="184" t="n"/>
      <c r="FF41" s="184" t="n"/>
      <c r="FG41" s="184" t="n"/>
      <c r="FH41" s="185">
        <f>SUM(F41:FG41)</f>
        <v/>
      </c>
      <c r="FI41" s="186">
        <f>E41-FH41</f>
        <v/>
      </c>
    </row>
    <row r="42" hidden="1">
      <c r="A42" s="5" t="n">
        <v>41</v>
      </c>
      <c r="B42" s="179" t="n">
        <v>44494</v>
      </c>
      <c r="C42" s="68" t="inlineStr">
        <is>
          <t>Master Electronics- 4500631387</t>
        </is>
      </c>
      <c r="D42" s="180" t="n">
        <v>44473</v>
      </c>
      <c r="E42" s="181" t="n">
        <v>283.5</v>
      </c>
      <c r="F42" s="182" t="n"/>
      <c r="G42" s="182" t="n"/>
      <c r="H42" s="182" t="n"/>
      <c r="I42" s="182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2" t="n"/>
      <c r="DT42" s="182" t="n"/>
      <c r="DU42" s="182" t="n"/>
      <c r="DV42" s="182" t="n"/>
      <c r="DW42" s="182" t="n"/>
      <c r="DX42" s="182" t="n"/>
      <c r="DY42" s="182" t="n"/>
      <c r="DZ42" s="182" t="n"/>
      <c r="EA42" s="182" t="n"/>
      <c r="EB42" s="182" t="n"/>
      <c r="EC42" s="182" t="n"/>
      <c r="ED42" s="182" t="n"/>
      <c r="EE42" s="182" t="n"/>
      <c r="EF42" s="182" t="n"/>
      <c r="EG42" s="182" t="n"/>
      <c r="EH42" s="182" t="n"/>
      <c r="EI42" s="182" t="n"/>
      <c r="EJ42" s="182" t="n"/>
      <c r="EK42" s="182" t="n"/>
      <c r="EL42" s="182" t="n"/>
      <c r="EM42" s="182" t="n"/>
      <c r="EN42" s="182" t="n"/>
      <c r="EO42" s="182" t="n"/>
      <c r="EP42" s="189" t="n">
        <v>283.5</v>
      </c>
      <c r="EQ42" s="189" t="n"/>
      <c r="ER42" s="182" t="n"/>
      <c r="ES42" s="182" t="n"/>
      <c r="ET42" s="182" t="n"/>
      <c r="EU42" s="182" t="n"/>
      <c r="EV42" s="182" t="n"/>
      <c r="EW42" s="182" t="n"/>
      <c r="EX42" s="182" t="n"/>
      <c r="EY42" s="182" t="n"/>
      <c r="EZ42" s="182" t="n"/>
      <c r="FA42" s="182" t="n"/>
      <c r="FB42" s="182" t="n"/>
      <c r="FC42" s="182" t="n"/>
      <c r="FD42" s="182" t="n"/>
      <c r="FE42" s="184" t="n"/>
      <c r="FF42" s="184" t="n"/>
      <c r="FG42" s="184" t="n"/>
      <c r="FH42" s="185">
        <f>SUM(F42:FG42)</f>
        <v/>
      </c>
      <c r="FI42" s="186">
        <f>E42-FH42</f>
        <v/>
      </c>
    </row>
    <row r="43" hidden="1">
      <c r="A43" s="5" t="n">
        <v>42</v>
      </c>
      <c r="B43" s="179" t="n">
        <v>44497</v>
      </c>
      <c r="C43" s="68" t="inlineStr">
        <is>
          <t>Lite-on- 4500629774</t>
        </is>
      </c>
      <c r="D43" s="180" t="n">
        <v>44469</v>
      </c>
      <c r="E43" s="181" t="n">
        <v>56.92</v>
      </c>
      <c r="F43" s="182" t="n"/>
      <c r="G43" s="189" t="n">
        <v>56.92</v>
      </c>
      <c r="H43" s="182" t="n"/>
      <c r="I43" s="182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2" t="n"/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2" t="n"/>
      <c r="DN43" s="182" t="n"/>
      <c r="DO43" s="182" t="n"/>
      <c r="DP43" s="182" t="n"/>
      <c r="DQ43" s="182" t="n"/>
      <c r="DR43" s="182" t="n"/>
      <c r="DS43" s="182" t="n"/>
      <c r="DT43" s="182" t="n"/>
      <c r="DU43" s="182" t="n"/>
      <c r="DV43" s="182" t="n"/>
      <c r="DW43" s="182" t="n"/>
      <c r="DX43" s="182" t="n"/>
      <c r="DY43" s="182" t="n"/>
      <c r="DZ43" s="182" t="n"/>
      <c r="EA43" s="182" t="n"/>
      <c r="EB43" s="182" t="n"/>
      <c r="EC43" s="182" t="n"/>
      <c r="ED43" s="182" t="n"/>
      <c r="EE43" s="182" t="n"/>
      <c r="EF43" s="182" t="n"/>
      <c r="EG43" s="182" t="n"/>
      <c r="EH43" s="182" t="n"/>
      <c r="EI43" s="182" t="n"/>
      <c r="EJ43" s="182" t="n"/>
      <c r="EK43" s="182" t="n"/>
      <c r="EL43" s="182" t="n"/>
      <c r="EM43" s="182" t="n"/>
      <c r="EN43" s="182" t="n"/>
      <c r="EO43" s="182" t="n"/>
      <c r="EP43" s="182" t="n"/>
      <c r="EQ43" s="182" t="n"/>
      <c r="ER43" s="182" t="n"/>
      <c r="ES43" s="182" t="n"/>
      <c r="ET43" s="182" t="n"/>
      <c r="EU43" s="182" t="n"/>
      <c r="EV43" s="182" t="n"/>
      <c r="EW43" s="182" t="n"/>
      <c r="EX43" s="182" t="n"/>
      <c r="EY43" s="182" t="n"/>
      <c r="EZ43" s="182" t="n"/>
      <c r="FA43" s="182" t="n"/>
      <c r="FB43" s="182" t="n"/>
      <c r="FC43" s="182" t="n"/>
      <c r="FD43" s="182" t="n"/>
      <c r="FE43" s="184" t="n"/>
      <c r="FF43" s="184" t="n"/>
      <c r="FG43" s="184" t="n"/>
      <c r="FH43" s="185">
        <f>SUM(F43:FG43)</f>
        <v/>
      </c>
      <c r="FI43" s="186">
        <f>E43-FH43</f>
        <v/>
      </c>
    </row>
    <row r="44" hidden="1">
      <c r="A44" s="5" t="n">
        <v>43</v>
      </c>
      <c r="B44" s="179" t="n">
        <v>44497</v>
      </c>
      <c r="C44" s="68" t="inlineStr">
        <is>
          <t>Avnet-4500631275</t>
        </is>
      </c>
      <c r="D44" s="180" t="n">
        <v>44473</v>
      </c>
      <c r="E44" s="181" t="n">
        <v>213</v>
      </c>
      <c r="F44" s="182" t="n"/>
      <c r="G44" s="182" t="n"/>
      <c r="H44" s="182" t="n"/>
      <c r="I44" s="182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9" t="n">
        <v>213</v>
      </c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2" t="n"/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2" t="n"/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2" t="n"/>
      <c r="DQ44" s="182" t="n"/>
      <c r="DR44" s="182" t="n"/>
      <c r="DS44" s="182" t="n"/>
      <c r="DT44" s="182" t="n"/>
      <c r="DU44" s="182" t="n"/>
      <c r="DV44" s="182" t="n"/>
      <c r="DW44" s="182" t="n"/>
      <c r="DX44" s="182" t="n"/>
      <c r="DY44" s="182" t="n"/>
      <c r="DZ44" s="182" t="n"/>
      <c r="EA44" s="182" t="n"/>
      <c r="EB44" s="182" t="n"/>
      <c r="EC44" s="182" t="n"/>
      <c r="ED44" s="182" t="n"/>
      <c r="EE44" s="182" t="n"/>
      <c r="EF44" s="182" t="n"/>
      <c r="EG44" s="182" t="n"/>
      <c r="EH44" s="182" t="n"/>
      <c r="EI44" s="182" t="n"/>
      <c r="EJ44" s="182" t="n"/>
      <c r="EK44" s="182" t="n"/>
      <c r="EL44" s="182" t="n"/>
      <c r="EM44" s="182" t="n"/>
      <c r="EN44" s="182" t="n"/>
      <c r="EO44" s="182" t="n"/>
      <c r="EP44" s="182" t="n"/>
      <c r="EQ44" s="182" t="n"/>
      <c r="ER44" s="182" t="n"/>
      <c r="ES44" s="182" t="n"/>
      <c r="ET44" s="182" t="n"/>
      <c r="EU44" s="182" t="n"/>
      <c r="EV44" s="182" t="n"/>
      <c r="EW44" s="182" t="n"/>
      <c r="EX44" s="182" t="n"/>
      <c r="EY44" s="182" t="n"/>
      <c r="EZ44" s="182" t="n"/>
      <c r="FA44" s="182" t="n"/>
      <c r="FB44" s="182" t="n"/>
      <c r="FC44" s="182" t="n"/>
      <c r="FD44" s="182" t="n"/>
      <c r="FE44" s="184" t="n"/>
      <c r="FF44" s="184" t="n"/>
      <c r="FG44" s="184" t="n"/>
      <c r="FH44" s="185">
        <f>SUM(F44:FG44)</f>
        <v/>
      </c>
      <c r="FI44" s="186">
        <f>E44-FH44</f>
        <v/>
      </c>
    </row>
    <row r="45" hidden="1">
      <c r="A45" s="5" t="n">
        <v>44</v>
      </c>
      <c r="B45" s="179" t="n">
        <v>44505</v>
      </c>
      <c r="C45" s="91" t="inlineStr">
        <is>
          <t>Expeditors-E223079986</t>
        </is>
      </c>
      <c r="D45" s="180" t="n">
        <v>44413</v>
      </c>
      <c r="E45" s="181" t="n">
        <v>57.18</v>
      </c>
      <c r="F45" s="182" t="n"/>
      <c r="G45" s="182" t="n"/>
      <c r="H45" s="182" t="n"/>
      <c r="I45" s="182" t="n"/>
      <c r="J45" s="182" t="n"/>
      <c r="K45" s="182" t="n"/>
      <c r="L45" s="182" t="n"/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9" t="n">
        <v>57.18</v>
      </c>
      <c r="AI45" s="182" t="n"/>
      <c r="AJ45" s="182" t="n"/>
      <c r="AK45" s="182" t="n"/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2" t="n"/>
      <c r="EG45" s="182" t="n"/>
      <c r="EH45" s="182" t="n"/>
      <c r="EI45" s="182" t="n"/>
      <c r="EJ45" s="182" t="n"/>
      <c r="EK45" s="182" t="n"/>
      <c r="EL45" s="182" t="n"/>
      <c r="EM45" s="182" t="n"/>
      <c r="EN45" s="182" t="n"/>
      <c r="EO45" s="182" t="n"/>
      <c r="EP45" s="182" t="n"/>
      <c r="EQ45" s="182" t="n"/>
      <c r="ER45" s="182" t="n"/>
      <c r="ES45" s="182" t="n"/>
      <c r="ET45" s="182" t="n"/>
      <c r="EU45" s="182" t="n"/>
      <c r="EV45" s="182" t="n"/>
      <c r="EW45" s="182" t="n"/>
      <c r="EX45" s="182" t="n"/>
      <c r="EY45" s="182" t="n"/>
      <c r="EZ45" s="182" t="n"/>
      <c r="FA45" s="182" t="n"/>
      <c r="FB45" s="182" t="n"/>
      <c r="FC45" s="182" t="n"/>
      <c r="FD45" s="182" t="n"/>
      <c r="FE45" s="184" t="n"/>
      <c r="FF45" s="184" t="n"/>
      <c r="FG45" s="184" t="n"/>
      <c r="FH45" s="185">
        <f>SUM(F45:FG45)</f>
        <v/>
      </c>
      <c r="FI45" s="186">
        <f>E45-FH45</f>
        <v/>
      </c>
    </row>
    <row r="46" hidden="1">
      <c r="A46" s="5" t="n">
        <v>45</v>
      </c>
      <c r="B46" s="179" t="n">
        <v>44505</v>
      </c>
      <c r="C46" s="68" t="inlineStr">
        <is>
          <t>3-430-56840</t>
        </is>
      </c>
      <c r="D46" s="180" t="n">
        <v>44496</v>
      </c>
      <c r="E46" s="181" t="n">
        <v>2078.61</v>
      </c>
      <c r="F46" s="182" t="n"/>
      <c r="G46" s="182" t="n"/>
      <c r="H46" s="182" t="n"/>
      <c r="I46" s="182" t="n"/>
      <c r="J46" s="182" t="n"/>
      <c r="K46" s="182" t="n"/>
      <c r="L46" s="182" t="n"/>
      <c r="M46" s="182" t="n"/>
      <c r="N46" s="189" t="n">
        <v>2078.61</v>
      </c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2" t="n"/>
      <c r="DC46" s="182" t="n"/>
      <c r="DD46" s="182" t="n"/>
      <c r="DE46" s="182" t="n"/>
      <c r="DF46" s="182" t="n"/>
      <c r="DG46" s="182" t="n"/>
      <c r="DH46" s="182" t="n"/>
      <c r="DI46" s="182" t="n"/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2" t="n"/>
      <c r="DU46" s="182" t="n"/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2" t="n"/>
      <c r="EF46" s="182" t="n"/>
      <c r="EG46" s="182" t="n"/>
      <c r="EH46" s="182" t="n"/>
      <c r="EI46" s="182" t="n"/>
      <c r="EJ46" s="182" t="n"/>
      <c r="EK46" s="182" t="n"/>
      <c r="EL46" s="182" t="n"/>
      <c r="EM46" s="182" t="n"/>
      <c r="EN46" s="182" t="n"/>
      <c r="EO46" s="182" t="n"/>
      <c r="EP46" s="182" t="n"/>
      <c r="EQ46" s="182" t="n"/>
      <c r="ER46" s="182" t="n"/>
      <c r="ES46" s="182" t="n"/>
      <c r="ET46" s="182" t="n"/>
      <c r="EU46" s="182" t="n"/>
      <c r="EV46" s="182" t="n"/>
      <c r="EW46" s="182" t="n"/>
      <c r="EX46" s="182" t="n"/>
      <c r="EY46" s="182" t="n"/>
      <c r="EZ46" s="182" t="n"/>
      <c r="FA46" s="182" t="n"/>
      <c r="FB46" s="182" t="n"/>
      <c r="FC46" s="182" t="n"/>
      <c r="FD46" s="182" t="n"/>
      <c r="FE46" s="184" t="n"/>
      <c r="FF46" s="184" t="n"/>
      <c r="FG46" s="184" t="n"/>
      <c r="FH46" s="185">
        <f>SUM(F46:FG46)</f>
        <v/>
      </c>
      <c r="FI46" s="186">
        <f>E46-FH46</f>
        <v/>
      </c>
    </row>
    <row r="47" hidden="1">
      <c r="A47" s="5" t="n">
        <v>46</v>
      </c>
      <c r="B47" s="179" t="n">
        <v>44505</v>
      </c>
      <c r="C47" s="68" t="inlineStr">
        <is>
          <t>3-423-53032</t>
        </is>
      </c>
      <c r="D47" s="180" t="n">
        <v>44476</v>
      </c>
      <c r="E47" s="181" t="n">
        <v>9653.41</v>
      </c>
      <c r="F47" s="182" t="n"/>
      <c r="G47" s="182" t="n"/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9" t="n">
        <v>9612.41</v>
      </c>
      <c r="CW47" s="182" t="n"/>
      <c r="CX47" s="182" t="n"/>
      <c r="CY47" s="182" t="n"/>
      <c r="CZ47" s="182" t="n"/>
      <c r="DA47" s="182" t="n"/>
      <c r="DB47" s="189" t="n">
        <v>41</v>
      </c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2" t="n"/>
      <c r="EF47" s="182" t="n"/>
      <c r="EG47" s="182" t="n"/>
      <c r="EH47" s="182" t="n"/>
      <c r="EI47" s="182" t="n"/>
      <c r="EJ47" s="182" t="n"/>
      <c r="EK47" s="182" t="n"/>
      <c r="EL47" s="182" t="n"/>
      <c r="EM47" s="182" t="n"/>
      <c r="EN47" s="182" t="n"/>
      <c r="EO47" s="182" t="n"/>
      <c r="EP47" s="182" t="n"/>
      <c r="EQ47" s="182" t="n"/>
      <c r="ER47" s="182" t="n"/>
      <c r="ES47" s="182" t="n"/>
      <c r="ET47" s="182" t="n"/>
      <c r="EU47" s="182" t="n"/>
      <c r="EV47" s="182" t="n"/>
      <c r="EW47" s="182" t="n"/>
      <c r="EX47" s="182" t="n"/>
      <c r="EY47" s="182" t="n"/>
      <c r="EZ47" s="182" t="n"/>
      <c r="FA47" s="182" t="n"/>
      <c r="FB47" s="182" t="n"/>
      <c r="FC47" s="182" t="n"/>
      <c r="FD47" s="182" t="n"/>
      <c r="FE47" s="184" t="n"/>
      <c r="FF47" s="184" t="n"/>
      <c r="FG47" s="184" t="n"/>
      <c r="FH47" s="185">
        <f>SUM(F47:FG47)</f>
        <v/>
      </c>
      <c r="FI47" s="186">
        <f>E47-FH47</f>
        <v/>
      </c>
    </row>
    <row r="48" hidden="1">
      <c r="A48" s="5" t="n">
        <v>47</v>
      </c>
      <c r="B48" s="179" t="n">
        <v>44505</v>
      </c>
      <c r="C48" s="68" t="inlineStr">
        <is>
          <t>3-425-01540</t>
        </is>
      </c>
      <c r="D48" s="180" t="n">
        <v>44481</v>
      </c>
      <c r="E48" s="181" t="n">
        <v>1131.16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9" t="n">
        <v>457.25</v>
      </c>
      <c r="DC48" s="182" t="n"/>
      <c r="DD48" s="182" t="n"/>
      <c r="DE48" s="182" t="n"/>
      <c r="DF48" s="182" t="n"/>
      <c r="DG48" s="182" t="n"/>
      <c r="DH48" s="189" t="n">
        <v>673.91</v>
      </c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2" t="n"/>
      <c r="EH48" s="182" t="n"/>
      <c r="EI48" s="182" t="n"/>
      <c r="EJ48" s="182" t="n"/>
      <c r="EK48" s="182" t="n"/>
      <c r="EL48" s="182" t="n"/>
      <c r="EM48" s="182" t="n"/>
      <c r="EN48" s="182" t="n"/>
      <c r="EO48" s="182" t="n"/>
      <c r="EP48" s="182" t="n"/>
      <c r="EQ48" s="182" t="n"/>
      <c r="ER48" s="182" t="n"/>
      <c r="ES48" s="182" t="n"/>
      <c r="ET48" s="182" t="n"/>
      <c r="EU48" s="182" t="n"/>
      <c r="EV48" s="182" t="n"/>
      <c r="EW48" s="182" t="n"/>
      <c r="EX48" s="182" t="n"/>
      <c r="EY48" s="182" t="n"/>
      <c r="EZ48" s="182" t="n"/>
      <c r="FA48" s="182" t="n"/>
      <c r="FB48" s="182" t="n"/>
      <c r="FC48" s="182" t="n"/>
      <c r="FD48" s="182" t="n"/>
      <c r="FE48" s="184" t="n"/>
      <c r="FF48" s="184" t="n"/>
      <c r="FG48" s="184" t="n"/>
      <c r="FH48" s="185">
        <f>SUM(F48:FG48)</f>
        <v/>
      </c>
      <c r="FI48" s="186">
        <f>E48-FH48</f>
        <v/>
      </c>
    </row>
    <row r="49" hidden="1">
      <c r="A49" s="5" t="n">
        <v>48</v>
      </c>
      <c r="B49" s="179" t="n">
        <v>44505</v>
      </c>
      <c r="C49" s="68" t="inlineStr">
        <is>
          <t>3-427-31182</t>
        </is>
      </c>
      <c r="D49" s="180" t="n">
        <v>44488</v>
      </c>
      <c r="E49" s="181" t="n">
        <v>2077.43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9" t="n">
        <v>2077.43</v>
      </c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2" t="n"/>
      <c r="EM49" s="182" t="n"/>
      <c r="EN49" s="182" t="n"/>
      <c r="EO49" s="182" t="n"/>
      <c r="EP49" s="182" t="n"/>
      <c r="EQ49" s="182" t="n"/>
      <c r="ER49" s="182" t="n"/>
      <c r="ES49" s="182" t="n"/>
      <c r="ET49" s="182" t="n"/>
      <c r="EU49" s="182" t="n"/>
      <c r="EV49" s="182" t="n"/>
      <c r="EW49" s="182" t="n"/>
      <c r="EX49" s="182" t="n"/>
      <c r="EY49" s="182" t="n"/>
      <c r="EZ49" s="182" t="n"/>
      <c r="FA49" s="182" t="n"/>
      <c r="FB49" s="182" t="n"/>
      <c r="FC49" s="182" t="n"/>
      <c r="FD49" s="182" t="n"/>
      <c r="FE49" s="184" t="n"/>
      <c r="FF49" s="184" t="n"/>
      <c r="FG49" s="184" t="n"/>
      <c r="FH49" s="185">
        <f>SUM(F49:FG49)</f>
        <v/>
      </c>
      <c r="FI49" s="186">
        <f>E49-FH49</f>
        <v/>
      </c>
    </row>
    <row r="50" hidden="1">
      <c r="A50" s="5" t="n">
        <v>49</v>
      </c>
      <c r="B50" s="179" t="n">
        <v>44505</v>
      </c>
      <c r="C50" s="68" t="inlineStr">
        <is>
          <t>3-428-60759</t>
        </is>
      </c>
      <c r="D50" s="180" t="n">
        <v>44490</v>
      </c>
      <c r="E50" s="181" t="n">
        <v>6221.18</v>
      </c>
      <c r="F50" s="182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9" t="n">
        <v>4343.1</v>
      </c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2" t="n"/>
      <c r="EM50" s="182" t="n"/>
      <c r="EN50" s="182" t="n"/>
      <c r="EO50" s="189" t="n">
        <v>1878.08</v>
      </c>
      <c r="EP50" s="182" t="n"/>
      <c r="EQ50" s="182" t="n"/>
      <c r="ER50" s="182" t="n"/>
      <c r="ES50" s="182" t="n"/>
      <c r="ET50" s="182" t="n"/>
      <c r="EU50" s="182" t="n"/>
      <c r="EV50" s="182" t="n"/>
      <c r="EW50" s="182" t="n"/>
      <c r="EX50" s="182" t="n"/>
      <c r="EY50" s="182" t="n"/>
      <c r="EZ50" s="182" t="n"/>
      <c r="FA50" s="182" t="n"/>
      <c r="FB50" s="182" t="n"/>
      <c r="FC50" s="182" t="n"/>
      <c r="FD50" s="182" t="n"/>
      <c r="FE50" s="184" t="n"/>
      <c r="FF50" s="184" t="n"/>
      <c r="FG50" s="184" t="n"/>
      <c r="FH50" s="185">
        <f>SUM(F50:FG50)</f>
        <v/>
      </c>
      <c r="FI50" s="186">
        <f>E50-FH50</f>
        <v/>
      </c>
    </row>
    <row r="51" hidden="1">
      <c r="A51" s="5" t="n">
        <v>50</v>
      </c>
      <c r="B51" s="179" t="n">
        <v>44505</v>
      </c>
      <c r="C51" s="68" t="inlineStr">
        <is>
          <t>3-428-60845</t>
        </is>
      </c>
      <c r="D51" s="180" t="n">
        <v>44491</v>
      </c>
      <c r="E51" s="181" t="n">
        <v>673.91</v>
      </c>
      <c r="F51" s="182" t="n"/>
      <c r="G51" s="182" t="n"/>
      <c r="H51" s="182" t="n"/>
      <c r="I51" s="182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2" t="n"/>
      <c r="DE51" s="182" t="n"/>
      <c r="DF51" s="182" t="n"/>
      <c r="DG51" s="182" t="n"/>
      <c r="DH51" s="189" t="n">
        <v>673.91</v>
      </c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2" t="n"/>
      <c r="EB51" s="182" t="n"/>
      <c r="EC51" s="182" t="n"/>
      <c r="ED51" s="182" t="n"/>
      <c r="EE51" s="182" t="n"/>
      <c r="EF51" s="182" t="n"/>
      <c r="EG51" s="182" t="n"/>
      <c r="EH51" s="182" t="n"/>
      <c r="EI51" s="182" t="n"/>
      <c r="EJ51" s="182" t="n"/>
      <c r="EK51" s="182" t="n"/>
      <c r="EL51" s="182" t="n"/>
      <c r="EM51" s="182" t="n"/>
      <c r="EN51" s="182" t="n"/>
      <c r="EO51" s="182" t="n"/>
      <c r="EP51" s="182" t="n"/>
      <c r="EQ51" s="182" t="n"/>
      <c r="ER51" s="182" t="n"/>
      <c r="ES51" s="182" t="n"/>
      <c r="ET51" s="182" t="n"/>
      <c r="EU51" s="182" t="n"/>
      <c r="EV51" s="182" t="n"/>
      <c r="EW51" s="182" t="n"/>
      <c r="EX51" s="182" t="n"/>
      <c r="EY51" s="182" t="n"/>
      <c r="EZ51" s="182" t="n"/>
      <c r="FA51" s="182" t="n"/>
      <c r="FB51" s="182" t="n"/>
      <c r="FC51" s="182" t="n"/>
      <c r="FD51" s="182" t="n"/>
      <c r="FE51" s="184" t="n"/>
      <c r="FF51" s="184" t="n"/>
      <c r="FG51" s="184" t="n"/>
      <c r="FH51" s="185">
        <f>SUM(F51:FG51)</f>
        <v/>
      </c>
      <c r="FI51" s="186">
        <f>E51-FH51</f>
        <v/>
      </c>
    </row>
    <row r="52" hidden="1">
      <c r="A52" s="5" t="n">
        <v>51</v>
      </c>
      <c r="B52" s="179" t="n">
        <v>44505</v>
      </c>
      <c r="C52" s="68" t="inlineStr">
        <is>
          <t>3-429-10989</t>
        </is>
      </c>
      <c r="D52" s="180" t="n">
        <v>44491</v>
      </c>
      <c r="E52" s="181" t="n">
        <v>7048.77</v>
      </c>
      <c r="F52" s="182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9" t="n">
        <v>5883.19</v>
      </c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2" t="n"/>
      <c r="EG52" s="182" t="n"/>
      <c r="EH52" s="182" t="n"/>
      <c r="EI52" s="182" t="n"/>
      <c r="EJ52" s="182" t="n"/>
      <c r="EK52" s="182" t="n"/>
      <c r="EL52" s="182" t="n"/>
      <c r="EM52" s="189" t="n">
        <v>38.75</v>
      </c>
      <c r="EN52" s="182" t="n"/>
      <c r="EO52" s="182" t="n"/>
      <c r="EP52" s="189" t="n">
        <v>38.75</v>
      </c>
      <c r="EQ52" s="189" t="n"/>
      <c r="ER52" s="182" t="n"/>
      <c r="ES52" s="182" t="n"/>
      <c r="ET52" s="182" t="n"/>
      <c r="EU52" s="182" t="n"/>
      <c r="EV52" s="182" t="n"/>
      <c r="EW52" s="182" t="n"/>
      <c r="EX52" s="189" t="n">
        <v>38.75</v>
      </c>
      <c r="EY52" s="189" t="n"/>
      <c r="EZ52" s="189" t="n">
        <v>1049.33</v>
      </c>
      <c r="FA52" s="182" t="n"/>
      <c r="FB52" s="182" t="n"/>
      <c r="FC52" s="182" t="n"/>
      <c r="FD52" s="182" t="n"/>
      <c r="FE52" s="184" t="n"/>
      <c r="FF52" s="184" t="n"/>
      <c r="FG52" s="184" t="n"/>
      <c r="FH52" s="185">
        <f>SUM(F52:FG52)</f>
        <v/>
      </c>
      <c r="FI52" s="186">
        <f>E52-FH52</f>
        <v/>
      </c>
    </row>
    <row r="53" hidden="1">
      <c r="A53" s="5" t="n">
        <v>52</v>
      </c>
      <c r="B53" s="179" t="n">
        <v>44505</v>
      </c>
      <c r="C53" s="68" t="inlineStr">
        <is>
          <t>3-429-68905</t>
        </is>
      </c>
      <c r="D53" s="180" t="n">
        <v>44494</v>
      </c>
      <c r="E53" s="181" t="n">
        <v>4428.18</v>
      </c>
      <c r="F53" s="182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9" t="n">
        <v>1277.81</v>
      </c>
      <c r="AE53" s="189" t="n">
        <v>1303.31</v>
      </c>
      <c r="AF53" s="189" t="n">
        <v>1303.31</v>
      </c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9" t="n">
        <v>38.75</v>
      </c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9" t="n">
        <v>505</v>
      </c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2" t="n"/>
      <c r="EG53" s="182" t="n"/>
      <c r="EH53" s="182" t="n"/>
      <c r="EI53" s="182" t="n"/>
      <c r="EJ53" s="182" t="n"/>
      <c r="EK53" s="182" t="n"/>
      <c r="EL53" s="182" t="n"/>
      <c r="EM53" s="182" t="n"/>
      <c r="EN53" s="182" t="n"/>
      <c r="EO53" s="182" t="n"/>
      <c r="EP53" s="182" t="n"/>
      <c r="EQ53" s="182" t="n"/>
      <c r="ER53" s="182" t="n"/>
      <c r="ES53" s="182" t="n"/>
      <c r="ET53" s="182" t="n"/>
      <c r="EU53" s="182" t="n"/>
      <c r="EV53" s="182" t="n"/>
      <c r="EW53" s="182" t="n"/>
      <c r="EX53" s="182" t="n"/>
      <c r="EY53" s="182" t="n"/>
      <c r="EZ53" s="182" t="n"/>
      <c r="FA53" s="182" t="n"/>
      <c r="FB53" s="182" t="n"/>
      <c r="FC53" s="182" t="n"/>
      <c r="FD53" s="182" t="n"/>
      <c r="FE53" s="184" t="n"/>
      <c r="FF53" s="184" t="n"/>
      <c r="FG53" s="184" t="n"/>
      <c r="FH53" s="185">
        <f>SUM(F53:FG53)</f>
        <v/>
      </c>
      <c r="FI53" s="186">
        <f>E53-FH53</f>
        <v/>
      </c>
    </row>
    <row r="54" hidden="1">
      <c r="A54" s="5" t="n">
        <v>53</v>
      </c>
      <c r="B54" s="179" t="n">
        <v>44505</v>
      </c>
      <c r="C54" s="68" t="inlineStr">
        <is>
          <t>3-430-95302</t>
        </is>
      </c>
      <c r="D54" s="180" t="n">
        <v>44497</v>
      </c>
      <c r="E54" s="181" t="n">
        <v>529.46</v>
      </c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9" t="n">
        <v>153.71</v>
      </c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2" t="n"/>
      <c r="DY54" s="182" t="n"/>
      <c r="DZ54" s="182" t="n"/>
      <c r="EA54" s="182" t="n"/>
      <c r="EB54" s="182" t="n"/>
      <c r="EC54" s="182" t="n"/>
      <c r="ED54" s="182" t="n"/>
      <c r="EE54" s="182" t="n"/>
      <c r="EF54" s="182" t="n"/>
      <c r="EG54" s="182" t="n"/>
      <c r="EH54" s="182" t="n"/>
      <c r="EI54" s="182" t="n"/>
      <c r="EJ54" s="182" t="n"/>
      <c r="EK54" s="182" t="n"/>
      <c r="EL54" s="182" t="n"/>
      <c r="EM54" s="182" t="n"/>
      <c r="EN54" s="182" t="n"/>
      <c r="EO54" s="182" t="n"/>
      <c r="EP54" s="182" t="n"/>
      <c r="EQ54" s="182" t="n"/>
      <c r="ER54" s="182" t="n"/>
      <c r="ES54" s="182" t="n"/>
      <c r="ET54" s="182" t="n"/>
      <c r="EU54" s="182" t="n"/>
      <c r="EV54" s="182" t="n"/>
      <c r="EW54" s="182" t="n"/>
      <c r="EX54" s="189" t="n">
        <v>375.75</v>
      </c>
      <c r="EY54" s="189" t="n"/>
      <c r="EZ54" s="182" t="n"/>
      <c r="FA54" s="182" t="n"/>
      <c r="FB54" s="182" t="n"/>
      <c r="FC54" s="182" t="n"/>
      <c r="FD54" s="182" t="n"/>
      <c r="FE54" s="184" t="n"/>
      <c r="FF54" s="184" t="n"/>
      <c r="FG54" s="184" t="n"/>
      <c r="FH54" s="185">
        <f>SUM(F54:FG54)</f>
        <v/>
      </c>
      <c r="FI54" s="186">
        <f>E54-FH54</f>
        <v/>
      </c>
    </row>
    <row r="55" hidden="1">
      <c r="A55" s="5" t="n">
        <v>54</v>
      </c>
      <c r="B55" s="179" t="n">
        <v>44505</v>
      </c>
      <c r="C55" s="68" t="inlineStr">
        <is>
          <t>7-548-42018</t>
        </is>
      </c>
      <c r="D55" s="180" t="n">
        <v>44497</v>
      </c>
      <c r="E55" s="181" t="n">
        <v>30.14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9" t="n">
        <v>13.87</v>
      </c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2" t="n"/>
      <c r="EM55" s="182" t="n"/>
      <c r="EN55" s="182" t="n"/>
      <c r="EO55" s="182" t="n"/>
      <c r="EP55" s="182" t="n"/>
      <c r="EQ55" s="182" t="n"/>
      <c r="ER55" s="182" t="n"/>
      <c r="ES55" s="189">
        <f>10.43+5.84</f>
        <v/>
      </c>
      <c r="ET55" s="189" t="n"/>
      <c r="EU55" s="182" t="n"/>
      <c r="EV55" s="182" t="n"/>
      <c r="EW55" s="182" t="n"/>
      <c r="EX55" s="182" t="n"/>
      <c r="EY55" s="182" t="n"/>
      <c r="EZ55" s="182" t="n"/>
      <c r="FA55" s="182" t="n"/>
      <c r="FB55" s="182" t="n"/>
      <c r="FC55" s="182" t="n"/>
      <c r="FD55" s="182" t="n"/>
      <c r="FE55" s="184" t="n"/>
      <c r="FF55" s="184" t="n"/>
      <c r="FG55" s="184" t="n"/>
      <c r="FH55" s="185">
        <f>SUM(F55:FG55)</f>
        <v/>
      </c>
      <c r="FI55" s="186">
        <f>E55-FH55</f>
        <v/>
      </c>
    </row>
    <row r="56" hidden="1">
      <c r="A56" s="5" t="n">
        <v>55</v>
      </c>
      <c r="B56" s="179" t="n">
        <v>44505</v>
      </c>
      <c r="C56" s="68" t="inlineStr">
        <is>
          <t>3-431-49604</t>
        </is>
      </c>
      <c r="D56" s="180" t="n">
        <v>44498</v>
      </c>
      <c r="E56" s="181" t="n">
        <v>1824.48</v>
      </c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9" t="n">
        <v>1044.74</v>
      </c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9" t="n">
        <v>149.63</v>
      </c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2" t="n"/>
      <c r="EH56" s="182" t="n"/>
      <c r="EI56" s="182" t="n"/>
      <c r="EJ56" s="182" t="n"/>
      <c r="EK56" s="182" t="n"/>
      <c r="EL56" s="182" t="n"/>
      <c r="EM56" s="182" t="n"/>
      <c r="EN56" s="182" t="n"/>
      <c r="EO56" s="182" t="n"/>
      <c r="EP56" s="182" t="n"/>
      <c r="EQ56" s="182" t="n"/>
      <c r="ER56" s="182" t="n"/>
      <c r="ES56" s="182" t="n"/>
      <c r="ET56" s="182" t="n"/>
      <c r="EU56" s="182" t="n"/>
      <c r="EV56" s="182" t="n"/>
      <c r="EW56" s="182" t="n"/>
      <c r="EX56" s="182" t="n"/>
      <c r="EY56" s="182" t="n"/>
      <c r="EZ56" s="182" t="n"/>
      <c r="FA56" s="189" t="n">
        <v>630.11</v>
      </c>
      <c r="FB56" s="182" t="n"/>
      <c r="FC56" s="182" t="n"/>
      <c r="FD56" s="182" t="n"/>
      <c r="FE56" s="184" t="n"/>
      <c r="FF56" s="184" t="n"/>
      <c r="FG56" s="184" t="n"/>
      <c r="FH56" s="185">
        <f>SUM(F56:FG56)</f>
        <v/>
      </c>
      <c r="FI56" s="186">
        <f>E56-FH56</f>
        <v/>
      </c>
    </row>
    <row r="57" hidden="1">
      <c r="A57" s="5" t="n">
        <v>56</v>
      </c>
      <c r="B57" s="179" t="n">
        <v>44505</v>
      </c>
      <c r="C57" s="68" t="inlineStr">
        <is>
          <t>7-519-33977</t>
        </is>
      </c>
      <c r="D57" s="180" t="n">
        <v>44470</v>
      </c>
      <c r="E57" s="181" t="n">
        <v>2339.39</v>
      </c>
      <c r="F57" s="182" t="n"/>
      <c r="G57" s="189" t="n">
        <v>7.77</v>
      </c>
      <c r="H57" s="189" t="n">
        <v>9.67</v>
      </c>
      <c r="I57" s="182" t="n"/>
      <c r="J57" s="182" t="n"/>
      <c r="K57" s="182" t="n"/>
      <c r="L57" s="189" t="n">
        <v>24.74</v>
      </c>
      <c r="M57" s="182" t="n"/>
      <c r="N57" s="182" t="n"/>
      <c r="O57" s="189" t="n">
        <v>10.97</v>
      </c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9" t="n">
        <v>9.65</v>
      </c>
      <c r="AA57" s="182" t="n"/>
      <c r="AB57" s="182" t="n"/>
      <c r="AC57" s="182" t="n"/>
      <c r="AD57" s="182" t="n"/>
      <c r="AE57" s="182" t="n"/>
      <c r="AF57" s="182" t="n"/>
      <c r="AG57" s="189" t="n">
        <v>90.42</v>
      </c>
      <c r="AH57" s="182" t="n"/>
      <c r="AI57" s="189" t="n">
        <v>13.12</v>
      </c>
      <c r="AJ57" s="182" t="n"/>
      <c r="AK57" s="189" t="n">
        <v>9.67</v>
      </c>
      <c r="AL57" s="189" t="n">
        <v>56.34</v>
      </c>
      <c r="AM57" s="189" t="n">
        <v>10.97</v>
      </c>
      <c r="AN57" s="189" t="n">
        <v>33.75</v>
      </c>
      <c r="AO57" s="182" t="n"/>
      <c r="AP57" s="182" t="n"/>
      <c r="AQ57" s="189" t="n">
        <v>159.32</v>
      </c>
      <c r="AR57" s="189" t="n">
        <v>50.79</v>
      </c>
      <c r="AS57" s="189" t="n"/>
      <c r="AT57" s="182" t="n"/>
      <c r="AU57" s="182" t="n"/>
      <c r="AV57" s="182" t="n"/>
      <c r="AW57" s="189" t="n">
        <v>126.82</v>
      </c>
      <c r="AX57" s="182" t="n"/>
      <c r="AY57" s="182" t="n"/>
      <c r="AZ57" s="182" t="n"/>
      <c r="BA57" s="182" t="n"/>
      <c r="BB57" s="182" t="n"/>
      <c r="BC57" s="189" t="n">
        <v>52.76</v>
      </c>
      <c r="BD57" s="182" t="n"/>
      <c r="BE57" s="189" t="n">
        <v>182.21</v>
      </c>
      <c r="BF57" s="182" t="n"/>
      <c r="BG57" s="182" t="n"/>
      <c r="BH57" s="182" t="n"/>
      <c r="BI57" s="182" t="n"/>
      <c r="BJ57" s="182" t="n"/>
      <c r="BK57" s="189" t="n">
        <v>21.29</v>
      </c>
      <c r="BL57" s="182" t="n"/>
      <c r="BM57" s="182" t="n"/>
      <c r="BN57" s="189" t="n">
        <v>24.09</v>
      </c>
      <c r="BO57" s="182" t="n"/>
      <c r="BP57" s="182" t="n"/>
      <c r="BQ57" s="182" t="n"/>
      <c r="BR57" s="182" t="n"/>
      <c r="BS57" s="182" t="n"/>
      <c r="BT57" s="189" t="n">
        <v>341.89</v>
      </c>
      <c r="BU57" s="182" t="n"/>
      <c r="BV57" s="189" t="n">
        <v>80.02</v>
      </c>
      <c r="BW57" s="189" t="n">
        <v>46.89</v>
      </c>
      <c r="BX57" s="182" t="n"/>
      <c r="BY57" s="182" t="n"/>
      <c r="BZ57" s="182" t="n"/>
      <c r="CA57" s="189" t="n">
        <v>17.51</v>
      </c>
      <c r="CB57" s="189" t="n">
        <v>9.65</v>
      </c>
      <c r="CC57" s="182" t="n"/>
      <c r="CD57" s="182" t="n"/>
      <c r="CE57" s="182" t="n"/>
      <c r="CF57" s="182" t="n"/>
      <c r="CG57" s="182" t="n"/>
      <c r="CH57" s="189" t="n">
        <v>33.76</v>
      </c>
      <c r="CI57" s="189" t="n">
        <v>7.77</v>
      </c>
      <c r="CJ57" s="189" t="n">
        <v>10.97</v>
      </c>
      <c r="CK57" s="189" t="n"/>
      <c r="CL57" s="189" t="n">
        <v>10.97</v>
      </c>
      <c r="CM57" s="182" t="n"/>
      <c r="CN57" s="189" t="n">
        <v>25.68</v>
      </c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9" t="n">
        <v>42.56</v>
      </c>
      <c r="DA57" s="182" t="n"/>
      <c r="DB57" s="189" t="n">
        <v>16.57</v>
      </c>
      <c r="DC57" s="182" t="n"/>
      <c r="DD57" s="189" t="n">
        <v>7.75</v>
      </c>
      <c r="DE57" s="182" t="n"/>
      <c r="DF57" s="189" t="n">
        <v>12.59</v>
      </c>
      <c r="DG57" s="182" t="n"/>
      <c r="DH57" s="182" t="n"/>
      <c r="DI57" s="182" t="n"/>
      <c r="DJ57" s="182" t="n"/>
      <c r="DK57" s="182" t="n"/>
      <c r="DL57" s="189" t="n">
        <v>49.61</v>
      </c>
      <c r="DM57" s="182" t="n"/>
      <c r="DN57" s="182" t="n"/>
      <c r="DO57" s="182" t="n"/>
      <c r="DP57" s="189" t="n">
        <v>72.16</v>
      </c>
      <c r="DQ57" s="182" t="n"/>
      <c r="DR57" s="189">
        <f>26.49+13.75</f>
        <v/>
      </c>
      <c r="DS57" s="189" t="n">
        <v>50.25</v>
      </c>
      <c r="DT57" s="189" t="n">
        <v>23.29</v>
      </c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9" t="n">
        <v>17.4</v>
      </c>
      <c r="EF57" s="189" t="n">
        <v>38.67</v>
      </c>
      <c r="EG57" s="182" t="n"/>
      <c r="EH57" s="182" t="n"/>
      <c r="EI57" s="182" t="n"/>
      <c r="EJ57" s="182" t="n"/>
      <c r="EK57" s="189" t="n">
        <v>85.98</v>
      </c>
      <c r="EL57" s="182" t="n"/>
      <c r="EM57" s="182" t="n"/>
      <c r="EN57" s="182" t="n"/>
      <c r="EO57" s="189" t="n">
        <v>32.82</v>
      </c>
      <c r="EP57" s="182" t="n"/>
      <c r="EQ57" s="218" t="n"/>
      <c r="ER57" s="229">
        <f>57.63+170.35</f>
        <v/>
      </c>
      <c r="ES57" s="189" t="n">
        <v>10.13</v>
      </c>
      <c r="ET57" s="189" t="n"/>
      <c r="EU57" s="189" t="n">
        <v>23.02</v>
      </c>
      <c r="EV57" s="182" t="n"/>
      <c r="EW57" s="182" t="n"/>
      <c r="EX57" s="189" t="n">
        <v>22.26</v>
      </c>
      <c r="EY57" s="189" t="n"/>
      <c r="EZ57" s="182" t="n"/>
      <c r="FA57" s="182" t="n"/>
      <c r="FB57" s="189" t="n">
        <v>86.65000000000001</v>
      </c>
      <c r="FC57" s="182" t="n"/>
      <c r="FD57" s="182" t="n"/>
      <c r="FE57" s="184" t="n"/>
      <c r="FF57" s="184" t="n"/>
      <c r="FG57" s="184" t="n"/>
      <c r="FH57" s="185">
        <f>SUM(F57:FG57)</f>
        <v/>
      </c>
      <c r="FI57" s="186">
        <f>E57-FH57</f>
        <v/>
      </c>
    </row>
    <row r="58" hidden="1">
      <c r="A58" s="5" t="n">
        <v>57</v>
      </c>
      <c r="B58" s="179" t="n">
        <v>44505</v>
      </c>
      <c r="C58" s="68" t="inlineStr">
        <is>
          <t>3-421-91943</t>
        </is>
      </c>
      <c r="D58" s="180" t="n">
        <v>44473</v>
      </c>
      <c r="E58" s="181" t="n">
        <v>10663.41</v>
      </c>
      <c r="F58" s="182" t="n"/>
      <c r="G58" s="182" t="n"/>
      <c r="H58" s="189" t="n">
        <v>176.65</v>
      </c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9" t="n">
        <v>55.3</v>
      </c>
      <c r="AA58" s="182" t="n"/>
      <c r="AB58" s="182" t="n"/>
      <c r="AC58" s="182" t="n"/>
      <c r="AD58" s="189" t="n">
        <v>259.23</v>
      </c>
      <c r="AE58" s="182" t="n"/>
      <c r="AF58" s="182" t="n"/>
      <c r="AG58" s="189" t="n">
        <v>152.89</v>
      </c>
      <c r="AH58" s="182" t="n"/>
      <c r="AI58" s="182" t="n"/>
      <c r="AJ58" s="182" t="n"/>
      <c r="AK58" s="182" t="n"/>
      <c r="AL58" s="189" t="n">
        <v>170.18</v>
      </c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9" t="n">
        <v>190.28</v>
      </c>
      <c r="BB58" s="182" t="n"/>
      <c r="BC58" s="182" t="n"/>
      <c r="BD58" s="182" t="n"/>
      <c r="BE58" s="189" t="n">
        <v>305.78</v>
      </c>
      <c r="BF58" s="182" t="n"/>
      <c r="BG58" s="182" t="n"/>
      <c r="BH58" s="182" t="n"/>
      <c r="BI58" s="182" t="n"/>
      <c r="BJ58" s="182" t="n"/>
      <c r="BK58" s="182" t="n"/>
      <c r="BL58" s="182" t="n"/>
      <c r="BM58" s="189" t="n">
        <v>151.93</v>
      </c>
      <c r="BN58" s="189" t="n">
        <v>353.77</v>
      </c>
      <c r="BO58" s="182" t="n"/>
      <c r="BP58" s="182" t="n"/>
      <c r="BQ58" s="182" t="n"/>
      <c r="BR58" s="182" t="n"/>
      <c r="BS58" s="182" t="n"/>
      <c r="BT58" s="189" t="n">
        <v>151.93</v>
      </c>
      <c r="BU58" s="189" t="n">
        <v>151.93</v>
      </c>
      <c r="BV58" s="189" t="n">
        <v>152.34</v>
      </c>
      <c r="BW58" s="189" t="n">
        <v>152.58</v>
      </c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9" t="n">
        <v>353.77</v>
      </c>
      <c r="CI58" s="189" t="n">
        <v>268.19</v>
      </c>
      <c r="CJ58" s="189" t="n">
        <v>260.66</v>
      </c>
      <c r="CK58" s="189" t="n"/>
      <c r="CL58" s="189" t="n">
        <v>299.25</v>
      </c>
      <c r="CM58" s="182" t="n"/>
      <c r="CN58" s="189" t="n">
        <v>269.44</v>
      </c>
      <c r="CO58" s="182" t="n"/>
      <c r="CP58" s="182" t="n"/>
      <c r="CQ58" s="182" t="n"/>
      <c r="CR58" s="189" t="n">
        <v>169.88</v>
      </c>
      <c r="CS58" s="182" t="n"/>
      <c r="CT58" s="182" t="n"/>
      <c r="CU58" s="189" t="n">
        <v>189.16</v>
      </c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9" t="n">
        <v>518.34</v>
      </c>
      <c r="DE58" s="182" t="n"/>
      <c r="DF58" s="182" t="n"/>
      <c r="DG58" s="189" t="n">
        <v>268.19</v>
      </c>
      <c r="DH58" s="189" t="n">
        <v>383.29</v>
      </c>
      <c r="DI58" s="182" t="n"/>
      <c r="DJ58" s="189" t="n">
        <v>267.54</v>
      </c>
      <c r="DK58" s="182" t="n"/>
      <c r="DL58" s="189" t="n">
        <v>128.78</v>
      </c>
      <c r="DM58" s="189" t="n">
        <v>219.22</v>
      </c>
      <c r="DN58" s="182" t="n"/>
      <c r="DO58" s="182" t="n"/>
      <c r="DP58" s="182" t="n"/>
      <c r="DQ58" s="182" t="n"/>
      <c r="DR58" s="189" t="n">
        <v>250.19</v>
      </c>
      <c r="DS58" s="189" t="n">
        <v>433.74</v>
      </c>
      <c r="DT58" s="182" t="n"/>
      <c r="DU58" s="182" t="n"/>
      <c r="DV58" s="182" t="n"/>
      <c r="DW58" s="189" t="n">
        <v>282.2</v>
      </c>
      <c r="DX58" s="182" t="n"/>
      <c r="DY58" s="182" t="n"/>
      <c r="DZ58" s="182" t="n"/>
      <c r="EA58" s="182" t="n"/>
      <c r="EB58" s="182" t="n"/>
      <c r="EC58" s="182" t="n"/>
      <c r="ED58" s="182" t="n"/>
      <c r="EE58" s="189">
        <f>171.85+432.17</f>
        <v/>
      </c>
      <c r="EF58" s="189" t="n">
        <v>2245.17</v>
      </c>
      <c r="EG58" s="182" t="n"/>
      <c r="EH58" s="182" t="n"/>
      <c r="EI58" s="182" t="n"/>
      <c r="EJ58" s="182" t="n"/>
      <c r="EK58" s="182" t="n"/>
      <c r="EL58" s="182" t="n"/>
      <c r="EM58" s="182" t="n"/>
      <c r="EN58" s="182" t="n"/>
      <c r="EO58" s="189" t="n">
        <v>281.62</v>
      </c>
      <c r="EP58" s="182" t="n"/>
      <c r="EQ58" s="182" t="n"/>
      <c r="ER58" s="189" t="n">
        <v>183.97</v>
      </c>
      <c r="ES58" s="189" t="n">
        <v>128.9</v>
      </c>
      <c r="ET58" s="189" t="n"/>
      <c r="EU58" s="189" t="n">
        <v>233.1</v>
      </c>
      <c r="EV58" s="182" t="n"/>
      <c r="EW58" s="182" t="n"/>
      <c r="EX58" s="182" t="n"/>
      <c r="EY58" s="182" t="n"/>
      <c r="EZ58" s="182" t="n"/>
      <c r="FA58" s="182" t="n"/>
      <c r="FB58" s="182" t="n"/>
      <c r="FC58" s="182" t="n"/>
      <c r="FD58" s="182" t="n"/>
      <c r="FE58" s="184" t="n"/>
      <c r="FF58" s="184" t="n"/>
      <c r="FG58" s="184" t="n"/>
      <c r="FH58" s="185">
        <f>SUM(F58:FG58)</f>
        <v/>
      </c>
      <c r="FI58" s="186">
        <f>E58-FH58</f>
        <v/>
      </c>
    </row>
    <row r="59" hidden="1">
      <c r="A59" s="5" t="n">
        <v>58</v>
      </c>
      <c r="B59" s="179" t="n">
        <v>44505</v>
      </c>
      <c r="C59" s="68" t="inlineStr">
        <is>
          <t>7-526-16373</t>
        </is>
      </c>
      <c r="D59" s="180" t="n">
        <v>44477</v>
      </c>
      <c r="E59" s="181" t="n">
        <v>4574.04</v>
      </c>
      <c r="F59" s="189" t="n">
        <v>10.99</v>
      </c>
      <c r="G59" s="189" t="n">
        <v>22.16</v>
      </c>
      <c r="H59" s="189" t="n">
        <v>7.21</v>
      </c>
      <c r="I59" s="182" t="n"/>
      <c r="J59" s="182" t="n"/>
      <c r="K59" s="182" t="n"/>
      <c r="L59" s="189" t="n">
        <v>24.3</v>
      </c>
      <c r="M59" s="189" t="n">
        <v>15.9</v>
      </c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9" t="n">
        <v>17.07</v>
      </c>
      <c r="AA59" s="189" t="n">
        <v>10.15</v>
      </c>
      <c r="AB59" s="182" t="n"/>
      <c r="AC59" s="182" t="n"/>
      <c r="AD59" s="189" t="n">
        <v>75.66</v>
      </c>
      <c r="AE59" s="182" t="n"/>
      <c r="AF59" s="189" t="n">
        <v>20.84</v>
      </c>
      <c r="AG59" s="189" t="n">
        <v>9.68</v>
      </c>
      <c r="AH59" s="182" t="n"/>
      <c r="AI59" s="182" t="n"/>
      <c r="AJ59" s="182" t="n"/>
      <c r="AK59" s="189" t="n">
        <v>9.67</v>
      </c>
      <c r="AL59" s="189" t="n">
        <v>40.31</v>
      </c>
      <c r="AM59" s="182" t="n"/>
      <c r="AN59" s="189" t="n">
        <v>27.88</v>
      </c>
      <c r="AO59" s="182" t="n"/>
      <c r="AP59" s="182" t="n"/>
      <c r="AQ59" s="189">
        <f>19.36+9.67</f>
        <v/>
      </c>
      <c r="AR59" s="189" t="n">
        <v>13.12</v>
      </c>
      <c r="AS59" s="189" t="n"/>
      <c r="AT59" s="182" t="n"/>
      <c r="AU59" s="182" t="n"/>
      <c r="AV59" s="182" t="n"/>
      <c r="AW59" s="189" t="n">
        <v>147.68</v>
      </c>
      <c r="AX59" s="182" t="n"/>
      <c r="AY59" s="182" t="n"/>
      <c r="AZ59" s="182" t="n"/>
      <c r="BA59" s="182" t="n"/>
      <c r="BB59" s="189" t="n">
        <v>9.68</v>
      </c>
      <c r="BC59" s="189" t="n">
        <v>45.41</v>
      </c>
      <c r="BD59" s="182" t="n"/>
      <c r="BE59" s="189" t="n">
        <v>36.22</v>
      </c>
      <c r="BF59" s="182" t="n"/>
      <c r="BG59" s="182" t="n"/>
      <c r="BH59" s="182" t="n"/>
      <c r="BI59" s="189" t="n">
        <v>49.59</v>
      </c>
      <c r="BJ59" s="189" t="n"/>
      <c r="BK59" s="189" t="n">
        <v>17.53</v>
      </c>
      <c r="BL59" s="189" t="n">
        <v>466.03</v>
      </c>
      <c r="BM59" s="182" t="n"/>
      <c r="BN59" s="189" t="n">
        <v>11.01</v>
      </c>
      <c r="BO59" s="182" t="n"/>
      <c r="BP59" s="182" t="n"/>
      <c r="BQ59" s="182" t="n"/>
      <c r="BR59" s="182" t="n"/>
      <c r="BS59" s="182" t="n"/>
      <c r="BT59" s="189" t="n">
        <v>582.77</v>
      </c>
      <c r="BU59" s="182" t="n"/>
      <c r="BV59" s="189" t="n">
        <v>154.59</v>
      </c>
      <c r="BW59" s="189" t="n">
        <v>17.72</v>
      </c>
      <c r="BX59" s="182" t="n"/>
      <c r="BY59" s="182" t="n"/>
      <c r="BZ59" s="182" t="n"/>
      <c r="CA59" s="189" t="n">
        <v>17.07</v>
      </c>
      <c r="CB59" s="189" t="n">
        <v>16.83</v>
      </c>
      <c r="CC59" s="182" t="n"/>
      <c r="CD59" s="182" t="n"/>
      <c r="CE59" s="182" t="n"/>
      <c r="CF59" s="182" t="n"/>
      <c r="CG59" s="189" t="n">
        <v>13.12</v>
      </c>
      <c r="CH59" s="182" t="n"/>
      <c r="CI59" s="189" t="n">
        <v>7.77</v>
      </c>
      <c r="CJ59" s="182" t="n"/>
      <c r="CK59" s="182" t="n"/>
      <c r="CL59" s="182" t="n"/>
      <c r="CM59" s="182" t="n"/>
      <c r="CN59" s="189" t="n">
        <v>22.26</v>
      </c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9" t="n">
        <v>24.26</v>
      </c>
      <c r="DM59" s="189" t="n">
        <v>76.73999999999999</v>
      </c>
      <c r="DN59" s="189" t="n">
        <v>13.62</v>
      </c>
      <c r="DO59" s="182" t="n"/>
      <c r="DP59" s="182" t="n"/>
      <c r="DQ59" s="182" t="n"/>
      <c r="DR59" s="182" t="n"/>
      <c r="DS59" s="189">
        <f>81.37+14.98</f>
        <v/>
      </c>
      <c r="DT59" s="182" t="n"/>
      <c r="DU59" s="182" t="n"/>
      <c r="DV59" s="189" t="n">
        <v>10.99</v>
      </c>
      <c r="DW59" s="189" t="n">
        <v>11.43</v>
      </c>
      <c r="DX59" s="182" t="n"/>
      <c r="DY59" s="182" t="n"/>
      <c r="DZ59" s="182" t="n"/>
      <c r="EA59" s="182" t="n"/>
      <c r="EB59" s="182" t="n"/>
      <c r="EC59" s="182" t="n"/>
      <c r="ED59" s="189" t="n">
        <v>14.65</v>
      </c>
      <c r="EE59" s="189" t="n">
        <v>18.43</v>
      </c>
      <c r="EF59" s="189" t="n">
        <v>11.43</v>
      </c>
      <c r="EG59" s="182" t="n"/>
      <c r="EH59" s="189" t="n">
        <v>11.01</v>
      </c>
      <c r="EI59" s="189" t="n"/>
      <c r="EJ59" s="189" t="n"/>
      <c r="EK59" s="182" t="n"/>
      <c r="EL59" s="189" t="n">
        <v>367.62</v>
      </c>
      <c r="EM59" s="182" t="n"/>
      <c r="EN59" s="182" t="n"/>
      <c r="EO59" s="189" t="n">
        <v>157.36</v>
      </c>
      <c r="EP59" s="189">
        <f>137.5+20.26</f>
        <v/>
      </c>
      <c r="EQ59" s="189" t="n"/>
      <c r="ER59" s="189" t="n">
        <v>122.59</v>
      </c>
      <c r="ES59" s="189" t="n">
        <v>173.09</v>
      </c>
      <c r="ET59" s="189" t="n"/>
      <c r="EU59" s="189" t="n">
        <v>60.25</v>
      </c>
      <c r="EV59" s="182" t="n"/>
      <c r="EW59" s="182" t="n"/>
      <c r="EX59" s="189" t="n">
        <v>1276.82</v>
      </c>
      <c r="EY59" s="189" t="n"/>
      <c r="EZ59" s="182" t="n"/>
      <c r="FA59" s="189" t="n">
        <v>12.61</v>
      </c>
      <c r="FB59" s="189" t="n">
        <v>7.78</v>
      </c>
      <c r="FC59" s="182" t="n"/>
      <c r="FD59" s="182" t="n"/>
      <c r="FE59" s="184" t="n"/>
      <c r="FF59" s="184" t="n"/>
      <c r="FG59" s="184" t="n"/>
      <c r="FH59" s="185">
        <f>SUM(F59:FG59)</f>
        <v/>
      </c>
      <c r="FI59" s="186">
        <f>E59-FH59</f>
        <v/>
      </c>
    </row>
    <row r="60" hidden="1">
      <c r="A60" s="5" t="n">
        <v>59</v>
      </c>
      <c r="B60" s="179" t="n">
        <v>44505</v>
      </c>
      <c r="C60" s="68" t="inlineStr">
        <is>
          <t>3-424-21277</t>
        </is>
      </c>
      <c r="D60" s="180" t="n">
        <v>44480</v>
      </c>
      <c r="E60" s="181" t="n">
        <v>10092.87</v>
      </c>
      <c r="F60" s="182" t="n"/>
      <c r="G60" s="189" t="n">
        <v>53.12</v>
      </c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9" t="n">
        <v>75.42</v>
      </c>
      <c r="AE60" s="182" t="n"/>
      <c r="AF60" s="182" t="n"/>
      <c r="AG60" s="189" t="n">
        <v>404.07</v>
      </c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9" t="n">
        <v>116.55</v>
      </c>
      <c r="AS60" s="189" t="n"/>
      <c r="AT60" s="182" t="n"/>
      <c r="AU60" s="182" t="n"/>
      <c r="AV60" s="182" t="n"/>
      <c r="AW60" s="189" t="n">
        <v>152.89</v>
      </c>
      <c r="AX60" s="182" t="n"/>
      <c r="AY60" s="182" t="n"/>
      <c r="AZ60" s="182" t="n"/>
      <c r="BA60" s="182" t="n"/>
      <c r="BB60" s="182" t="n"/>
      <c r="BC60" s="182" t="n"/>
      <c r="BD60" s="182" t="n"/>
      <c r="BE60" s="189" t="n">
        <v>422.7</v>
      </c>
      <c r="BF60" s="182" t="n"/>
      <c r="BG60" s="182" t="n"/>
      <c r="BH60" s="182" t="n"/>
      <c r="BI60" s="189" t="n">
        <v>129.5</v>
      </c>
      <c r="BJ60" s="189" t="n"/>
      <c r="BK60" s="182" t="n"/>
      <c r="BL60" s="189" t="n">
        <v>305.78</v>
      </c>
      <c r="BM60" s="189" t="n">
        <v>75.42</v>
      </c>
      <c r="BN60" s="189" t="n">
        <v>55.51</v>
      </c>
      <c r="BO60" s="182" t="n"/>
      <c r="BP60" s="182" t="n"/>
      <c r="BQ60" s="182" t="n"/>
      <c r="BR60" s="182" t="n"/>
      <c r="BS60" s="182" t="n"/>
      <c r="BT60" s="182" t="n"/>
      <c r="BU60" s="182" t="n"/>
      <c r="BV60" s="189" t="n">
        <v>221.24</v>
      </c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9" t="n">
        <v>129.46</v>
      </c>
      <c r="CO60" s="182" t="n"/>
      <c r="CP60" s="182" t="n"/>
      <c r="CQ60" s="182" t="n"/>
      <c r="CR60" s="189" t="n">
        <v>170.5</v>
      </c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9" t="n">
        <v>299.67</v>
      </c>
      <c r="DC60" s="182" t="n"/>
      <c r="DD60" s="182" t="n"/>
      <c r="DE60" s="182" t="n"/>
      <c r="DF60" s="182" t="n"/>
      <c r="DG60" s="182" t="n"/>
      <c r="DH60" s="189" t="n">
        <v>152.34</v>
      </c>
      <c r="DI60" s="182" t="n"/>
      <c r="DJ60" s="189" t="n">
        <v>366.28</v>
      </c>
      <c r="DK60" s="182" t="n"/>
      <c r="DL60" s="189" t="n">
        <v>237.76</v>
      </c>
      <c r="DM60" s="189" t="n">
        <v>166.2</v>
      </c>
      <c r="DN60" s="182" t="n"/>
      <c r="DO60" s="189" t="n">
        <v>280.49</v>
      </c>
      <c r="DP60" s="189" t="n">
        <v>255.59</v>
      </c>
      <c r="DQ60" s="182" t="n"/>
      <c r="DR60" s="189" t="n">
        <v>145.91</v>
      </c>
      <c r="DS60" s="189" t="n">
        <v>540.08</v>
      </c>
      <c r="DT60" s="182" t="n"/>
      <c r="DU60" s="182" t="n"/>
      <c r="DV60" s="182" t="n"/>
      <c r="DW60" s="182" t="n"/>
      <c r="DX60" s="182" t="n"/>
      <c r="DY60" s="189" t="n">
        <v>157.18</v>
      </c>
      <c r="DZ60" s="182" t="n"/>
      <c r="EA60" s="182" t="n"/>
      <c r="EB60" s="182" t="n"/>
      <c r="EC60" s="182" t="n"/>
      <c r="ED60" s="182" t="n"/>
      <c r="EE60" s="189" t="n">
        <v>288</v>
      </c>
      <c r="EF60" s="189" t="n">
        <v>692.2</v>
      </c>
      <c r="EG60" s="182" t="n"/>
      <c r="EH60" s="182" t="n"/>
      <c r="EI60" s="182" t="n"/>
      <c r="EJ60" s="182" t="n"/>
      <c r="EK60" s="182" t="n"/>
      <c r="EL60" s="182" t="n"/>
      <c r="EM60" s="189" t="n">
        <v>3133.43</v>
      </c>
      <c r="EN60" s="182" t="n"/>
      <c r="EO60" s="182" t="n"/>
      <c r="EP60" s="182" t="n"/>
      <c r="EQ60" s="182" t="n"/>
      <c r="ER60" s="189" t="n">
        <v>78.81</v>
      </c>
      <c r="ES60" s="182" t="n"/>
      <c r="ET60" s="182" t="n"/>
      <c r="EU60" s="189" t="n">
        <v>441.39</v>
      </c>
      <c r="EV60" s="182" t="n"/>
      <c r="EW60" s="182" t="n"/>
      <c r="EX60" s="182" t="n"/>
      <c r="EY60" s="182" t="n"/>
      <c r="EZ60" s="182" t="n"/>
      <c r="FA60" s="189" t="n">
        <v>159.77</v>
      </c>
      <c r="FB60" s="189" t="n">
        <v>269.25</v>
      </c>
      <c r="FC60" s="189" t="n">
        <v>116.36</v>
      </c>
      <c r="FD60" s="182" t="n"/>
      <c r="FE60" s="184" t="n"/>
      <c r="FF60" s="184" t="n"/>
      <c r="FG60" s="184" t="n"/>
      <c r="FH60" s="185">
        <f>SUM(F60:FG60)</f>
        <v/>
      </c>
      <c r="FI60" s="186">
        <f>E60-FH60</f>
        <v/>
      </c>
    </row>
    <row r="61" hidden="1">
      <c r="A61" s="5" t="n">
        <v>60</v>
      </c>
      <c r="B61" s="179" t="n">
        <v>44505</v>
      </c>
      <c r="C61" s="68" t="inlineStr">
        <is>
          <t>7-534-09546</t>
        </is>
      </c>
      <c r="D61" s="180" t="n">
        <v>44483</v>
      </c>
      <c r="E61" s="181" t="n">
        <v>1767.05</v>
      </c>
      <c r="F61" s="189" t="n">
        <v>13.38</v>
      </c>
      <c r="G61" s="182" t="n"/>
      <c r="H61" s="182" t="n"/>
      <c r="I61" s="189" t="n">
        <v>34.35</v>
      </c>
      <c r="J61" s="182" t="n"/>
      <c r="K61" s="182" t="n"/>
      <c r="L61" s="189" t="n">
        <v>11.45</v>
      </c>
      <c r="M61" s="189" t="n">
        <v>13.62</v>
      </c>
      <c r="N61" s="182" t="n"/>
      <c r="O61" s="189" t="n">
        <v>15.62</v>
      </c>
      <c r="P61" s="182" t="n"/>
      <c r="Q61" s="182" t="n"/>
      <c r="R61" s="182" t="n"/>
      <c r="S61" s="182" t="n"/>
      <c r="T61" s="182" t="n"/>
      <c r="U61" s="189" t="n">
        <v>115.84</v>
      </c>
      <c r="V61" s="182" t="n"/>
      <c r="W61" s="182" t="n"/>
      <c r="X61" s="182" t="n"/>
      <c r="Y61" s="182" t="n"/>
      <c r="Z61" s="182" t="n"/>
      <c r="AA61" s="182" t="n"/>
      <c r="AB61" s="182" t="n"/>
      <c r="AC61" s="189" t="n">
        <v>11.01</v>
      </c>
      <c r="AD61" s="182" t="n"/>
      <c r="AE61" s="189" t="n">
        <v>6.93</v>
      </c>
      <c r="AF61" s="182" t="n"/>
      <c r="AG61" s="189" t="n">
        <v>7.21</v>
      </c>
      <c r="AH61" s="182" t="n"/>
      <c r="AI61" s="182" t="n"/>
      <c r="AJ61" s="182" t="n"/>
      <c r="AK61" s="182" t="n"/>
      <c r="AL61" s="189" t="n">
        <v>11.01</v>
      </c>
      <c r="AM61" s="182" t="n"/>
      <c r="AN61" s="182" t="n"/>
      <c r="AO61" s="182" t="n"/>
      <c r="AP61" s="182" t="n"/>
      <c r="AQ61" s="189" t="n">
        <v>11.01</v>
      </c>
      <c r="AR61" s="182" t="n"/>
      <c r="AS61" s="182" t="n"/>
      <c r="AT61" s="189" t="n">
        <v>9.68</v>
      </c>
      <c r="AU61" s="182" t="n"/>
      <c r="AV61" s="182" t="n"/>
      <c r="AW61" s="189" t="n">
        <v>7.81</v>
      </c>
      <c r="AX61" s="189" t="n">
        <v>9.720000000000001</v>
      </c>
      <c r="AY61" s="182" t="n"/>
      <c r="AZ61" s="182" t="n"/>
      <c r="BA61" s="182" t="n"/>
      <c r="BB61" s="182" t="n"/>
      <c r="BC61" s="182" t="n"/>
      <c r="BD61" s="182" t="n"/>
      <c r="BE61" s="189" t="n">
        <v>49.06</v>
      </c>
      <c r="BF61" s="182" t="n"/>
      <c r="BG61" s="189" t="n">
        <v>45.52</v>
      </c>
      <c r="BH61" s="182" t="n"/>
      <c r="BI61" s="182" t="n"/>
      <c r="BJ61" s="182" t="n"/>
      <c r="BK61" s="189" t="n">
        <v>22.4</v>
      </c>
      <c r="BL61" s="189" t="n">
        <v>190.38</v>
      </c>
      <c r="BM61" s="182" t="n">
        <v>169.32</v>
      </c>
      <c r="BN61" s="189" t="n">
        <v>7.81</v>
      </c>
      <c r="BO61" s="189" t="n">
        <v>7.78</v>
      </c>
      <c r="BP61" s="189" t="n"/>
      <c r="BQ61" s="182" t="n"/>
      <c r="BR61" s="182" t="n"/>
      <c r="BS61" s="189" t="n">
        <v>21.18</v>
      </c>
      <c r="BT61" s="189" t="n">
        <v>20.73</v>
      </c>
      <c r="BU61" s="182" t="n"/>
      <c r="BV61" s="182" t="n"/>
      <c r="BW61" s="182" t="n"/>
      <c r="BX61" s="182" t="n"/>
      <c r="BY61" s="182" t="n"/>
      <c r="BZ61" s="189" t="n">
        <v>17.56</v>
      </c>
      <c r="CA61" s="182" t="n"/>
      <c r="CB61" s="189" t="n">
        <v>33.88</v>
      </c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9" t="n">
        <v>11.05</v>
      </c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9" t="n">
        <v>19.98</v>
      </c>
      <c r="DN61" s="182" t="n"/>
      <c r="DO61" s="182" t="n"/>
      <c r="DP61" s="189" t="n">
        <v>20.34</v>
      </c>
      <c r="DQ61" s="182" t="n"/>
      <c r="DR61" s="182" t="n"/>
      <c r="DS61" s="189" t="n">
        <v>8.130000000000001</v>
      </c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9" t="n">
        <v>7.21</v>
      </c>
      <c r="ED61" s="182" t="n"/>
      <c r="EE61" s="189" t="n">
        <v>9.68</v>
      </c>
      <c r="EF61" s="189" t="n">
        <v>9.68</v>
      </c>
      <c r="EG61" s="182" t="n"/>
      <c r="EH61" s="182" t="n"/>
      <c r="EI61" s="182" t="n"/>
      <c r="EJ61" s="182" t="n"/>
      <c r="EK61" s="182" t="n"/>
      <c r="EL61" s="182" t="n"/>
      <c r="EM61" s="189" t="n">
        <v>104.43</v>
      </c>
      <c r="EN61" s="182" t="n"/>
      <c r="EO61" s="189" t="n">
        <v>54.27</v>
      </c>
      <c r="EP61" s="189" t="n">
        <v>21.67</v>
      </c>
      <c r="EQ61" s="189" t="n"/>
      <c r="ER61" s="189" t="n">
        <v>62.98</v>
      </c>
      <c r="ES61" s="189" t="n">
        <v>28.27</v>
      </c>
      <c r="ET61" s="189" t="n"/>
      <c r="EU61" s="189" t="n">
        <v>51.34</v>
      </c>
      <c r="EV61" s="182" t="n"/>
      <c r="EW61" s="182" t="n"/>
      <c r="EX61" s="189" t="n">
        <v>459.89</v>
      </c>
      <c r="EY61" s="189" t="n"/>
      <c r="EZ61" s="182" t="n"/>
      <c r="FA61" s="182" t="n"/>
      <c r="FB61" s="182" t="n"/>
      <c r="FC61" s="182" t="n"/>
      <c r="FD61" s="189" t="n">
        <v>9.720000000000001</v>
      </c>
      <c r="FE61" s="201" t="n">
        <v>24.15</v>
      </c>
      <c r="FF61" s="184" t="n"/>
      <c r="FG61" s="184" t="n"/>
      <c r="FH61" s="185">
        <f>SUM(F61:FG61)</f>
        <v/>
      </c>
      <c r="FI61" s="186">
        <f>E61-FH61</f>
        <v/>
      </c>
    </row>
    <row r="62" hidden="1">
      <c r="A62" s="5" t="n">
        <v>61</v>
      </c>
      <c r="B62" s="179" t="n">
        <v>44508</v>
      </c>
      <c r="C62" s="68" t="inlineStr">
        <is>
          <t>Avnet-9111802947</t>
        </is>
      </c>
      <c r="D62" s="180" t="n">
        <v>44480</v>
      </c>
      <c r="E62" s="181" t="n">
        <v>85.93000000000001</v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3" t="n">
        <v>85.93000000000001</v>
      </c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2" t="n"/>
      <c r="EH62" s="182" t="n"/>
      <c r="EI62" s="182" t="n"/>
      <c r="EJ62" s="182" t="n"/>
      <c r="EK62" s="182" t="n"/>
      <c r="EL62" s="182" t="n"/>
      <c r="EM62" s="182" t="n"/>
      <c r="EN62" s="182" t="n"/>
      <c r="EO62" s="182" t="n"/>
      <c r="EP62" s="182" t="n"/>
      <c r="EQ62" s="182" t="n"/>
      <c r="ER62" s="182" t="n"/>
      <c r="ES62" s="182" t="n"/>
      <c r="ET62" s="182" t="n"/>
      <c r="EU62" s="182" t="n"/>
      <c r="EV62" s="182" t="n"/>
      <c r="EW62" s="182" t="n"/>
      <c r="EX62" s="182" t="n"/>
      <c r="EY62" s="182" t="n"/>
      <c r="EZ62" s="182" t="n"/>
      <c r="FA62" s="182" t="n"/>
      <c r="FB62" s="182" t="n"/>
      <c r="FC62" s="182" t="n"/>
      <c r="FD62" s="182" t="n"/>
      <c r="FE62" s="184" t="n"/>
      <c r="FF62" s="184" t="n"/>
      <c r="FG62" s="184" t="n"/>
      <c r="FH62" s="185">
        <f>SUM(F62:FG62)</f>
        <v/>
      </c>
      <c r="FI62" s="186">
        <f>E62-FH62</f>
        <v/>
      </c>
    </row>
    <row r="63" hidden="1">
      <c r="A63" s="5" t="n">
        <v>62</v>
      </c>
      <c r="B63" s="179" t="n">
        <v>44508</v>
      </c>
      <c r="C63" s="68" t="inlineStr">
        <is>
          <t>On Semicondeuctor- 1DDUMJ</t>
        </is>
      </c>
      <c r="D63" s="180" t="n">
        <v>44474</v>
      </c>
      <c r="E63" s="181" t="n">
        <v>93.2</v>
      </c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3" t="n">
        <v>93.2</v>
      </c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2" t="n"/>
      <c r="EH63" s="182" t="n"/>
      <c r="EI63" s="182" t="n"/>
      <c r="EJ63" s="182" t="n"/>
      <c r="EK63" s="182" t="n"/>
      <c r="EL63" s="182" t="n"/>
      <c r="EM63" s="182" t="n"/>
      <c r="EN63" s="182" t="n"/>
      <c r="EO63" s="182" t="n"/>
      <c r="EP63" s="182" t="n"/>
      <c r="EQ63" s="182" t="n"/>
      <c r="ER63" s="182" t="n"/>
      <c r="ES63" s="182" t="n"/>
      <c r="ET63" s="182" t="n"/>
      <c r="EU63" s="182" t="n"/>
      <c r="EV63" s="182" t="n"/>
      <c r="EW63" s="182" t="n"/>
      <c r="EX63" s="182" t="n"/>
      <c r="EY63" s="182" t="n"/>
      <c r="EZ63" s="182" t="n"/>
      <c r="FA63" s="182" t="n"/>
      <c r="FB63" s="182" t="n"/>
      <c r="FC63" s="182" t="n"/>
      <c r="FD63" s="182" t="n"/>
      <c r="FE63" s="184" t="n"/>
      <c r="FF63" s="184" t="n"/>
      <c r="FG63" s="184" t="n"/>
      <c r="FH63" s="185">
        <f>SUM(F63:FG63)</f>
        <v/>
      </c>
      <c r="FI63" s="186">
        <f>E63-FH63</f>
        <v/>
      </c>
    </row>
    <row r="64" hidden="1">
      <c r="A64" s="5" t="n">
        <v>63</v>
      </c>
      <c r="B64" s="179" t="n">
        <v>44508</v>
      </c>
      <c r="C64" s="68" t="inlineStr">
        <is>
          <t>Liteon- U010290832</t>
        </is>
      </c>
      <c r="D64" s="180" t="n">
        <v>44485</v>
      </c>
      <c r="E64" s="181" t="n">
        <v>14.25</v>
      </c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2" t="n"/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3" t="n">
        <v>14.25</v>
      </c>
      <c r="DN64" s="182" t="n"/>
      <c r="DO64" s="182" t="n"/>
      <c r="DP64" s="182" t="n"/>
      <c r="DQ64" s="182" t="n"/>
      <c r="DR64" s="182" t="n"/>
      <c r="DS64" s="182" t="n"/>
      <c r="DT64" s="182" t="n"/>
      <c r="DU64" s="182" t="n"/>
      <c r="DV64" s="182" t="n"/>
      <c r="DW64" s="182" t="n"/>
      <c r="DX64" s="182" t="n"/>
      <c r="DY64" s="182" t="n"/>
      <c r="DZ64" s="182" t="n"/>
      <c r="EA64" s="182" t="n"/>
      <c r="EB64" s="182" t="n"/>
      <c r="EC64" s="182" t="n"/>
      <c r="ED64" s="182" t="n"/>
      <c r="EE64" s="182" t="n"/>
      <c r="EF64" s="182" t="n"/>
      <c r="EG64" s="182" t="n"/>
      <c r="EH64" s="182" t="n"/>
      <c r="EI64" s="182" t="n"/>
      <c r="EJ64" s="182" t="n"/>
      <c r="EK64" s="182" t="n"/>
      <c r="EL64" s="182" t="n"/>
      <c r="EM64" s="182" t="n"/>
      <c r="EN64" s="182" t="n"/>
      <c r="EO64" s="182" t="n"/>
      <c r="EP64" s="182" t="n"/>
      <c r="EQ64" s="182" t="n"/>
      <c r="ER64" s="182" t="n"/>
      <c r="ES64" s="182" t="n"/>
      <c r="ET64" s="182" t="n"/>
      <c r="EU64" s="182" t="n"/>
      <c r="EV64" s="182" t="n"/>
      <c r="EW64" s="182" t="n"/>
      <c r="EX64" s="182" t="n"/>
      <c r="EY64" s="182" t="n"/>
      <c r="EZ64" s="182" t="n"/>
      <c r="FA64" s="182" t="n"/>
      <c r="FB64" s="182" t="n"/>
      <c r="FC64" s="182" t="n"/>
      <c r="FD64" s="182" t="n"/>
      <c r="FE64" s="184" t="n"/>
      <c r="FF64" s="184" t="n"/>
      <c r="FG64" s="184" t="n"/>
      <c r="FH64" s="185">
        <f>SUM(F64:FG64)</f>
        <v/>
      </c>
      <c r="FI64" s="186">
        <f>E64-FH64</f>
        <v/>
      </c>
    </row>
    <row r="65" hidden="1">
      <c r="A65" s="5" t="n">
        <v>64</v>
      </c>
      <c r="B65" s="179" t="n">
        <v>44508</v>
      </c>
      <c r="C65" s="68" t="inlineStr">
        <is>
          <t>Avnet-9111770864</t>
        </is>
      </c>
      <c r="D65" s="180" t="n">
        <v>44473</v>
      </c>
      <c r="E65" s="181" t="n">
        <v>213</v>
      </c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9" t="n">
        <v>213</v>
      </c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2" t="n"/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2" t="n"/>
      <c r="EH65" s="182" t="n"/>
      <c r="EI65" s="182" t="n"/>
      <c r="EJ65" s="182" t="n"/>
      <c r="EK65" s="182" t="n"/>
      <c r="EL65" s="182" t="n"/>
      <c r="EM65" s="182" t="n"/>
      <c r="EN65" s="182" t="n"/>
      <c r="EO65" s="182" t="n"/>
      <c r="EP65" s="182" t="n"/>
      <c r="EQ65" s="182" t="n"/>
      <c r="ER65" s="182" t="n"/>
      <c r="ES65" s="182" t="n"/>
      <c r="ET65" s="182" t="n"/>
      <c r="EU65" s="182" t="n"/>
      <c r="EV65" s="182" t="n"/>
      <c r="EW65" s="182" t="n"/>
      <c r="EX65" s="182" t="n"/>
      <c r="EY65" s="182" t="n"/>
      <c r="EZ65" s="182" t="n"/>
      <c r="FA65" s="182" t="n"/>
      <c r="FB65" s="182" t="n"/>
      <c r="FC65" s="182" t="n"/>
      <c r="FD65" s="182" t="n"/>
      <c r="FE65" s="184" t="n"/>
      <c r="FF65" s="184" t="n"/>
      <c r="FG65" s="184" t="n"/>
      <c r="FH65" s="185">
        <f>SUM(F65:FG65)</f>
        <v/>
      </c>
      <c r="FI65" s="186">
        <f>E65-FH65</f>
        <v/>
      </c>
    </row>
    <row r="66" hidden="1">
      <c r="A66" s="5" t="n">
        <v>65</v>
      </c>
      <c r="B66" s="179" t="n">
        <v>44518</v>
      </c>
      <c r="C66" s="94" t="inlineStr">
        <is>
          <t>VISHAY2103035</t>
        </is>
      </c>
      <c r="D66" s="95" t="n">
        <v>44484</v>
      </c>
      <c r="E66" s="181" t="n">
        <v>207</v>
      </c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2" t="n"/>
      <c r="DO66" s="182" t="n"/>
      <c r="DP66" s="182" t="n"/>
      <c r="DQ66" s="182" t="n"/>
      <c r="DR66" s="182" t="n"/>
      <c r="DS66" s="182" t="n"/>
      <c r="DT66" s="182" t="n"/>
      <c r="DU66" s="182" t="n"/>
      <c r="DV66" s="182" t="n"/>
      <c r="DW66" s="182" t="n"/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2" t="n"/>
      <c r="EG66" s="182" t="n"/>
      <c r="EH66" s="182" t="n"/>
      <c r="EI66" s="182" t="n"/>
      <c r="EJ66" s="182" t="n"/>
      <c r="EK66" s="182" t="n"/>
      <c r="EL66" s="182" t="n"/>
      <c r="EM66" s="182" t="n"/>
      <c r="EN66" s="182" t="n"/>
      <c r="EO66" s="182" t="n"/>
      <c r="EP66" s="182" t="n"/>
      <c r="EQ66" s="182" t="n"/>
      <c r="ER66" s="182" t="n"/>
      <c r="ES66" s="182" t="n"/>
      <c r="ET66" s="182" t="n"/>
      <c r="EU66" s="182" t="n"/>
      <c r="EV66" s="189" t="n">
        <v>207</v>
      </c>
      <c r="EW66" s="182" t="n"/>
      <c r="EX66" s="182" t="n"/>
      <c r="EY66" s="182" t="n"/>
      <c r="EZ66" s="182" t="n"/>
      <c r="FA66" s="182" t="n"/>
      <c r="FB66" s="182" t="n"/>
      <c r="FC66" s="182" t="n"/>
      <c r="FD66" s="182" t="n"/>
      <c r="FE66" s="184" t="n"/>
      <c r="FF66" s="184" t="n"/>
      <c r="FG66" s="184" t="n"/>
      <c r="FH66" s="185">
        <f>SUM(F66:FG66)</f>
        <v/>
      </c>
      <c r="FI66" s="186">
        <f>E66-FH66</f>
        <v/>
      </c>
    </row>
    <row r="67" hidden="1">
      <c r="A67" s="5" t="n">
        <v>66</v>
      </c>
      <c r="B67" s="179" t="n">
        <v>44518</v>
      </c>
      <c r="C67" s="94" t="inlineStr">
        <is>
          <t>FUTURE4500631384</t>
        </is>
      </c>
      <c r="D67" s="95" t="n">
        <v>44487</v>
      </c>
      <c r="E67" s="181" t="n">
        <v>700</v>
      </c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2" t="n"/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2" t="n"/>
      <c r="DG67" s="182" t="n"/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2" t="n"/>
      <c r="DT67" s="182" t="n"/>
      <c r="DU67" s="182" t="n"/>
      <c r="DV67" s="182" t="n"/>
      <c r="DW67" s="182" t="n"/>
      <c r="DX67" s="182" t="n"/>
      <c r="DY67" s="182" t="n"/>
      <c r="DZ67" s="182" t="n"/>
      <c r="EA67" s="182" t="n"/>
      <c r="EB67" s="182" t="n"/>
      <c r="EC67" s="182" t="n"/>
      <c r="ED67" s="182" t="n"/>
      <c r="EE67" s="182" t="n"/>
      <c r="EF67" s="182" t="n"/>
      <c r="EG67" s="182" t="n"/>
      <c r="EH67" s="182" t="n"/>
      <c r="EI67" s="182" t="n"/>
      <c r="EJ67" s="182" t="n"/>
      <c r="EK67" s="182" t="n"/>
      <c r="EL67" s="182" t="n"/>
      <c r="EM67" s="182" t="n"/>
      <c r="EN67" s="182" t="n"/>
      <c r="EO67" s="182" t="n"/>
      <c r="EP67" s="182" t="n"/>
      <c r="EQ67" s="182" t="n"/>
      <c r="ER67" s="182" t="n"/>
      <c r="ES67" s="182" t="n"/>
      <c r="ET67" s="182" t="n"/>
      <c r="EU67" s="182" t="n"/>
      <c r="EV67" s="182" t="n"/>
      <c r="EW67" s="182" t="n"/>
      <c r="EX67" s="189" t="n">
        <v>700</v>
      </c>
      <c r="EY67" s="189" t="n"/>
      <c r="EZ67" s="182" t="n"/>
      <c r="FA67" s="182" t="n"/>
      <c r="FB67" s="182" t="n"/>
      <c r="FC67" s="182" t="n"/>
      <c r="FD67" s="182" t="n"/>
      <c r="FE67" s="184" t="n"/>
      <c r="FF67" s="184" t="n"/>
      <c r="FG67" s="184" t="n"/>
      <c r="FH67" s="185">
        <f>SUM(F67:FG67)</f>
        <v/>
      </c>
      <c r="FI67" s="186">
        <f>E67-FH67</f>
        <v/>
      </c>
    </row>
    <row r="68" hidden="1">
      <c r="A68" s="5" t="n">
        <v>67</v>
      </c>
      <c r="B68" s="179" t="n">
        <v>44518</v>
      </c>
      <c r="C68" s="94" t="inlineStr">
        <is>
          <t>FUTURE4500630206</t>
        </is>
      </c>
      <c r="D68" s="95" t="n">
        <v>44473</v>
      </c>
      <c r="E68" s="181" t="n">
        <v>77.62</v>
      </c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9" t="n">
        <v>77.62</v>
      </c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2" t="n"/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2" t="n"/>
      <c r="EG68" s="182" t="n"/>
      <c r="EH68" s="182" t="n"/>
      <c r="EI68" s="182" t="n"/>
      <c r="EJ68" s="182" t="n"/>
      <c r="EK68" s="182" t="n"/>
      <c r="EL68" s="182" t="n"/>
      <c r="EM68" s="182" t="n"/>
      <c r="EN68" s="182" t="n"/>
      <c r="EO68" s="182" t="n"/>
      <c r="EP68" s="182" t="n"/>
      <c r="EQ68" s="182" t="n"/>
      <c r="ER68" s="182" t="n"/>
      <c r="ES68" s="182" t="n"/>
      <c r="ET68" s="182" t="n"/>
      <c r="EU68" s="182" t="n"/>
      <c r="EV68" s="182" t="n"/>
      <c r="EW68" s="182" t="n"/>
      <c r="EX68" s="182" t="n"/>
      <c r="EY68" s="182" t="n"/>
      <c r="EZ68" s="182" t="n"/>
      <c r="FA68" s="182" t="n"/>
      <c r="FB68" s="182" t="n"/>
      <c r="FC68" s="182" t="n"/>
      <c r="FD68" s="182" t="n"/>
      <c r="FE68" s="184" t="n"/>
      <c r="FF68" s="184" t="n"/>
      <c r="FG68" s="184" t="n"/>
      <c r="FH68" s="185">
        <f>SUM(F68:FG68)</f>
        <v/>
      </c>
      <c r="FI68" s="186">
        <f>E68-FH68</f>
        <v/>
      </c>
    </row>
    <row r="69" hidden="1">
      <c r="A69" s="5" t="n">
        <v>68</v>
      </c>
      <c r="B69" s="179" t="n">
        <v>44518</v>
      </c>
      <c r="C69" s="94" t="inlineStr">
        <is>
          <t>ARROW4500630144</t>
        </is>
      </c>
      <c r="D69" s="95" t="n">
        <v>44467</v>
      </c>
      <c r="E69" s="181">
        <f>8.43+29.36</f>
        <v/>
      </c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2" t="n"/>
      <c r="DO69" s="182" t="n"/>
      <c r="DP69" s="182" t="n"/>
      <c r="DQ69" s="182" t="n"/>
      <c r="DR69" s="182" t="n"/>
      <c r="DS69" s="182" t="n"/>
      <c r="DT69" s="182" t="n"/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2" t="n"/>
      <c r="EG69" s="182" t="n"/>
      <c r="EH69" s="182" t="n"/>
      <c r="EI69" s="182" t="n"/>
      <c r="EJ69" s="182" t="n"/>
      <c r="EK69" s="182" t="n"/>
      <c r="EL69" s="182" t="n"/>
      <c r="EM69" s="189" t="n">
        <v>37.79</v>
      </c>
      <c r="EN69" s="182" t="n"/>
      <c r="EO69" s="182" t="n"/>
      <c r="EP69" s="182" t="n"/>
      <c r="EQ69" s="182" t="n"/>
      <c r="ER69" s="182" t="n"/>
      <c r="ES69" s="182" t="n"/>
      <c r="ET69" s="182" t="n"/>
      <c r="EU69" s="182" t="n"/>
      <c r="EV69" s="182" t="n"/>
      <c r="EW69" s="182" t="n"/>
      <c r="EX69" s="182" t="n"/>
      <c r="EY69" s="182" t="n"/>
      <c r="EZ69" s="182" t="n"/>
      <c r="FA69" s="182" t="n"/>
      <c r="FB69" s="182" t="n"/>
      <c r="FC69" s="182" t="n"/>
      <c r="FD69" s="182" t="n"/>
      <c r="FE69" s="184" t="n"/>
      <c r="FF69" s="184" t="n"/>
      <c r="FG69" s="184" t="n"/>
      <c r="FH69" s="185">
        <f>SUM(F69:FG69)</f>
        <v/>
      </c>
      <c r="FI69" s="186">
        <f>E69-FH69</f>
        <v/>
      </c>
    </row>
    <row r="70" hidden="1">
      <c r="A70" s="5" t="n">
        <v>69</v>
      </c>
      <c r="B70" s="179" t="n">
        <v>44518</v>
      </c>
      <c r="C70" s="94" t="inlineStr">
        <is>
          <t>ARROW4500630902</t>
        </is>
      </c>
      <c r="D70" s="95" t="n">
        <v>44476</v>
      </c>
      <c r="E70" s="181" t="n">
        <v>88.5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2" t="n"/>
      <c r="EH70" s="182" t="n"/>
      <c r="EI70" s="182" t="n"/>
      <c r="EJ70" s="182" t="n"/>
      <c r="EK70" s="182" t="n"/>
      <c r="EL70" s="182" t="n"/>
      <c r="EM70" s="182" t="n"/>
      <c r="EN70" s="182" t="n"/>
      <c r="EO70" s="182" t="n"/>
      <c r="EP70" s="182" t="n"/>
      <c r="EQ70" s="182" t="n"/>
      <c r="ER70" s="182" t="n"/>
      <c r="ES70" s="182" t="n"/>
      <c r="ET70" s="182" t="n"/>
      <c r="EU70" s="182" t="n"/>
      <c r="EV70" s="189" t="n">
        <v>88.5</v>
      </c>
      <c r="EW70" s="182" t="n"/>
      <c r="EX70" s="182" t="n"/>
      <c r="EY70" s="182" t="n"/>
      <c r="EZ70" s="182" t="n"/>
      <c r="FA70" s="182" t="n"/>
      <c r="FB70" s="182" t="n"/>
      <c r="FC70" s="182" t="n"/>
      <c r="FD70" s="182" t="n"/>
      <c r="FE70" s="184" t="n"/>
      <c r="FF70" s="184" t="n"/>
      <c r="FG70" s="184" t="n"/>
      <c r="FH70" s="185">
        <f>SUM(F70:FG70)</f>
        <v/>
      </c>
      <c r="FI70" s="186">
        <f>E70-FH70</f>
        <v/>
      </c>
    </row>
    <row r="71" hidden="1">
      <c r="A71" s="5" t="n">
        <v>70</v>
      </c>
      <c r="B71" s="179" t="n">
        <v>44518</v>
      </c>
      <c r="C71" s="94" t="inlineStr">
        <is>
          <t>ARROW2101306</t>
        </is>
      </c>
      <c r="D71" s="95" t="n">
        <v>44502</v>
      </c>
      <c r="E71" s="181" t="n">
        <v>458.75</v>
      </c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9" t="n">
        <v>458.75</v>
      </c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2" t="n"/>
      <c r="EH71" s="182" t="n"/>
      <c r="EI71" s="182" t="n"/>
      <c r="EJ71" s="182" t="n"/>
      <c r="EK71" s="182" t="n"/>
      <c r="EL71" s="182" t="n"/>
      <c r="EM71" s="182" t="n"/>
      <c r="EN71" s="182" t="n"/>
      <c r="EO71" s="182" t="n"/>
      <c r="EP71" s="182" t="n"/>
      <c r="EQ71" s="182" t="n"/>
      <c r="ER71" s="182" t="n"/>
      <c r="ES71" s="182" t="n"/>
      <c r="ET71" s="182" t="n"/>
      <c r="EU71" s="182" t="n"/>
      <c r="EV71" s="182" t="n"/>
      <c r="EW71" s="182" t="n"/>
      <c r="EX71" s="182" t="n"/>
      <c r="EY71" s="182" t="n"/>
      <c r="EZ71" s="182" t="n"/>
      <c r="FA71" s="182" t="n"/>
      <c r="FB71" s="182" t="n"/>
      <c r="FC71" s="182" t="n"/>
      <c r="FD71" s="182" t="n"/>
      <c r="FE71" s="184" t="n"/>
      <c r="FF71" s="184" t="n"/>
      <c r="FG71" s="184" t="n"/>
      <c r="FH71" s="185">
        <f>SUM(F71:FG71)</f>
        <v/>
      </c>
      <c r="FI71" s="186">
        <f>E71-FH71</f>
        <v/>
      </c>
    </row>
    <row r="72" hidden="1">
      <c r="A72" s="5" t="n">
        <v>71</v>
      </c>
      <c r="B72" s="179" t="n">
        <v>44518</v>
      </c>
      <c r="C72" s="94" t="inlineStr">
        <is>
          <t>ARROW4500631390</t>
        </is>
      </c>
      <c r="D72" s="95" t="n">
        <v>44491</v>
      </c>
      <c r="E72" s="181" t="n">
        <v>544</v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2" t="n"/>
      <c r="EG72" s="182" t="n"/>
      <c r="EH72" s="182" t="n"/>
      <c r="EI72" s="182" t="n"/>
      <c r="EJ72" s="182" t="n"/>
      <c r="EK72" s="182" t="n"/>
      <c r="EL72" s="182" t="n"/>
      <c r="EM72" s="182" t="n"/>
      <c r="EN72" s="182" t="n"/>
      <c r="EO72" s="182" t="n"/>
      <c r="EP72" s="182" t="n"/>
      <c r="EQ72" s="182" t="n"/>
      <c r="ER72" s="182" t="n"/>
      <c r="ES72" s="182" t="n"/>
      <c r="ET72" s="182" t="n"/>
      <c r="EU72" s="182" t="n"/>
      <c r="EV72" s="182" t="n"/>
      <c r="EW72" s="189" t="n">
        <v>544</v>
      </c>
      <c r="EX72" s="182" t="n"/>
      <c r="EY72" s="182" t="n"/>
      <c r="EZ72" s="182" t="n"/>
      <c r="FA72" s="182" t="n"/>
      <c r="FB72" s="182" t="n"/>
      <c r="FC72" s="182" t="n"/>
      <c r="FD72" s="182" t="n"/>
      <c r="FE72" s="184" t="n"/>
      <c r="FF72" s="184" t="n"/>
      <c r="FG72" s="184" t="n"/>
      <c r="FH72" s="185">
        <f>SUM(F72:FG72)</f>
        <v/>
      </c>
      <c r="FI72" s="186">
        <f>E72-FH72</f>
        <v/>
      </c>
    </row>
    <row r="73" hidden="1">
      <c r="A73" s="5" t="n">
        <v>72</v>
      </c>
      <c r="B73" s="179" t="n">
        <v>44518</v>
      </c>
      <c r="C73" s="94" t="inlineStr">
        <is>
          <t>ONSEM4500631471</t>
        </is>
      </c>
      <c r="D73" s="95" t="n">
        <v>44484</v>
      </c>
      <c r="E73" s="181" t="n">
        <v>5.02</v>
      </c>
      <c r="F73" s="182" t="n"/>
      <c r="G73" s="182" t="n"/>
      <c r="H73" s="182" t="n"/>
      <c r="I73" s="182" t="n"/>
      <c r="J73" s="182" t="n"/>
      <c r="K73" s="182" t="n"/>
      <c r="L73" s="189" t="n">
        <v>5.02</v>
      </c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2" t="n"/>
      <c r="EG73" s="182" t="n"/>
      <c r="EH73" s="182" t="n"/>
      <c r="EI73" s="182" t="n"/>
      <c r="EJ73" s="182" t="n"/>
      <c r="EK73" s="182" t="n"/>
      <c r="EL73" s="182" t="n"/>
      <c r="EM73" s="182" t="n"/>
      <c r="EN73" s="182" t="n"/>
      <c r="EO73" s="182" t="n"/>
      <c r="EP73" s="182" t="n"/>
      <c r="EQ73" s="182" t="n"/>
      <c r="ER73" s="182" t="n"/>
      <c r="ES73" s="182" t="n"/>
      <c r="ET73" s="182" t="n"/>
      <c r="EU73" s="182" t="n"/>
      <c r="EV73" s="182" t="n"/>
      <c r="EW73" s="182" t="n"/>
      <c r="EX73" s="182" t="n"/>
      <c r="EY73" s="182" t="n"/>
      <c r="EZ73" s="182" t="n"/>
      <c r="FA73" s="182" t="n"/>
      <c r="FB73" s="182" t="n"/>
      <c r="FC73" s="182" t="n"/>
      <c r="FD73" s="182" t="n"/>
      <c r="FE73" s="184" t="n"/>
      <c r="FF73" s="184" t="n"/>
      <c r="FG73" s="184" t="n"/>
      <c r="FH73" s="185">
        <f>SUM(F73:FG73)</f>
        <v/>
      </c>
      <c r="FI73" s="186">
        <f>E73-FH73</f>
        <v/>
      </c>
    </row>
    <row r="74" hidden="1">
      <c r="A74" s="5" t="n">
        <v>73</v>
      </c>
      <c r="B74" s="179" t="n">
        <v>44518</v>
      </c>
      <c r="C74" s="94" t="inlineStr">
        <is>
          <t>ANALOG9003729435</t>
        </is>
      </c>
      <c r="D74" s="95" t="n">
        <v>44456</v>
      </c>
      <c r="E74" s="181" t="n">
        <v>18.02</v>
      </c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9" t="n">
        <v>18.02</v>
      </c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2" t="n"/>
      <c r="EF74" s="182" t="n"/>
      <c r="EG74" s="182" t="n"/>
      <c r="EH74" s="182" t="n"/>
      <c r="EI74" s="182" t="n"/>
      <c r="EJ74" s="182" t="n"/>
      <c r="EK74" s="182" t="n"/>
      <c r="EL74" s="182" t="n"/>
      <c r="EM74" s="182" t="n"/>
      <c r="EN74" s="182" t="n"/>
      <c r="EO74" s="182" t="n"/>
      <c r="EP74" s="182" t="n"/>
      <c r="EQ74" s="182" t="n"/>
      <c r="ER74" s="182" t="n"/>
      <c r="ES74" s="182" t="n"/>
      <c r="ET74" s="182" t="n"/>
      <c r="EU74" s="182" t="n"/>
      <c r="EV74" s="182" t="n"/>
      <c r="EW74" s="182" t="n"/>
      <c r="EX74" s="182" t="n"/>
      <c r="EY74" s="182" t="n"/>
      <c r="EZ74" s="182" t="n"/>
      <c r="FA74" s="182" t="n"/>
      <c r="FB74" s="182" t="n"/>
      <c r="FC74" s="182" t="n"/>
      <c r="FD74" s="182" t="n"/>
      <c r="FE74" s="184" t="n"/>
      <c r="FF74" s="184" t="n"/>
      <c r="FG74" s="184" t="n"/>
      <c r="FH74" s="185">
        <f>SUM(F74:FG74)</f>
        <v/>
      </c>
      <c r="FI74" s="186">
        <f>E74-FH74</f>
        <v/>
      </c>
    </row>
    <row r="75" hidden="1">
      <c r="A75" s="5" t="n">
        <v>74</v>
      </c>
      <c r="B75" s="179" t="n">
        <v>44518</v>
      </c>
      <c r="C75" s="94" t="inlineStr">
        <is>
          <t>ANALOG9003768298</t>
        </is>
      </c>
      <c r="D75" s="95" t="n">
        <v>44469</v>
      </c>
      <c r="E75" s="181" t="n">
        <v>18.06</v>
      </c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9" t="n">
        <v>18.06</v>
      </c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2" t="n"/>
      <c r="EH75" s="182" t="n"/>
      <c r="EI75" s="182" t="n"/>
      <c r="EJ75" s="182" t="n"/>
      <c r="EK75" s="182" t="n"/>
      <c r="EL75" s="182" t="n"/>
      <c r="EM75" s="182" t="n"/>
      <c r="EN75" s="182" t="n"/>
      <c r="EO75" s="182" t="n"/>
      <c r="EP75" s="182" t="n"/>
      <c r="EQ75" s="182" t="n"/>
      <c r="ER75" s="182" t="n"/>
      <c r="ES75" s="182" t="n"/>
      <c r="ET75" s="182" t="n"/>
      <c r="EU75" s="182" t="n"/>
      <c r="EV75" s="182" t="n"/>
      <c r="EW75" s="182" t="n"/>
      <c r="EX75" s="182" t="n"/>
      <c r="EY75" s="182" t="n"/>
      <c r="EZ75" s="182" t="n"/>
      <c r="FA75" s="182" t="n"/>
      <c r="FB75" s="182" t="n"/>
      <c r="FC75" s="182" t="n"/>
      <c r="FD75" s="182" t="n"/>
      <c r="FE75" s="184" t="n"/>
      <c r="FF75" s="184" t="n"/>
      <c r="FG75" s="184" t="n"/>
      <c r="FH75" s="185">
        <f>SUM(F75:FG75)</f>
        <v/>
      </c>
      <c r="FI75" s="186">
        <f>E75-FH75</f>
        <v/>
      </c>
    </row>
    <row r="76" hidden="1">
      <c r="A76" s="5" t="n">
        <v>75</v>
      </c>
      <c r="B76" s="179" t="n">
        <v>44518</v>
      </c>
      <c r="C76" s="94" t="inlineStr">
        <is>
          <t>ANALOG4500630934</t>
        </is>
      </c>
      <c r="D76" s="95" t="n">
        <v>44503</v>
      </c>
      <c r="E76" s="181" t="n">
        <v>441.71</v>
      </c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2" t="n"/>
      <c r="DT76" s="182" t="n"/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2" t="n"/>
      <c r="ED76" s="182" t="n"/>
      <c r="EE76" s="182" t="n"/>
      <c r="EF76" s="182" t="n"/>
      <c r="EG76" s="182" t="n"/>
      <c r="EH76" s="182" t="n"/>
      <c r="EI76" s="182" t="n"/>
      <c r="EJ76" s="182" t="n"/>
      <c r="EK76" s="182" t="n"/>
      <c r="EL76" s="182" t="n"/>
      <c r="EM76" s="182" t="n"/>
      <c r="EN76" s="182" t="n"/>
      <c r="EO76" s="182" t="n"/>
      <c r="EP76" s="182" t="n"/>
      <c r="EQ76" s="182" t="n"/>
      <c r="ER76" s="182" t="n"/>
      <c r="ES76" s="182" t="n"/>
      <c r="ET76" s="182" t="n"/>
      <c r="EU76" s="182" t="n"/>
      <c r="EV76" s="182" t="n"/>
      <c r="EW76" s="189" t="n">
        <v>441.71</v>
      </c>
      <c r="EX76" s="182" t="n"/>
      <c r="EY76" s="182" t="n"/>
      <c r="EZ76" s="182" t="n"/>
      <c r="FA76" s="182" t="n"/>
      <c r="FB76" s="182" t="n"/>
      <c r="FC76" s="182" t="n"/>
      <c r="FD76" s="182" t="n"/>
      <c r="FE76" s="184" t="n"/>
      <c r="FF76" s="184" t="n"/>
      <c r="FG76" s="184" t="n"/>
      <c r="FH76" s="185">
        <f>SUM(F76:FG76)</f>
        <v/>
      </c>
      <c r="FI76" s="186">
        <f>E76-FH76</f>
        <v/>
      </c>
    </row>
    <row r="77" hidden="1">
      <c r="A77" s="5" t="n">
        <v>76</v>
      </c>
      <c r="B77" s="179" t="n">
        <v>44518</v>
      </c>
      <c r="C77" s="94" t="inlineStr">
        <is>
          <t>ARROW4500635720</t>
        </is>
      </c>
      <c r="D77" s="95" t="n">
        <v>44502</v>
      </c>
      <c r="E77" s="181" t="n">
        <v>20.51</v>
      </c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182" t="n"/>
      <c r="CA77" s="182" t="n"/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2" t="n"/>
      <c r="EG77" s="182" t="n"/>
      <c r="EH77" s="182" t="n"/>
      <c r="EI77" s="182" t="n"/>
      <c r="EJ77" s="182" t="n"/>
      <c r="EK77" s="182" t="n"/>
      <c r="EL77" s="182" t="n"/>
      <c r="EM77" s="182" t="n"/>
      <c r="EN77" s="182" t="n"/>
      <c r="EO77" s="182" t="n"/>
      <c r="EP77" s="182" t="n"/>
      <c r="EQ77" s="182" t="n"/>
      <c r="ER77" s="182" t="n"/>
      <c r="ES77" s="182" t="n"/>
      <c r="ET77" s="182" t="n"/>
      <c r="EU77" s="182" t="n"/>
      <c r="EV77" s="182" t="n"/>
      <c r="EW77" s="189" t="n">
        <v>20.51</v>
      </c>
      <c r="EX77" s="182" t="n"/>
      <c r="EY77" s="182" t="n"/>
      <c r="EZ77" s="182" t="n"/>
      <c r="FA77" s="182" t="n"/>
      <c r="FB77" s="182" t="n"/>
      <c r="FC77" s="182" t="n"/>
      <c r="FD77" s="182" t="n"/>
      <c r="FE77" s="184" t="n"/>
      <c r="FF77" s="184" t="n"/>
      <c r="FG77" s="184" t="n"/>
      <c r="FH77" s="185">
        <f>SUM(F77:FG77)</f>
        <v/>
      </c>
      <c r="FI77" s="186">
        <f>E77-FH77</f>
        <v/>
      </c>
    </row>
    <row r="78" hidden="1">
      <c r="A78" s="5" t="n">
        <v>77</v>
      </c>
      <c r="B78" s="179" t="n">
        <v>44519</v>
      </c>
      <c r="C78" s="100" t="inlineStr">
        <is>
          <t>Expeditors-E223143953</t>
        </is>
      </c>
      <c r="D78" s="101" t="n">
        <v>44505</v>
      </c>
      <c r="E78" s="181" t="n">
        <v>82.23</v>
      </c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2" t="n"/>
      <c r="DC78" s="182" t="n"/>
      <c r="DD78" s="182" t="n"/>
      <c r="DE78" s="182" t="n"/>
      <c r="DF78" s="182" t="n"/>
      <c r="DG78" s="182" t="n"/>
      <c r="DH78" s="182" t="n"/>
      <c r="DI78" s="182" t="n"/>
      <c r="DJ78" s="182" t="n"/>
      <c r="DK78" s="182" t="n"/>
      <c r="DL78" s="182" t="n"/>
      <c r="DM78" s="182" t="n"/>
      <c r="DN78" s="182" t="n"/>
      <c r="DO78" s="182" t="n"/>
      <c r="DP78" s="182" t="n"/>
      <c r="DQ78" s="182" t="n"/>
      <c r="DR78" s="182" t="n"/>
      <c r="DS78" s="182" t="n"/>
      <c r="DT78" s="182" t="n"/>
      <c r="DU78" s="182" t="n"/>
      <c r="DV78" s="182" t="n"/>
      <c r="DW78" s="182" t="n"/>
      <c r="DX78" s="182" t="n"/>
      <c r="DY78" s="182" t="n"/>
      <c r="DZ78" s="182" t="n"/>
      <c r="EA78" s="182" t="n"/>
      <c r="EB78" s="182" t="n"/>
      <c r="EC78" s="182" t="n"/>
      <c r="ED78" s="182" t="n"/>
      <c r="EE78" s="182" t="n"/>
      <c r="EF78" s="182" t="n"/>
      <c r="EG78" s="182" t="n"/>
      <c r="EH78" s="182" t="n"/>
      <c r="EI78" s="182" t="n"/>
      <c r="EJ78" s="182" t="n"/>
      <c r="EK78" s="182" t="n"/>
      <c r="EL78" s="182" t="n"/>
      <c r="EM78" s="182" t="n"/>
      <c r="EN78" s="182" t="n"/>
      <c r="EO78" s="182" t="n"/>
      <c r="EP78" s="182" t="n"/>
      <c r="EQ78" s="182" t="n"/>
      <c r="ER78" s="182" t="n"/>
      <c r="ES78" s="182" t="n"/>
      <c r="ET78" s="182" t="n"/>
      <c r="EU78" s="182" t="n"/>
      <c r="EV78" s="182" t="n"/>
      <c r="EW78" s="182" t="n"/>
      <c r="EX78" s="189" t="n">
        <v>82.23</v>
      </c>
      <c r="EY78" s="189" t="n"/>
      <c r="EZ78" s="182" t="n"/>
      <c r="FA78" s="182" t="n"/>
      <c r="FB78" s="182" t="n"/>
      <c r="FC78" s="182" t="n"/>
      <c r="FD78" s="182" t="n"/>
      <c r="FE78" s="184" t="n"/>
      <c r="FF78" s="184" t="n"/>
      <c r="FG78" s="184" t="n"/>
      <c r="FH78" s="185">
        <f>SUM(F78:FG78)</f>
        <v/>
      </c>
      <c r="FI78" s="186">
        <f>E78-FH78</f>
        <v/>
      </c>
    </row>
    <row r="79" hidden="1">
      <c r="A79" s="5" t="n">
        <v>78</v>
      </c>
      <c r="B79" s="179" t="n">
        <v>44519</v>
      </c>
      <c r="C79" s="100" t="inlineStr">
        <is>
          <t>3-430-62273</t>
        </is>
      </c>
      <c r="D79" s="101" t="n">
        <v>44497</v>
      </c>
      <c r="E79" s="181" t="n">
        <v>34.4</v>
      </c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9" t="n">
        <v>34.4</v>
      </c>
      <c r="BX79" s="182" t="n"/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2" t="n"/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2" t="n"/>
      <c r="DB79" s="182" t="n"/>
      <c r="DC79" s="182" t="n"/>
      <c r="DD79" s="182" t="n"/>
      <c r="DE79" s="182" t="n"/>
      <c r="DF79" s="182" t="n"/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2" t="n"/>
      <c r="DT79" s="182" t="n"/>
      <c r="DU79" s="182" t="n"/>
      <c r="DV79" s="182" t="n"/>
      <c r="DW79" s="182" t="n"/>
      <c r="DX79" s="182" t="n"/>
      <c r="DY79" s="182" t="n"/>
      <c r="DZ79" s="182" t="n"/>
      <c r="EA79" s="182" t="n"/>
      <c r="EB79" s="182" t="n"/>
      <c r="EC79" s="182" t="n"/>
      <c r="ED79" s="182" t="n"/>
      <c r="EE79" s="182" t="n"/>
      <c r="EF79" s="182" t="n"/>
      <c r="EG79" s="182" t="n"/>
      <c r="EH79" s="182" t="n"/>
      <c r="EI79" s="182" t="n"/>
      <c r="EJ79" s="182" t="n"/>
      <c r="EK79" s="182" t="n"/>
      <c r="EL79" s="182" t="n"/>
      <c r="EM79" s="182" t="n"/>
      <c r="EN79" s="182" t="n"/>
      <c r="EO79" s="182" t="n"/>
      <c r="EP79" s="182" t="n"/>
      <c r="EQ79" s="182" t="n"/>
      <c r="ER79" s="182" t="n"/>
      <c r="ES79" s="182" t="n"/>
      <c r="ET79" s="182" t="n"/>
      <c r="EU79" s="182" t="n"/>
      <c r="EV79" s="182" t="n"/>
      <c r="EW79" s="182" t="n"/>
      <c r="EX79" s="182" t="n"/>
      <c r="EY79" s="182" t="n"/>
      <c r="EZ79" s="182" t="n"/>
      <c r="FA79" s="182" t="n"/>
      <c r="FB79" s="182" t="n"/>
      <c r="FC79" s="182" t="n"/>
      <c r="FD79" s="182" t="n"/>
      <c r="FE79" s="184" t="n"/>
      <c r="FF79" s="184" t="n"/>
      <c r="FG79" s="184" t="n"/>
      <c r="FH79" s="185">
        <f>SUM(F79:FG79)</f>
        <v/>
      </c>
      <c r="FI79" s="186">
        <f>E79-FH79</f>
        <v/>
      </c>
    </row>
    <row r="80" hidden="1">
      <c r="A80" s="5" t="n">
        <v>79</v>
      </c>
      <c r="B80" s="179" t="n">
        <v>44519</v>
      </c>
      <c r="C80" s="100" t="inlineStr">
        <is>
          <t>3-432-52889</t>
        </is>
      </c>
      <c r="D80" s="101" t="n">
        <v>44502</v>
      </c>
      <c r="E80" s="181" t="n">
        <v>922.34</v>
      </c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2" t="n"/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9" t="n">
        <v>922.34</v>
      </c>
      <c r="BU80" s="182" t="n"/>
      <c r="BV80" s="182" t="n"/>
      <c r="BW80" s="182" t="n"/>
      <c r="BX80" s="182" t="n"/>
      <c r="BY80" s="182" t="n"/>
      <c r="BZ80" s="182" t="n"/>
      <c r="CA80" s="182" t="n"/>
      <c r="CB80" s="182" t="n"/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2" t="n"/>
      <c r="CQ80" s="182" t="n"/>
      <c r="CR80" s="182" t="n"/>
      <c r="CS80" s="182" t="n"/>
      <c r="CT80" s="182" t="n"/>
      <c r="CU80" s="182" t="n"/>
      <c r="CV80" s="182" t="n"/>
      <c r="CW80" s="182" t="n"/>
      <c r="CX80" s="182" t="n"/>
      <c r="CY80" s="182" t="n"/>
      <c r="CZ80" s="182" t="n"/>
      <c r="DA80" s="182" t="n"/>
      <c r="DB80" s="182" t="n"/>
      <c r="DC80" s="182" t="n"/>
      <c r="DD80" s="182" t="n"/>
      <c r="DE80" s="182" t="n"/>
      <c r="DF80" s="182" t="n"/>
      <c r="DG80" s="182" t="n"/>
      <c r="DH80" s="182" t="n"/>
      <c r="DI80" s="182" t="n"/>
      <c r="DJ80" s="182" t="n"/>
      <c r="DK80" s="182" t="n"/>
      <c r="DL80" s="182" t="n"/>
      <c r="DM80" s="182" t="n"/>
      <c r="DN80" s="182" t="n"/>
      <c r="DO80" s="182" t="n"/>
      <c r="DP80" s="182" t="n"/>
      <c r="DQ80" s="182" t="n"/>
      <c r="DR80" s="182" t="n"/>
      <c r="DS80" s="182" t="n"/>
      <c r="DT80" s="182" t="n"/>
      <c r="DU80" s="182" t="n"/>
      <c r="DV80" s="182" t="n"/>
      <c r="DW80" s="182" t="n"/>
      <c r="DX80" s="182" t="n"/>
      <c r="DY80" s="182" t="n"/>
      <c r="DZ80" s="182" t="n"/>
      <c r="EA80" s="182" t="n"/>
      <c r="EB80" s="182" t="n"/>
      <c r="EC80" s="182" t="n"/>
      <c r="ED80" s="182" t="n"/>
      <c r="EE80" s="182" t="n"/>
      <c r="EF80" s="182" t="n"/>
      <c r="EG80" s="182" t="n"/>
      <c r="EH80" s="182" t="n"/>
      <c r="EI80" s="182" t="n"/>
      <c r="EJ80" s="182" t="n"/>
      <c r="EK80" s="182" t="n"/>
      <c r="EL80" s="182" t="n"/>
      <c r="EM80" s="182" t="n"/>
      <c r="EN80" s="182" t="n"/>
      <c r="EO80" s="182" t="n"/>
      <c r="EP80" s="182" t="n"/>
      <c r="EQ80" s="182" t="n"/>
      <c r="ER80" s="182" t="n"/>
      <c r="ES80" s="182" t="n"/>
      <c r="ET80" s="182" t="n"/>
      <c r="EU80" s="182" t="n"/>
      <c r="EV80" s="182" t="n"/>
      <c r="EW80" s="182" t="n"/>
      <c r="EX80" s="182" t="n"/>
      <c r="EY80" s="182" t="n"/>
      <c r="EZ80" s="182" t="n"/>
      <c r="FA80" s="182" t="n"/>
      <c r="FB80" s="182" t="n"/>
      <c r="FC80" s="182" t="n"/>
      <c r="FD80" s="182" t="n"/>
      <c r="FE80" s="184" t="n"/>
      <c r="FF80" s="184" t="n"/>
      <c r="FG80" s="184" t="n"/>
      <c r="FH80" s="185">
        <f>SUM(F80:FG80)</f>
        <v/>
      </c>
      <c r="FI80" s="186">
        <f>E80-FH80</f>
        <v/>
      </c>
    </row>
    <row r="81" hidden="1">
      <c r="A81" s="5" t="n">
        <v>80</v>
      </c>
      <c r="B81" s="179" t="n">
        <v>44519</v>
      </c>
      <c r="C81" s="102" t="inlineStr">
        <is>
          <t>3-433-88047</t>
        </is>
      </c>
      <c r="D81" s="101" t="n">
        <v>44508</v>
      </c>
      <c r="E81" s="181" t="n">
        <v>41</v>
      </c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2" t="n"/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9" t="n">
        <v>41</v>
      </c>
      <c r="CA81" s="182" t="n"/>
      <c r="CB81" s="182" t="n"/>
      <c r="CC81" s="182" t="n"/>
      <c r="CD81" s="182" t="n"/>
      <c r="CE81" s="182" t="n"/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2" t="n"/>
      <c r="CQ81" s="182" t="n"/>
      <c r="CR81" s="182" t="n"/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2" t="n"/>
      <c r="DG81" s="182" t="n"/>
      <c r="DH81" s="182" t="n"/>
      <c r="DI81" s="182" t="n"/>
      <c r="DJ81" s="182" t="n"/>
      <c r="DK81" s="182" t="n"/>
      <c r="DL81" s="182" t="n"/>
      <c r="DM81" s="182" t="n"/>
      <c r="DN81" s="182" t="n"/>
      <c r="DO81" s="182" t="n"/>
      <c r="DP81" s="182" t="n"/>
      <c r="DQ81" s="182" t="n"/>
      <c r="DR81" s="182" t="n"/>
      <c r="DS81" s="182" t="n"/>
      <c r="DT81" s="182" t="n"/>
      <c r="DU81" s="182" t="n"/>
      <c r="DV81" s="182" t="n"/>
      <c r="DW81" s="182" t="n"/>
      <c r="DX81" s="182" t="n"/>
      <c r="DY81" s="182" t="n"/>
      <c r="DZ81" s="182" t="n"/>
      <c r="EA81" s="182" t="n"/>
      <c r="EB81" s="182" t="n"/>
      <c r="EC81" s="182" t="n"/>
      <c r="ED81" s="182" t="n"/>
      <c r="EE81" s="182" t="n"/>
      <c r="EF81" s="182" t="n"/>
      <c r="EG81" s="182" t="n"/>
      <c r="EH81" s="182" t="n"/>
      <c r="EI81" s="182" t="n"/>
      <c r="EJ81" s="182" t="n"/>
      <c r="EK81" s="182" t="n"/>
      <c r="EL81" s="182" t="n"/>
      <c r="EM81" s="182" t="n"/>
      <c r="EN81" s="182" t="n"/>
      <c r="EO81" s="182" t="n"/>
      <c r="EP81" s="182" t="n"/>
      <c r="EQ81" s="182" t="n"/>
      <c r="ER81" s="182" t="n"/>
      <c r="ES81" s="182" t="n"/>
      <c r="ET81" s="182" t="n"/>
      <c r="EU81" s="182" t="n"/>
      <c r="EV81" s="182" t="n"/>
      <c r="EW81" s="182" t="n"/>
      <c r="EX81" s="182" t="n"/>
      <c r="EY81" s="182" t="n"/>
      <c r="EZ81" s="182" t="n"/>
      <c r="FA81" s="182" t="n"/>
      <c r="FB81" s="182" t="n"/>
      <c r="FC81" s="182" t="n"/>
      <c r="FD81" s="182" t="n"/>
      <c r="FE81" s="184" t="n"/>
      <c r="FF81" s="184" t="n"/>
      <c r="FG81" s="184" t="n"/>
      <c r="FH81" s="185">
        <f>SUM(F81:FG81)</f>
        <v/>
      </c>
      <c r="FI81" s="186">
        <f>E81-FH81</f>
        <v/>
      </c>
    </row>
    <row r="82" hidden="1">
      <c r="A82" s="5" t="n">
        <v>81</v>
      </c>
      <c r="B82" s="179" t="n">
        <v>44519</v>
      </c>
      <c r="C82" s="100" t="inlineStr">
        <is>
          <t>3-434-40865</t>
        </is>
      </c>
      <c r="D82" s="101" t="n">
        <v>44509</v>
      </c>
      <c r="E82" s="181" t="n">
        <v>19500.39</v>
      </c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2" t="n"/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2" t="n"/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9" t="n">
        <v>19500.39</v>
      </c>
      <c r="CA82" s="182" t="n"/>
      <c r="CB82" s="182" t="n"/>
      <c r="CC82" s="182" t="n"/>
      <c r="CD82" s="182" t="n"/>
      <c r="CE82" s="182" t="n"/>
      <c r="CF82" s="182" t="n"/>
      <c r="CG82" s="182" t="n"/>
      <c r="CH82" s="182" t="n"/>
      <c r="CI82" s="182" t="n"/>
      <c r="CJ82" s="182" t="n"/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2" t="n"/>
      <c r="DG82" s="182" t="n"/>
      <c r="DH82" s="182" t="n"/>
      <c r="DI82" s="182" t="n"/>
      <c r="DJ82" s="182" t="n"/>
      <c r="DK82" s="182" t="n"/>
      <c r="DL82" s="182" t="n"/>
      <c r="DM82" s="182" t="n"/>
      <c r="DN82" s="182" t="n"/>
      <c r="DO82" s="182" t="n"/>
      <c r="DP82" s="182" t="n"/>
      <c r="DQ82" s="182" t="n"/>
      <c r="DR82" s="182" t="n"/>
      <c r="DS82" s="182" t="n"/>
      <c r="DT82" s="182" t="n"/>
      <c r="DU82" s="182" t="n"/>
      <c r="DV82" s="182" t="n"/>
      <c r="DW82" s="182" t="n"/>
      <c r="DX82" s="182" t="n"/>
      <c r="DY82" s="182" t="n"/>
      <c r="DZ82" s="182" t="n"/>
      <c r="EA82" s="182" t="n"/>
      <c r="EB82" s="182" t="n"/>
      <c r="EC82" s="182" t="n"/>
      <c r="ED82" s="182" t="n"/>
      <c r="EE82" s="182" t="n"/>
      <c r="EF82" s="182" t="n"/>
      <c r="EG82" s="182" t="n"/>
      <c r="EH82" s="182" t="n"/>
      <c r="EI82" s="182" t="n"/>
      <c r="EJ82" s="182" t="n"/>
      <c r="EK82" s="182" t="n"/>
      <c r="EL82" s="182" t="n"/>
      <c r="EM82" s="182" t="n"/>
      <c r="EN82" s="182" t="n"/>
      <c r="EO82" s="182" t="n"/>
      <c r="EP82" s="182" t="n"/>
      <c r="EQ82" s="182" t="n"/>
      <c r="ER82" s="182" t="n"/>
      <c r="ES82" s="182" t="n"/>
      <c r="ET82" s="182" t="n"/>
      <c r="EU82" s="182" t="n"/>
      <c r="EV82" s="182" t="n"/>
      <c r="EW82" s="182" t="n"/>
      <c r="EX82" s="182" t="n"/>
      <c r="EY82" s="182" t="n"/>
      <c r="EZ82" s="182" t="n"/>
      <c r="FA82" s="182" t="n"/>
      <c r="FB82" s="182" t="n"/>
      <c r="FC82" s="182" t="n"/>
      <c r="FD82" s="182" t="n"/>
      <c r="FE82" s="184" t="n"/>
      <c r="FF82" s="184" t="n"/>
      <c r="FG82" s="184" t="n"/>
      <c r="FH82" s="185">
        <f>SUM(F82:FG82)</f>
        <v/>
      </c>
      <c r="FI82" s="186">
        <f>E82-FH82</f>
        <v/>
      </c>
    </row>
    <row r="83" hidden="1">
      <c r="A83" s="5" t="n">
        <v>82</v>
      </c>
      <c r="B83" s="179" t="n">
        <v>44519</v>
      </c>
      <c r="C83" s="100" t="inlineStr">
        <is>
          <t>3-435-72198</t>
        </is>
      </c>
      <c r="D83" s="101" t="n">
        <v>44511</v>
      </c>
      <c r="E83" s="181" t="n">
        <v>38.75</v>
      </c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2" t="n"/>
      <c r="AB83" s="182" t="n"/>
      <c r="AC83" s="182" t="n"/>
      <c r="AD83" s="182" t="n"/>
      <c r="AE83" s="182" t="n"/>
      <c r="AF83" s="182" t="n"/>
      <c r="AG83" s="182" t="n"/>
      <c r="AH83" s="182" t="n"/>
      <c r="AI83" s="182" t="n"/>
      <c r="AJ83" s="182" t="n"/>
      <c r="AK83" s="182" t="n"/>
      <c r="AL83" s="182" t="n"/>
      <c r="AM83" s="182" t="n"/>
      <c r="AN83" s="182" t="n"/>
      <c r="AO83" s="182" t="n"/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2" t="n"/>
      <c r="BP83" s="182" t="n"/>
      <c r="BQ83" s="182" t="n"/>
      <c r="BR83" s="182" t="n"/>
      <c r="BS83" s="182" t="n"/>
      <c r="BT83" s="182" t="n"/>
      <c r="BU83" s="182" t="n"/>
      <c r="BV83" s="182" t="n"/>
      <c r="BW83" s="182" t="n"/>
      <c r="BX83" s="182" t="n"/>
      <c r="BY83" s="182" t="n"/>
      <c r="BZ83" s="182" t="n"/>
      <c r="CA83" s="182" t="n"/>
      <c r="CB83" s="182" t="n"/>
      <c r="CC83" s="182" t="n"/>
      <c r="CD83" s="182" t="n"/>
      <c r="CE83" s="182" t="n"/>
      <c r="CF83" s="182" t="n"/>
      <c r="CG83" s="182" t="n"/>
      <c r="CH83" s="182" t="n"/>
      <c r="CI83" s="182" t="n"/>
      <c r="CJ83" s="182" t="n"/>
      <c r="CK83" s="182" t="n"/>
      <c r="CL83" s="182" t="n"/>
      <c r="CM83" s="182" t="n"/>
      <c r="CN83" s="182" t="n"/>
      <c r="CO83" s="182" t="n"/>
      <c r="CP83" s="182" t="n"/>
      <c r="CQ83" s="182" t="n"/>
      <c r="CR83" s="182" t="n"/>
      <c r="CS83" s="182" t="n"/>
      <c r="CT83" s="182" t="n"/>
      <c r="CU83" s="182" t="n"/>
      <c r="CV83" s="182" t="n"/>
      <c r="CW83" s="182" t="n"/>
      <c r="CX83" s="182" t="n"/>
      <c r="CY83" s="182" t="n"/>
      <c r="CZ83" s="182" t="n"/>
      <c r="DA83" s="182" t="n"/>
      <c r="DB83" s="182" t="n"/>
      <c r="DC83" s="182" t="n"/>
      <c r="DD83" s="182" t="n"/>
      <c r="DE83" s="182" t="n"/>
      <c r="DF83" s="182" t="n"/>
      <c r="DG83" s="182" t="n"/>
      <c r="DH83" s="182" t="n"/>
      <c r="DI83" s="182" t="n"/>
      <c r="DJ83" s="182" t="n"/>
      <c r="DK83" s="182" t="n"/>
      <c r="DL83" s="182" t="n"/>
      <c r="DM83" s="182" t="n"/>
      <c r="DN83" s="182" t="n"/>
      <c r="DO83" s="182" t="n"/>
      <c r="DP83" s="182" t="n"/>
      <c r="DQ83" s="182" t="n"/>
      <c r="DR83" s="182" t="n"/>
      <c r="DS83" s="182" t="n"/>
      <c r="DT83" s="182" t="n"/>
      <c r="DU83" s="182" t="n"/>
      <c r="DV83" s="182" t="n"/>
      <c r="DW83" s="182" t="n"/>
      <c r="DX83" s="182" t="n"/>
      <c r="DY83" s="182" t="n"/>
      <c r="DZ83" s="182" t="n"/>
      <c r="EA83" s="182" t="n"/>
      <c r="EB83" s="182" t="n"/>
      <c r="EC83" s="182" t="n"/>
      <c r="ED83" s="182" t="n"/>
      <c r="EE83" s="182" t="n"/>
      <c r="EF83" s="182" t="n"/>
      <c r="EG83" s="182" t="n"/>
      <c r="EH83" s="182" t="n"/>
      <c r="EI83" s="182" t="n"/>
      <c r="EJ83" s="182" t="n"/>
      <c r="EK83" s="182" t="n"/>
      <c r="EL83" s="182" t="n"/>
      <c r="EM83" s="189" t="n">
        <v>38.75</v>
      </c>
      <c r="EN83" s="182" t="n"/>
      <c r="EO83" s="182" t="n"/>
      <c r="EP83" s="182" t="n"/>
      <c r="EQ83" s="182" t="n"/>
      <c r="ER83" s="182" t="n"/>
      <c r="ES83" s="182" t="n"/>
      <c r="ET83" s="182" t="n"/>
      <c r="EU83" s="182" t="n"/>
      <c r="EV83" s="182" t="n"/>
      <c r="EW83" s="182" t="n"/>
      <c r="EX83" s="182" t="n"/>
      <c r="EY83" s="182" t="n"/>
      <c r="EZ83" s="182" t="n"/>
      <c r="FA83" s="182" t="n"/>
      <c r="FB83" s="182" t="n"/>
      <c r="FC83" s="182" t="n"/>
      <c r="FD83" s="182" t="n"/>
      <c r="FE83" s="184" t="n"/>
      <c r="FF83" s="184" t="n"/>
      <c r="FG83" s="184" t="n"/>
      <c r="FH83" s="185">
        <f>SUM(F83:FG83)</f>
        <v/>
      </c>
      <c r="FI83" s="186">
        <f>E83-FH83</f>
        <v/>
      </c>
    </row>
    <row r="84" hidden="1">
      <c r="A84" s="5" t="n">
        <v>83</v>
      </c>
      <c r="B84" s="179" t="n">
        <v>44519</v>
      </c>
      <c r="C84" s="100" t="inlineStr">
        <is>
          <t>3-432-06369</t>
        </is>
      </c>
      <c r="D84" s="101" t="n">
        <v>44501</v>
      </c>
      <c r="E84" s="181" t="n">
        <v>169.17</v>
      </c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9" t="n">
        <v>38.75</v>
      </c>
      <c r="BU84" s="182" t="n"/>
      <c r="BV84" s="182" t="n"/>
      <c r="BW84" s="182" t="n"/>
      <c r="BX84" s="182" t="n"/>
      <c r="BY84" s="182" t="n"/>
      <c r="BZ84" s="182" t="n"/>
      <c r="CA84" s="182" t="n"/>
      <c r="CB84" s="182" t="n"/>
      <c r="CC84" s="182" t="n"/>
      <c r="CD84" s="182" t="n"/>
      <c r="CE84" s="182" t="n"/>
      <c r="CF84" s="182" t="n"/>
      <c r="CG84" s="182" t="n"/>
      <c r="CH84" s="182" t="n"/>
      <c r="CI84" s="182" t="n"/>
      <c r="CJ84" s="182" t="n"/>
      <c r="CK84" s="182" t="n"/>
      <c r="CL84" s="182" t="n"/>
      <c r="CM84" s="182" t="n"/>
      <c r="CN84" s="182" t="n"/>
      <c r="CO84" s="182" t="n"/>
      <c r="CP84" s="182" t="n"/>
      <c r="CQ84" s="182" t="n"/>
      <c r="CR84" s="182" t="n"/>
      <c r="CS84" s="182" t="n"/>
      <c r="CT84" s="182" t="n"/>
      <c r="CU84" s="182" t="n"/>
      <c r="CV84" s="182" t="n"/>
      <c r="CW84" s="182" t="n"/>
      <c r="CX84" s="182" t="n"/>
      <c r="CY84" s="182" t="n"/>
      <c r="CZ84" s="182" t="n"/>
      <c r="DA84" s="182" t="n"/>
      <c r="DB84" s="182" t="n"/>
      <c r="DC84" s="182" t="n"/>
      <c r="DD84" s="182" t="n"/>
      <c r="DE84" s="182" t="n"/>
      <c r="DF84" s="182" t="n"/>
      <c r="DG84" s="182" t="n"/>
      <c r="DH84" s="182" t="n"/>
      <c r="DI84" s="182" t="n"/>
      <c r="DJ84" s="182" t="n"/>
      <c r="DK84" s="182" t="n"/>
      <c r="DL84" s="182" t="n"/>
      <c r="DM84" s="182" t="n"/>
      <c r="DN84" s="182" t="n"/>
      <c r="DO84" s="182" t="n"/>
      <c r="DP84" s="182" t="n"/>
      <c r="DQ84" s="182" t="n"/>
      <c r="DR84" s="182" t="n"/>
      <c r="DS84" s="182" t="n"/>
      <c r="DT84" s="182" t="n"/>
      <c r="DU84" s="182" t="n"/>
      <c r="DV84" s="182" t="n"/>
      <c r="DW84" s="182" t="n"/>
      <c r="DX84" s="182" t="n"/>
      <c r="DY84" s="182" t="n"/>
      <c r="DZ84" s="182" t="n"/>
      <c r="EA84" s="182" t="n"/>
      <c r="EB84" s="182" t="n"/>
      <c r="EC84" s="182" t="n"/>
      <c r="ED84" s="182" t="n"/>
      <c r="EE84" s="182" t="n"/>
      <c r="EF84" s="182" t="n"/>
      <c r="EG84" s="182" t="n"/>
      <c r="EH84" s="182" t="n"/>
      <c r="EI84" s="182" t="n"/>
      <c r="EJ84" s="182" t="n"/>
      <c r="EK84" s="182" t="n"/>
      <c r="EL84" s="182" t="n"/>
      <c r="EM84" s="182" t="n"/>
      <c r="EN84" s="182" t="n"/>
      <c r="EO84" s="182" t="n"/>
      <c r="EP84" s="182" t="n"/>
      <c r="EQ84" s="182" t="n"/>
      <c r="ER84" s="182" t="n"/>
      <c r="ES84" s="182" t="n"/>
      <c r="ET84" s="182" t="n"/>
      <c r="EU84" s="182" t="n"/>
      <c r="EV84" s="189" t="n">
        <v>130.42</v>
      </c>
      <c r="EW84" s="182" t="n"/>
      <c r="EX84" s="182" t="n"/>
      <c r="EY84" s="182" t="n"/>
      <c r="EZ84" s="182" t="n"/>
      <c r="FA84" s="182" t="n"/>
      <c r="FB84" s="182" t="n"/>
      <c r="FC84" s="182" t="n"/>
      <c r="FD84" s="182" t="n"/>
      <c r="FE84" s="184" t="n"/>
      <c r="FF84" s="184" t="n"/>
      <c r="FG84" s="184" t="n"/>
      <c r="FH84" s="185">
        <f>SUM(F84:FG84)</f>
        <v/>
      </c>
      <c r="FI84" s="186">
        <f>E84-FH84</f>
        <v/>
      </c>
    </row>
    <row r="85" hidden="1">
      <c r="A85" s="5" t="n">
        <v>84</v>
      </c>
      <c r="B85" s="179" t="n">
        <v>44519</v>
      </c>
      <c r="C85" s="100" t="inlineStr">
        <is>
          <t>7-556-24694</t>
        </is>
      </c>
      <c r="D85" s="101" t="n">
        <v>44504</v>
      </c>
      <c r="E85" s="181" t="n">
        <v>108.48</v>
      </c>
      <c r="F85" s="182" t="n"/>
      <c r="G85" s="182" t="n"/>
      <c r="H85" s="182" t="n"/>
      <c r="I85" s="182" t="n"/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2" t="n"/>
      <c r="S85" s="182" t="n"/>
      <c r="T85" s="182" t="n"/>
      <c r="U85" s="182" t="n"/>
      <c r="V85" s="182" t="n"/>
      <c r="W85" s="182" t="n"/>
      <c r="X85" s="182" t="n"/>
      <c r="Y85" s="182" t="n"/>
      <c r="Z85" s="182" t="n"/>
      <c r="AA85" s="182" t="n"/>
      <c r="AB85" s="182" t="n"/>
      <c r="AC85" s="182" t="n"/>
      <c r="AD85" s="182" t="n"/>
      <c r="AE85" s="182" t="n"/>
      <c r="AF85" s="182" t="n"/>
      <c r="AG85" s="182" t="n"/>
      <c r="AH85" s="182" t="n"/>
      <c r="AI85" s="182" t="n"/>
      <c r="AJ85" s="182" t="n"/>
      <c r="AK85" s="182" t="n"/>
      <c r="AL85" s="182" t="n"/>
      <c r="AM85" s="182" t="n"/>
      <c r="AN85" s="182" t="n"/>
      <c r="AO85" s="182" t="n"/>
      <c r="AP85" s="182" t="n"/>
      <c r="AQ85" s="182" t="n"/>
      <c r="AR85" s="182" t="n"/>
      <c r="AS85" s="182" t="n"/>
      <c r="AT85" s="182" t="n"/>
      <c r="AU85" s="182" t="n"/>
      <c r="AV85" s="182" t="n"/>
      <c r="AW85" s="189" t="n">
        <v>5.85</v>
      </c>
      <c r="AX85" s="182" t="n"/>
      <c r="AY85" s="182" t="n"/>
      <c r="AZ85" s="182" t="n"/>
      <c r="BA85" s="182" t="n"/>
      <c r="BB85" s="182" t="n"/>
      <c r="BC85" s="182" t="n"/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2" t="n"/>
      <c r="BM85" s="182" t="n"/>
      <c r="BN85" s="182" t="n"/>
      <c r="BO85" s="182" t="n"/>
      <c r="BP85" s="182" t="n"/>
      <c r="BQ85" s="182" t="n"/>
      <c r="BR85" s="182" t="n"/>
      <c r="BS85" s="182" t="n"/>
      <c r="BT85" s="182" t="n"/>
      <c r="BU85" s="182" t="n"/>
      <c r="BV85" s="182" t="n"/>
      <c r="BW85" s="182" t="n"/>
      <c r="BX85" s="182" t="n"/>
      <c r="BY85" s="182" t="n"/>
      <c r="BZ85" s="182" t="n"/>
      <c r="CA85" s="182" t="n"/>
      <c r="CB85" s="182" t="n"/>
      <c r="CC85" s="189" t="n">
        <v>5.85</v>
      </c>
      <c r="CD85" s="182" t="n"/>
      <c r="CE85" s="182" t="n"/>
      <c r="CF85" s="182" t="n"/>
      <c r="CG85" s="182" t="n"/>
      <c r="CH85" s="182" t="n"/>
      <c r="CI85" s="182" t="n"/>
      <c r="CJ85" s="182" t="n"/>
      <c r="CK85" s="182" t="n"/>
      <c r="CL85" s="182" t="n"/>
      <c r="CM85" s="182" t="n"/>
      <c r="CN85" s="182" t="n"/>
      <c r="CO85" s="182" t="n"/>
      <c r="CP85" s="182" t="n"/>
      <c r="CQ85" s="182" t="n"/>
      <c r="CR85" s="182" t="n"/>
      <c r="CS85" s="182" t="n"/>
      <c r="CT85" s="182" t="n"/>
      <c r="CU85" s="182" t="n"/>
      <c r="CV85" s="182" t="n"/>
      <c r="CW85" s="182" t="n"/>
      <c r="CX85" s="182" t="n"/>
      <c r="CY85" s="182" t="n"/>
      <c r="CZ85" s="182" t="n"/>
      <c r="DA85" s="182" t="n"/>
      <c r="DB85" s="182" t="n"/>
      <c r="DC85" s="182" t="n"/>
      <c r="DD85" s="182" t="n"/>
      <c r="DE85" s="182" t="n"/>
      <c r="DF85" s="182" t="n"/>
      <c r="DG85" s="182" t="n"/>
      <c r="DH85" s="182" t="n"/>
      <c r="DI85" s="182" t="n"/>
      <c r="DJ85" s="182" t="n"/>
      <c r="DK85" s="182" t="n"/>
      <c r="DL85" s="182" t="n"/>
      <c r="DM85" s="182" t="n"/>
      <c r="DN85" s="182" t="n"/>
      <c r="DO85" s="182" t="n"/>
      <c r="DP85" s="182" t="n"/>
      <c r="DQ85" s="182" t="n"/>
      <c r="DR85" s="189" t="n">
        <v>5.84</v>
      </c>
      <c r="DS85" s="182" t="n"/>
      <c r="DT85" s="182" t="n"/>
      <c r="DU85" s="182" t="n"/>
      <c r="DV85" s="182" t="n"/>
      <c r="DW85" s="182" t="n"/>
      <c r="DX85" s="182" t="n"/>
      <c r="DY85" s="182" t="n"/>
      <c r="DZ85" s="182" t="n"/>
      <c r="EA85" s="182" t="n"/>
      <c r="EB85" s="182" t="n"/>
      <c r="EC85" s="182" t="n"/>
      <c r="ED85" s="182" t="n"/>
      <c r="EE85" s="182" t="n"/>
      <c r="EF85" s="182" t="n"/>
      <c r="EG85" s="182" t="n"/>
      <c r="EH85" s="182" t="n"/>
      <c r="EI85" s="182" t="n"/>
      <c r="EJ85" s="182" t="n"/>
      <c r="EK85" s="182" t="n"/>
      <c r="EL85" s="182" t="n"/>
      <c r="EM85" s="182" t="n"/>
      <c r="EN85" s="182" t="n"/>
      <c r="EO85" s="189" t="n">
        <v>90.94</v>
      </c>
      <c r="EP85" s="182" t="n"/>
      <c r="EQ85" s="182" t="n"/>
      <c r="ER85" s="182" t="n"/>
      <c r="ES85" s="182" t="n"/>
      <c r="ET85" s="182" t="n"/>
      <c r="EU85" s="182" t="n"/>
      <c r="EV85" s="182" t="n"/>
      <c r="EW85" s="182" t="n"/>
      <c r="EX85" s="182" t="n"/>
      <c r="EY85" s="182" t="n"/>
      <c r="EZ85" s="182" t="n"/>
      <c r="FA85" s="182" t="n"/>
      <c r="FB85" s="182" t="n"/>
      <c r="FC85" s="182" t="n"/>
      <c r="FD85" s="182" t="n"/>
      <c r="FE85" s="184" t="n"/>
      <c r="FF85" s="184" t="n"/>
      <c r="FG85" s="184" t="n"/>
      <c r="FH85" s="185">
        <f>SUM(F85:FG85)</f>
        <v/>
      </c>
      <c r="FI85" s="186">
        <f>E85-FH85</f>
        <v/>
      </c>
    </row>
    <row r="86" hidden="1">
      <c r="A86" s="5" t="n">
        <v>85</v>
      </c>
      <c r="B86" s="179" t="n">
        <v>44519</v>
      </c>
      <c r="C86" s="100" t="inlineStr">
        <is>
          <t>3-433-32517</t>
        </is>
      </c>
      <c r="D86" s="101" t="n">
        <v>44504</v>
      </c>
      <c r="E86" s="181" t="n">
        <v>2679.66</v>
      </c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9" t="n">
        <v>1956.11</v>
      </c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9" t="n">
        <v>681.11</v>
      </c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2" t="n"/>
      <c r="DT86" s="182" t="n"/>
      <c r="DU86" s="182" t="n"/>
      <c r="DV86" s="182" t="n"/>
      <c r="DW86" s="182" t="n"/>
      <c r="DX86" s="182" t="n"/>
      <c r="DY86" s="182" t="n"/>
      <c r="DZ86" s="182" t="n"/>
      <c r="EA86" s="182" t="n"/>
      <c r="EB86" s="182" t="n"/>
      <c r="EC86" s="182" t="n"/>
      <c r="ED86" s="182" t="n"/>
      <c r="EE86" s="182" t="n"/>
      <c r="EF86" s="182" t="n"/>
      <c r="EG86" s="182" t="n"/>
      <c r="EH86" s="182" t="n"/>
      <c r="EI86" s="182" t="n"/>
      <c r="EJ86" s="182" t="n"/>
      <c r="EK86" s="182" t="n"/>
      <c r="EL86" s="182" t="n"/>
      <c r="EM86" s="182" t="n"/>
      <c r="EN86" s="182" t="n"/>
      <c r="EO86" s="182" t="n"/>
      <c r="EP86" s="182" t="n"/>
      <c r="EQ86" s="182" t="n"/>
      <c r="ER86" s="182" t="n"/>
      <c r="ES86" s="182" t="n"/>
      <c r="ET86" s="182" t="n"/>
      <c r="EU86" s="182" t="n"/>
      <c r="EV86" s="189" t="n">
        <v>42.44</v>
      </c>
      <c r="EW86" s="182" t="n"/>
      <c r="EX86" s="182" t="n"/>
      <c r="EY86" s="182" t="n"/>
      <c r="EZ86" s="182" t="n"/>
      <c r="FA86" s="182" t="n"/>
      <c r="FB86" s="182" t="n"/>
      <c r="FC86" s="182" t="n"/>
      <c r="FD86" s="182" t="n"/>
      <c r="FE86" s="184" t="n"/>
      <c r="FF86" s="184" t="n"/>
      <c r="FG86" s="184" t="n"/>
      <c r="FH86" s="185">
        <f>SUM(F86:FG86)</f>
        <v/>
      </c>
      <c r="FI86" s="186">
        <f>E86-FH86</f>
        <v/>
      </c>
    </row>
    <row r="87" hidden="1">
      <c r="A87" s="5" t="n">
        <v>86</v>
      </c>
      <c r="B87" s="179" t="n">
        <v>44519</v>
      </c>
      <c r="C87" s="100" t="inlineStr">
        <is>
          <t>3-433-81928</t>
        </is>
      </c>
      <c r="D87" s="101" t="n">
        <v>44505</v>
      </c>
      <c r="E87" s="181" t="n">
        <v>2285.51</v>
      </c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2" t="n"/>
      <c r="BK87" s="182" t="n"/>
      <c r="BL87" s="189" t="n">
        <v>438.75</v>
      </c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9" t="n">
        <v>1441.26</v>
      </c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2" t="n"/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9" t="n">
        <v>405.5</v>
      </c>
      <c r="DM87" s="182" t="n"/>
      <c r="DN87" s="182" t="n"/>
      <c r="DO87" s="182" t="n"/>
      <c r="DP87" s="182" t="n"/>
      <c r="DQ87" s="182" t="n"/>
      <c r="DR87" s="182" t="n"/>
      <c r="DS87" s="182" t="n"/>
      <c r="DT87" s="182" t="n"/>
      <c r="DU87" s="182" t="n"/>
      <c r="DV87" s="182" t="n"/>
      <c r="DW87" s="182" t="n"/>
      <c r="DX87" s="182" t="n"/>
      <c r="DY87" s="182" t="n"/>
      <c r="DZ87" s="182" t="n"/>
      <c r="EA87" s="182" t="n"/>
      <c r="EB87" s="182" t="n"/>
      <c r="EC87" s="182" t="n"/>
      <c r="ED87" s="182" t="n"/>
      <c r="EE87" s="182" t="n"/>
      <c r="EF87" s="182" t="n"/>
      <c r="EG87" s="182" t="n"/>
      <c r="EH87" s="182" t="n"/>
      <c r="EI87" s="182" t="n"/>
      <c r="EJ87" s="182" t="n"/>
      <c r="EK87" s="182" t="n"/>
      <c r="EL87" s="182" t="n"/>
      <c r="EM87" s="182" t="n"/>
      <c r="EN87" s="182" t="n"/>
      <c r="EO87" s="182" t="n"/>
      <c r="EP87" s="182" t="n"/>
      <c r="EQ87" s="182" t="n"/>
      <c r="ER87" s="182" t="n"/>
      <c r="ES87" s="182" t="n"/>
      <c r="ET87" s="182" t="n"/>
      <c r="EU87" s="182" t="n"/>
      <c r="EV87" s="182" t="n"/>
      <c r="EW87" s="182" t="n"/>
      <c r="EX87" s="182" t="n"/>
      <c r="EY87" s="182" t="n"/>
      <c r="EZ87" s="182" t="n"/>
      <c r="FA87" s="182" t="n"/>
      <c r="FB87" s="182" t="n"/>
      <c r="FC87" s="182" t="n"/>
      <c r="FD87" s="182" t="n"/>
      <c r="FE87" s="184" t="n"/>
      <c r="FF87" s="184" t="n"/>
      <c r="FG87" s="184" t="n"/>
      <c r="FH87" s="185">
        <f>SUM(F87:FG87)</f>
        <v/>
      </c>
      <c r="FI87" s="186">
        <f>E87-FH87</f>
        <v/>
      </c>
    </row>
    <row r="88" hidden="1">
      <c r="A88" s="5" t="n">
        <v>87</v>
      </c>
      <c r="B88" s="179" t="n">
        <v>44519</v>
      </c>
      <c r="C88" s="100" t="inlineStr">
        <is>
          <t>3-434-42065</t>
        </is>
      </c>
      <c r="D88" s="101" t="n">
        <v>44508</v>
      </c>
      <c r="E88" s="181" t="n">
        <v>1568.44</v>
      </c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9" t="n">
        <v>41</v>
      </c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2" t="n"/>
      <c r="DT88" s="182" t="n"/>
      <c r="DU88" s="182" t="n"/>
      <c r="DV88" s="182" t="n"/>
      <c r="DW88" s="182" t="n"/>
      <c r="DX88" s="182" t="n"/>
      <c r="DY88" s="182" t="n"/>
      <c r="DZ88" s="182" t="n"/>
      <c r="EA88" s="182" t="n"/>
      <c r="EB88" s="182" t="n"/>
      <c r="EC88" s="182" t="n"/>
      <c r="ED88" s="182" t="n"/>
      <c r="EE88" s="182" t="n"/>
      <c r="EF88" s="182" t="n"/>
      <c r="EG88" s="182" t="n"/>
      <c r="EH88" s="182" t="n"/>
      <c r="EI88" s="182" t="n"/>
      <c r="EJ88" s="182" t="n"/>
      <c r="EK88" s="182" t="n"/>
      <c r="EL88" s="182" t="n"/>
      <c r="EM88" s="189" t="n">
        <v>1488.69</v>
      </c>
      <c r="EN88" s="182" t="n"/>
      <c r="EO88" s="182" t="n"/>
      <c r="EP88" s="182" t="n"/>
      <c r="EQ88" s="182" t="n"/>
      <c r="ER88" s="182" t="n"/>
      <c r="ES88" s="182" t="n"/>
      <c r="ET88" s="182" t="n"/>
      <c r="EU88" s="182" t="n"/>
      <c r="EV88" s="189" t="n">
        <v>38.75</v>
      </c>
      <c r="EW88" s="182" t="n"/>
      <c r="EX88" s="182" t="n"/>
      <c r="EY88" s="182" t="n"/>
      <c r="EZ88" s="182" t="n"/>
      <c r="FA88" s="182" t="n"/>
      <c r="FB88" s="182" t="n"/>
      <c r="FC88" s="182" t="n"/>
      <c r="FD88" s="182" t="n"/>
      <c r="FE88" s="184" t="n"/>
      <c r="FF88" s="184" t="n"/>
      <c r="FG88" s="184" t="n"/>
      <c r="FH88" s="185">
        <f>SUM(F88:FG88)</f>
        <v/>
      </c>
      <c r="FI88" s="186">
        <f>E88-FH88</f>
        <v/>
      </c>
    </row>
    <row r="89" hidden="1">
      <c r="A89" s="5" t="n">
        <v>88</v>
      </c>
      <c r="B89" s="179" t="n">
        <v>44519</v>
      </c>
      <c r="C89" s="100" t="inlineStr">
        <is>
          <t>3-434-91700</t>
        </is>
      </c>
      <c r="D89" s="101" t="n">
        <v>44509</v>
      </c>
      <c r="E89" s="181" t="n">
        <v>203.75</v>
      </c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2" t="n"/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2" t="n"/>
      <c r="CK89" s="182" t="n"/>
      <c r="CL89" s="182" t="n"/>
      <c r="CM89" s="182" t="n"/>
      <c r="CN89" s="182" t="n"/>
      <c r="CO89" s="182" t="n"/>
      <c r="CP89" s="182" t="n"/>
      <c r="CQ89" s="182" t="n"/>
      <c r="CR89" s="182" t="n"/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2" t="n"/>
      <c r="DG89" s="182" t="n"/>
      <c r="DH89" s="182" t="n"/>
      <c r="DI89" s="182" t="n"/>
      <c r="DJ89" s="182" t="n"/>
      <c r="DK89" s="182" t="n"/>
      <c r="DL89" s="182" t="n"/>
      <c r="DM89" s="182" t="n"/>
      <c r="DN89" s="182" t="n"/>
      <c r="DO89" s="182" t="n"/>
      <c r="DP89" s="182" t="n"/>
      <c r="DQ89" s="182" t="n"/>
      <c r="DR89" s="182" t="n"/>
      <c r="DS89" s="182" t="n"/>
      <c r="DT89" s="182" t="n"/>
      <c r="DU89" s="182" t="n"/>
      <c r="DV89" s="182" t="n"/>
      <c r="DW89" s="182" t="n"/>
      <c r="DX89" s="182" t="n"/>
      <c r="DY89" s="182" t="n"/>
      <c r="DZ89" s="182" t="n"/>
      <c r="EA89" s="182" t="n"/>
      <c r="EB89" s="182" t="n"/>
      <c r="EC89" s="182" t="n"/>
      <c r="ED89" s="182" t="n"/>
      <c r="EE89" s="182" t="n"/>
      <c r="EF89" s="182" t="n"/>
      <c r="EG89" s="182" t="n"/>
      <c r="EH89" s="182" t="n"/>
      <c r="EI89" s="182" t="n"/>
      <c r="EJ89" s="182" t="n"/>
      <c r="EK89" s="182" t="n"/>
      <c r="EL89" s="182" t="n"/>
      <c r="EM89" s="182" t="n"/>
      <c r="EN89" s="182" t="n"/>
      <c r="EO89" s="189">
        <f>38.75+165</f>
        <v/>
      </c>
      <c r="EP89" s="182" t="n"/>
      <c r="EQ89" s="182" t="n"/>
      <c r="ER89" s="182" t="n"/>
      <c r="ES89" s="182" t="n"/>
      <c r="ET89" s="182" t="n"/>
      <c r="EU89" s="182" t="n"/>
      <c r="EV89" s="182" t="n"/>
      <c r="EW89" s="182" t="n"/>
      <c r="EX89" s="182" t="n"/>
      <c r="EY89" s="182" t="n"/>
      <c r="EZ89" s="182" t="n"/>
      <c r="FA89" s="182" t="n"/>
      <c r="FB89" s="182" t="n"/>
      <c r="FC89" s="182" t="n"/>
      <c r="FD89" s="182" t="n"/>
      <c r="FE89" s="184" t="n"/>
      <c r="FF89" s="184" t="n"/>
      <c r="FG89" s="184" t="n"/>
      <c r="FH89" s="185">
        <f>SUM(F89:FG89)</f>
        <v/>
      </c>
      <c r="FI89" s="186">
        <f>E89-FH89</f>
        <v/>
      </c>
    </row>
    <row r="90" hidden="1">
      <c r="A90" s="5" t="n">
        <v>89</v>
      </c>
      <c r="B90" s="179" t="n">
        <v>44519</v>
      </c>
      <c r="C90" s="100" t="inlineStr">
        <is>
          <t>3-435-33455</t>
        </is>
      </c>
      <c r="D90" s="101" t="n">
        <v>44510</v>
      </c>
      <c r="E90" s="181" t="n">
        <v>2214.08</v>
      </c>
      <c r="F90" s="182" t="n"/>
      <c r="G90" s="182" t="n"/>
      <c r="H90" s="182" t="n"/>
      <c r="I90" s="182" t="n"/>
      <c r="J90" s="182" t="n"/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182" t="n"/>
      <c r="T90" s="182" t="n"/>
      <c r="U90" s="182" t="n"/>
      <c r="V90" s="182" t="n"/>
      <c r="W90" s="182" t="n"/>
      <c r="X90" s="182" t="n"/>
      <c r="Y90" s="182" t="n"/>
      <c r="Z90" s="182" t="n"/>
      <c r="AA90" s="182" t="n"/>
      <c r="AB90" s="189" t="n">
        <v>825.1799999999999</v>
      </c>
      <c r="AC90" s="182" t="n"/>
      <c r="AD90" s="182" t="n"/>
      <c r="AE90" s="182" t="n"/>
      <c r="AF90" s="182" t="n"/>
      <c r="AG90" s="182" t="n"/>
      <c r="AH90" s="182" t="n"/>
      <c r="AI90" s="182" t="n"/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2" t="n"/>
      <c r="BO90" s="182" t="n"/>
      <c r="BP90" s="182" t="n"/>
      <c r="BQ90" s="182" t="n"/>
      <c r="BR90" s="182" t="n"/>
      <c r="BS90" s="182" t="n"/>
      <c r="BT90" s="182" t="n"/>
      <c r="BU90" s="182" t="n"/>
      <c r="BV90" s="182" t="n"/>
      <c r="BW90" s="182" t="n"/>
      <c r="BX90" s="182" t="n"/>
      <c r="BY90" s="182" t="n"/>
      <c r="BZ90" s="189" t="n">
        <v>590.4</v>
      </c>
      <c r="CA90" s="182" t="n"/>
      <c r="CB90" s="182" t="n"/>
      <c r="CC90" s="182" t="n"/>
      <c r="CD90" s="182" t="n"/>
      <c r="CE90" s="182" t="n"/>
      <c r="CF90" s="182" t="n"/>
      <c r="CG90" s="182" t="n"/>
      <c r="CH90" s="182" t="n"/>
      <c r="CI90" s="182" t="n"/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2" t="n"/>
      <c r="CS90" s="182" t="n"/>
      <c r="CT90" s="182" t="n"/>
      <c r="CU90" s="182" t="n"/>
      <c r="CV90" s="182" t="n"/>
      <c r="CW90" s="182" t="n"/>
      <c r="CX90" s="182" t="n"/>
      <c r="CY90" s="182" t="n"/>
      <c r="CZ90" s="182" t="n"/>
      <c r="DA90" s="182" t="n"/>
      <c r="DB90" s="182" t="n"/>
      <c r="DC90" s="182" t="n"/>
      <c r="DD90" s="182" t="n"/>
      <c r="DE90" s="182" t="n"/>
      <c r="DF90" s="182" t="n"/>
      <c r="DG90" s="182" t="n"/>
      <c r="DH90" s="182" t="n"/>
      <c r="DI90" s="182" t="n"/>
      <c r="DJ90" s="182" t="n"/>
      <c r="DK90" s="182" t="n"/>
      <c r="DL90" s="182" t="n"/>
      <c r="DM90" s="182" t="n"/>
      <c r="DN90" s="182" t="n"/>
      <c r="DO90" s="182" t="n"/>
      <c r="DP90" s="182" t="n"/>
      <c r="DQ90" s="182" t="n"/>
      <c r="DR90" s="182" t="n"/>
      <c r="DS90" s="182" t="n"/>
      <c r="DT90" s="189" t="n">
        <v>291</v>
      </c>
      <c r="DU90" s="182" t="n"/>
      <c r="DV90" s="182" t="n"/>
      <c r="DW90" s="182" t="n"/>
      <c r="DX90" s="182" t="n"/>
      <c r="DY90" s="182" t="n"/>
      <c r="DZ90" s="182" t="n"/>
      <c r="EA90" s="182" t="n"/>
      <c r="EB90" s="182" t="n"/>
      <c r="EC90" s="182" t="n"/>
      <c r="ED90" s="182" t="n"/>
      <c r="EE90" s="189" t="n">
        <v>507.5</v>
      </c>
      <c r="EF90" s="182" t="n"/>
      <c r="EG90" s="182" t="n"/>
      <c r="EH90" s="182" t="n"/>
      <c r="EI90" s="182" t="n"/>
      <c r="EJ90" s="182" t="n"/>
      <c r="EK90" s="182" t="n"/>
      <c r="EL90" s="182" t="n"/>
      <c r="EM90" s="182" t="n"/>
      <c r="EN90" s="182" t="n"/>
      <c r="EO90" s="182" t="n"/>
      <c r="EP90" s="182" t="n"/>
      <c r="EQ90" s="182" t="n"/>
      <c r="ER90" s="182" t="n"/>
      <c r="ES90" s="182" t="n"/>
      <c r="ET90" s="182" t="n"/>
      <c r="EU90" s="182" t="n"/>
      <c r="EV90" s="182" t="n"/>
      <c r="EW90" s="182" t="n"/>
      <c r="EX90" s="182" t="n"/>
      <c r="EY90" s="182" t="n"/>
      <c r="EZ90" s="182" t="n"/>
      <c r="FA90" s="182" t="n"/>
      <c r="FB90" s="182" t="n"/>
      <c r="FC90" s="182" t="n"/>
      <c r="FD90" s="182" t="n"/>
      <c r="FE90" s="184" t="n"/>
      <c r="FF90" s="184" t="n"/>
      <c r="FG90" s="184" t="n"/>
      <c r="FH90" s="185">
        <f>SUM(F90:FG90)</f>
        <v/>
      </c>
      <c r="FI90" s="186">
        <f>E90-FH90</f>
        <v/>
      </c>
    </row>
    <row r="91" hidden="1">
      <c r="A91" s="5" t="n">
        <v>90</v>
      </c>
      <c r="B91" s="179" t="n">
        <v>44519</v>
      </c>
      <c r="C91" s="100" t="inlineStr">
        <is>
          <t>3-434-36619</t>
        </is>
      </c>
      <c r="D91" s="101" t="n">
        <v>44509</v>
      </c>
      <c r="E91" s="181" t="n">
        <v>1127.56</v>
      </c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2" t="n"/>
      <c r="T91" s="182" t="n"/>
      <c r="U91" s="182" t="n"/>
      <c r="V91" s="182" t="n"/>
      <c r="W91" s="182" t="n"/>
      <c r="X91" s="182" t="n"/>
      <c r="Y91" s="182" t="n"/>
      <c r="Z91" s="182" t="n"/>
      <c r="AA91" s="182" t="n"/>
      <c r="AB91" s="182" t="n"/>
      <c r="AC91" s="182" t="n"/>
      <c r="AD91" s="182" t="n"/>
      <c r="AE91" s="182" t="n"/>
      <c r="AF91" s="182" t="n"/>
      <c r="AG91" s="182" t="n"/>
      <c r="AH91" s="182" t="n"/>
      <c r="AI91" s="182" t="n"/>
      <c r="AJ91" s="182" t="n"/>
      <c r="AK91" s="182" t="n"/>
      <c r="AL91" s="182" t="n"/>
      <c r="AM91" s="182" t="n"/>
      <c r="AN91" s="182" t="n"/>
      <c r="AO91" s="182" t="n"/>
      <c r="AP91" s="182" t="n"/>
      <c r="AQ91" s="182" t="n"/>
      <c r="AR91" s="182" t="n"/>
      <c r="AS91" s="182" t="n"/>
      <c r="AT91" s="182" t="n"/>
      <c r="AU91" s="182" t="n"/>
      <c r="AV91" s="182" t="n"/>
      <c r="AW91" s="182" t="n"/>
      <c r="AX91" s="182" t="n"/>
      <c r="AY91" s="182" t="n"/>
      <c r="AZ91" s="182" t="n"/>
      <c r="BA91" s="182" t="n"/>
      <c r="BB91" s="182" t="n"/>
      <c r="BC91" s="182" t="n"/>
      <c r="BD91" s="182" t="n"/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2" t="n"/>
      <c r="BS91" s="182" t="n"/>
      <c r="BT91" s="182" t="n"/>
      <c r="BU91" s="182" t="n"/>
      <c r="BV91" s="182" t="n"/>
      <c r="BW91" s="182" t="n"/>
      <c r="BX91" s="182" t="n"/>
      <c r="BY91" s="182" t="n"/>
      <c r="BZ91" s="182" t="n"/>
      <c r="CA91" s="182" t="n"/>
      <c r="CB91" s="182" t="n"/>
      <c r="CC91" s="182" t="n"/>
      <c r="CD91" s="182" t="n"/>
      <c r="CE91" s="182" t="n"/>
      <c r="CF91" s="182" t="n"/>
      <c r="CG91" s="182" t="n"/>
      <c r="CH91" s="182" t="n"/>
      <c r="CI91" s="182" t="n"/>
      <c r="CJ91" s="182" t="n"/>
      <c r="CK91" s="182" t="n"/>
      <c r="CL91" s="182" t="n"/>
      <c r="CM91" s="182" t="n"/>
      <c r="CN91" s="182" t="n"/>
      <c r="CO91" s="182" t="n"/>
      <c r="CP91" s="182" t="n"/>
      <c r="CQ91" s="182" t="n"/>
      <c r="CR91" s="182" t="n"/>
      <c r="CS91" s="182" t="n"/>
      <c r="CT91" s="182" t="n"/>
      <c r="CU91" s="182" t="n"/>
      <c r="CV91" s="182" t="n"/>
      <c r="CW91" s="182" t="n"/>
      <c r="CX91" s="182" t="n"/>
      <c r="CY91" s="182" t="n"/>
      <c r="CZ91" s="182" t="n"/>
      <c r="DA91" s="182" t="n"/>
      <c r="DB91" s="182" t="n"/>
      <c r="DC91" s="182" t="n"/>
      <c r="DD91" s="182" t="n"/>
      <c r="DE91" s="182" t="n"/>
      <c r="DF91" s="182" t="n"/>
      <c r="DG91" s="189" t="n">
        <v>1127.56</v>
      </c>
      <c r="DH91" s="182" t="n"/>
      <c r="DI91" s="182" t="n"/>
      <c r="DJ91" s="182" t="n"/>
      <c r="DK91" s="182" t="n"/>
      <c r="DL91" s="182" t="n"/>
      <c r="DM91" s="182" t="n"/>
      <c r="DN91" s="182" t="n"/>
      <c r="DO91" s="182" t="n"/>
      <c r="DP91" s="182" t="n"/>
      <c r="DQ91" s="182" t="n"/>
      <c r="DR91" s="182" t="n"/>
      <c r="DS91" s="182" t="n"/>
      <c r="DT91" s="182" t="n"/>
      <c r="DU91" s="182" t="n"/>
      <c r="DV91" s="182" t="n"/>
      <c r="DW91" s="182" t="n"/>
      <c r="DX91" s="182" t="n"/>
      <c r="DY91" s="182" t="n"/>
      <c r="DZ91" s="182" t="n"/>
      <c r="EA91" s="182" t="n"/>
      <c r="EB91" s="182" t="n"/>
      <c r="EC91" s="182" t="n"/>
      <c r="ED91" s="182" t="n"/>
      <c r="EE91" s="182" t="n"/>
      <c r="EF91" s="182" t="n"/>
      <c r="EG91" s="182" t="n"/>
      <c r="EH91" s="182" t="n"/>
      <c r="EI91" s="182" t="n"/>
      <c r="EJ91" s="182" t="n"/>
      <c r="EK91" s="182" t="n"/>
      <c r="EL91" s="182" t="n"/>
      <c r="EM91" s="182" t="n"/>
      <c r="EN91" s="182" t="n"/>
      <c r="EO91" s="182" t="n"/>
      <c r="EP91" s="182" t="n"/>
      <c r="EQ91" s="182" t="n"/>
      <c r="ER91" s="182" t="n"/>
      <c r="ES91" s="182" t="n"/>
      <c r="ET91" s="182" t="n"/>
      <c r="EU91" s="182" t="n"/>
      <c r="EV91" s="182" t="n"/>
      <c r="EW91" s="182" t="n"/>
      <c r="EX91" s="182" t="n"/>
      <c r="EY91" s="182" t="n"/>
      <c r="EZ91" s="182" t="n"/>
      <c r="FA91" s="182" t="n"/>
      <c r="FB91" s="182" t="n"/>
      <c r="FC91" s="182" t="n"/>
      <c r="FD91" s="182" t="n"/>
      <c r="FE91" s="184" t="n"/>
      <c r="FF91" s="184" t="n"/>
      <c r="FG91" s="184" t="n"/>
      <c r="FH91" s="185">
        <f>SUM(F91:FG91)</f>
        <v/>
      </c>
      <c r="FI91" s="186">
        <f>E91-FH91</f>
        <v/>
      </c>
    </row>
    <row r="92" hidden="1">
      <c r="A92" s="5" t="n">
        <v>91</v>
      </c>
      <c r="B92" s="179" t="n">
        <v>44519</v>
      </c>
      <c r="C92" s="100" t="inlineStr">
        <is>
          <t>3-434-87650</t>
        </is>
      </c>
      <c r="D92" s="101" t="n">
        <v>44510</v>
      </c>
      <c r="E92" s="181" t="n">
        <v>38.75</v>
      </c>
      <c r="F92" s="182" t="n"/>
      <c r="G92" s="182" t="n"/>
      <c r="H92" s="182" t="n"/>
      <c r="I92" s="182" t="n"/>
      <c r="J92" s="182" t="n"/>
      <c r="K92" s="182" t="n"/>
      <c r="L92" s="182" t="n"/>
      <c r="M92" s="182" t="n"/>
      <c r="N92" s="182" t="n"/>
      <c r="O92" s="182" t="n"/>
      <c r="P92" s="182" t="n"/>
      <c r="Q92" s="182" t="n"/>
      <c r="R92" s="182" t="n"/>
      <c r="S92" s="182" t="n"/>
      <c r="T92" s="182" t="n"/>
      <c r="U92" s="182" t="n"/>
      <c r="V92" s="182" t="n"/>
      <c r="W92" s="182" t="n"/>
      <c r="X92" s="182" t="n"/>
      <c r="Y92" s="182" t="n"/>
      <c r="Z92" s="182" t="n"/>
      <c r="AA92" s="182" t="n"/>
      <c r="AB92" s="182" t="n"/>
      <c r="AC92" s="182" t="n"/>
      <c r="AD92" s="182" t="n"/>
      <c r="AE92" s="182" t="n"/>
      <c r="AF92" s="182" t="n"/>
      <c r="AG92" s="182" t="n"/>
      <c r="AH92" s="182" t="n"/>
      <c r="AI92" s="182" t="n"/>
      <c r="AJ92" s="182" t="n"/>
      <c r="AK92" s="182" t="n"/>
      <c r="AL92" s="182" t="n"/>
      <c r="AM92" s="182" t="n"/>
      <c r="AN92" s="182" t="n"/>
      <c r="AO92" s="182" t="n"/>
      <c r="AP92" s="182" t="n"/>
      <c r="AQ92" s="182" t="n"/>
      <c r="AR92" s="182" t="n"/>
      <c r="AS92" s="182" t="n"/>
      <c r="AT92" s="182" t="n"/>
      <c r="AU92" s="182" t="n"/>
      <c r="AV92" s="182" t="n"/>
      <c r="AW92" s="182" t="n"/>
      <c r="AX92" s="182" t="n"/>
      <c r="AY92" s="182" t="n"/>
      <c r="AZ92" s="182" t="n"/>
      <c r="BA92" s="182" t="n"/>
      <c r="BB92" s="182" t="n"/>
      <c r="BC92" s="182" t="n"/>
      <c r="BD92" s="182" t="n"/>
      <c r="BE92" s="182" t="n"/>
      <c r="BF92" s="182" t="n"/>
      <c r="BG92" s="182" t="n"/>
      <c r="BH92" s="182" t="n"/>
      <c r="BI92" s="182" t="n"/>
      <c r="BJ92" s="182" t="n"/>
      <c r="BK92" s="182" t="n"/>
      <c r="BL92" s="182" t="n"/>
      <c r="BM92" s="182" t="n"/>
      <c r="BN92" s="182" t="n"/>
      <c r="BO92" s="182" t="n"/>
      <c r="BP92" s="182" t="n"/>
      <c r="BQ92" s="182" t="n"/>
      <c r="BR92" s="182" t="n"/>
      <c r="BS92" s="182" t="n"/>
      <c r="BT92" s="182" t="n"/>
      <c r="BU92" s="182" t="n"/>
      <c r="BV92" s="182" t="n"/>
      <c r="BW92" s="182" t="n"/>
      <c r="BX92" s="182" t="n"/>
      <c r="BY92" s="182" t="n"/>
      <c r="BZ92" s="182" t="n"/>
      <c r="CA92" s="182" t="n"/>
      <c r="CB92" s="182" t="n"/>
      <c r="CC92" s="182" t="n"/>
      <c r="CD92" s="182" t="n"/>
      <c r="CE92" s="182" t="n"/>
      <c r="CF92" s="182" t="n"/>
      <c r="CG92" s="182" t="n"/>
      <c r="CH92" s="182" t="n"/>
      <c r="CI92" s="182" t="n"/>
      <c r="CJ92" s="182" t="n"/>
      <c r="CK92" s="182" t="n"/>
      <c r="CL92" s="182" t="n"/>
      <c r="CM92" s="182" t="n"/>
      <c r="CN92" s="182" t="n"/>
      <c r="CO92" s="182" t="n"/>
      <c r="CP92" s="182" t="n"/>
      <c r="CQ92" s="182" t="n"/>
      <c r="CR92" s="182" t="n"/>
      <c r="CS92" s="182" t="n"/>
      <c r="CT92" s="182" t="n"/>
      <c r="CU92" s="182" t="n"/>
      <c r="CV92" s="182" t="n"/>
      <c r="CW92" s="182" t="n"/>
      <c r="CX92" s="182" t="n"/>
      <c r="CY92" s="182" t="n"/>
      <c r="CZ92" s="182" t="n"/>
      <c r="DA92" s="182" t="n"/>
      <c r="DB92" s="182" t="n"/>
      <c r="DC92" s="182" t="n"/>
      <c r="DD92" s="182" t="n"/>
      <c r="DE92" s="182" t="n"/>
      <c r="DF92" s="182" t="n"/>
      <c r="DG92" s="182" t="n"/>
      <c r="DH92" s="182" t="n"/>
      <c r="DI92" s="182" t="n"/>
      <c r="DJ92" s="182" t="n"/>
      <c r="DK92" s="182" t="n"/>
      <c r="DL92" s="182" t="n"/>
      <c r="DM92" s="189" t="n">
        <v>38.75</v>
      </c>
      <c r="DN92" s="182" t="n"/>
      <c r="DO92" s="182" t="n"/>
      <c r="DP92" s="182" t="n"/>
      <c r="DQ92" s="182" t="n"/>
      <c r="DR92" s="182" t="n"/>
      <c r="DS92" s="182" t="n"/>
      <c r="DT92" s="182" t="n"/>
      <c r="DU92" s="182" t="n"/>
      <c r="DV92" s="182" t="n"/>
      <c r="DW92" s="182" t="n"/>
      <c r="DX92" s="182" t="n"/>
      <c r="DY92" s="182" t="n"/>
      <c r="DZ92" s="182" t="n"/>
      <c r="EA92" s="182" t="n"/>
      <c r="EB92" s="182" t="n"/>
      <c r="EC92" s="182" t="n"/>
      <c r="ED92" s="182" t="n"/>
      <c r="EE92" s="182" t="n"/>
      <c r="EF92" s="182" t="n"/>
      <c r="EG92" s="182" t="n"/>
      <c r="EH92" s="182" t="n"/>
      <c r="EI92" s="182" t="n"/>
      <c r="EJ92" s="182" t="n"/>
      <c r="EK92" s="182" t="n"/>
      <c r="EL92" s="182" t="n"/>
      <c r="EM92" s="182" t="n"/>
      <c r="EN92" s="182" t="n"/>
      <c r="EO92" s="182" t="n"/>
      <c r="EP92" s="182" t="n"/>
      <c r="EQ92" s="182" t="n"/>
      <c r="ER92" s="182" t="n"/>
      <c r="ES92" s="182" t="n"/>
      <c r="ET92" s="182" t="n"/>
      <c r="EU92" s="182" t="n"/>
      <c r="EV92" s="182" t="n"/>
      <c r="EW92" s="182" t="n"/>
      <c r="EX92" s="182" t="n"/>
      <c r="EY92" s="182" t="n"/>
      <c r="EZ92" s="182" t="n"/>
      <c r="FA92" s="182" t="n"/>
      <c r="FB92" s="182" t="n"/>
      <c r="FC92" s="182" t="n"/>
      <c r="FD92" s="182" t="n"/>
      <c r="FE92" s="184" t="n"/>
      <c r="FF92" s="184" t="n"/>
      <c r="FG92" s="184" t="n"/>
      <c r="FH92" s="185">
        <f>SUM(F92:FG92)</f>
        <v/>
      </c>
      <c r="FI92" s="186">
        <f>E92-FH92</f>
        <v/>
      </c>
    </row>
    <row r="93" hidden="1">
      <c r="A93" s="5" t="n">
        <v>92</v>
      </c>
      <c r="B93" s="179" t="n">
        <v>44519</v>
      </c>
      <c r="C93" s="100" t="inlineStr">
        <is>
          <t>7-563-44236</t>
        </is>
      </c>
      <c r="D93" s="101" t="n">
        <v>44511</v>
      </c>
      <c r="E93" s="181" t="n">
        <v>5.85</v>
      </c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2" t="n"/>
      <c r="AG93" s="182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2" t="n"/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2" t="n"/>
      <c r="BO93" s="182" t="n"/>
      <c r="BP93" s="182" t="n"/>
      <c r="BQ93" s="182" t="n"/>
      <c r="BR93" s="182" t="n"/>
      <c r="BS93" s="182" t="n"/>
      <c r="BT93" s="182" t="n"/>
      <c r="BU93" s="182" t="n"/>
      <c r="BV93" s="182" t="n"/>
      <c r="BW93" s="182" t="n"/>
      <c r="BX93" s="182" t="n"/>
      <c r="BY93" s="182" t="n"/>
      <c r="BZ93" s="182" t="n"/>
      <c r="CA93" s="182" t="n"/>
      <c r="CB93" s="182" t="n"/>
      <c r="CC93" s="182" t="n"/>
      <c r="CD93" s="182" t="n"/>
      <c r="CE93" s="182" t="n"/>
      <c r="CF93" s="182" t="n"/>
      <c r="CG93" s="182" t="n"/>
      <c r="CH93" s="182" t="n"/>
      <c r="CI93" s="182" t="n"/>
      <c r="CJ93" s="182" t="n"/>
      <c r="CK93" s="182" t="n"/>
      <c r="CL93" s="182" t="n"/>
      <c r="CM93" s="182" t="n"/>
      <c r="CN93" s="182" t="n"/>
      <c r="CO93" s="182" t="n"/>
      <c r="CP93" s="182" t="n"/>
      <c r="CQ93" s="182" t="n"/>
      <c r="CR93" s="182" t="n"/>
      <c r="CS93" s="182" t="n"/>
      <c r="CT93" s="182" t="n"/>
      <c r="CU93" s="182" t="n"/>
      <c r="CV93" s="182" t="n"/>
      <c r="CW93" s="182" t="n"/>
      <c r="CX93" s="182" t="n"/>
      <c r="CY93" s="182" t="n"/>
      <c r="CZ93" s="182" t="n"/>
      <c r="DA93" s="182" t="n"/>
      <c r="DB93" s="182" t="n"/>
      <c r="DC93" s="182" t="n"/>
      <c r="DD93" s="182" t="n"/>
      <c r="DE93" s="182" t="n"/>
      <c r="DF93" s="182" t="n"/>
      <c r="DG93" s="182" t="n"/>
      <c r="DH93" s="182" t="n"/>
      <c r="DI93" s="182" t="n"/>
      <c r="DJ93" s="182" t="n"/>
      <c r="DK93" s="182" t="n"/>
      <c r="DL93" s="182" t="n"/>
      <c r="DM93" s="182" t="n"/>
      <c r="DN93" s="182" t="n"/>
      <c r="DO93" s="182" t="n"/>
      <c r="DP93" s="182" t="n"/>
      <c r="DQ93" s="182" t="n"/>
      <c r="DR93" s="182" t="n"/>
      <c r="DS93" s="182" t="n"/>
      <c r="DT93" s="182" t="n"/>
      <c r="DU93" s="182" t="n"/>
      <c r="DV93" s="182" t="n"/>
      <c r="DW93" s="182" t="n"/>
      <c r="DX93" s="182" t="n"/>
      <c r="DY93" s="182" t="n"/>
      <c r="DZ93" s="182" t="n"/>
      <c r="EA93" s="182" t="n"/>
      <c r="EB93" s="182" t="n"/>
      <c r="EC93" s="182" t="n"/>
      <c r="ED93" s="182" t="n"/>
      <c r="EE93" s="182" t="n"/>
      <c r="EF93" s="182" t="n"/>
      <c r="EG93" s="182" t="n"/>
      <c r="EH93" s="182" t="n"/>
      <c r="EI93" s="182" t="n"/>
      <c r="EJ93" s="182" t="n"/>
      <c r="EK93" s="182" t="n"/>
      <c r="EL93" s="182" t="n"/>
      <c r="EM93" s="182" t="n"/>
      <c r="EN93" s="182" t="n"/>
      <c r="EO93" s="189" t="n">
        <v>5.85</v>
      </c>
      <c r="EP93" s="182" t="n"/>
      <c r="EQ93" s="182" t="n"/>
      <c r="ER93" s="182" t="n"/>
      <c r="ES93" s="182" t="n"/>
      <c r="ET93" s="182" t="n"/>
      <c r="EU93" s="182" t="n"/>
      <c r="EV93" s="182" t="n"/>
      <c r="EW93" s="182" t="n"/>
      <c r="EX93" s="182" t="n"/>
      <c r="EY93" s="182" t="n"/>
      <c r="EZ93" s="182" t="n"/>
      <c r="FA93" s="182" t="n"/>
      <c r="FB93" s="182" t="n"/>
      <c r="FC93" s="182" t="n"/>
      <c r="FD93" s="182" t="n"/>
      <c r="FE93" s="184" t="n"/>
      <c r="FF93" s="184" t="n"/>
      <c r="FG93" s="184" t="n"/>
      <c r="FH93" s="185">
        <f>SUM(F93:FG93)</f>
        <v/>
      </c>
      <c r="FI93" s="186">
        <f>E93-FH93</f>
        <v/>
      </c>
    </row>
    <row r="94" hidden="1">
      <c r="A94" s="5" t="n">
        <v>93</v>
      </c>
      <c r="B94" s="179" t="n">
        <v>44519</v>
      </c>
      <c r="C94" s="100" t="inlineStr">
        <is>
          <t>3-436-21888</t>
        </is>
      </c>
      <c r="D94" s="101" t="n">
        <v>44512</v>
      </c>
      <c r="E94" s="181" t="n">
        <v>2174.89</v>
      </c>
      <c r="F94" s="182" t="n"/>
      <c r="G94" s="182" t="n"/>
      <c r="H94" s="182" t="n"/>
      <c r="I94" s="182" t="n"/>
      <c r="J94" s="182" t="n"/>
      <c r="K94" s="182" t="n"/>
      <c r="L94" s="182" t="n"/>
      <c r="M94" s="182" t="n"/>
      <c r="N94" s="182" t="n"/>
      <c r="O94" s="182" t="n"/>
      <c r="P94" s="182" t="n"/>
      <c r="Q94" s="182" t="n"/>
      <c r="R94" s="182" t="n"/>
      <c r="S94" s="182" t="n"/>
      <c r="T94" s="182" t="n"/>
      <c r="U94" s="182" t="n"/>
      <c r="V94" s="182" t="n"/>
      <c r="W94" s="182" t="n"/>
      <c r="X94" s="182" t="n"/>
      <c r="Y94" s="182" t="n"/>
      <c r="Z94" s="182" t="n"/>
      <c r="AA94" s="182" t="n"/>
      <c r="AB94" s="182" t="n"/>
      <c r="AC94" s="182" t="n"/>
      <c r="AD94" s="182" t="n"/>
      <c r="AE94" s="182" t="n"/>
      <c r="AF94" s="182" t="n"/>
      <c r="AG94" s="182" t="n"/>
      <c r="AH94" s="182" t="n"/>
      <c r="AI94" s="182" t="n"/>
      <c r="AJ94" s="182" t="n"/>
      <c r="AK94" s="182" t="n"/>
      <c r="AL94" s="182" t="n"/>
      <c r="AM94" s="182" t="n"/>
      <c r="AN94" s="182" t="n"/>
      <c r="AO94" s="182" t="n"/>
      <c r="AP94" s="182" t="n"/>
      <c r="AQ94" s="182" t="n"/>
      <c r="AR94" s="182" t="n"/>
      <c r="AS94" s="182" t="n"/>
      <c r="AT94" s="182" t="n"/>
      <c r="AU94" s="182" t="n"/>
      <c r="AV94" s="182" t="n"/>
      <c r="AW94" s="182" t="n"/>
      <c r="AX94" s="182" t="n"/>
      <c r="AY94" s="182" t="n"/>
      <c r="AZ94" s="182" t="n"/>
      <c r="BA94" s="182" t="n"/>
      <c r="BB94" s="182" t="n"/>
      <c r="BC94" s="182" t="n"/>
      <c r="BD94" s="182" t="n"/>
      <c r="BE94" s="182" t="n"/>
      <c r="BF94" s="182" t="n"/>
      <c r="BG94" s="182" t="n"/>
      <c r="BH94" s="182" t="n"/>
      <c r="BI94" s="182" t="n"/>
      <c r="BJ94" s="182" t="n"/>
      <c r="BK94" s="182" t="n"/>
      <c r="BL94" s="182" t="n"/>
      <c r="BM94" s="182" t="n"/>
      <c r="BN94" s="182" t="n"/>
      <c r="BO94" s="182" t="n"/>
      <c r="BP94" s="182" t="n"/>
      <c r="BQ94" s="182" t="n"/>
      <c r="BR94" s="182" t="n"/>
      <c r="BS94" s="182" t="n"/>
      <c r="BT94" s="182" t="n"/>
      <c r="BU94" s="182" t="n"/>
      <c r="BV94" s="182" t="n"/>
      <c r="BW94" s="182" t="n"/>
      <c r="BX94" s="182" t="n"/>
      <c r="BY94" s="182" t="n"/>
      <c r="BZ94" s="182" t="n"/>
      <c r="CA94" s="182" t="n"/>
      <c r="CB94" s="182" t="n"/>
      <c r="CC94" s="182" t="n"/>
      <c r="CD94" s="182" t="n"/>
      <c r="CE94" s="182" t="n"/>
      <c r="CF94" s="182" t="n"/>
      <c r="CG94" s="182" t="n"/>
      <c r="CH94" s="182" t="n"/>
      <c r="CI94" s="182" t="n"/>
      <c r="CJ94" s="182" t="n"/>
      <c r="CK94" s="182" t="n"/>
      <c r="CL94" s="182" t="n"/>
      <c r="CM94" s="182" t="n"/>
      <c r="CN94" s="182" t="n"/>
      <c r="CO94" s="182" t="n"/>
      <c r="CP94" s="182" t="n"/>
      <c r="CQ94" s="182" t="n"/>
      <c r="CR94" s="182" t="n"/>
      <c r="CS94" s="182" t="n"/>
      <c r="CT94" s="182" t="n"/>
      <c r="CU94" s="182" t="n"/>
      <c r="CV94" s="182" t="n"/>
      <c r="CW94" s="182" t="n"/>
      <c r="CX94" s="182" t="n"/>
      <c r="CY94" s="182" t="n"/>
      <c r="CZ94" s="182" t="n"/>
      <c r="DA94" s="182" t="n"/>
      <c r="DB94" s="182" t="n"/>
      <c r="DC94" s="182" t="n"/>
      <c r="DD94" s="182" t="n"/>
      <c r="DE94" s="182" t="n"/>
      <c r="DF94" s="182" t="n"/>
      <c r="DG94" s="182" t="n"/>
      <c r="DH94" s="182" t="n"/>
      <c r="DI94" s="182" t="n"/>
      <c r="DJ94" s="182" t="n"/>
      <c r="DK94" s="182" t="n"/>
      <c r="DL94" s="189" t="n">
        <v>1431.32</v>
      </c>
      <c r="DM94" s="182" t="n"/>
      <c r="DN94" s="182" t="n"/>
      <c r="DO94" s="182" t="n"/>
      <c r="DP94" s="182" t="n"/>
      <c r="DQ94" s="182" t="n"/>
      <c r="DR94" s="182" t="n"/>
      <c r="DS94" s="182" t="n"/>
      <c r="DT94" s="182" t="n"/>
      <c r="DU94" s="182" t="n"/>
      <c r="DV94" s="182" t="n"/>
      <c r="DW94" s="182" t="n"/>
      <c r="DX94" s="182" t="n"/>
      <c r="DY94" s="182" t="n"/>
      <c r="DZ94" s="182" t="n"/>
      <c r="EA94" s="182" t="n"/>
      <c r="EB94" s="182" t="n"/>
      <c r="EC94" s="182" t="n"/>
      <c r="ED94" s="182" t="n"/>
      <c r="EE94" s="182" t="n"/>
      <c r="EF94" s="182" t="n"/>
      <c r="EG94" s="182" t="n"/>
      <c r="EH94" s="182" t="n"/>
      <c r="EI94" s="182" t="n"/>
      <c r="EJ94" s="182" t="n"/>
      <c r="EK94" s="189" t="n">
        <v>704.8200000000001</v>
      </c>
      <c r="EL94" s="182" t="n"/>
      <c r="EM94" s="182" t="n"/>
      <c r="EN94" s="182" t="n"/>
      <c r="EO94" s="182" t="n"/>
      <c r="EP94" s="182" t="n"/>
      <c r="EQ94" s="182" t="n"/>
      <c r="ER94" s="182" t="n"/>
      <c r="ES94" s="182" t="n"/>
      <c r="ET94" s="182" t="n"/>
      <c r="EU94" s="189" t="n">
        <v>38.75</v>
      </c>
      <c r="EV94" s="182" t="n"/>
      <c r="EW94" s="182" t="n"/>
      <c r="EX94" s="182" t="n"/>
      <c r="EY94" s="182" t="n"/>
      <c r="EZ94" s="182" t="n"/>
      <c r="FA94" s="182" t="n"/>
      <c r="FB94" s="182" t="n"/>
      <c r="FC94" s="182" t="n"/>
      <c r="FD94" s="182" t="n"/>
      <c r="FE94" s="184" t="n"/>
      <c r="FF94" s="184" t="n"/>
      <c r="FG94" s="184" t="n"/>
      <c r="FH94" s="185">
        <f>SUM(F94:FG94)</f>
        <v/>
      </c>
      <c r="FI94" s="186">
        <f>E94-FH94</f>
        <v/>
      </c>
    </row>
    <row r="95" hidden="1">
      <c r="A95" s="5" t="n">
        <v>94</v>
      </c>
      <c r="B95" s="179" t="n">
        <v>44519</v>
      </c>
      <c r="C95" s="100" t="inlineStr">
        <is>
          <t>3-436-17839</t>
        </is>
      </c>
      <c r="D95" s="101" t="n">
        <v>44515</v>
      </c>
      <c r="E95" s="181" t="n">
        <v>514.25</v>
      </c>
      <c r="F95" s="182" t="n"/>
      <c r="G95" s="182" t="n"/>
      <c r="H95" s="182" t="n"/>
      <c r="I95" s="182" t="n"/>
      <c r="J95" s="182" t="n"/>
      <c r="K95" s="182" t="n"/>
      <c r="L95" s="182" t="n"/>
      <c r="M95" s="182" t="n"/>
      <c r="N95" s="182" t="n"/>
      <c r="O95" s="182" t="n"/>
      <c r="P95" s="182" t="n"/>
      <c r="Q95" s="182" t="n"/>
      <c r="R95" s="182" t="n"/>
      <c r="S95" s="182" t="n"/>
      <c r="T95" s="182" t="n"/>
      <c r="U95" s="182" t="n"/>
      <c r="V95" s="182" t="n"/>
      <c r="W95" s="182" t="n"/>
      <c r="X95" s="182" t="n"/>
      <c r="Y95" s="182" t="n"/>
      <c r="Z95" s="182" t="n"/>
      <c r="AA95" s="182" t="n"/>
      <c r="AB95" s="182" t="n"/>
      <c r="AC95" s="182" t="n"/>
      <c r="AD95" s="182" t="n"/>
      <c r="AE95" s="182" t="n"/>
      <c r="AF95" s="182" t="n"/>
      <c r="AG95" s="182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82" t="n"/>
      <c r="AS95" s="182" t="n"/>
      <c r="AT95" s="182" t="n"/>
      <c r="AU95" s="182" t="n"/>
      <c r="AV95" s="182" t="n"/>
      <c r="AW95" s="182" t="n"/>
      <c r="AX95" s="182" t="n"/>
      <c r="AY95" s="182" t="n"/>
      <c r="AZ95" s="182" t="n"/>
      <c r="BA95" s="182" t="n"/>
      <c r="BB95" s="182" t="n"/>
      <c r="BC95" s="182" t="n"/>
      <c r="BD95" s="182" t="n"/>
      <c r="BE95" s="182" t="n"/>
      <c r="BF95" s="182" t="n"/>
      <c r="BG95" s="182" t="n"/>
      <c r="BH95" s="182" t="n"/>
      <c r="BI95" s="182" t="n"/>
      <c r="BJ95" s="182" t="n"/>
      <c r="BK95" s="182" t="n"/>
      <c r="BL95" s="182" t="n"/>
      <c r="BM95" s="182" t="n"/>
      <c r="BN95" s="182" t="n"/>
      <c r="BO95" s="182" t="n"/>
      <c r="BP95" s="182" t="n"/>
      <c r="BQ95" s="182" t="n"/>
      <c r="BR95" s="182" t="n"/>
      <c r="BS95" s="182" t="n"/>
      <c r="BT95" s="182" t="n"/>
      <c r="BU95" s="182" t="n"/>
      <c r="BV95" s="182" t="n"/>
      <c r="BW95" s="182" t="n"/>
      <c r="BX95" s="182" t="n"/>
      <c r="BY95" s="182" t="n"/>
      <c r="BZ95" s="182" t="n"/>
      <c r="CA95" s="182" t="n"/>
      <c r="CB95" s="182" t="n"/>
      <c r="CC95" s="182" t="n"/>
      <c r="CD95" s="182" t="n"/>
      <c r="CE95" s="182" t="n"/>
      <c r="CF95" s="182" t="n"/>
      <c r="CG95" s="182" t="n"/>
      <c r="CH95" s="182" t="n"/>
      <c r="CI95" s="182" t="n"/>
      <c r="CJ95" s="182" t="n"/>
      <c r="CK95" s="182" t="n"/>
      <c r="CL95" s="182" t="n"/>
      <c r="CM95" s="182" t="n"/>
      <c r="CN95" s="182" t="n"/>
      <c r="CO95" s="182" t="n"/>
      <c r="CP95" s="182" t="n"/>
      <c r="CQ95" s="182" t="n"/>
      <c r="CR95" s="182" t="n"/>
      <c r="CS95" s="182" t="n"/>
      <c r="CT95" s="182" t="n"/>
      <c r="CU95" s="182" t="n"/>
      <c r="CV95" s="182" t="n"/>
      <c r="CW95" s="182" t="n"/>
      <c r="CX95" s="182" t="n"/>
      <c r="CY95" s="182" t="n"/>
      <c r="CZ95" s="182" t="n"/>
      <c r="DA95" s="182" t="n"/>
      <c r="DB95" s="182" t="n"/>
      <c r="DC95" s="182" t="n"/>
      <c r="DD95" s="182" t="n"/>
      <c r="DE95" s="182" t="n"/>
      <c r="DF95" s="182" t="n"/>
      <c r="DG95" s="182" t="n"/>
      <c r="DH95" s="189" t="n">
        <v>514.25</v>
      </c>
      <c r="DI95" s="182" t="n"/>
      <c r="DJ95" s="182" t="n"/>
      <c r="DK95" s="182" t="n"/>
      <c r="DL95" s="182" t="n"/>
      <c r="DM95" s="182" t="n"/>
      <c r="DN95" s="182" t="n"/>
      <c r="DO95" s="182" t="n"/>
      <c r="DP95" s="182" t="n"/>
      <c r="DQ95" s="182" t="n"/>
      <c r="DR95" s="182" t="n"/>
      <c r="DS95" s="182" t="n"/>
      <c r="DT95" s="182" t="n"/>
      <c r="DU95" s="182" t="n"/>
      <c r="DV95" s="182" t="n"/>
      <c r="DW95" s="182" t="n"/>
      <c r="DX95" s="182" t="n"/>
      <c r="DY95" s="182" t="n"/>
      <c r="DZ95" s="182" t="n"/>
      <c r="EA95" s="182" t="n"/>
      <c r="EB95" s="182" t="n"/>
      <c r="EC95" s="182" t="n"/>
      <c r="ED95" s="182" t="n"/>
      <c r="EE95" s="182" t="n"/>
      <c r="EF95" s="182" t="n"/>
      <c r="EG95" s="182" t="n"/>
      <c r="EH95" s="182" t="n"/>
      <c r="EI95" s="182" t="n"/>
      <c r="EJ95" s="182" t="n"/>
      <c r="EK95" s="182" t="n"/>
      <c r="EL95" s="182" t="n"/>
      <c r="EM95" s="182" t="n"/>
      <c r="EN95" s="182" t="n"/>
      <c r="EO95" s="182" t="n"/>
      <c r="EP95" s="182" t="n"/>
      <c r="EQ95" s="182" t="n"/>
      <c r="ER95" s="182" t="n"/>
      <c r="ES95" s="182" t="n"/>
      <c r="ET95" s="182" t="n"/>
      <c r="EU95" s="182" t="n"/>
      <c r="EV95" s="182" t="n"/>
      <c r="EW95" s="182" t="n"/>
      <c r="EX95" s="182" t="n"/>
      <c r="EY95" s="182" t="n"/>
      <c r="EZ95" s="182" t="n"/>
      <c r="FA95" s="182" t="n"/>
      <c r="FB95" s="182" t="n"/>
      <c r="FC95" s="182" t="n"/>
      <c r="FD95" s="182" t="n"/>
      <c r="FE95" s="184" t="n"/>
      <c r="FF95" s="184" t="n"/>
      <c r="FG95" s="184" t="n"/>
      <c r="FH95" s="185">
        <f>SUM(F95:FG95)</f>
        <v/>
      </c>
      <c r="FI95" s="186">
        <f>E95-FH95</f>
        <v/>
      </c>
    </row>
    <row r="96" hidden="1">
      <c r="A96" s="5" t="n">
        <v>95</v>
      </c>
      <c r="B96" s="179" t="n">
        <v>44519</v>
      </c>
      <c r="C96" s="100" t="inlineStr">
        <is>
          <t>3-436-80977</t>
        </is>
      </c>
      <c r="D96" s="101" t="n">
        <v>44515</v>
      </c>
      <c r="E96" s="181" t="n">
        <v>95.55</v>
      </c>
      <c r="F96" s="182" t="n"/>
      <c r="G96" s="182" t="n"/>
      <c r="H96" s="182" t="n"/>
      <c r="I96" s="182" t="n"/>
      <c r="J96" s="182" t="n"/>
      <c r="K96" s="182" t="n"/>
      <c r="L96" s="182" t="n"/>
      <c r="M96" s="182" t="n"/>
      <c r="N96" s="182" t="n"/>
      <c r="O96" s="182" t="n"/>
      <c r="P96" s="182" t="n"/>
      <c r="Q96" s="182" t="n"/>
      <c r="R96" s="182" t="n"/>
      <c r="S96" s="182" t="n"/>
      <c r="T96" s="182" t="n"/>
      <c r="U96" s="182" t="n"/>
      <c r="V96" s="182" t="n"/>
      <c r="W96" s="182" t="n"/>
      <c r="X96" s="182" t="n"/>
      <c r="Y96" s="182" t="n"/>
      <c r="Z96" s="182" t="n"/>
      <c r="AA96" s="182" t="n"/>
      <c r="AB96" s="182" t="n"/>
      <c r="AC96" s="182" t="n"/>
      <c r="AD96" s="182" t="n"/>
      <c r="AE96" s="182" t="n"/>
      <c r="AF96" s="182" t="n"/>
      <c r="AG96" s="182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82" t="n"/>
      <c r="AS96" s="182" t="n"/>
      <c r="AT96" s="182" t="n"/>
      <c r="AU96" s="182" t="n"/>
      <c r="AV96" s="182" t="n"/>
      <c r="AW96" s="182" t="n"/>
      <c r="AX96" s="182" t="n"/>
      <c r="AY96" s="182" t="n"/>
      <c r="AZ96" s="182" t="n"/>
      <c r="BA96" s="182" t="n"/>
      <c r="BB96" s="182" t="n"/>
      <c r="BC96" s="182" t="n"/>
      <c r="BD96" s="182" t="n"/>
      <c r="BE96" s="182" t="n"/>
      <c r="BF96" s="182" t="n"/>
      <c r="BG96" s="182" t="n"/>
      <c r="BH96" s="182" t="n"/>
      <c r="BI96" s="182" t="n"/>
      <c r="BJ96" s="182" t="n"/>
      <c r="BK96" s="182" t="n"/>
      <c r="BL96" s="182" t="n"/>
      <c r="BM96" s="189" t="n">
        <v>50.28</v>
      </c>
      <c r="BN96" s="182" t="n"/>
      <c r="BO96" s="182" t="n"/>
      <c r="BP96" s="182" t="n"/>
      <c r="BQ96" s="182" t="n"/>
      <c r="BR96" s="182" t="n"/>
      <c r="BS96" s="182" t="n"/>
      <c r="BT96" s="182" t="n"/>
      <c r="BU96" s="182" t="n"/>
      <c r="BV96" s="182" t="n"/>
      <c r="BW96" s="182" t="n"/>
      <c r="BX96" s="182" t="n"/>
      <c r="BY96" s="182" t="n"/>
      <c r="BZ96" s="182" t="n"/>
      <c r="CA96" s="182" t="n"/>
      <c r="CB96" s="182" t="n"/>
      <c r="CC96" s="182" t="n"/>
      <c r="CD96" s="182" t="n"/>
      <c r="CE96" s="182" t="n"/>
      <c r="CF96" s="182" t="n"/>
      <c r="CG96" s="182" t="n"/>
      <c r="CH96" s="182" t="n"/>
      <c r="CI96" s="182" t="n"/>
      <c r="CJ96" s="182" t="n"/>
      <c r="CK96" s="182" t="n"/>
      <c r="CL96" s="182" t="n"/>
      <c r="CM96" s="182" t="n"/>
      <c r="CN96" s="182" t="n"/>
      <c r="CO96" s="182" t="n"/>
      <c r="CP96" s="182" t="n"/>
      <c r="CQ96" s="182" t="n"/>
      <c r="CR96" s="182" t="n"/>
      <c r="CS96" s="182" t="n"/>
      <c r="CT96" s="182" t="n"/>
      <c r="CU96" s="182" t="n"/>
      <c r="CV96" s="182" t="n"/>
      <c r="CW96" s="182" t="n"/>
      <c r="CX96" s="182" t="n"/>
      <c r="CY96" s="182" t="n"/>
      <c r="CZ96" s="182" t="n"/>
      <c r="DA96" s="182" t="n"/>
      <c r="DB96" s="182" t="n"/>
      <c r="DC96" s="182" t="n"/>
      <c r="DD96" s="182" t="n"/>
      <c r="DE96" s="182" t="n"/>
      <c r="DF96" s="182" t="n"/>
      <c r="DG96" s="182" t="n"/>
      <c r="DH96" s="182" t="n"/>
      <c r="DI96" s="182" t="n"/>
      <c r="DJ96" s="182" t="n"/>
      <c r="DK96" s="182" t="n"/>
      <c r="DL96" s="182" t="n"/>
      <c r="DM96" s="182" t="n"/>
      <c r="DN96" s="182" t="n"/>
      <c r="DO96" s="182" t="n"/>
      <c r="DP96" s="182" t="n"/>
      <c r="DQ96" s="182" t="n"/>
      <c r="DR96" s="182" t="n"/>
      <c r="DS96" s="182" t="n"/>
      <c r="DT96" s="182" t="n"/>
      <c r="DU96" s="182" t="n"/>
      <c r="DV96" s="182" t="n"/>
      <c r="DW96" s="182" t="n"/>
      <c r="DX96" s="182" t="n"/>
      <c r="DY96" s="182" t="n"/>
      <c r="DZ96" s="182" t="n"/>
      <c r="EA96" s="182" t="n"/>
      <c r="EB96" s="182" t="n"/>
      <c r="EC96" s="182" t="n"/>
      <c r="ED96" s="182" t="n"/>
      <c r="EE96" s="182" t="n"/>
      <c r="EF96" s="182" t="n"/>
      <c r="EG96" s="182" t="n"/>
      <c r="EH96" s="182" t="n"/>
      <c r="EI96" s="182" t="n"/>
      <c r="EJ96" s="182" t="n"/>
      <c r="EK96" s="182" t="n"/>
      <c r="EL96" s="182" t="n"/>
      <c r="EM96" s="182" t="n"/>
      <c r="EN96" s="182" t="n"/>
      <c r="EO96" s="182" t="n"/>
      <c r="EP96" s="182" t="n"/>
      <c r="EQ96" s="182" t="n"/>
      <c r="ER96" s="182" t="n"/>
      <c r="ES96" s="182" t="n"/>
      <c r="ET96" s="182" t="n"/>
      <c r="EU96" s="182" t="n"/>
      <c r="EV96" s="189" t="n">
        <v>45.27</v>
      </c>
      <c r="EW96" s="182" t="n"/>
      <c r="EX96" s="182" t="n"/>
      <c r="EY96" s="182" t="n"/>
      <c r="EZ96" s="182" t="n"/>
      <c r="FA96" s="182" t="n"/>
      <c r="FB96" s="182" t="n"/>
      <c r="FC96" s="182" t="n"/>
      <c r="FD96" s="182" t="n"/>
      <c r="FE96" s="184" t="n"/>
      <c r="FF96" s="184" t="n"/>
      <c r="FG96" s="184" t="n"/>
      <c r="FH96" s="185">
        <f>SUM(F96:FG96)</f>
        <v/>
      </c>
      <c r="FI96" s="186">
        <f>E96-FH96</f>
        <v/>
      </c>
    </row>
    <row r="97" hidden="1">
      <c r="A97" s="5" t="n">
        <v>96</v>
      </c>
      <c r="B97" s="179" t="n">
        <v>44519</v>
      </c>
      <c r="C97" s="100" t="inlineStr">
        <is>
          <t>3-437-27564</t>
        </is>
      </c>
      <c r="D97" s="101" t="n">
        <v>44516</v>
      </c>
      <c r="E97" s="181" t="n">
        <v>9817.9</v>
      </c>
      <c r="F97" s="182" t="n"/>
      <c r="G97" s="182" t="n"/>
      <c r="H97" s="182" t="n"/>
      <c r="I97" s="182" t="n"/>
      <c r="J97" s="182" t="n"/>
      <c r="K97" s="182" t="n"/>
      <c r="L97" s="182" t="n"/>
      <c r="M97" s="182" t="n"/>
      <c r="N97" s="182" t="n"/>
      <c r="O97" s="182" t="n"/>
      <c r="P97" s="182" t="n"/>
      <c r="Q97" s="182" t="n"/>
      <c r="R97" s="182" t="n"/>
      <c r="S97" s="182" t="n"/>
      <c r="T97" s="182" t="n"/>
      <c r="U97" s="182" t="n"/>
      <c r="V97" s="182" t="n"/>
      <c r="W97" s="182" t="n"/>
      <c r="X97" s="182" t="n"/>
      <c r="Y97" s="182" t="n"/>
      <c r="Z97" s="182" t="n"/>
      <c r="AA97" s="182" t="n"/>
      <c r="AB97" s="182" t="n"/>
      <c r="AC97" s="182" t="n"/>
      <c r="AD97" s="182" t="n"/>
      <c r="AE97" s="182" t="n"/>
      <c r="AF97" s="182" t="n"/>
      <c r="AG97" s="182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82" t="n"/>
      <c r="AS97" s="182" t="n"/>
      <c r="AT97" s="182" t="n"/>
      <c r="AU97" s="182" t="n"/>
      <c r="AV97" s="182" t="n"/>
      <c r="AW97" s="182" t="n"/>
      <c r="AX97" s="182" t="n"/>
      <c r="AY97" s="182" t="n"/>
      <c r="AZ97" s="182" t="n"/>
      <c r="BA97" s="182" t="n"/>
      <c r="BB97" s="182" t="n"/>
      <c r="BC97" s="182" t="n"/>
      <c r="BD97" s="182" t="n"/>
      <c r="BE97" s="182" t="n"/>
      <c r="BF97" s="182" t="n"/>
      <c r="BG97" s="182" t="n"/>
      <c r="BH97" s="182" t="n"/>
      <c r="BI97" s="182" t="n"/>
      <c r="BJ97" s="182" t="n"/>
      <c r="BK97" s="182" t="n"/>
      <c r="BL97" s="182" t="n"/>
      <c r="BM97" s="182" t="n"/>
      <c r="BN97" s="182" t="n"/>
      <c r="BO97" s="182" t="n"/>
      <c r="BP97" s="182" t="n"/>
      <c r="BQ97" s="182" t="n"/>
      <c r="BR97" s="182" t="n"/>
      <c r="BS97" s="182" t="n"/>
      <c r="BT97" s="182" t="n"/>
      <c r="BU97" s="182" t="n"/>
      <c r="BV97" s="182" t="n"/>
      <c r="BW97" s="182" t="n"/>
      <c r="BX97" s="182" t="n"/>
      <c r="BY97" s="182" t="n"/>
      <c r="BZ97" s="182" t="n"/>
      <c r="CA97" s="182" t="n"/>
      <c r="CB97" s="182" t="n"/>
      <c r="CC97" s="182" t="n"/>
      <c r="CD97" s="182" t="n"/>
      <c r="CE97" s="182" t="n"/>
      <c r="CF97" s="182" t="n"/>
      <c r="CG97" s="182" t="n"/>
      <c r="CH97" s="182" t="n"/>
      <c r="CI97" s="182" t="n"/>
      <c r="CJ97" s="182" t="n"/>
      <c r="CK97" s="182" t="n"/>
      <c r="CL97" s="182" t="n"/>
      <c r="CM97" s="182" t="n"/>
      <c r="CN97" s="182" t="n"/>
      <c r="CO97" s="182" t="n"/>
      <c r="CP97" s="182" t="n"/>
      <c r="CQ97" s="182" t="n"/>
      <c r="CR97" s="182" t="n"/>
      <c r="CS97" s="182" t="n"/>
      <c r="CT97" s="182" t="n"/>
      <c r="CU97" s="182" t="n"/>
      <c r="CV97" s="182" t="n"/>
      <c r="CW97" s="182" t="n"/>
      <c r="CX97" s="182" t="n"/>
      <c r="CY97" s="182" t="n"/>
      <c r="CZ97" s="182" t="n"/>
      <c r="DA97" s="182" t="n"/>
      <c r="DB97" s="182" t="n"/>
      <c r="DC97" s="182" t="n"/>
      <c r="DD97" s="182" t="n"/>
      <c r="DE97" s="182" t="n"/>
      <c r="DF97" s="182" t="n"/>
      <c r="DG97" s="182" t="n"/>
      <c r="DH97" s="182" t="n"/>
      <c r="DI97" s="182" t="n"/>
      <c r="DJ97" s="182" t="n"/>
      <c r="DK97" s="182" t="n"/>
      <c r="DL97" s="189" t="n">
        <v>7756</v>
      </c>
      <c r="DM97" s="182" t="n"/>
      <c r="DN97" s="182" t="n"/>
      <c r="DO97" s="182" t="n"/>
      <c r="DP97" s="182" t="n"/>
      <c r="DQ97" s="189" t="n">
        <v>834.36</v>
      </c>
      <c r="DR97" s="182" t="n"/>
      <c r="DS97" s="182" t="n"/>
      <c r="DT97" s="182" t="n"/>
      <c r="DU97" s="182" t="n"/>
      <c r="DV97" s="182" t="n"/>
      <c r="DW97" s="182" t="n"/>
      <c r="DX97" s="182" t="n"/>
      <c r="DY97" s="182" t="n"/>
      <c r="DZ97" s="182" t="n"/>
      <c r="EA97" s="182" t="n"/>
      <c r="EB97" s="182" t="n"/>
      <c r="EC97" s="182" t="n"/>
      <c r="ED97" s="182" t="n"/>
      <c r="EE97" s="182" t="n"/>
      <c r="EF97" s="189" t="n">
        <v>81.31</v>
      </c>
      <c r="EG97" s="182" t="n"/>
      <c r="EH97" s="182" t="n"/>
      <c r="EI97" s="182" t="n"/>
      <c r="EJ97" s="182" t="n"/>
      <c r="EK97" s="182" t="n"/>
      <c r="EL97" s="182" t="n"/>
      <c r="EM97" s="182" t="n"/>
      <c r="EN97" s="182" t="n"/>
      <c r="EO97" s="182" t="n"/>
      <c r="EP97" s="182" t="n"/>
      <c r="EQ97" s="182" t="n"/>
      <c r="ER97" s="182" t="n"/>
      <c r="ES97" s="182" t="n"/>
      <c r="ET97" s="182" t="n"/>
      <c r="EU97" s="182" t="n"/>
      <c r="EV97" s="189" t="n">
        <v>1146.23</v>
      </c>
      <c r="EW97" s="182" t="n"/>
      <c r="EX97" s="182" t="n"/>
      <c r="EY97" s="182" t="n"/>
      <c r="EZ97" s="182" t="n"/>
      <c r="FA97" s="182" t="n"/>
      <c r="FB97" s="182" t="n"/>
      <c r="FC97" s="182" t="n"/>
      <c r="FD97" s="182" t="n"/>
      <c r="FE97" s="184" t="n"/>
      <c r="FF97" s="184" t="n"/>
      <c r="FG97" s="184" t="n"/>
      <c r="FH97" s="185">
        <f>SUM(F97:FG97)</f>
        <v/>
      </c>
      <c r="FI97" s="186">
        <f>E97-FH97</f>
        <v/>
      </c>
    </row>
    <row r="98" hidden="1">
      <c r="A98" s="5" t="n">
        <v>97</v>
      </c>
      <c r="B98" s="179" t="n">
        <v>44519</v>
      </c>
      <c r="C98" s="100" t="inlineStr">
        <is>
          <t>Summit-168058</t>
        </is>
      </c>
      <c r="D98" s="101" t="n">
        <v>44489</v>
      </c>
      <c r="E98" s="181" t="n">
        <v>35</v>
      </c>
      <c r="F98" s="182" t="n"/>
      <c r="G98" s="182" t="n"/>
      <c r="H98" s="182" t="n"/>
      <c r="I98" s="182" t="n"/>
      <c r="J98" s="182" t="n"/>
      <c r="K98" s="182" t="n"/>
      <c r="L98" s="182" t="n"/>
      <c r="M98" s="182" t="n"/>
      <c r="N98" s="182" t="n"/>
      <c r="O98" s="182" t="n"/>
      <c r="P98" s="182" t="n"/>
      <c r="Q98" s="182" t="n"/>
      <c r="R98" s="182" t="n"/>
      <c r="S98" s="182" t="n"/>
      <c r="T98" s="182" t="n"/>
      <c r="U98" s="182" t="n"/>
      <c r="V98" s="182" t="n"/>
      <c r="W98" s="182" t="n"/>
      <c r="X98" s="182" t="n"/>
      <c r="Y98" s="182" t="n"/>
      <c r="Z98" s="182" t="n"/>
      <c r="AA98" s="182" t="n"/>
      <c r="AB98" s="182" t="n"/>
      <c r="AC98" s="182" t="n"/>
      <c r="AD98" s="182" t="n"/>
      <c r="AE98" s="182" t="n"/>
      <c r="AF98" s="182" t="n"/>
      <c r="AG98" s="182" t="n"/>
      <c r="AH98" s="182" t="n"/>
      <c r="AI98" s="182" t="n"/>
      <c r="AJ98" s="182" t="n"/>
      <c r="AK98" s="182" t="n"/>
      <c r="AL98" s="182" t="n"/>
      <c r="AM98" s="182" t="n"/>
      <c r="AN98" s="182" t="n"/>
      <c r="AO98" s="182" t="n"/>
      <c r="AP98" s="182" t="n"/>
      <c r="AQ98" s="182" t="n"/>
      <c r="AR98" s="182" t="n"/>
      <c r="AS98" s="182" t="n"/>
      <c r="AT98" s="182" t="n"/>
      <c r="AU98" s="182" t="n"/>
      <c r="AV98" s="182" t="n"/>
      <c r="AW98" s="182" t="n"/>
      <c r="AX98" s="182" t="n"/>
      <c r="AY98" s="182" t="n"/>
      <c r="AZ98" s="182" t="n"/>
      <c r="BA98" s="182" t="n"/>
      <c r="BB98" s="182" t="n"/>
      <c r="BC98" s="182" t="n"/>
      <c r="BD98" s="182" t="n"/>
      <c r="BE98" s="182" t="n"/>
      <c r="BF98" s="182" t="n"/>
      <c r="BG98" s="182" t="n"/>
      <c r="BH98" s="182" t="n"/>
      <c r="BI98" s="182" t="n"/>
      <c r="BJ98" s="182" t="n"/>
      <c r="BK98" s="182" t="n"/>
      <c r="BL98" s="182" t="n"/>
      <c r="BM98" s="182" t="n"/>
      <c r="BN98" s="182" t="n"/>
      <c r="BO98" s="182" t="n"/>
      <c r="BP98" s="182" t="n"/>
      <c r="BQ98" s="230" t="n">
        <v>35</v>
      </c>
      <c r="BR98" s="231" t="n"/>
      <c r="BS98" s="182" t="n"/>
      <c r="BT98" s="182" t="n"/>
      <c r="BU98" s="182" t="n"/>
      <c r="BV98" s="182" t="n"/>
      <c r="BW98" s="182" t="n"/>
      <c r="BX98" s="182" t="n"/>
      <c r="BY98" s="182" t="n"/>
      <c r="BZ98" s="182" t="n"/>
      <c r="CA98" s="182" t="n"/>
      <c r="CB98" s="182" t="n"/>
      <c r="CC98" s="182" t="n"/>
      <c r="CD98" s="182" t="n"/>
      <c r="CE98" s="182" t="n"/>
      <c r="CF98" s="182" t="n"/>
      <c r="CG98" s="182" t="n"/>
      <c r="CH98" s="182" t="n"/>
      <c r="CI98" s="182" t="n"/>
      <c r="CJ98" s="182" t="n"/>
      <c r="CK98" s="182" t="n"/>
      <c r="CL98" s="182" t="n"/>
      <c r="CM98" s="182" t="n"/>
      <c r="CN98" s="182" t="n"/>
      <c r="CO98" s="182" t="n"/>
      <c r="CP98" s="182" t="n"/>
      <c r="CQ98" s="182" t="n"/>
      <c r="CR98" s="182" t="n"/>
      <c r="CS98" s="182" t="n"/>
      <c r="CT98" s="182" t="n"/>
      <c r="CU98" s="182" t="n"/>
      <c r="CV98" s="182" t="n"/>
      <c r="CW98" s="182" t="n"/>
      <c r="CX98" s="182" t="n"/>
      <c r="CY98" s="182" t="n"/>
      <c r="CZ98" s="182" t="n"/>
      <c r="DA98" s="182" t="n"/>
      <c r="DB98" s="182" t="n"/>
      <c r="DC98" s="182" t="n"/>
      <c r="DD98" s="182" t="n"/>
      <c r="DE98" s="182" t="n"/>
      <c r="DF98" s="182" t="n"/>
      <c r="DG98" s="182" t="n"/>
      <c r="DH98" s="182" t="n"/>
      <c r="DI98" s="182" t="n"/>
      <c r="DJ98" s="182" t="n"/>
      <c r="DK98" s="182" t="n"/>
      <c r="DL98" s="182" t="n"/>
      <c r="DM98" s="182" t="n"/>
      <c r="DN98" s="182" t="n"/>
      <c r="DO98" s="182" t="n"/>
      <c r="DP98" s="182" t="n"/>
      <c r="DQ98" s="182" t="n"/>
      <c r="DR98" s="182" t="n"/>
      <c r="DS98" s="182" t="n"/>
      <c r="DT98" s="182" t="n"/>
      <c r="DU98" s="182" t="n"/>
      <c r="DV98" s="182" t="n"/>
      <c r="DW98" s="182" t="n"/>
      <c r="DX98" s="182" t="n"/>
      <c r="DY98" s="182" t="n"/>
      <c r="DZ98" s="182" t="n"/>
      <c r="EA98" s="182" t="n"/>
      <c r="EB98" s="182" t="n"/>
      <c r="EC98" s="182" t="n"/>
      <c r="ED98" s="182" t="n"/>
      <c r="EE98" s="182" t="n"/>
      <c r="EF98" s="182" t="n"/>
      <c r="EG98" s="182" t="n"/>
      <c r="EH98" s="182" t="n"/>
      <c r="EI98" s="182" t="n"/>
      <c r="EJ98" s="182" t="n"/>
      <c r="EK98" s="182" t="n"/>
      <c r="EL98" s="182" t="n"/>
      <c r="EM98" s="182" t="n"/>
      <c r="EN98" s="182" t="n"/>
      <c r="EO98" s="182" t="n"/>
      <c r="EP98" s="182" t="n"/>
      <c r="EQ98" s="182" t="n"/>
      <c r="ER98" s="182" t="n"/>
      <c r="ES98" s="182" t="n"/>
      <c r="ET98" s="182" t="n"/>
      <c r="EU98" s="182" t="n"/>
      <c r="EV98" s="182" t="n"/>
      <c r="EW98" s="182" t="n"/>
      <c r="EX98" s="182" t="n"/>
      <c r="EY98" s="182" t="n"/>
      <c r="EZ98" s="182" t="n"/>
      <c r="FA98" s="182" t="n"/>
      <c r="FB98" s="182" t="n"/>
      <c r="FC98" s="182" t="n"/>
      <c r="FD98" s="182" t="n"/>
      <c r="FE98" s="184" t="n"/>
      <c r="FF98" s="184" t="n"/>
      <c r="FG98" s="184" t="n"/>
      <c r="FH98" s="185">
        <f>SUM(F98:FG98)</f>
        <v/>
      </c>
      <c r="FI98" s="186">
        <f>E98-FH98</f>
        <v/>
      </c>
    </row>
    <row r="99" hidden="1">
      <c r="A99" s="5" t="n">
        <v>98</v>
      </c>
      <c r="B99" s="179" t="n">
        <v>44519</v>
      </c>
      <c r="C99" s="100" t="inlineStr">
        <is>
          <t>Analog Devices-4500631602</t>
        </is>
      </c>
      <c r="D99" s="101" t="n">
        <v>44496</v>
      </c>
      <c r="E99" s="181" t="n">
        <v>18.64</v>
      </c>
      <c r="F99" s="182" t="n"/>
      <c r="G99" s="182" t="n"/>
      <c r="H99" s="182" t="n"/>
      <c r="I99" s="182" t="n"/>
      <c r="J99" s="182" t="n"/>
      <c r="K99" s="182" t="n"/>
      <c r="L99" s="182" t="n"/>
      <c r="M99" s="182" t="n"/>
      <c r="N99" s="182" t="n"/>
      <c r="O99" s="182" t="n"/>
      <c r="P99" s="182" t="n"/>
      <c r="Q99" s="182" t="n"/>
      <c r="R99" s="182" t="n"/>
      <c r="S99" s="182" t="n"/>
      <c r="T99" s="182" t="n"/>
      <c r="U99" s="182" t="n"/>
      <c r="V99" s="182" t="n"/>
      <c r="W99" s="182" t="n"/>
      <c r="X99" s="182" t="n"/>
      <c r="Y99" s="182" t="n"/>
      <c r="Z99" s="182" t="n"/>
      <c r="AA99" s="182" t="n"/>
      <c r="AB99" s="182" t="n"/>
      <c r="AC99" s="182" t="n"/>
      <c r="AD99" s="182" t="n"/>
      <c r="AE99" s="182" t="n"/>
      <c r="AF99" s="182" t="n"/>
      <c r="AG99" s="182" t="n"/>
      <c r="AH99" s="182" t="n"/>
      <c r="AI99" s="182" t="n"/>
      <c r="AJ99" s="182" t="n"/>
      <c r="AK99" s="182" t="n"/>
      <c r="AL99" s="182" t="n"/>
      <c r="AM99" s="182" t="n"/>
      <c r="AN99" s="182" t="n"/>
      <c r="AO99" s="182" t="n"/>
      <c r="AP99" s="182" t="n"/>
      <c r="AQ99" s="182" t="n"/>
      <c r="AR99" s="182" t="n"/>
      <c r="AS99" s="182" t="n"/>
      <c r="AT99" s="182" t="n"/>
      <c r="AU99" s="182" t="n"/>
      <c r="AV99" s="182" t="n"/>
      <c r="AW99" s="182" t="n"/>
      <c r="AX99" s="182" t="n"/>
      <c r="AY99" s="182" t="n"/>
      <c r="AZ99" s="182" t="n"/>
      <c r="BA99" s="182" t="n"/>
      <c r="BB99" s="182" t="n"/>
      <c r="BC99" s="182" t="n"/>
      <c r="BD99" s="182" t="n"/>
      <c r="BE99" s="182" t="n"/>
      <c r="BF99" s="182" t="n"/>
      <c r="BG99" s="182" t="n"/>
      <c r="BH99" s="182" t="n"/>
      <c r="BI99" s="182" t="n"/>
      <c r="BJ99" s="182" t="n"/>
      <c r="BK99" s="182" t="n"/>
      <c r="BL99" s="182" t="n"/>
      <c r="BM99" s="182" t="n"/>
      <c r="BN99" s="182" t="n"/>
      <c r="BO99" s="182" t="n"/>
      <c r="BP99" s="182" t="n"/>
      <c r="BQ99" s="182" t="n"/>
      <c r="BR99" s="189" t="n">
        <v>18.64</v>
      </c>
      <c r="BS99" s="182" t="n"/>
      <c r="BT99" s="182" t="n"/>
      <c r="BU99" s="182" t="n"/>
      <c r="BV99" s="182" t="n"/>
      <c r="BW99" s="182" t="n"/>
      <c r="BX99" s="182" t="n"/>
      <c r="BY99" s="182" t="n"/>
      <c r="BZ99" s="182" t="n"/>
      <c r="CA99" s="182" t="n"/>
      <c r="CB99" s="182" t="n"/>
      <c r="CC99" s="182" t="n"/>
      <c r="CD99" s="182" t="n"/>
      <c r="CE99" s="182" t="n"/>
      <c r="CF99" s="182" t="n"/>
      <c r="CG99" s="182" t="n"/>
      <c r="CH99" s="182" t="n"/>
      <c r="CI99" s="182" t="n"/>
      <c r="CJ99" s="182" t="n"/>
      <c r="CK99" s="182" t="n"/>
      <c r="CL99" s="182" t="n"/>
      <c r="CM99" s="182" t="n"/>
      <c r="CN99" s="182" t="n"/>
      <c r="CO99" s="182" t="n"/>
      <c r="CP99" s="182" t="n"/>
      <c r="CQ99" s="182" t="n"/>
      <c r="CR99" s="182" t="n"/>
      <c r="CS99" s="182" t="n"/>
      <c r="CT99" s="182" t="n"/>
      <c r="CU99" s="182" t="n"/>
      <c r="CV99" s="182" t="n"/>
      <c r="CW99" s="182" t="n"/>
      <c r="CX99" s="182" t="n"/>
      <c r="CY99" s="182" t="n"/>
      <c r="CZ99" s="182" t="n"/>
      <c r="DA99" s="182" t="n"/>
      <c r="DB99" s="182" t="n"/>
      <c r="DC99" s="182" t="n"/>
      <c r="DD99" s="182" t="n"/>
      <c r="DE99" s="182" t="n"/>
      <c r="DF99" s="182" t="n"/>
      <c r="DG99" s="182" t="n"/>
      <c r="DH99" s="182" t="n"/>
      <c r="DI99" s="182" t="n"/>
      <c r="DJ99" s="182" t="n"/>
      <c r="DK99" s="182" t="n"/>
      <c r="DL99" s="182" t="n"/>
      <c r="DM99" s="182" t="n"/>
      <c r="DN99" s="182" t="n"/>
      <c r="DO99" s="182" t="n"/>
      <c r="DP99" s="182" t="n"/>
      <c r="DQ99" s="182" t="n"/>
      <c r="DR99" s="182" t="n"/>
      <c r="DS99" s="182" t="n"/>
      <c r="DT99" s="182" t="n"/>
      <c r="DU99" s="182" t="n"/>
      <c r="DV99" s="182" t="n"/>
      <c r="DW99" s="182" t="n"/>
      <c r="DX99" s="182" t="n"/>
      <c r="DY99" s="182" t="n"/>
      <c r="DZ99" s="182" t="n"/>
      <c r="EA99" s="182" t="n"/>
      <c r="EB99" s="182" t="n"/>
      <c r="EC99" s="182" t="n"/>
      <c r="ED99" s="182" t="n"/>
      <c r="EE99" s="182" t="n"/>
      <c r="EF99" s="182" t="n"/>
      <c r="EG99" s="182" t="n"/>
      <c r="EH99" s="182" t="n"/>
      <c r="EI99" s="182" t="n"/>
      <c r="EJ99" s="182" t="n"/>
      <c r="EK99" s="182" t="n"/>
      <c r="EL99" s="182" t="n"/>
      <c r="EM99" s="182" t="n"/>
      <c r="EN99" s="182" t="n"/>
      <c r="EO99" s="182" t="n"/>
      <c r="EP99" s="182" t="n"/>
      <c r="EQ99" s="182" t="n"/>
      <c r="ER99" s="182" t="n"/>
      <c r="ES99" s="182" t="n"/>
      <c r="ET99" s="182" t="n"/>
      <c r="EU99" s="182" t="n"/>
      <c r="EV99" s="182" t="n"/>
      <c r="EW99" s="182" t="n"/>
      <c r="EX99" s="182" t="n"/>
      <c r="EY99" s="182" t="n"/>
      <c r="EZ99" s="182" t="n"/>
      <c r="FA99" s="182" t="n"/>
      <c r="FB99" s="182" t="n"/>
      <c r="FC99" s="182" t="n"/>
      <c r="FD99" s="182" t="n"/>
      <c r="FE99" s="184" t="n"/>
      <c r="FF99" s="184" t="n"/>
      <c r="FG99" s="184" t="n"/>
      <c r="FH99" s="185">
        <f>SUM(F99:FG99)</f>
        <v/>
      </c>
      <c r="FI99" s="186">
        <f>E99-FH99</f>
        <v/>
      </c>
    </row>
    <row r="100" hidden="1">
      <c r="A100" s="5" t="n">
        <v>99</v>
      </c>
      <c r="B100" s="179" t="n">
        <v>44519</v>
      </c>
      <c r="C100" s="68" t="inlineStr">
        <is>
          <t>Avnet-4500632548</t>
        </is>
      </c>
      <c r="D100" s="180" t="n">
        <v>44490</v>
      </c>
      <c r="E100" s="181" t="n">
        <v>86.93000000000001</v>
      </c>
      <c r="F100" s="182" t="n"/>
      <c r="G100" s="182" t="n"/>
      <c r="H100" s="182" t="n"/>
      <c r="I100" s="182" t="n"/>
      <c r="J100" s="182" t="n"/>
      <c r="K100" s="182" t="n"/>
      <c r="L100" s="182" t="n"/>
      <c r="M100" s="182" t="n"/>
      <c r="N100" s="182" t="n"/>
      <c r="O100" s="182" t="n"/>
      <c r="P100" s="182" t="n"/>
      <c r="Q100" s="182" t="n"/>
      <c r="R100" s="182" t="n"/>
      <c r="S100" s="182" t="n"/>
      <c r="T100" s="182" t="n"/>
      <c r="U100" s="182" t="n"/>
      <c r="V100" s="182" t="n"/>
      <c r="W100" s="182" t="n"/>
      <c r="X100" s="182" t="n"/>
      <c r="Y100" s="182" t="n"/>
      <c r="Z100" s="182" t="n"/>
      <c r="AA100" s="182" t="n"/>
      <c r="AB100" s="182" t="n"/>
      <c r="AC100" s="182" t="n"/>
      <c r="AD100" s="182" t="n"/>
      <c r="AE100" s="182" t="n"/>
      <c r="AF100" s="182" t="n"/>
      <c r="AG100" s="182" t="n"/>
      <c r="AH100" s="182" t="n"/>
      <c r="AI100" s="182" t="n"/>
      <c r="AJ100" s="182" t="n"/>
      <c r="AK100" s="182" t="n"/>
      <c r="AL100" s="182" t="n"/>
      <c r="AM100" s="182" t="n"/>
      <c r="AN100" s="182" t="n"/>
      <c r="AO100" s="182" t="n"/>
      <c r="AP100" s="182" t="n"/>
      <c r="AQ100" s="182" t="n"/>
      <c r="AR100" s="182" t="n"/>
      <c r="AS100" s="182" t="n"/>
      <c r="AT100" s="182" t="n"/>
      <c r="AU100" s="182" t="n"/>
      <c r="AV100" s="182" t="n"/>
      <c r="AW100" s="182" t="n"/>
      <c r="AX100" s="182" t="n"/>
      <c r="AY100" s="182" t="n"/>
      <c r="AZ100" s="182" t="n"/>
      <c r="BA100" s="182" t="n"/>
      <c r="BB100" s="182" t="n"/>
      <c r="BC100" s="182" t="n"/>
      <c r="BD100" s="182" t="n"/>
      <c r="BE100" s="182" t="n"/>
      <c r="BF100" s="182" t="n"/>
      <c r="BG100" s="182" t="n"/>
      <c r="BH100" s="182" t="n"/>
      <c r="BI100" s="182" t="n"/>
      <c r="BJ100" s="182" t="n"/>
      <c r="BK100" s="182" t="n"/>
      <c r="BL100" s="182" t="n"/>
      <c r="BM100" s="182" t="n"/>
      <c r="BN100" s="182" t="n"/>
      <c r="BO100" s="182" t="n"/>
      <c r="BP100" s="182" t="n"/>
      <c r="BQ100" s="182" t="n"/>
      <c r="BR100" s="182" t="n"/>
      <c r="BS100" s="182" t="n"/>
      <c r="BT100" s="182" t="n"/>
      <c r="BU100" s="182" t="n"/>
      <c r="BV100" s="182" t="n"/>
      <c r="BW100" s="182" t="n"/>
      <c r="BX100" s="182" t="n"/>
      <c r="BY100" s="182" t="n"/>
      <c r="BZ100" s="182" t="n"/>
      <c r="CA100" s="182" t="n"/>
      <c r="CB100" s="182" t="n"/>
      <c r="CC100" s="182" t="n"/>
      <c r="CD100" s="182" t="n"/>
      <c r="CE100" s="182" t="n"/>
      <c r="CF100" s="182" t="n"/>
      <c r="CG100" s="182" t="n"/>
      <c r="CH100" s="182" t="n"/>
      <c r="CI100" s="182" t="n"/>
      <c r="CJ100" s="182" t="n"/>
      <c r="CK100" s="182" t="n"/>
      <c r="CL100" s="182" t="n"/>
      <c r="CM100" s="182" t="n"/>
      <c r="CN100" s="182" t="n"/>
      <c r="CO100" s="182" t="n"/>
      <c r="CP100" s="182" t="n"/>
      <c r="CQ100" s="182" t="n"/>
      <c r="CR100" s="182" t="n"/>
      <c r="CS100" s="189" t="n">
        <v>86.93000000000001</v>
      </c>
      <c r="CT100" s="182" t="n"/>
      <c r="CU100" s="182" t="n"/>
      <c r="CV100" s="182" t="n"/>
      <c r="CW100" s="182" t="n"/>
      <c r="CX100" s="182" t="n"/>
      <c r="CY100" s="182" t="n"/>
      <c r="CZ100" s="182" t="n"/>
      <c r="DA100" s="182" t="n"/>
      <c r="DB100" s="182" t="n"/>
      <c r="DC100" s="182" t="n"/>
      <c r="DD100" s="182" t="n"/>
      <c r="DE100" s="182" t="n"/>
      <c r="DF100" s="182" t="n"/>
      <c r="DG100" s="182" t="n"/>
      <c r="DH100" s="182" t="n"/>
      <c r="DI100" s="182" t="n"/>
      <c r="DJ100" s="182" t="n"/>
      <c r="DK100" s="182" t="n"/>
      <c r="DL100" s="182" t="n"/>
      <c r="DM100" s="182" t="n"/>
      <c r="DN100" s="182" t="n"/>
      <c r="DO100" s="182" t="n"/>
      <c r="DP100" s="182" t="n"/>
      <c r="DQ100" s="182" t="n"/>
      <c r="DR100" s="182" t="n"/>
      <c r="DS100" s="182" t="n"/>
      <c r="DT100" s="182" t="n"/>
      <c r="DU100" s="182" t="n"/>
      <c r="DV100" s="182" t="n"/>
      <c r="DW100" s="182" t="n"/>
      <c r="DX100" s="182" t="n"/>
      <c r="DY100" s="182" t="n"/>
      <c r="DZ100" s="182" t="n"/>
      <c r="EA100" s="182" t="n"/>
      <c r="EB100" s="182" t="n"/>
      <c r="EC100" s="182" t="n"/>
      <c r="ED100" s="182" t="n"/>
      <c r="EE100" s="182" t="n"/>
      <c r="EF100" s="182" t="n"/>
      <c r="EG100" s="182" t="n"/>
      <c r="EH100" s="182" t="n"/>
      <c r="EI100" s="182" t="n"/>
      <c r="EJ100" s="182" t="n"/>
      <c r="EK100" s="182" t="n"/>
      <c r="EL100" s="182" t="n"/>
      <c r="EM100" s="182" t="n"/>
      <c r="EN100" s="182" t="n"/>
      <c r="EO100" s="182" t="n"/>
      <c r="EP100" s="182" t="n"/>
      <c r="EQ100" s="182" t="n"/>
      <c r="ER100" s="182" t="n"/>
      <c r="ES100" s="182" t="n"/>
      <c r="ET100" s="182" t="n"/>
      <c r="EU100" s="182" t="n"/>
      <c r="EV100" s="182" t="n"/>
      <c r="EW100" s="182" t="n"/>
      <c r="EX100" s="182" t="n"/>
      <c r="EY100" s="182" t="n"/>
      <c r="EZ100" s="182" t="n"/>
      <c r="FA100" s="182" t="n"/>
      <c r="FB100" s="182" t="n"/>
      <c r="FC100" s="182" t="n"/>
      <c r="FD100" s="182" t="n"/>
      <c r="FE100" s="184" t="n"/>
      <c r="FF100" s="184" t="n"/>
      <c r="FG100" s="184" t="n"/>
      <c r="FH100" s="185">
        <f>SUM(F100:FG100)</f>
        <v/>
      </c>
      <c r="FI100" s="186">
        <f>E100-FH100</f>
        <v/>
      </c>
    </row>
    <row r="101" hidden="1">
      <c r="A101" s="5" t="n">
        <v>100</v>
      </c>
      <c r="B101" s="179" t="n">
        <v>44519</v>
      </c>
      <c r="C101" s="68" t="inlineStr">
        <is>
          <t>Master Electronics-4500633311</t>
        </is>
      </c>
      <c r="D101" s="180" t="n">
        <v>44487</v>
      </c>
      <c r="E101" s="181" t="n">
        <v>2</v>
      </c>
      <c r="F101" s="182" t="n"/>
      <c r="G101" s="182" t="n"/>
      <c r="H101" s="182" t="n"/>
      <c r="I101" s="182" t="n"/>
      <c r="J101" s="182" t="n"/>
      <c r="K101" s="182" t="n"/>
      <c r="L101" s="182" t="n"/>
      <c r="M101" s="182" t="n"/>
      <c r="N101" s="182" t="n"/>
      <c r="O101" s="182" t="n"/>
      <c r="P101" s="182" t="n"/>
      <c r="Q101" s="182" t="n"/>
      <c r="R101" s="182" t="n"/>
      <c r="S101" s="182" t="n"/>
      <c r="T101" s="182" t="n"/>
      <c r="U101" s="182" t="n"/>
      <c r="V101" s="182" t="n"/>
      <c r="W101" s="182" t="n"/>
      <c r="X101" s="182" t="n"/>
      <c r="Y101" s="182" t="n"/>
      <c r="Z101" s="182" t="n"/>
      <c r="AA101" s="182" t="n"/>
      <c r="AB101" s="182" t="n"/>
      <c r="AC101" s="182" t="n"/>
      <c r="AD101" s="182" t="n"/>
      <c r="AE101" s="182" t="n"/>
      <c r="AF101" s="182" t="n"/>
      <c r="AG101" s="182" t="n"/>
      <c r="AH101" s="182" t="n"/>
      <c r="AI101" s="182" t="n"/>
      <c r="AJ101" s="182" t="n"/>
      <c r="AK101" s="182" t="n"/>
      <c r="AL101" s="182" t="n"/>
      <c r="AM101" s="182" t="n"/>
      <c r="AN101" s="182" t="n"/>
      <c r="AO101" s="182" t="n"/>
      <c r="AP101" s="182" t="n"/>
      <c r="AQ101" s="182" t="n"/>
      <c r="AR101" s="182" t="n"/>
      <c r="AS101" s="182" t="n"/>
      <c r="AT101" s="182" t="n"/>
      <c r="AU101" s="182" t="n"/>
      <c r="AV101" s="182" t="n"/>
      <c r="AW101" s="182" t="n"/>
      <c r="AX101" s="182" t="n"/>
      <c r="AY101" s="182" t="n"/>
      <c r="AZ101" s="182" t="n"/>
      <c r="BA101" s="182" t="n"/>
      <c r="BB101" s="182" t="n"/>
      <c r="BC101" s="182" t="n"/>
      <c r="BD101" s="182" t="n"/>
      <c r="BE101" s="182" t="n"/>
      <c r="BF101" s="182" t="n"/>
      <c r="BG101" s="182" t="n"/>
      <c r="BH101" s="182" t="n"/>
      <c r="BI101" s="182" t="n"/>
      <c r="BJ101" s="182" t="n"/>
      <c r="BK101" s="182" t="n"/>
      <c r="BL101" s="182" t="n"/>
      <c r="BM101" s="182" t="n"/>
      <c r="BN101" s="182" t="n"/>
      <c r="BO101" s="182" t="n"/>
      <c r="BP101" s="182" t="n"/>
      <c r="BQ101" s="182" t="n"/>
      <c r="BR101" s="182" t="n"/>
      <c r="BS101" s="182" t="n"/>
      <c r="BT101" s="182" t="n"/>
      <c r="BU101" s="182" t="n"/>
      <c r="BV101" s="182" t="n"/>
      <c r="BW101" s="182" t="n"/>
      <c r="BX101" s="182" t="n"/>
      <c r="BY101" s="182" t="n"/>
      <c r="BZ101" s="182" t="n"/>
      <c r="CA101" s="182" t="n"/>
      <c r="CB101" s="182" t="n"/>
      <c r="CC101" s="182" t="n"/>
      <c r="CD101" s="182" t="n"/>
      <c r="CE101" s="182" t="n"/>
      <c r="CF101" s="182" t="n"/>
      <c r="CG101" s="182" t="n"/>
      <c r="CH101" s="182" t="n"/>
      <c r="CI101" s="182" t="n"/>
      <c r="CJ101" s="182" t="n"/>
      <c r="CK101" s="182" t="n"/>
      <c r="CL101" s="182" t="n"/>
      <c r="CM101" s="182" t="n"/>
      <c r="CN101" s="182" t="n"/>
      <c r="CO101" s="182" t="n"/>
      <c r="CP101" s="182" t="n"/>
      <c r="CQ101" s="182" t="n"/>
      <c r="CR101" s="182" t="n"/>
      <c r="CS101" s="182" t="n"/>
      <c r="CT101" s="182" t="n"/>
      <c r="CU101" s="182" t="n"/>
      <c r="CV101" s="182" t="n"/>
      <c r="CW101" s="182" t="n"/>
      <c r="CX101" s="182" t="n"/>
      <c r="CY101" s="182" t="n"/>
      <c r="CZ101" s="182" t="n"/>
      <c r="DA101" s="182" t="n"/>
      <c r="DB101" s="182" t="n"/>
      <c r="DC101" s="182" t="n"/>
      <c r="DD101" s="182" t="n"/>
      <c r="DE101" s="182" t="n"/>
      <c r="DF101" s="182" t="n"/>
      <c r="DG101" s="182" t="n"/>
      <c r="DH101" s="182" t="n"/>
      <c r="DI101" s="182" t="n"/>
      <c r="DJ101" s="182" t="n"/>
      <c r="DK101" s="182" t="n"/>
      <c r="DL101" s="182" t="n"/>
      <c r="DM101" s="182" t="n"/>
      <c r="DN101" s="182" t="n"/>
      <c r="DO101" s="182" t="n"/>
      <c r="DP101" s="182" t="n"/>
      <c r="DQ101" s="182" t="n"/>
      <c r="DR101" s="182" t="n"/>
      <c r="DS101" s="182" t="n"/>
      <c r="DT101" s="182" t="n"/>
      <c r="DU101" s="182" t="n"/>
      <c r="DV101" s="182" t="n"/>
      <c r="DW101" s="182" t="n"/>
      <c r="DX101" s="182" t="n"/>
      <c r="DY101" s="182" t="n"/>
      <c r="DZ101" s="182" t="n"/>
      <c r="EA101" s="182" t="n"/>
      <c r="EB101" s="182" t="n"/>
      <c r="EC101" s="182" t="n"/>
      <c r="ED101" s="182" t="n"/>
      <c r="EE101" s="182" t="n"/>
      <c r="EF101" s="182" t="n"/>
      <c r="EG101" s="182" t="n"/>
      <c r="EH101" s="182" t="n"/>
      <c r="EI101" s="182" t="n"/>
      <c r="EJ101" s="182" t="n"/>
      <c r="EK101" s="182" t="n"/>
      <c r="EL101" s="182" t="n"/>
      <c r="EM101" s="182" t="n"/>
      <c r="EN101" s="182" t="n"/>
      <c r="EO101" s="182" t="n"/>
      <c r="EP101" s="182" t="n"/>
      <c r="EQ101" s="182" t="n"/>
      <c r="ER101" s="182" t="n"/>
      <c r="ES101" s="182" t="n"/>
      <c r="ET101" s="182" t="n"/>
      <c r="EU101" s="182" t="n"/>
      <c r="EV101" s="182" t="n"/>
      <c r="EW101" s="182" t="n"/>
      <c r="EX101" s="182" t="n"/>
      <c r="EY101" s="182" t="n"/>
      <c r="EZ101" s="182" t="n"/>
      <c r="FA101" s="182" t="n"/>
      <c r="FB101" s="182" t="n"/>
      <c r="FC101" s="182" t="n"/>
      <c r="FD101" s="182" t="n"/>
      <c r="FE101" s="184" t="n"/>
      <c r="FF101" s="184" t="n"/>
      <c r="FG101" s="184" t="n"/>
      <c r="FH101" s="185">
        <f>SUM(F101:FG101)</f>
        <v/>
      </c>
      <c r="FI101" s="232">
        <f>E101-FH101</f>
        <v/>
      </c>
    </row>
    <row r="102">
      <c r="A102" s="5" t="n">
        <v>101</v>
      </c>
      <c r="B102" s="179" t="n">
        <v>44524</v>
      </c>
      <c r="C102" s="105" t="inlineStr">
        <is>
          <t>DIGIKEY-4500624294</t>
        </is>
      </c>
      <c r="D102" s="180" t="n">
        <v>44424</v>
      </c>
      <c r="E102" s="181">
        <f>7.8+7.88+1</f>
        <v/>
      </c>
      <c r="F102" s="182" t="n"/>
      <c r="G102" s="182" t="n"/>
      <c r="H102" s="182" t="n"/>
      <c r="I102" s="182" t="n"/>
      <c r="J102" s="182" t="n"/>
      <c r="K102" s="182" t="n"/>
      <c r="L102" s="182" t="n"/>
      <c r="M102" s="182" t="n"/>
      <c r="N102" s="182" t="n"/>
      <c r="O102" s="182" t="n"/>
      <c r="P102" s="182" t="n"/>
      <c r="Q102" s="182" t="n"/>
      <c r="R102" s="182" t="n"/>
      <c r="S102" s="182" t="n"/>
      <c r="T102" s="182" t="n"/>
      <c r="U102" s="182" t="n"/>
      <c r="V102" s="182" t="n"/>
      <c r="W102" s="182" t="n"/>
      <c r="X102" s="182" t="n"/>
      <c r="Y102" s="182" t="n"/>
      <c r="Z102" s="182" t="n"/>
      <c r="AA102" s="182" t="n"/>
      <c r="AB102" s="182" t="n"/>
      <c r="AC102" s="182" t="n"/>
      <c r="AD102" s="182" t="n"/>
      <c r="AE102" s="182" t="n"/>
      <c r="AF102" s="182" t="n"/>
      <c r="AG102" s="182" t="n"/>
      <c r="AH102" s="182" t="n"/>
      <c r="AI102" s="182" t="n"/>
      <c r="AJ102" s="182" t="n"/>
      <c r="AK102" s="182" t="n"/>
      <c r="AL102" s="182" t="n"/>
      <c r="AM102" s="182" t="n"/>
      <c r="AN102" s="182" t="n"/>
      <c r="AO102" s="182" t="n"/>
      <c r="AP102" s="182" t="n"/>
      <c r="AQ102" s="182" t="n"/>
      <c r="AR102" s="182" t="n"/>
      <c r="AS102" s="182" t="n"/>
      <c r="AT102" s="182" t="n"/>
      <c r="AU102" s="182" t="n"/>
      <c r="AV102" s="182" t="n"/>
      <c r="AW102" s="182" t="n"/>
      <c r="AX102" s="182" t="n"/>
      <c r="AY102" s="182" t="n"/>
      <c r="AZ102" s="182" t="n"/>
      <c r="BA102" s="182" t="n"/>
      <c r="BB102" s="182" t="n"/>
      <c r="BC102" s="182" t="n"/>
      <c r="BD102" s="182" t="n"/>
      <c r="BE102" s="182" t="n"/>
      <c r="BF102" s="182" t="n"/>
      <c r="BG102" s="182" t="n"/>
      <c r="BH102" s="182" t="n"/>
      <c r="BI102" s="182" t="n"/>
      <c r="BJ102" s="182" t="n"/>
      <c r="BK102" s="182" t="n"/>
      <c r="BL102" s="182" t="n"/>
      <c r="BM102" s="182" t="n"/>
      <c r="BN102" s="182" t="n"/>
      <c r="BO102" s="182" t="n"/>
      <c r="BP102" s="182" t="n"/>
      <c r="BQ102" s="182" t="n"/>
      <c r="BR102" s="182" t="n"/>
      <c r="BS102" s="182" t="n"/>
      <c r="BT102" s="182" t="n"/>
      <c r="BU102" s="182" t="n"/>
      <c r="BV102" s="182" t="n"/>
      <c r="BW102" s="182" t="n"/>
      <c r="BX102" s="182" t="n"/>
      <c r="BY102" s="182" t="n"/>
      <c r="BZ102" s="182" t="n"/>
      <c r="CA102" s="182" t="n"/>
      <c r="CB102" s="182" t="n"/>
      <c r="CC102" s="182" t="n"/>
      <c r="CD102" s="182" t="n"/>
      <c r="CE102" s="182" t="n"/>
      <c r="CF102" s="182" t="n"/>
      <c r="CG102" s="182" t="n"/>
      <c r="CH102" s="182" t="n"/>
      <c r="CI102" s="182" t="n"/>
      <c r="CJ102" s="182" t="n"/>
      <c r="CK102" s="182" t="n"/>
      <c r="CL102" s="182" t="n"/>
      <c r="CM102" s="182" t="n"/>
      <c r="CN102" s="183">
        <f>7.8+7.88+1</f>
        <v/>
      </c>
      <c r="CO102" s="182" t="n"/>
      <c r="CP102" s="182" t="n"/>
      <c r="CQ102" s="182" t="n"/>
      <c r="CR102" s="182" t="n"/>
      <c r="CS102" s="182" t="n"/>
      <c r="CT102" s="182" t="n"/>
      <c r="CU102" s="182" t="n"/>
      <c r="CV102" s="182" t="n"/>
      <c r="CW102" s="182" t="n"/>
      <c r="CX102" s="182" t="n"/>
      <c r="CY102" s="182" t="n"/>
      <c r="CZ102" s="182" t="n"/>
      <c r="DA102" s="182" t="n"/>
      <c r="DB102" s="182" t="n"/>
      <c r="DC102" s="182" t="n"/>
      <c r="DD102" s="182" t="n"/>
      <c r="DE102" s="182" t="n"/>
      <c r="DF102" s="182" t="n"/>
      <c r="DG102" s="182" t="n"/>
      <c r="DH102" s="182" t="n"/>
      <c r="DI102" s="182" t="n"/>
      <c r="DJ102" s="182" t="n"/>
      <c r="DK102" s="182" t="n"/>
      <c r="DL102" s="182" t="n"/>
      <c r="DM102" s="182" t="n"/>
      <c r="DN102" s="182" t="n"/>
      <c r="DO102" s="182" t="n"/>
      <c r="DP102" s="182" t="n"/>
      <c r="DQ102" s="182" t="n"/>
      <c r="DR102" s="182" t="n"/>
      <c r="DS102" s="182" t="n"/>
      <c r="DT102" s="182" t="n"/>
      <c r="DU102" s="182" t="n"/>
      <c r="DV102" s="182" t="n"/>
      <c r="DW102" s="182" t="n"/>
      <c r="DX102" s="182" t="n"/>
      <c r="DY102" s="182" t="n"/>
      <c r="DZ102" s="182" t="n"/>
      <c r="EA102" s="182" t="n"/>
      <c r="EB102" s="182" t="n"/>
      <c r="EC102" s="182" t="n"/>
      <c r="ED102" s="182" t="n"/>
      <c r="EE102" s="182" t="n"/>
      <c r="EF102" s="182" t="n"/>
      <c r="EG102" s="182" t="n"/>
      <c r="EH102" s="182" t="n"/>
      <c r="EI102" s="182" t="n"/>
      <c r="EJ102" s="182" t="n"/>
      <c r="EK102" s="182" t="n"/>
      <c r="EL102" s="182" t="n"/>
      <c r="EM102" s="182" t="n"/>
      <c r="EN102" s="182" t="n"/>
      <c r="EO102" s="182" t="n"/>
      <c r="EP102" s="182" t="n"/>
      <c r="EQ102" s="182" t="n"/>
      <c r="ER102" s="182" t="n"/>
      <c r="ES102" s="182" t="n"/>
      <c r="ET102" s="182" t="n"/>
      <c r="EU102" s="182" t="n"/>
      <c r="EV102" s="182" t="n"/>
      <c r="EW102" s="182" t="n"/>
      <c r="EX102" s="182" t="n"/>
      <c r="EY102" s="182" t="n"/>
      <c r="EZ102" s="182" t="n"/>
      <c r="FA102" s="182" t="n"/>
      <c r="FB102" s="182" t="n"/>
      <c r="FC102" s="182" t="n"/>
      <c r="FD102" s="182" t="n"/>
      <c r="FE102" s="184" t="n"/>
      <c r="FF102" s="184" t="n"/>
      <c r="FG102" s="184" t="n"/>
      <c r="FH102" s="185">
        <f>SUM(F102:FG102)</f>
        <v/>
      </c>
      <c r="FI102" s="186">
        <f>E102-FH102</f>
        <v/>
      </c>
    </row>
    <row r="103">
      <c r="A103" s="5" t="n">
        <v>102</v>
      </c>
      <c r="B103" s="179" t="n">
        <v>44524</v>
      </c>
      <c r="C103" s="68" t="inlineStr">
        <is>
          <t>DIGIKEY-4500623652</t>
        </is>
      </c>
      <c r="D103" s="180" t="n">
        <v>44420</v>
      </c>
      <c r="E103" s="181" t="n">
        <v>0.17</v>
      </c>
      <c r="F103" s="182" t="n"/>
      <c r="G103" s="182" t="n"/>
      <c r="H103" s="182" t="n"/>
      <c r="I103" s="182" t="n"/>
      <c r="J103" s="182" t="n"/>
      <c r="K103" s="182" t="n"/>
      <c r="L103" s="182" t="n"/>
      <c r="M103" s="182" t="n"/>
      <c r="N103" s="182" t="n"/>
      <c r="O103" s="182" t="n"/>
      <c r="P103" s="182" t="n"/>
      <c r="Q103" s="182" t="n"/>
      <c r="R103" s="182" t="n"/>
      <c r="S103" s="182" t="n"/>
      <c r="T103" s="182" t="n"/>
      <c r="U103" s="182" t="n"/>
      <c r="V103" s="182" t="n"/>
      <c r="W103" s="182" t="n"/>
      <c r="X103" s="182" t="n"/>
      <c r="Y103" s="182" t="n"/>
      <c r="Z103" s="182" t="n"/>
      <c r="AA103" s="182" t="n"/>
      <c r="AB103" s="182" t="n"/>
      <c r="AC103" s="182" t="n"/>
      <c r="AD103" s="182" t="n"/>
      <c r="AE103" s="182" t="n"/>
      <c r="AF103" s="182" t="n"/>
      <c r="AG103" s="182" t="n"/>
      <c r="AH103" s="182" t="n"/>
      <c r="AI103" s="182" t="n"/>
      <c r="AJ103" s="182" t="n"/>
      <c r="AK103" s="182" t="n"/>
      <c r="AL103" s="182" t="n"/>
      <c r="AM103" s="182" t="n"/>
      <c r="AN103" s="182" t="n"/>
      <c r="AO103" s="182" t="n"/>
      <c r="AP103" s="182" t="n"/>
      <c r="AQ103" s="182" t="n"/>
      <c r="AR103" s="182" t="n"/>
      <c r="AS103" s="182" t="n"/>
      <c r="AT103" s="182" t="n"/>
      <c r="AU103" s="182" t="n"/>
      <c r="AV103" s="182" t="n"/>
      <c r="AW103" s="182" t="n"/>
      <c r="AX103" s="182" t="n"/>
      <c r="AY103" s="182" t="n"/>
      <c r="AZ103" s="182" t="n"/>
      <c r="BA103" s="182" t="n"/>
      <c r="BB103" s="182" t="n"/>
      <c r="BC103" s="182" t="n"/>
      <c r="BD103" s="182" t="n"/>
      <c r="BE103" s="182" t="n"/>
      <c r="BF103" s="182" t="n"/>
      <c r="BG103" s="182" t="n"/>
      <c r="BH103" s="182" t="n"/>
      <c r="BI103" s="182" t="n"/>
      <c r="BJ103" s="182" t="n"/>
      <c r="BK103" s="182" t="n"/>
      <c r="BL103" s="182" t="n"/>
      <c r="BM103" s="182" t="n"/>
      <c r="BN103" s="182" t="n"/>
      <c r="BO103" s="182" t="n"/>
      <c r="BP103" s="182" t="n"/>
      <c r="BQ103" s="182" t="n"/>
      <c r="BR103" s="182" t="n"/>
      <c r="BS103" s="182" t="n"/>
      <c r="BT103" s="182" t="n"/>
      <c r="BU103" s="182" t="n"/>
      <c r="BV103" s="182" t="n"/>
      <c r="BW103" s="182" t="n"/>
      <c r="BX103" s="182" t="n"/>
      <c r="BY103" s="182" t="n"/>
      <c r="BZ103" s="182" t="n"/>
      <c r="CA103" s="182" t="n"/>
      <c r="CB103" s="182" t="n"/>
      <c r="CC103" s="182" t="n"/>
      <c r="CD103" s="182" t="n"/>
      <c r="CE103" s="182" t="n"/>
      <c r="CF103" s="182" t="n"/>
      <c r="CG103" s="182" t="n"/>
      <c r="CH103" s="182" t="n"/>
      <c r="CI103" s="182" t="n"/>
      <c r="CJ103" s="182" t="n"/>
      <c r="CK103" s="182" t="n"/>
      <c r="CL103" s="183" t="n">
        <v>0.17</v>
      </c>
      <c r="CM103" s="182" t="n"/>
      <c r="CN103" s="182" t="n"/>
      <c r="CO103" s="182" t="n"/>
      <c r="CP103" s="182" t="n"/>
      <c r="CQ103" s="182" t="n"/>
      <c r="CR103" s="182" t="n"/>
      <c r="CS103" s="182" t="n"/>
      <c r="CT103" s="182" t="n"/>
      <c r="CU103" s="182" t="n"/>
      <c r="CV103" s="182" t="n"/>
      <c r="CW103" s="182" t="n"/>
      <c r="CX103" s="182" t="n"/>
      <c r="CY103" s="182" t="n"/>
      <c r="CZ103" s="182" t="n"/>
      <c r="DA103" s="182" t="n"/>
      <c r="DB103" s="182" t="n"/>
      <c r="DC103" s="182" t="n"/>
      <c r="DD103" s="182" t="n"/>
      <c r="DE103" s="182" t="n"/>
      <c r="DF103" s="182" t="n"/>
      <c r="DG103" s="182" t="n"/>
      <c r="DH103" s="182" t="n"/>
      <c r="DI103" s="182" t="n"/>
      <c r="DJ103" s="182" t="n"/>
      <c r="DK103" s="182" t="n"/>
      <c r="DL103" s="182" t="n"/>
      <c r="DM103" s="182" t="n"/>
      <c r="DN103" s="182" t="n"/>
      <c r="DO103" s="182" t="n"/>
      <c r="DP103" s="182" t="n"/>
      <c r="DQ103" s="182" t="n"/>
      <c r="DR103" s="182" t="n"/>
      <c r="DS103" s="182" t="n"/>
      <c r="DT103" s="182" t="n"/>
      <c r="DU103" s="182" t="n"/>
      <c r="DV103" s="182" t="n"/>
      <c r="DW103" s="182" t="n"/>
      <c r="DX103" s="182" t="n"/>
      <c r="DY103" s="182" t="n"/>
      <c r="DZ103" s="182" t="n"/>
      <c r="EA103" s="182" t="n"/>
      <c r="EB103" s="182" t="n"/>
      <c r="EC103" s="182" t="n"/>
      <c r="ED103" s="182" t="n"/>
      <c r="EE103" s="182" t="n"/>
      <c r="EF103" s="182" t="n"/>
      <c r="EG103" s="182" t="n"/>
      <c r="EH103" s="182" t="n"/>
      <c r="EI103" s="182" t="n"/>
      <c r="EJ103" s="182" t="n"/>
      <c r="EK103" s="182" t="n"/>
      <c r="EL103" s="182" t="n"/>
      <c r="EM103" s="182" t="n"/>
      <c r="EN103" s="182" t="n"/>
      <c r="EO103" s="182" t="n"/>
      <c r="EP103" s="182" t="n"/>
      <c r="EQ103" s="182" t="n"/>
      <c r="ER103" s="182" t="n"/>
      <c r="ES103" s="182" t="n"/>
      <c r="ET103" s="182" t="n"/>
      <c r="EU103" s="182" t="n"/>
      <c r="EV103" s="182" t="n"/>
      <c r="EW103" s="182" t="n"/>
      <c r="EX103" s="182" t="n"/>
      <c r="EY103" s="182" t="n"/>
      <c r="EZ103" s="182" t="n"/>
      <c r="FA103" s="182" t="n"/>
      <c r="FB103" s="182" t="n"/>
      <c r="FC103" s="182" t="n"/>
      <c r="FD103" s="182" t="n"/>
      <c r="FE103" s="184" t="n"/>
      <c r="FF103" s="184" t="n"/>
      <c r="FG103" s="184" t="n"/>
      <c r="FH103" s="185">
        <f>SUM(F103:FG103)</f>
        <v/>
      </c>
      <c r="FI103" s="186">
        <f>E103-FH103</f>
        <v/>
      </c>
    </row>
    <row r="104">
      <c r="A104" s="5" t="n">
        <v>103</v>
      </c>
      <c r="B104" s="179" t="n">
        <v>44524</v>
      </c>
      <c r="C104" s="105" t="inlineStr">
        <is>
          <t>DIGIKEY-4500624643</t>
        </is>
      </c>
      <c r="D104" s="180" t="n">
        <v>44425</v>
      </c>
      <c r="E104" s="181">
        <f>900.64+511.73+99.23</f>
        <v/>
      </c>
      <c r="F104" s="182" t="n"/>
      <c r="G104" s="182" t="n"/>
      <c r="H104" s="182" t="n"/>
      <c r="I104" s="182" t="n"/>
      <c r="J104" s="182" t="n"/>
      <c r="K104" s="182" t="n"/>
      <c r="L104" s="182" t="n"/>
      <c r="M104" s="182" t="n"/>
      <c r="N104" s="182" t="n"/>
      <c r="O104" s="182" t="n"/>
      <c r="P104" s="182" t="n"/>
      <c r="Q104" s="182" t="n"/>
      <c r="R104" s="182" t="n"/>
      <c r="S104" s="182" t="n"/>
      <c r="T104" s="182" t="n"/>
      <c r="U104" s="182" t="n"/>
      <c r="V104" s="182" t="n"/>
      <c r="W104" s="182" t="n"/>
      <c r="X104" s="182" t="n"/>
      <c r="Y104" s="182" t="n"/>
      <c r="Z104" s="182" t="n"/>
      <c r="AA104" s="182" t="n"/>
      <c r="AB104" s="182" t="n"/>
      <c r="AC104" s="182" t="n"/>
      <c r="AD104" s="182" t="n"/>
      <c r="AE104" s="182" t="n"/>
      <c r="AF104" s="182" t="n"/>
      <c r="AG104" s="182" t="n"/>
      <c r="AH104" s="182" t="n"/>
      <c r="AI104" s="182" t="n"/>
      <c r="AJ104" s="182" t="n"/>
      <c r="AK104" s="182" t="n"/>
      <c r="AL104" s="182" t="n"/>
      <c r="AM104" s="182" t="n"/>
      <c r="AN104" s="182" t="n"/>
      <c r="AO104" s="182" t="n"/>
      <c r="AP104" s="182" t="n"/>
      <c r="AQ104" s="182" t="n"/>
      <c r="AR104" s="182" t="n"/>
      <c r="AS104" s="182" t="n"/>
      <c r="AT104" s="182" t="n"/>
      <c r="AU104" s="182" t="n"/>
      <c r="AV104" s="182" t="n"/>
      <c r="AW104" s="182" t="n"/>
      <c r="AX104" s="182" t="n"/>
      <c r="AY104" s="182" t="n"/>
      <c r="AZ104" s="182" t="n"/>
      <c r="BA104" s="182" t="n"/>
      <c r="BB104" s="182" t="n"/>
      <c r="BC104" s="182" t="n"/>
      <c r="BD104" s="182" t="n"/>
      <c r="BE104" s="182" t="n"/>
      <c r="BF104" s="182" t="n"/>
      <c r="BG104" s="182" t="n"/>
      <c r="BH104" s="182" t="n"/>
      <c r="BI104" s="182" t="n"/>
      <c r="BJ104" s="182" t="n"/>
      <c r="BK104" s="182" t="n"/>
      <c r="BL104" s="182" t="n"/>
      <c r="BM104" s="182" t="n"/>
      <c r="BN104" s="182" t="n"/>
      <c r="BO104" s="182" t="n"/>
      <c r="BP104" s="182" t="n"/>
      <c r="BQ104" s="182" t="n"/>
      <c r="BR104" s="182" t="n"/>
      <c r="BS104" s="182" t="n"/>
      <c r="BT104" s="182" t="n"/>
      <c r="BU104" s="182" t="n"/>
      <c r="BV104" s="182" t="n"/>
      <c r="BW104" s="182" t="n"/>
      <c r="BX104" s="182" t="n"/>
      <c r="BY104" s="182" t="n"/>
      <c r="BZ104" s="182" t="n"/>
      <c r="CA104" s="182" t="n"/>
      <c r="CB104" s="182" t="n"/>
      <c r="CC104" s="182" t="n"/>
      <c r="CD104" s="182" t="n"/>
      <c r="CE104" s="182" t="n"/>
      <c r="CF104" s="182" t="n"/>
      <c r="CG104" s="182" t="n"/>
      <c r="CH104" s="182" t="n"/>
      <c r="CI104" s="182" t="n"/>
      <c r="CJ104" s="182" t="n"/>
      <c r="CK104" s="182" t="n"/>
      <c r="CL104" s="182" t="n"/>
      <c r="CM104" s="182" t="n"/>
      <c r="CN104" s="182" t="n"/>
      <c r="CO104" s="182" t="n"/>
      <c r="CP104" s="182" t="n"/>
      <c r="CQ104" s="182" t="n"/>
      <c r="CR104" s="182" t="n"/>
      <c r="CS104" s="182" t="n"/>
      <c r="CT104" s="182" t="n"/>
      <c r="CU104" s="182" t="n"/>
      <c r="CV104" s="182" t="n"/>
      <c r="CW104" s="182" t="n"/>
      <c r="CX104" s="182" t="n"/>
      <c r="CY104" s="182" t="n"/>
      <c r="CZ104" s="182" t="n"/>
      <c r="DA104" s="182" t="n"/>
      <c r="DB104" s="182" t="n"/>
      <c r="DC104" s="182" t="n"/>
      <c r="DD104" s="182" t="n"/>
      <c r="DE104" s="182" t="n"/>
      <c r="DF104" s="182" t="n"/>
      <c r="DG104" s="182" t="n"/>
      <c r="DH104" s="182" t="n"/>
      <c r="DI104" s="182" t="n"/>
      <c r="DJ104" s="182" t="n"/>
      <c r="DK104" s="182" t="n"/>
      <c r="DL104" s="182" t="n"/>
      <c r="DM104" s="182" t="n"/>
      <c r="DN104" s="182" t="n"/>
      <c r="DO104" s="182" t="n"/>
      <c r="DP104" s="182" t="n"/>
      <c r="DQ104" s="182" t="n"/>
      <c r="DR104" s="182" t="n"/>
      <c r="DS104" s="182" t="n"/>
      <c r="DT104" s="182" t="n"/>
      <c r="DU104" s="182" t="n"/>
      <c r="DV104" s="182" t="n"/>
      <c r="DW104" s="182" t="n"/>
      <c r="DX104" s="182" t="n"/>
      <c r="DY104" s="182" t="n"/>
      <c r="DZ104" s="182" t="n"/>
      <c r="EA104" s="182" t="n"/>
      <c r="EB104" s="182" t="n"/>
      <c r="EC104" s="182" t="n"/>
      <c r="ED104" s="182" t="n"/>
      <c r="EE104" s="182" t="n"/>
      <c r="EF104" s="182" t="n"/>
      <c r="EG104" s="182" t="n"/>
      <c r="EH104" s="182" t="n"/>
      <c r="EI104" s="182" t="n"/>
      <c r="EJ104" s="182" t="n"/>
      <c r="EK104" s="182" t="n"/>
      <c r="EL104" s="182" t="n"/>
      <c r="EM104" s="182" t="n"/>
      <c r="EN104" s="182" t="n"/>
      <c r="EO104" s="182" t="n"/>
      <c r="EP104" s="183" t="n">
        <v>1511.6</v>
      </c>
      <c r="EQ104" s="182" t="n"/>
      <c r="ER104" s="182" t="n"/>
      <c r="ES104" s="182" t="n"/>
      <c r="ET104" s="182" t="n"/>
      <c r="EU104" s="182" t="n"/>
      <c r="EV104" s="182" t="n"/>
      <c r="EW104" s="182" t="n"/>
      <c r="EX104" s="182" t="n"/>
      <c r="EY104" s="182" t="n"/>
      <c r="EZ104" s="182" t="n"/>
      <c r="FA104" s="182" t="n"/>
      <c r="FB104" s="182" t="n"/>
      <c r="FC104" s="182" t="n"/>
      <c r="FD104" s="182" t="n"/>
      <c r="FE104" s="184" t="n"/>
      <c r="FF104" s="184" t="n"/>
      <c r="FG104" s="184" t="n"/>
      <c r="FH104" s="185">
        <f>SUM(F104:FG104)</f>
        <v/>
      </c>
      <c r="FI104" s="186">
        <f>E104-FH104</f>
        <v/>
      </c>
    </row>
    <row r="105">
      <c r="A105" s="5" t="n">
        <v>104</v>
      </c>
      <c r="B105" s="179" t="n">
        <v>44524</v>
      </c>
      <c r="C105" s="68" t="inlineStr">
        <is>
          <t>DIGIKEY-4500624701</t>
        </is>
      </c>
      <c r="D105" s="180" t="n">
        <v>44426</v>
      </c>
      <c r="E105" s="181" t="n">
        <v>18.96</v>
      </c>
      <c r="F105" s="182" t="n"/>
      <c r="G105" s="182" t="n"/>
      <c r="H105" s="182" t="n"/>
      <c r="I105" s="182" t="n"/>
      <c r="J105" s="182" t="n"/>
      <c r="K105" s="182" t="n"/>
      <c r="L105" s="182" t="n"/>
      <c r="M105" s="182" t="n"/>
      <c r="N105" s="182" t="n"/>
      <c r="O105" s="182" t="n"/>
      <c r="P105" s="182" t="n"/>
      <c r="Q105" s="182" t="n"/>
      <c r="R105" s="182" t="n"/>
      <c r="S105" s="182" t="n"/>
      <c r="T105" s="182" t="n"/>
      <c r="U105" s="182" t="n"/>
      <c r="V105" s="182" t="n"/>
      <c r="W105" s="182" t="n"/>
      <c r="X105" s="182" t="n"/>
      <c r="Y105" s="182" t="n"/>
      <c r="Z105" s="182" t="n"/>
      <c r="AA105" s="182" t="n"/>
      <c r="AB105" s="182" t="n"/>
      <c r="AC105" s="182" t="n"/>
      <c r="AD105" s="182" t="n"/>
      <c r="AE105" s="182" t="n"/>
      <c r="AF105" s="182" t="n"/>
      <c r="AG105" s="182" t="n"/>
      <c r="AH105" s="182" t="n"/>
      <c r="AI105" s="182" t="n"/>
      <c r="AJ105" s="182" t="n"/>
      <c r="AK105" s="182" t="n"/>
      <c r="AL105" s="182" t="n"/>
      <c r="AM105" s="182" t="n"/>
      <c r="AN105" s="182" t="n"/>
      <c r="AO105" s="182" t="n"/>
      <c r="AP105" s="182" t="n"/>
      <c r="AQ105" s="182" t="n"/>
      <c r="AR105" s="182" t="n"/>
      <c r="AS105" s="182" t="n"/>
      <c r="AT105" s="182" t="n"/>
      <c r="AU105" s="182" t="n"/>
      <c r="AV105" s="182" t="n"/>
      <c r="AW105" s="182" t="n"/>
      <c r="AX105" s="182" t="n"/>
      <c r="AY105" s="182" t="n"/>
      <c r="AZ105" s="182" t="n"/>
      <c r="BA105" s="182" t="n"/>
      <c r="BB105" s="182" t="n"/>
      <c r="BC105" s="182" t="n"/>
      <c r="BD105" s="182" t="n"/>
      <c r="BE105" s="182" t="n"/>
      <c r="BF105" s="182" t="n"/>
      <c r="BG105" s="182" t="n"/>
      <c r="BH105" s="182" t="n"/>
      <c r="BI105" s="182" t="n"/>
      <c r="BJ105" s="182" t="n"/>
      <c r="BK105" s="182" t="n"/>
      <c r="BL105" s="182" t="n"/>
      <c r="BM105" s="182" t="n"/>
      <c r="BN105" s="182" t="n"/>
      <c r="BO105" s="182" t="n"/>
      <c r="BP105" s="182" t="n"/>
      <c r="BQ105" s="182" t="n"/>
      <c r="BR105" s="182" t="n"/>
      <c r="BS105" s="182" t="n"/>
      <c r="BT105" s="182" t="n"/>
      <c r="BU105" s="182" t="n"/>
      <c r="BV105" s="182" t="n"/>
      <c r="BW105" s="182" t="n"/>
      <c r="BX105" s="182" t="n"/>
      <c r="BY105" s="182" t="n"/>
      <c r="BZ105" s="182" t="n"/>
      <c r="CA105" s="182" t="n"/>
      <c r="CB105" s="182" t="n"/>
      <c r="CC105" s="183" t="n">
        <v>18.96</v>
      </c>
      <c r="CD105" s="182" t="n"/>
      <c r="CE105" s="182" t="n"/>
      <c r="CF105" s="182" t="n"/>
      <c r="CG105" s="182" t="n"/>
      <c r="CH105" s="182" t="n"/>
      <c r="CI105" s="182" t="n"/>
      <c r="CJ105" s="182" t="n"/>
      <c r="CK105" s="182" t="n"/>
      <c r="CL105" s="182" t="n"/>
      <c r="CM105" s="182" t="n"/>
      <c r="CN105" s="182" t="n"/>
      <c r="CO105" s="182" t="n"/>
      <c r="CP105" s="182" t="n"/>
      <c r="CQ105" s="182" t="n"/>
      <c r="CR105" s="182" t="n"/>
      <c r="CS105" s="182" t="n"/>
      <c r="CT105" s="182" t="n"/>
      <c r="CU105" s="182" t="n"/>
      <c r="CV105" s="182" t="n"/>
      <c r="CW105" s="182" t="n"/>
      <c r="CX105" s="182" t="n"/>
      <c r="CY105" s="182" t="n"/>
      <c r="CZ105" s="182" t="n"/>
      <c r="DA105" s="182" t="n"/>
      <c r="DB105" s="182" t="n"/>
      <c r="DC105" s="182" t="n"/>
      <c r="DD105" s="182" t="n"/>
      <c r="DE105" s="182" t="n"/>
      <c r="DF105" s="182" t="n"/>
      <c r="DG105" s="182" t="n"/>
      <c r="DH105" s="182" t="n"/>
      <c r="DI105" s="182" t="n"/>
      <c r="DJ105" s="182" t="n"/>
      <c r="DK105" s="182" t="n"/>
      <c r="DL105" s="182" t="n"/>
      <c r="DM105" s="182" t="n"/>
      <c r="DN105" s="182" t="n"/>
      <c r="DO105" s="182" t="n"/>
      <c r="DP105" s="182" t="n"/>
      <c r="DQ105" s="182" t="n"/>
      <c r="DR105" s="182" t="n"/>
      <c r="DS105" s="182" t="n"/>
      <c r="DT105" s="182" t="n"/>
      <c r="DU105" s="182" t="n"/>
      <c r="DV105" s="182" t="n"/>
      <c r="DW105" s="182" t="n"/>
      <c r="DX105" s="182" t="n"/>
      <c r="DY105" s="182" t="n"/>
      <c r="DZ105" s="182" t="n"/>
      <c r="EA105" s="182" t="n"/>
      <c r="EB105" s="182" t="n"/>
      <c r="EC105" s="182" t="n"/>
      <c r="ED105" s="182" t="n"/>
      <c r="EE105" s="182" t="n"/>
      <c r="EF105" s="182" t="n"/>
      <c r="EG105" s="182" t="n"/>
      <c r="EH105" s="182" t="n"/>
      <c r="EI105" s="182" t="n"/>
      <c r="EJ105" s="182" t="n"/>
      <c r="EK105" s="182" t="n"/>
      <c r="EL105" s="182" t="n"/>
      <c r="EM105" s="182" t="n"/>
      <c r="EN105" s="182" t="n"/>
      <c r="EO105" s="182" t="n"/>
      <c r="EP105" s="182" t="n"/>
      <c r="EQ105" s="182" t="n"/>
      <c r="ER105" s="182" t="n"/>
      <c r="ES105" s="182" t="n"/>
      <c r="ET105" s="182" t="n"/>
      <c r="EU105" s="182" t="n"/>
      <c r="EV105" s="182" t="n"/>
      <c r="EW105" s="182" t="n"/>
      <c r="EX105" s="182" t="n"/>
      <c r="EY105" s="182" t="n"/>
      <c r="EZ105" s="182" t="n"/>
      <c r="FA105" s="182" t="n"/>
      <c r="FB105" s="182" t="n"/>
      <c r="FC105" s="182" t="n"/>
      <c r="FD105" s="182" t="n"/>
      <c r="FE105" s="184" t="n"/>
      <c r="FF105" s="184" t="n"/>
      <c r="FG105" s="184" t="n"/>
      <c r="FH105" s="185">
        <f>SUM(F105:FG105)</f>
        <v/>
      </c>
      <c r="FI105" s="186">
        <f>E105-FH105</f>
        <v/>
      </c>
    </row>
    <row r="106">
      <c r="A106" s="5" t="n">
        <v>105</v>
      </c>
      <c r="B106" s="179" t="n">
        <v>44524</v>
      </c>
      <c r="C106" s="105" t="inlineStr">
        <is>
          <t>DIGIKEY-4500622651</t>
        </is>
      </c>
      <c r="D106" s="180" t="n">
        <v>44410</v>
      </c>
      <c r="E106" s="181">
        <f>5.09+15.46</f>
        <v/>
      </c>
      <c r="F106" s="182" t="n"/>
      <c r="G106" s="182" t="n"/>
      <c r="H106" s="182" t="n"/>
      <c r="I106" s="182" t="n"/>
      <c r="J106" s="182" t="n"/>
      <c r="K106" s="182" t="n"/>
      <c r="L106" s="182" t="n"/>
      <c r="M106" s="182" t="n"/>
      <c r="N106" s="182" t="n"/>
      <c r="O106" s="182" t="n"/>
      <c r="P106" s="182" t="n"/>
      <c r="Q106" s="182" t="n"/>
      <c r="R106" s="182" t="n"/>
      <c r="S106" s="182" t="n"/>
      <c r="T106" s="182" t="n"/>
      <c r="U106" s="182" t="n"/>
      <c r="V106" s="182" t="n"/>
      <c r="W106" s="182" t="n"/>
      <c r="X106" s="182" t="n"/>
      <c r="Y106" s="182" t="n"/>
      <c r="Z106" s="182" t="n"/>
      <c r="AA106" s="182" t="n"/>
      <c r="AB106" s="182" t="n"/>
      <c r="AC106" s="182" t="n"/>
      <c r="AD106" s="182" t="n"/>
      <c r="AE106" s="182" t="n"/>
      <c r="AF106" s="182" t="n"/>
      <c r="AG106" s="182" t="n"/>
      <c r="AH106" s="182" t="n"/>
      <c r="AI106" s="182" t="n"/>
      <c r="AJ106" s="182" t="n"/>
      <c r="AK106" s="182" t="n"/>
      <c r="AL106" s="182" t="n"/>
      <c r="AM106" s="182" t="n"/>
      <c r="AN106" s="182" t="n"/>
      <c r="AO106" s="182" t="n"/>
      <c r="AP106" s="182" t="n"/>
      <c r="AQ106" s="182" t="n"/>
      <c r="AR106" s="182" t="n"/>
      <c r="AS106" s="182" t="n"/>
      <c r="AT106" s="182" t="n"/>
      <c r="AU106" s="182" t="n"/>
      <c r="AV106" s="182" t="n"/>
      <c r="AW106" s="182" t="n"/>
      <c r="AX106" s="182" t="n"/>
      <c r="AY106" s="182" t="n"/>
      <c r="AZ106" s="182" t="n"/>
      <c r="BA106" s="182" t="n"/>
      <c r="BB106" s="182" t="n"/>
      <c r="BC106" s="182" t="n"/>
      <c r="BD106" s="182" t="n"/>
      <c r="BE106" s="182" t="n"/>
      <c r="BF106" s="182" t="n"/>
      <c r="BG106" s="182" t="n"/>
      <c r="BH106" s="182" t="n"/>
      <c r="BI106" s="182" t="n"/>
      <c r="BJ106" s="182" t="n"/>
      <c r="BK106" s="182" t="n"/>
      <c r="BL106" s="182" t="n"/>
      <c r="BM106" s="182" t="n"/>
      <c r="BN106" s="182" t="n"/>
      <c r="BO106" s="182" t="n"/>
      <c r="BP106" s="182" t="n"/>
      <c r="BQ106" s="182" t="n"/>
      <c r="BR106" s="182" t="n"/>
      <c r="BS106" s="182" t="n"/>
      <c r="BT106" s="182" t="n"/>
      <c r="BU106" s="182" t="n"/>
      <c r="BV106" s="182" t="n"/>
      <c r="BW106" s="182" t="n"/>
      <c r="BX106" s="182" t="n"/>
      <c r="BY106" s="182" t="n"/>
      <c r="BZ106" s="182" t="n"/>
      <c r="CA106" s="182" t="n"/>
      <c r="CB106" s="182" t="n"/>
      <c r="CC106" s="182" t="n"/>
      <c r="CD106" s="182" t="n"/>
      <c r="CE106" s="182" t="n"/>
      <c r="CF106" s="182" t="n"/>
      <c r="CG106" s="182" t="n"/>
      <c r="CH106" s="182" t="n"/>
      <c r="CI106" s="182" t="n"/>
      <c r="CJ106" s="182" t="n"/>
      <c r="CK106" s="182" t="n"/>
      <c r="CL106" s="182" t="n"/>
      <c r="CM106" s="182" t="n"/>
      <c r="CN106" s="182" t="n"/>
      <c r="CO106" s="182" t="n"/>
      <c r="CP106" s="182" t="n"/>
      <c r="CQ106" s="182" t="n"/>
      <c r="CR106" s="182" t="n"/>
      <c r="CS106" s="182" t="n"/>
      <c r="CT106" s="182" t="n"/>
      <c r="CU106" s="182" t="n"/>
      <c r="CV106" s="182" t="n"/>
      <c r="CW106" s="182" t="n"/>
      <c r="CX106" s="182" t="n"/>
      <c r="CY106" s="182" t="n"/>
      <c r="CZ106" s="182" t="n"/>
      <c r="DA106" s="182" t="n"/>
      <c r="DB106" s="182" t="n"/>
      <c r="DC106" s="182" t="n"/>
      <c r="DD106" s="182" t="n"/>
      <c r="DE106" s="182" t="n"/>
      <c r="DF106" s="182" t="n"/>
      <c r="DG106" s="182" t="n"/>
      <c r="DH106" s="182" t="n"/>
      <c r="DI106" s="182" t="n"/>
      <c r="DJ106" s="182" t="n"/>
      <c r="DK106" s="182" t="n"/>
      <c r="DL106" s="182" t="n"/>
      <c r="DM106" s="182" t="n"/>
      <c r="DN106" s="182" t="n"/>
      <c r="DO106" s="182" t="n"/>
      <c r="DP106" s="182" t="n"/>
      <c r="DQ106" s="182" t="n"/>
      <c r="DR106" s="182" t="n"/>
      <c r="DS106" s="182" t="n"/>
      <c r="DT106" s="182" t="n"/>
      <c r="DU106" s="182" t="n"/>
      <c r="DV106" s="182" t="n"/>
      <c r="DW106" s="182" t="n"/>
      <c r="DX106" s="182" t="n"/>
      <c r="DY106" s="182" t="n"/>
      <c r="DZ106" s="182" t="n"/>
      <c r="EA106" s="182" t="n"/>
      <c r="EB106" s="183">
        <f>5.09+15.46</f>
        <v/>
      </c>
      <c r="EC106" s="182" t="n"/>
      <c r="ED106" s="182" t="n"/>
      <c r="EE106" s="182" t="n"/>
      <c r="EF106" s="182" t="n"/>
      <c r="EG106" s="182" t="n"/>
      <c r="EH106" s="182" t="n"/>
      <c r="EI106" s="182" t="n"/>
      <c r="EJ106" s="182" t="n"/>
      <c r="EK106" s="182" t="n"/>
      <c r="EL106" s="182" t="n"/>
      <c r="EM106" s="182" t="n"/>
      <c r="EN106" s="182" t="n"/>
      <c r="EO106" s="182" t="n"/>
      <c r="EP106" s="182" t="n"/>
      <c r="EQ106" s="182" t="n"/>
      <c r="ER106" s="182" t="n"/>
      <c r="ES106" s="182" t="n"/>
      <c r="ET106" s="182" t="n"/>
      <c r="EU106" s="182" t="n"/>
      <c r="EV106" s="182" t="n"/>
      <c r="EW106" s="182" t="n"/>
      <c r="EX106" s="182" t="n"/>
      <c r="EY106" s="182" t="n"/>
      <c r="EZ106" s="182" t="n"/>
      <c r="FA106" s="182" t="n"/>
      <c r="FB106" s="182" t="n"/>
      <c r="FC106" s="182" t="n"/>
      <c r="FD106" s="182" t="n"/>
      <c r="FE106" s="184" t="n"/>
      <c r="FF106" s="184" t="n"/>
      <c r="FG106" s="184" t="n"/>
      <c r="FH106" s="185">
        <f>SUM(F106:FG106)</f>
        <v/>
      </c>
      <c r="FI106" s="186">
        <f>E106-FH106</f>
        <v/>
      </c>
    </row>
    <row r="107">
      <c r="A107" s="5" t="n">
        <v>106</v>
      </c>
      <c r="B107" s="179" t="n">
        <v>44524</v>
      </c>
      <c r="C107" s="68" t="inlineStr">
        <is>
          <t>DIGIKEY-4500623094</t>
        </is>
      </c>
      <c r="D107" s="180" t="n">
        <v>44413</v>
      </c>
      <c r="E107" s="181" t="n">
        <v>4.76</v>
      </c>
      <c r="F107" s="182" t="n"/>
      <c r="G107" s="182" t="n"/>
      <c r="H107" s="182" t="n"/>
      <c r="I107" s="182" t="n"/>
      <c r="J107" s="182" t="n"/>
      <c r="K107" s="182" t="n"/>
      <c r="L107" s="182" t="n"/>
      <c r="M107" s="182" t="n"/>
      <c r="N107" s="182" t="n"/>
      <c r="O107" s="182" t="n"/>
      <c r="P107" s="182" t="n"/>
      <c r="Q107" s="182" t="n"/>
      <c r="R107" s="182" t="n"/>
      <c r="S107" s="182" t="n"/>
      <c r="T107" s="182" t="n"/>
      <c r="U107" s="182" t="n"/>
      <c r="V107" s="182" t="n"/>
      <c r="W107" s="182" t="n"/>
      <c r="X107" s="182" t="n"/>
      <c r="Y107" s="182" t="n"/>
      <c r="Z107" s="182" t="n"/>
      <c r="AA107" s="182" t="n"/>
      <c r="AB107" s="182" t="n"/>
      <c r="AC107" s="182" t="n"/>
      <c r="AD107" s="182" t="n"/>
      <c r="AE107" s="182" t="n"/>
      <c r="AF107" s="182" t="n"/>
      <c r="AG107" s="182" t="n"/>
      <c r="AH107" s="182" t="n"/>
      <c r="AI107" s="182" t="n"/>
      <c r="AJ107" s="182" t="n"/>
      <c r="AK107" s="182" t="n"/>
      <c r="AL107" s="182" t="n"/>
      <c r="AM107" s="182" t="n"/>
      <c r="AN107" s="182" t="n"/>
      <c r="AO107" s="182" t="n"/>
      <c r="AP107" s="182" t="n"/>
      <c r="AQ107" s="182" t="n"/>
      <c r="AR107" s="182" t="n"/>
      <c r="AS107" s="182" t="n"/>
      <c r="AT107" s="182" t="n"/>
      <c r="AU107" s="182" t="n"/>
      <c r="AV107" s="182" t="n"/>
      <c r="AW107" s="182" t="n"/>
      <c r="AX107" s="182" t="n"/>
      <c r="AY107" s="182" t="n"/>
      <c r="AZ107" s="182" t="n"/>
      <c r="BA107" s="182" t="n"/>
      <c r="BB107" s="182" t="n"/>
      <c r="BC107" s="182" t="n"/>
      <c r="BD107" s="182" t="n"/>
      <c r="BE107" s="182" t="n"/>
      <c r="BF107" s="182" t="n"/>
      <c r="BG107" s="182" t="n"/>
      <c r="BH107" s="182" t="n"/>
      <c r="BI107" s="182" t="n"/>
      <c r="BJ107" s="182" t="n"/>
      <c r="BK107" s="182" t="n"/>
      <c r="BL107" s="182" t="n"/>
      <c r="BM107" s="182" t="n"/>
      <c r="BN107" s="182" t="n"/>
      <c r="BO107" s="182" t="n"/>
      <c r="BP107" s="182" t="n"/>
      <c r="BQ107" s="182" t="n"/>
      <c r="BR107" s="182" t="n"/>
      <c r="BS107" s="182" t="n"/>
      <c r="BT107" s="182" t="n"/>
      <c r="BU107" s="182" t="n"/>
      <c r="BV107" s="182" t="n"/>
      <c r="BW107" s="182" t="n"/>
      <c r="BX107" s="182" t="n"/>
      <c r="BY107" s="182" t="n"/>
      <c r="BZ107" s="182" t="n"/>
      <c r="CA107" s="182" t="n"/>
      <c r="CB107" s="182" t="n"/>
      <c r="CC107" s="182" t="n"/>
      <c r="CD107" s="182" t="n"/>
      <c r="CE107" s="182" t="n"/>
      <c r="CF107" s="182" t="n"/>
      <c r="CG107" s="182" t="n"/>
      <c r="CH107" s="182" t="n"/>
      <c r="CI107" s="182" t="n"/>
      <c r="CJ107" s="182" t="n"/>
      <c r="CK107" s="182" t="n"/>
      <c r="CL107" s="182" t="n"/>
      <c r="CM107" s="182" t="n"/>
      <c r="CN107" s="182" t="n"/>
      <c r="CO107" s="183" t="n">
        <v>4.76</v>
      </c>
      <c r="CP107" s="182" t="n"/>
      <c r="CQ107" s="182" t="n"/>
      <c r="CR107" s="182" t="n"/>
      <c r="CS107" s="182" t="n"/>
      <c r="CT107" s="182" t="n"/>
      <c r="CU107" s="182" t="n"/>
      <c r="CV107" s="182" t="n"/>
      <c r="CW107" s="182" t="n"/>
      <c r="CX107" s="182" t="n"/>
      <c r="CY107" s="182" t="n"/>
      <c r="CZ107" s="182" t="n"/>
      <c r="DA107" s="182" t="n"/>
      <c r="DB107" s="182" t="n"/>
      <c r="DC107" s="182" t="n"/>
      <c r="DD107" s="182" t="n"/>
      <c r="DE107" s="182" t="n"/>
      <c r="DF107" s="182" t="n"/>
      <c r="DG107" s="182" t="n"/>
      <c r="DH107" s="182" t="n"/>
      <c r="DI107" s="182" t="n"/>
      <c r="DJ107" s="182" t="n"/>
      <c r="DK107" s="182" t="n"/>
      <c r="DL107" s="182" t="n"/>
      <c r="DM107" s="182" t="n"/>
      <c r="DN107" s="182" t="n"/>
      <c r="DO107" s="182" t="n"/>
      <c r="DP107" s="182" t="n"/>
      <c r="DQ107" s="182" t="n"/>
      <c r="DR107" s="182" t="n"/>
      <c r="DS107" s="182" t="n"/>
      <c r="DT107" s="182" t="n"/>
      <c r="DU107" s="182" t="n"/>
      <c r="DV107" s="182" t="n"/>
      <c r="DW107" s="182" t="n"/>
      <c r="DX107" s="182" t="n"/>
      <c r="DY107" s="182" t="n"/>
      <c r="DZ107" s="182" t="n"/>
      <c r="EA107" s="182" t="n"/>
      <c r="EB107" s="182" t="n"/>
      <c r="EC107" s="182" t="n"/>
      <c r="ED107" s="182" t="n"/>
      <c r="EE107" s="182" t="n"/>
      <c r="EF107" s="182" t="n"/>
      <c r="EG107" s="182" t="n"/>
      <c r="EH107" s="182" t="n"/>
      <c r="EI107" s="182" t="n"/>
      <c r="EJ107" s="182" t="n"/>
      <c r="EK107" s="182" t="n"/>
      <c r="EL107" s="182" t="n"/>
      <c r="EM107" s="182" t="n"/>
      <c r="EN107" s="182" t="n"/>
      <c r="EO107" s="182" t="n"/>
      <c r="EP107" s="182" t="n"/>
      <c r="EQ107" s="182" t="n"/>
      <c r="ER107" s="182" t="n"/>
      <c r="ES107" s="182" t="n"/>
      <c r="ET107" s="182" t="n"/>
      <c r="EU107" s="182" t="n"/>
      <c r="EV107" s="182" t="n"/>
      <c r="EW107" s="182" t="n"/>
      <c r="EX107" s="182" t="n"/>
      <c r="EY107" s="182" t="n"/>
      <c r="EZ107" s="182" t="n"/>
      <c r="FA107" s="182" t="n"/>
      <c r="FB107" s="182" t="n"/>
      <c r="FC107" s="182" t="n"/>
      <c r="FD107" s="182" t="n"/>
      <c r="FE107" s="184" t="n"/>
      <c r="FF107" s="184" t="n"/>
      <c r="FG107" s="184" t="n"/>
      <c r="FH107" s="185">
        <f>SUM(F107:FG107)</f>
        <v/>
      </c>
      <c r="FI107" s="186">
        <f>E107-FH107</f>
        <v/>
      </c>
    </row>
    <row r="108">
      <c r="A108" s="5" t="n">
        <v>107</v>
      </c>
      <c r="B108" s="179" t="n">
        <v>44524</v>
      </c>
      <c r="C108" s="105" t="inlineStr">
        <is>
          <t>DIGIKEY-4500624489</t>
        </is>
      </c>
      <c r="D108" s="180" t="n">
        <v>44424</v>
      </c>
      <c r="E108" s="181">
        <f>397.92+12.99+5.37+89.54</f>
        <v/>
      </c>
      <c r="F108" s="182" t="n"/>
      <c r="G108" s="182" t="n"/>
      <c r="H108" s="182" t="n"/>
      <c r="I108" s="182" t="n"/>
      <c r="J108" s="182" t="n"/>
      <c r="K108" s="182" t="n"/>
      <c r="L108" s="182" t="n"/>
      <c r="M108" s="182" t="n"/>
      <c r="N108" s="182" t="n"/>
      <c r="O108" s="182" t="n"/>
      <c r="P108" s="182" t="n"/>
      <c r="Q108" s="182" t="n"/>
      <c r="R108" s="182" t="n"/>
      <c r="S108" s="182" t="n"/>
      <c r="T108" s="182" t="n"/>
      <c r="U108" s="182" t="n"/>
      <c r="V108" s="182" t="n"/>
      <c r="W108" s="182" t="n"/>
      <c r="X108" s="182" t="n"/>
      <c r="Y108" s="182" t="n"/>
      <c r="Z108" s="182" t="n"/>
      <c r="AA108" s="182" t="n"/>
      <c r="AB108" s="182" t="n"/>
      <c r="AC108" s="182" t="n"/>
      <c r="AD108" s="182" t="n"/>
      <c r="AE108" s="182" t="n"/>
      <c r="AF108" s="182" t="n"/>
      <c r="AG108" s="182" t="n"/>
      <c r="AH108" s="182" t="n"/>
      <c r="AI108" s="182" t="n"/>
      <c r="AJ108" s="182" t="n"/>
      <c r="AK108" s="182" t="n"/>
      <c r="AL108" s="182" t="n"/>
      <c r="AM108" s="182" t="n"/>
      <c r="AN108" s="182" t="n"/>
      <c r="AO108" s="182" t="n"/>
      <c r="AP108" s="182" t="n"/>
      <c r="AQ108" s="182" t="n"/>
      <c r="AR108" s="182" t="n"/>
      <c r="AS108" s="182" t="n"/>
      <c r="AT108" s="182" t="n"/>
      <c r="AU108" s="182" t="n"/>
      <c r="AV108" s="182" t="n"/>
      <c r="AW108" s="182" t="n"/>
      <c r="AX108" s="182" t="n"/>
      <c r="AY108" s="182" t="n"/>
      <c r="AZ108" s="182" t="n"/>
      <c r="BA108" s="182" t="n"/>
      <c r="BB108" s="182" t="n"/>
      <c r="BC108" s="182" t="n"/>
      <c r="BD108" s="182" t="n"/>
      <c r="BE108" s="182" t="n"/>
      <c r="BF108" s="182" t="n"/>
      <c r="BG108" s="182" t="n"/>
      <c r="BH108" s="182" t="n"/>
      <c r="BI108" s="182" t="n"/>
      <c r="BJ108" s="182" t="n"/>
      <c r="BK108" s="182" t="n"/>
      <c r="BL108" s="182" t="n"/>
      <c r="BM108" s="182" t="n"/>
      <c r="BN108" s="182" t="n"/>
      <c r="BO108" s="182" t="n"/>
      <c r="BP108" s="182" t="n"/>
      <c r="BQ108" s="182" t="n"/>
      <c r="BR108" s="182" t="n"/>
      <c r="BS108" s="182" t="n"/>
      <c r="BT108" s="182" t="n"/>
      <c r="BU108" s="182" t="n"/>
      <c r="BV108" s="182" t="n"/>
      <c r="BW108" s="182" t="n"/>
      <c r="BX108" s="182" t="n"/>
      <c r="BY108" s="182" t="n"/>
      <c r="BZ108" s="182" t="n"/>
      <c r="CA108" s="182" t="n"/>
      <c r="CB108" s="183">
        <f>397.92+12.99+5.37+89.54</f>
        <v/>
      </c>
      <c r="CC108" s="182" t="n"/>
      <c r="CD108" s="182" t="n"/>
      <c r="CE108" s="182" t="n"/>
      <c r="CF108" s="182" t="n"/>
      <c r="CG108" s="182" t="n"/>
      <c r="CH108" s="182" t="n"/>
      <c r="CI108" s="182" t="n"/>
      <c r="CJ108" s="182" t="n"/>
      <c r="CK108" s="182" t="n"/>
      <c r="CL108" s="182" t="n"/>
      <c r="CM108" s="182" t="n"/>
      <c r="CN108" s="182" t="n"/>
      <c r="CO108" s="182" t="n"/>
      <c r="CP108" s="182" t="n"/>
      <c r="CQ108" s="182" t="n"/>
      <c r="CR108" s="182" t="n"/>
      <c r="CS108" s="182" t="n"/>
      <c r="CT108" s="182" t="n"/>
      <c r="CU108" s="182" t="n"/>
      <c r="CV108" s="182" t="n"/>
      <c r="CW108" s="182" t="n"/>
      <c r="CX108" s="182" t="n"/>
      <c r="CY108" s="182" t="n"/>
      <c r="CZ108" s="182" t="n"/>
      <c r="DA108" s="182" t="n"/>
      <c r="DB108" s="182" t="n"/>
      <c r="DC108" s="182" t="n"/>
      <c r="DD108" s="182" t="n"/>
      <c r="DE108" s="182" t="n"/>
      <c r="DF108" s="182" t="n"/>
      <c r="DG108" s="182" t="n"/>
      <c r="DH108" s="182" t="n"/>
      <c r="DI108" s="182" t="n"/>
      <c r="DJ108" s="182" t="n"/>
      <c r="DK108" s="182" t="n"/>
      <c r="DL108" s="182" t="n"/>
      <c r="DM108" s="182" t="n"/>
      <c r="DN108" s="182" t="n"/>
      <c r="DO108" s="182" t="n"/>
      <c r="DP108" s="182" t="n"/>
      <c r="DQ108" s="182" t="n"/>
      <c r="DR108" s="182" t="n"/>
      <c r="DS108" s="182" t="n"/>
      <c r="DT108" s="182" t="n"/>
      <c r="DU108" s="182" t="n"/>
      <c r="DV108" s="182" t="n"/>
      <c r="DW108" s="182" t="n"/>
      <c r="DX108" s="182" t="n"/>
      <c r="DY108" s="182" t="n"/>
      <c r="DZ108" s="182" t="n"/>
      <c r="EA108" s="182" t="n"/>
      <c r="EB108" s="182" t="n"/>
      <c r="EC108" s="182" t="n"/>
      <c r="ED108" s="182" t="n"/>
      <c r="EE108" s="182" t="n"/>
      <c r="EF108" s="182" t="n"/>
      <c r="EG108" s="182" t="n"/>
      <c r="EH108" s="182" t="n"/>
      <c r="EI108" s="182" t="n"/>
      <c r="EJ108" s="182" t="n"/>
      <c r="EK108" s="182" t="n"/>
      <c r="EL108" s="182" t="n"/>
      <c r="EM108" s="182" t="n"/>
      <c r="EN108" s="182" t="n"/>
      <c r="EO108" s="182" t="n"/>
      <c r="EP108" s="182" t="n"/>
      <c r="EQ108" s="182" t="n"/>
      <c r="ER108" s="182" t="n"/>
      <c r="ES108" s="182" t="n"/>
      <c r="ET108" s="182" t="n"/>
      <c r="EU108" s="182" t="n"/>
      <c r="EV108" s="182" t="n"/>
      <c r="EW108" s="182" t="n"/>
      <c r="EX108" s="182" t="n"/>
      <c r="EY108" s="182" t="n"/>
      <c r="EZ108" s="182" t="n"/>
      <c r="FA108" s="182" t="n"/>
      <c r="FB108" s="182" t="n"/>
      <c r="FC108" s="182" t="n"/>
      <c r="FD108" s="182" t="n"/>
      <c r="FE108" s="184" t="n"/>
      <c r="FF108" s="184" t="n"/>
      <c r="FG108" s="184" t="n"/>
      <c r="FH108" s="185">
        <f>SUM(F108:FG108)</f>
        <v/>
      </c>
      <c r="FI108" s="186">
        <f>E108-FH108</f>
        <v/>
      </c>
    </row>
    <row r="109">
      <c r="A109" s="5" t="n">
        <v>108</v>
      </c>
      <c r="B109" s="179" t="n">
        <v>44524</v>
      </c>
      <c r="C109" s="68" t="inlineStr">
        <is>
          <t>DIGIKEY-4500623425</t>
        </is>
      </c>
      <c r="D109" s="180" t="n">
        <v>44420</v>
      </c>
      <c r="E109" s="181" t="n">
        <v>2.26</v>
      </c>
      <c r="F109" s="182" t="n"/>
      <c r="G109" s="182" t="n"/>
      <c r="H109" s="182" t="n"/>
      <c r="I109" s="182" t="n"/>
      <c r="J109" s="182" t="n"/>
      <c r="K109" s="182" t="n"/>
      <c r="L109" s="182" t="n"/>
      <c r="M109" s="182" t="n"/>
      <c r="N109" s="182" t="n"/>
      <c r="O109" s="182" t="n"/>
      <c r="P109" s="182" t="n"/>
      <c r="Q109" s="182" t="n"/>
      <c r="R109" s="182" t="n"/>
      <c r="S109" s="182" t="n"/>
      <c r="T109" s="182" t="n"/>
      <c r="U109" s="182" t="n"/>
      <c r="V109" s="182" t="n"/>
      <c r="W109" s="182" t="n"/>
      <c r="X109" s="182" t="n"/>
      <c r="Y109" s="182" t="n"/>
      <c r="Z109" s="182" t="n"/>
      <c r="AA109" s="182" t="n"/>
      <c r="AB109" s="182" t="n"/>
      <c r="AC109" s="182" t="n"/>
      <c r="AD109" s="182" t="n"/>
      <c r="AE109" s="182" t="n"/>
      <c r="AF109" s="182" t="n"/>
      <c r="AG109" s="182" t="n"/>
      <c r="AH109" s="182" t="n"/>
      <c r="AI109" s="182" t="n"/>
      <c r="AJ109" s="182" t="n"/>
      <c r="AK109" s="182" t="n"/>
      <c r="AL109" s="182" t="n"/>
      <c r="AM109" s="182" t="n"/>
      <c r="AN109" s="182" t="n"/>
      <c r="AO109" s="182" t="n"/>
      <c r="AP109" s="182" t="n"/>
      <c r="AQ109" s="182" t="n"/>
      <c r="AR109" s="182" t="n"/>
      <c r="AS109" s="182" t="n"/>
      <c r="AT109" s="182" t="n"/>
      <c r="AU109" s="182" t="n"/>
      <c r="AV109" s="182" t="n"/>
      <c r="AW109" s="182" t="n"/>
      <c r="AX109" s="182" t="n"/>
      <c r="AY109" s="182" t="n"/>
      <c r="AZ109" s="182" t="n"/>
      <c r="BA109" s="182" t="n"/>
      <c r="BB109" s="182" t="n"/>
      <c r="BC109" s="182" t="n"/>
      <c r="BD109" s="182" t="n"/>
      <c r="BE109" s="182" t="n"/>
      <c r="BF109" s="182" t="n"/>
      <c r="BG109" s="182" t="n"/>
      <c r="BH109" s="182" t="n"/>
      <c r="BI109" s="182" t="n"/>
      <c r="BJ109" s="182" t="n"/>
      <c r="BK109" s="182" t="n"/>
      <c r="BL109" s="182" t="n"/>
      <c r="BM109" s="182" t="n"/>
      <c r="BN109" s="182" t="n"/>
      <c r="BO109" s="182" t="n"/>
      <c r="BP109" s="182" t="n"/>
      <c r="BQ109" s="182" t="n"/>
      <c r="BR109" s="182" t="n"/>
      <c r="BS109" s="182" t="n"/>
      <c r="BT109" s="182" t="n"/>
      <c r="BU109" s="182" t="n"/>
      <c r="BV109" s="182" t="n"/>
      <c r="BW109" s="182" t="n"/>
      <c r="BX109" s="182" t="n"/>
      <c r="BY109" s="182" t="n"/>
      <c r="BZ109" s="182" t="n"/>
      <c r="CA109" s="182" t="n"/>
      <c r="CB109" s="182" t="n"/>
      <c r="CC109" s="182" t="n"/>
      <c r="CD109" s="182" t="n"/>
      <c r="CE109" s="182" t="n"/>
      <c r="CF109" s="182" t="n"/>
      <c r="CG109" s="182" t="n"/>
      <c r="CH109" s="182" t="n"/>
      <c r="CI109" s="182" t="n"/>
      <c r="CJ109" s="182" t="n"/>
      <c r="CK109" s="183" t="n">
        <v>2.26</v>
      </c>
      <c r="CL109" s="182" t="n"/>
      <c r="CM109" s="182" t="n"/>
      <c r="CN109" s="182" t="n"/>
      <c r="CO109" s="182" t="n"/>
      <c r="CP109" s="182" t="n"/>
      <c r="CQ109" s="182" t="n"/>
      <c r="CR109" s="182" t="n"/>
      <c r="CS109" s="182" t="n"/>
      <c r="CT109" s="182" t="n"/>
      <c r="CU109" s="182" t="n"/>
      <c r="CV109" s="182" t="n"/>
      <c r="CW109" s="182" t="n"/>
      <c r="CX109" s="182" t="n"/>
      <c r="CY109" s="182" t="n"/>
      <c r="CZ109" s="182" t="n"/>
      <c r="DA109" s="182" t="n"/>
      <c r="DB109" s="182" t="n"/>
      <c r="DC109" s="182" t="n"/>
      <c r="DD109" s="182" t="n"/>
      <c r="DE109" s="182" t="n"/>
      <c r="DF109" s="182" t="n"/>
      <c r="DG109" s="182" t="n"/>
      <c r="DH109" s="182" t="n"/>
      <c r="DI109" s="182" t="n"/>
      <c r="DJ109" s="182" t="n"/>
      <c r="DK109" s="182" t="n"/>
      <c r="DL109" s="182" t="n"/>
      <c r="DM109" s="182" t="n"/>
      <c r="DN109" s="182" t="n"/>
      <c r="DO109" s="182" t="n"/>
      <c r="DP109" s="182" t="n"/>
      <c r="DQ109" s="182" t="n"/>
      <c r="DR109" s="182" t="n"/>
      <c r="DS109" s="182" t="n"/>
      <c r="DT109" s="182" t="n"/>
      <c r="DU109" s="182" t="n"/>
      <c r="DV109" s="182" t="n"/>
      <c r="DW109" s="182" t="n"/>
      <c r="DX109" s="182" t="n"/>
      <c r="DY109" s="182" t="n"/>
      <c r="DZ109" s="182" t="n"/>
      <c r="EA109" s="182" t="n"/>
      <c r="EB109" s="182" t="n"/>
      <c r="EC109" s="182" t="n"/>
      <c r="ED109" s="182" t="n"/>
      <c r="EE109" s="182" t="n"/>
      <c r="EF109" s="182" t="n"/>
      <c r="EG109" s="182" t="n"/>
      <c r="EH109" s="182" t="n"/>
      <c r="EI109" s="182" t="n"/>
      <c r="EJ109" s="182" t="n"/>
      <c r="EK109" s="182" t="n"/>
      <c r="EL109" s="182" t="n"/>
      <c r="EM109" s="182" t="n"/>
      <c r="EN109" s="182" t="n"/>
      <c r="EO109" s="182" t="n"/>
      <c r="EP109" s="182" t="n"/>
      <c r="EQ109" s="182" t="n"/>
      <c r="ER109" s="182" t="n"/>
      <c r="ES109" s="182" t="n"/>
      <c r="ET109" s="182" t="n"/>
      <c r="EU109" s="182" t="n"/>
      <c r="EV109" s="182" t="n"/>
      <c r="EW109" s="182" t="n"/>
      <c r="EX109" s="182" t="n"/>
      <c r="EY109" s="182" t="n"/>
      <c r="EZ109" s="182" t="n"/>
      <c r="FA109" s="182" t="n"/>
      <c r="FB109" s="182" t="n"/>
      <c r="FC109" s="182" t="n"/>
      <c r="FD109" s="182" t="n"/>
      <c r="FE109" s="184" t="n"/>
      <c r="FF109" s="184" t="n"/>
      <c r="FG109" s="184" t="n"/>
      <c r="FH109" s="185">
        <f>SUM(F109:FG109)</f>
        <v/>
      </c>
      <c r="FI109" s="186">
        <f>E109-FH109</f>
        <v/>
      </c>
    </row>
    <row r="110">
      <c r="A110" s="5" t="n">
        <v>109</v>
      </c>
      <c r="B110" s="179" t="n">
        <v>44524</v>
      </c>
      <c r="C110" s="68" t="inlineStr">
        <is>
          <t>DIGIKEY-4500626563</t>
        </is>
      </c>
      <c r="D110" s="180" t="n">
        <v>44435</v>
      </c>
      <c r="E110" s="181" t="n">
        <v>7.18</v>
      </c>
      <c r="F110" s="182" t="n"/>
      <c r="G110" s="182" t="n"/>
      <c r="H110" s="182" t="n"/>
      <c r="I110" s="182" t="n"/>
      <c r="J110" s="182" t="n"/>
      <c r="K110" s="182" t="n"/>
      <c r="L110" s="182" t="n"/>
      <c r="M110" s="182" t="n"/>
      <c r="N110" s="182" t="n"/>
      <c r="O110" s="182" t="n"/>
      <c r="P110" s="182" t="n"/>
      <c r="Q110" s="182" t="n"/>
      <c r="R110" s="182" t="n"/>
      <c r="S110" s="182" t="n"/>
      <c r="T110" s="182" t="n"/>
      <c r="U110" s="182" t="n"/>
      <c r="V110" s="182" t="n"/>
      <c r="W110" s="182" t="n"/>
      <c r="X110" s="182" t="n"/>
      <c r="Y110" s="182" t="n"/>
      <c r="Z110" s="182" t="n"/>
      <c r="AA110" s="182" t="n"/>
      <c r="AB110" s="182" t="n"/>
      <c r="AC110" s="182" t="n"/>
      <c r="AD110" s="182" t="n"/>
      <c r="AE110" s="182" t="n"/>
      <c r="AF110" s="182" t="n"/>
      <c r="AG110" s="182" t="n"/>
      <c r="AH110" s="182" t="n"/>
      <c r="AI110" s="182" t="n"/>
      <c r="AJ110" s="182" t="n"/>
      <c r="AK110" s="182" t="n"/>
      <c r="AL110" s="182" t="n"/>
      <c r="AM110" s="182" t="n"/>
      <c r="AN110" s="182" t="n"/>
      <c r="AO110" s="182" t="n"/>
      <c r="AP110" s="182" t="n"/>
      <c r="AQ110" s="182" t="n"/>
      <c r="AR110" s="182" t="n"/>
      <c r="AS110" s="182" t="n"/>
      <c r="AT110" s="182" t="n"/>
      <c r="AU110" s="182" t="n"/>
      <c r="AV110" s="182" t="n"/>
      <c r="AW110" s="182" t="n"/>
      <c r="AX110" s="182" t="n"/>
      <c r="AY110" s="182" t="n"/>
      <c r="AZ110" s="182" t="n"/>
      <c r="BA110" s="182" t="n"/>
      <c r="BB110" s="182" t="n"/>
      <c r="BC110" s="182" t="n"/>
      <c r="BD110" s="182" t="n"/>
      <c r="BE110" s="182" t="n"/>
      <c r="BF110" s="182" t="n"/>
      <c r="BG110" s="182" t="n"/>
      <c r="BH110" s="182" t="n"/>
      <c r="BI110" s="182" t="n"/>
      <c r="BJ110" s="182" t="n"/>
      <c r="BK110" s="182" t="n"/>
      <c r="BL110" s="182" t="n"/>
      <c r="BM110" s="182" t="n"/>
      <c r="BN110" s="182" t="n"/>
      <c r="BO110" s="182" t="n"/>
      <c r="BP110" s="182" t="n"/>
      <c r="BQ110" s="182" t="n"/>
      <c r="BR110" s="182" t="n"/>
      <c r="BS110" s="182" t="n"/>
      <c r="BT110" s="182" t="n"/>
      <c r="BU110" s="182" t="n"/>
      <c r="BV110" s="182" t="n"/>
      <c r="BW110" s="182" t="n"/>
      <c r="BX110" s="182" t="n"/>
      <c r="BY110" s="182" t="n"/>
      <c r="BZ110" s="182" t="n"/>
      <c r="CA110" s="182" t="n"/>
      <c r="CB110" s="182" t="n"/>
      <c r="CC110" s="182" t="n"/>
      <c r="CD110" s="182" t="n"/>
      <c r="CE110" s="182" t="n"/>
      <c r="CF110" s="182" t="n"/>
      <c r="CG110" s="182" t="n"/>
      <c r="CH110" s="182" t="n"/>
      <c r="CI110" s="182" t="n"/>
      <c r="CJ110" s="182" t="n"/>
      <c r="CK110" s="182" t="n"/>
      <c r="CL110" s="182" t="n"/>
      <c r="CM110" s="182" t="n"/>
      <c r="CN110" s="182" t="n"/>
      <c r="CO110" s="182" t="n"/>
      <c r="CP110" s="182" t="n"/>
      <c r="CQ110" s="182" t="n"/>
      <c r="CR110" s="182" t="n"/>
      <c r="CS110" s="182" t="n"/>
      <c r="CT110" s="182" t="n"/>
      <c r="CU110" s="182" t="n"/>
      <c r="CV110" s="182" t="n"/>
      <c r="CW110" s="182" t="n"/>
      <c r="CX110" s="182" t="n"/>
      <c r="CY110" s="182" t="n"/>
      <c r="CZ110" s="182" t="n"/>
      <c r="DA110" s="182" t="n"/>
      <c r="DB110" s="182" t="n"/>
      <c r="DC110" s="182" t="n"/>
      <c r="DD110" s="182" t="n"/>
      <c r="DE110" s="182" t="n"/>
      <c r="DF110" s="182" t="n"/>
      <c r="DG110" s="182" t="n"/>
      <c r="DH110" s="182" t="n"/>
      <c r="DI110" s="182" t="n"/>
      <c r="DJ110" s="182" t="n"/>
      <c r="DK110" s="182" t="n"/>
      <c r="DL110" s="182" t="n"/>
      <c r="DM110" s="182" t="n"/>
      <c r="DN110" s="183" t="n">
        <v>7.18</v>
      </c>
      <c r="DO110" s="182" t="n"/>
      <c r="DP110" s="182" t="n"/>
      <c r="DQ110" s="182" t="n"/>
      <c r="DR110" s="182" t="n"/>
      <c r="DS110" s="182" t="n"/>
      <c r="DT110" s="182" t="n"/>
      <c r="DU110" s="182" t="n"/>
      <c r="DV110" s="182" t="n"/>
      <c r="DW110" s="182" t="n"/>
      <c r="DX110" s="182" t="n"/>
      <c r="DY110" s="182" t="n"/>
      <c r="DZ110" s="182" t="n"/>
      <c r="EA110" s="182" t="n"/>
      <c r="EB110" s="182" t="n"/>
      <c r="EC110" s="182" t="n"/>
      <c r="ED110" s="182" t="n"/>
      <c r="EE110" s="182" t="n"/>
      <c r="EF110" s="182" t="n"/>
      <c r="EG110" s="182" t="n"/>
      <c r="EH110" s="182" t="n"/>
      <c r="EI110" s="182" t="n"/>
      <c r="EJ110" s="182" t="n"/>
      <c r="EK110" s="182" t="n"/>
      <c r="EL110" s="182" t="n"/>
      <c r="EM110" s="182" t="n"/>
      <c r="EN110" s="182" t="n"/>
      <c r="EO110" s="182" t="n"/>
      <c r="EP110" s="182" t="n"/>
      <c r="EQ110" s="182" t="n"/>
      <c r="ER110" s="182" t="n"/>
      <c r="ES110" s="182" t="n"/>
      <c r="ET110" s="182" t="n"/>
      <c r="EU110" s="182" t="n"/>
      <c r="EV110" s="182" t="n"/>
      <c r="EW110" s="182" t="n"/>
      <c r="EX110" s="182" t="n"/>
      <c r="EY110" s="182" t="n"/>
      <c r="EZ110" s="182" t="n"/>
      <c r="FA110" s="182" t="n"/>
      <c r="FB110" s="182" t="n"/>
      <c r="FC110" s="182" t="n"/>
      <c r="FD110" s="182" t="n"/>
      <c r="FE110" s="184" t="n"/>
      <c r="FF110" s="184" t="n"/>
      <c r="FG110" s="184" t="n"/>
      <c r="FH110" s="185">
        <f>SUM(F110:FG110)</f>
        <v/>
      </c>
      <c r="FI110" s="186">
        <f>E110-FH110</f>
        <v/>
      </c>
    </row>
    <row r="111">
      <c r="A111" s="5" t="n">
        <v>110</v>
      </c>
      <c r="B111" s="179" t="n">
        <v>44524</v>
      </c>
      <c r="C111" s="68" t="inlineStr">
        <is>
          <t>DIGIKEY-4500625128</t>
        </is>
      </c>
      <c r="D111" s="180" t="n">
        <v>44428</v>
      </c>
      <c r="E111" s="181" t="n">
        <v>73.56</v>
      </c>
      <c r="F111" s="182" t="n"/>
      <c r="G111" s="182" t="n"/>
      <c r="H111" s="182" t="n"/>
      <c r="I111" s="182" t="n"/>
      <c r="J111" s="182" t="n"/>
      <c r="K111" s="182" t="n"/>
      <c r="L111" s="182" t="n"/>
      <c r="M111" s="182" t="n"/>
      <c r="N111" s="182" t="n"/>
      <c r="O111" s="182" t="n"/>
      <c r="P111" s="182" t="n"/>
      <c r="Q111" s="182" t="n"/>
      <c r="R111" s="182" t="n"/>
      <c r="S111" s="182" t="n"/>
      <c r="T111" s="182" t="n"/>
      <c r="U111" s="182" t="n"/>
      <c r="V111" s="182" t="n"/>
      <c r="W111" s="182" t="n"/>
      <c r="X111" s="182" t="n"/>
      <c r="Y111" s="183" t="n">
        <v>73.56</v>
      </c>
      <c r="Z111" s="182" t="n"/>
      <c r="AA111" s="182" t="n"/>
      <c r="AB111" s="182" t="n"/>
      <c r="AC111" s="182" t="n"/>
      <c r="AD111" s="182" t="n"/>
      <c r="AE111" s="182" t="n"/>
      <c r="AF111" s="182" t="n"/>
      <c r="AG111" s="182" t="n"/>
      <c r="AH111" s="182" t="n"/>
      <c r="AI111" s="182" t="n"/>
      <c r="AJ111" s="182" t="n"/>
      <c r="AK111" s="182" t="n"/>
      <c r="AL111" s="182" t="n"/>
      <c r="AM111" s="182" t="n"/>
      <c r="AN111" s="182" t="n"/>
      <c r="AO111" s="182" t="n"/>
      <c r="AP111" s="182" t="n"/>
      <c r="AQ111" s="182" t="n"/>
      <c r="AR111" s="182" t="n"/>
      <c r="AS111" s="182" t="n"/>
      <c r="AT111" s="182" t="n"/>
      <c r="AU111" s="182" t="n"/>
      <c r="AV111" s="182" t="n"/>
      <c r="AW111" s="182" t="n"/>
      <c r="AX111" s="182" t="n"/>
      <c r="AY111" s="182" t="n"/>
      <c r="AZ111" s="182" t="n"/>
      <c r="BA111" s="182" t="n"/>
      <c r="BB111" s="182" t="n"/>
      <c r="BC111" s="182" t="n"/>
      <c r="BD111" s="182" t="n"/>
      <c r="BE111" s="182" t="n"/>
      <c r="BF111" s="182" t="n"/>
      <c r="BG111" s="182" t="n"/>
      <c r="BH111" s="182" t="n"/>
      <c r="BI111" s="182" t="n"/>
      <c r="BJ111" s="182" t="n"/>
      <c r="BK111" s="182" t="n"/>
      <c r="BL111" s="182" t="n"/>
      <c r="BM111" s="182" t="n"/>
      <c r="BN111" s="182" t="n"/>
      <c r="BO111" s="182" t="n"/>
      <c r="BP111" s="182" t="n"/>
      <c r="BQ111" s="182" t="n"/>
      <c r="BR111" s="182" t="n"/>
      <c r="BS111" s="182" t="n"/>
      <c r="BT111" s="182" t="n"/>
      <c r="BU111" s="182" t="n"/>
      <c r="BV111" s="182" t="n"/>
      <c r="BW111" s="182" t="n"/>
      <c r="BX111" s="182" t="n"/>
      <c r="BY111" s="182" t="n"/>
      <c r="BZ111" s="182" t="n"/>
      <c r="CA111" s="182" t="n"/>
      <c r="CB111" s="182" t="n"/>
      <c r="CC111" s="182" t="n"/>
      <c r="CD111" s="182" t="n"/>
      <c r="CE111" s="182" t="n"/>
      <c r="CF111" s="182" t="n"/>
      <c r="CG111" s="182" t="n"/>
      <c r="CH111" s="182" t="n"/>
      <c r="CI111" s="182" t="n"/>
      <c r="CJ111" s="182" t="n"/>
      <c r="CK111" s="182" t="n"/>
      <c r="CL111" s="182" t="n"/>
      <c r="CM111" s="182" t="n"/>
      <c r="CN111" s="182" t="n"/>
      <c r="CO111" s="182" t="n"/>
      <c r="CP111" s="182" t="n"/>
      <c r="CQ111" s="182" t="n"/>
      <c r="CR111" s="182" t="n"/>
      <c r="CS111" s="182" t="n"/>
      <c r="CT111" s="182" t="n"/>
      <c r="CU111" s="182" t="n"/>
      <c r="CV111" s="182" t="n"/>
      <c r="CW111" s="182" t="n"/>
      <c r="CX111" s="182" t="n"/>
      <c r="CY111" s="182" t="n"/>
      <c r="CZ111" s="182" t="n"/>
      <c r="DA111" s="182" t="n"/>
      <c r="DB111" s="182" t="n"/>
      <c r="DC111" s="182" t="n"/>
      <c r="DD111" s="182" t="n"/>
      <c r="DE111" s="182" t="n"/>
      <c r="DF111" s="182" t="n"/>
      <c r="DG111" s="182" t="n"/>
      <c r="DH111" s="182" t="n"/>
      <c r="DI111" s="182" t="n"/>
      <c r="DJ111" s="182" t="n"/>
      <c r="DK111" s="182" t="n"/>
      <c r="DL111" s="182" t="n"/>
      <c r="DM111" s="182" t="n"/>
      <c r="DN111" s="182" t="n"/>
      <c r="DO111" s="182" t="n"/>
      <c r="DP111" s="182" t="n"/>
      <c r="DQ111" s="182" t="n"/>
      <c r="DR111" s="182" t="n"/>
      <c r="DS111" s="182" t="n"/>
      <c r="DT111" s="182" t="n"/>
      <c r="DU111" s="182" t="n"/>
      <c r="DV111" s="182" t="n"/>
      <c r="DW111" s="182" t="n"/>
      <c r="DX111" s="182" t="n"/>
      <c r="DY111" s="182" t="n"/>
      <c r="DZ111" s="182" t="n"/>
      <c r="EA111" s="182" t="n"/>
      <c r="EB111" s="182" t="n"/>
      <c r="EC111" s="182" t="n"/>
      <c r="ED111" s="182" t="n"/>
      <c r="EE111" s="182" t="n"/>
      <c r="EF111" s="182" t="n"/>
      <c r="EG111" s="182" t="n"/>
      <c r="EH111" s="182" t="n"/>
      <c r="EI111" s="182" t="n"/>
      <c r="EJ111" s="182" t="n"/>
      <c r="EK111" s="182" t="n"/>
      <c r="EL111" s="182" t="n"/>
      <c r="EM111" s="182" t="n"/>
      <c r="EN111" s="182" t="n"/>
      <c r="EO111" s="182" t="n"/>
      <c r="EP111" s="182" t="n"/>
      <c r="EQ111" s="182" t="n"/>
      <c r="ER111" s="182" t="n"/>
      <c r="ES111" s="182" t="n"/>
      <c r="ET111" s="182" t="n"/>
      <c r="EU111" s="182" t="n"/>
      <c r="EV111" s="182" t="n"/>
      <c r="EW111" s="182" t="n"/>
      <c r="EX111" s="182" t="n"/>
      <c r="EY111" s="182" t="n"/>
      <c r="EZ111" s="182" t="n"/>
      <c r="FA111" s="182" t="n"/>
      <c r="FB111" s="182" t="n"/>
      <c r="FC111" s="182" t="n"/>
      <c r="FD111" s="182" t="n"/>
      <c r="FE111" s="184" t="n"/>
      <c r="FF111" s="184" t="n"/>
      <c r="FG111" s="184" t="n"/>
      <c r="FH111" s="185">
        <f>SUM(F111:FG111)</f>
        <v/>
      </c>
      <c r="FI111" s="186">
        <f>E111-FH111</f>
        <v/>
      </c>
    </row>
    <row r="112">
      <c r="A112" s="5" t="n">
        <v>111</v>
      </c>
      <c r="B112" s="179" t="n">
        <v>44524</v>
      </c>
      <c r="C112" s="68" t="inlineStr">
        <is>
          <t>DIGIKEY-4500625125</t>
        </is>
      </c>
      <c r="D112" s="180" t="n">
        <v>44428</v>
      </c>
      <c r="E112" s="181" t="n">
        <v>311.82</v>
      </c>
      <c r="F112" s="182" t="n"/>
      <c r="G112" s="182" t="n"/>
      <c r="H112" s="182" t="n"/>
      <c r="I112" s="182" t="n"/>
      <c r="J112" s="182" t="n"/>
      <c r="K112" s="182" t="n"/>
      <c r="L112" s="182" t="n"/>
      <c r="M112" s="182" t="n"/>
      <c r="N112" s="182" t="n"/>
      <c r="O112" s="182" t="n"/>
      <c r="P112" s="182" t="n"/>
      <c r="Q112" s="182" t="n"/>
      <c r="R112" s="182" t="n"/>
      <c r="S112" s="182" t="n"/>
      <c r="T112" s="182" t="n"/>
      <c r="U112" s="182" t="n"/>
      <c r="V112" s="182" t="n"/>
      <c r="W112" s="182" t="n"/>
      <c r="X112" s="182" t="n"/>
      <c r="Y112" s="182" t="n"/>
      <c r="Z112" s="182" t="n"/>
      <c r="AA112" s="182" t="n"/>
      <c r="AB112" s="182" t="n"/>
      <c r="AC112" s="182" t="n"/>
      <c r="AD112" s="182" t="n"/>
      <c r="AE112" s="182" t="n"/>
      <c r="AF112" s="182" t="n"/>
      <c r="AG112" s="182" t="n"/>
      <c r="AH112" s="182" t="n"/>
      <c r="AI112" s="182" t="n"/>
      <c r="AJ112" s="182" t="n"/>
      <c r="AK112" s="182" t="n"/>
      <c r="AL112" s="182" t="n"/>
      <c r="AM112" s="182" t="n"/>
      <c r="AN112" s="182" t="n"/>
      <c r="AO112" s="182" t="n"/>
      <c r="AP112" s="182" t="n"/>
      <c r="AQ112" s="182" t="n"/>
      <c r="AR112" s="182" t="n"/>
      <c r="AS112" s="182" t="n"/>
      <c r="AT112" s="183" t="n">
        <v>311.82</v>
      </c>
      <c r="AU112" s="182" t="n"/>
      <c r="AV112" s="182" t="n"/>
      <c r="AW112" s="182" t="n"/>
      <c r="AX112" s="182" t="n"/>
      <c r="AY112" s="182" t="n"/>
      <c r="AZ112" s="182" t="n"/>
      <c r="BA112" s="182" t="n"/>
      <c r="BB112" s="182" t="n"/>
      <c r="BC112" s="182" t="n"/>
      <c r="BD112" s="182" t="n"/>
      <c r="BE112" s="182" t="n"/>
      <c r="BF112" s="182" t="n"/>
      <c r="BG112" s="182" t="n"/>
      <c r="BH112" s="182" t="n"/>
      <c r="BI112" s="182" t="n"/>
      <c r="BJ112" s="182" t="n"/>
      <c r="BK112" s="182" t="n"/>
      <c r="BL112" s="182" t="n"/>
      <c r="BM112" s="182" t="n"/>
      <c r="BN112" s="182" t="n"/>
      <c r="BO112" s="182" t="n"/>
      <c r="BP112" s="182" t="n"/>
      <c r="BQ112" s="182" t="n"/>
      <c r="BR112" s="182" t="n"/>
      <c r="BS112" s="182" t="n"/>
      <c r="BT112" s="182" t="n"/>
      <c r="BU112" s="182" t="n"/>
      <c r="BV112" s="182" t="n"/>
      <c r="BW112" s="182" t="n"/>
      <c r="BX112" s="182" t="n"/>
      <c r="BY112" s="182" t="n"/>
      <c r="BZ112" s="182" t="n"/>
      <c r="CA112" s="182" t="n"/>
      <c r="CB112" s="182" t="n"/>
      <c r="CC112" s="182" t="n"/>
      <c r="CD112" s="182" t="n"/>
      <c r="CE112" s="182" t="n"/>
      <c r="CF112" s="182" t="n"/>
      <c r="CG112" s="182" t="n"/>
      <c r="CH112" s="182" t="n"/>
      <c r="CI112" s="182" t="n"/>
      <c r="CJ112" s="182" t="n"/>
      <c r="CK112" s="182" t="n"/>
      <c r="CL112" s="182" t="n"/>
      <c r="CM112" s="182" t="n"/>
      <c r="CN112" s="182" t="n"/>
      <c r="CO112" s="182" t="n"/>
      <c r="CP112" s="182" t="n"/>
      <c r="CQ112" s="182" t="n"/>
      <c r="CR112" s="182" t="n"/>
      <c r="CS112" s="182" t="n"/>
      <c r="CT112" s="182" t="n"/>
      <c r="CU112" s="182" t="n"/>
      <c r="CV112" s="182" t="n"/>
      <c r="CW112" s="182" t="n"/>
      <c r="CX112" s="182" t="n"/>
      <c r="CY112" s="182" t="n"/>
      <c r="CZ112" s="182" t="n"/>
      <c r="DA112" s="182" t="n"/>
      <c r="DB112" s="182" t="n"/>
      <c r="DC112" s="182" t="n"/>
      <c r="DD112" s="182" t="n"/>
      <c r="DE112" s="182" t="n"/>
      <c r="DF112" s="182" t="n"/>
      <c r="DG112" s="182" t="n"/>
      <c r="DH112" s="182" t="n"/>
      <c r="DI112" s="182" t="n"/>
      <c r="DJ112" s="182" t="n"/>
      <c r="DK112" s="182" t="n"/>
      <c r="DL112" s="182" t="n"/>
      <c r="DM112" s="182" t="n"/>
      <c r="DN112" s="182" t="n"/>
      <c r="DO112" s="182" t="n"/>
      <c r="DP112" s="182" t="n"/>
      <c r="DQ112" s="182" t="n"/>
      <c r="DR112" s="182" t="n"/>
      <c r="DS112" s="182" t="n"/>
      <c r="DT112" s="182" t="n"/>
      <c r="DU112" s="182" t="n"/>
      <c r="DV112" s="182" t="n"/>
      <c r="DW112" s="182" t="n"/>
      <c r="DX112" s="182" t="n"/>
      <c r="DY112" s="182" t="n"/>
      <c r="DZ112" s="182" t="n"/>
      <c r="EA112" s="182" t="n"/>
      <c r="EB112" s="182" t="n"/>
      <c r="EC112" s="182" t="n"/>
      <c r="ED112" s="182" t="n"/>
      <c r="EE112" s="182" t="n"/>
      <c r="EF112" s="182" t="n"/>
      <c r="EG112" s="182" t="n"/>
      <c r="EH112" s="182" t="n"/>
      <c r="EI112" s="182" t="n"/>
      <c r="EJ112" s="182" t="n"/>
      <c r="EK112" s="182" t="n"/>
      <c r="EL112" s="182" t="n"/>
      <c r="EM112" s="182" t="n"/>
      <c r="EN112" s="182" t="n"/>
      <c r="EO112" s="182" t="n"/>
      <c r="EP112" s="182" t="n"/>
      <c r="EQ112" s="182" t="n"/>
      <c r="ER112" s="182" t="n"/>
      <c r="ES112" s="182" t="n"/>
      <c r="ET112" s="182" t="n"/>
      <c r="EU112" s="182" t="n"/>
      <c r="EV112" s="182" t="n"/>
      <c r="EW112" s="182" t="n"/>
      <c r="EX112" s="182" t="n"/>
      <c r="EY112" s="182" t="n"/>
      <c r="EZ112" s="182" t="n"/>
      <c r="FA112" s="182" t="n"/>
      <c r="FB112" s="182" t="n"/>
      <c r="FC112" s="182" t="n"/>
      <c r="FD112" s="182" t="n"/>
      <c r="FE112" s="184" t="n"/>
      <c r="FF112" s="184" t="n"/>
      <c r="FG112" s="184" t="n"/>
      <c r="FH112" s="185">
        <f>SUM(F112:FG112)</f>
        <v/>
      </c>
      <c r="FI112" s="186">
        <f>E112-FH112</f>
        <v/>
      </c>
    </row>
    <row r="113">
      <c r="A113" s="5" t="n">
        <v>112</v>
      </c>
      <c r="B113" s="179" t="n">
        <v>44524</v>
      </c>
      <c r="C113" s="68" t="inlineStr">
        <is>
          <t>DIGIKEY-4500624879</t>
        </is>
      </c>
      <c r="D113" s="180" t="n">
        <v>44427</v>
      </c>
      <c r="E113" s="181" t="n">
        <v>9.960000000000001</v>
      </c>
      <c r="F113" s="182" t="n"/>
      <c r="G113" s="182" t="n"/>
      <c r="H113" s="182" t="n"/>
      <c r="I113" s="182" t="n"/>
      <c r="J113" s="182" t="n"/>
      <c r="K113" s="182" t="n"/>
      <c r="L113" s="182" t="n"/>
      <c r="M113" s="182" t="n"/>
      <c r="N113" s="182" t="n"/>
      <c r="O113" s="182" t="n"/>
      <c r="P113" s="182" t="n"/>
      <c r="Q113" s="182" t="n"/>
      <c r="R113" s="182" t="n"/>
      <c r="S113" s="182" t="n"/>
      <c r="T113" s="182" t="n"/>
      <c r="U113" s="182" t="n"/>
      <c r="V113" s="182" t="n"/>
      <c r="W113" s="182" t="n"/>
      <c r="X113" s="182" t="n"/>
      <c r="Y113" s="182" t="n"/>
      <c r="Z113" s="182" t="n"/>
      <c r="AA113" s="182" t="n"/>
      <c r="AB113" s="182" t="n"/>
      <c r="AC113" s="182" t="n"/>
      <c r="AD113" s="182" t="n"/>
      <c r="AE113" s="182" t="n"/>
      <c r="AF113" s="182" t="n"/>
      <c r="AG113" s="182" t="n"/>
      <c r="AH113" s="182" t="n"/>
      <c r="AI113" s="182" t="n"/>
      <c r="AJ113" s="182" t="n"/>
      <c r="AK113" s="182" t="n"/>
      <c r="AL113" s="182" t="n"/>
      <c r="AM113" s="182" t="n"/>
      <c r="AN113" s="182" t="n"/>
      <c r="AO113" s="182" t="n"/>
      <c r="AP113" s="182" t="n"/>
      <c r="AQ113" s="182" t="n"/>
      <c r="AR113" s="182" t="n"/>
      <c r="AS113" s="182" t="n"/>
      <c r="AT113" s="182" t="n"/>
      <c r="AU113" s="182" t="n"/>
      <c r="AV113" s="182" t="n"/>
      <c r="AW113" s="182" t="n"/>
      <c r="AX113" s="182" t="n"/>
      <c r="AY113" s="182" t="n"/>
      <c r="AZ113" s="182" t="n"/>
      <c r="BA113" s="182" t="n"/>
      <c r="BB113" s="182" t="n"/>
      <c r="BC113" s="182" t="n"/>
      <c r="BD113" s="182" t="n"/>
      <c r="BE113" s="182" t="n"/>
      <c r="BF113" s="182" t="n"/>
      <c r="BG113" s="182" t="n"/>
      <c r="BH113" s="182" t="n"/>
      <c r="BI113" s="182" t="n"/>
      <c r="BJ113" s="182" t="n"/>
      <c r="BK113" s="182" t="n"/>
      <c r="BL113" s="182" t="n"/>
      <c r="BM113" s="182" t="n"/>
      <c r="BN113" s="182" t="n"/>
      <c r="BO113" s="182" t="n"/>
      <c r="BP113" s="182" t="n"/>
      <c r="BQ113" s="182" t="n"/>
      <c r="BR113" s="182" t="n"/>
      <c r="BS113" s="182" t="n"/>
      <c r="BT113" s="182" t="n"/>
      <c r="BU113" s="182" t="n"/>
      <c r="BV113" s="182" t="n"/>
      <c r="BW113" s="182" t="n"/>
      <c r="BX113" s="182" t="n"/>
      <c r="BY113" s="182" t="n"/>
      <c r="BZ113" s="182" t="n"/>
      <c r="CA113" s="182" t="n"/>
      <c r="CB113" s="182" t="n"/>
      <c r="CC113" s="182" t="n"/>
      <c r="CD113" s="182" t="n"/>
      <c r="CE113" s="182" t="n"/>
      <c r="CF113" s="182" t="n"/>
      <c r="CG113" s="182" t="n"/>
      <c r="CH113" s="182" t="n"/>
      <c r="CI113" s="182" t="n"/>
      <c r="CJ113" s="182" t="n"/>
      <c r="CK113" s="182" t="n"/>
      <c r="CL113" s="182" t="n"/>
      <c r="CM113" s="182" t="n"/>
      <c r="CN113" s="182" t="n"/>
      <c r="CO113" s="182" t="n"/>
      <c r="CP113" s="182" t="n"/>
      <c r="CQ113" s="182" t="n"/>
      <c r="CR113" s="182" t="n"/>
      <c r="CS113" s="182" t="n"/>
      <c r="CT113" s="182" t="n"/>
      <c r="CU113" s="182" t="n"/>
      <c r="CV113" s="182" t="n"/>
      <c r="CW113" s="182" t="n"/>
      <c r="CX113" s="182" t="n"/>
      <c r="CY113" s="182" t="n"/>
      <c r="CZ113" s="182" t="n"/>
      <c r="DA113" s="182" t="n"/>
      <c r="DB113" s="182" t="n"/>
      <c r="DC113" s="182" t="n"/>
      <c r="DD113" s="182" t="n"/>
      <c r="DE113" s="182" t="n"/>
      <c r="DF113" s="182" t="n"/>
      <c r="DG113" s="182" t="n"/>
      <c r="DH113" s="182" t="n"/>
      <c r="DI113" s="182" t="n"/>
      <c r="DJ113" s="182" t="n"/>
      <c r="DK113" s="182" t="n"/>
      <c r="DL113" s="182" t="n"/>
      <c r="DM113" s="182" t="n"/>
      <c r="DN113" s="182" t="n"/>
      <c r="DO113" s="182" t="n"/>
      <c r="DP113" s="182" t="n"/>
      <c r="DQ113" s="182" t="n"/>
      <c r="DR113" s="182" t="n"/>
      <c r="DS113" s="182" t="n"/>
      <c r="DT113" s="182" t="n"/>
      <c r="DU113" s="182" t="n"/>
      <c r="DV113" s="182" t="n"/>
      <c r="DW113" s="182" t="n"/>
      <c r="DX113" s="182" t="n"/>
      <c r="DY113" s="182" t="n"/>
      <c r="DZ113" s="182" t="n"/>
      <c r="EA113" s="182" t="n"/>
      <c r="EB113" s="182" t="n"/>
      <c r="EC113" s="182" t="n"/>
      <c r="ED113" s="182" t="n"/>
      <c r="EE113" s="182" t="n"/>
      <c r="EF113" s="182" t="n"/>
      <c r="EG113" s="182" t="n"/>
      <c r="EH113" s="182" t="n"/>
      <c r="EI113" s="182" t="n"/>
      <c r="EJ113" s="182" t="n"/>
      <c r="EK113" s="182" t="n"/>
      <c r="EL113" s="182" t="n"/>
      <c r="EM113" s="182" t="n"/>
      <c r="EN113" s="182" t="n"/>
      <c r="EO113" s="182" t="n"/>
      <c r="EP113" s="182" t="n"/>
      <c r="EQ113" s="182" t="n"/>
      <c r="ER113" s="182" t="n"/>
      <c r="ES113" s="182" t="n"/>
      <c r="ET113" s="182" t="n"/>
      <c r="EU113" s="182" t="n"/>
      <c r="EV113" s="182" t="n"/>
      <c r="EW113" s="182" t="n"/>
      <c r="EX113" s="183" t="n">
        <v>9.960000000000001</v>
      </c>
      <c r="EY113" s="182" t="n"/>
      <c r="EZ113" s="182" t="n"/>
      <c r="FA113" s="182" t="n"/>
      <c r="FB113" s="182" t="n"/>
      <c r="FC113" s="182" t="n"/>
      <c r="FD113" s="182" t="n"/>
      <c r="FE113" s="184" t="n"/>
      <c r="FF113" s="184" t="n"/>
      <c r="FG113" s="184" t="n"/>
      <c r="FH113" s="185">
        <f>SUM(F113:FG113)</f>
        <v/>
      </c>
      <c r="FI113" s="186">
        <f>E113-FH113</f>
        <v/>
      </c>
    </row>
    <row r="114">
      <c r="A114" s="5" t="n">
        <v>113</v>
      </c>
      <c r="B114" s="179" t="n">
        <v>44524</v>
      </c>
      <c r="C114" s="105" t="inlineStr">
        <is>
          <t>DIGIKEY-4500626755</t>
        </is>
      </c>
      <c r="D114" s="180" t="n">
        <v>44439</v>
      </c>
      <c r="E114" s="181">
        <f>8.91+3.74</f>
        <v/>
      </c>
      <c r="F114" s="182" t="n"/>
      <c r="G114" s="182" t="n"/>
      <c r="H114" s="182" t="n"/>
      <c r="I114" s="182" t="n"/>
      <c r="J114" s="182" t="n"/>
      <c r="K114" s="182" t="n"/>
      <c r="L114" s="182" t="n"/>
      <c r="M114" s="182" t="n"/>
      <c r="N114" s="182" t="n"/>
      <c r="O114" s="182" t="n"/>
      <c r="P114" s="182" t="n"/>
      <c r="Q114" s="182" t="n"/>
      <c r="R114" s="182" t="n"/>
      <c r="S114" s="182" t="n"/>
      <c r="T114" s="182" t="n"/>
      <c r="U114" s="182" t="n"/>
      <c r="V114" s="182" t="n"/>
      <c r="W114" s="182" t="n"/>
      <c r="X114" s="182" t="n"/>
      <c r="Y114" s="182" t="n"/>
      <c r="Z114" s="182" t="n"/>
      <c r="AA114" s="182" t="n"/>
      <c r="AB114" s="182" t="n"/>
      <c r="AC114" s="182" t="n"/>
      <c r="AD114" s="182" t="n"/>
      <c r="AE114" s="182" t="n"/>
      <c r="AF114" s="182" t="n"/>
      <c r="AG114" s="182" t="n"/>
      <c r="AH114" s="182" t="n"/>
      <c r="AI114" s="182" t="n"/>
      <c r="AJ114" s="182" t="n"/>
      <c r="AK114" s="182" t="n"/>
      <c r="AL114" s="182" t="n"/>
      <c r="AM114" s="182" t="n"/>
      <c r="AN114" s="182" t="n"/>
      <c r="AO114" s="182" t="n"/>
      <c r="AP114" s="182" t="n"/>
      <c r="AQ114" s="182" t="n"/>
      <c r="AR114" s="182" t="n"/>
      <c r="AS114" s="182" t="n"/>
      <c r="AT114" s="182" t="n"/>
      <c r="AU114" s="182" t="n"/>
      <c r="AV114" s="182" t="n"/>
      <c r="AW114" s="182" t="n"/>
      <c r="AX114" s="182" t="n"/>
      <c r="AY114" s="182" t="n"/>
      <c r="AZ114" s="182" t="n"/>
      <c r="BA114" s="182" t="n"/>
      <c r="BB114" s="182" t="n"/>
      <c r="BC114" s="182" t="n"/>
      <c r="BD114" s="182" t="n"/>
      <c r="BE114" s="182" t="n"/>
      <c r="BF114" s="182" t="n"/>
      <c r="BG114" s="182" t="n"/>
      <c r="BH114" s="182" t="n"/>
      <c r="BI114" s="182" t="n"/>
      <c r="BJ114" s="182" t="n"/>
      <c r="BK114" s="182" t="n"/>
      <c r="BL114" s="182" t="n"/>
      <c r="BM114" s="182" t="n"/>
      <c r="BN114" s="182" t="n"/>
      <c r="BO114" s="182" t="n"/>
      <c r="BP114" s="182" t="n"/>
      <c r="BQ114" s="182" t="n"/>
      <c r="BR114" s="182" t="n"/>
      <c r="BS114" s="182" t="n"/>
      <c r="BT114" s="182" t="n"/>
      <c r="BU114" s="182" t="n"/>
      <c r="BV114" s="182" t="n"/>
      <c r="BW114" s="182" t="n"/>
      <c r="BX114" s="182" t="n"/>
      <c r="BY114" s="182" t="n"/>
      <c r="BZ114" s="182" t="n"/>
      <c r="CA114" s="182" t="n"/>
      <c r="CB114" s="182" t="n"/>
      <c r="CC114" s="182" t="n"/>
      <c r="CD114" s="182" t="n"/>
      <c r="CE114" s="182" t="n"/>
      <c r="CF114" s="182" t="n"/>
      <c r="CG114" s="182" t="n"/>
      <c r="CH114" s="182" t="n"/>
      <c r="CI114" s="182" t="n"/>
      <c r="CJ114" s="182" t="n"/>
      <c r="CK114" s="182" t="n"/>
      <c r="CL114" s="182" t="n"/>
      <c r="CM114" s="182" t="n"/>
      <c r="CN114" s="182" t="n"/>
      <c r="CO114" s="182" t="n"/>
      <c r="CP114" s="182" t="n"/>
      <c r="CQ114" s="182" t="n"/>
      <c r="CR114" s="182" t="n"/>
      <c r="CS114" s="182" t="n"/>
      <c r="CT114" s="182" t="n"/>
      <c r="CU114" s="182" t="n"/>
      <c r="CV114" s="182" t="n"/>
      <c r="CW114" s="182" t="n"/>
      <c r="CX114" s="182" t="n"/>
      <c r="CY114" s="182" t="n"/>
      <c r="CZ114" s="182" t="n"/>
      <c r="DA114" s="182" t="n"/>
      <c r="DB114" s="182" t="n"/>
      <c r="DC114" s="182" t="n"/>
      <c r="DD114" s="182" t="n"/>
      <c r="DE114" s="182" t="n"/>
      <c r="DF114" s="182" t="n"/>
      <c r="DG114" s="182" t="n"/>
      <c r="DH114" s="182" t="n"/>
      <c r="DI114" s="182" t="n"/>
      <c r="DJ114" s="211">
        <f>8.91+3.74</f>
        <v/>
      </c>
      <c r="DK114" s="182" t="n"/>
      <c r="DL114" s="182" t="n"/>
      <c r="DM114" s="182" t="n"/>
      <c r="DN114" s="182" t="n"/>
      <c r="DO114" s="182" t="n"/>
      <c r="DP114" s="182" t="n"/>
      <c r="DQ114" s="182" t="n"/>
      <c r="DR114" s="182" t="n"/>
      <c r="DS114" s="182" t="n"/>
      <c r="DT114" s="182" t="n"/>
      <c r="DU114" s="182" t="n"/>
      <c r="DV114" s="182" t="n"/>
      <c r="DW114" s="182" t="n"/>
      <c r="DX114" s="182" t="n"/>
      <c r="DY114" s="182" t="n"/>
      <c r="DZ114" s="182" t="n"/>
      <c r="EA114" s="182" t="n"/>
      <c r="EB114" s="182" t="n"/>
      <c r="EC114" s="182" t="n"/>
      <c r="ED114" s="182" t="n"/>
      <c r="EE114" s="182" t="n"/>
      <c r="EF114" s="182" t="n"/>
      <c r="EG114" s="182" t="n"/>
      <c r="EH114" s="182" t="n"/>
      <c r="EI114" s="182" t="n"/>
      <c r="EJ114" s="182" t="n"/>
      <c r="EK114" s="182" t="n"/>
      <c r="EL114" s="182" t="n"/>
      <c r="EM114" s="182" t="n"/>
      <c r="EN114" s="182" t="n"/>
      <c r="EO114" s="182" t="n"/>
      <c r="EP114" s="182" t="n"/>
      <c r="EQ114" s="182" t="n"/>
      <c r="ER114" s="182" t="n"/>
      <c r="ES114" s="182" t="n"/>
      <c r="ET114" s="182" t="n"/>
      <c r="EU114" s="182" t="n"/>
      <c r="EV114" s="182" t="n"/>
      <c r="EW114" s="182" t="n"/>
      <c r="EX114" s="182" t="n"/>
      <c r="EY114" s="182" t="n"/>
      <c r="EZ114" s="182" t="n"/>
      <c r="FA114" s="182" t="n"/>
      <c r="FB114" s="182" t="n"/>
      <c r="FC114" s="182" t="n"/>
      <c r="FD114" s="182" t="n"/>
      <c r="FE114" s="184" t="n"/>
      <c r="FF114" s="184" t="n"/>
      <c r="FG114" s="184" t="n"/>
      <c r="FH114" s="185">
        <f>SUM(F114:FG114)</f>
        <v/>
      </c>
      <c r="FI114" s="186">
        <f>E114-FH114</f>
        <v/>
      </c>
    </row>
    <row r="115">
      <c r="A115" s="5" t="n">
        <v>114</v>
      </c>
      <c r="B115" s="179" t="n">
        <v>44524</v>
      </c>
      <c r="C115" s="105" t="inlineStr">
        <is>
          <t>DIGIKEY-4500626792</t>
        </is>
      </c>
      <c r="D115" s="180" t="n">
        <v>44441</v>
      </c>
      <c r="E115" s="181">
        <f>28.14+60.79</f>
        <v/>
      </c>
      <c r="F115" s="182" t="n"/>
      <c r="G115" s="182" t="n"/>
      <c r="H115" s="182" t="n"/>
      <c r="I115" s="182" t="n"/>
      <c r="J115" s="182" t="n"/>
      <c r="K115" s="182" t="n"/>
      <c r="L115" s="182" t="n"/>
      <c r="M115" s="182" t="n"/>
      <c r="N115" s="182" t="n"/>
      <c r="O115" s="182" t="n"/>
      <c r="P115" s="182" t="n"/>
      <c r="Q115" s="182" t="n"/>
      <c r="R115" s="182" t="n"/>
      <c r="S115" s="182" t="n"/>
      <c r="T115" s="182" t="n"/>
      <c r="U115" s="182" t="n"/>
      <c r="V115" s="182" t="n"/>
      <c r="W115" s="182" t="n"/>
      <c r="X115" s="182" t="n"/>
      <c r="Y115" s="182" t="n"/>
      <c r="Z115" s="182" t="n"/>
      <c r="AA115" s="182" t="n"/>
      <c r="AB115" s="182" t="n"/>
      <c r="AC115" s="182" t="n"/>
      <c r="AD115" s="182" t="n"/>
      <c r="AE115" s="182" t="n"/>
      <c r="AF115" s="182" t="n"/>
      <c r="AG115" s="182" t="n"/>
      <c r="AH115" s="182" t="n"/>
      <c r="AI115" s="182" t="n"/>
      <c r="AJ115" s="182" t="n"/>
      <c r="AK115" s="182" t="n"/>
      <c r="AL115" s="182" t="n"/>
      <c r="AM115" s="182" t="n"/>
      <c r="AN115" s="182" t="n"/>
      <c r="AO115" s="182" t="n"/>
      <c r="AP115" s="182" t="n"/>
      <c r="AQ115" s="182" t="n"/>
      <c r="AR115" s="182" t="n"/>
      <c r="AS115" s="182" t="n"/>
      <c r="AT115" s="182" t="n"/>
      <c r="AU115" s="182" t="n"/>
      <c r="AV115" s="182" t="n"/>
      <c r="AW115" s="182" t="n"/>
      <c r="AX115" s="182" t="n"/>
      <c r="AY115" s="182" t="n"/>
      <c r="AZ115" s="182" t="n"/>
      <c r="BA115" s="182" t="n"/>
      <c r="BB115" s="182" t="n"/>
      <c r="BC115" s="182" t="n"/>
      <c r="BD115" s="182" t="n"/>
      <c r="BE115" s="182" t="n"/>
      <c r="BF115" s="182" t="n"/>
      <c r="BG115" s="182" t="n"/>
      <c r="BH115" s="182" t="n"/>
      <c r="BI115" s="182" t="n"/>
      <c r="BJ115" s="182" t="n"/>
      <c r="BK115" s="182" t="n"/>
      <c r="BL115" s="182" t="n"/>
      <c r="BM115" s="182" t="n"/>
      <c r="BN115" s="182" t="n"/>
      <c r="BO115" s="182" t="n"/>
      <c r="BP115" s="182" t="n"/>
      <c r="BQ115" s="182" t="n"/>
      <c r="BR115" s="182" t="n"/>
      <c r="BS115" s="182" t="n"/>
      <c r="BT115" s="182" t="n"/>
      <c r="BU115" s="182" t="n"/>
      <c r="BV115" s="182" t="n"/>
      <c r="BW115" s="182" t="n"/>
      <c r="BX115" s="182" t="n"/>
      <c r="BY115" s="182" t="n"/>
      <c r="BZ115" s="182" t="n"/>
      <c r="CA115" s="182" t="n"/>
      <c r="CB115" s="182" t="n"/>
      <c r="CC115" s="182" t="n"/>
      <c r="CD115" s="182" t="n"/>
      <c r="CE115" s="182" t="n"/>
      <c r="CF115" s="182" t="n"/>
      <c r="CG115" s="182" t="n"/>
      <c r="CH115" s="182" t="n"/>
      <c r="CI115" s="182" t="n"/>
      <c r="CJ115" s="182" t="n"/>
      <c r="CK115" s="182" t="n"/>
      <c r="CL115" s="182" t="n"/>
      <c r="CM115" s="182" t="n"/>
      <c r="CN115" s="182" t="n"/>
      <c r="CO115" s="182" t="n"/>
      <c r="CP115" s="182" t="n"/>
      <c r="CQ115" s="182" t="n"/>
      <c r="CR115" s="182" t="n"/>
      <c r="CS115" s="182" t="n"/>
      <c r="CT115" s="182" t="n"/>
      <c r="CU115" s="182" t="n"/>
      <c r="CV115" s="182" t="n"/>
      <c r="CW115" s="182" t="n"/>
      <c r="CX115" s="182" t="n"/>
      <c r="CY115" s="182" t="n"/>
      <c r="CZ115" s="182" t="n"/>
      <c r="DA115" s="182" t="n"/>
      <c r="DB115" s="182" t="n"/>
      <c r="DC115" s="182" t="n"/>
      <c r="DD115" s="182" t="n"/>
      <c r="DE115" s="182" t="n"/>
      <c r="DF115" s="182" t="n"/>
      <c r="DG115" s="182" t="n"/>
      <c r="DH115" s="182" t="n"/>
      <c r="DI115" s="182" t="n"/>
      <c r="DJ115" s="182" t="n"/>
      <c r="DK115" s="182" t="n"/>
      <c r="DL115" s="182" t="n"/>
      <c r="DM115" s="182" t="n"/>
      <c r="DN115" s="182" t="n"/>
      <c r="DO115" s="182" t="n"/>
      <c r="DP115" s="182" t="n"/>
      <c r="DQ115" s="182" t="n"/>
      <c r="DR115" s="182" t="n"/>
      <c r="DS115" s="182" t="n"/>
      <c r="DT115" s="182" t="n"/>
      <c r="DU115" s="182" t="n"/>
      <c r="DV115" s="182" t="n"/>
      <c r="DW115" s="182" t="n"/>
      <c r="DX115" s="182" t="n"/>
      <c r="DY115" s="182" t="n"/>
      <c r="DZ115" s="182" t="n"/>
      <c r="EA115" s="182" t="n"/>
      <c r="EB115" s="182" t="n"/>
      <c r="EC115" s="182" t="n"/>
      <c r="ED115" s="182" t="n"/>
      <c r="EE115" s="182" t="n"/>
      <c r="EF115" s="182" t="n"/>
      <c r="EG115" s="182" t="n"/>
      <c r="EH115" s="182" t="n"/>
      <c r="EI115" s="183" t="n">
        <v>88.93000000000001</v>
      </c>
      <c r="EJ115" s="182" t="n"/>
      <c r="EK115" s="182" t="n"/>
      <c r="EL115" s="182" t="n"/>
      <c r="EM115" s="182" t="n"/>
      <c r="EN115" s="182" t="n"/>
      <c r="EO115" s="182" t="n"/>
      <c r="EP115" s="182" t="n"/>
      <c r="EQ115" s="182" t="n"/>
      <c r="ER115" s="182" t="n"/>
      <c r="ES115" s="182" t="n"/>
      <c r="ET115" s="182" t="n"/>
      <c r="EU115" s="182" t="n"/>
      <c r="EV115" s="182" t="n"/>
      <c r="EW115" s="182" t="n"/>
      <c r="EX115" s="182" t="n"/>
      <c r="EY115" s="182" t="n"/>
      <c r="EZ115" s="182" t="n"/>
      <c r="FA115" s="182" t="n"/>
      <c r="FB115" s="182" t="n"/>
      <c r="FC115" s="182" t="n"/>
      <c r="FD115" s="182" t="n"/>
      <c r="FE115" s="184" t="n"/>
      <c r="FF115" s="184" t="n"/>
      <c r="FG115" s="184" t="n"/>
      <c r="FH115" s="185">
        <f>SUM(F115:FG115)</f>
        <v/>
      </c>
      <c r="FI115" s="186">
        <f>E115-FH115</f>
        <v/>
      </c>
    </row>
    <row r="116">
      <c r="A116" s="5" t="n">
        <v>115</v>
      </c>
      <c r="B116" s="179" t="n">
        <v>44524</v>
      </c>
      <c r="C116" s="68" t="inlineStr">
        <is>
          <t>DIGIKEY-4500625149</t>
        </is>
      </c>
      <c r="D116" s="180" t="n">
        <v>44428</v>
      </c>
      <c r="E116" s="181" t="n">
        <v>204.05</v>
      </c>
      <c r="F116" s="182" t="n"/>
      <c r="G116" s="182" t="n"/>
      <c r="H116" s="182" t="n"/>
      <c r="I116" s="182" t="n"/>
      <c r="J116" s="182" t="n"/>
      <c r="K116" s="182" t="n"/>
      <c r="L116" s="182" t="n"/>
      <c r="M116" s="182" t="n"/>
      <c r="N116" s="182" t="n"/>
      <c r="O116" s="182" t="n"/>
      <c r="P116" s="182" t="n"/>
      <c r="Q116" s="182" t="n"/>
      <c r="R116" s="182" t="n"/>
      <c r="S116" s="182" t="n"/>
      <c r="T116" s="182" t="n"/>
      <c r="U116" s="182" t="n"/>
      <c r="V116" s="182" t="n"/>
      <c r="W116" s="182" t="n"/>
      <c r="X116" s="182" t="n"/>
      <c r="Y116" s="182" t="n"/>
      <c r="Z116" s="182" t="n"/>
      <c r="AA116" s="182" t="n"/>
      <c r="AB116" s="182" t="n"/>
      <c r="AC116" s="182" t="n"/>
      <c r="AD116" s="182" t="n"/>
      <c r="AE116" s="182" t="n"/>
      <c r="AF116" s="182" t="n"/>
      <c r="AG116" s="182" t="n"/>
      <c r="AH116" s="182" t="n"/>
      <c r="AI116" s="182" t="n"/>
      <c r="AJ116" s="182" t="n"/>
      <c r="AK116" s="182" t="n"/>
      <c r="AL116" s="182" t="n"/>
      <c r="AM116" s="182" t="n"/>
      <c r="AN116" s="182" t="n"/>
      <c r="AO116" s="182" t="n"/>
      <c r="AP116" s="182" t="n"/>
      <c r="AQ116" s="182" t="n"/>
      <c r="AR116" s="182" t="n"/>
      <c r="AS116" s="182" t="n"/>
      <c r="AT116" s="182" t="n"/>
      <c r="AU116" s="183" t="n">
        <v>204.05</v>
      </c>
      <c r="AV116" s="182" t="n"/>
      <c r="AW116" s="182" t="n"/>
      <c r="AX116" s="182" t="n"/>
      <c r="AY116" s="182" t="n"/>
      <c r="AZ116" s="182" t="n"/>
      <c r="BA116" s="182" t="n"/>
      <c r="BB116" s="182" t="n"/>
      <c r="BC116" s="182" t="n"/>
      <c r="BD116" s="182" t="n"/>
      <c r="BE116" s="182" t="n"/>
      <c r="BF116" s="182" t="n"/>
      <c r="BG116" s="182" t="n"/>
      <c r="BH116" s="182" t="n"/>
      <c r="BI116" s="182" t="n"/>
      <c r="BJ116" s="182" t="n"/>
      <c r="BK116" s="182" t="n"/>
      <c r="BL116" s="182" t="n"/>
      <c r="BM116" s="182" t="n"/>
      <c r="BN116" s="182" t="n"/>
      <c r="BO116" s="182" t="n"/>
      <c r="BP116" s="182" t="n"/>
      <c r="BQ116" s="182" t="n"/>
      <c r="BR116" s="182" t="n"/>
      <c r="BS116" s="182" t="n"/>
      <c r="BT116" s="182" t="n"/>
      <c r="BU116" s="182" t="n"/>
      <c r="BV116" s="182" t="n"/>
      <c r="BW116" s="182" t="n"/>
      <c r="BX116" s="182" t="n"/>
      <c r="BY116" s="182" t="n"/>
      <c r="BZ116" s="182" t="n"/>
      <c r="CA116" s="182" t="n"/>
      <c r="CB116" s="182" t="n"/>
      <c r="CC116" s="182" t="n"/>
      <c r="CD116" s="182" t="n"/>
      <c r="CE116" s="182" t="n"/>
      <c r="CF116" s="182" t="n"/>
      <c r="CG116" s="182" t="n"/>
      <c r="CH116" s="182" t="n"/>
      <c r="CI116" s="182" t="n"/>
      <c r="CJ116" s="182" t="n"/>
      <c r="CK116" s="182" t="n"/>
      <c r="CL116" s="182" t="n"/>
      <c r="CM116" s="182" t="n"/>
      <c r="CN116" s="182" t="n"/>
      <c r="CO116" s="182" t="n"/>
      <c r="CP116" s="182" t="n"/>
      <c r="CQ116" s="182" t="n"/>
      <c r="CR116" s="182" t="n"/>
      <c r="CS116" s="182" t="n"/>
      <c r="CT116" s="182" t="n"/>
      <c r="CU116" s="182" t="n"/>
      <c r="CV116" s="182" t="n"/>
      <c r="CW116" s="182" t="n"/>
      <c r="CX116" s="182" t="n"/>
      <c r="CY116" s="182" t="n"/>
      <c r="CZ116" s="182" t="n"/>
      <c r="DA116" s="182" t="n"/>
      <c r="DB116" s="182" t="n"/>
      <c r="DC116" s="182" t="n"/>
      <c r="DD116" s="182" t="n"/>
      <c r="DE116" s="182" t="n"/>
      <c r="DF116" s="182" t="n"/>
      <c r="DG116" s="182" t="n"/>
      <c r="DH116" s="182" t="n"/>
      <c r="DI116" s="182" t="n"/>
      <c r="DJ116" s="182" t="n"/>
      <c r="DK116" s="182" t="n"/>
      <c r="DL116" s="182" t="n"/>
      <c r="DM116" s="182" t="n"/>
      <c r="DN116" s="182" t="n"/>
      <c r="DO116" s="182" t="n"/>
      <c r="DP116" s="182" t="n"/>
      <c r="DQ116" s="182" t="n"/>
      <c r="DR116" s="182" t="n"/>
      <c r="DS116" s="182" t="n"/>
      <c r="DT116" s="182" t="n"/>
      <c r="DU116" s="182" t="n"/>
      <c r="DV116" s="182" t="n"/>
      <c r="DW116" s="182" t="n"/>
      <c r="DX116" s="182" t="n"/>
      <c r="DY116" s="182" t="n"/>
      <c r="DZ116" s="182" t="n"/>
      <c r="EA116" s="182" t="n"/>
      <c r="EB116" s="182" t="n"/>
      <c r="EC116" s="182" t="n"/>
      <c r="ED116" s="182" t="n"/>
      <c r="EE116" s="182" t="n"/>
      <c r="EF116" s="182" t="n"/>
      <c r="EG116" s="182" t="n"/>
      <c r="EH116" s="182" t="n"/>
      <c r="EI116" s="182" t="n"/>
      <c r="EJ116" s="182" t="n"/>
      <c r="EK116" s="182" t="n"/>
      <c r="EL116" s="182" t="n"/>
      <c r="EM116" s="182" t="n"/>
      <c r="EN116" s="182" t="n"/>
      <c r="EO116" s="182" t="n"/>
      <c r="EP116" s="182" t="n"/>
      <c r="EQ116" s="182" t="n"/>
      <c r="ER116" s="182" t="n"/>
      <c r="ES116" s="182" t="n"/>
      <c r="ET116" s="182" t="n"/>
      <c r="EU116" s="182" t="n"/>
      <c r="EV116" s="182" t="n"/>
      <c r="EW116" s="182" t="n"/>
      <c r="EX116" s="182" t="n"/>
      <c r="EY116" s="182" t="n"/>
      <c r="EZ116" s="182" t="n"/>
      <c r="FA116" s="182" t="n"/>
      <c r="FB116" s="182" t="n"/>
      <c r="FC116" s="182" t="n"/>
      <c r="FD116" s="182" t="n"/>
      <c r="FE116" s="184" t="n"/>
      <c r="FF116" s="184" t="n"/>
      <c r="FG116" s="184" t="n"/>
      <c r="FH116" s="185">
        <f>SUM(F116:FG116)</f>
        <v/>
      </c>
      <c r="FI116" s="186">
        <f>E116-FH116</f>
        <v/>
      </c>
    </row>
    <row r="117">
      <c r="A117" s="5" t="n">
        <v>116</v>
      </c>
      <c r="B117" s="179" t="n">
        <v>44524</v>
      </c>
      <c r="C117" s="68" t="inlineStr">
        <is>
          <t>DIGIKEY-83453568</t>
        </is>
      </c>
      <c r="D117" s="180" t="n">
        <v>44432</v>
      </c>
      <c r="E117" s="181" t="n">
        <v>16.06</v>
      </c>
      <c r="F117" s="182" t="n"/>
      <c r="G117" s="182" t="n"/>
      <c r="H117" s="182" t="n"/>
      <c r="I117" s="182" t="n"/>
      <c r="J117" s="182" t="n"/>
      <c r="K117" s="182" t="n"/>
      <c r="L117" s="182" t="n"/>
      <c r="M117" s="182" t="n"/>
      <c r="N117" s="182" t="n"/>
      <c r="O117" s="182" t="n"/>
      <c r="P117" s="182" t="n"/>
      <c r="Q117" s="182" t="n"/>
      <c r="R117" s="182" t="n"/>
      <c r="S117" s="182" t="n"/>
      <c r="T117" s="182" t="n"/>
      <c r="U117" s="182" t="n"/>
      <c r="V117" s="182" t="n"/>
      <c r="W117" s="182" t="n"/>
      <c r="X117" s="182" t="n"/>
      <c r="Y117" s="182" t="n"/>
      <c r="Z117" s="182" t="n"/>
      <c r="AA117" s="182" t="n"/>
      <c r="AB117" s="182" t="n"/>
      <c r="AC117" s="182" t="n"/>
      <c r="AD117" s="182" t="n"/>
      <c r="AE117" s="182" t="n"/>
      <c r="AF117" s="182" t="n"/>
      <c r="AG117" s="182" t="n"/>
      <c r="AH117" s="182" t="n"/>
      <c r="AI117" s="182" t="n"/>
      <c r="AJ117" s="182" t="n"/>
      <c r="AK117" s="182" t="n"/>
      <c r="AL117" s="182" t="n"/>
      <c r="AM117" s="182" t="n"/>
      <c r="AN117" s="182" t="n"/>
      <c r="AO117" s="182" t="n"/>
      <c r="AP117" s="182" t="n"/>
      <c r="AQ117" s="182" t="n"/>
      <c r="AR117" s="182" t="n"/>
      <c r="AS117" s="182" t="n"/>
      <c r="AT117" s="182" t="n"/>
      <c r="AU117" s="182" t="n"/>
      <c r="AV117" s="182" t="n"/>
      <c r="AW117" s="182" t="n"/>
      <c r="AX117" s="182" t="n"/>
      <c r="AY117" s="182" t="n"/>
      <c r="AZ117" s="182" t="n"/>
      <c r="BA117" s="182" t="n"/>
      <c r="BB117" s="182" t="n"/>
      <c r="BC117" s="182" t="n"/>
      <c r="BD117" s="182" t="n"/>
      <c r="BE117" s="182" t="n"/>
      <c r="BF117" s="182" t="n"/>
      <c r="BG117" s="182" t="n"/>
      <c r="BH117" s="182" t="n"/>
      <c r="BI117" s="182" t="n"/>
      <c r="BJ117" s="182" t="n"/>
      <c r="BK117" s="182" t="n"/>
      <c r="BL117" s="182" t="n"/>
      <c r="BM117" s="182" t="n"/>
      <c r="BN117" s="182" t="n"/>
      <c r="BO117" s="182" t="n"/>
      <c r="BP117" s="182" t="n"/>
      <c r="BQ117" s="182" t="n"/>
      <c r="BR117" s="182" t="n"/>
      <c r="BS117" s="182" t="n"/>
      <c r="BT117" s="182" t="n"/>
      <c r="BU117" s="182" t="n"/>
      <c r="BV117" s="182" t="n"/>
      <c r="BW117" s="182" t="n"/>
      <c r="BX117" s="182" t="n"/>
      <c r="BY117" s="182" t="n"/>
      <c r="BZ117" s="182" t="n"/>
      <c r="CA117" s="182" t="n"/>
      <c r="CB117" s="182" t="n"/>
      <c r="CC117" s="182" t="n"/>
      <c r="CD117" s="182" t="n"/>
      <c r="CE117" s="182" t="n"/>
      <c r="CF117" s="182" t="n"/>
      <c r="CG117" s="182" t="n"/>
      <c r="CH117" s="182" t="n"/>
      <c r="CI117" s="182" t="n"/>
      <c r="CJ117" s="182" t="n"/>
      <c r="CK117" s="182" t="n"/>
      <c r="CL117" s="182" t="n"/>
      <c r="CM117" s="182" t="n"/>
      <c r="CN117" s="182" t="n"/>
      <c r="CO117" s="182" t="n"/>
      <c r="CP117" s="182" t="n"/>
      <c r="CQ117" s="182" t="n"/>
      <c r="CR117" s="182" t="n"/>
      <c r="CS117" s="182" t="n"/>
      <c r="CT117" s="182" t="n"/>
      <c r="CU117" s="182" t="n"/>
      <c r="CV117" s="182" t="n"/>
      <c r="CW117" s="182" t="n"/>
      <c r="CX117" s="182" t="n"/>
      <c r="CY117" s="182" t="n"/>
      <c r="CZ117" s="182" t="n"/>
      <c r="DA117" s="182" t="n"/>
      <c r="DB117" s="182" t="n"/>
      <c r="DC117" s="182" t="n"/>
      <c r="DD117" s="182" t="n"/>
      <c r="DE117" s="182" t="n"/>
      <c r="DF117" s="182" t="n"/>
      <c r="DG117" s="182" t="n"/>
      <c r="DH117" s="182" t="n"/>
      <c r="DI117" s="182" t="n"/>
      <c r="DJ117" s="182" t="n"/>
      <c r="DK117" s="182" t="n"/>
      <c r="DL117" s="182" t="n"/>
      <c r="DM117" s="182" t="n"/>
      <c r="DN117" s="182" t="n"/>
      <c r="DO117" s="182" t="n"/>
      <c r="DP117" s="182" t="n"/>
      <c r="DQ117" s="182" t="n"/>
      <c r="DR117" s="182" t="n"/>
      <c r="DS117" s="183" t="n">
        <v>16.06</v>
      </c>
      <c r="DT117" s="182" t="n"/>
      <c r="DU117" s="182" t="n"/>
      <c r="DV117" s="182" t="n"/>
      <c r="DW117" s="182" t="n"/>
      <c r="DX117" s="182" t="n"/>
      <c r="DY117" s="182" t="n"/>
      <c r="DZ117" s="182" t="n"/>
      <c r="EA117" s="182" t="n"/>
      <c r="EB117" s="182" t="n"/>
      <c r="EC117" s="182" t="n"/>
      <c r="ED117" s="182" t="n"/>
      <c r="EE117" s="182" t="n"/>
      <c r="EF117" s="182" t="n"/>
      <c r="EG117" s="182" t="n"/>
      <c r="EH117" s="182" t="n"/>
      <c r="EI117" s="182" t="n"/>
      <c r="EJ117" s="182" t="n"/>
      <c r="EK117" s="182" t="n"/>
      <c r="EL117" s="182" t="n"/>
      <c r="EM117" s="182" t="n"/>
      <c r="EN117" s="182" t="n"/>
      <c r="EO117" s="182" t="n"/>
      <c r="EP117" s="182" t="n"/>
      <c r="EQ117" s="182" t="n"/>
      <c r="ER117" s="182" t="n"/>
      <c r="ES117" s="182" t="n"/>
      <c r="ET117" s="182" t="n"/>
      <c r="EU117" s="182" t="n"/>
      <c r="EV117" s="182" t="n"/>
      <c r="EW117" s="182" t="n"/>
      <c r="EX117" s="182" t="n"/>
      <c r="EY117" s="182" t="n"/>
      <c r="EZ117" s="182" t="n"/>
      <c r="FA117" s="182" t="n"/>
      <c r="FB117" s="182" t="n"/>
      <c r="FC117" s="182" t="n"/>
      <c r="FD117" s="182" t="n"/>
      <c r="FE117" s="184" t="n"/>
      <c r="FF117" s="184" t="n"/>
      <c r="FG117" s="184" t="n"/>
      <c r="FH117" s="185">
        <f>SUM(F117:FG117)</f>
        <v/>
      </c>
      <c r="FI117" s="186">
        <f>E117-FH117</f>
        <v/>
      </c>
    </row>
    <row r="118">
      <c r="A118" s="5" t="n">
        <v>117</v>
      </c>
      <c r="B118" s="179" t="n">
        <v>44524</v>
      </c>
      <c r="C118" s="105" t="inlineStr">
        <is>
          <t>DIGIKEY-4500625132</t>
        </is>
      </c>
      <c r="D118" s="180" t="n">
        <v>44428</v>
      </c>
      <c r="E118" s="181">
        <f>61.7+28.51+120.75+105.84+19.86+13.69</f>
        <v/>
      </c>
      <c r="F118" s="182" t="n"/>
      <c r="G118" s="182" t="n"/>
      <c r="H118" s="182" t="n"/>
      <c r="I118" s="182" t="n"/>
      <c r="J118" s="182" t="n"/>
      <c r="K118" s="182" t="n"/>
      <c r="L118" s="182" t="n"/>
      <c r="M118" s="182" t="n"/>
      <c r="N118" s="182" t="n"/>
      <c r="O118" s="182" t="n"/>
      <c r="P118" s="182" t="n"/>
      <c r="Q118" s="182" t="n"/>
      <c r="R118" s="182" t="n"/>
      <c r="S118" s="182" t="n"/>
      <c r="T118" s="182" t="n"/>
      <c r="U118" s="182" t="n"/>
      <c r="V118" s="182" t="n"/>
      <c r="W118" s="182" t="n"/>
      <c r="X118" s="182" t="n"/>
      <c r="Y118" s="182" t="n"/>
      <c r="Z118" s="182" t="n"/>
      <c r="AA118" s="182" t="n"/>
      <c r="AB118" s="182" t="n"/>
      <c r="AC118" s="182" t="n"/>
      <c r="AD118" s="182" t="n"/>
      <c r="AE118" s="182" t="n"/>
      <c r="AF118" s="182" t="n"/>
      <c r="AG118" s="182" t="n"/>
      <c r="AH118" s="182" t="n"/>
      <c r="AI118" s="182" t="n"/>
      <c r="AJ118" s="182" t="n"/>
      <c r="AK118" s="182" t="n"/>
      <c r="AL118" s="182" t="n"/>
      <c r="AM118" s="182" t="n"/>
      <c r="AN118" s="182" t="n"/>
      <c r="AO118" s="182" t="n"/>
      <c r="AP118" s="182" t="n"/>
      <c r="AQ118" s="182" t="n"/>
      <c r="AR118" s="182" t="n"/>
      <c r="AS118" s="182" t="n"/>
      <c r="AT118" s="182" t="n"/>
      <c r="AU118" s="182" t="n"/>
      <c r="AV118" s="182" t="n"/>
      <c r="AW118" s="182" t="n"/>
      <c r="AX118" s="182" t="n"/>
      <c r="AY118" s="182" t="n"/>
      <c r="AZ118" s="182" t="n"/>
      <c r="BA118" s="182" t="n"/>
      <c r="BB118" s="182" t="n"/>
      <c r="BC118" s="182" t="n"/>
      <c r="BD118" s="182" t="n"/>
      <c r="BE118" s="182" t="n"/>
      <c r="BF118" s="182" t="n"/>
      <c r="BG118" s="182" t="n"/>
      <c r="BH118" s="182" t="n"/>
      <c r="BI118" s="182" t="n"/>
      <c r="BJ118" s="182" t="n"/>
      <c r="BK118" s="182" t="n"/>
      <c r="BL118" s="182" t="n"/>
      <c r="BM118" s="182" t="n"/>
      <c r="BN118" s="182" t="n"/>
      <c r="BO118" s="182" t="n"/>
      <c r="BP118" s="182" t="n"/>
      <c r="BQ118" s="182" t="n"/>
      <c r="BR118" s="182" t="n"/>
      <c r="BS118" s="182" t="n"/>
      <c r="BT118" s="182" t="n"/>
      <c r="BU118" s="182" t="n"/>
      <c r="BV118" s="182" t="n"/>
      <c r="BW118" s="182" t="n"/>
      <c r="BX118" s="182" t="n"/>
      <c r="BY118" s="182" t="n"/>
      <c r="BZ118" s="182" t="n"/>
      <c r="CA118" s="182" t="n"/>
      <c r="CB118" s="182" t="n"/>
      <c r="CC118" s="182" t="n"/>
      <c r="CD118" s="182" t="n"/>
      <c r="CE118" s="182" t="n"/>
      <c r="CF118" s="182" t="n"/>
      <c r="CG118" s="182" t="n"/>
      <c r="CH118" s="182" t="n"/>
      <c r="CI118" s="182" t="n"/>
      <c r="CJ118" s="182" t="n"/>
      <c r="CK118" s="182" t="n"/>
      <c r="CL118" s="182" t="n"/>
      <c r="CM118" s="182" t="n"/>
      <c r="CN118" s="182" t="n"/>
      <c r="CO118" s="182" t="n"/>
      <c r="CP118" s="182" t="n"/>
      <c r="CQ118" s="182" t="n"/>
      <c r="CR118" s="182" t="n"/>
      <c r="CS118" s="182" t="n"/>
      <c r="CT118" s="182" t="n"/>
      <c r="CU118" s="182" t="n"/>
      <c r="CV118" s="182" t="n"/>
      <c r="CW118" s="182" t="n"/>
      <c r="CX118" s="182" t="n"/>
      <c r="CY118" s="182" t="n"/>
      <c r="CZ118" s="182" t="n"/>
      <c r="DA118" s="182" t="n"/>
      <c r="DB118" s="182" t="n"/>
      <c r="DC118" s="182" t="n"/>
      <c r="DD118" s="182" t="n"/>
      <c r="DE118" s="182" t="n"/>
      <c r="DF118" s="182" t="n"/>
      <c r="DG118" s="182" t="n"/>
      <c r="DH118" s="182" t="n"/>
      <c r="DI118" s="182" t="n"/>
      <c r="DJ118" s="182" t="n"/>
      <c r="DK118" s="182" t="n"/>
      <c r="DL118" s="182" t="n"/>
      <c r="DM118" s="182" t="n"/>
      <c r="DN118" s="182" t="n"/>
      <c r="DO118" s="182" t="n"/>
      <c r="DP118" s="182" t="n"/>
      <c r="DQ118" s="182" t="n"/>
      <c r="DR118" s="182" t="n"/>
      <c r="DS118" s="182" t="n"/>
      <c r="DT118" s="182" t="n"/>
      <c r="DU118" s="182" t="n"/>
      <c r="DV118" s="182" t="n"/>
      <c r="DW118" s="182" t="n"/>
      <c r="DX118" s="182" t="n"/>
      <c r="DY118" s="182" t="n"/>
      <c r="DZ118" s="182" t="n"/>
      <c r="EA118" s="182" t="n"/>
      <c r="EB118" s="182" t="n"/>
      <c r="EC118" s="182" t="n"/>
      <c r="ED118" s="182" t="n"/>
      <c r="EE118" s="182" t="n"/>
      <c r="EF118" s="182" t="n"/>
      <c r="EG118" s="182" t="n"/>
      <c r="EH118" s="182" t="n"/>
      <c r="EI118" s="182" t="n"/>
      <c r="EJ118" s="182" t="n"/>
      <c r="EK118" s="182" t="n"/>
      <c r="EL118" s="182" t="n"/>
      <c r="EM118" s="182" t="n"/>
      <c r="EN118" s="211">
        <f>61.7+28.51+120.75+105.84+19.86+13.69</f>
        <v/>
      </c>
      <c r="EO118" s="182" t="n"/>
      <c r="EP118" s="182" t="n"/>
      <c r="EQ118" s="182" t="n"/>
      <c r="ER118" s="182" t="n"/>
      <c r="ES118" s="182" t="n"/>
      <c r="ET118" s="182" t="n"/>
      <c r="EU118" s="182" t="n"/>
      <c r="EV118" s="182" t="n"/>
      <c r="EW118" s="182" t="n"/>
      <c r="EX118" s="182" t="n"/>
      <c r="EY118" s="182" t="n"/>
      <c r="EZ118" s="182" t="n"/>
      <c r="FA118" s="182" t="n"/>
      <c r="FB118" s="182" t="n"/>
      <c r="FC118" s="182" t="n"/>
      <c r="FD118" s="182" t="n"/>
      <c r="FE118" s="184" t="n"/>
      <c r="FF118" s="184" t="n"/>
      <c r="FG118" s="184" t="n"/>
      <c r="FH118" s="185">
        <f>SUM(F118:FG118)</f>
        <v/>
      </c>
      <c r="FI118" s="186">
        <f>E118-FH118</f>
        <v/>
      </c>
    </row>
    <row r="119">
      <c r="A119" s="5" t="n">
        <v>118</v>
      </c>
      <c r="B119" s="179" t="n">
        <v>44524</v>
      </c>
      <c r="C119" s="105" t="inlineStr">
        <is>
          <t>DIGIKEY-4500627268</t>
        </is>
      </c>
      <c r="D119" s="180" t="n">
        <v>44442</v>
      </c>
      <c r="E119" s="181">
        <f>290.3+99.2</f>
        <v/>
      </c>
      <c r="F119" s="182" t="n"/>
      <c r="G119" s="182" t="n"/>
      <c r="H119" s="182" t="n"/>
      <c r="I119" s="182" t="n"/>
      <c r="J119" s="182" t="n"/>
      <c r="K119" s="182" t="n"/>
      <c r="L119" s="182" t="n"/>
      <c r="M119" s="182" t="n"/>
      <c r="N119" s="182" t="n"/>
      <c r="O119" s="182" t="n"/>
      <c r="P119" s="182" t="n"/>
      <c r="Q119" s="182" t="n"/>
      <c r="R119" s="182" t="n"/>
      <c r="S119" s="182" t="n"/>
      <c r="T119" s="182" t="n"/>
      <c r="U119" s="182" t="n"/>
      <c r="V119" s="182" t="n"/>
      <c r="W119" s="182" t="n"/>
      <c r="X119" s="182" t="n"/>
      <c r="Y119" s="182" t="n"/>
      <c r="Z119" s="182" t="n"/>
      <c r="AA119" s="182" t="n"/>
      <c r="AB119" s="182" t="n"/>
      <c r="AC119" s="182" t="n"/>
      <c r="AD119" s="182" t="n"/>
      <c r="AE119" s="182" t="n"/>
      <c r="AF119" s="182" t="n"/>
      <c r="AG119" s="182" t="n"/>
      <c r="AH119" s="182" t="n"/>
      <c r="AI119" s="182" t="n"/>
      <c r="AJ119" s="182" t="n"/>
      <c r="AK119" s="182" t="n"/>
      <c r="AL119" s="182" t="n"/>
      <c r="AM119" s="182" t="n"/>
      <c r="AN119" s="182" t="n"/>
      <c r="AO119" s="182" t="n"/>
      <c r="AP119" s="182" t="n"/>
      <c r="AQ119" s="182" t="n"/>
      <c r="AR119" s="182" t="n"/>
      <c r="AS119" s="182" t="n"/>
      <c r="AT119" s="182" t="n"/>
      <c r="AU119" s="182" t="n"/>
      <c r="AV119" s="182" t="n"/>
      <c r="AW119" s="182" t="n"/>
      <c r="AX119" s="182" t="n"/>
      <c r="AY119" s="182" t="n"/>
      <c r="AZ119" s="182" t="n"/>
      <c r="BA119" s="182" t="n"/>
      <c r="BB119" s="182" t="n"/>
      <c r="BC119" s="182" t="n"/>
      <c r="BD119" s="182" t="n"/>
      <c r="BE119" s="182" t="n"/>
      <c r="BF119" s="182" t="n"/>
      <c r="BG119" s="182" t="n"/>
      <c r="BH119" s="182" t="n"/>
      <c r="BI119" s="182" t="n"/>
      <c r="BJ119" s="182" t="n"/>
      <c r="BK119" s="182" t="n"/>
      <c r="BL119" s="182" t="n"/>
      <c r="BM119" s="182" t="n"/>
      <c r="BN119" s="182" t="n"/>
      <c r="BO119" s="182" t="n"/>
      <c r="BP119" s="182" t="n"/>
      <c r="BQ119" s="182" t="n"/>
      <c r="BR119" s="182" t="n"/>
      <c r="BS119" s="182" t="n"/>
      <c r="BT119" s="182" t="n"/>
      <c r="BU119" s="182" t="n"/>
      <c r="BV119" s="182" t="n"/>
      <c r="BW119" s="182" t="n"/>
      <c r="BX119" s="182" t="n"/>
      <c r="BY119" s="182" t="n"/>
      <c r="BZ119" s="182" t="n"/>
      <c r="CA119" s="182" t="n"/>
      <c r="CB119" s="182" t="n"/>
      <c r="CC119" s="182" t="n"/>
      <c r="CD119" s="182" t="n"/>
      <c r="CE119" s="182" t="n"/>
      <c r="CF119" s="182" t="n"/>
      <c r="CG119" s="182" t="n"/>
      <c r="CH119" s="182" t="n"/>
      <c r="CI119" s="182" t="n"/>
      <c r="CJ119" s="182" t="n"/>
      <c r="CK119" s="182" t="n"/>
      <c r="CL119" s="182" t="n"/>
      <c r="CM119" s="182" t="n"/>
      <c r="CN119" s="182" t="n"/>
      <c r="CO119" s="182" t="n"/>
      <c r="CP119" s="182" t="n"/>
      <c r="CQ119" s="182" t="n"/>
      <c r="CR119" s="182" t="n"/>
      <c r="CS119" s="182" t="n"/>
      <c r="CT119" s="182" t="n"/>
      <c r="CU119" s="182" t="n"/>
      <c r="CV119" s="211">
        <f>290.3+99.2</f>
        <v/>
      </c>
      <c r="CW119" s="182" t="n"/>
      <c r="CX119" s="182" t="n"/>
      <c r="CY119" s="182" t="n"/>
      <c r="CZ119" s="182" t="n"/>
      <c r="DA119" s="182" t="n"/>
      <c r="DB119" s="182" t="n"/>
      <c r="DC119" s="182" t="n"/>
      <c r="DD119" s="182" t="n"/>
      <c r="DE119" s="182" t="n"/>
      <c r="DF119" s="182" t="n"/>
      <c r="DG119" s="182" t="n"/>
      <c r="DH119" s="182" t="n"/>
      <c r="DI119" s="182" t="n"/>
      <c r="DJ119" s="182" t="n"/>
      <c r="DK119" s="182" t="n"/>
      <c r="DL119" s="182" t="n"/>
      <c r="DM119" s="182" t="n"/>
      <c r="DN119" s="182" t="n"/>
      <c r="DO119" s="182" t="n"/>
      <c r="DP119" s="182" t="n"/>
      <c r="DQ119" s="182" t="n"/>
      <c r="DR119" s="182" t="n"/>
      <c r="DS119" s="182" t="n"/>
      <c r="DT119" s="182" t="n"/>
      <c r="DU119" s="182" t="n"/>
      <c r="DV119" s="182" t="n"/>
      <c r="DW119" s="182" t="n"/>
      <c r="DX119" s="182" t="n"/>
      <c r="DY119" s="182" t="n"/>
      <c r="DZ119" s="182" t="n"/>
      <c r="EA119" s="182" t="n"/>
      <c r="EB119" s="182" t="n"/>
      <c r="EC119" s="182" t="n"/>
      <c r="ED119" s="182" t="n"/>
      <c r="EE119" s="182" t="n"/>
      <c r="EF119" s="182" t="n"/>
      <c r="EG119" s="182" t="n"/>
      <c r="EH119" s="182" t="n"/>
      <c r="EI119" s="182" t="n"/>
      <c r="EJ119" s="182" t="n"/>
      <c r="EK119" s="182" t="n"/>
      <c r="EL119" s="182" t="n"/>
      <c r="EM119" s="182" t="n"/>
      <c r="EN119" s="182" t="n"/>
      <c r="EO119" s="182" t="n"/>
      <c r="EP119" s="182" t="n"/>
      <c r="EQ119" s="182" t="n"/>
      <c r="ER119" s="182" t="n"/>
      <c r="ES119" s="182" t="n"/>
      <c r="ET119" s="182" t="n"/>
      <c r="EU119" s="182" t="n"/>
      <c r="EV119" s="182" t="n"/>
      <c r="EW119" s="182" t="n"/>
      <c r="EX119" s="182" t="n"/>
      <c r="EY119" s="182" t="n"/>
      <c r="EZ119" s="182" t="n"/>
      <c r="FA119" s="182" t="n"/>
      <c r="FB119" s="182" t="n"/>
      <c r="FC119" s="182" t="n"/>
      <c r="FD119" s="182" t="n"/>
      <c r="FE119" s="184" t="n"/>
      <c r="FF119" s="184" t="n"/>
      <c r="FG119" s="184" t="n"/>
      <c r="FH119" s="185">
        <f>SUM(F119:FG119)</f>
        <v/>
      </c>
      <c r="FI119" s="186">
        <f>E119-FH119</f>
        <v/>
      </c>
    </row>
    <row r="120">
      <c r="A120" s="5" t="n">
        <v>119</v>
      </c>
      <c r="B120" s="179" t="n">
        <v>44524</v>
      </c>
      <c r="C120" s="105" t="inlineStr">
        <is>
          <t>DIGIKEY-4500627273</t>
        </is>
      </c>
      <c r="D120" s="180" t="n">
        <v>44447</v>
      </c>
      <c r="E120" s="181">
        <f>75.14+102.16</f>
        <v/>
      </c>
      <c r="F120" s="182" t="n"/>
      <c r="G120" s="182" t="n"/>
      <c r="H120" s="182" t="n"/>
      <c r="I120" s="182" t="n"/>
      <c r="J120" s="182" t="n"/>
      <c r="K120" s="182" t="n"/>
      <c r="L120" s="182" t="n"/>
      <c r="M120" s="182" t="n"/>
      <c r="N120" s="182" t="n"/>
      <c r="O120" s="182" t="n"/>
      <c r="P120" s="182" t="n"/>
      <c r="Q120" s="182" t="n"/>
      <c r="R120" s="182" t="n"/>
      <c r="S120" s="182" t="n"/>
      <c r="T120" s="182" t="n"/>
      <c r="U120" s="182" t="n"/>
      <c r="V120" s="182" t="n"/>
      <c r="W120" s="182" t="n"/>
      <c r="X120" s="182" t="n"/>
      <c r="Y120" s="182" t="n"/>
      <c r="Z120" s="182" t="n"/>
      <c r="AA120" s="182" t="n"/>
      <c r="AB120" s="182" t="n"/>
      <c r="AC120" s="182" t="n"/>
      <c r="AD120" s="182" t="n"/>
      <c r="AE120" s="182" t="n"/>
      <c r="AF120" s="182" t="n"/>
      <c r="AG120" s="182" t="n"/>
      <c r="AH120" s="182" t="n"/>
      <c r="AI120" s="182" t="n"/>
      <c r="AJ120" s="182" t="n"/>
      <c r="AK120" s="182" t="n"/>
      <c r="AL120" s="182" t="n"/>
      <c r="AM120" s="182" t="n"/>
      <c r="AN120" s="182" t="n"/>
      <c r="AO120" s="182" t="n"/>
      <c r="AP120" s="182" t="n"/>
      <c r="AQ120" s="182" t="n"/>
      <c r="AR120" s="182" t="n"/>
      <c r="AS120" s="182" t="n"/>
      <c r="AT120" s="182" t="n"/>
      <c r="AU120" s="182" t="n"/>
      <c r="AV120" s="182" t="n"/>
      <c r="AW120" s="182" t="n"/>
      <c r="AX120" s="182" t="n"/>
      <c r="AY120" s="182" t="n"/>
      <c r="AZ120" s="182" t="n"/>
      <c r="BA120" s="182" t="n"/>
      <c r="BB120" s="182" t="n"/>
      <c r="BC120" s="182" t="n"/>
      <c r="BD120" s="182" t="n"/>
      <c r="BE120" s="182" t="n"/>
      <c r="BF120" s="182" t="n"/>
      <c r="BG120" s="182" t="n"/>
      <c r="BH120" s="182" t="n"/>
      <c r="BI120" s="182" t="n"/>
      <c r="BJ120" s="182" t="n"/>
      <c r="BK120" s="182" t="n"/>
      <c r="BL120" s="182" t="n"/>
      <c r="BM120" s="182" t="n"/>
      <c r="BN120" s="182" t="n"/>
      <c r="BO120" s="182" t="n"/>
      <c r="BP120" s="182" t="n"/>
      <c r="BQ120" s="182" t="n"/>
      <c r="BR120" s="182" t="n"/>
      <c r="BS120" s="182" t="n"/>
      <c r="BT120" s="182" t="n"/>
      <c r="BU120" s="182" t="n"/>
      <c r="BV120" s="182" t="n"/>
      <c r="BW120" s="182" t="n"/>
      <c r="BX120" s="182" t="n"/>
      <c r="BY120" s="182" t="n"/>
      <c r="BZ120" s="182" t="n"/>
      <c r="CA120" s="182" t="n"/>
      <c r="CB120" s="182" t="n"/>
      <c r="CC120" s="182" t="n"/>
      <c r="CD120" s="182" t="n"/>
      <c r="CE120" s="182" t="n"/>
      <c r="CF120" s="182" t="n"/>
      <c r="CG120" s="182" t="n"/>
      <c r="CH120" s="182" t="n"/>
      <c r="CI120" s="182" t="n"/>
      <c r="CJ120" s="182" t="n"/>
      <c r="CK120" s="182" t="n"/>
      <c r="CL120" s="182" t="n"/>
      <c r="CM120" s="182" t="n"/>
      <c r="CN120" s="182" t="n"/>
      <c r="CO120" s="182" t="n"/>
      <c r="CP120" s="183" t="n">
        <v>177.3</v>
      </c>
      <c r="CQ120" s="182" t="n"/>
      <c r="CR120" s="182" t="n"/>
      <c r="CS120" s="182" t="n"/>
      <c r="CT120" s="182" t="n"/>
      <c r="CU120" s="182" t="n"/>
      <c r="CV120" s="182" t="n"/>
      <c r="CW120" s="182" t="n"/>
      <c r="CX120" s="182" t="n"/>
      <c r="CY120" s="182" t="n"/>
      <c r="CZ120" s="182" t="n"/>
      <c r="DA120" s="182" t="n"/>
      <c r="DB120" s="182" t="n"/>
      <c r="DC120" s="182" t="n"/>
      <c r="DD120" s="182" t="n"/>
      <c r="DE120" s="182" t="n"/>
      <c r="DF120" s="182" t="n"/>
      <c r="DG120" s="182" t="n"/>
      <c r="DH120" s="182" t="n"/>
      <c r="DI120" s="182" t="n"/>
      <c r="DJ120" s="182" t="n"/>
      <c r="DK120" s="182" t="n"/>
      <c r="DL120" s="182" t="n"/>
      <c r="DM120" s="182" t="n"/>
      <c r="DN120" s="182" t="n"/>
      <c r="DO120" s="182" t="n"/>
      <c r="DP120" s="182" t="n"/>
      <c r="DQ120" s="182" t="n"/>
      <c r="DR120" s="182" t="n"/>
      <c r="DS120" s="182" t="n"/>
      <c r="DT120" s="182" t="n"/>
      <c r="DU120" s="182" t="n"/>
      <c r="DV120" s="182" t="n"/>
      <c r="DW120" s="182" t="n"/>
      <c r="DX120" s="182" t="n"/>
      <c r="DY120" s="182" t="n"/>
      <c r="DZ120" s="182" t="n"/>
      <c r="EA120" s="182" t="n"/>
      <c r="EB120" s="182" t="n"/>
      <c r="EC120" s="182" t="n"/>
      <c r="ED120" s="182" t="n"/>
      <c r="EE120" s="182" t="n"/>
      <c r="EF120" s="182" t="n"/>
      <c r="EG120" s="182" t="n"/>
      <c r="EH120" s="182" t="n"/>
      <c r="EI120" s="182" t="n"/>
      <c r="EJ120" s="182" t="n"/>
      <c r="EK120" s="182" t="n"/>
      <c r="EL120" s="182" t="n"/>
      <c r="EM120" s="182" t="n"/>
      <c r="EN120" s="182" t="n"/>
      <c r="EO120" s="182" t="n"/>
      <c r="EP120" s="182" t="n"/>
      <c r="EQ120" s="182" t="n"/>
      <c r="ER120" s="182" t="n"/>
      <c r="ES120" s="182" t="n"/>
      <c r="ET120" s="182" t="n"/>
      <c r="EU120" s="182" t="n"/>
      <c r="EV120" s="182" t="n"/>
      <c r="EW120" s="182" t="n"/>
      <c r="EX120" s="182" t="n"/>
      <c r="EY120" s="182" t="n"/>
      <c r="EZ120" s="182" t="n"/>
      <c r="FA120" s="182" t="n"/>
      <c r="FB120" s="182" t="n"/>
      <c r="FC120" s="182" t="n"/>
      <c r="FD120" s="182" t="n"/>
      <c r="FE120" s="184" t="n"/>
      <c r="FF120" s="184" t="n"/>
      <c r="FG120" s="184" t="n"/>
      <c r="FH120" s="185">
        <f>SUM(F120:FG120)</f>
        <v/>
      </c>
      <c r="FI120" s="186">
        <f>E120-FH120</f>
        <v/>
      </c>
    </row>
    <row r="121">
      <c r="A121" s="5" t="n">
        <v>120</v>
      </c>
      <c r="B121" s="179" t="n">
        <v>44524</v>
      </c>
      <c r="C121" s="105" t="inlineStr">
        <is>
          <t>DIGIKEY-4500627872</t>
        </is>
      </c>
      <c r="D121" s="180" t="n">
        <v>44449</v>
      </c>
      <c r="E121" s="181">
        <f>2081.33+200.26</f>
        <v/>
      </c>
      <c r="F121" s="182" t="n"/>
      <c r="G121" s="182" t="n"/>
      <c r="H121" s="182" t="n"/>
      <c r="I121" s="182" t="n"/>
      <c r="J121" s="182" t="n"/>
      <c r="K121" s="182" t="n"/>
      <c r="L121" s="182" t="n"/>
      <c r="M121" s="182" t="n"/>
      <c r="N121" s="182" t="n"/>
      <c r="O121" s="182" t="n"/>
      <c r="P121" s="182" t="n"/>
      <c r="Q121" s="182" t="n"/>
      <c r="R121" s="182" t="n"/>
      <c r="S121" s="182" t="n"/>
      <c r="T121" s="182" t="n"/>
      <c r="U121" s="182" t="n"/>
      <c r="V121" s="182" t="n"/>
      <c r="W121" s="182" t="n"/>
      <c r="X121" s="182" t="n"/>
      <c r="Y121" s="182" t="n"/>
      <c r="Z121" s="182" t="n"/>
      <c r="AA121" s="182" t="n"/>
      <c r="AB121" s="182" t="n"/>
      <c r="AC121" s="182" t="n"/>
      <c r="AD121" s="182" t="n"/>
      <c r="AE121" s="182" t="n"/>
      <c r="AF121" s="182" t="n"/>
      <c r="AG121" s="182" t="n"/>
      <c r="AH121" s="182" t="n"/>
      <c r="AI121" s="182" t="n"/>
      <c r="AJ121" s="182" t="n"/>
      <c r="AK121" s="182" t="n"/>
      <c r="AL121" s="182" t="n"/>
      <c r="AM121" s="182" t="n"/>
      <c r="AN121" s="182" t="n"/>
      <c r="AO121" s="182" t="n"/>
      <c r="AP121" s="182" t="n"/>
      <c r="AQ121" s="182" t="n"/>
      <c r="AR121" s="182" t="n"/>
      <c r="AS121" s="182" t="n"/>
      <c r="AT121" s="182" t="n"/>
      <c r="AU121" s="182" t="n"/>
      <c r="AV121" s="182" t="n"/>
      <c r="AW121" s="182" t="n"/>
      <c r="AX121" s="182" t="n"/>
      <c r="AY121" s="182" t="n"/>
      <c r="AZ121" s="182" t="n"/>
      <c r="BA121" s="182" t="n"/>
      <c r="BB121" s="182" t="n"/>
      <c r="BC121" s="182" t="n"/>
      <c r="BD121" s="211">
        <f>2081.33+200.26</f>
        <v/>
      </c>
      <c r="BE121" s="182" t="n"/>
      <c r="BF121" s="182" t="n"/>
      <c r="BG121" s="182" t="n"/>
      <c r="BH121" s="182" t="n"/>
      <c r="BI121" s="182" t="n"/>
      <c r="BJ121" s="182" t="n"/>
      <c r="BK121" s="182" t="n"/>
      <c r="BL121" s="182" t="n"/>
      <c r="BM121" s="182" t="n"/>
      <c r="BN121" s="182" t="n"/>
      <c r="BO121" s="182" t="n"/>
      <c r="BP121" s="182" t="n"/>
      <c r="BQ121" s="182" t="n"/>
      <c r="BR121" s="182" t="n"/>
      <c r="BS121" s="182" t="n"/>
      <c r="BT121" s="182" t="n"/>
      <c r="BU121" s="182" t="n"/>
      <c r="BV121" s="182" t="n"/>
      <c r="BW121" s="182" t="n"/>
      <c r="BX121" s="182" t="n"/>
      <c r="BY121" s="182" t="n"/>
      <c r="BZ121" s="182" t="n"/>
      <c r="CA121" s="182" t="n"/>
      <c r="CB121" s="182" t="n"/>
      <c r="CC121" s="182" t="n"/>
      <c r="CD121" s="182" t="n"/>
      <c r="CE121" s="182" t="n"/>
      <c r="CF121" s="182" t="n"/>
      <c r="CG121" s="182" t="n"/>
      <c r="CH121" s="182" t="n"/>
      <c r="CI121" s="182" t="n"/>
      <c r="CJ121" s="182" t="n"/>
      <c r="CK121" s="182" t="n"/>
      <c r="CL121" s="182" t="n"/>
      <c r="CM121" s="182" t="n"/>
      <c r="CN121" s="182" t="n"/>
      <c r="CO121" s="182" t="n"/>
      <c r="CP121" s="182" t="n"/>
      <c r="CQ121" s="182" t="n"/>
      <c r="CR121" s="182" t="n"/>
      <c r="CS121" s="182" t="n"/>
      <c r="CT121" s="182" t="n"/>
      <c r="CU121" s="182" t="n"/>
      <c r="CV121" s="182" t="n"/>
      <c r="CW121" s="182" t="n"/>
      <c r="CX121" s="182" t="n"/>
      <c r="CY121" s="182" t="n"/>
      <c r="CZ121" s="182" t="n"/>
      <c r="DA121" s="182" t="n"/>
      <c r="DB121" s="182" t="n"/>
      <c r="DC121" s="182" t="n"/>
      <c r="DD121" s="182" t="n"/>
      <c r="DE121" s="182" t="n"/>
      <c r="DF121" s="182" t="n"/>
      <c r="DG121" s="182" t="n"/>
      <c r="DH121" s="182" t="n"/>
      <c r="DI121" s="182" t="n"/>
      <c r="DJ121" s="182" t="n"/>
      <c r="DK121" s="182" t="n"/>
      <c r="DL121" s="182" t="n"/>
      <c r="DM121" s="182" t="n"/>
      <c r="DN121" s="182" t="n"/>
      <c r="DO121" s="182" t="n"/>
      <c r="DP121" s="182" t="n"/>
      <c r="DQ121" s="182" t="n"/>
      <c r="DR121" s="182" t="n"/>
      <c r="DS121" s="182" t="n"/>
      <c r="DT121" s="182" t="n"/>
      <c r="DU121" s="182" t="n"/>
      <c r="DV121" s="182" t="n"/>
      <c r="DW121" s="182" t="n"/>
      <c r="DX121" s="182" t="n"/>
      <c r="DY121" s="182" t="n"/>
      <c r="DZ121" s="182" t="n"/>
      <c r="EA121" s="182" t="n"/>
      <c r="EB121" s="182" t="n"/>
      <c r="EC121" s="182" t="n"/>
      <c r="ED121" s="182" t="n"/>
      <c r="EE121" s="182" t="n"/>
      <c r="EF121" s="182" t="n"/>
      <c r="EG121" s="182" t="n"/>
      <c r="EH121" s="182" t="n"/>
      <c r="EI121" s="182" t="n"/>
      <c r="EJ121" s="182" t="n"/>
      <c r="EK121" s="182" t="n"/>
      <c r="EL121" s="182" t="n"/>
      <c r="EM121" s="182" t="n"/>
      <c r="EN121" s="182" t="n"/>
      <c r="EO121" s="182" t="n"/>
      <c r="EP121" s="182" t="n"/>
      <c r="EQ121" s="182" t="n"/>
      <c r="ER121" s="182" t="n"/>
      <c r="ES121" s="182" t="n"/>
      <c r="ET121" s="182" t="n"/>
      <c r="EU121" s="182" t="n"/>
      <c r="EV121" s="182" t="n"/>
      <c r="EW121" s="182" t="n"/>
      <c r="EX121" s="182" t="n"/>
      <c r="EY121" s="182" t="n"/>
      <c r="EZ121" s="182" t="n"/>
      <c r="FA121" s="182" t="n"/>
      <c r="FB121" s="182" t="n"/>
      <c r="FC121" s="182" t="n"/>
      <c r="FD121" s="182" t="n"/>
      <c r="FE121" s="184" t="n"/>
      <c r="FF121" s="184" t="n"/>
      <c r="FG121" s="184" t="n"/>
      <c r="FH121" s="185">
        <f>SUM(F121:FG121)</f>
        <v/>
      </c>
      <c r="FI121" s="186">
        <f>E121-FH121</f>
        <v/>
      </c>
    </row>
    <row r="122">
      <c r="A122" s="5" t="n">
        <v>121</v>
      </c>
      <c r="B122" s="179" t="n">
        <v>44530</v>
      </c>
      <c r="C122" s="68" t="inlineStr">
        <is>
          <t>DIGIKEY-83869444</t>
        </is>
      </c>
      <c r="D122" s="180" t="n">
        <v>44362</v>
      </c>
      <c r="E122" s="181" t="n">
        <v>10</v>
      </c>
      <c r="F122" s="182" t="n"/>
      <c r="G122" s="182" t="n"/>
      <c r="H122" s="182" t="n"/>
      <c r="I122" s="182" t="n"/>
      <c r="J122" s="182" t="n"/>
      <c r="K122" s="183" t="n">
        <v>10</v>
      </c>
      <c r="L122" s="182" t="n"/>
      <c r="M122" s="182" t="n"/>
      <c r="N122" s="182" t="n"/>
      <c r="O122" s="182" t="n"/>
      <c r="P122" s="182" t="n"/>
      <c r="Q122" s="182" t="n"/>
      <c r="R122" s="182" t="n"/>
      <c r="S122" s="182" t="n"/>
      <c r="T122" s="182" t="n"/>
      <c r="U122" s="182" t="n"/>
      <c r="V122" s="182" t="n"/>
      <c r="W122" s="182" t="n"/>
      <c r="X122" s="182" t="n"/>
      <c r="Y122" s="182" t="n"/>
      <c r="Z122" s="182" t="n"/>
      <c r="AA122" s="182" t="n"/>
      <c r="AB122" s="182" t="n"/>
      <c r="AC122" s="182" t="n"/>
      <c r="AD122" s="182" t="n"/>
      <c r="AE122" s="182" t="n"/>
      <c r="AF122" s="182" t="n"/>
      <c r="AG122" s="182" t="n"/>
      <c r="AH122" s="182" t="n"/>
      <c r="AI122" s="182" t="n"/>
      <c r="AJ122" s="182" t="n"/>
      <c r="AK122" s="182" t="n"/>
      <c r="AL122" s="182" t="n"/>
      <c r="AM122" s="182" t="n"/>
      <c r="AN122" s="182" t="n"/>
      <c r="AO122" s="182" t="n"/>
      <c r="AP122" s="182" t="n"/>
      <c r="AQ122" s="182" t="n"/>
      <c r="AR122" s="182" t="n"/>
      <c r="AS122" s="182" t="n"/>
      <c r="AT122" s="182" t="n"/>
      <c r="AU122" s="182" t="n"/>
      <c r="AV122" s="182" t="n"/>
      <c r="AW122" s="182" t="n"/>
      <c r="AX122" s="182" t="n"/>
      <c r="AY122" s="182" t="n"/>
      <c r="AZ122" s="182" t="n"/>
      <c r="BA122" s="182" t="n"/>
      <c r="BB122" s="182" t="n"/>
      <c r="BC122" s="182" t="n"/>
      <c r="BD122" s="182" t="n"/>
      <c r="BE122" s="182" t="n"/>
      <c r="BF122" s="182" t="n"/>
      <c r="BG122" s="182" t="n"/>
      <c r="BH122" s="182" t="n"/>
      <c r="BI122" s="182" t="n"/>
      <c r="BJ122" s="182" t="n"/>
      <c r="BK122" s="182" t="n"/>
      <c r="BL122" s="182" t="n"/>
      <c r="BM122" s="182" t="n"/>
      <c r="BN122" s="182" t="n"/>
      <c r="BO122" s="182" t="n"/>
      <c r="BP122" s="182" t="n"/>
      <c r="BQ122" s="182" t="n"/>
      <c r="BR122" s="182" t="n"/>
      <c r="BS122" s="182" t="n"/>
      <c r="BT122" s="182" t="n"/>
      <c r="BU122" s="182" t="n"/>
      <c r="BV122" s="182" t="n"/>
      <c r="BW122" s="182" t="n"/>
      <c r="BX122" s="182" t="n"/>
      <c r="BY122" s="182" t="n"/>
      <c r="BZ122" s="182" t="n"/>
      <c r="CA122" s="182" t="n"/>
      <c r="CB122" s="182" t="n"/>
      <c r="CC122" s="182" t="n"/>
      <c r="CD122" s="182" t="n"/>
      <c r="CE122" s="182" t="n"/>
      <c r="CF122" s="182" t="n"/>
      <c r="CG122" s="182" t="n"/>
      <c r="CH122" s="182" t="n"/>
      <c r="CI122" s="182" t="n"/>
      <c r="CJ122" s="182" t="n"/>
      <c r="CK122" s="182" t="n"/>
      <c r="CL122" s="182" t="n"/>
      <c r="CM122" s="182" t="n"/>
      <c r="CN122" s="182" t="n"/>
      <c r="CO122" s="182" t="n"/>
      <c r="CP122" s="182" t="n"/>
      <c r="CQ122" s="182" t="n"/>
      <c r="CR122" s="182" t="n"/>
      <c r="CS122" s="182" t="n"/>
      <c r="CT122" s="182" t="n"/>
      <c r="CU122" s="182" t="n"/>
      <c r="CV122" s="182" t="n"/>
      <c r="CW122" s="182" t="n"/>
      <c r="CX122" s="182" t="n"/>
      <c r="CY122" s="182" t="n"/>
      <c r="CZ122" s="182" t="n"/>
      <c r="DA122" s="182" t="n"/>
      <c r="DB122" s="182" t="n"/>
      <c r="DC122" s="182" t="n"/>
      <c r="DD122" s="182" t="n"/>
      <c r="DE122" s="182" t="n"/>
      <c r="DF122" s="182" t="n"/>
      <c r="DG122" s="182" t="n"/>
      <c r="DH122" s="182" t="n"/>
      <c r="DI122" s="182" t="n"/>
      <c r="DJ122" s="182" t="n"/>
      <c r="DK122" s="182" t="n"/>
      <c r="DL122" s="182" t="n"/>
      <c r="DM122" s="182" t="n"/>
      <c r="DN122" s="182" t="n"/>
      <c r="DO122" s="182" t="n"/>
      <c r="DP122" s="182" t="n"/>
      <c r="DQ122" s="182" t="n"/>
      <c r="DR122" s="182" t="n"/>
      <c r="DS122" s="182" t="n"/>
      <c r="DT122" s="182" t="n"/>
      <c r="DU122" s="182" t="n"/>
      <c r="DV122" s="182" t="n"/>
      <c r="DW122" s="182" t="n"/>
      <c r="DX122" s="182" t="n"/>
      <c r="DY122" s="182" t="n"/>
      <c r="DZ122" s="182" t="n"/>
      <c r="EA122" s="182" t="n"/>
      <c r="EB122" s="182" t="n"/>
      <c r="EC122" s="182" t="n"/>
      <c r="ED122" s="182" t="n"/>
      <c r="EE122" s="182" t="n"/>
      <c r="EF122" s="182" t="n"/>
      <c r="EG122" s="182" t="n"/>
      <c r="EH122" s="182" t="n"/>
      <c r="EI122" s="182" t="n"/>
      <c r="EJ122" s="182" t="n"/>
      <c r="EK122" s="182" t="n"/>
      <c r="EL122" s="182" t="n"/>
      <c r="EM122" s="182" t="n"/>
      <c r="EN122" s="182" t="n"/>
      <c r="EO122" s="182" t="n"/>
      <c r="EP122" s="182" t="n"/>
      <c r="EQ122" s="182" t="n"/>
      <c r="ER122" s="182" t="n"/>
      <c r="ES122" s="182" t="n"/>
      <c r="ET122" s="182" t="n"/>
      <c r="EU122" s="182" t="n"/>
      <c r="EV122" s="182" t="n"/>
      <c r="EW122" s="182" t="n"/>
      <c r="EX122" s="182" t="n"/>
      <c r="EY122" s="182" t="n"/>
      <c r="EZ122" s="182" t="n"/>
      <c r="FA122" s="182" t="n"/>
      <c r="FB122" s="182" t="n"/>
      <c r="FC122" s="182" t="n"/>
      <c r="FD122" s="182" t="n"/>
      <c r="FE122" s="184" t="n"/>
      <c r="FF122" s="184" t="n"/>
      <c r="FG122" s="184" t="n"/>
      <c r="FH122" s="185">
        <f>SUM(F122:FG122)</f>
        <v/>
      </c>
      <c r="FI122" s="186">
        <f>E122-FH122</f>
        <v/>
      </c>
    </row>
    <row r="123">
      <c r="A123" s="5" t="n">
        <v>122</v>
      </c>
      <c r="B123" s="179" t="n">
        <v>44530</v>
      </c>
      <c r="C123" s="68" t="inlineStr">
        <is>
          <t>DIGIKEY-79698960</t>
        </is>
      </c>
      <c r="D123" s="233" t="n">
        <v>44278</v>
      </c>
      <c r="E123" s="181" t="n">
        <v>85.95</v>
      </c>
      <c r="F123" s="182" t="n"/>
      <c r="G123" s="182" t="n"/>
      <c r="H123" s="182" t="n"/>
      <c r="I123" s="182" t="n"/>
      <c r="J123" s="182" t="n"/>
      <c r="K123" s="182" t="n"/>
      <c r="L123" s="182" t="n"/>
      <c r="M123" s="182" t="n"/>
      <c r="N123" s="182" t="n"/>
      <c r="O123" s="182" t="n"/>
      <c r="P123" s="182" t="n"/>
      <c r="Q123" s="182" t="n"/>
      <c r="R123" s="182" t="n"/>
      <c r="S123" s="182" t="n"/>
      <c r="T123" s="182" t="n"/>
      <c r="U123" s="182" t="n"/>
      <c r="V123" s="182" t="n"/>
      <c r="W123" s="182" t="n"/>
      <c r="X123" s="182" t="n"/>
      <c r="Y123" s="182" t="n"/>
      <c r="Z123" s="182" t="n"/>
      <c r="AA123" s="182" t="n"/>
      <c r="AB123" s="182" t="n"/>
      <c r="AC123" s="182" t="n"/>
      <c r="AD123" s="182" t="n"/>
      <c r="AE123" s="182" t="n"/>
      <c r="AF123" s="182" t="n"/>
      <c r="AG123" s="182" t="n"/>
      <c r="AH123" s="182" t="n"/>
      <c r="AI123" s="182" t="n"/>
      <c r="AJ123" s="182" t="n"/>
      <c r="AK123" s="182" t="n"/>
      <c r="AL123" s="182" t="n"/>
      <c r="AM123" s="182" t="n"/>
      <c r="AN123" s="182" t="n"/>
      <c r="AO123" s="182" t="n"/>
      <c r="AP123" s="182" t="n"/>
      <c r="AQ123" s="182" t="n"/>
      <c r="AR123" s="182" t="n"/>
      <c r="AS123" s="182" t="n"/>
      <c r="AT123" s="182" t="n"/>
      <c r="AU123" s="182" t="n"/>
      <c r="AV123" s="182" t="n"/>
      <c r="AW123" s="182" t="n"/>
      <c r="AX123" s="182" t="n"/>
      <c r="AY123" s="182" t="n"/>
      <c r="AZ123" s="182" t="n"/>
      <c r="BA123" s="182" t="n"/>
      <c r="BB123" s="182" t="n"/>
      <c r="BC123" s="182" t="n"/>
      <c r="BD123" s="182" t="n"/>
      <c r="BE123" s="182" t="n"/>
      <c r="BF123" s="182" t="n"/>
      <c r="BG123" s="182" t="n"/>
      <c r="BH123" s="182" t="n"/>
      <c r="BI123" s="182" t="n"/>
      <c r="BJ123" s="182" t="n"/>
      <c r="BK123" s="182" t="n"/>
      <c r="BL123" s="182" t="n"/>
      <c r="BM123" s="182" t="n"/>
      <c r="BN123" s="182" t="n"/>
      <c r="BO123" s="182" t="n"/>
      <c r="BP123" s="182" t="n"/>
      <c r="BQ123" s="182" t="n"/>
      <c r="BR123" s="182" t="n"/>
      <c r="BS123" s="182" t="n"/>
      <c r="BT123" s="182" t="n"/>
      <c r="BU123" s="182" t="n"/>
      <c r="BV123" s="182" t="n"/>
      <c r="BW123" s="182" t="n"/>
      <c r="BX123" s="182" t="n"/>
      <c r="BY123" s="182" t="n"/>
      <c r="BZ123" s="182" t="n"/>
      <c r="CA123" s="182" t="n"/>
      <c r="CB123" s="182" t="n"/>
      <c r="CC123" s="182" t="n"/>
      <c r="CD123" s="182" t="n"/>
      <c r="CE123" s="182" t="n"/>
      <c r="CF123" s="182" t="n"/>
      <c r="CG123" s="182" t="n"/>
      <c r="CH123" s="182" t="n"/>
      <c r="CI123" s="182" t="n"/>
      <c r="CJ123" s="182" t="n"/>
      <c r="CK123" s="182" t="n"/>
      <c r="CL123" s="182" t="n"/>
      <c r="CM123" s="182" t="n"/>
      <c r="CN123" s="182" t="n"/>
      <c r="CO123" s="182" t="n"/>
      <c r="CP123" s="182" t="n"/>
      <c r="CQ123" s="182" t="n"/>
      <c r="CR123" s="182" t="n"/>
      <c r="CS123" s="182" t="n"/>
      <c r="CT123" s="182" t="n"/>
      <c r="CU123" s="182" t="n"/>
      <c r="CV123" s="182" t="n"/>
      <c r="CW123" s="182" t="n"/>
      <c r="CX123" s="182" t="n"/>
      <c r="CY123" s="182" t="n"/>
      <c r="CZ123" s="182" t="n"/>
      <c r="DA123" s="182" t="n"/>
      <c r="DB123" s="182" t="n"/>
      <c r="DC123" s="182" t="n"/>
      <c r="DD123" s="182" t="n"/>
      <c r="DE123" s="182" t="n"/>
      <c r="DF123" s="182" t="n"/>
      <c r="DG123" s="182" t="n"/>
      <c r="DH123" s="182" t="n"/>
      <c r="DI123" s="182" t="n"/>
      <c r="DJ123" s="182" t="n"/>
      <c r="DK123" s="182" t="n"/>
      <c r="DL123" s="182" t="n"/>
      <c r="DM123" s="182" t="n"/>
      <c r="DN123" s="182" t="n"/>
      <c r="DO123" s="182" t="n"/>
      <c r="DP123" s="182" t="n"/>
      <c r="DQ123" s="182" t="n"/>
      <c r="DR123" s="182" t="n"/>
      <c r="DS123" s="182" t="n"/>
      <c r="DT123" s="182" t="n"/>
      <c r="DU123" s="182" t="n"/>
      <c r="DV123" s="182" t="n"/>
      <c r="DW123" s="182" t="n"/>
      <c r="DX123" s="182" t="n"/>
      <c r="DY123" s="182" t="n"/>
      <c r="DZ123" s="182" t="n"/>
      <c r="EA123" s="182" t="n"/>
      <c r="EB123" s="182" t="n"/>
      <c r="EC123" s="182" t="n"/>
      <c r="ED123" s="182" t="n"/>
      <c r="EE123" s="182" t="n"/>
      <c r="EF123" s="182" t="n"/>
      <c r="EG123" s="182" t="n"/>
      <c r="EH123" s="182" t="n"/>
      <c r="EI123" s="182" t="n"/>
      <c r="EJ123" s="182" t="n"/>
      <c r="EK123" s="182" t="n"/>
      <c r="EL123" s="182" t="n"/>
      <c r="EM123" s="182" t="n"/>
      <c r="EN123" s="182" t="n"/>
      <c r="EO123" s="182" t="n"/>
      <c r="EP123" s="182" t="n"/>
      <c r="EQ123" s="182" t="n"/>
      <c r="ER123" s="182" t="n"/>
      <c r="ES123" s="182" t="n"/>
      <c r="ET123" s="182" t="n"/>
      <c r="EU123" s="182" t="n"/>
      <c r="EV123" s="182" t="n"/>
      <c r="EW123" s="182" t="n"/>
      <c r="EX123" s="182" t="n"/>
      <c r="EY123" s="183" t="n">
        <v>85.95</v>
      </c>
      <c r="EZ123" s="182" t="n"/>
      <c r="FA123" s="182" t="n"/>
      <c r="FB123" s="182" t="n"/>
      <c r="FC123" s="182" t="n"/>
      <c r="FD123" s="182" t="n"/>
      <c r="FE123" s="184" t="n"/>
      <c r="FF123" s="184" t="n"/>
      <c r="FG123" s="184" t="n"/>
      <c r="FH123" s="185">
        <f>SUM(F123:FG123)</f>
        <v/>
      </c>
      <c r="FI123" s="186">
        <f>E123-FH123</f>
        <v/>
      </c>
    </row>
    <row r="124">
      <c r="A124" s="5" t="n">
        <v>123</v>
      </c>
      <c r="B124" s="179" t="n">
        <v>44530</v>
      </c>
      <c r="C124" s="105" t="inlineStr">
        <is>
          <t>DIGIKEY-4500627872</t>
        </is>
      </c>
      <c r="D124" s="180" t="n">
        <v>44453</v>
      </c>
      <c r="E124" s="181">
        <f>158.06+30.94</f>
        <v/>
      </c>
      <c r="F124" s="183">
        <f>158.06+30.94</f>
        <v/>
      </c>
      <c r="G124" s="182" t="n"/>
      <c r="H124" s="182" t="n"/>
      <c r="I124" s="182" t="n"/>
      <c r="J124" s="182" t="n"/>
      <c r="K124" s="182" t="n"/>
      <c r="L124" s="182" t="n"/>
      <c r="M124" s="182" t="n"/>
      <c r="N124" s="182" t="n"/>
      <c r="O124" s="182" t="n"/>
      <c r="P124" s="182" t="n"/>
      <c r="Q124" s="182" t="n"/>
      <c r="R124" s="182" t="n"/>
      <c r="S124" s="182" t="n"/>
      <c r="T124" s="182" t="n"/>
      <c r="U124" s="182" t="n"/>
      <c r="V124" s="182" t="n"/>
      <c r="W124" s="182" t="n"/>
      <c r="X124" s="182" t="n"/>
      <c r="Y124" s="182" t="n"/>
      <c r="Z124" s="182" t="n"/>
      <c r="AA124" s="182" t="n"/>
      <c r="AB124" s="182" t="n"/>
      <c r="AC124" s="182" t="n"/>
      <c r="AD124" s="182" t="n"/>
      <c r="AE124" s="182" t="n"/>
      <c r="AF124" s="182" t="n"/>
      <c r="AG124" s="182" t="n"/>
      <c r="AH124" s="182" t="n"/>
      <c r="AI124" s="182" t="n"/>
      <c r="AJ124" s="182" t="n"/>
      <c r="AK124" s="182" t="n"/>
      <c r="AL124" s="182" t="n"/>
      <c r="AM124" s="182" t="n"/>
      <c r="AN124" s="182" t="n"/>
      <c r="AO124" s="182" t="n"/>
      <c r="AP124" s="182" t="n"/>
      <c r="AQ124" s="182" t="n"/>
      <c r="AR124" s="182" t="n"/>
      <c r="AS124" s="182" t="n"/>
      <c r="AT124" s="182" t="n"/>
      <c r="AU124" s="182" t="n"/>
      <c r="AV124" s="182" t="n"/>
      <c r="AW124" s="182" t="n"/>
      <c r="AX124" s="182" t="n"/>
      <c r="AY124" s="182" t="n"/>
      <c r="AZ124" s="182" t="n"/>
      <c r="BA124" s="182" t="n"/>
      <c r="BB124" s="182" t="n"/>
      <c r="BC124" s="182" t="n"/>
      <c r="BD124" s="182" t="n"/>
      <c r="BE124" s="182" t="n"/>
      <c r="BF124" s="182" t="n"/>
      <c r="BG124" s="182" t="n"/>
      <c r="BH124" s="182" t="n"/>
      <c r="BI124" s="182" t="n"/>
      <c r="BJ124" s="182" t="n"/>
      <c r="BK124" s="182" t="n"/>
      <c r="BL124" s="182" t="n"/>
      <c r="BM124" s="182" t="n"/>
      <c r="BN124" s="182" t="n"/>
      <c r="BO124" s="182" t="n"/>
      <c r="BP124" s="182" t="n"/>
      <c r="BQ124" s="182" t="n"/>
      <c r="BR124" s="182" t="n"/>
      <c r="BS124" s="182" t="n"/>
      <c r="BT124" s="182" t="n"/>
      <c r="BU124" s="182" t="n"/>
      <c r="BV124" s="182" t="n"/>
      <c r="BW124" s="182" t="n"/>
      <c r="BX124" s="182" t="n"/>
      <c r="BY124" s="182" t="n"/>
      <c r="BZ124" s="182" t="n"/>
      <c r="CA124" s="182" t="n"/>
      <c r="CB124" s="182" t="n"/>
      <c r="CC124" s="182" t="n"/>
      <c r="CD124" s="182" t="n"/>
      <c r="CE124" s="182" t="n"/>
      <c r="CF124" s="182" t="n"/>
      <c r="CG124" s="182" t="n"/>
      <c r="CH124" s="182" t="n"/>
      <c r="CI124" s="182" t="n"/>
      <c r="CJ124" s="182" t="n"/>
      <c r="CK124" s="182" t="n"/>
      <c r="CL124" s="182" t="n"/>
      <c r="CM124" s="182" t="n"/>
      <c r="CN124" s="182" t="n"/>
      <c r="CO124" s="182" t="n"/>
      <c r="CP124" s="182" t="n"/>
      <c r="CQ124" s="182" t="n"/>
      <c r="CR124" s="182" t="n"/>
      <c r="CS124" s="182" t="n"/>
      <c r="CT124" s="182" t="n"/>
      <c r="CU124" s="182" t="n"/>
      <c r="CV124" s="182" t="n"/>
      <c r="CW124" s="182" t="n"/>
      <c r="CX124" s="182" t="n"/>
      <c r="CY124" s="182" t="n"/>
      <c r="CZ124" s="182" t="n"/>
      <c r="DA124" s="182" t="n"/>
      <c r="DB124" s="182" t="n"/>
      <c r="DC124" s="182" t="n"/>
      <c r="DD124" s="182" t="n"/>
      <c r="DE124" s="182" t="n"/>
      <c r="DF124" s="182" t="n"/>
      <c r="DG124" s="182" t="n"/>
      <c r="DH124" s="182" t="n"/>
      <c r="DI124" s="182" t="n"/>
      <c r="DJ124" s="182" t="n"/>
      <c r="DK124" s="182" t="n"/>
      <c r="DL124" s="182" t="n"/>
      <c r="DM124" s="182" t="n"/>
      <c r="DN124" s="182" t="n"/>
      <c r="DO124" s="182" t="n"/>
      <c r="DP124" s="182" t="n"/>
      <c r="DQ124" s="182" t="n"/>
      <c r="DR124" s="182" t="n"/>
      <c r="DS124" s="182" t="n"/>
      <c r="DT124" s="182" t="n"/>
      <c r="DU124" s="182" t="n"/>
      <c r="DV124" s="182" t="n"/>
      <c r="DW124" s="182" t="n"/>
      <c r="DX124" s="182" t="n"/>
      <c r="DY124" s="182" t="n"/>
      <c r="DZ124" s="182" t="n"/>
      <c r="EA124" s="182" t="n"/>
      <c r="EB124" s="182" t="n"/>
      <c r="EC124" s="182" t="n"/>
      <c r="ED124" s="182" t="n"/>
      <c r="EE124" s="182" t="n"/>
      <c r="EF124" s="182" t="n"/>
      <c r="EG124" s="182" t="n"/>
      <c r="EH124" s="182" t="n"/>
      <c r="EI124" s="182" t="n"/>
      <c r="EJ124" s="182" t="n"/>
      <c r="EK124" s="182" t="n"/>
      <c r="EL124" s="182" t="n"/>
      <c r="EM124" s="182" t="n"/>
      <c r="EN124" s="182" t="n"/>
      <c r="EO124" s="182" t="n"/>
      <c r="EP124" s="182" t="n"/>
      <c r="EQ124" s="182" t="n"/>
      <c r="ER124" s="182" t="n"/>
      <c r="ES124" s="182" t="n"/>
      <c r="ET124" s="182" t="n"/>
      <c r="EU124" s="182" t="n"/>
      <c r="EV124" s="182" t="n"/>
      <c r="EW124" s="182" t="n"/>
      <c r="EX124" s="182" t="n"/>
      <c r="EY124" s="182" t="n"/>
      <c r="EZ124" s="182" t="n"/>
      <c r="FA124" s="182" t="n"/>
      <c r="FB124" s="182" t="n"/>
      <c r="FC124" s="182" t="n"/>
      <c r="FD124" s="182" t="n"/>
      <c r="FE124" s="184" t="n"/>
      <c r="FF124" s="184" t="n"/>
      <c r="FG124" s="184" t="n"/>
      <c r="FH124" s="185">
        <f>SUM(F124:FG124)</f>
        <v/>
      </c>
      <c r="FI124" s="186">
        <f>E124-FH124</f>
        <v/>
      </c>
    </row>
    <row r="125">
      <c r="A125" s="5" t="n">
        <v>124</v>
      </c>
      <c r="B125" s="179" t="n">
        <v>44530</v>
      </c>
      <c r="C125" s="68" t="inlineStr">
        <is>
          <t>DIGIKEY-4500628592</t>
        </is>
      </c>
      <c r="D125" s="180" t="n">
        <v>44454</v>
      </c>
      <c r="E125" s="181" t="n">
        <v>94.17</v>
      </c>
      <c r="F125" s="182" t="n"/>
      <c r="G125" s="182" t="n"/>
      <c r="H125" s="182" t="n"/>
      <c r="I125" s="182" t="n"/>
      <c r="J125" s="182" t="n"/>
      <c r="K125" s="182" t="n"/>
      <c r="L125" s="182" t="n"/>
      <c r="M125" s="182" t="n"/>
      <c r="N125" s="182" t="n"/>
      <c r="O125" s="182" t="n"/>
      <c r="P125" s="182" t="n"/>
      <c r="Q125" s="182" t="n"/>
      <c r="R125" s="182" t="n"/>
      <c r="S125" s="182" t="n"/>
      <c r="T125" s="182" t="n"/>
      <c r="U125" s="182" t="n"/>
      <c r="V125" s="182" t="n"/>
      <c r="W125" s="182" t="n"/>
      <c r="X125" s="182" t="n"/>
      <c r="Y125" s="182" t="n"/>
      <c r="Z125" s="182" t="n"/>
      <c r="AA125" s="182" t="n"/>
      <c r="AB125" s="182" t="n"/>
      <c r="AC125" s="182" t="n"/>
      <c r="AD125" s="182" t="n"/>
      <c r="AE125" s="182" t="n"/>
      <c r="AF125" s="182" t="n"/>
      <c r="AG125" s="182" t="n"/>
      <c r="AH125" s="182" t="n"/>
      <c r="AI125" s="182" t="n"/>
      <c r="AJ125" s="182" t="n"/>
      <c r="AK125" s="182" t="n"/>
      <c r="AL125" s="182" t="n"/>
      <c r="AM125" s="182" t="n"/>
      <c r="AN125" s="182" t="n"/>
      <c r="AO125" s="182" t="n"/>
      <c r="AP125" s="182" t="n"/>
      <c r="AQ125" s="182" t="n"/>
      <c r="AR125" s="182" t="n"/>
      <c r="AS125" s="182" t="n"/>
      <c r="AT125" s="182" t="n"/>
      <c r="AU125" s="182" t="n"/>
      <c r="AV125" s="182" t="n"/>
      <c r="AW125" s="182" t="n"/>
      <c r="AX125" s="182" t="n"/>
      <c r="AY125" s="182" t="n"/>
      <c r="AZ125" s="182" t="n"/>
      <c r="BA125" s="182" t="n"/>
      <c r="BB125" s="182" t="n"/>
      <c r="BC125" s="182" t="n"/>
      <c r="BD125" s="182" t="n"/>
      <c r="BE125" s="182" t="n"/>
      <c r="BF125" s="182" t="n"/>
      <c r="BG125" s="182" t="n"/>
      <c r="BH125" s="182" t="n"/>
      <c r="BI125" s="182" t="n"/>
      <c r="BJ125" s="182" t="n"/>
      <c r="BK125" s="182" t="n"/>
      <c r="BL125" s="182" t="n"/>
      <c r="BM125" s="182" t="n"/>
      <c r="BN125" s="182" t="n"/>
      <c r="BO125" s="182" t="n"/>
      <c r="BP125" s="182" t="n"/>
      <c r="BQ125" s="182" t="n"/>
      <c r="BR125" s="182" t="n"/>
      <c r="BS125" s="182" t="n"/>
      <c r="BT125" s="182" t="n"/>
      <c r="BU125" s="182" t="n"/>
      <c r="BV125" s="182" t="n"/>
      <c r="BW125" s="182" t="n"/>
      <c r="BX125" s="182" t="n"/>
      <c r="BY125" s="182" t="n"/>
      <c r="BZ125" s="182" t="n"/>
      <c r="CA125" s="182" t="n"/>
      <c r="CB125" s="182" t="n"/>
      <c r="CC125" s="182" t="n"/>
      <c r="CD125" s="182" t="n"/>
      <c r="CE125" s="182" t="n"/>
      <c r="CF125" s="182" t="n"/>
      <c r="CG125" s="182" t="n"/>
      <c r="CH125" s="182" t="n"/>
      <c r="CI125" s="182" t="n"/>
      <c r="CJ125" s="182" t="n"/>
      <c r="CK125" s="182" t="n"/>
      <c r="CL125" s="182" t="n"/>
      <c r="CM125" s="182" t="n"/>
      <c r="CN125" s="182" t="n"/>
      <c r="CO125" s="182" t="n"/>
      <c r="CP125" s="182" t="n"/>
      <c r="CQ125" s="182" t="n"/>
      <c r="CR125" s="182" t="n"/>
      <c r="CS125" s="182" t="n"/>
      <c r="CT125" s="182" t="n"/>
      <c r="CU125" s="182" t="n"/>
      <c r="CV125" s="182" t="n"/>
      <c r="CW125" s="182" t="n"/>
      <c r="CX125" s="182" t="n"/>
      <c r="CY125" s="182" t="n"/>
      <c r="CZ125" s="182" t="n"/>
      <c r="DA125" s="183" t="n">
        <v>94.17</v>
      </c>
      <c r="DB125" s="182" t="n"/>
      <c r="DC125" s="182" t="n"/>
      <c r="DD125" s="182" t="n"/>
      <c r="DE125" s="182" t="n"/>
      <c r="DF125" s="182" t="n"/>
      <c r="DG125" s="182" t="n"/>
      <c r="DH125" s="182" t="n"/>
      <c r="DI125" s="182" t="n"/>
      <c r="DJ125" s="182" t="n"/>
      <c r="DK125" s="182" t="n"/>
      <c r="DL125" s="182" t="n"/>
      <c r="DM125" s="182" t="n"/>
      <c r="DN125" s="182" t="n"/>
      <c r="DO125" s="182" t="n"/>
      <c r="DP125" s="182" t="n"/>
      <c r="DQ125" s="182" t="n"/>
      <c r="DR125" s="182" t="n"/>
      <c r="DS125" s="182" t="n"/>
      <c r="DT125" s="182" t="n"/>
      <c r="DU125" s="182" t="n"/>
      <c r="DV125" s="182" t="n"/>
      <c r="DW125" s="182" t="n"/>
      <c r="DX125" s="182" t="n"/>
      <c r="DY125" s="182" t="n"/>
      <c r="DZ125" s="182" t="n"/>
      <c r="EA125" s="182" t="n"/>
      <c r="EB125" s="182" t="n"/>
      <c r="EC125" s="182" t="n"/>
      <c r="ED125" s="182" t="n"/>
      <c r="EE125" s="182" t="n"/>
      <c r="EF125" s="182" t="n"/>
      <c r="EG125" s="182" t="n"/>
      <c r="EH125" s="182" t="n"/>
      <c r="EI125" s="182" t="n"/>
      <c r="EJ125" s="182" t="n"/>
      <c r="EK125" s="182" t="n"/>
      <c r="EL125" s="182" t="n"/>
      <c r="EM125" s="182" t="n"/>
      <c r="EN125" s="182" t="n"/>
      <c r="EO125" s="182" t="n"/>
      <c r="EP125" s="182" t="n"/>
      <c r="EQ125" s="182" t="n"/>
      <c r="ER125" s="182" t="n"/>
      <c r="ES125" s="182" t="n"/>
      <c r="ET125" s="182" t="n"/>
      <c r="EU125" s="182" t="n"/>
      <c r="EV125" s="182" t="n"/>
      <c r="EW125" s="182" t="n"/>
      <c r="EX125" s="182" t="n"/>
      <c r="EY125" s="182" t="n"/>
      <c r="EZ125" s="182" t="n"/>
      <c r="FA125" s="182" t="n"/>
      <c r="FB125" s="182" t="n"/>
      <c r="FC125" s="182" t="n"/>
      <c r="FD125" s="182" t="n"/>
      <c r="FE125" s="184" t="n"/>
      <c r="FF125" s="184" t="n"/>
      <c r="FG125" s="184" t="n"/>
      <c r="FH125" s="185">
        <f>SUM(F125:FG125)</f>
        <v/>
      </c>
      <c r="FI125" s="186">
        <f>E125-FH125</f>
        <v/>
      </c>
    </row>
    <row r="126">
      <c r="A126" s="5" t="n">
        <v>125</v>
      </c>
      <c r="B126" s="179" t="n">
        <v>44530</v>
      </c>
      <c r="C126" s="68" t="inlineStr">
        <is>
          <t>DIGIKEY-4500629071</t>
        </is>
      </c>
      <c r="D126" s="180" t="n">
        <v>44459</v>
      </c>
      <c r="E126" s="181" t="n">
        <v>21.8</v>
      </c>
      <c r="F126" s="182" t="n"/>
      <c r="G126" s="182" t="n"/>
      <c r="H126" s="182" t="n"/>
      <c r="I126" s="182" t="n"/>
      <c r="J126" s="182" t="n"/>
      <c r="K126" s="182" t="n"/>
      <c r="L126" s="182" t="n"/>
      <c r="M126" s="182" t="n"/>
      <c r="N126" s="182" t="n"/>
      <c r="O126" s="182" t="n"/>
      <c r="P126" s="182" t="n"/>
      <c r="Q126" s="182" t="n"/>
      <c r="R126" s="182" t="n"/>
      <c r="S126" s="182" t="n"/>
      <c r="T126" s="182" t="n"/>
      <c r="U126" s="182" t="n"/>
      <c r="V126" s="182" t="n"/>
      <c r="W126" s="182" t="n"/>
      <c r="X126" s="182" t="n"/>
      <c r="Y126" s="182" t="n"/>
      <c r="Z126" s="182" t="n"/>
      <c r="AA126" s="182" t="n"/>
      <c r="AB126" s="182" t="n"/>
      <c r="AC126" s="182" t="n"/>
      <c r="AD126" s="182" t="n"/>
      <c r="AE126" s="182" t="n"/>
      <c r="AF126" s="182" t="n"/>
      <c r="AG126" s="182" t="n"/>
      <c r="AH126" s="182" t="n"/>
      <c r="AI126" s="182" t="n"/>
      <c r="AJ126" s="182" t="n"/>
      <c r="AK126" s="182" t="n"/>
      <c r="AL126" s="182" t="n"/>
      <c r="AM126" s="182" t="n"/>
      <c r="AN126" s="182" t="n"/>
      <c r="AO126" s="182" t="n"/>
      <c r="AP126" s="182" t="n"/>
      <c r="AQ126" s="182" t="n"/>
      <c r="AR126" s="182" t="n"/>
      <c r="AS126" s="182" t="n"/>
      <c r="AT126" s="182" t="n"/>
      <c r="AU126" s="182" t="n"/>
      <c r="AV126" s="182" t="n"/>
      <c r="AW126" s="182" t="n"/>
      <c r="AX126" s="182" t="n"/>
      <c r="AY126" s="182" t="n"/>
      <c r="AZ126" s="182" t="n"/>
      <c r="BA126" s="182" t="n"/>
      <c r="BB126" s="182" t="n"/>
      <c r="BC126" s="182" t="n"/>
      <c r="BD126" s="182" t="n"/>
      <c r="BE126" s="182" t="n"/>
      <c r="BF126" s="182" t="n"/>
      <c r="BG126" s="182" t="n"/>
      <c r="BH126" s="182" t="n"/>
      <c r="BI126" s="182" t="n"/>
      <c r="BJ126" s="182" t="n"/>
      <c r="BK126" s="182" t="n"/>
      <c r="BL126" s="182" t="n"/>
      <c r="BM126" s="182" t="n"/>
      <c r="BN126" s="182" t="n"/>
      <c r="BO126" s="182" t="n"/>
      <c r="BP126" s="182" t="n"/>
      <c r="BQ126" s="182" t="n"/>
      <c r="BR126" s="182" t="n"/>
      <c r="BS126" s="182" t="n"/>
      <c r="BT126" s="182" t="n"/>
      <c r="BU126" s="182" t="n"/>
      <c r="BV126" s="182" t="n"/>
      <c r="BW126" s="182" t="n"/>
      <c r="BX126" s="182" t="n"/>
      <c r="BY126" s="182" t="n"/>
      <c r="BZ126" s="182" t="n"/>
      <c r="CA126" s="182" t="n"/>
      <c r="CB126" s="182" t="n"/>
      <c r="CC126" s="182" t="n"/>
      <c r="CD126" s="182" t="n"/>
      <c r="CE126" s="182" t="n"/>
      <c r="CF126" s="182" t="n"/>
      <c r="CG126" s="182" t="n"/>
      <c r="CH126" s="182" t="n"/>
      <c r="CI126" s="182" t="n"/>
      <c r="CJ126" s="182" t="n"/>
      <c r="CK126" s="182" t="n"/>
      <c r="CL126" s="182" t="n"/>
      <c r="CM126" s="182" t="n"/>
      <c r="CN126" s="182" t="n"/>
      <c r="CO126" s="182" t="n"/>
      <c r="CP126" s="182" t="n"/>
      <c r="CQ126" s="182" t="n"/>
      <c r="CR126" s="182" t="n"/>
      <c r="CS126" s="182" t="n"/>
      <c r="CT126" s="182" t="n"/>
      <c r="CU126" s="182" t="n"/>
      <c r="CV126" s="182" t="n"/>
      <c r="CW126" s="182" t="n"/>
      <c r="CX126" s="182" t="n"/>
      <c r="CY126" s="182" t="n"/>
      <c r="CZ126" s="182" t="n"/>
      <c r="DA126" s="182" t="n"/>
      <c r="DB126" s="182" t="n"/>
      <c r="DC126" s="182" t="n"/>
      <c r="DD126" s="182" t="n"/>
      <c r="DE126" s="182" t="n"/>
      <c r="DF126" s="182" t="n"/>
      <c r="DG126" s="182" t="n"/>
      <c r="DH126" s="182" t="n"/>
      <c r="DI126" s="182" t="n"/>
      <c r="DJ126" s="182" t="n"/>
      <c r="DK126" s="182" t="n"/>
      <c r="DL126" s="182" t="n"/>
      <c r="DM126" s="182" t="n"/>
      <c r="DN126" s="182" t="n"/>
      <c r="DO126" s="182" t="n"/>
      <c r="DP126" s="182" t="n"/>
      <c r="DQ126" s="183" t="n">
        <v>21.8</v>
      </c>
      <c r="DR126" s="182" t="n"/>
      <c r="DS126" s="182" t="n"/>
      <c r="DT126" s="182" t="n"/>
      <c r="DU126" s="182" t="n"/>
      <c r="DV126" s="182" t="n"/>
      <c r="DW126" s="182" t="n"/>
      <c r="DX126" s="182" t="n"/>
      <c r="DY126" s="182" t="n"/>
      <c r="DZ126" s="182" t="n"/>
      <c r="EA126" s="182" t="n"/>
      <c r="EB126" s="182" t="n"/>
      <c r="EC126" s="182" t="n"/>
      <c r="ED126" s="182" t="n"/>
      <c r="EE126" s="182" t="n"/>
      <c r="EF126" s="182" t="n"/>
      <c r="EG126" s="182" t="n"/>
      <c r="EH126" s="182" t="n"/>
      <c r="EI126" s="182" t="n"/>
      <c r="EJ126" s="182" t="n"/>
      <c r="EK126" s="182" t="n"/>
      <c r="EL126" s="182" t="n"/>
      <c r="EM126" s="182" t="n"/>
      <c r="EN126" s="182" t="n"/>
      <c r="EO126" s="182" t="n"/>
      <c r="EP126" s="182" t="n"/>
      <c r="EQ126" s="182" t="n"/>
      <c r="ER126" s="182" t="n"/>
      <c r="ES126" s="182" t="n"/>
      <c r="ET126" s="182" t="n"/>
      <c r="EU126" s="182" t="n"/>
      <c r="EV126" s="182" t="n"/>
      <c r="EW126" s="182" t="n"/>
      <c r="EX126" s="182" t="n"/>
      <c r="EY126" s="182" t="n"/>
      <c r="EZ126" s="182" t="n"/>
      <c r="FA126" s="182" t="n"/>
      <c r="FB126" s="182" t="n"/>
      <c r="FC126" s="182" t="n"/>
      <c r="FD126" s="182" t="n"/>
      <c r="FE126" s="184" t="n"/>
      <c r="FF126" s="184" t="n"/>
      <c r="FG126" s="184" t="n"/>
      <c r="FH126" s="185">
        <f>SUM(F126:FG126)</f>
        <v/>
      </c>
      <c r="FI126" s="186">
        <f>E126-FH126</f>
        <v/>
      </c>
    </row>
    <row r="127">
      <c r="A127" s="5" t="n">
        <v>126</v>
      </c>
      <c r="B127" s="179" t="n">
        <v>44530</v>
      </c>
      <c r="C127" s="105" t="inlineStr">
        <is>
          <t>DIGIKEY-4500629097</t>
        </is>
      </c>
      <c r="D127" s="180" t="n">
        <v>44459</v>
      </c>
      <c r="E127" s="181">
        <f>131.44+13.59</f>
        <v/>
      </c>
      <c r="F127" s="182" t="n"/>
      <c r="G127" s="182" t="n"/>
      <c r="H127" s="182" t="n"/>
      <c r="I127" s="182" t="n"/>
      <c r="J127" s="182" t="n"/>
      <c r="K127" s="182" t="n"/>
      <c r="L127" s="183">
        <f>131.44+13.59</f>
        <v/>
      </c>
      <c r="M127" s="182" t="n"/>
      <c r="N127" s="182" t="n"/>
      <c r="O127" s="182" t="n"/>
      <c r="P127" s="182" t="n"/>
      <c r="Q127" s="182" t="n"/>
      <c r="R127" s="182" t="n"/>
      <c r="S127" s="182" t="n"/>
      <c r="T127" s="182" t="n"/>
      <c r="U127" s="182" t="n"/>
      <c r="V127" s="182" t="n"/>
      <c r="W127" s="182" t="n"/>
      <c r="X127" s="182" t="n"/>
      <c r="Y127" s="182" t="n"/>
      <c r="Z127" s="182" t="n"/>
      <c r="AA127" s="182" t="n"/>
      <c r="AB127" s="182" t="n"/>
      <c r="AC127" s="182" t="n"/>
      <c r="AD127" s="182" t="n"/>
      <c r="AE127" s="182" t="n"/>
      <c r="AF127" s="182" t="n"/>
      <c r="AG127" s="182" t="n"/>
      <c r="AH127" s="182" t="n"/>
      <c r="AI127" s="182" t="n"/>
      <c r="AJ127" s="182" t="n"/>
      <c r="AK127" s="182" t="n"/>
      <c r="AL127" s="182" t="n"/>
      <c r="AM127" s="182" t="n"/>
      <c r="AN127" s="182" t="n"/>
      <c r="AO127" s="182" t="n"/>
      <c r="AP127" s="182" t="n"/>
      <c r="AQ127" s="182" t="n"/>
      <c r="AR127" s="182" t="n"/>
      <c r="AS127" s="182" t="n"/>
      <c r="AT127" s="182" t="n"/>
      <c r="AU127" s="182" t="n"/>
      <c r="AV127" s="182" t="n"/>
      <c r="AW127" s="182" t="n"/>
      <c r="AX127" s="182" t="n"/>
      <c r="AY127" s="182" t="n"/>
      <c r="AZ127" s="182" t="n"/>
      <c r="BA127" s="182" t="n"/>
      <c r="BB127" s="182" t="n"/>
      <c r="BC127" s="182" t="n"/>
      <c r="BD127" s="182" t="n"/>
      <c r="BE127" s="182" t="n"/>
      <c r="BF127" s="182" t="n"/>
      <c r="BG127" s="182" t="n"/>
      <c r="BH127" s="182" t="n"/>
      <c r="BI127" s="182" t="n"/>
      <c r="BJ127" s="182" t="n"/>
      <c r="BK127" s="182" t="n"/>
      <c r="BL127" s="182" t="n"/>
      <c r="BM127" s="182" t="n"/>
      <c r="BN127" s="182" t="n"/>
      <c r="BO127" s="182" t="n"/>
      <c r="BP127" s="182" t="n"/>
      <c r="BQ127" s="182" t="n"/>
      <c r="BR127" s="182" t="n"/>
      <c r="BS127" s="182" t="n"/>
      <c r="BT127" s="182" t="n"/>
      <c r="BU127" s="182" t="n"/>
      <c r="BV127" s="182" t="n"/>
      <c r="BW127" s="182" t="n"/>
      <c r="BX127" s="182" t="n"/>
      <c r="BY127" s="182" t="n"/>
      <c r="BZ127" s="182" t="n"/>
      <c r="CA127" s="182" t="n"/>
      <c r="CB127" s="182" t="n"/>
      <c r="CC127" s="182" t="n"/>
      <c r="CD127" s="182" t="n"/>
      <c r="CE127" s="182" t="n"/>
      <c r="CF127" s="182" t="n"/>
      <c r="CG127" s="182" t="n"/>
      <c r="CH127" s="182" t="n"/>
      <c r="CI127" s="182" t="n"/>
      <c r="CJ127" s="182" t="n"/>
      <c r="CK127" s="182" t="n"/>
      <c r="CL127" s="182" t="n"/>
      <c r="CM127" s="182" t="n"/>
      <c r="CN127" s="182" t="n"/>
      <c r="CO127" s="182" t="n"/>
      <c r="CP127" s="182" t="n"/>
      <c r="CQ127" s="182" t="n"/>
      <c r="CR127" s="182" t="n"/>
      <c r="CS127" s="182" t="n"/>
      <c r="CT127" s="182" t="n"/>
      <c r="CU127" s="182" t="n"/>
      <c r="CV127" s="182" t="n"/>
      <c r="CW127" s="182" t="n"/>
      <c r="CX127" s="182" t="n"/>
      <c r="CY127" s="182" t="n"/>
      <c r="CZ127" s="182" t="n"/>
      <c r="DA127" s="182" t="n"/>
      <c r="DB127" s="182" t="n"/>
      <c r="DC127" s="182" t="n"/>
      <c r="DD127" s="182" t="n"/>
      <c r="DE127" s="182" t="n"/>
      <c r="DF127" s="182" t="n"/>
      <c r="DG127" s="182" t="n"/>
      <c r="DH127" s="182" t="n"/>
      <c r="DI127" s="182" t="n"/>
      <c r="DJ127" s="182" t="n"/>
      <c r="DK127" s="182" t="n"/>
      <c r="DL127" s="182" t="n"/>
      <c r="DM127" s="182" t="n"/>
      <c r="DN127" s="182" t="n"/>
      <c r="DO127" s="182" t="n"/>
      <c r="DP127" s="182" t="n"/>
      <c r="DQ127" s="182" t="n"/>
      <c r="DR127" s="182" t="n"/>
      <c r="DS127" s="182" t="n"/>
      <c r="DT127" s="182" t="n"/>
      <c r="DU127" s="182" t="n"/>
      <c r="DV127" s="182" t="n"/>
      <c r="DW127" s="182" t="n"/>
      <c r="DX127" s="182" t="n"/>
      <c r="DY127" s="182" t="n"/>
      <c r="DZ127" s="182" t="n"/>
      <c r="EA127" s="182" t="n"/>
      <c r="EB127" s="182" t="n"/>
      <c r="EC127" s="182" t="n"/>
      <c r="ED127" s="182" t="n"/>
      <c r="EE127" s="182" t="n"/>
      <c r="EF127" s="182" t="n"/>
      <c r="EG127" s="182" t="n"/>
      <c r="EH127" s="182" t="n"/>
      <c r="EI127" s="182" t="n"/>
      <c r="EJ127" s="182" t="n"/>
      <c r="EK127" s="182" t="n"/>
      <c r="EL127" s="182" t="n"/>
      <c r="EM127" s="182" t="n"/>
      <c r="EN127" s="182" t="n"/>
      <c r="EO127" s="182" t="n"/>
      <c r="EP127" s="182" t="n"/>
      <c r="EQ127" s="182" t="n"/>
      <c r="ER127" s="182" t="n"/>
      <c r="ES127" s="182" t="n"/>
      <c r="ET127" s="182" t="n"/>
      <c r="EU127" s="182" t="n"/>
      <c r="EV127" s="182" t="n"/>
      <c r="EW127" s="182" t="n"/>
      <c r="EX127" s="182" t="n"/>
      <c r="EY127" s="182" t="n"/>
      <c r="EZ127" s="182" t="n"/>
      <c r="FA127" s="182" t="n"/>
      <c r="FB127" s="182" t="n"/>
      <c r="FC127" s="182" t="n"/>
      <c r="FD127" s="182" t="n"/>
      <c r="FE127" s="184" t="n"/>
      <c r="FF127" s="184" t="n"/>
      <c r="FG127" s="184" t="n"/>
      <c r="FH127" s="185">
        <f>SUM(F127:FG127)</f>
        <v/>
      </c>
      <c r="FI127" s="186">
        <f>E127-FH127</f>
        <v/>
      </c>
    </row>
    <row r="128">
      <c r="A128" s="108" t="n">
        <v>127</v>
      </c>
      <c r="B128" s="179" t="n">
        <v>44530</v>
      </c>
      <c r="C128" s="105" t="inlineStr">
        <is>
          <t>DIGIKEY-4500629217</t>
        </is>
      </c>
      <c r="D128" s="180" t="n">
        <v>44460</v>
      </c>
      <c r="E128" s="181">
        <f>74.3+45.57</f>
        <v/>
      </c>
      <c r="F128" s="182" t="n"/>
      <c r="G128" s="182" t="n"/>
      <c r="H128" s="182" t="n"/>
      <c r="I128" s="182" t="n"/>
      <c r="J128" s="182" t="n"/>
      <c r="K128" s="182" t="n"/>
      <c r="L128" s="182" t="n"/>
      <c r="M128" s="182" t="n"/>
      <c r="N128" s="182" t="n"/>
      <c r="O128" s="182" t="n"/>
      <c r="P128" s="182" t="n"/>
      <c r="Q128" s="182" t="n"/>
      <c r="R128" s="182" t="n"/>
      <c r="S128" s="182" t="n"/>
      <c r="T128" s="182" t="n"/>
      <c r="U128" s="182" t="n"/>
      <c r="V128" s="182" t="n"/>
      <c r="W128" s="182" t="n"/>
      <c r="X128" s="182" t="n"/>
      <c r="Y128" s="182" t="n"/>
      <c r="Z128" s="182" t="n"/>
      <c r="AA128" s="182" t="n"/>
      <c r="AB128" s="182" t="n"/>
      <c r="AC128" s="182" t="n"/>
      <c r="AD128" s="182" t="n"/>
      <c r="AE128" s="182" t="n"/>
      <c r="AF128" s="182" t="n"/>
      <c r="AG128" s="182" t="n"/>
      <c r="AH128" s="182" t="n"/>
      <c r="AI128" s="182" t="n"/>
      <c r="AJ128" s="182" t="n"/>
      <c r="AK128" s="182" t="n"/>
      <c r="AL128" s="182" t="n"/>
      <c r="AM128" s="182" t="n"/>
      <c r="AN128" s="182" t="n"/>
      <c r="AO128" s="182" t="n"/>
      <c r="AP128" s="182" t="n"/>
      <c r="AQ128" s="183">
        <f>74.3+45.57</f>
        <v/>
      </c>
      <c r="AR128" s="182" t="n"/>
      <c r="AS128" s="182" t="n"/>
      <c r="AT128" s="182" t="n"/>
      <c r="AU128" s="182" t="n"/>
      <c r="AV128" s="182" t="n"/>
      <c r="AW128" s="182" t="n"/>
      <c r="AX128" s="182" t="n"/>
      <c r="AY128" s="182" t="n"/>
      <c r="AZ128" s="182" t="n"/>
      <c r="BA128" s="182" t="n"/>
      <c r="BB128" s="182" t="n"/>
      <c r="BC128" s="182" t="n"/>
      <c r="BD128" s="182" t="n"/>
      <c r="BE128" s="182" t="n"/>
      <c r="BF128" s="182" t="n"/>
      <c r="BG128" s="182" t="n"/>
      <c r="BH128" s="182" t="n"/>
      <c r="BI128" s="182" t="n"/>
      <c r="BJ128" s="182" t="n"/>
      <c r="BK128" s="182" t="n"/>
      <c r="BL128" s="182" t="n"/>
      <c r="BM128" s="182" t="n"/>
      <c r="BN128" s="182" t="n"/>
      <c r="BO128" s="182" t="n"/>
      <c r="BP128" s="182" t="n"/>
      <c r="BQ128" s="182" t="n"/>
      <c r="BR128" s="182" t="n"/>
      <c r="BS128" s="182" t="n"/>
      <c r="BT128" s="182" t="n"/>
      <c r="BU128" s="182" t="n"/>
      <c r="BV128" s="182" t="n"/>
      <c r="BW128" s="182" t="n"/>
      <c r="BX128" s="182" t="n"/>
      <c r="BY128" s="182" t="n"/>
      <c r="BZ128" s="182" t="n"/>
      <c r="CA128" s="182" t="n"/>
      <c r="CB128" s="182" t="n"/>
      <c r="CC128" s="182" t="n"/>
      <c r="CD128" s="182" t="n"/>
      <c r="CE128" s="182" t="n"/>
      <c r="CF128" s="182" t="n"/>
      <c r="CG128" s="182" t="n"/>
      <c r="CH128" s="182" t="n"/>
      <c r="CI128" s="182" t="n"/>
      <c r="CJ128" s="182" t="n"/>
      <c r="CK128" s="182" t="n"/>
      <c r="CL128" s="182" t="n"/>
      <c r="CM128" s="182" t="n"/>
      <c r="CN128" s="182" t="n"/>
      <c r="CO128" s="182" t="n"/>
      <c r="CP128" s="182" t="n"/>
      <c r="CQ128" s="182" t="n"/>
      <c r="CR128" s="182" t="n"/>
      <c r="CS128" s="182" t="n"/>
      <c r="CT128" s="182" t="n"/>
      <c r="CU128" s="182" t="n"/>
      <c r="CV128" s="182" t="n"/>
      <c r="CW128" s="182" t="n"/>
      <c r="CX128" s="182" t="n"/>
      <c r="CY128" s="182" t="n"/>
      <c r="CZ128" s="182" t="n"/>
      <c r="DA128" s="182" t="n"/>
      <c r="DB128" s="182" t="n"/>
      <c r="DC128" s="182" t="n"/>
      <c r="DD128" s="182" t="n"/>
      <c r="DE128" s="182" t="n"/>
      <c r="DF128" s="182" t="n"/>
      <c r="DG128" s="182" t="n"/>
      <c r="DH128" s="182" t="n"/>
      <c r="DI128" s="182" t="n"/>
      <c r="DJ128" s="182" t="n"/>
      <c r="DK128" s="182" t="n"/>
      <c r="DL128" s="182" t="n"/>
      <c r="DM128" s="182" t="n"/>
      <c r="DN128" s="182" t="n"/>
      <c r="DO128" s="182" t="n"/>
      <c r="DP128" s="182" t="n"/>
      <c r="DQ128" s="182" t="n"/>
      <c r="DR128" s="182" t="n"/>
      <c r="DS128" s="182" t="n"/>
      <c r="DT128" s="182" t="n"/>
      <c r="DU128" s="182" t="n"/>
      <c r="DV128" s="182" t="n"/>
      <c r="DW128" s="182" t="n"/>
      <c r="DX128" s="182" t="n"/>
      <c r="DY128" s="182" t="n"/>
      <c r="DZ128" s="182" t="n"/>
      <c r="EA128" s="182" t="n"/>
      <c r="EB128" s="182" t="n"/>
      <c r="EC128" s="182" t="n"/>
      <c r="ED128" s="182" t="n"/>
      <c r="EE128" s="182" t="n"/>
      <c r="EF128" s="182" t="n"/>
      <c r="EG128" s="182" t="n"/>
      <c r="EH128" s="182" t="n"/>
      <c r="EI128" s="182" t="n"/>
      <c r="EJ128" s="182" t="n"/>
      <c r="EK128" s="182" t="n"/>
      <c r="EL128" s="182" t="n"/>
      <c r="EM128" s="182" t="n"/>
      <c r="EN128" s="182" t="n"/>
      <c r="EO128" s="182" t="n"/>
      <c r="EP128" s="182" t="n"/>
      <c r="EQ128" s="182" t="n"/>
      <c r="ER128" s="182" t="n"/>
      <c r="ES128" s="182" t="n"/>
      <c r="ET128" s="182" t="n"/>
      <c r="EU128" s="182" t="n"/>
      <c r="EV128" s="182" t="n"/>
      <c r="EW128" s="182" t="n"/>
      <c r="EX128" s="182" t="n"/>
      <c r="EY128" s="182" t="n"/>
      <c r="EZ128" s="182" t="n"/>
      <c r="FA128" s="182" t="n"/>
      <c r="FB128" s="182" t="n"/>
      <c r="FC128" s="182" t="n"/>
      <c r="FD128" s="182" t="n"/>
      <c r="FE128" s="184" t="n"/>
      <c r="FF128" s="184" t="n"/>
      <c r="FG128" s="184" t="n"/>
      <c r="FH128" s="185">
        <f>SUM(F128:FG128)</f>
        <v/>
      </c>
      <c r="FI128" s="186">
        <f>E128-FH128</f>
        <v/>
      </c>
    </row>
    <row r="129">
      <c r="A129" s="5" t="n">
        <v>128</v>
      </c>
      <c r="B129" s="179" t="n">
        <v>44530</v>
      </c>
      <c r="C129" s="68" t="inlineStr">
        <is>
          <t>DIGIKEY-4500629564</t>
        </is>
      </c>
      <c r="D129" s="180" t="n">
        <v>44461</v>
      </c>
      <c r="E129" s="181" t="n">
        <v>0.83</v>
      </c>
      <c r="F129" s="182" t="n"/>
      <c r="G129" s="182" t="n"/>
      <c r="H129" s="182" t="n"/>
      <c r="I129" s="182" t="n"/>
      <c r="J129" s="182" t="n"/>
      <c r="K129" s="182" t="n"/>
      <c r="L129" s="182" t="n"/>
      <c r="M129" s="182" t="n"/>
      <c r="N129" s="182" t="n"/>
      <c r="O129" s="182" t="n"/>
      <c r="P129" s="182" t="n"/>
      <c r="Q129" s="182" t="n"/>
      <c r="R129" s="182" t="n"/>
      <c r="S129" s="182" t="n"/>
      <c r="T129" s="182" t="n"/>
      <c r="U129" s="182" t="n"/>
      <c r="V129" s="182" t="n"/>
      <c r="W129" s="182" t="n"/>
      <c r="X129" s="182" t="n"/>
      <c r="Y129" s="182" t="n"/>
      <c r="Z129" s="182" t="n"/>
      <c r="AA129" s="182" t="n"/>
      <c r="AB129" s="182" t="n"/>
      <c r="AC129" s="182" t="n"/>
      <c r="AD129" s="182" t="n"/>
      <c r="AE129" s="182" t="n"/>
      <c r="AF129" s="182" t="n"/>
      <c r="AG129" s="182" t="n"/>
      <c r="AH129" s="182" t="n"/>
      <c r="AI129" s="182" t="n"/>
      <c r="AJ129" s="182" t="n"/>
      <c r="AK129" s="182" t="n"/>
      <c r="AL129" s="182" t="n"/>
      <c r="AM129" s="182" t="n"/>
      <c r="AN129" s="183" t="n">
        <v>0.83</v>
      </c>
      <c r="AO129" s="182" t="n"/>
      <c r="AP129" s="182" t="n"/>
      <c r="AQ129" s="182" t="n"/>
      <c r="AR129" s="182" t="n"/>
      <c r="AS129" s="182" t="n"/>
      <c r="AT129" s="182" t="n"/>
      <c r="AU129" s="182" t="n"/>
      <c r="AV129" s="182" t="n"/>
      <c r="AW129" s="182" t="n"/>
      <c r="AX129" s="182" t="n"/>
      <c r="AY129" s="182" t="n"/>
      <c r="AZ129" s="182" t="n"/>
      <c r="BA129" s="182" t="n"/>
      <c r="BB129" s="182" t="n"/>
      <c r="BC129" s="182" t="n"/>
      <c r="BD129" s="182" t="n"/>
      <c r="BE129" s="182" t="n"/>
      <c r="BF129" s="182" t="n"/>
      <c r="BG129" s="182" t="n"/>
      <c r="BH129" s="182" t="n"/>
      <c r="BI129" s="182" t="n"/>
      <c r="BJ129" s="182" t="n"/>
      <c r="BK129" s="182" t="n"/>
      <c r="BL129" s="182" t="n"/>
      <c r="BM129" s="182" t="n"/>
      <c r="BN129" s="182" t="n"/>
      <c r="BO129" s="182" t="n"/>
      <c r="BP129" s="182" t="n"/>
      <c r="BQ129" s="182" t="n"/>
      <c r="BR129" s="182" t="n"/>
      <c r="BS129" s="182" t="n"/>
      <c r="BT129" s="182" t="n"/>
      <c r="BU129" s="182" t="n"/>
      <c r="BV129" s="182" t="n"/>
      <c r="BW129" s="182" t="n"/>
      <c r="BX129" s="182" t="n"/>
      <c r="BY129" s="182" t="n"/>
      <c r="BZ129" s="182" t="n"/>
      <c r="CA129" s="182" t="n"/>
      <c r="CB129" s="182" t="n"/>
      <c r="CC129" s="182" t="n"/>
      <c r="CD129" s="182" t="n"/>
      <c r="CE129" s="182" t="n"/>
      <c r="CF129" s="182" t="n"/>
      <c r="CG129" s="182" t="n"/>
      <c r="CH129" s="182" t="n"/>
      <c r="CI129" s="182" t="n"/>
      <c r="CJ129" s="182" t="n"/>
      <c r="CK129" s="182" t="n"/>
      <c r="CL129" s="182" t="n"/>
      <c r="CM129" s="182" t="n"/>
      <c r="CN129" s="182" t="n"/>
      <c r="CO129" s="182" t="n"/>
      <c r="CP129" s="182" t="n"/>
      <c r="CQ129" s="182" t="n"/>
      <c r="CR129" s="182" t="n"/>
      <c r="CS129" s="182" t="n"/>
      <c r="CT129" s="182" t="n"/>
      <c r="CU129" s="182" t="n"/>
      <c r="CV129" s="182" t="n"/>
      <c r="CW129" s="182" t="n"/>
      <c r="CX129" s="182" t="n"/>
      <c r="CY129" s="182" t="n"/>
      <c r="CZ129" s="182" t="n"/>
      <c r="DA129" s="182" t="n"/>
      <c r="DB129" s="182" t="n"/>
      <c r="DC129" s="182" t="n"/>
      <c r="DD129" s="182" t="n"/>
      <c r="DE129" s="182" t="n"/>
      <c r="DF129" s="182" t="n"/>
      <c r="DG129" s="182" t="n"/>
      <c r="DH129" s="182" t="n"/>
      <c r="DI129" s="182" t="n"/>
      <c r="DJ129" s="182" t="n"/>
      <c r="DK129" s="182" t="n"/>
      <c r="DL129" s="182" t="n"/>
      <c r="DM129" s="182" t="n"/>
      <c r="DN129" s="182" t="n"/>
      <c r="DO129" s="182" t="n"/>
      <c r="DP129" s="182" t="n"/>
      <c r="DQ129" s="182" t="n"/>
      <c r="DR129" s="182" t="n"/>
      <c r="DS129" s="182" t="n"/>
      <c r="DT129" s="182" t="n"/>
      <c r="DU129" s="182" t="n"/>
      <c r="DV129" s="182" t="n"/>
      <c r="DW129" s="182" t="n"/>
      <c r="DX129" s="182" t="n"/>
      <c r="DY129" s="182" t="n"/>
      <c r="DZ129" s="182" t="n"/>
      <c r="EA129" s="182" t="n"/>
      <c r="EB129" s="182" t="n"/>
      <c r="EC129" s="182" t="n"/>
      <c r="ED129" s="182" t="n"/>
      <c r="EE129" s="182" t="n"/>
      <c r="EF129" s="182" t="n"/>
      <c r="EG129" s="182" t="n"/>
      <c r="EH129" s="182" t="n"/>
      <c r="EI129" s="182" t="n"/>
      <c r="EJ129" s="182" t="n"/>
      <c r="EK129" s="182" t="n"/>
      <c r="EL129" s="182" t="n"/>
      <c r="EM129" s="182" t="n"/>
      <c r="EN129" s="182" t="n"/>
      <c r="EO129" s="182" t="n"/>
      <c r="EP129" s="182" t="n"/>
      <c r="EQ129" s="182" t="n"/>
      <c r="ER129" s="182" t="n"/>
      <c r="ES129" s="182" t="n"/>
      <c r="ET129" s="182" t="n"/>
      <c r="EU129" s="182" t="n"/>
      <c r="EV129" s="182" t="n"/>
      <c r="EW129" s="182" t="n"/>
      <c r="EX129" s="182" t="n"/>
      <c r="EY129" s="182" t="n"/>
      <c r="EZ129" s="182" t="n"/>
      <c r="FA129" s="182" t="n"/>
      <c r="FB129" s="182" t="n"/>
      <c r="FC129" s="182" t="n"/>
      <c r="FD129" s="182" t="n"/>
      <c r="FE129" s="184" t="n"/>
      <c r="FF129" s="184" t="n"/>
      <c r="FG129" s="184" t="n"/>
      <c r="FH129" s="185">
        <f>SUM(F129:FG129)</f>
        <v/>
      </c>
      <c r="FI129" s="186">
        <f>E129-FH129</f>
        <v/>
      </c>
    </row>
    <row r="130">
      <c r="A130" s="5" t="n">
        <v>129</v>
      </c>
      <c r="B130" s="179" t="n">
        <v>44530</v>
      </c>
      <c r="C130" s="68" t="inlineStr">
        <is>
          <t>DIGIKEY-4500628685</t>
        </is>
      </c>
      <c r="D130" s="180" t="n">
        <v>44455</v>
      </c>
      <c r="E130" s="181" t="n">
        <v>27.63</v>
      </c>
      <c r="F130" s="182" t="n"/>
      <c r="G130" s="182" t="n"/>
      <c r="H130" s="182" t="n"/>
      <c r="I130" s="182" t="n"/>
      <c r="J130" s="182" t="n"/>
      <c r="K130" s="182" t="n"/>
      <c r="L130" s="182" t="n"/>
      <c r="M130" s="182" t="n"/>
      <c r="N130" s="182" t="n"/>
      <c r="O130" s="182" t="n"/>
      <c r="P130" s="182" t="n"/>
      <c r="Q130" s="182" t="n"/>
      <c r="R130" s="182" t="n"/>
      <c r="S130" s="182" t="n"/>
      <c r="T130" s="182" t="n"/>
      <c r="U130" s="182" t="n"/>
      <c r="V130" s="182" t="n"/>
      <c r="W130" s="182" t="n"/>
      <c r="X130" s="182" t="n"/>
      <c r="Y130" s="182" t="n"/>
      <c r="Z130" s="182" t="n"/>
      <c r="AA130" s="182" t="n"/>
      <c r="AB130" s="182" t="n"/>
      <c r="AC130" s="182" t="n"/>
      <c r="AD130" s="182" t="n"/>
      <c r="AE130" s="182" t="n"/>
      <c r="AF130" s="182" t="n"/>
      <c r="AG130" s="182" t="n"/>
      <c r="AH130" s="182" t="n"/>
      <c r="AI130" s="182" t="n"/>
      <c r="AJ130" s="182" t="n"/>
      <c r="AK130" s="182" t="n"/>
      <c r="AL130" s="182" t="n"/>
      <c r="AM130" s="182" t="n"/>
      <c r="AN130" s="182" t="n"/>
      <c r="AO130" s="182" t="n"/>
      <c r="AP130" s="182" t="n"/>
      <c r="AQ130" s="182" t="n"/>
      <c r="AR130" s="182" t="n"/>
      <c r="AS130" s="182" t="n"/>
      <c r="AT130" s="182" t="n"/>
      <c r="AU130" s="182" t="n"/>
      <c r="AV130" s="182" t="n"/>
      <c r="AW130" s="182" t="n"/>
      <c r="AX130" s="182" t="n"/>
      <c r="AY130" s="182" t="n"/>
      <c r="AZ130" s="182" t="n"/>
      <c r="BA130" s="182" t="n"/>
      <c r="BB130" s="182" t="n"/>
      <c r="BC130" s="182" t="n"/>
      <c r="BD130" s="182" t="n"/>
      <c r="BE130" s="182" t="n"/>
      <c r="BF130" s="182" t="n"/>
      <c r="BG130" s="182" t="n"/>
      <c r="BH130" s="182" t="n"/>
      <c r="BI130" s="182" t="n"/>
      <c r="BJ130" s="182" t="n"/>
      <c r="BK130" s="183" t="n">
        <v>27.63</v>
      </c>
      <c r="BL130" s="182" t="n"/>
      <c r="BM130" s="182" t="n"/>
      <c r="BN130" s="182" t="n"/>
      <c r="BO130" s="182" t="n"/>
      <c r="BP130" s="182" t="n"/>
      <c r="BQ130" s="182" t="n"/>
      <c r="BR130" s="182" t="n"/>
      <c r="BS130" s="182" t="n"/>
      <c r="BT130" s="182" t="n"/>
      <c r="BU130" s="182" t="n"/>
      <c r="BV130" s="182" t="n"/>
      <c r="BW130" s="182" t="n"/>
      <c r="BX130" s="182" t="n"/>
      <c r="BY130" s="182" t="n"/>
      <c r="BZ130" s="182" t="n"/>
      <c r="CA130" s="182" t="n"/>
      <c r="CB130" s="182" t="n"/>
      <c r="CC130" s="182" t="n"/>
      <c r="CD130" s="182" t="n"/>
      <c r="CE130" s="182" t="n"/>
      <c r="CF130" s="182" t="n"/>
      <c r="CG130" s="182" t="n"/>
      <c r="CH130" s="182" t="n"/>
      <c r="CI130" s="182" t="n"/>
      <c r="CJ130" s="182" t="n"/>
      <c r="CK130" s="182" t="n"/>
      <c r="CL130" s="182" t="n"/>
      <c r="CM130" s="182" t="n"/>
      <c r="CN130" s="182" t="n"/>
      <c r="CO130" s="182" t="n"/>
      <c r="CP130" s="182" t="n"/>
      <c r="CQ130" s="182" t="n"/>
      <c r="CR130" s="182" t="n"/>
      <c r="CS130" s="182" t="n"/>
      <c r="CT130" s="182" t="n"/>
      <c r="CU130" s="182" t="n"/>
      <c r="CV130" s="182" t="n"/>
      <c r="CW130" s="182" t="n"/>
      <c r="CX130" s="182" t="n"/>
      <c r="CY130" s="182" t="n"/>
      <c r="CZ130" s="182" t="n"/>
      <c r="DA130" s="182" t="n"/>
      <c r="DB130" s="182" t="n"/>
      <c r="DC130" s="182" t="n"/>
      <c r="DD130" s="182" t="n"/>
      <c r="DE130" s="182" t="n"/>
      <c r="DF130" s="182" t="n"/>
      <c r="DG130" s="182" t="n"/>
      <c r="DH130" s="182" t="n"/>
      <c r="DI130" s="182" t="n"/>
      <c r="DJ130" s="182" t="n"/>
      <c r="DK130" s="182" t="n"/>
      <c r="DL130" s="182" t="n"/>
      <c r="DM130" s="182" t="n"/>
      <c r="DN130" s="182" t="n"/>
      <c r="DO130" s="182" t="n"/>
      <c r="DP130" s="182" t="n"/>
      <c r="DQ130" s="182" t="n"/>
      <c r="DR130" s="182" t="n"/>
      <c r="DS130" s="182" t="n"/>
      <c r="DT130" s="182" t="n"/>
      <c r="DU130" s="182" t="n"/>
      <c r="DV130" s="182" t="n"/>
      <c r="DW130" s="182" t="n"/>
      <c r="DX130" s="182" t="n"/>
      <c r="DY130" s="182" t="n"/>
      <c r="DZ130" s="182" t="n"/>
      <c r="EA130" s="182" t="n"/>
      <c r="EB130" s="182" t="n"/>
      <c r="EC130" s="182" t="n"/>
      <c r="ED130" s="182" t="n"/>
      <c r="EE130" s="182" t="n"/>
      <c r="EF130" s="182" t="n"/>
      <c r="EG130" s="182" t="n"/>
      <c r="EH130" s="182" t="n"/>
      <c r="EI130" s="182" t="n"/>
      <c r="EJ130" s="182" t="n"/>
      <c r="EK130" s="182" t="n"/>
      <c r="EL130" s="182" t="n"/>
      <c r="EM130" s="182" t="n"/>
      <c r="EN130" s="182" t="n"/>
      <c r="EO130" s="182" t="n"/>
      <c r="EP130" s="182" t="n"/>
      <c r="EQ130" s="182" t="n"/>
      <c r="ER130" s="182" t="n"/>
      <c r="ES130" s="182" t="n"/>
      <c r="ET130" s="182" t="n"/>
      <c r="EU130" s="182" t="n"/>
      <c r="EV130" s="182" t="n"/>
      <c r="EW130" s="182" t="n"/>
      <c r="EX130" s="182" t="n"/>
      <c r="EY130" s="182" t="n"/>
      <c r="EZ130" s="182" t="n"/>
      <c r="FA130" s="182" t="n"/>
      <c r="FB130" s="182" t="n"/>
      <c r="FC130" s="182" t="n"/>
      <c r="FD130" s="182" t="n"/>
      <c r="FE130" s="184" t="n"/>
      <c r="FF130" s="184" t="n"/>
      <c r="FG130" s="184" t="n"/>
      <c r="FH130" s="185">
        <f>SUM(F130:FG130)</f>
        <v/>
      </c>
      <c r="FI130" s="186">
        <f>E130-FH130</f>
        <v/>
      </c>
    </row>
    <row r="131">
      <c r="A131" s="5" t="n">
        <v>130</v>
      </c>
      <c r="B131" s="179" t="n">
        <v>44530</v>
      </c>
      <c r="C131" s="68" t="inlineStr">
        <is>
          <t>DIGIKEY-4500628822</t>
        </is>
      </c>
      <c r="D131" s="180" t="n">
        <v>44456</v>
      </c>
      <c r="E131" s="181" t="n">
        <v>0.67</v>
      </c>
      <c r="F131" s="182" t="n"/>
      <c r="G131" s="182" t="n"/>
      <c r="H131" s="182" t="n"/>
      <c r="I131" s="182" t="n"/>
      <c r="J131" s="182" t="n"/>
      <c r="K131" s="182" t="n"/>
      <c r="L131" s="182" t="n"/>
      <c r="M131" s="182" t="n"/>
      <c r="N131" s="182" t="n"/>
      <c r="O131" s="182" t="n"/>
      <c r="P131" s="182" t="n"/>
      <c r="Q131" s="182" t="n"/>
      <c r="R131" s="182" t="n"/>
      <c r="S131" s="182" t="n"/>
      <c r="T131" s="182" t="n"/>
      <c r="U131" s="182" t="n"/>
      <c r="V131" s="182" t="n"/>
      <c r="W131" s="182" t="n"/>
      <c r="X131" s="182" t="n"/>
      <c r="Y131" s="182" t="n"/>
      <c r="Z131" s="182" t="n"/>
      <c r="AA131" s="182" t="n"/>
      <c r="AB131" s="182" t="n"/>
      <c r="AC131" s="182" t="n"/>
      <c r="AD131" s="182" t="n"/>
      <c r="AE131" s="182" t="n"/>
      <c r="AF131" s="182" t="n"/>
      <c r="AG131" s="182" t="n"/>
      <c r="AH131" s="182" t="n"/>
      <c r="AI131" s="182" t="n"/>
      <c r="AJ131" s="182" t="n"/>
      <c r="AK131" s="182" t="n"/>
      <c r="AL131" s="182" t="n"/>
      <c r="AM131" s="182" t="n"/>
      <c r="AN131" s="182" t="n"/>
      <c r="AO131" s="182" t="n"/>
      <c r="AP131" s="182" t="n"/>
      <c r="AQ131" s="182" t="n"/>
      <c r="AR131" s="182" t="n"/>
      <c r="AS131" s="182" t="n"/>
      <c r="AT131" s="182" t="n"/>
      <c r="AU131" s="182" t="n"/>
      <c r="AV131" s="182" t="n"/>
      <c r="AW131" s="182" t="n"/>
      <c r="AX131" s="182" t="n"/>
      <c r="AY131" s="182" t="n"/>
      <c r="AZ131" s="182" t="n"/>
      <c r="BA131" s="182" t="n"/>
      <c r="BB131" s="182" t="n"/>
      <c r="BC131" s="182" t="n"/>
      <c r="BD131" s="182" t="n"/>
      <c r="BE131" s="182" t="n"/>
      <c r="BF131" s="182" t="n"/>
      <c r="BG131" s="182" t="n"/>
      <c r="BH131" s="182" t="n"/>
      <c r="BI131" s="182" t="n"/>
      <c r="BJ131" s="182" t="n"/>
      <c r="BK131" s="182" t="n"/>
      <c r="BL131" s="182" t="n"/>
      <c r="BM131" s="183" t="n">
        <v>0.67</v>
      </c>
      <c r="BN131" s="182" t="n"/>
      <c r="BO131" s="182" t="n"/>
      <c r="BP131" s="182" t="n"/>
      <c r="BQ131" s="182" t="n"/>
      <c r="BR131" s="182" t="n"/>
      <c r="BS131" s="182" t="n"/>
      <c r="BT131" s="182" t="n"/>
      <c r="BU131" s="182" t="n"/>
      <c r="BV131" s="182" t="n"/>
      <c r="BW131" s="182" t="n"/>
      <c r="BX131" s="182" t="n"/>
      <c r="BY131" s="182" t="n"/>
      <c r="BZ131" s="182" t="n"/>
      <c r="CA131" s="182" t="n"/>
      <c r="CB131" s="182" t="n"/>
      <c r="CC131" s="182" t="n"/>
      <c r="CD131" s="182" t="n"/>
      <c r="CE131" s="182" t="n"/>
      <c r="CF131" s="182" t="n"/>
      <c r="CG131" s="182" t="n"/>
      <c r="CH131" s="182" t="n"/>
      <c r="CI131" s="182" t="n"/>
      <c r="CJ131" s="182" t="n"/>
      <c r="CK131" s="182" t="n"/>
      <c r="CL131" s="182" t="n"/>
      <c r="CM131" s="182" t="n"/>
      <c r="CN131" s="182" t="n"/>
      <c r="CO131" s="182" t="n"/>
      <c r="CP131" s="182" t="n"/>
      <c r="CQ131" s="182" t="n"/>
      <c r="CR131" s="182" t="n"/>
      <c r="CS131" s="182" t="n"/>
      <c r="CT131" s="182" t="n"/>
      <c r="CU131" s="182" t="n"/>
      <c r="CV131" s="182" t="n"/>
      <c r="CW131" s="182" t="n"/>
      <c r="CX131" s="182" t="n"/>
      <c r="CY131" s="182" t="n"/>
      <c r="CZ131" s="182" t="n"/>
      <c r="DA131" s="182" t="n"/>
      <c r="DB131" s="182" t="n"/>
      <c r="DC131" s="182" t="n"/>
      <c r="DD131" s="182" t="n"/>
      <c r="DE131" s="182" t="n"/>
      <c r="DF131" s="182" t="n"/>
      <c r="DG131" s="182" t="n"/>
      <c r="DH131" s="182" t="n"/>
      <c r="DI131" s="182" t="n"/>
      <c r="DJ131" s="182" t="n"/>
      <c r="DK131" s="182" t="n"/>
      <c r="DL131" s="182" t="n"/>
      <c r="DM131" s="182" t="n"/>
      <c r="DN131" s="182" t="n"/>
      <c r="DO131" s="182" t="n"/>
      <c r="DP131" s="182" t="n"/>
      <c r="DQ131" s="182" t="n"/>
      <c r="DR131" s="182" t="n"/>
      <c r="DS131" s="182" t="n"/>
      <c r="DT131" s="182" t="n"/>
      <c r="DU131" s="182" t="n"/>
      <c r="DV131" s="182" t="n"/>
      <c r="DW131" s="182" t="n"/>
      <c r="DX131" s="182" t="n"/>
      <c r="DY131" s="182" t="n"/>
      <c r="DZ131" s="182" t="n"/>
      <c r="EA131" s="182" t="n"/>
      <c r="EB131" s="182" t="n"/>
      <c r="EC131" s="182" t="n"/>
      <c r="ED131" s="182" t="n"/>
      <c r="EE131" s="182" t="n"/>
      <c r="EF131" s="182" t="n"/>
      <c r="EG131" s="182" t="n"/>
      <c r="EH131" s="182" t="n"/>
      <c r="EI131" s="182" t="n"/>
      <c r="EJ131" s="182" t="n"/>
      <c r="EK131" s="182" t="n"/>
      <c r="EL131" s="182" t="n"/>
      <c r="EM131" s="182" t="n"/>
      <c r="EN131" s="182" t="n"/>
      <c r="EO131" s="182" t="n"/>
      <c r="EP131" s="182" t="n"/>
      <c r="EQ131" s="182" t="n"/>
      <c r="ER131" s="182" t="n"/>
      <c r="ES131" s="182" t="n"/>
      <c r="ET131" s="182" t="n"/>
      <c r="EU131" s="182" t="n"/>
      <c r="EV131" s="182" t="n"/>
      <c r="EW131" s="182" t="n"/>
      <c r="EX131" s="182" t="n"/>
      <c r="EY131" s="182" t="n"/>
      <c r="EZ131" s="182" t="n"/>
      <c r="FA131" s="182" t="n"/>
      <c r="FB131" s="182" t="n"/>
      <c r="FC131" s="182" t="n"/>
      <c r="FD131" s="182" t="n"/>
      <c r="FE131" s="184" t="n"/>
      <c r="FF131" s="184" t="n"/>
      <c r="FG131" s="184" t="n"/>
      <c r="FH131" s="185">
        <f>SUM(F131:FG131)</f>
        <v/>
      </c>
      <c r="FI131" s="186">
        <f>E131-FH131</f>
        <v/>
      </c>
    </row>
    <row r="132">
      <c r="A132" s="5" t="n">
        <v>131</v>
      </c>
      <c r="B132" s="179" t="n">
        <v>44530</v>
      </c>
      <c r="C132" s="105" t="inlineStr">
        <is>
          <t>DIGIKEY-4500628835</t>
        </is>
      </c>
      <c r="D132" s="180" t="n">
        <v>44456</v>
      </c>
      <c r="E132" s="181">
        <f>170.1+853.57</f>
        <v/>
      </c>
      <c r="F132" s="182" t="n"/>
      <c r="G132" s="182" t="n"/>
      <c r="H132" s="182" t="n"/>
      <c r="I132" s="182" t="n"/>
      <c r="J132" s="182" t="n"/>
      <c r="K132" s="182" t="n"/>
      <c r="L132" s="182" t="n"/>
      <c r="M132" s="182" t="n"/>
      <c r="N132" s="182" t="n"/>
      <c r="O132" s="182" t="n"/>
      <c r="P132" s="182" t="n"/>
      <c r="Q132" s="182" t="n"/>
      <c r="R132" s="182" t="n"/>
      <c r="S132" s="182" t="n"/>
      <c r="T132" s="182" t="n"/>
      <c r="U132" s="182" t="n"/>
      <c r="V132" s="182" t="n"/>
      <c r="W132" s="182" t="n"/>
      <c r="X132" s="182" t="n"/>
      <c r="Y132" s="182" t="n"/>
      <c r="Z132" s="182" t="n"/>
      <c r="AA132" s="182" t="n"/>
      <c r="AB132" s="182" t="n"/>
      <c r="AC132" s="182" t="n"/>
      <c r="AD132" s="182" t="n"/>
      <c r="AE132" s="182" t="n"/>
      <c r="AF132" s="182" t="n"/>
      <c r="AG132" s="182" t="n"/>
      <c r="AH132" s="182" t="n"/>
      <c r="AI132" s="182" t="n"/>
      <c r="AJ132" s="182" t="n"/>
      <c r="AK132" s="182" t="n"/>
      <c r="AL132" s="182" t="n"/>
      <c r="AM132" s="182" t="n"/>
      <c r="AN132" s="182" t="n"/>
      <c r="AO132" s="182" t="n"/>
      <c r="AP132" s="182" t="n"/>
      <c r="AQ132" s="182" t="n"/>
      <c r="AR132" s="182" t="n"/>
      <c r="AS132" s="182" t="n"/>
      <c r="AT132" s="182" t="n"/>
      <c r="AU132" s="182" t="n"/>
      <c r="AV132" s="182" t="n"/>
      <c r="AW132" s="182" t="n"/>
      <c r="AX132" s="182" t="n"/>
      <c r="AY132" s="182" t="n"/>
      <c r="AZ132" s="182" t="n"/>
      <c r="BA132" s="182" t="n"/>
      <c r="BB132" s="182" t="n"/>
      <c r="BC132" s="182" t="n"/>
      <c r="BD132" s="182" t="n"/>
      <c r="BE132" s="182" t="n"/>
      <c r="BF132" s="182" t="n"/>
      <c r="BG132" s="182" t="n"/>
      <c r="BH132" s="182" t="n"/>
      <c r="BI132" s="182" t="n"/>
      <c r="BJ132" s="182" t="n"/>
      <c r="BK132" s="182" t="n"/>
      <c r="BL132" s="182" t="n"/>
      <c r="BM132" s="182" t="n"/>
      <c r="BN132" s="182" t="n"/>
      <c r="BO132" s="182" t="n"/>
      <c r="BP132" s="182" t="n"/>
      <c r="BQ132" s="182" t="n"/>
      <c r="BR132" s="182" t="n"/>
      <c r="BS132" s="182" t="n"/>
      <c r="BT132" s="182" t="n"/>
      <c r="BU132" s="182" t="n"/>
      <c r="BV132" s="182" t="n"/>
      <c r="BW132" s="182" t="n"/>
      <c r="BX132" s="182" t="n"/>
      <c r="BY132" s="182" t="n"/>
      <c r="BZ132" s="182" t="n"/>
      <c r="CA132" s="182" t="n"/>
      <c r="CB132" s="182" t="n"/>
      <c r="CC132" s="182" t="n"/>
      <c r="CD132" s="182" t="n"/>
      <c r="CE132" s="182" t="n"/>
      <c r="CF132" s="182" t="n"/>
      <c r="CG132" s="182" t="n"/>
      <c r="CH132" s="182" t="n"/>
      <c r="CI132" s="182" t="n"/>
      <c r="CJ132" s="182" t="n"/>
      <c r="CK132" s="182" t="n"/>
      <c r="CL132" s="182" t="n"/>
      <c r="CM132" s="182" t="n"/>
      <c r="CN132" s="182" t="n"/>
      <c r="CO132" s="182" t="n"/>
      <c r="CP132" s="182" t="n"/>
      <c r="CQ132" s="182" t="n"/>
      <c r="CR132" s="182" t="n"/>
      <c r="CS132" s="182" t="n"/>
      <c r="CT132" s="182" t="n"/>
      <c r="CU132" s="182" t="n"/>
      <c r="CV132" s="182" t="n"/>
      <c r="CW132" s="182" t="n"/>
      <c r="CX132" s="182" t="n"/>
      <c r="CY132" s="182" t="n"/>
      <c r="CZ132" s="182" t="n"/>
      <c r="DA132" s="182" t="n"/>
      <c r="DB132" s="182" t="n"/>
      <c r="DC132" s="182" t="n"/>
      <c r="DD132" s="182" t="n"/>
      <c r="DE132" s="182" t="n"/>
      <c r="DF132" s="182" t="n"/>
      <c r="DG132" s="182" t="n"/>
      <c r="DH132" s="182" t="n"/>
      <c r="DI132" s="182" t="n"/>
      <c r="DJ132" s="182" t="n"/>
      <c r="DK132" s="182" t="n"/>
      <c r="DL132" s="182" t="n"/>
      <c r="DM132" s="182" t="n"/>
      <c r="DN132" s="182" t="n"/>
      <c r="DO132" s="182" t="n"/>
      <c r="DP132" s="182" t="n"/>
      <c r="DQ132" s="182" t="n"/>
      <c r="DR132" s="183">
        <f>170.1+853.57</f>
        <v/>
      </c>
      <c r="DS132" s="182" t="n"/>
      <c r="DT132" s="182" t="n"/>
      <c r="DU132" s="182" t="n"/>
      <c r="DV132" s="182" t="n"/>
      <c r="DW132" s="182" t="n"/>
      <c r="DX132" s="182" t="n"/>
      <c r="DY132" s="182" t="n"/>
      <c r="DZ132" s="182" t="n"/>
      <c r="EA132" s="182" t="n"/>
      <c r="EB132" s="182" t="n"/>
      <c r="EC132" s="182" t="n"/>
      <c r="ED132" s="182" t="n"/>
      <c r="EE132" s="182" t="n"/>
      <c r="EF132" s="182" t="n"/>
      <c r="EG132" s="182" t="n"/>
      <c r="EH132" s="182" t="n"/>
      <c r="EI132" s="182" t="n"/>
      <c r="EJ132" s="182" t="n"/>
      <c r="EK132" s="182" t="n"/>
      <c r="EL132" s="182" t="n"/>
      <c r="EM132" s="182" t="n"/>
      <c r="EN132" s="182" t="n"/>
      <c r="EO132" s="182" t="n"/>
      <c r="EP132" s="182" t="n"/>
      <c r="EQ132" s="182" t="n"/>
      <c r="ER132" s="182" t="n"/>
      <c r="ES132" s="182" t="n"/>
      <c r="ET132" s="182" t="n"/>
      <c r="EU132" s="182" t="n"/>
      <c r="EV132" s="182" t="n"/>
      <c r="EW132" s="182" t="n"/>
      <c r="EX132" s="182" t="n"/>
      <c r="EY132" s="182" t="n"/>
      <c r="EZ132" s="182" t="n"/>
      <c r="FA132" s="182" t="n"/>
      <c r="FB132" s="182" t="n"/>
      <c r="FC132" s="182" t="n"/>
      <c r="FD132" s="182" t="n"/>
      <c r="FE132" s="184" t="n"/>
      <c r="FF132" s="184" t="n"/>
      <c r="FG132" s="184" t="n"/>
      <c r="FH132" s="185">
        <f>SUM(F132:FG132)</f>
        <v/>
      </c>
      <c r="FI132" s="186">
        <f>E132-FH132</f>
        <v/>
      </c>
    </row>
    <row r="133">
      <c r="A133" s="5" t="n">
        <v>132</v>
      </c>
      <c r="B133" s="179" t="n">
        <v>44530</v>
      </c>
      <c r="C133" s="68" t="inlineStr">
        <is>
          <t>DIGIKEY-4500629733</t>
        </is>
      </c>
      <c r="D133" s="180" t="n">
        <v>44461</v>
      </c>
      <c r="E133" s="181" t="n">
        <v>13.36</v>
      </c>
      <c r="F133" s="182" t="n"/>
      <c r="G133" s="182" t="n"/>
      <c r="H133" s="182" t="n"/>
      <c r="I133" s="182" t="n"/>
      <c r="J133" s="182" t="n"/>
      <c r="K133" s="182" t="n"/>
      <c r="L133" s="182" t="n"/>
      <c r="M133" s="182" t="n"/>
      <c r="N133" s="182" t="n"/>
      <c r="O133" s="182" t="n"/>
      <c r="P133" s="182" t="n"/>
      <c r="Q133" s="182" t="n"/>
      <c r="R133" s="182" t="n"/>
      <c r="S133" s="182" t="n"/>
      <c r="T133" s="182" t="n"/>
      <c r="U133" s="182" t="n"/>
      <c r="V133" s="182" t="n"/>
      <c r="W133" s="182" t="n"/>
      <c r="X133" s="182" t="n"/>
      <c r="Y133" s="182" t="n"/>
      <c r="Z133" s="182" t="n"/>
      <c r="AA133" s="182" t="n"/>
      <c r="AB133" s="182" t="n"/>
      <c r="AC133" s="182" t="n"/>
      <c r="AD133" s="182" t="n"/>
      <c r="AE133" s="182" t="n"/>
      <c r="AF133" s="182" t="n"/>
      <c r="AG133" s="182" t="n"/>
      <c r="AH133" s="182" t="n"/>
      <c r="AI133" s="182" t="n"/>
      <c r="AJ133" s="182" t="n"/>
      <c r="AK133" s="182" t="n"/>
      <c r="AL133" s="182" t="n"/>
      <c r="AM133" s="182" t="n"/>
      <c r="AN133" s="182" t="n"/>
      <c r="AO133" s="182" t="n"/>
      <c r="AP133" s="182" t="n"/>
      <c r="AQ133" s="182" t="n"/>
      <c r="AR133" s="182" t="n"/>
      <c r="AS133" s="182" t="n"/>
      <c r="AT133" s="182" t="n"/>
      <c r="AU133" s="182" t="n"/>
      <c r="AV133" s="182" t="n"/>
      <c r="AW133" s="182" t="n"/>
      <c r="AX133" s="182" t="n"/>
      <c r="AY133" s="182" t="n"/>
      <c r="AZ133" s="182" t="n"/>
      <c r="BA133" s="182" t="n"/>
      <c r="BB133" s="182" t="n"/>
      <c r="BC133" s="182" t="n"/>
      <c r="BD133" s="182" t="n"/>
      <c r="BE133" s="182" t="n"/>
      <c r="BF133" s="182" t="n"/>
      <c r="BG133" s="182" t="n"/>
      <c r="BH133" s="182" t="n"/>
      <c r="BI133" s="182" t="n"/>
      <c r="BJ133" s="182" t="n"/>
      <c r="BK133" s="182" t="n"/>
      <c r="BL133" s="182" t="n"/>
      <c r="BM133" s="182" t="n"/>
      <c r="BN133" s="182" t="n"/>
      <c r="BO133" s="182" t="n"/>
      <c r="BP133" s="182" t="n"/>
      <c r="BQ133" s="182" t="n"/>
      <c r="BR133" s="182" t="n"/>
      <c r="BS133" s="182" t="n"/>
      <c r="BT133" s="182" t="n"/>
      <c r="BU133" s="182" t="n"/>
      <c r="BV133" s="182" t="n"/>
      <c r="BW133" s="182" t="n"/>
      <c r="BX133" s="182" t="n"/>
      <c r="BY133" s="182" t="n"/>
      <c r="BZ133" s="182" t="n"/>
      <c r="CA133" s="182" t="n"/>
      <c r="CB133" s="182" t="n"/>
      <c r="CC133" s="182" t="n"/>
      <c r="CD133" s="182" t="n"/>
      <c r="CE133" s="182" t="n"/>
      <c r="CF133" s="182" t="n"/>
      <c r="CG133" s="182" t="n"/>
      <c r="CH133" s="182" t="n"/>
      <c r="CI133" s="182" t="n"/>
      <c r="CJ133" s="182" t="n"/>
      <c r="CK133" s="182" t="n"/>
      <c r="CL133" s="182" t="n"/>
      <c r="CM133" s="182" t="n"/>
      <c r="CN133" s="182" t="n"/>
      <c r="CO133" s="182" t="n"/>
      <c r="CP133" s="182" t="n"/>
      <c r="CQ133" s="182" t="n"/>
      <c r="CR133" s="182" t="n"/>
      <c r="CS133" s="183" t="n">
        <v>13.36</v>
      </c>
      <c r="CT133" s="182" t="n"/>
      <c r="CU133" s="182" t="n"/>
      <c r="CV133" s="182" t="n"/>
      <c r="CW133" s="182" t="n"/>
      <c r="CX133" s="182" t="n"/>
      <c r="CY133" s="182" t="n"/>
      <c r="CZ133" s="182" t="n"/>
      <c r="DA133" s="182" t="n"/>
      <c r="DB133" s="182" t="n"/>
      <c r="DC133" s="182" t="n"/>
      <c r="DD133" s="182" t="n"/>
      <c r="DE133" s="182" t="n"/>
      <c r="DF133" s="182" t="n"/>
      <c r="DG133" s="182" t="n"/>
      <c r="DH133" s="182" t="n"/>
      <c r="DI133" s="182" t="n"/>
      <c r="DJ133" s="182" t="n"/>
      <c r="DK133" s="182" t="n"/>
      <c r="DL133" s="182" t="n"/>
      <c r="DM133" s="182" t="n"/>
      <c r="DN133" s="182" t="n"/>
      <c r="DO133" s="182" t="n"/>
      <c r="DP133" s="182" t="n"/>
      <c r="DQ133" s="182" t="n"/>
      <c r="DR133" s="182" t="n"/>
      <c r="DS133" s="182" t="n"/>
      <c r="DT133" s="182" t="n"/>
      <c r="DU133" s="182" t="n"/>
      <c r="DV133" s="182" t="n"/>
      <c r="DW133" s="182" t="n"/>
      <c r="DX133" s="182" t="n"/>
      <c r="DY133" s="182" t="n"/>
      <c r="DZ133" s="182" t="n"/>
      <c r="EA133" s="182" t="n"/>
      <c r="EB133" s="182" t="n"/>
      <c r="EC133" s="182" t="n"/>
      <c r="ED133" s="182" t="n"/>
      <c r="EE133" s="182" t="n"/>
      <c r="EF133" s="182" t="n"/>
      <c r="EG133" s="182" t="n"/>
      <c r="EH133" s="182" t="n"/>
      <c r="EI133" s="182" t="n"/>
      <c r="EJ133" s="182" t="n"/>
      <c r="EK133" s="182" t="n"/>
      <c r="EL133" s="182" t="n"/>
      <c r="EM133" s="182" t="n"/>
      <c r="EN133" s="182" t="n"/>
      <c r="EO133" s="182" t="n"/>
      <c r="EP133" s="182" t="n"/>
      <c r="EQ133" s="182" t="n"/>
      <c r="ER133" s="182" t="n"/>
      <c r="ES133" s="182" t="n"/>
      <c r="ET133" s="182" t="n"/>
      <c r="EU133" s="182" t="n"/>
      <c r="EV133" s="182" t="n"/>
      <c r="EW133" s="182" t="n"/>
      <c r="EX133" s="182" t="n"/>
      <c r="EY133" s="182" t="n"/>
      <c r="EZ133" s="182" t="n"/>
      <c r="FA133" s="182" t="n"/>
      <c r="FB133" s="182" t="n"/>
      <c r="FC133" s="182" t="n"/>
      <c r="FD133" s="182" t="n"/>
      <c r="FE133" s="184" t="n"/>
      <c r="FF133" s="184" t="n"/>
      <c r="FG133" s="184" t="n"/>
      <c r="FH133" s="185">
        <f>SUM(F133:FG133)</f>
        <v/>
      </c>
      <c r="FI133" s="186">
        <f>E133-FH133</f>
        <v/>
      </c>
    </row>
    <row r="134">
      <c r="A134" s="5" t="n">
        <v>133</v>
      </c>
      <c r="B134" s="179" t="n">
        <v>44530</v>
      </c>
      <c r="C134" s="68" t="inlineStr">
        <is>
          <t>DIGIKEY-4500628593</t>
        </is>
      </c>
      <c r="D134" s="180" t="n">
        <v>44455</v>
      </c>
      <c r="E134" s="181" t="n">
        <v>16.7</v>
      </c>
      <c r="F134" s="182" t="n"/>
      <c r="G134" s="182" t="n"/>
      <c r="H134" s="182" t="n"/>
      <c r="I134" s="182" t="n"/>
      <c r="J134" s="182" t="n"/>
      <c r="K134" s="182" t="n"/>
      <c r="L134" s="182" t="n"/>
      <c r="M134" s="182" t="n"/>
      <c r="N134" s="182" t="n"/>
      <c r="O134" s="182" t="n"/>
      <c r="P134" s="182" t="n"/>
      <c r="Q134" s="182" t="n"/>
      <c r="R134" s="182" t="n"/>
      <c r="S134" s="182" t="n"/>
      <c r="T134" s="182" t="n"/>
      <c r="U134" s="182" t="n"/>
      <c r="V134" s="182" t="n"/>
      <c r="W134" s="182" t="n"/>
      <c r="X134" s="182" t="n"/>
      <c r="Y134" s="182" t="n"/>
      <c r="Z134" s="182" t="n"/>
      <c r="AA134" s="182" t="n"/>
      <c r="AB134" s="182" t="n"/>
      <c r="AC134" s="182" t="n"/>
      <c r="AD134" s="182" t="n"/>
      <c r="AE134" s="182" t="n"/>
      <c r="AF134" s="182" t="n"/>
      <c r="AG134" s="182" t="n"/>
      <c r="AH134" s="182" t="n"/>
      <c r="AI134" s="182" t="n"/>
      <c r="AJ134" s="182" t="n"/>
      <c r="AK134" s="182" t="n"/>
      <c r="AL134" s="182" t="n"/>
      <c r="AM134" s="182" t="n"/>
      <c r="AN134" s="182" t="n"/>
      <c r="AO134" s="182" t="n"/>
      <c r="AP134" s="182" t="n"/>
      <c r="AQ134" s="182" t="n"/>
      <c r="AR134" s="182" t="n"/>
      <c r="AS134" s="182" t="n"/>
      <c r="AT134" s="182" t="n"/>
      <c r="AU134" s="182" t="n"/>
      <c r="AV134" s="182" t="n"/>
      <c r="AW134" s="182" t="n"/>
      <c r="AX134" s="182" t="n"/>
      <c r="AY134" s="182" t="n"/>
      <c r="AZ134" s="182" t="n"/>
      <c r="BA134" s="182" t="n"/>
      <c r="BB134" s="182" t="n"/>
      <c r="BC134" s="182" t="n"/>
      <c r="BD134" s="182" t="n"/>
      <c r="BE134" s="182" t="n"/>
      <c r="BF134" s="182" t="n"/>
      <c r="BG134" s="182" t="n"/>
      <c r="BH134" s="182" t="n"/>
      <c r="BI134" s="182" t="n"/>
      <c r="BJ134" s="182" t="n"/>
      <c r="BK134" s="182" t="n"/>
      <c r="BL134" s="182" t="n"/>
      <c r="BM134" s="182" t="n"/>
      <c r="BN134" s="182" t="n"/>
      <c r="BO134" s="182" t="n"/>
      <c r="BP134" s="182" t="n"/>
      <c r="BQ134" s="182" t="n"/>
      <c r="BR134" s="182" t="n"/>
      <c r="BS134" s="182" t="n"/>
      <c r="BT134" s="182" t="n"/>
      <c r="BU134" s="182" t="n"/>
      <c r="BV134" s="182" t="n"/>
      <c r="BW134" s="182" t="n"/>
      <c r="BX134" s="182" t="n"/>
      <c r="BY134" s="182" t="n"/>
      <c r="BZ134" s="182" t="n"/>
      <c r="CA134" s="182" t="n"/>
      <c r="CB134" s="182" t="n"/>
      <c r="CC134" s="182" t="n"/>
      <c r="CD134" s="182" t="n"/>
      <c r="CE134" s="182" t="n"/>
      <c r="CF134" s="182" t="n"/>
      <c r="CG134" s="182" t="n"/>
      <c r="CH134" s="182" t="n"/>
      <c r="CI134" s="182" t="n"/>
      <c r="CJ134" s="182" t="n"/>
      <c r="CK134" s="182" t="n"/>
      <c r="CL134" s="182" t="n"/>
      <c r="CM134" s="182" t="n"/>
      <c r="CN134" s="182" t="n"/>
      <c r="CO134" s="182" t="n"/>
      <c r="CP134" s="182" t="n"/>
      <c r="CQ134" s="182" t="n"/>
      <c r="CR134" s="182" t="n"/>
      <c r="CS134" s="182" t="n"/>
      <c r="CT134" s="182" t="n"/>
      <c r="CU134" s="182" t="n"/>
      <c r="CV134" s="182" t="n"/>
      <c r="CW134" s="182" t="n"/>
      <c r="CX134" s="182" t="n"/>
      <c r="CY134" s="182" t="n"/>
      <c r="CZ134" s="182" t="n"/>
      <c r="DA134" s="182" t="n"/>
      <c r="DB134" s="182" t="n"/>
      <c r="DC134" s="182" t="n"/>
      <c r="DD134" s="182" t="n"/>
      <c r="DE134" s="182" t="n"/>
      <c r="DF134" s="182" t="n"/>
      <c r="DG134" s="182" t="n"/>
      <c r="DH134" s="182" t="n"/>
      <c r="DI134" s="182" t="n"/>
      <c r="DJ134" s="182" t="n"/>
      <c r="DK134" s="182" t="n"/>
      <c r="DL134" s="182" t="n"/>
      <c r="DM134" s="182" t="n"/>
      <c r="DN134" s="182" t="n"/>
      <c r="DO134" s="182" t="n"/>
      <c r="DP134" s="182" t="n"/>
      <c r="DQ134" s="182" t="n"/>
      <c r="DR134" s="182" t="n"/>
      <c r="DS134" s="182" t="n"/>
      <c r="DT134" s="182" t="n"/>
      <c r="DU134" s="182" t="n"/>
      <c r="DV134" s="182" t="n"/>
      <c r="DW134" s="182" t="n"/>
      <c r="DX134" s="182" t="n"/>
      <c r="DY134" s="182" t="n"/>
      <c r="DZ134" s="182" t="n"/>
      <c r="EA134" s="182" t="n"/>
      <c r="EB134" s="182" t="n"/>
      <c r="EC134" s="182" t="n"/>
      <c r="ED134" s="182" t="n"/>
      <c r="EE134" s="183" t="n">
        <v>16.7</v>
      </c>
      <c r="EF134" s="182" t="n"/>
      <c r="EG134" s="182" t="n"/>
      <c r="EH134" s="182" t="n"/>
      <c r="EI134" s="182" t="n"/>
      <c r="EJ134" s="182" t="n"/>
      <c r="EK134" s="182" t="n"/>
      <c r="EL134" s="182" t="n"/>
      <c r="EM134" s="182" t="n"/>
      <c r="EN134" s="182" t="n"/>
      <c r="EO134" s="182" t="n"/>
      <c r="EP134" s="182" t="n"/>
      <c r="EQ134" s="182" t="n"/>
      <c r="ER134" s="182" t="n"/>
      <c r="ES134" s="182" t="n"/>
      <c r="ET134" s="182" t="n"/>
      <c r="EU134" s="182" t="n"/>
      <c r="EV134" s="182" t="n"/>
      <c r="EW134" s="182" t="n"/>
      <c r="EX134" s="182" t="n"/>
      <c r="EY134" s="182" t="n"/>
      <c r="EZ134" s="182" t="n"/>
      <c r="FA134" s="182" t="n"/>
      <c r="FB134" s="182" t="n"/>
      <c r="FC134" s="182" t="n"/>
      <c r="FD134" s="182" t="n"/>
      <c r="FE134" s="184" t="n"/>
      <c r="FF134" s="184" t="n"/>
      <c r="FG134" s="184" t="n"/>
      <c r="FH134" s="185">
        <f>SUM(F134:FG134)</f>
        <v/>
      </c>
      <c r="FI134" s="186">
        <f>E134-FH134</f>
        <v/>
      </c>
    </row>
    <row r="135">
      <c r="A135" s="5" t="n">
        <v>134</v>
      </c>
      <c r="B135" s="179" t="n">
        <v>44530</v>
      </c>
      <c r="C135" s="68" t="inlineStr">
        <is>
          <t>DIGIKEY-4500623652</t>
        </is>
      </c>
      <c r="D135" s="180" t="n">
        <v>44462</v>
      </c>
      <c r="E135" s="181" t="n">
        <v>0.57</v>
      </c>
      <c r="F135" s="182" t="n"/>
      <c r="G135" s="182" t="n"/>
      <c r="H135" s="182" t="n"/>
      <c r="I135" s="182" t="n"/>
      <c r="J135" s="182" t="n"/>
      <c r="K135" s="182" t="n"/>
      <c r="L135" s="182" t="n"/>
      <c r="M135" s="182" t="n"/>
      <c r="N135" s="182" t="n"/>
      <c r="O135" s="182" t="n"/>
      <c r="P135" s="182" t="n"/>
      <c r="Q135" s="182" t="n"/>
      <c r="R135" s="182" t="n"/>
      <c r="S135" s="182" t="n"/>
      <c r="T135" s="182" t="n"/>
      <c r="U135" s="182" t="n"/>
      <c r="V135" s="182" t="n"/>
      <c r="W135" s="182" t="n"/>
      <c r="X135" s="182" t="n"/>
      <c r="Y135" s="182" t="n"/>
      <c r="Z135" s="182" t="n"/>
      <c r="AA135" s="182" t="n"/>
      <c r="AB135" s="182" t="n"/>
      <c r="AC135" s="182" t="n"/>
      <c r="AD135" s="182" t="n"/>
      <c r="AE135" s="182" t="n"/>
      <c r="AF135" s="182" t="n"/>
      <c r="AG135" s="182" t="n"/>
      <c r="AH135" s="182" t="n"/>
      <c r="AI135" s="182" t="n"/>
      <c r="AJ135" s="182" t="n"/>
      <c r="AK135" s="182" t="n"/>
      <c r="AL135" s="182" t="n"/>
      <c r="AM135" s="182" t="n"/>
      <c r="AN135" s="182" t="n"/>
      <c r="AO135" s="182" t="n"/>
      <c r="AP135" s="182" t="n"/>
      <c r="AQ135" s="182" t="n"/>
      <c r="AR135" s="182" t="n"/>
      <c r="AS135" s="182" t="n"/>
      <c r="AT135" s="182" t="n"/>
      <c r="AU135" s="182" t="n"/>
      <c r="AV135" s="182" t="n"/>
      <c r="AW135" s="182" t="n"/>
      <c r="AX135" s="182" t="n"/>
      <c r="AY135" s="182" t="n"/>
      <c r="AZ135" s="182" t="n"/>
      <c r="BA135" s="182" t="n"/>
      <c r="BB135" s="182" t="n"/>
      <c r="BC135" s="182" t="n"/>
      <c r="BD135" s="182" t="n"/>
      <c r="BE135" s="182" t="n"/>
      <c r="BF135" s="182" t="n"/>
      <c r="BG135" s="182" t="n"/>
      <c r="BH135" s="182" t="n"/>
      <c r="BI135" s="182" t="n"/>
      <c r="BJ135" s="182" t="n"/>
      <c r="BK135" s="182" t="n"/>
      <c r="BL135" s="182" t="n"/>
      <c r="BM135" s="182" t="n"/>
      <c r="BN135" s="182" t="n"/>
      <c r="BO135" s="182" t="n"/>
      <c r="BP135" s="182" t="n"/>
      <c r="BQ135" s="182" t="n"/>
      <c r="BR135" s="182" t="n"/>
      <c r="BS135" s="182" t="n"/>
      <c r="BT135" s="182" t="n"/>
      <c r="BU135" s="182" t="n"/>
      <c r="BV135" s="182" t="n"/>
      <c r="BW135" s="182" t="n"/>
      <c r="BX135" s="182" t="n"/>
      <c r="BY135" s="182" t="n"/>
      <c r="BZ135" s="182" t="n"/>
      <c r="CA135" s="182" t="n"/>
      <c r="CB135" s="182" t="n"/>
      <c r="CC135" s="182" t="n"/>
      <c r="CD135" s="182" t="n"/>
      <c r="CE135" s="182" t="n"/>
      <c r="CF135" s="182" t="n"/>
      <c r="CG135" s="182" t="n"/>
      <c r="CH135" s="182" t="n"/>
      <c r="CI135" s="182" t="n"/>
      <c r="CJ135" s="182" t="n"/>
      <c r="CK135" s="182" t="n"/>
      <c r="CL135" s="183" t="n">
        <v>0.57</v>
      </c>
      <c r="CM135" s="182" t="n"/>
      <c r="CN135" s="182" t="n"/>
      <c r="CO135" s="182" t="n"/>
      <c r="CP135" s="182" t="n"/>
      <c r="CQ135" s="182" t="n"/>
      <c r="CR135" s="182" t="n"/>
      <c r="CS135" s="182" t="n"/>
      <c r="CT135" s="182" t="n"/>
      <c r="CU135" s="182" t="n"/>
      <c r="CV135" s="182" t="n"/>
      <c r="CW135" s="182" t="n"/>
      <c r="CX135" s="182" t="n"/>
      <c r="CY135" s="182" t="n"/>
      <c r="CZ135" s="182" t="n"/>
      <c r="DA135" s="182" t="n"/>
      <c r="DB135" s="182" t="n"/>
      <c r="DC135" s="182" t="n"/>
      <c r="DD135" s="182" t="n"/>
      <c r="DE135" s="182" t="n"/>
      <c r="DF135" s="182" t="n"/>
      <c r="DG135" s="182" t="n"/>
      <c r="DH135" s="182" t="n"/>
      <c r="DI135" s="182" t="n"/>
      <c r="DJ135" s="182" t="n"/>
      <c r="DK135" s="182" t="n"/>
      <c r="DL135" s="182" t="n"/>
      <c r="DM135" s="182" t="n"/>
      <c r="DN135" s="182" t="n"/>
      <c r="DO135" s="182" t="n"/>
      <c r="DP135" s="182" t="n"/>
      <c r="DQ135" s="182" t="n"/>
      <c r="DR135" s="182" t="n"/>
      <c r="DS135" s="182" t="n"/>
      <c r="DT135" s="182" t="n"/>
      <c r="DU135" s="182" t="n"/>
      <c r="DV135" s="182" t="n"/>
      <c r="DW135" s="182" t="n"/>
      <c r="DX135" s="182" t="n"/>
      <c r="DY135" s="182" t="n"/>
      <c r="DZ135" s="182" t="n"/>
      <c r="EA135" s="182" t="n"/>
      <c r="EB135" s="182" t="n"/>
      <c r="EC135" s="182" t="n"/>
      <c r="ED135" s="182" t="n"/>
      <c r="EE135" s="182" t="n"/>
      <c r="EF135" s="182" t="n"/>
      <c r="EG135" s="182" t="n"/>
      <c r="EH135" s="182" t="n"/>
      <c r="EI135" s="182" t="n"/>
      <c r="EJ135" s="182" t="n"/>
      <c r="EK135" s="182" t="n"/>
      <c r="EL135" s="182" t="n"/>
      <c r="EM135" s="182" t="n"/>
      <c r="EN135" s="182" t="n"/>
      <c r="EO135" s="182" t="n"/>
      <c r="EP135" s="182" t="n"/>
      <c r="EQ135" s="182" t="n"/>
      <c r="ER135" s="182" t="n"/>
      <c r="ES135" s="182" t="n"/>
      <c r="ET135" s="182" t="n"/>
      <c r="EU135" s="182" t="n"/>
      <c r="EV135" s="182" t="n"/>
      <c r="EW135" s="182" t="n"/>
      <c r="EX135" s="182" t="n"/>
      <c r="EY135" s="182" t="n"/>
      <c r="EZ135" s="182" t="n"/>
      <c r="FA135" s="182" t="n"/>
      <c r="FB135" s="182" t="n"/>
      <c r="FC135" s="182" t="n"/>
      <c r="FD135" s="182" t="n"/>
      <c r="FE135" s="184" t="n"/>
      <c r="FF135" s="184" t="n"/>
      <c r="FG135" s="184" t="n"/>
      <c r="FH135" s="185">
        <f>SUM(F135:FG135)</f>
        <v/>
      </c>
      <c r="FI135" s="186">
        <f>E135-FH135</f>
        <v/>
      </c>
    </row>
    <row r="136">
      <c r="A136" s="5" t="n">
        <v>135</v>
      </c>
      <c r="B136" s="179" t="n">
        <v>44530</v>
      </c>
      <c r="C136" s="105" t="inlineStr">
        <is>
          <t>DIGIKEY-4500630381</t>
        </is>
      </c>
      <c r="D136" s="180" t="n">
        <v>44467</v>
      </c>
      <c r="E136" s="181">
        <f>53.64+0.81+0.81</f>
        <v/>
      </c>
      <c r="F136" s="182" t="n"/>
      <c r="G136" s="182" t="n"/>
      <c r="H136" s="182" t="n"/>
      <c r="I136" s="182" t="n"/>
      <c r="J136" s="182" t="n"/>
      <c r="K136" s="182" t="n"/>
      <c r="L136" s="182" t="n"/>
      <c r="M136" s="182" t="n"/>
      <c r="N136" s="182" t="n"/>
      <c r="O136" s="182" t="n"/>
      <c r="P136" s="182" t="n"/>
      <c r="Q136" s="182" t="n"/>
      <c r="R136" s="182" t="n"/>
      <c r="S136" s="182" t="n"/>
      <c r="T136" s="182" t="n"/>
      <c r="U136" s="182" t="n"/>
      <c r="V136" s="182" t="n"/>
      <c r="W136" s="182" t="n"/>
      <c r="X136" s="182" t="n"/>
      <c r="Y136" s="182" t="n"/>
      <c r="Z136" s="182" t="n"/>
      <c r="AA136" s="182" t="n"/>
      <c r="AB136" s="182" t="n"/>
      <c r="AC136" s="182" t="n"/>
      <c r="AD136" s="182" t="n"/>
      <c r="AE136" s="182" t="n"/>
      <c r="AF136" s="182" t="n"/>
      <c r="AG136" s="182" t="n"/>
      <c r="AH136" s="182" t="n"/>
      <c r="AI136" s="182" t="n"/>
      <c r="AJ136" s="182" t="n"/>
      <c r="AK136" s="182" t="n"/>
      <c r="AL136" s="182" t="n"/>
      <c r="AM136" s="182" t="n"/>
      <c r="AN136" s="182" t="n"/>
      <c r="AO136" s="182" t="n"/>
      <c r="AP136" s="182" t="n"/>
      <c r="AQ136" s="182" t="n"/>
      <c r="AR136" s="182" t="n"/>
      <c r="AS136" s="182" t="n"/>
      <c r="AT136" s="182" t="n"/>
      <c r="AU136" s="182" t="n"/>
      <c r="AV136" s="182" t="n"/>
      <c r="AW136" s="182" t="n"/>
      <c r="AX136" s="182" t="n"/>
      <c r="AY136" s="182" t="n"/>
      <c r="AZ136" s="182" t="n"/>
      <c r="BA136" s="182" t="n"/>
      <c r="BB136" s="182" t="n"/>
      <c r="BC136" s="182" t="n"/>
      <c r="BD136" s="182" t="n"/>
      <c r="BE136" s="183">
        <f>53.64+0.81+0.81</f>
        <v/>
      </c>
      <c r="BF136" s="182" t="n"/>
      <c r="BG136" s="182" t="n"/>
      <c r="BH136" s="182" t="n"/>
      <c r="BI136" s="182" t="n"/>
      <c r="BJ136" s="182" t="n"/>
      <c r="BK136" s="182" t="n"/>
      <c r="BL136" s="182" t="n"/>
      <c r="BM136" s="182" t="n"/>
      <c r="BN136" s="182" t="n"/>
      <c r="BO136" s="182" t="n"/>
      <c r="BP136" s="182" t="n"/>
      <c r="BQ136" s="182" t="n"/>
      <c r="BR136" s="182" t="n"/>
      <c r="BS136" s="182" t="n"/>
      <c r="BT136" s="182" t="n"/>
      <c r="BU136" s="182" t="n"/>
      <c r="BV136" s="182" t="n"/>
      <c r="BW136" s="182" t="n"/>
      <c r="BX136" s="182" t="n"/>
      <c r="BY136" s="182" t="n"/>
      <c r="BZ136" s="182" t="n"/>
      <c r="CA136" s="182" t="n"/>
      <c r="CB136" s="182" t="n"/>
      <c r="CC136" s="182" t="n"/>
      <c r="CD136" s="182" t="n"/>
      <c r="CE136" s="182" t="n"/>
      <c r="CF136" s="182" t="n"/>
      <c r="CG136" s="182" t="n"/>
      <c r="CH136" s="182" t="n"/>
      <c r="CI136" s="182" t="n"/>
      <c r="CJ136" s="182" t="n"/>
      <c r="CK136" s="182" t="n"/>
      <c r="CL136" s="182" t="n"/>
      <c r="CM136" s="182" t="n"/>
      <c r="CN136" s="182" t="n"/>
      <c r="CO136" s="182" t="n"/>
      <c r="CP136" s="182" t="n"/>
      <c r="CQ136" s="182" t="n"/>
      <c r="CR136" s="182" t="n"/>
      <c r="CS136" s="182" t="n"/>
      <c r="CT136" s="182" t="n"/>
      <c r="CU136" s="182" t="n"/>
      <c r="CV136" s="182" t="n"/>
      <c r="CW136" s="182" t="n"/>
      <c r="CX136" s="182" t="n"/>
      <c r="CY136" s="182" t="n"/>
      <c r="CZ136" s="182" t="n"/>
      <c r="DA136" s="182" t="n"/>
      <c r="DB136" s="182" t="n"/>
      <c r="DC136" s="182" t="n"/>
      <c r="DD136" s="182" t="n"/>
      <c r="DE136" s="182" t="n"/>
      <c r="DF136" s="182" t="n"/>
      <c r="DG136" s="182" t="n"/>
      <c r="DH136" s="182" t="n"/>
      <c r="DI136" s="182" t="n"/>
      <c r="DJ136" s="182" t="n"/>
      <c r="DK136" s="182" t="n"/>
      <c r="DL136" s="182" t="n"/>
      <c r="DM136" s="182" t="n"/>
      <c r="DN136" s="182" t="n"/>
      <c r="DO136" s="182" t="n"/>
      <c r="DP136" s="182" t="n"/>
      <c r="DQ136" s="182" t="n"/>
      <c r="DR136" s="182" t="n"/>
      <c r="DS136" s="182" t="n"/>
      <c r="DT136" s="182" t="n"/>
      <c r="DU136" s="182" t="n"/>
      <c r="DV136" s="182" t="n"/>
      <c r="DW136" s="182" t="n"/>
      <c r="DX136" s="182" t="n"/>
      <c r="DY136" s="182" t="n"/>
      <c r="DZ136" s="182" t="n"/>
      <c r="EA136" s="182" t="n"/>
      <c r="EB136" s="182" t="n"/>
      <c r="EC136" s="182" t="n"/>
      <c r="ED136" s="182" t="n"/>
      <c r="EE136" s="182" t="n"/>
      <c r="EF136" s="182" t="n"/>
      <c r="EG136" s="182" t="n"/>
      <c r="EH136" s="182" t="n"/>
      <c r="EI136" s="182" t="n"/>
      <c r="EJ136" s="182" t="n"/>
      <c r="EK136" s="182" t="n"/>
      <c r="EL136" s="182" t="n"/>
      <c r="EM136" s="182" t="n"/>
      <c r="EN136" s="182" t="n"/>
      <c r="EO136" s="182" t="n"/>
      <c r="EP136" s="182" t="n"/>
      <c r="EQ136" s="182" t="n"/>
      <c r="ER136" s="182" t="n"/>
      <c r="ES136" s="182" t="n"/>
      <c r="ET136" s="182" t="n"/>
      <c r="EU136" s="182" t="n"/>
      <c r="EV136" s="182" t="n"/>
      <c r="EW136" s="182" t="n"/>
      <c r="EX136" s="182" t="n"/>
      <c r="EY136" s="182" t="n"/>
      <c r="EZ136" s="182" t="n"/>
      <c r="FA136" s="182" t="n"/>
      <c r="FB136" s="182" t="n"/>
      <c r="FC136" s="182" t="n"/>
      <c r="FD136" s="182" t="n"/>
      <c r="FE136" s="184" t="n"/>
      <c r="FF136" s="184" t="n"/>
      <c r="FG136" s="184" t="n"/>
      <c r="FH136" s="185">
        <f>SUM(F136:FG136)</f>
        <v/>
      </c>
      <c r="FI136" s="186">
        <f>E136-FH136</f>
        <v/>
      </c>
    </row>
    <row r="137">
      <c r="A137" s="5" t="n">
        <v>136</v>
      </c>
      <c r="B137" s="179" t="n">
        <v>44530</v>
      </c>
      <c r="C137" s="68" t="inlineStr">
        <is>
          <t>DIGIKEY-4500630389</t>
        </is>
      </c>
      <c r="D137" s="180" t="n">
        <v>44467</v>
      </c>
      <c r="E137" s="181" t="n">
        <v>1477.91</v>
      </c>
      <c r="F137" s="182" t="n"/>
      <c r="G137" s="182" t="n"/>
      <c r="H137" s="182" t="n"/>
      <c r="I137" s="182" t="n"/>
      <c r="J137" s="182" t="n"/>
      <c r="K137" s="182" t="n"/>
      <c r="L137" s="182" t="n"/>
      <c r="M137" s="182" t="n"/>
      <c r="N137" s="182" t="n"/>
      <c r="O137" s="182" t="n"/>
      <c r="P137" s="182" t="n"/>
      <c r="Q137" s="182" t="n"/>
      <c r="R137" s="182" t="n"/>
      <c r="S137" s="182" t="n"/>
      <c r="T137" s="182" t="n"/>
      <c r="U137" s="182" t="n"/>
      <c r="V137" s="182" t="n"/>
      <c r="W137" s="182" t="n"/>
      <c r="X137" s="182" t="n"/>
      <c r="Y137" s="182" t="n"/>
      <c r="Z137" s="182" t="n"/>
      <c r="AA137" s="182" t="n"/>
      <c r="AB137" s="182" t="n"/>
      <c r="AC137" s="182" t="n"/>
      <c r="AD137" s="182" t="n"/>
      <c r="AE137" s="182" t="n"/>
      <c r="AF137" s="182" t="n"/>
      <c r="AG137" s="182" t="n"/>
      <c r="AH137" s="182" t="n"/>
      <c r="AI137" s="182" t="n"/>
      <c r="AJ137" s="182" t="n"/>
      <c r="AK137" s="182" t="n"/>
      <c r="AL137" s="182" t="n"/>
      <c r="AM137" s="182" t="n"/>
      <c r="AN137" s="182" t="n"/>
      <c r="AO137" s="182" t="n"/>
      <c r="AP137" s="182" t="n"/>
      <c r="AQ137" s="182" t="n"/>
      <c r="AR137" s="182" t="n"/>
      <c r="AS137" s="182" t="n"/>
      <c r="AT137" s="182" t="n"/>
      <c r="AU137" s="182" t="n"/>
      <c r="AV137" s="182" t="n"/>
      <c r="AW137" s="182" t="n"/>
      <c r="AX137" s="182" t="n"/>
      <c r="AY137" s="182" t="n"/>
      <c r="AZ137" s="182" t="n"/>
      <c r="BA137" s="182" t="n"/>
      <c r="BB137" s="182" t="n"/>
      <c r="BC137" s="182" t="n"/>
      <c r="BD137" s="182" t="n"/>
      <c r="BE137" s="182" t="n"/>
      <c r="BF137" s="182" t="n"/>
      <c r="BG137" s="182" t="n"/>
      <c r="BH137" s="182" t="n"/>
      <c r="BI137" s="182" t="n"/>
      <c r="BJ137" s="182" t="n"/>
      <c r="BK137" s="182" t="n"/>
      <c r="BL137" s="182" t="n"/>
      <c r="BM137" s="182" t="n"/>
      <c r="BN137" s="182" t="n"/>
      <c r="BO137" s="182" t="n"/>
      <c r="BP137" s="182" t="n"/>
      <c r="BQ137" s="182" t="n"/>
      <c r="BR137" s="182" t="n"/>
      <c r="BS137" s="182" t="n"/>
      <c r="BT137" s="182" t="n"/>
      <c r="BU137" s="182" t="n"/>
      <c r="BV137" s="183" t="n">
        <v>1477.91</v>
      </c>
      <c r="BW137" s="182" t="n"/>
      <c r="BX137" s="182" t="n"/>
      <c r="BY137" s="182" t="n"/>
      <c r="BZ137" s="182" t="n"/>
      <c r="CA137" s="182" t="n"/>
      <c r="CB137" s="182" t="n"/>
      <c r="CC137" s="182" t="n"/>
      <c r="CD137" s="182" t="n"/>
      <c r="CE137" s="182" t="n"/>
      <c r="CF137" s="182" t="n"/>
      <c r="CG137" s="182" t="n"/>
      <c r="CH137" s="182" t="n"/>
      <c r="CI137" s="182" t="n"/>
      <c r="CJ137" s="182" t="n"/>
      <c r="CK137" s="182" t="n"/>
      <c r="CL137" s="182" t="n"/>
      <c r="CM137" s="182" t="n"/>
      <c r="CN137" s="182" t="n"/>
      <c r="CO137" s="182" t="n"/>
      <c r="CP137" s="182" t="n"/>
      <c r="CQ137" s="182" t="n"/>
      <c r="CR137" s="182" t="n"/>
      <c r="CS137" s="182" t="n"/>
      <c r="CT137" s="182" t="n"/>
      <c r="CU137" s="182" t="n"/>
      <c r="CV137" s="182" t="n"/>
      <c r="CW137" s="182" t="n"/>
      <c r="CX137" s="182" t="n"/>
      <c r="CY137" s="182" t="n"/>
      <c r="CZ137" s="182" t="n"/>
      <c r="DA137" s="182" t="n"/>
      <c r="DB137" s="182" t="n"/>
      <c r="DC137" s="182" t="n"/>
      <c r="DD137" s="182" t="n"/>
      <c r="DE137" s="182" t="n"/>
      <c r="DF137" s="182" t="n"/>
      <c r="DG137" s="182" t="n"/>
      <c r="DH137" s="182" t="n"/>
      <c r="DI137" s="182" t="n"/>
      <c r="DJ137" s="182" t="n"/>
      <c r="DK137" s="182" t="n"/>
      <c r="DL137" s="182" t="n"/>
      <c r="DM137" s="182" t="n"/>
      <c r="DN137" s="182" t="n"/>
      <c r="DO137" s="182" t="n"/>
      <c r="DP137" s="182" t="n"/>
      <c r="DQ137" s="182" t="n"/>
      <c r="DR137" s="182" t="n"/>
      <c r="DS137" s="182" t="n"/>
      <c r="DT137" s="182" t="n"/>
      <c r="DU137" s="182" t="n"/>
      <c r="DV137" s="182" t="n"/>
      <c r="DW137" s="182" t="n"/>
      <c r="DX137" s="182" t="n"/>
      <c r="DY137" s="182" t="n"/>
      <c r="DZ137" s="182" t="n"/>
      <c r="EA137" s="182" t="n"/>
      <c r="EB137" s="182" t="n"/>
      <c r="EC137" s="182" t="n"/>
      <c r="ED137" s="182" t="n"/>
      <c r="EE137" s="182" t="n"/>
      <c r="EF137" s="182" t="n"/>
      <c r="EG137" s="182" t="n"/>
      <c r="EH137" s="182" t="n"/>
      <c r="EI137" s="182" t="n"/>
      <c r="EJ137" s="182" t="n"/>
      <c r="EK137" s="182" t="n"/>
      <c r="EL137" s="182" t="n"/>
      <c r="EM137" s="182" t="n"/>
      <c r="EN137" s="182" t="n"/>
      <c r="EO137" s="182" t="n"/>
      <c r="EP137" s="182" t="n"/>
      <c r="EQ137" s="182" t="n"/>
      <c r="ER137" s="182" t="n"/>
      <c r="ES137" s="182" t="n"/>
      <c r="ET137" s="182" t="n"/>
      <c r="EU137" s="182" t="n"/>
      <c r="EV137" s="182" t="n"/>
      <c r="EW137" s="182" t="n"/>
      <c r="EX137" s="182" t="n"/>
      <c r="EY137" s="182" t="n"/>
      <c r="EZ137" s="182" t="n"/>
      <c r="FA137" s="182" t="n"/>
      <c r="FB137" s="182" t="n"/>
      <c r="FC137" s="182" t="n"/>
      <c r="FD137" s="182" t="n"/>
      <c r="FE137" s="184" t="n"/>
      <c r="FF137" s="184" t="n"/>
      <c r="FG137" s="184" t="n"/>
      <c r="FH137" s="185">
        <f>SUM(F137:FG137)</f>
        <v/>
      </c>
      <c r="FI137" s="186">
        <f>E137-FH137</f>
        <v/>
      </c>
    </row>
    <row r="138">
      <c r="A138" s="5" t="n">
        <v>137</v>
      </c>
      <c r="B138" s="179" t="n">
        <v>44530</v>
      </c>
      <c r="C138" s="68" t="inlineStr">
        <is>
          <t>DIGIKEY-4500631084</t>
        </is>
      </c>
      <c r="D138" s="180" t="n">
        <v>44469</v>
      </c>
      <c r="E138" s="181" t="n">
        <v>3056.05</v>
      </c>
      <c r="F138" s="182" t="n"/>
      <c r="G138" s="182" t="n"/>
      <c r="H138" s="182" t="n"/>
      <c r="I138" s="182" t="n"/>
      <c r="J138" s="182" t="n"/>
      <c r="K138" s="182" t="n"/>
      <c r="L138" s="182" t="n"/>
      <c r="M138" s="182" t="n"/>
      <c r="N138" s="182" t="n"/>
      <c r="O138" s="182" t="n"/>
      <c r="P138" s="182" t="n"/>
      <c r="Q138" s="182" t="n"/>
      <c r="R138" s="182" t="n"/>
      <c r="S138" s="182" t="n"/>
      <c r="T138" s="182" t="n"/>
      <c r="U138" s="182" t="n"/>
      <c r="V138" s="182" t="n"/>
      <c r="W138" s="182" t="n"/>
      <c r="X138" s="182" t="n"/>
      <c r="Y138" s="182" t="n"/>
      <c r="Z138" s="182" t="n"/>
      <c r="AA138" s="182" t="n"/>
      <c r="AB138" s="182" t="n"/>
      <c r="AC138" s="182" t="n"/>
      <c r="AD138" s="182" t="n"/>
      <c r="AE138" s="182" t="n"/>
      <c r="AF138" s="182" t="n"/>
      <c r="AG138" s="182" t="n"/>
      <c r="AH138" s="182" t="n"/>
      <c r="AI138" s="182" t="n"/>
      <c r="AJ138" s="182" t="n"/>
      <c r="AK138" s="182" t="n"/>
      <c r="AL138" s="182" t="n"/>
      <c r="AM138" s="182" t="n"/>
      <c r="AN138" s="182" t="n"/>
      <c r="AO138" s="182" t="n"/>
      <c r="AP138" s="182" t="n"/>
      <c r="AQ138" s="182" t="n"/>
      <c r="AR138" s="182" t="n"/>
      <c r="AS138" s="182" t="n"/>
      <c r="AT138" s="182" t="n"/>
      <c r="AU138" s="182" t="n"/>
      <c r="AV138" s="182" t="n"/>
      <c r="AW138" s="182" t="n"/>
      <c r="AX138" s="182" t="n"/>
      <c r="AY138" s="182" t="n"/>
      <c r="AZ138" s="182" t="n"/>
      <c r="BA138" s="182" t="n"/>
      <c r="BB138" s="182" t="n"/>
      <c r="BC138" s="182" t="n"/>
      <c r="BD138" s="182" t="n"/>
      <c r="BE138" s="182" t="n"/>
      <c r="BF138" s="182" t="n"/>
      <c r="BG138" s="182" t="n"/>
      <c r="BH138" s="182" t="n"/>
      <c r="BI138" s="182" t="n"/>
      <c r="BJ138" s="182" t="n"/>
      <c r="BK138" s="182" t="n"/>
      <c r="BL138" s="182" t="n"/>
      <c r="BM138" s="182" t="n"/>
      <c r="BN138" s="182" t="n"/>
      <c r="BO138" s="182" t="n"/>
      <c r="BP138" s="182" t="n"/>
      <c r="BQ138" s="182" t="n"/>
      <c r="BR138" s="182" t="n"/>
      <c r="BS138" s="182" t="n"/>
      <c r="BT138" s="182" t="n"/>
      <c r="BU138" s="182" t="n"/>
      <c r="BV138" s="182" t="n"/>
      <c r="BW138" s="182" t="n"/>
      <c r="BX138" s="182" t="n"/>
      <c r="BY138" s="182" t="n"/>
      <c r="BZ138" s="182" t="n"/>
      <c r="CA138" s="182" t="n"/>
      <c r="CB138" s="182" t="n"/>
      <c r="CC138" s="182" t="n"/>
      <c r="CD138" s="182" t="n"/>
      <c r="CE138" s="182" t="n"/>
      <c r="CF138" s="182" t="n"/>
      <c r="CG138" s="182" t="n"/>
      <c r="CH138" s="182" t="n"/>
      <c r="CI138" s="182" t="n"/>
      <c r="CJ138" s="182" t="n"/>
      <c r="CK138" s="182" t="n"/>
      <c r="CL138" s="182" t="n"/>
      <c r="CM138" s="182" t="n"/>
      <c r="CN138" s="182" t="n"/>
      <c r="CO138" s="182" t="n"/>
      <c r="CP138" s="182" t="n"/>
      <c r="CQ138" s="182" t="n"/>
      <c r="CR138" s="182" t="n"/>
      <c r="CS138" s="182" t="n"/>
      <c r="CT138" s="182" t="n"/>
      <c r="CU138" s="182" t="n"/>
      <c r="CV138" s="182" t="n"/>
      <c r="CW138" s="182" t="n"/>
      <c r="CX138" s="182" t="n"/>
      <c r="CY138" s="182" t="n"/>
      <c r="CZ138" s="182" t="n"/>
      <c r="DA138" s="182" t="n"/>
      <c r="DB138" s="182" t="n"/>
      <c r="DC138" s="182" t="n"/>
      <c r="DD138" s="182" t="n"/>
      <c r="DE138" s="182" t="n"/>
      <c r="DF138" s="182" t="n"/>
      <c r="DG138" s="182" t="n"/>
      <c r="DH138" s="182" t="n"/>
      <c r="DI138" s="182" t="n"/>
      <c r="DJ138" s="182" t="n"/>
      <c r="DK138" s="182" t="n"/>
      <c r="DL138" s="182" t="n"/>
      <c r="DM138" s="182" t="n"/>
      <c r="DN138" s="182" t="n"/>
      <c r="DO138" s="182" t="n"/>
      <c r="DP138" s="182" t="n"/>
      <c r="DQ138" s="182" t="n"/>
      <c r="DR138" s="182" t="n"/>
      <c r="DS138" s="182" t="n"/>
      <c r="DT138" s="182" t="n"/>
      <c r="DU138" s="182" t="n"/>
      <c r="DV138" s="182" t="n"/>
      <c r="DW138" s="182" t="n"/>
      <c r="DX138" s="182" t="n"/>
      <c r="DY138" s="182" t="n"/>
      <c r="DZ138" s="182" t="n"/>
      <c r="EA138" s="182" t="n"/>
      <c r="EB138" s="182" t="n"/>
      <c r="EC138" s="182" t="n"/>
      <c r="ED138" s="182" t="n"/>
      <c r="EE138" s="182" t="n"/>
      <c r="EF138" s="182" t="n"/>
      <c r="EG138" s="182" t="n"/>
      <c r="EH138" s="182" t="n"/>
      <c r="EI138" s="182" t="n"/>
      <c r="EJ138" s="182" t="n"/>
      <c r="EK138" s="182" t="n"/>
      <c r="EL138" s="182" t="n"/>
      <c r="EM138" s="182" t="n"/>
      <c r="EN138" s="182" t="n"/>
      <c r="EO138" s="182" t="n"/>
      <c r="EP138" s="182" t="n"/>
      <c r="EQ138" s="182" t="n"/>
      <c r="ER138" s="182" t="n"/>
      <c r="ES138" s="182" t="n"/>
      <c r="ET138" s="183" t="n">
        <v>3056.05</v>
      </c>
      <c r="EU138" s="182" t="n"/>
      <c r="EV138" s="182" t="n"/>
      <c r="EW138" s="182" t="n"/>
      <c r="EX138" s="182" t="n"/>
      <c r="EY138" s="182" t="n"/>
      <c r="EZ138" s="182" t="n"/>
      <c r="FA138" s="182" t="n"/>
      <c r="FB138" s="182" t="n"/>
      <c r="FC138" s="182" t="n"/>
      <c r="FD138" s="182" t="n"/>
      <c r="FE138" s="184" t="n"/>
      <c r="FF138" s="184" t="n"/>
      <c r="FG138" s="184" t="n"/>
      <c r="FH138" s="185">
        <f>SUM(F138:FG138)</f>
        <v/>
      </c>
      <c r="FI138" s="186">
        <f>E138-FH138</f>
        <v/>
      </c>
    </row>
    <row r="139">
      <c r="A139" s="5" t="n">
        <v>138</v>
      </c>
      <c r="B139" s="179" t="n">
        <v>44530</v>
      </c>
      <c r="C139" s="105" t="inlineStr">
        <is>
          <t>DIGIKEY-4500631103</t>
        </is>
      </c>
      <c r="D139" s="180" t="n">
        <v>44470</v>
      </c>
      <c r="E139" s="181">
        <f>7.37+17.8</f>
        <v/>
      </c>
      <c r="F139" s="182" t="n"/>
      <c r="G139" s="182" t="n"/>
      <c r="H139" s="182" t="n"/>
      <c r="I139" s="182" t="n"/>
      <c r="J139" s="182" t="n"/>
      <c r="K139" s="182" t="n"/>
      <c r="L139" s="182" t="n"/>
      <c r="M139" s="182" t="n"/>
      <c r="N139" s="182" t="n"/>
      <c r="O139" s="182" t="n"/>
      <c r="P139" s="182" t="n"/>
      <c r="Q139" s="182" t="n"/>
      <c r="R139" s="182" t="n"/>
      <c r="S139" s="182" t="n"/>
      <c r="T139" s="182" t="n"/>
      <c r="U139" s="182" t="n"/>
      <c r="V139" s="182" t="n"/>
      <c r="W139" s="182" t="n"/>
      <c r="X139" s="182" t="n"/>
      <c r="Y139" s="182" t="n"/>
      <c r="Z139" s="182" t="n"/>
      <c r="AA139" s="182" t="n"/>
      <c r="AB139" s="182" t="n"/>
      <c r="AC139" s="182" t="n"/>
      <c r="AD139" s="182" t="n"/>
      <c r="AE139" s="182" t="n"/>
      <c r="AF139" s="182" t="n"/>
      <c r="AG139" s="182" t="n"/>
      <c r="AH139" s="182" t="n"/>
      <c r="AI139" s="182" t="n"/>
      <c r="AJ139" s="182" t="n"/>
      <c r="AK139" s="182" t="n"/>
      <c r="AL139" s="182" t="n"/>
      <c r="AM139" s="182" t="n"/>
      <c r="AN139" s="182" t="n"/>
      <c r="AO139" s="182" t="n"/>
      <c r="AP139" s="182" t="n"/>
      <c r="AQ139" s="182" t="n"/>
      <c r="AR139" s="182" t="n"/>
      <c r="AS139" s="182" t="n"/>
      <c r="AT139" s="182" t="n"/>
      <c r="AU139" s="182" t="n"/>
      <c r="AV139" s="182" t="n"/>
      <c r="AW139" s="182" t="n"/>
      <c r="AX139" s="182" t="n"/>
      <c r="AY139" s="182" t="n"/>
      <c r="AZ139" s="182" t="n"/>
      <c r="BA139" s="182" t="n"/>
      <c r="BB139" s="182" t="n"/>
      <c r="BC139" s="182" t="n"/>
      <c r="BD139" s="182" t="n"/>
      <c r="BE139" s="182" t="n"/>
      <c r="BF139" s="182" t="n"/>
      <c r="BG139" s="182" t="n"/>
      <c r="BH139" s="182" t="n"/>
      <c r="BI139" s="182" t="n"/>
      <c r="BJ139" s="182" t="n"/>
      <c r="BK139" s="182" t="n"/>
      <c r="BL139" s="182" t="n"/>
      <c r="BM139" s="182" t="n"/>
      <c r="BN139" s="182" t="n"/>
      <c r="BO139" s="182" t="n"/>
      <c r="BP139" s="182" t="n"/>
      <c r="BQ139" s="182" t="n"/>
      <c r="BR139" s="182" t="n"/>
      <c r="BS139" s="182" t="n"/>
      <c r="BT139" s="182" t="n"/>
      <c r="BU139" s="182" t="n"/>
      <c r="BV139" s="182" t="n"/>
      <c r="BW139" s="182" t="n"/>
      <c r="BX139" s="182" t="n"/>
      <c r="BY139" s="182" t="n"/>
      <c r="BZ139" s="182" t="n"/>
      <c r="CA139" s="182" t="n"/>
      <c r="CB139" s="182" t="n"/>
      <c r="CC139" s="182" t="n"/>
      <c r="CD139" s="182" t="n"/>
      <c r="CE139" s="182" t="n"/>
      <c r="CF139" s="182" t="n"/>
      <c r="CG139" s="182" t="n"/>
      <c r="CH139" s="182" t="n"/>
      <c r="CI139" s="182" t="n"/>
      <c r="CJ139" s="182" t="n"/>
      <c r="CK139" s="182" t="n"/>
      <c r="CL139" s="182" t="n"/>
      <c r="CM139" s="182" t="n"/>
      <c r="CN139" s="182" t="n"/>
      <c r="CO139" s="182" t="n"/>
      <c r="CP139" s="182" t="n"/>
      <c r="CQ139" s="182" t="n"/>
      <c r="CR139" s="182" t="n"/>
      <c r="CS139" s="182" t="n"/>
      <c r="CT139" s="182" t="n"/>
      <c r="CU139" s="182" t="n"/>
      <c r="CV139" s="182" t="n"/>
      <c r="CW139" s="182" t="n"/>
      <c r="CX139" s="182" t="n"/>
      <c r="CY139" s="182" t="n"/>
      <c r="CZ139" s="182" t="n"/>
      <c r="DA139" s="182" t="n"/>
      <c r="DB139" s="182" t="n"/>
      <c r="DC139" s="182" t="n"/>
      <c r="DD139" s="182" t="n"/>
      <c r="DE139" s="182" t="n"/>
      <c r="DF139" s="182" t="n"/>
      <c r="DG139" s="182" t="n"/>
      <c r="DH139" s="182" t="n"/>
      <c r="DI139" s="182" t="n"/>
      <c r="DJ139" s="182" t="n"/>
      <c r="DK139" s="182" t="n"/>
      <c r="DL139" s="183">
        <f>7.37+17.8</f>
        <v/>
      </c>
      <c r="DM139" s="182" t="n"/>
      <c r="DN139" s="182" t="n"/>
      <c r="DO139" s="182" t="n"/>
      <c r="DP139" s="182" t="n"/>
      <c r="DQ139" s="182" t="n"/>
      <c r="DR139" s="182" t="n"/>
      <c r="DS139" s="182" t="n"/>
      <c r="DT139" s="182" t="n"/>
      <c r="DU139" s="182" t="n"/>
      <c r="DV139" s="182" t="n"/>
      <c r="DW139" s="182" t="n"/>
      <c r="DX139" s="182" t="n"/>
      <c r="DY139" s="182" t="n"/>
      <c r="DZ139" s="182" t="n"/>
      <c r="EA139" s="182" t="n"/>
      <c r="EB139" s="182" t="n"/>
      <c r="EC139" s="182" t="n"/>
      <c r="ED139" s="182" t="n"/>
      <c r="EE139" s="182" t="n"/>
      <c r="EF139" s="182" t="n"/>
      <c r="EG139" s="182" t="n"/>
      <c r="EH139" s="182" t="n"/>
      <c r="EI139" s="182" t="n"/>
      <c r="EJ139" s="182" t="n"/>
      <c r="EK139" s="182" t="n"/>
      <c r="EL139" s="182" t="n"/>
      <c r="EM139" s="182" t="n"/>
      <c r="EN139" s="182" t="n"/>
      <c r="EO139" s="182" t="n"/>
      <c r="EP139" s="182" t="n"/>
      <c r="EQ139" s="182" t="n"/>
      <c r="ER139" s="182" t="n"/>
      <c r="ES139" s="182" t="n"/>
      <c r="ET139" s="182" t="n"/>
      <c r="EU139" s="182" t="n"/>
      <c r="EV139" s="182" t="n"/>
      <c r="EW139" s="182" t="n"/>
      <c r="EX139" s="182" t="n"/>
      <c r="EY139" s="182" t="n"/>
      <c r="EZ139" s="182" t="n"/>
      <c r="FA139" s="182" t="n"/>
      <c r="FB139" s="182" t="n"/>
      <c r="FC139" s="182" t="n"/>
      <c r="FD139" s="182" t="n"/>
      <c r="FE139" s="184" t="n"/>
      <c r="FF139" s="184" t="n"/>
      <c r="FG139" s="184" t="n"/>
      <c r="FH139" s="185">
        <f>SUM(F139:FG139)</f>
        <v/>
      </c>
      <c r="FI139" s="186">
        <f>E139-FH139</f>
        <v/>
      </c>
    </row>
    <row r="140">
      <c r="A140" s="5" t="n">
        <v>139</v>
      </c>
      <c r="B140" s="179" t="n">
        <v>44530</v>
      </c>
      <c r="C140" s="105" t="inlineStr">
        <is>
          <t>DIGIKEY-4500631294</t>
        </is>
      </c>
      <c r="D140" s="180" t="n">
        <v>44470</v>
      </c>
      <c r="E140" s="181">
        <f>288.6+26.06</f>
        <v/>
      </c>
      <c r="F140" s="182" t="n"/>
      <c r="G140" s="182" t="n"/>
      <c r="H140" s="182" t="n"/>
      <c r="I140" s="182" t="n"/>
      <c r="J140" s="182" t="n"/>
      <c r="K140" s="182" t="n"/>
      <c r="L140" s="182" t="n"/>
      <c r="M140" s="182" t="n"/>
      <c r="N140" s="182" t="n"/>
      <c r="O140" s="182" t="n"/>
      <c r="P140" s="182" t="n"/>
      <c r="Q140" s="182" t="n"/>
      <c r="R140" s="182" t="n"/>
      <c r="S140" s="182" t="n"/>
      <c r="T140" s="182" t="n"/>
      <c r="U140" s="182" t="n"/>
      <c r="V140" s="182" t="n"/>
      <c r="W140" s="182" t="n"/>
      <c r="X140" s="182" t="n"/>
      <c r="Y140" s="182" t="n"/>
      <c r="Z140" s="182" t="n"/>
      <c r="AA140" s="182" t="n"/>
      <c r="AB140" s="182" t="n"/>
      <c r="AC140" s="182" t="n"/>
      <c r="AD140" s="182" t="n"/>
      <c r="AE140" s="182" t="n"/>
      <c r="AF140" s="182" t="n"/>
      <c r="AG140" s="182" t="n"/>
      <c r="AH140" s="182" t="n"/>
      <c r="AI140" s="182" t="n"/>
      <c r="AJ140" s="182" t="n"/>
      <c r="AK140" s="182" t="n"/>
      <c r="AL140" s="182" t="n"/>
      <c r="AM140" s="182" t="n"/>
      <c r="AN140" s="182" t="n"/>
      <c r="AO140" s="182" t="n"/>
      <c r="AP140" s="182" t="n"/>
      <c r="AQ140" s="182" t="n"/>
      <c r="AR140" s="182" t="n"/>
      <c r="AS140" s="182" t="n"/>
      <c r="AT140" s="182" t="n"/>
      <c r="AU140" s="182" t="n"/>
      <c r="AV140" s="182" t="n"/>
      <c r="AW140" s="182" t="n"/>
      <c r="AX140" s="182" t="n"/>
      <c r="AY140" s="182" t="n"/>
      <c r="AZ140" s="182" t="n"/>
      <c r="BA140" s="182" t="n"/>
      <c r="BB140" s="182" t="n"/>
      <c r="BC140" s="182" t="n"/>
      <c r="BD140" s="182" t="n"/>
      <c r="BE140" s="182" t="n"/>
      <c r="BF140" s="182" t="n"/>
      <c r="BG140" s="182" t="n"/>
      <c r="BH140" s="182" t="n"/>
      <c r="BI140" s="182" t="n"/>
      <c r="BJ140" s="182" t="n"/>
      <c r="BK140" s="182" t="n"/>
      <c r="BL140" s="182" t="n"/>
      <c r="BM140" s="182" t="n"/>
      <c r="BN140" s="182" t="n"/>
      <c r="BO140" s="182" t="n"/>
      <c r="BP140" s="182" t="n"/>
      <c r="BQ140" s="182" t="n"/>
      <c r="BR140" s="182" t="n"/>
      <c r="BS140" s="182" t="n"/>
      <c r="BT140" s="182" t="n"/>
      <c r="BU140" s="182" t="n"/>
      <c r="BV140" s="182" t="n"/>
      <c r="BW140" s="182" t="n"/>
      <c r="BX140" s="182" t="n"/>
      <c r="BY140" s="182" t="n"/>
      <c r="BZ140" s="182" t="n"/>
      <c r="CA140" s="182" t="n"/>
      <c r="CB140" s="182" t="n"/>
      <c r="CC140" s="182" t="n"/>
      <c r="CD140" s="182" t="n"/>
      <c r="CE140" s="182" t="n"/>
      <c r="CF140" s="182" t="n"/>
      <c r="CG140" s="182" t="n"/>
      <c r="CH140" s="182" t="n"/>
      <c r="CI140" s="182" t="n"/>
      <c r="CJ140" s="182" t="n"/>
      <c r="CK140" s="182" t="n"/>
      <c r="CL140" s="182" t="n"/>
      <c r="CM140" s="182" t="n"/>
      <c r="CN140" s="182" t="n"/>
      <c r="CO140" s="182" t="n"/>
      <c r="CP140" s="182" t="n"/>
      <c r="CQ140" s="182" t="n"/>
      <c r="CR140" s="182" t="n"/>
      <c r="CS140" s="182" t="n"/>
      <c r="CT140" s="182" t="n"/>
      <c r="CU140" s="182" t="n"/>
      <c r="CV140" s="182" t="n"/>
      <c r="CW140" s="182" t="n"/>
      <c r="CX140" s="182" t="n"/>
      <c r="CY140" s="182" t="n"/>
      <c r="CZ140" s="182" t="n"/>
      <c r="DA140" s="182" t="n"/>
      <c r="DB140" s="182" t="n"/>
      <c r="DC140" s="182" t="n"/>
      <c r="DD140" s="182" t="n"/>
      <c r="DE140" s="182" t="n"/>
      <c r="DF140" s="182" t="n"/>
      <c r="DG140" s="182" t="n"/>
      <c r="DH140" s="182" t="n"/>
      <c r="DI140" s="182" t="n"/>
      <c r="DJ140" s="182" t="n"/>
      <c r="DK140" s="182" t="n"/>
      <c r="DL140" s="182" t="n"/>
      <c r="DM140" s="182" t="n"/>
      <c r="DN140" s="182" t="n"/>
      <c r="DO140" s="182" t="n"/>
      <c r="DP140" s="182" t="n"/>
      <c r="DQ140" s="182" t="n"/>
      <c r="DR140" s="182" t="n"/>
      <c r="DS140" s="182" t="n"/>
      <c r="DT140" s="182" t="n"/>
      <c r="DU140" s="182" t="n"/>
      <c r="DV140" s="182" t="n"/>
      <c r="DW140" s="182" t="n"/>
      <c r="DX140" s="182" t="n"/>
      <c r="DY140" s="182" t="n"/>
      <c r="DZ140" s="182" t="n"/>
      <c r="EA140" s="182" t="n"/>
      <c r="EB140" s="182" t="n"/>
      <c r="EC140" s="182" t="n"/>
      <c r="ED140" s="182" t="n"/>
      <c r="EE140" s="182" t="n"/>
      <c r="EF140" s="182" t="n"/>
      <c r="EG140" s="182" t="n"/>
      <c r="EH140" s="182" t="n"/>
      <c r="EI140" s="182" t="n"/>
      <c r="EJ140" s="182" t="n"/>
      <c r="EK140" s="182" t="n"/>
      <c r="EL140" s="182" t="n"/>
      <c r="EM140" s="182" t="n"/>
      <c r="EN140" s="182" t="n"/>
      <c r="EO140" s="182" t="n"/>
      <c r="EP140" s="182" t="n"/>
      <c r="EQ140" s="182" t="n"/>
      <c r="ER140" s="183">
        <f>288.6+26.06</f>
        <v/>
      </c>
      <c r="ES140" s="182" t="n"/>
      <c r="ET140" s="182" t="n"/>
      <c r="EU140" s="182" t="n"/>
      <c r="EV140" s="182" t="n"/>
      <c r="EW140" s="182" t="n"/>
      <c r="EX140" s="182" t="n"/>
      <c r="EY140" s="182" t="n"/>
      <c r="EZ140" s="182" t="n"/>
      <c r="FA140" s="182" t="n"/>
      <c r="FB140" s="182" t="n"/>
      <c r="FC140" s="182" t="n"/>
      <c r="FD140" s="182" t="n"/>
      <c r="FE140" s="184" t="n"/>
      <c r="FF140" s="184" t="n"/>
      <c r="FG140" s="184" t="n"/>
      <c r="FH140" s="185">
        <f>SUM(F140:FG140)</f>
        <v/>
      </c>
      <c r="FI140" s="186">
        <f>E140-FH140</f>
        <v/>
      </c>
    </row>
    <row r="141">
      <c r="A141" s="5" t="n">
        <v>140</v>
      </c>
      <c r="B141" s="179" t="n">
        <v>44530</v>
      </c>
      <c r="C141" s="105" t="inlineStr">
        <is>
          <t>DIGIKEY-4500631259</t>
        </is>
      </c>
      <c r="D141" s="180" t="n">
        <v>44470</v>
      </c>
      <c r="E141" s="181">
        <f>10.05+140.58+1968.05</f>
        <v/>
      </c>
      <c r="F141" s="182" t="n"/>
      <c r="G141" s="182" t="n"/>
      <c r="H141" s="182" t="n"/>
      <c r="I141" s="182" t="n"/>
      <c r="J141" s="182" t="n"/>
      <c r="K141" s="182" t="n"/>
      <c r="L141" s="182" t="n"/>
      <c r="M141" s="182" t="n"/>
      <c r="N141" s="182" t="n"/>
      <c r="O141" s="182" t="n"/>
      <c r="P141" s="182" t="n"/>
      <c r="Q141" s="182" t="n"/>
      <c r="R141" s="182" t="n"/>
      <c r="S141" s="182" t="n"/>
      <c r="T141" s="182" t="n"/>
      <c r="U141" s="182" t="n"/>
      <c r="V141" s="182" t="n"/>
      <c r="W141" s="182" t="n"/>
      <c r="X141" s="182" t="n"/>
      <c r="Y141" s="182" t="n"/>
      <c r="Z141" s="182" t="n"/>
      <c r="AA141" s="182" t="n"/>
      <c r="AB141" s="182" t="n"/>
      <c r="AC141" s="182" t="n"/>
      <c r="AD141" s="182" t="n"/>
      <c r="AE141" s="182" t="n"/>
      <c r="AF141" s="182" t="n"/>
      <c r="AG141" s="182" t="n"/>
      <c r="AH141" s="182" t="n"/>
      <c r="AI141" s="182" t="n"/>
      <c r="AJ141" s="182" t="n"/>
      <c r="AK141" s="182" t="n"/>
      <c r="AL141" s="182" t="n"/>
      <c r="AM141" s="182" t="n"/>
      <c r="AN141" s="182" t="n"/>
      <c r="AO141" s="182" t="n"/>
      <c r="AP141" s="182" t="n"/>
      <c r="AQ141" s="182" t="n"/>
      <c r="AR141" s="182" t="n"/>
      <c r="AS141" s="182" t="n"/>
      <c r="AT141" s="182" t="n"/>
      <c r="AU141" s="182" t="n"/>
      <c r="AV141" s="182" t="n"/>
      <c r="AW141" s="182" t="n"/>
      <c r="AX141" s="182" t="n"/>
      <c r="AY141" s="182" t="n"/>
      <c r="AZ141" s="182" t="n"/>
      <c r="BA141" s="182" t="n"/>
      <c r="BB141" s="182" t="n"/>
      <c r="BC141" s="182" t="n"/>
      <c r="BD141" s="182" t="n"/>
      <c r="BE141" s="182" t="n"/>
      <c r="BF141" s="182" t="n"/>
      <c r="BG141" s="182" t="n"/>
      <c r="BH141" s="182" t="n"/>
      <c r="BI141" s="182" t="n"/>
      <c r="BJ141" s="182" t="n"/>
      <c r="BK141" s="182" t="n"/>
      <c r="BL141" s="183">
        <f>10.05+140.58+1968.05</f>
        <v/>
      </c>
      <c r="BM141" s="182" t="n"/>
      <c r="BN141" s="182" t="n"/>
      <c r="BO141" s="182" t="n"/>
      <c r="BP141" s="182" t="n"/>
      <c r="BQ141" s="182" t="n"/>
      <c r="BR141" s="182" t="n"/>
      <c r="BS141" s="182" t="n"/>
      <c r="BT141" s="182" t="n"/>
      <c r="BU141" s="182" t="n"/>
      <c r="BV141" s="182" t="n"/>
      <c r="BW141" s="182" t="n"/>
      <c r="BX141" s="182" t="n"/>
      <c r="BY141" s="182" t="n"/>
      <c r="BZ141" s="182" t="n"/>
      <c r="CA141" s="182" t="n"/>
      <c r="CB141" s="182" t="n"/>
      <c r="CC141" s="182" t="n"/>
      <c r="CD141" s="182" t="n"/>
      <c r="CE141" s="182" t="n"/>
      <c r="CF141" s="182" t="n"/>
      <c r="CG141" s="182" t="n"/>
      <c r="CH141" s="182" t="n"/>
      <c r="CI141" s="182" t="n"/>
      <c r="CJ141" s="182" t="n"/>
      <c r="CK141" s="182" t="n"/>
      <c r="CL141" s="182" t="n"/>
      <c r="CM141" s="182" t="n"/>
      <c r="CN141" s="182" t="n"/>
      <c r="CO141" s="182" t="n"/>
      <c r="CP141" s="182" t="n"/>
      <c r="CQ141" s="182" t="n"/>
      <c r="CR141" s="182" t="n"/>
      <c r="CS141" s="182" t="n"/>
      <c r="CT141" s="182" t="n"/>
      <c r="CU141" s="182" t="n"/>
      <c r="CV141" s="182" t="n"/>
      <c r="CW141" s="182" t="n"/>
      <c r="CX141" s="182" t="n"/>
      <c r="CY141" s="182" t="n"/>
      <c r="CZ141" s="182" t="n"/>
      <c r="DA141" s="182" t="n"/>
      <c r="DB141" s="182" t="n"/>
      <c r="DC141" s="182" t="n"/>
      <c r="DD141" s="182" t="n"/>
      <c r="DE141" s="182" t="n"/>
      <c r="DF141" s="182" t="n"/>
      <c r="DG141" s="182" t="n"/>
      <c r="DH141" s="182" t="n"/>
      <c r="DI141" s="182" t="n"/>
      <c r="DJ141" s="182" t="n"/>
      <c r="DK141" s="182" t="n"/>
      <c r="DL141" s="182" t="n"/>
      <c r="DM141" s="182" t="n"/>
      <c r="DN141" s="182" t="n"/>
      <c r="DO141" s="182" t="n"/>
      <c r="DP141" s="182" t="n"/>
      <c r="DQ141" s="182" t="n"/>
      <c r="DR141" s="182" t="n"/>
      <c r="DS141" s="182" t="n"/>
      <c r="DT141" s="182" t="n"/>
      <c r="DU141" s="182" t="n"/>
      <c r="DV141" s="182" t="n"/>
      <c r="DW141" s="182" t="n"/>
      <c r="DX141" s="182" t="n"/>
      <c r="DY141" s="182" t="n"/>
      <c r="DZ141" s="182" t="n"/>
      <c r="EA141" s="182" t="n"/>
      <c r="EB141" s="182" t="n"/>
      <c r="EC141" s="182" t="n"/>
      <c r="ED141" s="182" t="n"/>
      <c r="EE141" s="182" t="n"/>
      <c r="EF141" s="182" t="n"/>
      <c r="EG141" s="182" t="n"/>
      <c r="EH141" s="182" t="n"/>
      <c r="EI141" s="182" t="n"/>
      <c r="EJ141" s="182" t="n"/>
      <c r="EK141" s="182" t="n"/>
      <c r="EL141" s="182" t="n"/>
      <c r="EM141" s="182" t="n"/>
      <c r="EN141" s="182" t="n"/>
      <c r="EO141" s="182" t="n"/>
      <c r="EP141" s="182" t="n"/>
      <c r="EQ141" s="182" t="n"/>
      <c r="ER141" s="182" t="n"/>
      <c r="ES141" s="182" t="n"/>
      <c r="ET141" s="182" t="n"/>
      <c r="EU141" s="182" t="n"/>
      <c r="EV141" s="182" t="n"/>
      <c r="EW141" s="182" t="n"/>
      <c r="EX141" s="182" t="n"/>
      <c r="EY141" s="182" t="n"/>
      <c r="EZ141" s="182" t="n"/>
      <c r="FA141" s="182" t="n"/>
      <c r="FB141" s="182" t="n"/>
      <c r="FC141" s="182" t="n"/>
      <c r="FD141" s="182" t="n"/>
      <c r="FE141" s="184" t="n"/>
      <c r="FF141" s="184" t="n"/>
      <c r="FG141" s="184" t="n"/>
      <c r="FH141" s="185">
        <f>SUM(F141:FG141)</f>
        <v/>
      </c>
      <c r="FI141" s="186">
        <f>E141-FH141</f>
        <v/>
      </c>
    </row>
    <row r="142">
      <c r="A142" s="5" t="n">
        <v>141</v>
      </c>
      <c r="B142" s="179" t="n">
        <v>44530</v>
      </c>
      <c r="C142" s="105" t="inlineStr">
        <is>
          <t>DIGIKEY-4500631391</t>
        </is>
      </c>
      <c r="D142" s="180" t="n">
        <v>44473</v>
      </c>
      <c r="E142" s="181">
        <f>345.8+2055.64+373.66</f>
        <v/>
      </c>
      <c r="F142" s="182" t="n"/>
      <c r="G142" s="182" t="n"/>
      <c r="H142" s="182" t="n"/>
      <c r="I142" s="182" t="n"/>
      <c r="J142" s="182" t="n"/>
      <c r="K142" s="182" t="n"/>
      <c r="L142" s="182" t="n"/>
      <c r="M142" s="182" t="n"/>
      <c r="N142" s="182" t="n"/>
      <c r="O142" s="182" t="n"/>
      <c r="P142" s="182" t="n"/>
      <c r="Q142" s="182" t="n"/>
      <c r="R142" s="182" t="n"/>
      <c r="S142" s="182" t="n"/>
      <c r="T142" s="182" t="n"/>
      <c r="U142" s="182" t="n"/>
      <c r="V142" s="182" t="n"/>
      <c r="W142" s="182" t="n"/>
      <c r="X142" s="182" t="n"/>
      <c r="Y142" s="182" t="n"/>
      <c r="Z142" s="182" t="n"/>
      <c r="AA142" s="182" t="n"/>
      <c r="AB142" s="182" t="n"/>
      <c r="AC142" s="182" t="n"/>
      <c r="AD142" s="182" t="n"/>
      <c r="AE142" s="182" t="n"/>
      <c r="AF142" s="182" t="n"/>
      <c r="AG142" s="182" t="n"/>
      <c r="AH142" s="182" t="n"/>
      <c r="AI142" s="182" t="n"/>
      <c r="AJ142" s="182" t="n"/>
      <c r="AK142" s="182" t="n"/>
      <c r="AL142" s="182" t="n"/>
      <c r="AM142" s="182" t="n"/>
      <c r="AN142" s="182" t="n"/>
      <c r="AO142" s="182" t="n"/>
      <c r="AP142" s="182" t="n"/>
      <c r="AQ142" s="182" t="n"/>
      <c r="AR142" s="182" t="n"/>
      <c r="AS142" s="182" t="n"/>
      <c r="AT142" s="182" t="n"/>
      <c r="AU142" s="182" t="n"/>
      <c r="AV142" s="182" t="n"/>
      <c r="AW142" s="182" t="n"/>
      <c r="AX142" s="182" t="n"/>
      <c r="AY142" s="182" t="n"/>
      <c r="AZ142" s="182" t="n"/>
      <c r="BA142" s="182" t="n"/>
      <c r="BB142" s="182" t="n"/>
      <c r="BC142" s="182" t="n"/>
      <c r="BD142" s="182" t="n"/>
      <c r="BE142" s="182" t="n"/>
      <c r="BF142" s="182" t="n"/>
      <c r="BG142" s="182" t="n"/>
      <c r="BH142" s="182" t="n"/>
      <c r="BI142" s="182" t="n"/>
      <c r="BJ142" s="182" t="n"/>
      <c r="BK142" s="182" t="n"/>
      <c r="BL142" s="182" t="n"/>
      <c r="BM142" s="182" t="n"/>
      <c r="BN142" s="182" t="n"/>
      <c r="BO142" s="182" t="n"/>
      <c r="BP142" s="182" t="n"/>
      <c r="BQ142" s="182" t="n"/>
      <c r="BR142" s="182" t="n"/>
      <c r="BS142" s="182" t="n"/>
      <c r="BT142" s="182" t="n"/>
      <c r="BU142" s="182" t="n"/>
      <c r="BV142" s="182" t="n"/>
      <c r="BW142" s="182" t="n"/>
      <c r="BX142" s="182" t="n"/>
      <c r="BY142" s="182" t="n"/>
      <c r="BZ142" s="182" t="n"/>
      <c r="CA142" s="182" t="n"/>
      <c r="CB142" s="182" t="n"/>
      <c r="CC142" s="182" t="n"/>
      <c r="CD142" s="182" t="n"/>
      <c r="CE142" s="182" t="n"/>
      <c r="CF142" s="182" t="n"/>
      <c r="CG142" s="182" t="n"/>
      <c r="CH142" s="182" t="n"/>
      <c r="CI142" s="182" t="n"/>
      <c r="CJ142" s="182" t="n"/>
      <c r="CK142" s="182" t="n"/>
      <c r="CL142" s="182" t="n"/>
      <c r="CM142" s="182" t="n"/>
      <c r="CN142" s="182" t="n"/>
      <c r="CO142" s="182" t="n"/>
      <c r="CP142" s="182" t="n"/>
      <c r="CQ142" s="182" t="n"/>
      <c r="CR142" s="182" t="n"/>
      <c r="CS142" s="182" t="n"/>
      <c r="CT142" s="182" t="n"/>
      <c r="CU142" s="182" t="n"/>
      <c r="CV142" s="182" t="n"/>
      <c r="CW142" s="182" t="n"/>
      <c r="CX142" s="182" t="n"/>
      <c r="CY142" s="182" t="n"/>
      <c r="CZ142" s="182" t="n"/>
      <c r="DA142" s="182" t="n"/>
      <c r="DB142" s="182" t="n"/>
      <c r="DC142" s="182" t="n"/>
      <c r="DD142" s="182" t="n"/>
      <c r="DE142" s="182" t="n"/>
      <c r="DF142" s="182" t="n"/>
      <c r="DG142" s="182" t="n"/>
      <c r="DH142" s="182" t="n"/>
      <c r="DI142" s="182" t="n"/>
      <c r="DJ142" s="182" t="n"/>
      <c r="DK142" s="182" t="n"/>
      <c r="DL142" s="182" t="n"/>
      <c r="DM142" s="182" t="n"/>
      <c r="DN142" s="182" t="n"/>
      <c r="DO142" s="182" t="n"/>
      <c r="DP142" s="182" t="n"/>
      <c r="DQ142" s="182" t="n"/>
      <c r="DR142" s="182" t="n"/>
      <c r="DS142" s="182" t="n"/>
      <c r="DT142" s="182" t="n"/>
      <c r="DU142" s="182" t="n"/>
      <c r="DV142" s="182" t="n"/>
      <c r="DW142" s="182" t="n"/>
      <c r="DX142" s="182" t="n"/>
      <c r="DY142" s="182" t="n"/>
      <c r="DZ142" s="182" t="n"/>
      <c r="EA142" s="182" t="n"/>
      <c r="EB142" s="182" t="n"/>
      <c r="EC142" s="182" t="n"/>
      <c r="ED142" s="182" t="n"/>
      <c r="EE142" s="182" t="n"/>
      <c r="EF142" s="182" t="n"/>
      <c r="EG142" s="182" t="n"/>
      <c r="EH142" s="182" t="n"/>
      <c r="EI142" s="182" t="n"/>
      <c r="EJ142" s="182" t="n"/>
      <c r="EK142" s="182" t="n"/>
      <c r="EL142" s="182" t="n"/>
      <c r="EM142" s="182" t="n"/>
      <c r="EN142" s="182" t="n"/>
      <c r="EO142" s="182" t="n"/>
      <c r="EP142" s="182" t="n"/>
      <c r="EQ142" s="182" t="n"/>
      <c r="ER142" s="182" t="n"/>
      <c r="ES142" s="182" t="n"/>
      <c r="ET142" s="182" t="n"/>
      <c r="EU142" s="182" t="n"/>
      <c r="EV142" s="183">
        <f>345.8+2055.64+373.66</f>
        <v/>
      </c>
      <c r="EW142" s="182" t="n"/>
      <c r="EX142" s="182" t="n"/>
      <c r="EY142" s="182" t="n"/>
      <c r="EZ142" s="182" t="n"/>
      <c r="FA142" s="182" t="n"/>
      <c r="FB142" s="182" t="n"/>
      <c r="FC142" s="182" t="n"/>
      <c r="FD142" s="182" t="n"/>
      <c r="FE142" s="184" t="n"/>
      <c r="FF142" s="184" t="n"/>
      <c r="FG142" s="184" t="n"/>
      <c r="FH142" s="185">
        <f>SUM(F142:FG142)</f>
        <v/>
      </c>
      <c r="FI142" s="186">
        <f>E142-FH142</f>
        <v/>
      </c>
    </row>
    <row r="143">
      <c r="A143" s="5" t="n">
        <v>142</v>
      </c>
      <c r="B143" s="179" t="n">
        <v>44530</v>
      </c>
      <c r="C143" s="68" t="inlineStr">
        <is>
          <t>DIGIKEY-4500631453</t>
        </is>
      </c>
      <c r="D143" s="180" t="n">
        <v>44473</v>
      </c>
      <c r="E143" s="181" t="n">
        <v>16.77</v>
      </c>
      <c r="F143" s="182" t="n"/>
      <c r="G143" s="182" t="n"/>
      <c r="H143" s="182" t="n"/>
      <c r="I143" s="182" t="n"/>
      <c r="J143" s="182" t="n"/>
      <c r="K143" s="182" t="n"/>
      <c r="L143" s="182" t="n"/>
      <c r="M143" s="182" t="n"/>
      <c r="N143" s="182" t="n"/>
      <c r="O143" s="182" t="n"/>
      <c r="P143" s="182" t="n"/>
      <c r="Q143" s="182" t="n"/>
      <c r="R143" s="182" t="n"/>
      <c r="S143" s="182" t="n"/>
      <c r="T143" s="182" t="n"/>
      <c r="U143" s="182" t="n"/>
      <c r="V143" s="182" t="n"/>
      <c r="W143" s="182" t="n"/>
      <c r="X143" s="182" t="n"/>
      <c r="Y143" s="182" t="n"/>
      <c r="Z143" s="182" t="n"/>
      <c r="AA143" s="182" t="n"/>
      <c r="AB143" s="182" t="n"/>
      <c r="AC143" s="182" t="n"/>
      <c r="AD143" s="182" t="n"/>
      <c r="AE143" s="182" t="n"/>
      <c r="AF143" s="182" t="n"/>
      <c r="AG143" s="182" t="n"/>
      <c r="AH143" s="182" t="n"/>
      <c r="AI143" s="182" t="n"/>
      <c r="AJ143" s="182" t="n"/>
      <c r="AK143" s="182" t="n"/>
      <c r="AL143" s="182" t="n"/>
      <c r="AM143" s="182" t="n"/>
      <c r="AN143" s="182" t="n"/>
      <c r="AO143" s="182" t="n"/>
      <c r="AP143" s="182" t="n"/>
      <c r="AQ143" s="182" t="n"/>
      <c r="AR143" s="182" t="n"/>
      <c r="AS143" s="182" t="n"/>
      <c r="AT143" s="182" t="n"/>
      <c r="AU143" s="182" t="n"/>
      <c r="AV143" s="182" t="n"/>
      <c r="AW143" s="182" t="n"/>
      <c r="AX143" s="182" t="n"/>
      <c r="AY143" s="182" t="n"/>
      <c r="AZ143" s="182" t="n"/>
      <c r="BA143" s="182" t="n"/>
      <c r="BB143" s="182" t="n"/>
      <c r="BC143" s="182" t="n"/>
      <c r="BD143" s="182" t="n"/>
      <c r="BE143" s="182" t="n"/>
      <c r="BF143" s="182" t="n"/>
      <c r="BG143" s="182" t="n"/>
      <c r="BH143" s="182" t="n"/>
      <c r="BI143" s="182" t="n"/>
      <c r="BJ143" s="182" t="n"/>
      <c r="BK143" s="182" t="n"/>
      <c r="BL143" s="182" t="n"/>
      <c r="BM143" s="182" t="n"/>
      <c r="BN143" s="183" t="n">
        <v>16.77</v>
      </c>
      <c r="BO143" s="182" t="n"/>
      <c r="BP143" s="182" t="n"/>
      <c r="BQ143" s="182" t="n"/>
      <c r="BR143" s="182" t="n"/>
      <c r="BS143" s="182" t="n"/>
      <c r="BT143" s="182" t="n"/>
      <c r="BU143" s="182" t="n"/>
      <c r="BV143" s="182" t="n"/>
      <c r="BW143" s="182" t="n"/>
      <c r="BX143" s="182" t="n"/>
      <c r="BY143" s="182" t="n"/>
      <c r="BZ143" s="182" t="n"/>
      <c r="CA143" s="182" t="n"/>
      <c r="CB143" s="182" t="n"/>
      <c r="CC143" s="182" t="n"/>
      <c r="CD143" s="182" t="n"/>
      <c r="CE143" s="182" t="n"/>
      <c r="CF143" s="182" t="n"/>
      <c r="CG143" s="182" t="n"/>
      <c r="CH143" s="182" t="n"/>
      <c r="CI143" s="182" t="n"/>
      <c r="CJ143" s="182" t="n"/>
      <c r="CK143" s="182" t="n"/>
      <c r="CL143" s="182" t="n"/>
      <c r="CM143" s="182" t="n"/>
      <c r="CN143" s="182" t="n"/>
      <c r="CO143" s="182" t="n"/>
      <c r="CP143" s="182" t="n"/>
      <c r="CQ143" s="182" t="n"/>
      <c r="CR143" s="182" t="n"/>
      <c r="CS143" s="182" t="n"/>
      <c r="CT143" s="182" t="n"/>
      <c r="CU143" s="182" t="n"/>
      <c r="CV143" s="182" t="n"/>
      <c r="CW143" s="182" t="n"/>
      <c r="CX143" s="182" t="n"/>
      <c r="CY143" s="182" t="n"/>
      <c r="CZ143" s="182" t="n"/>
      <c r="DA143" s="182" t="n"/>
      <c r="DB143" s="182" t="n"/>
      <c r="DC143" s="182" t="n"/>
      <c r="DD143" s="182" t="n"/>
      <c r="DE143" s="182" t="n"/>
      <c r="DF143" s="182" t="n"/>
      <c r="DG143" s="182" t="n"/>
      <c r="DH143" s="182" t="n"/>
      <c r="DI143" s="182" t="n"/>
      <c r="DJ143" s="182" t="n"/>
      <c r="DK143" s="182" t="n"/>
      <c r="DL143" s="182" t="n"/>
      <c r="DM143" s="182" t="n"/>
      <c r="DN143" s="182" t="n"/>
      <c r="DO143" s="182" t="n"/>
      <c r="DP143" s="182" t="n"/>
      <c r="DQ143" s="182" t="n"/>
      <c r="DR143" s="182" t="n"/>
      <c r="DS143" s="182" t="n"/>
      <c r="DT143" s="182" t="n"/>
      <c r="DU143" s="182" t="n"/>
      <c r="DV143" s="182" t="n"/>
      <c r="DW143" s="182" t="n"/>
      <c r="DX143" s="182" t="n"/>
      <c r="DY143" s="182" t="n"/>
      <c r="DZ143" s="182" t="n"/>
      <c r="EA143" s="182" t="n"/>
      <c r="EB143" s="182" t="n"/>
      <c r="EC143" s="182" t="n"/>
      <c r="ED143" s="182" t="n"/>
      <c r="EE143" s="182" t="n"/>
      <c r="EF143" s="182" t="n"/>
      <c r="EG143" s="182" t="n"/>
      <c r="EH143" s="182" t="n"/>
      <c r="EI143" s="182" t="n"/>
      <c r="EJ143" s="182" t="n"/>
      <c r="EK143" s="182" t="n"/>
      <c r="EL143" s="182" t="n"/>
      <c r="EM143" s="182" t="n"/>
      <c r="EN143" s="182" t="n"/>
      <c r="EO143" s="182" t="n"/>
      <c r="EP143" s="182" t="n"/>
      <c r="EQ143" s="182" t="n"/>
      <c r="ER143" s="182" t="n"/>
      <c r="ES143" s="182" t="n"/>
      <c r="ET143" s="182" t="n"/>
      <c r="EU143" s="182" t="n"/>
      <c r="EV143" s="182" t="n"/>
      <c r="EW143" s="182" t="n"/>
      <c r="EX143" s="182" t="n"/>
      <c r="EY143" s="182" t="n"/>
      <c r="EZ143" s="182" t="n"/>
      <c r="FA143" s="182" t="n"/>
      <c r="FB143" s="182" t="n"/>
      <c r="FC143" s="182" t="n"/>
      <c r="FD143" s="182" t="n"/>
      <c r="FE143" s="184" t="n"/>
      <c r="FF143" s="184" t="n"/>
      <c r="FG143" s="184" t="n"/>
      <c r="FH143" s="185">
        <f>SUM(F143:FG143)</f>
        <v/>
      </c>
      <c r="FI143" s="186">
        <f>E143-FH143</f>
        <v/>
      </c>
    </row>
    <row r="144">
      <c r="A144" s="5" t="n">
        <v>143</v>
      </c>
      <c r="B144" s="179" t="n">
        <v>44530</v>
      </c>
      <c r="C144" s="68" t="inlineStr">
        <is>
          <t>DIGIKEY-4500631473</t>
        </is>
      </c>
      <c r="D144" s="180" t="n">
        <v>44474</v>
      </c>
      <c r="E144" s="181" t="n">
        <v>1.31</v>
      </c>
      <c r="F144" s="182" t="n"/>
      <c r="G144" s="182" t="n"/>
      <c r="H144" s="182" t="n"/>
      <c r="I144" s="182" t="n"/>
      <c r="J144" s="182" t="n"/>
      <c r="K144" s="182" t="n"/>
      <c r="L144" s="182" t="n"/>
      <c r="M144" s="182" t="n"/>
      <c r="N144" s="182" t="n"/>
      <c r="O144" s="182" t="n"/>
      <c r="P144" s="182" t="n"/>
      <c r="Q144" s="182" t="n"/>
      <c r="R144" s="182" t="n"/>
      <c r="S144" s="182" t="n"/>
      <c r="T144" s="182" t="n"/>
      <c r="U144" s="182" t="n"/>
      <c r="V144" s="182" t="n"/>
      <c r="W144" s="182" t="n"/>
      <c r="X144" s="182" t="n"/>
      <c r="Y144" s="182" t="n"/>
      <c r="Z144" s="182" t="n"/>
      <c r="AA144" s="182" t="n"/>
      <c r="AB144" s="182" t="n"/>
      <c r="AC144" s="182" t="n"/>
      <c r="AD144" s="182" t="n"/>
      <c r="AE144" s="183" t="n">
        <v>1.31</v>
      </c>
      <c r="AF144" s="182" t="n"/>
      <c r="AG144" s="182" t="n"/>
      <c r="AH144" s="182" t="n"/>
      <c r="AI144" s="182" t="n"/>
      <c r="AJ144" s="182" t="n"/>
      <c r="AK144" s="182" t="n"/>
      <c r="AL144" s="182" t="n"/>
      <c r="AM144" s="182" t="n"/>
      <c r="AN144" s="182" t="n"/>
      <c r="AO144" s="182" t="n"/>
      <c r="AP144" s="182" t="n"/>
      <c r="AQ144" s="182" t="n"/>
      <c r="AR144" s="182" t="n"/>
      <c r="AS144" s="182" t="n"/>
      <c r="AT144" s="182" t="n"/>
      <c r="AU144" s="182" t="n"/>
      <c r="AV144" s="182" t="n"/>
      <c r="AW144" s="182" t="n"/>
      <c r="AX144" s="182" t="n"/>
      <c r="AY144" s="182" t="n"/>
      <c r="AZ144" s="182" t="n"/>
      <c r="BA144" s="182" t="n"/>
      <c r="BB144" s="182" t="n"/>
      <c r="BC144" s="182" t="n"/>
      <c r="BD144" s="182" t="n"/>
      <c r="BE144" s="182" t="n"/>
      <c r="BF144" s="182" t="n"/>
      <c r="BG144" s="182" t="n"/>
      <c r="BH144" s="182" t="n"/>
      <c r="BI144" s="182" t="n"/>
      <c r="BJ144" s="182" t="n"/>
      <c r="BK144" s="182" t="n"/>
      <c r="BL144" s="182" t="n"/>
      <c r="BM144" s="182" t="n"/>
      <c r="BN144" s="182" t="n"/>
      <c r="BO144" s="182" t="n"/>
      <c r="BP144" s="182" t="n"/>
      <c r="BQ144" s="182" t="n"/>
      <c r="BR144" s="182" t="n"/>
      <c r="BS144" s="182" t="n"/>
      <c r="BT144" s="182" t="n"/>
      <c r="BU144" s="182" t="n"/>
      <c r="BV144" s="182" t="n"/>
      <c r="BW144" s="182" t="n"/>
      <c r="BX144" s="182" t="n"/>
      <c r="BY144" s="182" t="n"/>
      <c r="BZ144" s="182" t="n"/>
      <c r="CA144" s="182" t="n"/>
      <c r="CB144" s="182" t="n"/>
      <c r="CC144" s="182" t="n"/>
      <c r="CD144" s="182" t="n"/>
      <c r="CE144" s="182" t="n"/>
      <c r="CF144" s="182" t="n"/>
      <c r="CG144" s="182" t="n"/>
      <c r="CH144" s="182" t="n"/>
      <c r="CI144" s="182" t="n"/>
      <c r="CJ144" s="182" t="n"/>
      <c r="CK144" s="182" t="n"/>
      <c r="CL144" s="182" t="n"/>
      <c r="CM144" s="182" t="n"/>
      <c r="CN144" s="182" t="n"/>
      <c r="CO144" s="182" t="n"/>
      <c r="CP144" s="182" t="n"/>
      <c r="CQ144" s="182" t="n"/>
      <c r="CR144" s="182" t="n"/>
      <c r="CS144" s="182" t="n"/>
      <c r="CT144" s="182" t="n"/>
      <c r="CU144" s="182" t="n"/>
      <c r="CV144" s="182" t="n"/>
      <c r="CW144" s="182" t="n"/>
      <c r="CX144" s="182" t="n"/>
      <c r="CY144" s="182" t="n"/>
      <c r="CZ144" s="182" t="n"/>
      <c r="DA144" s="182" t="n"/>
      <c r="DB144" s="182" t="n"/>
      <c r="DC144" s="182" t="n"/>
      <c r="DD144" s="182" t="n"/>
      <c r="DE144" s="182" t="n"/>
      <c r="DF144" s="182" t="n"/>
      <c r="DG144" s="182" t="n"/>
      <c r="DH144" s="182" t="n"/>
      <c r="DI144" s="182" t="n"/>
      <c r="DJ144" s="182" t="n"/>
      <c r="DK144" s="182" t="n"/>
      <c r="DL144" s="182" t="n"/>
      <c r="DM144" s="182" t="n"/>
      <c r="DN144" s="182" t="n"/>
      <c r="DO144" s="182" t="n"/>
      <c r="DP144" s="182" t="n"/>
      <c r="DQ144" s="182" t="n"/>
      <c r="DR144" s="182" t="n"/>
      <c r="DS144" s="182" t="n"/>
      <c r="DT144" s="182" t="n"/>
      <c r="DU144" s="182" t="n"/>
      <c r="DV144" s="182" t="n"/>
      <c r="DW144" s="182" t="n"/>
      <c r="DX144" s="182" t="n"/>
      <c r="DY144" s="182" t="n"/>
      <c r="DZ144" s="182" t="n"/>
      <c r="EA144" s="182" t="n"/>
      <c r="EB144" s="182" t="n"/>
      <c r="EC144" s="182" t="n"/>
      <c r="ED144" s="182" t="n"/>
      <c r="EE144" s="182" t="n"/>
      <c r="EF144" s="182" t="n"/>
      <c r="EG144" s="182" t="n"/>
      <c r="EH144" s="182" t="n"/>
      <c r="EI144" s="182" t="n"/>
      <c r="EJ144" s="182" t="n"/>
      <c r="EK144" s="182" t="n"/>
      <c r="EL144" s="182" t="n"/>
      <c r="EM144" s="182" t="n"/>
      <c r="EN144" s="182" t="n"/>
      <c r="EO144" s="182" t="n"/>
      <c r="EP144" s="182" t="n"/>
      <c r="EQ144" s="182" t="n"/>
      <c r="ER144" s="182" t="n"/>
      <c r="ES144" s="182" t="n"/>
      <c r="ET144" s="182" t="n"/>
      <c r="EU144" s="182" t="n"/>
      <c r="EV144" s="182" t="n"/>
      <c r="EW144" s="182" t="n"/>
      <c r="EX144" s="182" t="n"/>
      <c r="EY144" s="182" t="n"/>
      <c r="EZ144" s="182" t="n"/>
      <c r="FA144" s="182" t="n"/>
      <c r="FB144" s="182" t="n"/>
      <c r="FC144" s="182" t="n"/>
      <c r="FD144" s="182" t="n"/>
      <c r="FE144" s="184" t="n"/>
      <c r="FF144" s="184" t="n"/>
      <c r="FG144" s="184" t="n"/>
      <c r="FH144" s="185">
        <f>SUM(F144:FG144)</f>
        <v/>
      </c>
      <c r="FI144" s="186">
        <f>E144-FH144</f>
        <v/>
      </c>
    </row>
    <row r="145">
      <c r="A145" s="5" t="n">
        <v>144</v>
      </c>
      <c r="B145" s="179" t="n">
        <v>44530</v>
      </c>
      <c r="C145" s="68" t="inlineStr">
        <is>
          <t>SAMTEC-4500627987</t>
        </is>
      </c>
      <c r="D145" s="180" t="n">
        <v>44459</v>
      </c>
      <c r="E145" s="181" t="n">
        <v>35.4</v>
      </c>
      <c r="F145" s="182" t="n"/>
      <c r="G145" s="182" t="n"/>
      <c r="H145" s="182" t="n"/>
      <c r="I145" s="182" t="n"/>
      <c r="J145" s="182" t="n"/>
      <c r="K145" s="182" t="n"/>
      <c r="L145" s="182" t="n"/>
      <c r="M145" s="182" t="n"/>
      <c r="N145" s="182" t="n"/>
      <c r="O145" s="182" t="n"/>
      <c r="P145" s="182" t="n"/>
      <c r="Q145" s="182" t="n"/>
      <c r="R145" s="182" t="n"/>
      <c r="S145" s="182" t="n"/>
      <c r="T145" s="182" t="n"/>
      <c r="U145" s="182" t="n"/>
      <c r="V145" s="182" t="n"/>
      <c r="W145" s="182" t="n"/>
      <c r="X145" s="182" t="n"/>
      <c r="Y145" s="182" t="n"/>
      <c r="Z145" s="182" t="n"/>
      <c r="AA145" s="182" t="n"/>
      <c r="AB145" s="182" t="n"/>
      <c r="AC145" s="182" t="n"/>
      <c r="AD145" s="182" t="n"/>
      <c r="AE145" s="182" t="n"/>
      <c r="AF145" s="182" t="n"/>
      <c r="AG145" s="182" t="n"/>
      <c r="AH145" s="182" t="n"/>
      <c r="AI145" s="182" t="n"/>
      <c r="AJ145" s="182" t="n"/>
      <c r="AK145" s="182" t="n"/>
      <c r="AL145" s="182" t="n"/>
      <c r="AM145" s="182" t="n"/>
      <c r="AN145" s="182" t="n"/>
      <c r="AO145" s="182" t="n"/>
      <c r="AP145" s="182" t="n"/>
      <c r="AQ145" s="182" t="n"/>
      <c r="AR145" s="182" t="n"/>
      <c r="AS145" s="182" t="n"/>
      <c r="AT145" s="182" t="n"/>
      <c r="AU145" s="182" t="n"/>
      <c r="AV145" s="182" t="n"/>
      <c r="AW145" s="182" t="n"/>
      <c r="AX145" s="182" t="n"/>
      <c r="AY145" s="182" t="n"/>
      <c r="AZ145" s="182" t="n"/>
      <c r="BA145" s="182" t="n"/>
      <c r="BB145" s="182" t="n"/>
      <c r="BC145" s="182" t="n"/>
      <c r="BD145" s="182" t="n"/>
      <c r="BE145" s="182" t="n"/>
      <c r="BF145" s="182" t="n"/>
      <c r="BG145" s="182" t="n"/>
      <c r="BH145" s="182" t="n"/>
      <c r="BI145" s="182" t="n"/>
      <c r="BJ145" s="182" t="n"/>
      <c r="BK145" s="182" t="n"/>
      <c r="BL145" s="182" t="n"/>
      <c r="BM145" s="182" t="n"/>
      <c r="BN145" s="182" t="n"/>
      <c r="BO145" s="182" t="n"/>
      <c r="BP145" s="182" t="n"/>
      <c r="BQ145" s="182" t="n"/>
      <c r="BR145" s="182" t="n"/>
      <c r="BS145" s="182" t="n"/>
      <c r="BT145" s="182" t="n"/>
      <c r="BU145" s="182" t="n"/>
      <c r="BV145" s="182" t="n"/>
      <c r="BW145" s="182" t="n"/>
      <c r="BX145" s="182" t="n"/>
      <c r="BY145" s="182" t="n"/>
      <c r="BZ145" s="182" t="n"/>
      <c r="CA145" s="182" t="n"/>
      <c r="CB145" s="182" t="n"/>
      <c r="CC145" s="182" t="n"/>
      <c r="CD145" s="182" t="n"/>
      <c r="CE145" s="182" t="n"/>
      <c r="CF145" s="182" t="n"/>
      <c r="CG145" s="182" t="n"/>
      <c r="CH145" s="182" t="n"/>
      <c r="CI145" s="183" t="n">
        <v>35.4</v>
      </c>
      <c r="CJ145" s="182" t="n"/>
      <c r="CK145" s="182" t="n"/>
      <c r="CL145" s="182" t="n"/>
      <c r="CM145" s="182" t="n"/>
      <c r="CN145" s="182" t="n"/>
      <c r="CO145" s="182" t="n"/>
      <c r="CP145" s="182" t="n"/>
      <c r="CQ145" s="182" t="n"/>
      <c r="CR145" s="182" t="n"/>
      <c r="CS145" s="182" t="n"/>
      <c r="CT145" s="182" t="n"/>
      <c r="CU145" s="182" t="n"/>
      <c r="CV145" s="182" t="n"/>
      <c r="CW145" s="182" t="n"/>
      <c r="CX145" s="182" t="n"/>
      <c r="CY145" s="182" t="n"/>
      <c r="CZ145" s="182" t="n"/>
      <c r="DA145" s="182" t="n"/>
      <c r="DB145" s="182" t="n"/>
      <c r="DC145" s="182" t="n"/>
      <c r="DD145" s="182" t="n"/>
      <c r="DE145" s="182" t="n"/>
      <c r="DF145" s="182" t="n"/>
      <c r="DG145" s="182" t="n"/>
      <c r="DH145" s="182" t="n"/>
      <c r="DI145" s="182" t="n"/>
      <c r="DJ145" s="182" t="n"/>
      <c r="DK145" s="182" t="n"/>
      <c r="DL145" s="182" t="n"/>
      <c r="DM145" s="182" t="n"/>
      <c r="DN145" s="182" t="n"/>
      <c r="DO145" s="182" t="n"/>
      <c r="DP145" s="182" t="n"/>
      <c r="DQ145" s="182" t="n"/>
      <c r="DR145" s="182" t="n"/>
      <c r="DS145" s="182" t="n"/>
      <c r="DT145" s="182" t="n"/>
      <c r="DU145" s="182" t="n"/>
      <c r="DV145" s="182" t="n"/>
      <c r="DW145" s="182" t="n"/>
      <c r="DX145" s="182" t="n"/>
      <c r="DY145" s="182" t="n"/>
      <c r="DZ145" s="182" t="n"/>
      <c r="EA145" s="182" t="n"/>
      <c r="EB145" s="182" t="n"/>
      <c r="EC145" s="182" t="n"/>
      <c r="ED145" s="182" t="n"/>
      <c r="EE145" s="182" t="n"/>
      <c r="EF145" s="182" t="n"/>
      <c r="EG145" s="182" t="n"/>
      <c r="EH145" s="182" t="n"/>
      <c r="EI145" s="182" t="n"/>
      <c r="EJ145" s="182" t="n"/>
      <c r="EK145" s="182" t="n"/>
      <c r="EL145" s="182" t="n"/>
      <c r="EM145" s="182" t="n"/>
      <c r="EN145" s="182" t="n"/>
      <c r="EO145" s="182" t="n"/>
      <c r="EP145" s="182" t="n"/>
      <c r="EQ145" s="182" t="n"/>
      <c r="ER145" s="182" t="n"/>
      <c r="ES145" s="182" t="n"/>
      <c r="ET145" s="182" t="n"/>
      <c r="EU145" s="182" t="n"/>
      <c r="EV145" s="182" t="n"/>
      <c r="EW145" s="182" t="n"/>
      <c r="EX145" s="182" t="n"/>
      <c r="EY145" s="182" t="n"/>
      <c r="EZ145" s="182" t="n"/>
      <c r="FA145" s="182" t="n"/>
      <c r="FB145" s="182" t="n"/>
      <c r="FC145" s="182" t="n"/>
      <c r="FD145" s="182" t="n"/>
      <c r="FE145" s="184" t="n"/>
      <c r="FF145" s="184" t="n"/>
      <c r="FG145" s="184" t="n"/>
      <c r="FH145" s="185">
        <f>SUM(F145:FG145)</f>
        <v/>
      </c>
      <c r="FI145" s="186">
        <f>E145-FH145</f>
        <v/>
      </c>
    </row>
    <row r="146">
      <c r="A146" s="5" t="n">
        <v>145</v>
      </c>
      <c r="B146" s="179" t="n">
        <v>44530</v>
      </c>
      <c r="C146" s="68" t="inlineStr">
        <is>
          <t>DIGIKEY-4500629002</t>
        </is>
      </c>
      <c r="D146" s="180" t="n">
        <v>44459</v>
      </c>
      <c r="E146" s="181" t="n">
        <v>65.45</v>
      </c>
      <c r="F146" s="182" t="n"/>
      <c r="G146" s="182" t="n"/>
      <c r="H146" s="182" t="n"/>
      <c r="I146" s="182" t="n"/>
      <c r="J146" s="182" t="n"/>
      <c r="K146" s="182" t="n"/>
      <c r="L146" s="182" t="n"/>
      <c r="M146" s="182" t="n"/>
      <c r="N146" s="182" t="n"/>
      <c r="O146" s="182" t="n"/>
      <c r="P146" s="182" t="n"/>
      <c r="Q146" s="182" t="n"/>
      <c r="R146" s="182" t="n"/>
      <c r="S146" s="182" t="n"/>
      <c r="T146" s="182" t="n"/>
      <c r="U146" s="182" t="n"/>
      <c r="V146" s="182" t="n"/>
      <c r="W146" s="182" t="n"/>
      <c r="X146" s="182" t="n"/>
      <c r="Y146" s="182" t="n"/>
      <c r="Z146" s="182" t="n"/>
      <c r="AA146" s="182" t="n"/>
      <c r="AB146" s="182" t="n"/>
      <c r="AC146" s="182" t="n"/>
      <c r="AD146" s="182" t="n"/>
      <c r="AE146" s="182" t="n"/>
      <c r="AF146" s="182" t="n"/>
      <c r="AG146" s="182" t="n"/>
      <c r="AH146" s="182" t="n"/>
      <c r="AI146" s="182" t="n"/>
      <c r="AJ146" s="182" t="n"/>
      <c r="AK146" s="182" t="n"/>
      <c r="AL146" s="182" t="n"/>
      <c r="AM146" s="182" t="n"/>
      <c r="AN146" s="182" t="n"/>
      <c r="AO146" s="182" t="n"/>
      <c r="AP146" s="182" t="n"/>
      <c r="AQ146" s="182" t="n"/>
      <c r="AR146" s="182" t="n"/>
      <c r="AS146" s="182" t="n"/>
      <c r="AT146" s="182" t="n"/>
      <c r="AU146" s="182" t="n"/>
      <c r="AV146" s="182" t="n"/>
      <c r="AW146" s="182" t="n"/>
      <c r="AX146" s="182" t="n"/>
      <c r="AY146" s="182" t="n"/>
      <c r="AZ146" s="182" t="n"/>
      <c r="BA146" s="182" t="n"/>
      <c r="BB146" s="182" t="n"/>
      <c r="BC146" s="182" t="n"/>
      <c r="BD146" s="182" t="n"/>
      <c r="BE146" s="182" t="n"/>
      <c r="BF146" s="182" t="n"/>
      <c r="BG146" s="182" t="n"/>
      <c r="BH146" s="182" t="n"/>
      <c r="BI146" s="182" t="n"/>
      <c r="BJ146" s="182" t="n"/>
      <c r="BK146" s="182" t="n"/>
      <c r="BL146" s="182" t="n"/>
      <c r="BM146" s="182" t="n"/>
      <c r="BN146" s="182" t="n"/>
      <c r="BO146" s="182" t="n"/>
      <c r="BP146" s="182" t="n"/>
      <c r="BQ146" s="182" t="n"/>
      <c r="BR146" s="182" t="n"/>
      <c r="BS146" s="182" t="n"/>
      <c r="BT146" s="182" t="n"/>
      <c r="BU146" s="182" t="n"/>
      <c r="BV146" s="182" t="n"/>
      <c r="BW146" s="182" t="n"/>
      <c r="BX146" s="182" t="n"/>
      <c r="BY146" s="182" t="n"/>
      <c r="BZ146" s="182" t="n"/>
      <c r="CA146" s="182" t="n"/>
      <c r="CB146" s="182" t="n"/>
      <c r="CC146" s="182" t="n"/>
      <c r="CD146" s="182" t="n"/>
      <c r="CE146" s="182" t="n"/>
      <c r="CF146" s="182" t="n"/>
      <c r="CG146" s="182" t="n"/>
      <c r="CH146" s="182" t="n"/>
      <c r="CI146" s="182" t="n"/>
      <c r="CJ146" s="182" t="n"/>
      <c r="CK146" s="182" t="n"/>
      <c r="CL146" s="182" t="n"/>
      <c r="CM146" s="182" t="n"/>
      <c r="CN146" s="182" t="n"/>
      <c r="CO146" s="182" t="n"/>
      <c r="CP146" s="182" t="n"/>
      <c r="CQ146" s="182" t="n"/>
      <c r="CR146" s="182" t="n"/>
      <c r="CS146" s="182" t="n"/>
      <c r="CT146" s="182" t="n"/>
      <c r="CU146" s="182" t="n"/>
      <c r="CV146" s="182" t="n"/>
      <c r="CW146" s="182" t="n"/>
      <c r="CX146" s="182" t="n"/>
      <c r="CY146" s="182" t="n"/>
      <c r="CZ146" s="182" t="n"/>
      <c r="DA146" s="182" t="n"/>
      <c r="DB146" s="182" t="n"/>
      <c r="DC146" s="182" t="n"/>
      <c r="DD146" s="182" t="n"/>
      <c r="DE146" s="182" t="n"/>
      <c r="DF146" s="182" t="n"/>
      <c r="DG146" s="182" t="n"/>
      <c r="DH146" s="182" t="n"/>
      <c r="DI146" s="182" t="n"/>
      <c r="DJ146" s="182" t="n"/>
      <c r="DK146" s="183" t="n">
        <v>65.45</v>
      </c>
      <c r="DL146" s="182" t="n"/>
      <c r="DM146" s="182" t="n"/>
      <c r="DN146" s="182" t="n"/>
      <c r="DO146" s="182" t="n"/>
      <c r="DP146" s="182" t="n"/>
      <c r="DQ146" s="182" t="n"/>
      <c r="DR146" s="182" t="n"/>
      <c r="DS146" s="182" t="n"/>
      <c r="DT146" s="182" t="n"/>
      <c r="DU146" s="182" t="n"/>
      <c r="DV146" s="182" t="n"/>
      <c r="DW146" s="182" t="n"/>
      <c r="DX146" s="182" t="n"/>
      <c r="DY146" s="182" t="n"/>
      <c r="DZ146" s="182" t="n"/>
      <c r="EA146" s="182" t="n"/>
      <c r="EB146" s="182" t="n"/>
      <c r="EC146" s="182" t="n"/>
      <c r="ED146" s="182" t="n"/>
      <c r="EE146" s="182" t="n"/>
      <c r="EF146" s="182" t="n"/>
      <c r="EG146" s="182" t="n"/>
      <c r="EH146" s="182" t="n"/>
      <c r="EI146" s="182" t="n"/>
      <c r="EJ146" s="182" t="n"/>
      <c r="EK146" s="182" t="n"/>
      <c r="EL146" s="182" t="n"/>
      <c r="EM146" s="182" t="n"/>
      <c r="EN146" s="182" t="n"/>
      <c r="EO146" s="182" t="n"/>
      <c r="EP146" s="182" t="n"/>
      <c r="EQ146" s="182" t="n"/>
      <c r="ER146" s="182" t="n"/>
      <c r="ES146" s="182" t="n"/>
      <c r="ET146" s="182" t="n"/>
      <c r="EU146" s="182" t="n"/>
      <c r="EV146" s="182" t="n"/>
      <c r="EW146" s="182" t="n"/>
      <c r="EX146" s="182" t="n"/>
      <c r="EY146" s="182" t="n"/>
      <c r="EZ146" s="182" t="n"/>
      <c r="FA146" s="182" t="n"/>
      <c r="FB146" s="182" t="n"/>
      <c r="FC146" s="182" t="n"/>
      <c r="FD146" s="182" t="n"/>
      <c r="FE146" s="184" t="n"/>
      <c r="FF146" s="184" t="n"/>
      <c r="FG146" s="184" t="n"/>
      <c r="FH146" s="185">
        <f>SUM(F146:FG146)</f>
        <v/>
      </c>
      <c r="FI146" s="186">
        <f>E146-FH146</f>
        <v/>
      </c>
    </row>
    <row r="147">
      <c r="A147" s="5" t="n">
        <v>146</v>
      </c>
      <c r="B147" s="179" t="n">
        <v>44530</v>
      </c>
      <c r="C147" s="68" t="inlineStr">
        <is>
          <t>DIGIKEY-4500629875</t>
        </is>
      </c>
      <c r="D147" s="180" t="n">
        <v>44462</v>
      </c>
      <c r="E147" s="181" t="n">
        <v>3.33</v>
      </c>
      <c r="F147" s="182" t="n"/>
      <c r="G147" s="182" t="n"/>
      <c r="H147" s="182" t="n"/>
      <c r="I147" s="182" t="n"/>
      <c r="J147" s="182" t="n"/>
      <c r="K147" s="182" t="n"/>
      <c r="L147" s="182" t="n"/>
      <c r="M147" s="182" t="n"/>
      <c r="N147" s="182" t="n"/>
      <c r="O147" s="182" t="n"/>
      <c r="P147" s="182" t="n"/>
      <c r="Q147" s="182" t="n"/>
      <c r="R147" s="182" t="n"/>
      <c r="S147" s="182" t="n"/>
      <c r="T147" s="182" t="n"/>
      <c r="U147" s="182" t="n"/>
      <c r="V147" s="182" t="n"/>
      <c r="W147" s="182" t="n"/>
      <c r="X147" s="182" t="n"/>
      <c r="Y147" s="182" t="n"/>
      <c r="Z147" s="182" t="n"/>
      <c r="AA147" s="182" t="n"/>
      <c r="AB147" s="182" t="n"/>
      <c r="AC147" s="182" t="n"/>
      <c r="AD147" s="182" t="n"/>
      <c r="AE147" s="182" t="n"/>
      <c r="AF147" s="182" t="n"/>
      <c r="AG147" s="182" t="n"/>
      <c r="AH147" s="182" t="n"/>
      <c r="AI147" s="182" t="n"/>
      <c r="AJ147" s="182" t="n"/>
      <c r="AK147" s="182" t="n"/>
      <c r="AL147" s="182" t="n"/>
      <c r="AM147" s="182" t="n"/>
      <c r="AN147" s="182" t="n"/>
      <c r="AO147" s="182" t="n"/>
      <c r="AP147" s="182" t="n"/>
      <c r="AQ147" s="182" t="n"/>
      <c r="AR147" s="182" t="n"/>
      <c r="AS147" s="182" t="n"/>
      <c r="AT147" s="182" t="n"/>
      <c r="AU147" s="182" t="n"/>
      <c r="AV147" s="182" t="n"/>
      <c r="AW147" s="183" t="n">
        <v>3.33</v>
      </c>
      <c r="AX147" s="182" t="n"/>
      <c r="AY147" s="182" t="n"/>
      <c r="AZ147" s="182" t="n"/>
      <c r="BA147" s="182" t="n"/>
      <c r="BB147" s="182" t="n"/>
      <c r="BC147" s="182" t="n"/>
      <c r="BD147" s="182" t="n"/>
      <c r="BE147" s="182" t="n"/>
      <c r="BF147" s="182" t="n"/>
      <c r="BG147" s="182" t="n"/>
      <c r="BH147" s="182" t="n"/>
      <c r="BI147" s="182" t="n"/>
      <c r="BJ147" s="182" t="n"/>
      <c r="BK147" s="182" t="n"/>
      <c r="BL147" s="182" t="n"/>
      <c r="BM147" s="182" t="n"/>
      <c r="BN147" s="182" t="n"/>
      <c r="BO147" s="182" t="n"/>
      <c r="BP147" s="182" t="n"/>
      <c r="BQ147" s="182" t="n"/>
      <c r="BR147" s="182" t="n"/>
      <c r="BS147" s="182" t="n"/>
      <c r="BT147" s="182" t="n"/>
      <c r="BU147" s="182" t="n"/>
      <c r="BV147" s="182" t="n"/>
      <c r="BW147" s="182" t="n"/>
      <c r="BX147" s="182" t="n"/>
      <c r="BY147" s="182" t="n"/>
      <c r="BZ147" s="182" t="n"/>
      <c r="CA147" s="182" t="n"/>
      <c r="CB147" s="182" t="n"/>
      <c r="CC147" s="182" t="n"/>
      <c r="CD147" s="182" t="n"/>
      <c r="CE147" s="182" t="n"/>
      <c r="CF147" s="182" t="n"/>
      <c r="CG147" s="182" t="n"/>
      <c r="CH147" s="182" t="n"/>
      <c r="CI147" s="182" t="n"/>
      <c r="CJ147" s="182" t="n"/>
      <c r="CK147" s="182" t="n"/>
      <c r="CL147" s="182" t="n"/>
      <c r="CM147" s="182" t="n"/>
      <c r="CN147" s="182" t="n"/>
      <c r="CO147" s="182" t="n"/>
      <c r="CP147" s="182" t="n"/>
      <c r="CQ147" s="182" t="n"/>
      <c r="CR147" s="182" t="n"/>
      <c r="CS147" s="182" t="n"/>
      <c r="CT147" s="182" t="n"/>
      <c r="CU147" s="182" t="n"/>
      <c r="CV147" s="182" t="n"/>
      <c r="CW147" s="182" t="n"/>
      <c r="CX147" s="182" t="n"/>
      <c r="CY147" s="182" t="n"/>
      <c r="CZ147" s="182" t="n"/>
      <c r="DA147" s="182" t="n"/>
      <c r="DB147" s="182" t="n"/>
      <c r="DC147" s="182" t="n"/>
      <c r="DD147" s="182" t="n"/>
      <c r="DE147" s="182" t="n"/>
      <c r="DF147" s="182" t="n"/>
      <c r="DG147" s="182" t="n"/>
      <c r="DH147" s="182" t="n"/>
      <c r="DI147" s="182" t="n"/>
      <c r="DJ147" s="182" t="n"/>
      <c r="DK147" s="182" t="n"/>
      <c r="DL147" s="182" t="n"/>
      <c r="DM147" s="182" t="n"/>
      <c r="DN147" s="182" t="n"/>
      <c r="DO147" s="182" t="n"/>
      <c r="DP147" s="182" t="n"/>
      <c r="DQ147" s="182" t="n"/>
      <c r="DR147" s="182" t="n"/>
      <c r="DS147" s="182" t="n"/>
      <c r="DT147" s="182" t="n"/>
      <c r="DU147" s="182" t="n"/>
      <c r="DV147" s="182" t="n"/>
      <c r="DW147" s="182" t="n"/>
      <c r="DX147" s="182" t="n"/>
      <c r="DY147" s="182" t="n"/>
      <c r="DZ147" s="182" t="n"/>
      <c r="EA147" s="182" t="n"/>
      <c r="EB147" s="182" t="n"/>
      <c r="EC147" s="182" t="n"/>
      <c r="ED147" s="182" t="n"/>
      <c r="EE147" s="182" t="n"/>
      <c r="EF147" s="182" t="n"/>
      <c r="EG147" s="182" t="n"/>
      <c r="EH147" s="182" t="n"/>
      <c r="EI147" s="182" t="n"/>
      <c r="EJ147" s="182" t="n"/>
      <c r="EK147" s="182" t="n"/>
      <c r="EL147" s="182" t="n"/>
      <c r="EM147" s="182" t="n"/>
      <c r="EN147" s="182" t="n"/>
      <c r="EO147" s="182" t="n"/>
      <c r="EP147" s="182" t="n"/>
      <c r="EQ147" s="182" t="n"/>
      <c r="ER147" s="182" t="n"/>
      <c r="ES147" s="182" t="n"/>
      <c r="ET147" s="182" t="n"/>
      <c r="EU147" s="182" t="n"/>
      <c r="EV147" s="182" t="n"/>
      <c r="EW147" s="182" t="n"/>
      <c r="EX147" s="182" t="n"/>
      <c r="EY147" s="182" t="n"/>
      <c r="EZ147" s="182" t="n"/>
      <c r="FA147" s="182" t="n"/>
      <c r="FB147" s="182" t="n"/>
      <c r="FC147" s="182" t="n"/>
      <c r="FD147" s="182" t="n"/>
      <c r="FE147" s="184" t="n"/>
      <c r="FF147" s="184" t="n"/>
      <c r="FG147" s="184" t="n"/>
      <c r="FH147" s="185">
        <f>SUM(F147:FG147)</f>
        <v/>
      </c>
      <c r="FI147" s="186">
        <f>E147-FH147</f>
        <v/>
      </c>
    </row>
    <row r="148">
      <c r="A148" s="5" t="n">
        <v>147</v>
      </c>
      <c r="B148" s="179" t="n">
        <v>44530</v>
      </c>
      <c r="C148" s="68" t="inlineStr">
        <is>
          <t>DIGIKEY-4500631382</t>
        </is>
      </c>
      <c r="D148" s="180" t="n">
        <v>44473</v>
      </c>
      <c r="E148" s="181" t="n">
        <v>1691.64</v>
      </c>
      <c r="F148" s="182" t="n"/>
      <c r="G148" s="182" t="n"/>
      <c r="H148" s="182" t="n"/>
      <c r="I148" s="182" t="n"/>
      <c r="J148" s="182" t="n"/>
      <c r="K148" s="182" t="n"/>
      <c r="L148" s="182" t="n"/>
      <c r="M148" s="182" t="n"/>
      <c r="N148" s="182" t="n"/>
      <c r="O148" s="182" t="n"/>
      <c r="P148" s="182" t="n"/>
      <c r="Q148" s="182" t="n"/>
      <c r="R148" s="182" t="n"/>
      <c r="S148" s="182" t="n"/>
      <c r="T148" s="182" t="n"/>
      <c r="U148" s="182" t="n"/>
      <c r="V148" s="182" t="n"/>
      <c r="W148" s="182" t="n"/>
      <c r="X148" s="182" t="n"/>
      <c r="Y148" s="182" t="n"/>
      <c r="Z148" s="182" t="n"/>
      <c r="AA148" s="182" t="n"/>
      <c r="AB148" s="182" t="n"/>
      <c r="AC148" s="182" t="n"/>
      <c r="AD148" s="182" t="n"/>
      <c r="AE148" s="182" t="n"/>
      <c r="AF148" s="182" t="n"/>
      <c r="AG148" s="182" t="n"/>
      <c r="AH148" s="182" t="n"/>
      <c r="AI148" s="182" t="n"/>
      <c r="AJ148" s="182" t="n"/>
      <c r="AK148" s="182" t="n"/>
      <c r="AL148" s="182" t="n"/>
      <c r="AM148" s="182" t="n"/>
      <c r="AN148" s="182" t="n"/>
      <c r="AO148" s="182" t="n"/>
      <c r="AP148" s="182" t="n"/>
      <c r="AQ148" s="182" t="n"/>
      <c r="AR148" s="182" t="n"/>
      <c r="AS148" s="182" t="n"/>
      <c r="AT148" s="182" t="n"/>
      <c r="AU148" s="182" t="n"/>
      <c r="AV148" s="182" t="n"/>
      <c r="AW148" s="182" t="n"/>
      <c r="AX148" s="182" t="n"/>
      <c r="AY148" s="182" t="n"/>
      <c r="AZ148" s="182" t="n"/>
      <c r="BA148" s="182" t="n"/>
      <c r="BB148" s="182" t="n"/>
      <c r="BC148" s="182" t="n"/>
      <c r="BD148" s="182" t="n"/>
      <c r="BE148" s="182" t="n"/>
      <c r="BF148" s="182" t="n"/>
      <c r="BG148" s="182" t="n"/>
      <c r="BH148" s="182" t="n"/>
      <c r="BI148" s="182" t="n"/>
      <c r="BJ148" s="182" t="n"/>
      <c r="BK148" s="182" t="n"/>
      <c r="BL148" s="182" t="n"/>
      <c r="BM148" s="182" t="n"/>
      <c r="BN148" s="182" t="n"/>
      <c r="BO148" s="182" t="n"/>
      <c r="BP148" s="182" t="n"/>
      <c r="BQ148" s="182" t="n"/>
      <c r="BR148" s="182" t="n"/>
      <c r="BS148" s="182" t="n"/>
      <c r="BT148" s="182" t="n"/>
      <c r="BU148" s="182" t="n"/>
      <c r="BV148" s="182" t="n"/>
      <c r="BW148" s="182" t="n"/>
      <c r="BX148" s="182" t="n"/>
      <c r="BY148" s="182" t="n"/>
      <c r="BZ148" s="182" t="n"/>
      <c r="CA148" s="182" t="n"/>
      <c r="CB148" s="182" t="n"/>
      <c r="CC148" s="182" t="n"/>
      <c r="CD148" s="182" t="n"/>
      <c r="CE148" s="182" t="n"/>
      <c r="CF148" s="182" t="n"/>
      <c r="CG148" s="182" t="n"/>
      <c r="CH148" s="182" t="n"/>
      <c r="CI148" s="182" t="n"/>
      <c r="CJ148" s="182" t="n"/>
      <c r="CK148" s="182" t="n"/>
      <c r="CL148" s="182" t="n"/>
      <c r="CM148" s="182" t="n"/>
      <c r="CN148" s="182" t="n"/>
      <c r="CO148" s="182" t="n"/>
      <c r="CP148" s="182" t="n"/>
      <c r="CQ148" s="182" t="n"/>
      <c r="CR148" s="182" t="n"/>
      <c r="CS148" s="182" t="n"/>
      <c r="CT148" s="182" t="n"/>
      <c r="CU148" s="182" t="n"/>
      <c r="CV148" s="182" t="n"/>
      <c r="CW148" s="182" t="n"/>
      <c r="CX148" s="182" t="n"/>
      <c r="CY148" s="182" t="n"/>
      <c r="CZ148" s="182" t="n"/>
      <c r="DA148" s="182" t="n"/>
      <c r="DB148" s="182" t="n"/>
      <c r="DC148" s="182" t="n"/>
      <c r="DD148" s="182" t="n"/>
      <c r="DE148" s="182" t="n"/>
      <c r="DF148" s="182" t="n"/>
      <c r="DG148" s="182" t="n"/>
      <c r="DH148" s="182" t="n"/>
      <c r="DI148" s="182" t="n"/>
      <c r="DJ148" s="182" t="n"/>
      <c r="DK148" s="182" t="n"/>
      <c r="DL148" s="182" t="n"/>
      <c r="DM148" s="182" t="n"/>
      <c r="DN148" s="182" t="n"/>
      <c r="DO148" s="182" t="n"/>
      <c r="DP148" s="182" t="n"/>
      <c r="DQ148" s="182" t="n"/>
      <c r="DR148" s="182" t="n"/>
      <c r="DS148" s="182" t="n"/>
      <c r="DT148" s="182" t="n"/>
      <c r="DU148" s="182" t="n"/>
      <c r="DV148" s="182" t="n"/>
      <c r="DW148" s="182" t="n"/>
      <c r="DX148" s="182" t="n"/>
      <c r="DY148" s="182" t="n"/>
      <c r="DZ148" s="182" t="n"/>
      <c r="EA148" s="182" t="n"/>
      <c r="EB148" s="182" t="n"/>
      <c r="EC148" s="182" t="n"/>
      <c r="ED148" s="182" t="n"/>
      <c r="EE148" s="182" t="n"/>
      <c r="EF148" s="182" t="n"/>
      <c r="EG148" s="182" t="n"/>
      <c r="EH148" s="182" t="n"/>
      <c r="EI148" s="182" t="n"/>
      <c r="EJ148" s="182" t="n"/>
      <c r="EK148" s="182" t="n"/>
      <c r="EL148" s="182" t="n"/>
      <c r="EM148" s="182" t="n"/>
      <c r="EN148" s="182" t="n"/>
      <c r="EO148" s="182" t="n"/>
      <c r="EP148" s="182" t="n"/>
      <c r="EQ148" s="182" t="n"/>
      <c r="ER148" s="182" t="n"/>
      <c r="ES148" s="182" t="n"/>
      <c r="ET148" s="182" t="n"/>
      <c r="EU148" s="182" t="n"/>
      <c r="EV148" s="182" t="n"/>
      <c r="EW148" s="183" t="n">
        <v>1691.64</v>
      </c>
      <c r="EX148" s="182" t="n"/>
      <c r="EY148" s="182" t="n"/>
      <c r="EZ148" s="182" t="n"/>
      <c r="FA148" s="182" t="n"/>
      <c r="FB148" s="182" t="n"/>
      <c r="FC148" s="182" t="n"/>
      <c r="FD148" s="182" t="n"/>
      <c r="FE148" s="184" t="n"/>
      <c r="FF148" s="184" t="n"/>
      <c r="FG148" s="184" t="n"/>
      <c r="FH148" s="185">
        <f>SUM(F148:FG148)</f>
        <v/>
      </c>
      <c r="FI148" s="186">
        <f>E148-FH148</f>
        <v/>
      </c>
    </row>
    <row r="149">
      <c r="A149" s="5" t="n">
        <v>148</v>
      </c>
      <c r="B149" s="179" t="n">
        <v>44530</v>
      </c>
      <c r="C149" s="68" t="inlineStr">
        <is>
          <t>DIGIKEY-4500629069</t>
        </is>
      </c>
      <c r="D149" s="180" t="n">
        <v>44460</v>
      </c>
      <c r="E149" s="181" t="n">
        <v>934.7</v>
      </c>
      <c r="F149" s="182" t="n"/>
      <c r="G149" s="182" t="n"/>
      <c r="H149" s="182" t="n"/>
      <c r="I149" s="182" t="n"/>
      <c r="J149" s="182" t="n"/>
      <c r="K149" s="182" t="n"/>
      <c r="L149" s="182" t="n"/>
      <c r="M149" s="182" t="n"/>
      <c r="N149" s="182" t="n"/>
      <c r="O149" s="182" t="n"/>
      <c r="P149" s="182" t="n"/>
      <c r="Q149" s="182" t="n"/>
      <c r="R149" s="182" t="n"/>
      <c r="S149" s="182" t="n"/>
      <c r="T149" s="182" t="n"/>
      <c r="U149" s="182" t="n"/>
      <c r="V149" s="182" t="n"/>
      <c r="W149" s="182" t="n"/>
      <c r="X149" s="182" t="n"/>
      <c r="Y149" s="182" t="n"/>
      <c r="Z149" s="182" t="n"/>
      <c r="AA149" s="182" t="n"/>
      <c r="AB149" s="182" t="n"/>
      <c r="AC149" s="182" t="n"/>
      <c r="AD149" s="182" t="n"/>
      <c r="AE149" s="182" t="n"/>
      <c r="AF149" s="182" t="n"/>
      <c r="AG149" s="182" t="n"/>
      <c r="AH149" s="182" t="n"/>
      <c r="AI149" s="182" t="n"/>
      <c r="AJ149" s="182" t="n"/>
      <c r="AK149" s="182" t="n"/>
      <c r="AL149" s="182" t="n"/>
      <c r="AM149" s="182" t="n"/>
      <c r="AN149" s="182" t="n"/>
      <c r="AO149" s="182" t="n"/>
      <c r="AP149" s="182" t="n"/>
      <c r="AQ149" s="182" t="n"/>
      <c r="AR149" s="182" t="n"/>
      <c r="AS149" s="182" t="n"/>
      <c r="AT149" s="182" t="n"/>
      <c r="AU149" s="182" t="n"/>
      <c r="AV149" s="182" t="n"/>
      <c r="AW149" s="182" t="n"/>
      <c r="AX149" s="182" t="n"/>
      <c r="AY149" s="182" t="n"/>
      <c r="AZ149" s="182" t="n"/>
      <c r="BA149" s="182" t="n"/>
      <c r="BB149" s="182" t="n"/>
      <c r="BC149" s="182" t="n"/>
      <c r="BD149" s="182" t="n"/>
      <c r="BE149" s="182" t="n"/>
      <c r="BF149" s="182" t="n"/>
      <c r="BG149" s="182" t="n"/>
      <c r="BH149" s="182" t="n"/>
      <c r="BI149" s="182" t="n"/>
      <c r="BJ149" s="182" t="n"/>
      <c r="BK149" s="182" t="n"/>
      <c r="BL149" s="182" t="n"/>
      <c r="BM149" s="182" t="n"/>
      <c r="BN149" s="182" t="n"/>
      <c r="BO149" s="182" t="n"/>
      <c r="BP149" s="182" t="n"/>
      <c r="BQ149" s="182" t="n"/>
      <c r="BR149" s="182" t="n"/>
      <c r="BS149" s="182" t="n"/>
      <c r="BT149" s="182" t="n"/>
      <c r="BU149" s="182" t="n"/>
      <c r="BV149" s="182" t="n"/>
      <c r="BW149" s="182" t="n"/>
      <c r="BX149" s="182" t="n"/>
      <c r="BY149" s="182" t="n"/>
      <c r="BZ149" s="182" t="n"/>
      <c r="CA149" s="182" t="n"/>
      <c r="CB149" s="182" t="n"/>
      <c r="CC149" s="182" t="n"/>
      <c r="CD149" s="182" t="n"/>
      <c r="CE149" s="182" t="n"/>
      <c r="CF149" s="182" t="n"/>
      <c r="CG149" s="182" t="n"/>
      <c r="CH149" s="182" t="n"/>
      <c r="CI149" s="182" t="n"/>
      <c r="CJ149" s="182" t="n"/>
      <c r="CK149" s="182" t="n"/>
      <c r="CL149" s="182" t="n"/>
      <c r="CM149" s="182" t="n"/>
      <c r="CN149" s="182" t="n"/>
      <c r="CO149" s="182" t="n"/>
      <c r="CP149" s="182" t="n"/>
      <c r="CQ149" s="182" t="n"/>
      <c r="CR149" s="182" t="n"/>
      <c r="CS149" s="182" t="n"/>
      <c r="CT149" s="182" t="n"/>
      <c r="CU149" s="182" t="n"/>
      <c r="CV149" s="182" t="n"/>
      <c r="CW149" s="182" t="n"/>
      <c r="CX149" s="182" t="n"/>
      <c r="CY149" s="182" t="n"/>
      <c r="CZ149" s="182" t="n"/>
      <c r="DA149" s="182" t="n"/>
      <c r="DB149" s="182" t="n"/>
      <c r="DC149" s="182" t="n"/>
      <c r="DD149" s="182" t="n"/>
      <c r="DE149" s="182" t="n"/>
      <c r="DF149" s="182" t="n"/>
      <c r="DG149" s="182" t="n"/>
      <c r="DH149" s="182" t="n"/>
      <c r="DI149" s="182" t="n"/>
      <c r="DJ149" s="182" t="n"/>
      <c r="DK149" s="182" t="n"/>
      <c r="DL149" s="182" t="n"/>
      <c r="DM149" s="182" t="n"/>
      <c r="DN149" s="182" t="n"/>
      <c r="DO149" s="182" t="n"/>
      <c r="DP149" s="182" t="n"/>
      <c r="DQ149" s="182" t="n"/>
      <c r="DR149" s="182" t="n"/>
      <c r="DS149" s="182" t="n"/>
      <c r="DT149" s="182" t="n"/>
      <c r="DU149" s="182" t="n"/>
      <c r="DV149" s="182" t="n"/>
      <c r="DW149" s="182" t="n"/>
      <c r="DX149" s="182" t="n"/>
      <c r="DY149" s="182" t="n"/>
      <c r="DZ149" s="182" t="n"/>
      <c r="EA149" s="182" t="n"/>
      <c r="EB149" s="182" t="n"/>
      <c r="EC149" s="182" t="n"/>
      <c r="ED149" s="182" t="n"/>
      <c r="EE149" s="182" t="n"/>
      <c r="EF149" s="182" t="n"/>
      <c r="EG149" s="182" t="n"/>
      <c r="EH149" s="182" t="n"/>
      <c r="EI149" s="182" t="n"/>
      <c r="EJ149" s="182" t="n"/>
      <c r="EK149" s="182" t="n"/>
      <c r="EL149" s="182" t="n"/>
      <c r="EM149" s="183" t="n">
        <v>934.7</v>
      </c>
      <c r="EN149" s="182" t="n"/>
      <c r="EO149" s="182" t="n"/>
      <c r="EP149" s="182" t="n"/>
      <c r="EQ149" s="182" t="n"/>
      <c r="ER149" s="182" t="n"/>
      <c r="ES149" s="182" t="n"/>
      <c r="ET149" s="182" t="n"/>
      <c r="EU149" s="182" t="n"/>
      <c r="EV149" s="182" t="n"/>
      <c r="EW149" s="182" t="n"/>
      <c r="EX149" s="182" t="n"/>
      <c r="EY149" s="182" t="n"/>
      <c r="EZ149" s="182" t="n"/>
      <c r="FA149" s="182" t="n"/>
      <c r="FB149" s="182" t="n"/>
      <c r="FC149" s="182" t="n"/>
      <c r="FD149" s="182" t="n"/>
      <c r="FE149" s="184" t="n"/>
      <c r="FF149" s="184" t="n"/>
      <c r="FG149" s="184" t="n"/>
      <c r="FH149" s="185">
        <f>SUM(F149:FG149)</f>
        <v/>
      </c>
      <c r="FI149" s="186">
        <f>E149-FH149</f>
        <v/>
      </c>
    </row>
    <row r="150">
      <c r="A150" s="5" t="n">
        <v>149</v>
      </c>
      <c r="B150" s="179" t="n">
        <v>44530</v>
      </c>
      <c r="C150" s="105" t="inlineStr">
        <is>
          <t>DIGIKEY-4500631762</t>
        </is>
      </c>
      <c r="D150" s="180" t="n">
        <v>44476</v>
      </c>
      <c r="E150" s="181">
        <f>56.09+7.72+18.01</f>
        <v/>
      </c>
      <c r="F150" s="182" t="n"/>
      <c r="G150" s="182" t="n"/>
      <c r="H150" s="182" t="n"/>
      <c r="I150" s="182" t="n"/>
      <c r="J150" s="182" t="n"/>
      <c r="K150" s="182" t="n"/>
      <c r="L150" s="182" t="n"/>
      <c r="M150" s="182" t="n"/>
      <c r="N150" s="182" t="n"/>
      <c r="O150" s="182" t="n"/>
      <c r="P150" s="182" t="n"/>
      <c r="Q150" s="182" t="n"/>
      <c r="R150" s="182" t="n"/>
      <c r="S150" s="182" t="n"/>
      <c r="T150" s="182" t="n"/>
      <c r="U150" s="182" t="n"/>
      <c r="V150" s="182" t="n"/>
      <c r="W150" s="182" t="n"/>
      <c r="X150" s="182" t="n"/>
      <c r="Y150" s="182" t="n"/>
      <c r="Z150" s="182" t="n"/>
      <c r="AA150" s="182" t="n"/>
      <c r="AB150" s="182" t="n"/>
      <c r="AC150" s="182" t="n"/>
      <c r="AD150" s="182" t="n"/>
      <c r="AE150" s="182" t="n"/>
      <c r="AF150" s="182" t="n"/>
      <c r="AG150" s="182" t="n"/>
      <c r="AH150" s="182" t="n"/>
      <c r="AI150" s="182" t="n"/>
      <c r="AJ150" s="182" t="n"/>
      <c r="AK150" s="182" t="n"/>
      <c r="AL150" s="182" t="n"/>
      <c r="AM150" s="182" t="n"/>
      <c r="AN150" s="182" t="n"/>
      <c r="AO150" s="182" t="n"/>
      <c r="AP150" s="182" t="n"/>
      <c r="AQ150" s="182" t="n"/>
      <c r="AR150" s="182" t="n"/>
      <c r="AS150" s="182" t="n"/>
      <c r="AT150" s="182" t="n"/>
      <c r="AU150" s="182" t="n"/>
      <c r="AV150" s="182" t="n"/>
      <c r="AW150" s="182" t="n"/>
      <c r="AX150" s="182" t="n"/>
      <c r="AY150" s="182" t="n"/>
      <c r="AZ150" s="182" t="n"/>
      <c r="BA150" s="182" t="n"/>
      <c r="BB150" s="182" t="n"/>
      <c r="BC150" s="182" t="n"/>
      <c r="BD150" s="182" t="n"/>
      <c r="BE150" s="182" t="n"/>
      <c r="BF150" s="182" t="n"/>
      <c r="BG150" s="182" t="n"/>
      <c r="BH150" s="182" t="n"/>
      <c r="BI150" s="182" t="n"/>
      <c r="BJ150" s="182" t="n"/>
      <c r="BK150" s="182" t="n"/>
      <c r="BL150" s="182" t="n"/>
      <c r="BM150" s="182" t="n"/>
      <c r="BN150" s="182" t="n"/>
      <c r="BO150" s="182" t="n"/>
      <c r="BP150" s="182" t="n"/>
      <c r="BQ150" s="182" t="n"/>
      <c r="BR150" s="182" t="n"/>
      <c r="BS150" s="182" t="n"/>
      <c r="BT150" s="182" t="n"/>
      <c r="BU150" s="182" t="n"/>
      <c r="BV150" s="182" t="n"/>
      <c r="BW150" s="182" t="n"/>
      <c r="BX150" s="182" t="n"/>
      <c r="BY150" s="182" t="n"/>
      <c r="BZ150" s="182" t="n"/>
      <c r="CA150" s="182" t="n"/>
      <c r="CB150" s="182" t="n"/>
      <c r="CC150" s="182" t="n"/>
      <c r="CD150" s="182" t="n"/>
      <c r="CE150" s="182" t="n"/>
      <c r="CF150" s="182" t="n"/>
      <c r="CG150" s="182" t="n"/>
      <c r="CH150" s="182" t="n"/>
      <c r="CI150" s="182" t="n"/>
      <c r="CJ150" s="182" t="n"/>
      <c r="CK150" s="182" t="n"/>
      <c r="CL150" s="182" t="n"/>
      <c r="CM150" s="182" t="n"/>
      <c r="CN150" s="182" t="n"/>
      <c r="CO150" s="182" t="n"/>
      <c r="CP150" s="182" t="n"/>
      <c r="CQ150" s="182" t="n"/>
      <c r="CR150" s="182" t="n"/>
      <c r="CS150" s="182" t="n"/>
      <c r="CT150" s="182" t="n"/>
      <c r="CU150" s="182" t="n"/>
      <c r="CV150" s="182" t="n"/>
      <c r="CW150" s="182" t="n"/>
      <c r="CX150" s="182" t="n"/>
      <c r="CY150" s="182" t="n"/>
      <c r="CZ150" s="182" t="n"/>
      <c r="DA150" s="182" t="n"/>
      <c r="DB150" s="182" t="n"/>
      <c r="DC150" s="182" t="n"/>
      <c r="DD150" s="182" t="n"/>
      <c r="DE150" s="182" t="n"/>
      <c r="DF150" s="182" t="n"/>
      <c r="DG150" s="182" t="n"/>
      <c r="DH150" s="182" t="n"/>
      <c r="DI150" s="182" t="n"/>
      <c r="DJ150" s="182" t="n"/>
      <c r="DK150" s="182" t="n"/>
      <c r="DL150" s="182" t="n"/>
      <c r="DM150" s="182" t="n"/>
      <c r="DN150" s="182" t="n"/>
      <c r="DO150" s="182" t="n"/>
      <c r="DP150" s="182" t="n"/>
      <c r="DQ150" s="182" t="n"/>
      <c r="DR150" s="182" t="n"/>
      <c r="DS150" s="182" t="n"/>
      <c r="DT150" s="182" t="n"/>
      <c r="DU150" s="182" t="n"/>
      <c r="DV150" s="182" t="n"/>
      <c r="DW150" s="182" t="n"/>
      <c r="DX150" s="182" t="n"/>
      <c r="DY150" s="182" t="n"/>
      <c r="DZ150" s="182" t="n"/>
      <c r="EA150" s="182" t="n"/>
      <c r="EB150" s="182" t="n"/>
      <c r="EC150" s="182" t="n"/>
      <c r="ED150" s="182" t="n"/>
      <c r="EE150" s="182" t="n"/>
      <c r="EF150" s="182" t="n"/>
      <c r="EG150" s="182" t="n"/>
      <c r="EH150" s="182" t="n"/>
      <c r="EI150" s="182" t="n"/>
      <c r="EJ150" s="182" t="n"/>
      <c r="EK150" s="182" t="n"/>
      <c r="EL150" s="182" t="n"/>
      <c r="EM150" s="182" t="n"/>
      <c r="EN150" s="182" t="n"/>
      <c r="EO150" s="182" t="n"/>
      <c r="EP150" s="182" t="n"/>
      <c r="EQ150" s="182" t="n"/>
      <c r="ER150" s="182" t="n"/>
      <c r="ES150" s="182" t="n"/>
      <c r="ET150" s="182" t="n"/>
      <c r="EU150" s="182" t="n"/>
      <c r="EV150" s="182" t="n"/>
      <c r="EW150" s="182" t="n"/>
      <c r="EX150" s="182" t="n"/>
      <c r="EY150" s="182" t="n"/>
      <c r="EZ150" s="182" t="n"/>
      <c r="FA150" s="182" t="n"/>
      <c r="FB150" s="182" t="n"/>
      <c r="FC150" s="182" t="n"/>
      <c r="FD150" s="183">
        <f>56.09+7.72+18.01</f>
        <v/>
      </c>
      <c r="FE150" s="184" t="n"/>
      <c r="FF150" s="184" t="n"/>
      <c r="FG150" s="184" t="n"/>
      <c r="FH150" s="185">
        <f>SUM(F150:FG150)</f>
        <v/>
      </c>
      <c r="FI150" s="186">
        <f>E150-FH150</f>
        <v/>
      </c>
    </row>
    <row r="151">
      <c r="A151" s="5" t="n">
        <v>150</v>
      </c>
      <c r="B151" s="179" t="n">
        <v>44530</v>
      </c>
      <c r="C151" s="68" t="inlineStr">
        <is>
          <t>DIGIKEY-4500631946</t>
        </is>
      </c>
      <c r="D151" s="180" t="n">
        <v>44477</v>
      </c>
      <c r="E151" s="181" t="n">
        <v>6.68</v>
      </c>
      <c r="F151" s="182" t="n"/>
      <c r="G151" s="182" t="n"/>
      <c r="H151" s="182" t="n"/>
      <c r="I151" s="183" t="n">
        <v>6.68</v>
      </c>
      <c r="J151" s="182" t="n"/>
      <c r="K151" s="182" t="n"/>
      <c r="L151" s="182" t="n"/>
      <c r="M151" s="182" t="n"/>
      <c r="N151" s="182" t="n"/>
      <c r="O151" s="182" t="n"/>
      <c r="P151" s="182" t="n"/>
      <c r="Q151" s="182" t="n"/>
      <c r="R151" s="182" t="n"/>
      <c r="S151" s="182" t="n"/>
      <c r="T151" s="182" t="n"/>
      <c r="U151" s="182" t="n"/>
      <c r="V151" s="182" t="n"/>
      <c r="W151" s="182" t="n"/>
      <c r="X151" s="182" t="n"/>
      <c r="Y151" s="182" t="n"/>
      <c r="Z151" s="182" t="n"/>
      <c r="AA151" s="182" t="n"/>
      <c r="AB151" s="182" t="n"/>
      <c r="AC151" s="182" t="n"/>
      <c r="AD151" s="182" t="n"/>
      <c r="AE151" s="182" t="n"/>
      <c r="AF151" s="182" t="n"/>
      <c r="AG151" s="182" t="n"/>
      <c r="AH151" s="182" t="n"/>
      <c r="AI151" s="182" t="n"/>
      <c r="AJ151" s="182" t="n"/>
      <c r="AK151" s="182" t="n"/>
      <c r="AL151" s="182" t="n"/>
      <c r="AM151" s="182" t="n"/>
      <c r="AN151" s="182" t="n"/>
      <c r="AO151" s="182" t="n"/>
      <c r="AP151" s="182" t="n"/>
      <c r="AQ151" s="182" t="n"/>
      <c r="AR151" s="182" t="n"/>
      <c r="AS151" s="182" t="n"/>
      <c r="AT151" s="182" t="n"/>
      <c r="AU151" s="182" t="n"/>
      <c r="AV151" s="182" t="n"/>
      <c r="AW151" s="182" t="n"/>
      <c r="AX151" s="182" t="n"/>
      <c r="AY151" s="182" t="n"/>
      <c r="AZ151" s="182" t="n"/>
      <c r="BA151" s="182" t="n"/>
      <c r="BB151" s="182" t="n"/>
      <c r="BC151" s="182" t="n"/>
      <c r="BD151" s="182" t="n"/>
      <c r="BE151" s="182" t="n"/>
      <c r="BF151" s="182" t="n"/>
      <c r="BG151" s="182" t="n"/>
      <c r="BH151" s="182" t="n"/>
      <c r="BI151" s="182" t="n"/>
      <c r="BJ151" s="182" t="n"/>
      <c r="BK151" s="182" t="n"/>
      <c r="BL151" s="182" t="n"/>
      <c r="BM151" s="182" t="n"/>
      <c r="BN151" s="182" t="n"/>
      <c r="BO151" s="182" t="n"/>
      <c r="BP151" s="182" t="n"/>
      <c r="BQ151" s="182" t="n"/>
      <c r="BR151" s="182" t="n"/>
      <c r="BS151" s="182" t="n"/>
      <c r="BT151" s="182" t="n"/>
      <c r="BU151" s="182" t="n"/>
      <c r="BV151" s="182" t="n"/>
      <c r="BW151" s="182" t="n"/>
      <c r="BX151" s="182" t="n"/>
      <c r="BY151" s="182" t="n"/>
      <c r="BZ151" s="182" t="n"/>
      <c r="CA151" s="182" t="n"/>
      <c r="CB151" s="182" t="n"/>
      <c r="CC151" s="182" t="n"/>
      <c r="CD151" s="182" t="n"/>
      <c r="CE151" s="182" t="n"/>
      <c r="CF151" s="182" t="n"/>
      <c r="CG151" s="182" t="n"/>
      <c r="CH151" s="182" t="n"/>
      <c r="CI151" s="182" t="n"/>
      <c r="CJ151" s="182" t="n"/>
      <c r="CK151" s="182" t="n"/>
      <c r="CL151" s="182" t="n"/>
      <c r="CM151" s="182" t="n"/>
      <c r="CN151" s="182" t="n"/>
      <c r="CO151" s="182" t="n"/>
      <c r="CP151" s="182" t="n"/>
      <c r="CQ151" s="182" t="n"/>
      <c r="CR151" s="182" t="n"/>
      <c r="CS151" s="182" t="n"/>
      <c r="CT151" s="182" t="n"/>
      <c r="CU151" s="182" t="n"/>
      <c r="CV151" s="182" t="n"/>
      <c r="CW151" s="182" t="n"/>
      <c r="CX151" s="182" t="n"/>
      <c r="CY151" s="182" t="n"/>
      <c r="CZ151" s="182" t="n"/>
      <c r="DA151" s="182" t="n"/>
      <c r="DB151" s="182" t="n"/>
      <c r="DC151" s="182" t="n"/>
      <c r="DD151" s="182" t="n"/>
      <c r="DE151" s="182" t="n"/>
      <c r="DF151" s="182" t="n"/>
      <c r="DG151" s="182" t="n"/>
      <c r="DH151" s="182" t="n"/>
      <c r="DI151" s="182" t="n"/>
      <c r="DJ151" s="182" t="n"/>
      <c r="DK151" s="182" t="n"/>
      <c r="DL151" s="182" t="n"/>
      <c r="DM151" s="182" t="n"/>
      <c r="DN151" s="182" t="n"/>
      <c r="DO151" s="182" t="n"/>
      <c r="DP151" s="182" t="n"/>
      <c r="DQ151" s="182" t="n"/>
      <c r="DR151" s="182" t="n"/>
      <c r="DS151" s="182" t="n"/>
      <c r="DT151" s="182" t="n"/>
      <c r="DU151" s="182" t="n"/>
      <c r="DV151" s="182" t="n"/>
      <c r="DW151" s="182" t="n"/>
      <c r="DX151" s="182" t="n"/>
      <c r="DY151" s="182" t="n"/>
      <c r="DZ151" s="182" t="n"/>
      <c r="EA151" s="182" t="n"/>
      <c r="EB151" s="182" t="n"/>
      <c r="EC151" s="182" t="n"/>
      <c r="ED151" s="182" t="n"/>
      <c r="EE151" s="182" t="n"/>
      <c r="EF151" s="182" t="n"/>
      <c r="EG151" s="182" t="n"/>
      <c r="EH151" s="182" t="n"/>
      <c r="EI151" s="182" t="n"/>
      <c r="EJ151" s="182" t="n"/>
      <c r="EK151" s="182" t="n"/>
      <c r="EL151" s="182" t="n"/>
      <c r="EM151" s="182" t="n"/>
      <c r="EN151" s="182" t="n"/>
      <c r="EO151" s="182" t="n"/>
      <c r="EP151" s="182" t="n"/>
      <c r="EQ151" s="182" t="n"/>
      <c r="ER151" s="182" t="n"/>
      <c r="ES151" s="182" t="n"/>
      <c r="ET151" s="182" t="n"/>
      <c r="EU151" s="182" t="n"/>
      <c r="EV151" s="182" t="n"/>
      <c r="EW151" s="182" t="n"/>
      <c r="EX151" s="182" t="n"/>
      <c r="EY151" s="182" t="n"/>
      <c r="EZ151" s="182" t="n"/>
      <c r="FA151" s="182" t="n"/>
      <c r="FB151" s="182" t="n"/>
      <c r="FC151" s="182" t="n"/>
      <c r="FD151" s="182" t="n"/>
      <c r="FE151" s="184" t="n"/>
      <c r="FF151" s="184" t="n"/>
      <c r="FG151" s="184" t="n"/>
      <c r="FH151" s="185">
        <f>SUM(F151:FG151)</f>
        <v/>
      </c>
      <c r="FI151" s="186">
        <f>E151-FH151</f>
        <v/>
      </c>
    </row>
    <row r="152">
      <c r="A152" s="5" t="n">
        <v>151</v>
      </c>
      <c r="B152" s="179" t="n">
        <v>44530</v>
      </c>
      <c r="C152" s="105" t="inlineStr">
        <is>
          <t>DIGIKEY-4500632574</t>
        </is>
      </c>
      <c r="D152" s="180" t="n">
        <v>44481</v>
      </c>
      <c r="E152" s="181">
        <f>5.22+1.93</f>
        <v/>
      </c>
      <c r="F152" s="182" t="n"/>
      <c r="G152" s="182" t="n"/>
      <c r="H152" s="182" t="n"/>
      <c r="I152" s="182" t="n"/>
      <c r="J152" s="182" t="n"/>
      <c r="K152" s="182" t="n"/>
      <c r="L152" s="182" t="n"/>
      <c r="M152" s="182" t="n"/>
      <c r="N152" s="182" t="n"/>
      <c r="O152" s="182" t="n"/>
      <c r="P152" s="182" t="n"/>
      <c r="Q152" s="182" t="n"/>
      <c r="R152" s="182" t="n"/>
      <c r="S152" s="182" t="n"/>
      <c r="T152" s="182" t="n"/>
      <c r="U152" s="182" t="n"/>
      <c r="V152" s="182" t="n"/>
      <c r="W152" s="182" t="n"/>
      <c r="X152" s="182" t="n"/>
      <c r="Y152" s="182" t="n"/>
      <c r="Z152" s="182" t="n"/>
      <c r="AA152" s="182" t="n"/>
      <c r="AB152" s="182" t="n"/>
      <c r="AC152" s="182" t="n"/>
      <c r="AD152" s="182" t="n"/>
      <c r="AE152" s="182" t="n"/>
      <c r="AF152" s="182" t="n"/>
      <c r="AG152" s="182" t="n"/>
      <c r="AH152" s="182" t="n"/>
      <c r="AI152" s="182" t="n"/>
      <c r="AJ152" s="182" t="n"/>
      <c r="AK152" s="182" t="n"/>
      <c r="AL152" s="182" t="n"/>
      <c r="AM152" s="182" t="n"/>
      <c r="AN152" s="182" t="n"/>
      <c r="AO152" s="182" t="n"/>
      <c r="AP152" s="182" t="n"/>
      <c r="AQ152" s="182" t="n"/>
      <c r="AR152" s="182" t="n"/>
      <c r="AS152" s="182" t="n"/>
      <c r="AT152" s="182" t="n"/>
      <c r="AU152" s="182" t="n"/>
      <c r="AV152" s="182" t="n"/>
      <c r="AW152" s="182" t="n"/>
      <c r="AX152" s="182" t="n"/>
      <c r="AY152" s="182" t="n"/>
      <c r="AZ152" s="182" t="n"/>
      <c r="BA152" s="182" t="n"/>
      <c r="BB152" s="182" t="n"/>
      <c r="BC152" s="182" t="n"/>
      <c r="BD152" s="182" t="n"/>
      <c r="BE152" s="182" t="n"/>
      <c r="BF152" s="182" t="n"/>
      <c r="BG152" s="183">
        <f>5.22+1.93</f>
        <v/>
      </c>
      <c r="BH152" s="182" t="n"/>
      <c r="BI152" s="182" t="n"/>
      <c r="BJ152" s="182" t="n"/>
      <c r="BK152" s="182" t="n"/>
      <c r="BL152" s="182" t="n"/>
      <c r="BM152" s="182" t="n"/>
      <c r="BN152" s="182" t="n"/>
      <c r="BO152" s="182" t="n"/>
      <c r="BP152" s="182" t="n"/>
      <c r="BQ152" s="182" t="n"/>
      <c r="BR152" s="182" t="n"/>
      <c r="BS152" s="182" t="n"/>
      <c r="BT152" s="182" t="n"/>
      <c r="BU152" s="182" t="n"/>
      <c r="BV152" s="182" t="n"/>
      <c r="BW152" s="182" t="n"/>
      <c r="BX152" s="182" t="n"/>
      <c r="BY152" s="182" t="n"/>
      <c r="BZ152" s="182" t="n"/>
      <c r="CA152" s="182" t="n"/>
      <c r="CB152" s="182" t="n"/>
      <c r="CC152" s="182" t="n"/>
      <c r="CD152" s="182" t="n"/>
      <c r="CE152" s="182" t="n"/>
      <c r="CF152" s="182" t="n"/>
      <c r="CG152" s="182" t="n"/>
      <c r="CH152" s="182" t="n"/>
      <c r="CI152" s="182" t="n"/>
      <c r="CJ152" s="182" t="n"/>
      <c r="CK152" s="182" t="n"/>
      <c r="CL152" s="182" t="n"/>
      <c r="CM152" s="182" t="n"/>
      <c r="CN152" s="182" t="n"/>
      <c r="CO152" s="182" t="n"/>
      <c r="CP152" s="182" t="n"/>
      <c r="CQ152" s="182" t="n"/>
      <c r="CR152" s="182" t="n"/>
      <c r="CS152" s="182" t="n"/>
      <c r="CT152" s="182" t="n"/>
      <c r="CU152" s="182" t="n"/>
      <c r="CV152" s="182" t="n"/>
      <c r="CW152" s="182" t="n"/>
      <c r="CX152" s="182" t="n"/>
      <c r="CY152" s="182" t="n"/>
      <c r="CZ152" s="182" t="n"/>
      <c r="DA152" s="182" t="n"/>
      <c r="DB152" s="182" t="n"/>
      <c r="DC152" s="182" t="n"/>
      <c r="DD152" s="182" t="n"/>
      <c r="DE152" s="182" t="n"/>
      <c r="DF152" s="182" t="n"/>
      <c r="DG152" s="182" t="n"/>
      <c r="DH152" s="182" t="n"/>
      <c r="DI152" s="182" t="n"/>
      <c r="DJ152" s="182" t="n"/>
      <c r="DK152" s="182" t="n"/>
      <c r="DL152" s="182" t="n"/>
      <c r="DM152" s="182" t="n"/>
      <c r="DN152" s="182" t="n"/>
      <c r="DO152" s="182" t="n"/>
      <c r="DP152" s="182" t="n"/>
      <c r="DQ152" s="182" t="n"/>
      <c r="DR152" s="182" t="n"/>
      <c r="DS152" s="182" t="n"/>
      <c r="DT152" s="182" t="n"/>
      <c r="DU152" s="182" t="n"/>
      <c r="DV152" s="182" t="n"/>
      <c r="DW152" s="182" t="n"/>
      <c r="DX152" s="182" t="n"/>
      <c r="DY152" s="182" t="n"/>
      <c r="DZ152" s="182" t="n"/>
      <c r="EA152" s="182" t="n"/>
      <c r="EB152" s="182" t="n"/>
      <c r="EC152" s="182" t="n"/>
      <c r="ED152" s="182" t="n"/>
      <c r="EE152" s="182" t="n"/>
      <c r="EF152" s="182" t="n"/>
      <c r="EG152" s="182" t="n"/>
      <c r="EH152" s="182" t="n"/>
      <c r="EI152" s="182" t="n"/>
      <c r="EJ152" s="182" t="n"/>
      <c r="EK152" s="182" t="n"/>
      <c r="EL152" s="182" t="n"/>
      <c r="EM152" s="182" t="n"/>
      <c r="EN152" s="182" t="n"/>
      <c r="EO152" s="182" t="n"/>
      <c r="EP152" s="182" t="n"/>
      <c r="EQ152" s="182" t="n"/>
      <c r="ER152" s="182" t="n"/>
      <c r="ES152" s="182" t="n"/>
      <c r="ET152" s="182" t="n"/>
      <c r="EU152" s="182" t="n"/>
      <c r="EV152" s="182" t="n"/>
      <c r="EW152" s="182" t="n"/>
      <c r="EX152" s="182" t="n"/>
      <c r="EY152" s="182" t="n"/>
      <c r="EZ152" s="182" t="n"/>
      <c r="FA152" s="182" t="n"/>
      <c r="FB152" s="182" t="n"/>
      <c r="FC152" s="182" t="n"/>
      <c r="FD152" s="182" t="n"/>
      <c r="FE152" s="184" t="n"/>
      <c r="FF152" s="184" t="n"/>
      <c r="FG152" s="184" t="n"/>
      <c r="FH152" s="185">
        <f>SUM(F152:FG152)</f>
        <v/>
      </c>
      <c r="FI152" s="186">
        <f>E152-FH152</f>
        <v/>
      </c>
    </row>
    <row r="153">
      <c r="A153" s="5" t="n">
        <v>152</v>
      </c>
      <c r="B153" s="179" t="n">
        <v>44530</v>
      </c>
      <c r="C153" s="68" t="inlineStr">
        <is>
          <t>DIGIKEY-4500631971</t>
        </is>
      </c>
      <c r="D153" s="180" t="n">
        <v>44477</v>
      </c>
      <c r="E153" s="181" t="n">
        <v>3.32</v>
      </c>
      <c r="F153" s="182" t="n"/>
      <c r="G153" s="182" t="n"/>
      <c r="H153" s="182" t="n"/>
      <c r="I153" s="182" t="n"/>
      <c r="J153" s="182" t="n"/>
      <c r="K153" s="182" t="n"/>
      <c r="L153" s="182" t="n"/>
      <c r="M153" s="182" t="n"/>
      <c r="N153" s="182" t="n"/>
      <c r="O153" s="182" t="n"/>
      <c r="P153" s="182" t="n"/>
      <c r="Q153" s="182" t="n"/>
      <c r="R153" s="182" t="n"/>
      <c r="S153" s="182" t="n"/>
      <c r="T153" s="182" t="n"/>
      <c r="U153" s="182" t="n"/>
      <c r="V153" s="182" t="n"/>
      <c r="W153" s="182" t="n"/>
      <c r="X153" s="182" t="n"/>
      <c r="Y153" s="182" t="n"/>
      <c r="Z153" s="182" t="n"/>
      <c r="AA153" s="182" t="n"/>
      <c r="AB153" s="182" t="n"/>
      <c r="AC153" s="183" t="n">
        <v>3.32</v>
      </c>
      <c r="AD153" s="182" t="n"/>
      <c r="AE153" s="182" t="n"/>
      <c r="AF153" s="182" t="n"/>
      <c r="AG153" s="182" t="n"/>
      <c r="AH153" s="182" t="n"/>
      <c r="AI153" s="182" t="n"/>
      <c r="AJ153" s="182" t="n"/>
      <c r="AK153" s="182" t="n"/>
      <c r="AL153" s="182" t="n"/>
      <c r="AM153" s="182" t="n"/>
      <c r="AN153" s="182" t="n"/>
      <c r="AO153" s="182" t="n"/>
      <c r="AP153" s="182" t="n"/>
      <c r="AQ153" s="182" t="n"/>
      <c r="AR153" s="182" t="n"/>
      <c r="AS153" s="182" t="n"/>
      <c r="AT153" s="182" t="n"/>
      <c r="AU153" s="182" t="n"/>
      <c r="AV153" s="182" t="n"/>
      <c r="AW153" s="182" t="n"/>
      <c r="AX153" s="182" t="n"/>
      <c r="AY153" s="182" t="n"/>
      <c r="AZ153" s="182" t="n"/>
      <c r="BA153" s="182" t="n"/>
      <c r="BB153" s="182" t="n"/>
      <c r="BC153" s="182" t="n"/>
      <c r="BD153" s="182" t="n"/>
      <c r="BE153" s="182" t="n"/>
      <c r="BF153" s="182" t="n"/>
      <c r="BG153" s="182" t="n"/>
      <c r="BH153" s="182" t="n"/>
      <c r="BI153" s="182" t="n"/>
      <c r="BJ153" s="182" t="n"/>
      <c r="BK153" s="182" t="n"/>
      <c r="BL153" s="182" t="n"/>
      <c r="BM153" s="182" t="n"/>
      <c r="BN153" s="182" t="n"/>
      <c r="BO153" s="182" t="n"/>
      <c r="BP153" s="182" t="n"/>
      <c r="BQ153" s="182" t="n"/>
      <c r="BR153" s="182" t="n"/>
      <c r="BS153" s="182" t="n"/>
      <c r="BT153" s="182" t="n"/>
      <c r="BU153" s="182" t="n"/>
      <c r="BV153" s="182" t="n"/>
      <c r="BW153" s="182" t="n"/>
      <c r="BX153" s="182" t="n"/>
      <c r="BY153" s="182" t="n"/>
      <c r="BZ153" s="182" t="n"/>
      <c r="CA153" s="182" t="n"/>
      <c r="CB153" s="182" t="n"/>
      <c r="CC153" s="182" t="n"/>
      <c r="CD153" s="182" t="n"/>
      <c r="CE153" s="182" t="n"/>
      <c r="CF153" s="182" t="n"/>
      <c r="CG153" s="182" t="n"/>
      <c r="CH153" s="182" t="n"/>
      <c r="CI153" s="182" t="n"/>
      <c r="CJ153" s="182" t="n"/>
      <c r="CK153" s="182" t="n"/>
      <c r="CL153" s="182" t="n"/>
      <c r="CM153" s="182" t="n"/>
      <c r="CN153" s="182" t="n"/>
      <c r="CO153" s="182" t="n"/>
      <c r="CP153" s="182" t="n"/>
      <c r="CQ153" s="182" t="n"/>
      <c r="CR153" s="182" t="n"/>
      <c r="CS153" s="182" t="n"/>
      <c r="CT153" s="182" t="n"/>
      <c r="CU153" s="182" t="n"/>
      <c r="CV153" s="182" t="n"/>
      <c r="CW153" s="182" t="n"/>
      <c r="CX153" s="182" t="n"/>
      <c r="CY153" s="182" t="n"/>
      <c r="CZ153" s="182" t="n"/>
      <c r="DA153" s="182" t="n"/>
      <c r="DB153" s="182" t="n"/>
      <c r="DC153" s="182" t="n"/>
      <c r="DD153" s="182" t="n"/>
      <c r="DE153" s="182" t="n"/>
      <c r="DF153" s="182" t="n"/>
      <c r="DG153" s="182" t="n"/>
      <c r="DH153" s="182" t="n"/>
      <c r="DI153" s="182" t="n"/>
      <c r="DJ153" s="182" t="n"/>
      <c r="DK153" s="182" t="n"/>
      <c r="DL153" s="182" t="n"/>
      <c r="DM153" s="182" t="n"/>
      <c r="DN153" s="182" t="n"/>
      <c r="DO153" s="182" t="n"/>
      <c r="DP153" s="182" t="n"/>
      <c r="DQ153" s="182" t="n"/>
      <c r="DR153" s="182" t="n"/>
      <c r="DS153" s="182" t="n"/>
      <c r="DT153" s="182" t="n"/>
      <c r="DU153" s="182" t="n"/>
      <c r="DV153" s="182" t="n"/>
      <c r="DW153" s="182" t="n"/>
      <c r="DX153" s="182" t="n"/>
      <c r="DY153" s="182" t="n"/>
      <c r="DZ153" s="182" t="n"/>
      <c r="EA153" s="182" t="n"/>
      <c r="EB153" s="182" t="n"/>
      <c r="EC153" s="182" t="n"/>
      <c r="ED153" s="182" t="n"/>
      <c r="EE153" s="182" t="n"/>
      <c r="EF153" s="182" t="n"/>
      <c r="EG153" s="182" t="n"/>
      <c r="EH153" s="182" t="n"/>
      <c r="EI153" s="182" t="n"/>
      <c r="EJ153" s="182" t="n"/>
      <c r="EK153" s="182" t="n"/>
      <c r="EL153" s="182" t="n"/>
      <c r="EM153" s="182" t="n"/>
      <c r="EN153" s="182" t="n"/>
      <c r="EO153" s="182" t="n"/>
      <c r="EP153" s="182" t="n"/>
      <c r="EQ153" s="182" t="n"/>
      <c r="ER153" s="182" t="n"/>
      <c r="ES153" s="182" t="n"/>
      <c r="ET153" s="182" t="n"/>
      <c r="EU153" s="182" t="n"/>
      <c r="EV153" s="182" t="n"/>
      <c r="EW153" s="182" t="n"/>
      <c r="EX153" s="182" t="n"/>
      <c r="EY153" s="182" t="n"/>
      <c r="EZ153" s="182" t="n"/>
      <c r="FA153" s="182" t="n"/>
      <c r="FB153" s="182" t="n"/>
      <c r="FC153" s="182" t="n"/>
      <c r="FD153" s="182" t="n"/>
      <c r="FE153" s="184" t="n"/>
      <c r="FF153" s="184" t="n"/>
      <c r="FG153" s="184" t="n"/>
      <c r="FH153" s="185">
        <f>SUM(F153:FG153)</f>
        <v/>
      </c>
      <c r="FI153" s="186">
        <f>E153-FH153</f>
        <v/>
      </c>
    </row>
    <row r="154">
      <c r="A154" s="5" t="n">
        <v>153</v>
      </c>
      <c r="B154" s="179" t="n">
        <v>44530</v>
      </c>
      <c r="C154" s="68" t="inlineStr">
        <is>
          <t>DIGIKEY-4500633595</t>
        </is>
      </c>
      <c r="D154" s="180" t="n">
        <v>44491</v>
      </c>
      <c r="E154" s="181" t="n">
        <v>95.3</v>
      </c>
      <c r="F154" s="182" t="n"/>
      <c r="G154" s="182" t="n"/>
      <c r="H154" s="182" t="n"/>
      <c r="I154" s="182" t="n"/>
      <c r="J154" s="182" t="n"/>
      <c r="K154" s="182" t="n"/>
      <c r="L154" s="182" t="n"/>
      <c r="M154" s="182" t="n"/>
      <c r="N154" s="182" t="n"/>
      <c r="O154" s="182" t="n"/>
      <c r="P154" s="182" t="n"/>
      <c r="Q154" s="182" t="n"/>
      <c r="R154" s="182" t="n"/>
      <c r="S154" s="182" t="n"/>
      <c r="T154" s="182" t="n"/>
      <c r="U154" s="182" t="n"/>
      <c r="V154" s="182" t="n"/>
      <c r="W154" s="182" t="n"/>
      <c r="X154" s="182" t="n"/>
      <c r="Y154" s="182" t="n"/>
      <c r="Z154" s="182" t="n"/>
      <c r="AA154" s="182" t="n"/>
      <c r="AB154" s="182" t="n"/>
      <c r="AC154" s="182" t="n"/>
      <c r="AD154" s="182" t="n"/>
      <c r="AE154" s="182" t="n"/>
      <c r="AF154" s="182" t="n"/>
      <c r="AG154" s="182" t="n"/>
      <c r="AH154" s="182" t="n"/>
      <c r="AI154" s="182" t="n"/>
      <c r="AJ154" s="182" t="n"/>
      <c r="AK154" s="182" t="n"/>
      <c r="AL154" s="182" t="n"/>
      <c r="AM154" s="182" t="n"/>
      <c r="AN154" s="182" t="n"/>
      <c r="AO154" s="182" t="n"/>
      <c r="AP154" s="182" t="n"/>
      <c r="AQ154" s="182" t="n"/>
      <c r="AR154" s="182" t="n"/>
      <c r="AS154" s="182" t="n"/>
      <c r="AT154" s="182" t="n"/>
      <c r="AU154" s="182" t="n"/>
      <c r="AV154" s="182" t="n"/>
      <c r="AW154" s="182" t="n"/>
      <c r="AX154" s="182" t="n"/>
      <c r="AY154" s="182" t="n"/>
      <c r="AZ154" s="182" t="n"/>
      <c r="BA154" s="182" t="n"/>
      <c r="BB154" s="182" t="n"/>
      <c r="BC154" s="182" t="n"/>
      <c r="BD154" s="182" t="n"/>
      <c r="BE154" s="182" t="n"/>
      <c r="BF154" s="182" t="n"/>
      <c r="BG154" s="182" t="n"/>
      <c r="BH154" s="182" t="n"/>
      <c r="BI154" s="182" t="n"/>
      <c r="BJ154" s="182" t="n"/>
      <c r="BK154" s="182" t="n"/>
      <c r="BL154" s="182" t="n"/>
      <c r="BM154" s="182" t="n"/>
      <c r="BN154" s="182" t="n"/>
      <c r="BO154" s="182" t="n"/>
      <c r="BP154" s="182" t="n"/>
      <c r="BQ154" s="182" t="n"/>
      <c r="BR154" s="182" t="n"/>
      <c r="BS154" s="182" t="n"/>
      <c r="BT154" s="182" t="n"/>
      <c r="BU154" s="182" t="n"/>
      <c r="BV154" s="182" t="n"/>
      <c r="BW154" s="182" t="n"/>
      <c r="BX154" s="182" t="n"/>
      <c r="BY154" s="182" t="n"/>
      <c r="BZ154" s="182" t="n"/>
      <c r="CA154" s="182" t="n"/>
      <c r="CB154" s="182" t="n"/>
      <c r="CC154" s="182" t="n"/>
      <c r="CD154" s="182" t="n"/>
      <c r="CE154" s="182" t="n"/>
      <c r="CF154" s="182" t="n"/>
      <c r="CG154" s="183" t="n">
        <v>95.3</v>
      </c>
      <c r="CH154" s="182" t="n"/>
      <c r="CI154" s="182" t="n"/>
      <c r="CJ154" s="182" t="n"/>
      <c r="CK154" s="182" t="n"/>
      <c r="CL154" s="182" t="n"/>
      <c r="CM154" s="182" t="n"/>
      <c r="CN154" s="182" t="n"/>
      <c r="CO154" s="182" t="n"/>
      <c r="CP154" s="182" t="n"/>
      <c r="CQ154" s="182" t="n"/>
      <c r="CR154" s="182" t="n"/>
      <c r="CS154" s="182" t="n"/>
      <c r="CT154" s="182" t="n"/>
      <c r="CU154" s="182" t="n"/>
      <c r="CV154" s="182" t="n"/>
      <c r="CW154" s="182" t="n"/>
      <c r="CX154" s="182" t="n"/>
      <c r="CY154" s="182" t="n"/>
      <c r="CZ154" s="182" t="n"/>
      <c r="DA154" s="182" t="n"/>
      <c r="DB154" s="182" t="n"/>
      <c r="DC154" s="182" t="n"/>
      <c r="DD154" s="182" t="n"/>
      <c r="DE154" s="182" t="n"/>
      <c r="DF154" s="182" t="n"/>
      <c r="DG154" s="182" t="n"/>
      <c r="DH154" s="182" t="n"/>
      <c r="DI154" s="182" t="n"/>
      <c r="DJ154" s="182" t="n"/>
      <c r="DK154" s="182" t="n"/>
      <c r="DL154" s="182" t="n"/>
      <c r="DM154" s="182" t="n"/>
      <c r="DN154" s="182" t="n"/>
      <c r="DO154" s="182" t="n"/>
      <c r="DP154" s="182" t="n"/>
      <c r="DQ154" s="182" t="n"/>
      <c r="DR154" s="182" t="n"/>
      <c r="DS154" s="182" t="n"/>
      <c r="DT154" s="182" t="n"/>
      <c r="DU154" s="182" t="n"/>
      <c r="DV154" s="182" t="n"/>
      <c r="DW154" s="182" t="n"/>
      <c r="DX154" s="182" t="n"/>
      <c r="DY154" s="182" t="n"/>
      <c r="DZ154" s="182" t="n"/>
      <c r="EA154" s="182" t="n"/>
      <c r="EB154" s="182" t="n"/>
      <c r="EC154" s="182" t="n"/>
      <c r="ED154" s="182" t="n"/>
      <c r="EE154" s="182" t="n"/>
      <c r="EF154" s="182" t="n"/>
      <c r="EG154" s="182" t="n"/>
      <c r="EH154" s="182" t="n"/>
      <c r="EI154" s="182" t="n"/>
      <c r="EJ154" s="182" t="n"/>
      <c r="EK154" s="182" t="n"/>
      <c r="EL154" s="182" t="n"/>
      <c r="EM154" s="182" t="n"/>
      <c r="EN154" s="182" t="n"/>
      <c r="EO154" s="182" t="n"/>
      <c r="EP154" s="182" t="n"/>
      <c r="EQ154" s="182" t="n"/>
      <c r="ER154" s="182" t="n"/>
      <c r="ES154" s="182" t="n"/>
      <c r="ET154" s="182" t="n"/>
      <c r="EU154" s="182" t="n"/>
      <c r="EV154" s="182" t="n"/>
      <c r="EW154" s="182" t="n"/>
      <c r="EX154" s="182" t="n"/>
      <c r="EY154" s="182" t="n"/>
      <c r="EZ154" s="182" t="n"/>
      <c r="FA154" s="182" t="n"/>
      <c r="FB154" s="182" t="n"/>
      <c r="FC154" s="182" t="n"/>
      <c r="FD154" s="182" t="n"/>
      <c r="FE154" s="184" t="n"/>
      <c r="FF154" s="184" t="n"/>
      <c r="FG154" s="184" t="n"/>
      <c r="FH154" s="185">
        <f>SUM(F154:FG154)</f>
        <v/>
      </c>
      <c r="FI154" s="186">
        <f>E154-FH154</f>
        <v/>
      </c>
    </row>
    <row r="155">
      <c r="A155" s="5" t="n">
        <v>154</v>
      </c>
      <c r="B155" s="179" t="n">
        <v>44530</v>
      </c>
      <c r="C155" s="68" t="inlineStr">
        <is>
          <t>DIGIKEY-4500633076</t>
        </is>
      </c>
      <c r="D155" s="180" t="n">
        <v>44483</v>
      </c>
      <c r="E155" s="181" t="n">
        <v>0.49</v>
      </c>
      <c r="F155" s="182" t="n"/>
      <c r="G155" s="182" t="n"/>
      <c r="H155" s="182" t="n"/>
      <c r="I155" s="182" t="n"/>
      <c r="J155" s="182" t="n"/>
      <c r="K155" s="182" t="n"/>
      <c r="L155" s="182" t="n"/>
      <c r="M155" s="182" t="n"/>
      <c r="N155" s="182" t="n"/>
      <c r="O155" s="182" t="n"/>
      <c r="P155" s="182" t="n"/>
      <c r="Q155" s="182" t="n"/>
      <c r="R155" s="182" t="n"/>
      <c r="S155" s="182" t="n"/>
      <c r="T155" s="182" t="n"/>
      <c r="U155" s="182" t="n"/>
      <c r="V155" s="182" t="n"/>
      <c r="W155" s="182" t="n"/>
      <c r="X155" s="182" t="n"/>
      <c r="Y155" s="182" t="n"/>
      <c r="Z155" s="182" t="n"/>
      <c r="AA155" s="182" t="n"/>
      <c r="AB155" s="182" t="n"/>
      <c r="AC155" s="182" t="n"/>
      <c r="AD155" s="182" t="n"/>
      <c r="AE155" s="182" t="n"/>
      <c r="AF155" s="182" t="n"/>
      <c r="AG155" s="182" t="n"/>
      <c r="AH155" s="182" t="n"/>
      <c r="AI155" s="182" t="n"/>
      <c r="AJ155" s="182" t="n"/>
      <c r="AK155" s="182" t="n"/>
      <c r="AL155" s="182" t="n"/>
      <c r="AM155" s="182" t="n"/>
      <c r="AN155" s="182" t="n"/>
      <c r="AO155" s="182" t="n"/>
      <c r="AP155" s="182" t="n"/>
      <c r="AQ155" s="182" t="n"/>
      <c r="AR155" s="182" t="n"/>
      <c r="AS155" s="182" t="n"/>
      <c r="AT155" s="182" t="n"/>
      <c r="AU155" s="182" t="n"/>
      <c r="AV155" s="182" t="n"/>
      <c r="AW155" s="182" t="n"/>
      <c r="AX155" s="182" t="n"/>
      <c r="AY155" s="182" t="n"/>
      <c r="AZ155" s="182" t="n"/>
      <c r="BA155" s="182" t="n"/>
      <c r="BB155" s="182" t="n"/>
      <c r="BC155" s="182" t="n"/>
      <c r="BD155" s="182" t="n"/>
      <c r="BE155" s="182" t="n"/>
      <c r="BF155" s="182" t="n"/>
      <c r="BG155" s="182" t="n"/>
      <c r="BH155" s="182" t="n"/>
      <c r="BI155" s="182" t="n"/>
      <c r="BJ155" s="182" t="n"/>
      <c r="BK155" s="182" t="n"/>
      <c r="BL155" s="182" t="n"/>
      <c r="BM155" s="182" t="n"/>
      <c r="BN155" s="182" t="n"/>
      <c r="BO155" s="182" t="n"/>
      <c r="BP155" s="182" t="n"/>
      <c r="BQ155" s="183" t="n">
        <v>0.49</v>
      </c>
      <c r="BR155" s="182" t="n"/>
      <c r="BS155" s="182" t="n"/>
      <c r="BT155" s="182" t="n"/>
      <c r="BU155" s="182" t="n"/>
      <c r="BV155" s="182" t="n"/>
      <c r="BW155" s="182" t="n"/>
      <c r="BX155" s="182" t="n"/>
      <c r="BY155" s="182" t="n"/>
      <c r="BZ155" s="182" t="n"/>
      <c r="CA155" s="182" t="n"/>
      <c r="CB155" s="182" t="n"/>
      <c r="CC155" s="182" t="n"/>
      <c r="CD155" s="182" t="n"/>
      <c r="CE155" s="182" t="n"/>
      <c r="CF155" s="182" t="n"/>
      <c r="CG155" s="182" t="n"/>
      <c r="CH155" s="182" t="n"/>
      <c r="CI155" s="182" t="n"/>
      <c r="CJ155" s="182" t="n"/>
      <c r="CK155" s="182" t="n"/>
      <c r="CL155" s="182" t="n"/>
      <c r="CM155" s="182" t="n"/>
      <c r="CN155" s="182" t="n"/>
      <c r="CO155" s="182" t="n"/>
      <c r="CP155" s="182" t="n"/>
      <c r="CQ155" s="182" t="n"/>
      <c r="CR155" s="182" t="n"/>
      <c r="CS155" s="182" t="n"/>
      <c r="CT155" s="182" t="n"/>
      <c r="CU155" s="182" t="n"/>
      <c r="CV155" s="182" t="n"/>
      <c r="CW155" s="182" t="n"/>
      <c r="CX155" s="182" t="n"/>
      <c r="CY155" s="182" t="n"/>
      <c r="CZ155" s="182" t="n"/>
      <c r="DA155" s="182" t="n"/>
      <c r="DB155" s="182" t="n"/>
      <c r="DC155" s="182" t="n"/>
      <c r="DD155" s="182" t="n"/>
      <c r="DE155" s="182" t="n"/>
      <c r="DF155" s="182" t="n"/>
      <c r="DG155" s="182" t="n"/>
      <c r="DH155" s="182" t="n"/>
      <c r="DI155" s="182" t="n"/>
      <c r="DJ155" s="182" t="n"/>
      <c r="DK155" s="182" t="n"/>
      <c r="DL155" s="182" t="n"/>
      <c r="DM155" s="182" t="n"/>
      <c r="DN155" s="182" t="n"/>
      <c r="DO155" s="182" t="n"/>
      <c r="DP155" s="182" t="n"/>
      <c r="DQ155" s="182" t="n"/>
      <c r="DR155" s="182" t="n"/>
      <c r="DS155" s="182" t="n"/>
      <c r="DT155" s="182" t="n"/>
      <c r="DU155" s="182" t="n"/>
      <c r="DV155" s="182" t="n"/>
      <c r="DW155" s="182" t="n"/>
      <c r="DX155" s="182" t="n"/>
      <c r="DY155" s="182" t="n"/>
      <c r="DZ155" s="182" t="n"/>
      <c r="EA155" s="182" t="n"/>
      <c r="EB155" s="182" t="n"/>
      <c r="EC155" s="182" t="n"/>
      <c r="ED155" s="182" t="n"/>
      <c r="EE155" s="182" t="n"/>
      <c r="EF155" s="182" t="n"/>
      <c r="EG155" s="182" t="n"/>
      <c r="EH155" s="182" t="n"/>
      <c r="EI155" s="182" t="n"/>
      <c r="EJ155" s="182" t="n"/>
      <c r="EK155" s="182" t="n"/>
      <c r="EL155" s="182" t="n"/>
      <c r="EM155" s="182" t="n"/>
      <c r="EN155" s="182" t="n"/>
      <c r="EO155" s="182" t="n"/>
      <c r="EP155" s="182" t="n"/>
      <c r="EQ155" s="182" t="n"/>
      <c r="ER155" s="182" t="n"/>
      <c r="ES155" s="182" t="n"/>
      <c r="ET155" s="182" t="n"/>
      <c r="EU155" s="182" t="n"/>
      <c r="EV155" s="182" t="n"/>
      <c r="EW155" s="182" t="n"/>
      <c r="EX155" s="182" t="n"/>
      <c r="EY155" s="182" t="n"/>
      <c r="EZ155" s="182" t="n"/>
      <c r="FA155" s="182" t="n"/>
      <c r="FB155" s="182" t="n"/>
      <c r="FC155" s="182" t="n"/>
      <c r="FD155" s="182" t="n"/>
      <c r="FE155" s="184" t="n"/>
      <c r="FF155" s="184" t="n"/>
      <c r="FG155" s="184" t="n"/>
      <c r="FH155" s="185">
        <f>SUM(F155:FG155)</f>
        <v/>
      </c>
      <c r="FI155" s="186">
        <f>E155-FH155</f>
        <v/>
      </c>
    </row>
    <row r="156">
      <c r="A156" s="5" t="n">
        <v>155</v>
      </c>
      <c r="B156" s="179" t="n">
        <v>44530</v>
      </c>
      <c r="C156" s="68" t="inlineStr">
        <is>
          <t>DIGIKEY-4500633138</t>
        </is>
      </c>
      <c r="D156" s="180" t="n">
        <v>44487</v>
      </c>
      <c r="E156" s="181" t="n">
        <v>45.97</v>
      </c>
      <c r="F156" s="182" t="n"/>
      <c r="G156" s="182" t="n"/>
      <c r="H156" s="182" t="n"/>
      <c r="I156" s="182" t="n"/>
      <c r="J156" s="182" t="n"/>
      <c r="K156" s="182" t="n"/>
      <c r="L156" s="182" t="n"/>
      <c r="M156" s="182" t="n"/>
      <c r="N156" s="182" t="n"/>
      <c r="O156" s="182" t="n"/>
      <c r="P156" s="182" t="n"/>
      <c r="Q156" s="182" t="n"/>
      <c r="R156" s="182" t="n"/>
      <c r="S156" s="182" t="n"/>
      <c r="T156" s="182" t="n"/>
      <c r="U156" s="182" t="n"/>
      <c r="V156" s="182" t="n"/>
      <c r="W156" s="182" t="n"/>
      <c r="X156" s="182" t="n"/>
      <c r="Y156" s="182" t="n"/>
      <c r="Z156" s="182" t="n"/>
      <c r="AA156" s="182" t="n"/>
      <c r="AB156" s="182" t="n"/>
      <c r="AC156" s="182" t="n"/>
      <c r="AD156" s="182" t="n"/>
      <c r="AE156" s="182" t="n"/>
      <c r="AF156" s="182" t="n"/>
      <c r="AG156" s="182" t="n"/>
      <c r="AH156" s="182" t="n"/>
      <c r="AI156" s="182" t="n"/>
      <c r="AJ156" s="182" t="n"/>
      <c r="AK156" s="182" t="n"/>
      <c r="AL156" s="182" t="n"/>
      <c r="AM156" s="182" t="n"/>
      <c r="AN156" s="182" t="n"/>
      <c r="AO156" s="182" t="n"/>
      <c r="AP156" s="182" t="n"/>
      <c r="AQ156" s="182" t="n"/>
      <c r="AR156" s="182" t="n"/>
      <c r="AS156" s="182" t="n"/>
      <c r="AT156" s="182" t="n"/>
      <c r="AU156" s="182" t="n"/>
      <c r="AV156" s="182" t="n"/>
      <c r="AW156" s="182" t="n"/>
      <c r="AX156" s="182" t="n"/>
      <c r="AY156" s="182" t="n"/>
      <c r="AZ156" s="182" t="n"/>
      <c r="BA156" s="182" t="n"/>
      <c r="BB156" s="182" t="n"/>
      <c r="BC156" s="182" t="n"/>
      <c r="BD156" s="182" t="n"/>
      <c r="BE156" s="182" t="n"/>
      <c r="BF156" s="182" t="n"/>
      <c r="BG156" s="182" t="n"/>
      <c r="BH156" s="182" t="n"/>
      <c r="BI156" s="182" t="n"/>
      <c r="BJ156" s="183" t="n">
        <v>45.97</v>
      </c>
      <c r="BK156" s="182" t="n"/>
      <c r="BL156" s="182" t="n"/>
      <c r="BM156" s="182" t="n"/>
      <c r="BN156" s="182" t="n"/>
      <c r="BO156" s="182" t="n"/>
      <c r="BP156" s="182" t="n"/>
      <c r="BQ156" s="182" t="n"/>
      <c r="BR156" s="182" t="n"/>
      <c r="BS156" s="182" t="n"/>
      <c r="BT156" s="182" t="n"/>
      <c r="BU156" s="182" t="n"/>
      <c r="BV156" s="182" t="n"/>
      <c r="BW156" s="182" t="n"/>
      <c r="BX156" s="182" t="n"/>
      <c r="BY156" s="182" t="n"/>
      <c r="BZ156" s="182" t="n"/>
      <c r="CA156" s="182" t="n"/>
      <c r="CB156" s="182" t="n"/>
      <c r="CC156" s="182" t="n"/>
      <c r="CD156" s="182" t="n"/>
      <c r="CE156" s="182" t="n"/>
      <c r="CF156" s="182" t="n"/>
      <c r="CG156" s="182" t="n"/>
      <c r="CH156" s="182" t="n"/>
      <c r="CI156" s="182" t="n"/>
      <c r="CJ156" s="182" t="n"/>
      <c r="CK156" s="182" t="n"/>
      <c r="CL156" s="182" t="n"/>
      <c r="CM156" s="182" t="n"/>
      <c r="CN156" s="182" t="n"/>
      <c r="CO156" s="182" t="n"/>
      <c r="CP156" s="182" t="n"/>
      <c r="CQ156" s="182" t="n"/>
      <c r="CR156" s="182" t="n"/>
      <c r="CS156" s="182" t="n"/>
      <c r="CT156" s="182" t="n"/>
      <c r="CU156" s="182" t="n"/>
      <c r="CV156" s="182" t="n"/>
      <c r="CW156" s="182" t="n"/>
      <c r="CX156" s="182" t="n"/>
      <c r="CY156" s="182" t="n"/>
      <c r="CZ156" s="182" t="n"/>
      <c r="DA156" s="182" t="n"/>
      <c r="DB156" s="182" t="n"/>
      <c r="DC156" s="182" t="n"/>
      <c r="DD156" s="182" t="n"/>
      <c r="DE156" s="182" t="n"/>
      <c r="DF156" s="182" t="n"/>
      <c r="DG156" s="182" t="n"/>
      <c r="DH156" s="182" t="n"/>
      <c r="DI156" s="182" t="n"/>
      <c r="DJ156" s="182" t="n"/>
      <c r="DK156" s="182" t="n"/>
      <c r="DL156" s="182" t="n"/>
      <c r="DM156" s="182" t="n"/>
      <c r="DN156" s="182" t="n"/>
      <c r="DO156" s="182" t="n"/>
      <c r="DP156" s="182" t="n"/>
      <c r="DQ156" s="182" t="n"/>
      <c r="DR156" s="182" t="n"/>
      <c r="DS156" s="182" t="n"/>
      <c r="DT156" s="182" t="n"/>
      <c r="DU156" s="182" t="n"/>
      <c r="DV156" s="182" t="n"/>
      <c r="DW156" s="182" t="n"/>
      <c r="DX156" s="182" t="n"/>
      <c r="DY156" s="182" t="n"/>
      <c r="DZ156" s="182" t="n"/>
      <c r="EA156" s="182" t="n"/>
      <c r="EB156" s="182" t="n"/>
      <c r="EC156" s="182" t="n"/>
      <c r="ED156" s="182" t="n"/>
      <c r="EE156" s="182" t="n"/>
      <c r="EF156" s="182" t="n"/>
      <c r="EG156" s="182" t="n"/>
      <c r="EH156" s="182" t="n"/>
      <c r="EI156" s="182" t="n"/>
      <c r="EJ156" s="182" t="n"/>
      <c r="EK156" s="182" t="n"/>
      <c r="EL156" s="182" t="n"/>
      <c r="EM156" s="182" t="n"/>
      <c r="EN156" s="182" t="n"/>
      <c r="EO156" s="182" t="n"/>
      <c r="EP156" s="182" t="n"/>
      <c r="EQ156" s="182" t="n"/>
      <c r="ER156" s="182" t="n"/>
      <c r="ES156" s="182" t="n"/>
      <c r="ET156" s="182" t="n"/>
      <c r="EU156" s="182" t="n"/>
      <c r="EV156" s="182" t="n"/>
      <c r="EW156" s="182" t="n"/>
      <c r="EX156" s="182" t="n"/>
      <c r="EY156" s="182" t="n"/>
      <c r="EZ156" s="182" t="n"/>
      <c r="FA156" s="182" t="n"/>
      <c r="FB156" s="182" t="n"/>
      <c r="FC156" s="182" t="n"/>
      <c r="FD156" s="182" t="n"/>
      <c r="FE156" s="184" t="n"/>
      <c r="FF156" s="184" t="n"/>
      <c r="FG156" s="184" t="n"/>
      <c r="FH156" s="185">
        <f>SUM(F156:FG156)</f>
        <v/>
      </c>
      <c r="FI156" s="186">
        <f>E156-FH156</f>
        <v/>
      </c>
    </row>
    <row r="157">
      <c r="A157" s="5" t="n">
        <v>156</v>
      </c>
      <c r="B157" s="179" t="n">
        <v>44530</v>
      </c>
      <c r="C157" s="68" t="inlineStr">
        <is>
          <t>DIGIKEY-4500635470</t>
        </is>
      </c>
      <c r="D157" s="180" t="n">
        <v>44488</v>
      </c>
      <c r="E157" s="181" t="n">
        <v>1045.2</v>
      </c>
      <c r="F157" s="182" t="n"/>
      <c r="G157" s="182" t="n"/>
      <c r="H157" s="182" t="n"/>
      <c r="I157" s="182" t="n"/>
      <c r="J157" s="182" t="n"/>
      <c r="K157" s="182" t="n"/>
      <c r="L157" s="182" t="n"/>
      <c r="M157" s="182" t="n"/>
      <c r="N157" s="182" t="n"/>
      <c r="O157" s="182" t="n"/>
      <c r="P157" s="182" t="n"/>
      <c r="Q157" s="182" t="n"/>
      <c r="R157" s="182" t="n"/>
      <c r="S157" s="182" t="n"/>
      <c r="T157" s="182" t="n"/>
      <c r="U157" s="182" t="n"/>
      <c r="V157" s="182" t="n"/>
      <c r="W157" s="182" t="n"/>
      <c r="X157" s="182" t="n"/>
      <c r="Y157" s="182" t="n"/>
      <c r="Z157" s="182" t="n"/>
      <c r="AA157" s="182" t="n"/>
      <c r="AB157" s="182" t="n"/>
      <c r="AC157" s="182" t="n"/>
      <c r="AD157" s="182" t="n"/>
      <c r="AE157" s="182" t="n"/>
      <c r="AF157" s="182" t="n"/>
      <c r="AG157" s="182" t="n"/>
      <c r="AH157" s="182" t="n"/>
      <c r="AI157" s="182" t="n"/>
      <c r="AJ157" s="182" t="n"/>
      <c r="AK157" s="182" t="n"/>
      <c r="AL157" s="182" t="n"/>
      <c r="AM157" s="182" t="n"/>
      <c r="AN157" s="182" t="n"/>
      <c r="AO157" s="182" t="n"/>
      <c r="AP157" s="182" t="n"/>
      <c r="AQ157" s="182" t="n"/>
      <c r="AR157" s="182" t="n"/>
      <c r="AS157" s="182" t="n"/>
      <c r="AT157" s="182" t="n"/>
      <c r="AU157" s="182" t="n"/>
      <c r="AV157" s="182" t="n"/>
      <c r="AW157" s="182" t="n"/>
      <c r="AX157" s="182" t="n"/>
      <c r="AY157" s="182" t="n"/>
      <c r="AZ157" s="182" t="n"/>
      <c r="BA157" s="182" t="n"/>
      <c r="BB157" s="182" t="n"/>
      <c r="BC157" s="182" t="n"/>
      <c r="BD157" s="182" t="n"/>
      <c r="BE157" s="182" t="n"/>
      <c r="BF157" s="182" t="n"/>
      <c r="BG157" s="182" t="n"/>
      <c r="BH157" s="182" t="n"/>
      <c r="BI157" s="182" t="n"/>
      <c r="BJ157" s="182" t="n"/>
      <c r="BK157" s="182" t="n"/>
      <c r="BL157" s="182" t="n"/>
      <c r="BM157" s="182" t="n"/>
      <c r="BN157" s="182" t="n"/>
      <c r="BO157" s="182" t="n"/>
      <c r="BP157" s="182" t="n"/>
      <c r="BQ157" s="182" t="n"/>
      <c r="BR157" s="182" t="n"/>
      <c r="BS157" s="182" t="n"/>
      <c r="BT157" s="182" t="n"/>
      <c r="BU157" s="182" t="n"/>
      <c r="BV157" s="182" t="n"/>
      <c r="BW157" s="182" t="n"/>
      <c r="BX157" s="182" t="n"/>
      <c r="BY157" s="182" t="n"/>
      <c r="BZ157" s="182" t="n"/>
      <c r="CA157" s="182" t="n"/>
      <c r="CB157" s="182" t="n"/>
      <c r="CC157" s="182" t="n"/>
      <c r="CD157" s="182" t="n"/>
      <c r="CE157" s="182" t="n"/>
      <c r="CF157" s="182" t="n"/>
      <c r="CG157" s="182" t="n"/>
      <c r="CH157" s="182" t="n"/>
      <c r="CI157" s="182" t="n"/>
      <c r="CJ157" s="182" t="n"/>
      <c r="CK157" s="182" t="n"/>
      <c r="CL157" s="182" t="n"/>
      <c r="CM157" s="182" t="n"/>
      <c r="CN157" s="182" t="n"/>
      <c r="CO157" s="182" t="n"/>
      <c r="CP157" s="182" t="n"/>
      <c r="CQ157" s="182" t="n"/>
      <c r="CR157" s="182" t="n"/>
      <c r="CS157" s="182" t="n"/>
      <c r="CT157" s="182" t="n"/>
      <c r="CU157" s="182" t="n"/>
      <c r="CV157" s="182" t="n"/>
      <c r="CW157" s="182" t="n"/>
      <c r="CX157" s="182" t="n"/>
      <c r="CY157" s="182" t="n"/>
      <c r="CZ157" s="182" t="n"/>
      <c r="DA157" s="182" t="n"/>
      <c r="DB157" s="182" t="n"/>
      <c r="DC157" s="182" t="n"/>
      <c r="DD157" s="182" t="n"/>
      <c r="DE157" s="182" t="n"/>
      <c r="DF157" s="182" t="n"/>
      <c r="DG157" s="182" t="n"/>
      <c r="DH157" s="182" t="n"/>
      <c r="DI157" s="182" t="n"/>
      <c r="DJ157" s="182" t="n"/>
      <c r="DK157" s="182" t="n"/>
      <c r="DL157" s="182" t="n"/>
      <c r="DM157" s="182" t="n"/>
      <c r="DN157" s="182" t="n"/>
      <c r="DO157" s="182" t="n"/>
      <c r="DP157" s="182" t="n"/>
      <c r="DQ157" s="182" t="n"/>
      <c r="DR157" s="182" t="n"/>
      <c r="DS157" s="182" t="n"/>
      <c r="DT157" s="182" t="n"/>
      <c r="DU157" s="182" t="n"/>
      <c r="DV157" s="182" t="n"/>
      <c r="DW157" s="182" t="n"/>
      <c r="DX157" s="182" t="n"/>
      <c r="DY157" s="182" t="n"/>
      <c r="DZ157" s="182" t="n"/>
      <c r="EA157" s="182" t="n"/>
      <c r="EB157" s="182" t="n"/>
      <c r="EC157" s="182" t="n"/>
      <c r="ED157" s="182" t="n"/>
      <c r="EE157" s="182" t="n"/>
      <c r="EF157" s="182" t="n"/>
      <c r="EG157" s="182" t="n"/>
      <c r="EH157" s="182" t="n"/>
      <c r="EI157" s="182" t="n"/>
      <c r="EJ157" s="183" t="n">
        <v>1045.2</v>
      </c>
      <c r="EK157" s="182" t="n"/>
      <c r="EL157" s="182" t="n"/>
      <c r="EM157" s="182" t="n"/>
      <c r="EN157" s="182" t="n"/>
      <c r="EO157" s="182" t="n"/>
      <c r="EP157" s="182" t="n"/>
      <c r="EQ157" s="182" t="n"/>
      <c r="ER157" s="182" t="n"/>
      <c r="ES157" s="182" t="n"/>
      <c r="ET157" s="182" t="n"/>
      <c r="EU157" s="182" t="n"/>
      <c r="EV157" s="182" t="n"/>
      <c r="EW157" s="182" t="n"/>
      <c r="EX157" s="182" t="n"/>
      <c r="EY157" s="182" t="n"/>
      <c r="EZ157" s="182" t="n"/>
      <c r="FA157" s="182" t="n"/>
      <c r="FB157" s="182" t="n"/>
      <c r="FC157" s="182" t="n"/>
      <c r="FD157" s="182" t="n"/>
      <c r="FE157" s="184" t="n"/>
      <c r="FF157" s="184" t="n"/>
      <c r="FG157" s="184" t="n"/>
      <c r="FH157" s="185">
        <f>SUM(F157:FG157)</f>
        <v/>
      </c>
      <c r="FI157" s="186">
        <f>E157-FH157</f>
        <v/>
      </c>
    </row>
    <row r="158">
      <c r="A158" s="5" t="n">
        <v>157</v>
      </c>
      <c r="B158" s="179" t="n">
        <v>44530</v>
      </c>
      <c r="C158" s="68" t="inlineStr">
        <is>
          <t>DIGIKEY-4500636075</t>
        </is>
      </c>
      <c r="D158" s="180" t="n">
        <v>44502</v>
      </c>
      <c r="E158" s="181" t="n">
        <v>47.98</v>
      </c>
      <c r="F158" s="182" t="n"/>
      <c r="G158" s="182" t="n"/>
      <c r="H158" s="182" t="n"/>
      <c r="I158" s="182" t="n"/>
      <c r="J158" s="182" t="n"/>
      <c r="K158" s="182" t="n"/>
      <c r="L158" s="182" t="n"/>
      <c r="M158" s="182" t="n"/>
      <c r="N158" s="182" t="n"/>
      <c r="O158" s="182" t="n"/>
      <c r="P158" s="182" t="n"/>
      <c r="Q158" s="182" t="n"/>
      <c r="R158" s="182" t="n"/>
      <c r="S158" s="182" t="n"/>
      <c r="T158" s="182" t="n"/>
      <c r="U158" s="182" t="n"/>
      <c r="V158" s="182" t="n"/>
      <c r="W158" s="182" t="n"/>
      <c r="X158" s="182" t="n"/>
      <c r="Y158" s="182" t="n"/>
      <c r="Z158" s="182" t="n"/>
      <c r="AA158" s="182" t="n"/>
      <c r="AB158" s="182" t="n"/>
      <c r="AC158" s="182" t="n"/>
      <c r="AD158" s="182" t="n"/>
      <c r="AE158" s="182" t="n"/>
      <c r="AF158" s="182" t="n"/>
      <c r="AG158" s="182" t="n"/>
      <c r="AH158" s="182" t="n"/>
      <c r="AI158" s="182" t="n"/>
      <c r="AJ158" s="182" t="n"/>
      <c r="AK158" s="182" t="n"/>
      <c r="AL158" s="182" t="n"/>
      <c r="AM158" s="182" t="n"/>
      <c r="AN158" s="182" t="n"/>
      <c r="AO158" s="182" t="n"/>
      <c r="AP158" s="182" t="n"/>
      <c r="AQ158" s="182" t="n"/>
      <c r="AR158" s="182" t="n"/>
      <c r="AS158" s="182" t="n"/>
      <c r="AT158" s="182" t="n"/>
      <c r="AU158" s="182" t="n"/>
      <c r="AV158" s="182" t="n"/>
      <c r="AW158" s="182" t="n"/>
      <c r="AX158" s="182" t="n"/>
      <c r="AY158" s="182" t="n"/>
      <c r="AZ158" s="182" t="n"/>
      <c r="BA158" s="182" t="n"/>
      <c r="BB158" s="182" t="n"/>
      <c r="BC158" s="182" t="n"/>
      <c r="BD158" s="182" t="n"/>
      <c r="BE158" s="182" t="n"/>
      <c r="BF158" s="182" t="n"/>
      <c r="BG158" s="182" t="n"/>
      <c r="BH158" s="182" t="n"/>
      <c r="BI158" s="182" t="n"/>
      <c r="BJ158" s="182" t="n"/>
      <c r="BK158" s="182" t="n"/>
      <c r="BL158" s="182" t="n"/>
      <c r="BM158" s="182" t="n"/>
      <c r="BN158" s="182" t="n"/>
      <c r="BO158" s="182" t="n"/>
      <c r="BP158" s="182" t="n"/>
      <c r="BQ158" s="182" t="n"/>
      <c r="BR158" s="182" t="n"/>
      <c r="BS158" s="182" t="n"/>
      <c r="BT158" s="182" t="n"/>
      <c r="BU158" s="182" t="n"/>
      <c r="BV158" s="182" t="n"/>
      <c r="BW158" s="182" t="n"/>
      <c r="BX158" s="182" t="n"/>
      <c r="BY158" s="182" t="n"/>
      <c r="BZ158" s="182" t="n"/>
      <c r="CA158" s="182" t="n"/>
      <c r="CB158" s="182" t="n"/>
      <c r="CC158" s="182" t="n"/>
      <c r="CD158" s="182" t="n"/>
      <c r="CE158" s="182" t="n"/>
      <c r="CF158" s="182" t="n"/>
      <c r="CG158" s="182" t="n"/>
      <c r="CH158" s="182" t="n"/>
      <c r="CI158" s="182" t="n"/>
      <c r="CJ158" s="182" t="n"/>
      <c r="CK158" s="182" t="n"/>
      <c r="CL158" s="182" t="n"/>
      <c r="CM158" s="182" t="n"/>
      <c r="CN158" s="182" t="n"/>
      <c r="CO158" s="182" t="n"/>
      <c r="CP158" s="182" t="n"/>
      <c r="CQ158" s="182" t="n"/>
      <c r="CR158" s="182" t="n"/>
      <c r="CS158" s="182" t="n"/>
      <c r="CT158" s="182" t="n"/>
      <c r="CU158" s="182" t="n"/>
      <c r="CV158" s="182" t="n"/>
      <c r="CW158" s="182" t="n"/>
      <c r="CX158" s="182" t="n"/>
      <c r="CY158" s="182" t="n"/>
      <c r="CZ158" s="182" t="n"/>
      <c r="DA158" s="182" t="n"/>
      <c r="DB158" s="182" t="n"/>
      <c r="DC158" s="182" t="n"/>
      <c r="DD158" s="182" t="n"/>
      <c r="DE158" s="182" t="n"/>
      <c r="DF158" s="182" t="n"/>
      <c r="DG158" s="182" t="n"/>
      <c r="DH158" s="182" t="n"/>
      <c r="DI158" s="182" t="n"/>
      <c r="DJ158" s="182" t="n"/>
      <c r="DK158" s="182" t="n"/>
      <c r="DL158" s="182" t="n"/>
      <c r="DM158" s="182" t="n"/>
      <c r="DN158" s="182" t="n"/>
      <c r="DO158" s="182" t="n"/>
      <c r="DP158" s="182" t="n"/>
      <c r="DQ158" s="182" t="n"/>
      <c r="DR158" s="182" t="n"/>
      <c r="DS158" s="182" t="n"/>
      <c r="DT158" s="182" t="n"/>
      <c r="DU158" s="182" t="n"/>
      <c r="DV158" s="182" t="n"/>
      <c r="DW158" s="182" t="n"/>
      <c r="DX158" s="182" t="n"/>
      <c r="DY158" s="182" t="n"/>
      <c r="DZ158" s="182" t="n"/>
      <c r="EA158" s="182" t="n"/>
      <c r="EB158" s="182" t="n"/>
      <c r="EC158" s="182" t="n"/>
      <c r="ED158" s="182" t="n"/>
      <c r="EE158" s="182" t="n"/>
      <c r="EF158" s="182" t="n"/>
      <c r="EG158" s="182" t="n"/>
      <c r="EH158" s="182" t="n"/>
      <c r="EI158" s="182" t="n"/>
      <c r="EJ158" s="182" t="n"/>
      <c r="EK158" s="182" t="n"/>
      <c r="EL158" s="182" t="n"/>
      <c r="EM158" s="182" t="n"/>
      <c r="EN158" s="182" t="n"/>
      <c r="EO158" s="182" t="n"/>
      <c r="EP158" s="182" t="n"/>
      <c r="EQ158" s="183" t="n">
        <v>47.98</v>
      </c>
      <c r="ER158" s="182" t="n"/>
      <c r="ES158" s="182" t="n"/>
      <c r="ET158" s="182" t="n"/>
      <c r="EU158" s="182" t="n"/>
      <c r="EV158" s="182" t="n"/>
      <c r="EW158" s="182" t="n"/>
      <c r="EX158" s="182" t="n"/>
      <c r="EY158" s="182" t="n"/>
      <c r="EZ158" s="182" t="n"/>
      <c r="FA158" s="182" t="n"/>
      <c r="FB158" s="182" t="n"/>
      <c r="FC158" s="182" t="n"/>
      <c r="FD158" s="182" t="n"/>
      <c r="FE158" s="184" t="n"/>
      <c r="FF158" s="184" t="n"/>
      <c r="FG158" s="184" t="n"/>
      <c r="FH158" s="185">
        <f>SUM(F158:FG158)</f>
        <v/>
      </c>
      <c r="FI158" s="186">
        <f>E158-FH158</f>
        <v/>
      </c>
    </row>
    <row r="159">
      <c r="A159" s="5" t="n">
        <v>158</v>
      </c>
      <c r="B159" s="179" t="n">
        <v>44530</v>
      </c>
      <c r="C159" s="68" t="inlineStr">
        <is>
          <t>DIGIKEY-4500634052</t>
        </is>
      </c>
      <c r="D159" s="180" t="n">
        <v>44489</v>
      </c>
      <c r="E159" s="181" t="n">
        <v>5.77</v>
      </c>
      <c r="F159" s="182" t="n"/>
      <c r="G159" s="182" t="n"/>
      <c r="H159" s="182" t="n"/>
      <c r="I159" s="182" t="n"/>
      <c r="J159" s="182" t="n"/>
      <c r="K159" s="182" t="n"/>
      <c r="L159" s="182" t="n"/>
      <c r="M159" s="182" t="n"/>
      <c r="N159" s="182" t="n"/>
      <c r="O159" s="182" t="n"/>
      <c r="P159" s="182" t="n"/>
      <c r="Q159" s="182" t="n"/>
      <c r="R159" s="182" t="n"/>
      <c r="S159" s="182" t="n"/>
      <c r="T159" s="182" t="n"/>
      <c r="U159" s="182" t="n"/>
      <c r="V159" s="182" t="n"/>
      <c r="W159" s="182" t="n"/>
      <c r="X159" s="182" t="n"/>
      <c r="Y159" s="182" t="n"/>
      <c r="Z159" s="182" t="n"/>
      <c r="AA159" s="183" t="n">
        <v>5.77</v>
      </c>
      <c r="AB159" s="182" t="n"/>
      <c r="AC159" s="182" t="n"/>
      <c r="AD159" s="182" t="n"/>
      <c r="AE159" s="182" t="n"/>
      <c r="AF159" s="182" t="n"/>
      <c r="AG159" s="182" t="n"/>
      <c r="AH159" s="182" t="n"/>
      <c r="AI159" s="182" t="n"/>
      <c r="AJ159" s="182" t="n"/>
      <c r="AK159" s="182" t="n"/>
      <c r="AL159" s="182" t="n"/>
      <c r="AM159" s="182" t="n"/>
      <c r="AN159" s="182" t="n"/>
      <c r="AO159" s="182" t="n"/>
      <c r="AP159" s="182" t="n"/>
      <c r="AQ159" s="182" t="n"/>
      <c r="AR159" s="182" t="n"/>
      <c r="AS159" s="182" t="n"/>
      <c r="AT159" s="182" t="n"/>
      <c r="AU159" s="182" t="n"/>
      <c r="AV159" s="182" t="n"/>
      <c r="AW159" s="182" t="n"/>
      <c r="AX159" s="182" t="n"/>
      <c r="AY159" s="182" t="n"/>
      <c r="AZ159" s="182" t="n"/>
      <c r="BA159" s="182" t="n"/>
      <c r="BB159" s="182" t="n"/>
      <c r="BC159" s="182" t="n"/>
      <c r="BD159" s="182" t="n"/>
      <c r="BE159" s="182" t="n"/>
      <c r="BF159" s="182" t="n"/>
      <c r="BG159" s="182" t="n"/>
      <c r="BH159" s="182" t="n"/>
      <c r="BI159" s="182" t="n"/>
      <c r="BJ159" s="182" t="n"/>
      <c r="BK159" s="182" t="n"/>
      <c r="BL159" s="182" t="n"/>
      <c r="BM159" s="182" t="n"/>
      <c r="BN159" s="182" t="n"/>
      <c r="BO159" s="182" t="n"/>
      <c r="BP159" s="182" t="n"/>
      <c r="BQ159" s="182" t="n"/>
      <c r="BR159" s="182" t="n"/>
      <c r="BS159" s="182" t="n"/>
      <c r="BT159" s="182" t="n"/>
      <c r="BU159" s="182" t="n"/>
      <c r="BV159" s="182" t="n"/>
      <c r="BW159" s="182" t="n"/>
      <c r="BX159" s="182" t="n"/>
      <c r="BY159" s="182" t="n"/>
      <c r="BZ159" s="182" t="n"/>
      <c r="CA159" s="182" t="n"/>
      <c r="CB159" s="182" t="n"/>
      <c r="CC159" s="182" t="n"/>
      <c r="CD159" s="182" t="n"/>
      <c r="CE159" s="182" t="n"/>
      <c r="CF159" s="182" t="n"/>
      <c r="CG159" s="182" t="n"/>
      <c r="CH159" s="182" t="n"/>
      <c r="CI159" s="182" t="n"/>
      <c r="CJ159" s="182" t="n"/>
      <c r="CK159" s="182" t="n"/>
      <c r="CL159" s="182" t="n"/>
      <c r="CM159" s="182" t="n"/>
      <c r="CN159" s="182" t="n"/>
      <c r="CO159" s="182" t="n"/>
      <c r="CP159" s="182" t="n"/>
      <c r="CQ159" s="182" t="n"/>
      <c r="CR159" s="182" t="n"/>
      <c r="CS159" s="182" t="n"/>
      <c r="CT159" s="182" t="n"/>
      <c r="CU159" s="182" t="n"/>
      <c r="CV159" s="182" t="n"/>
      <c r="CW159" s="182" t="n"/>
      <c r="CX159" s="182" t="n"/>
      <c r="CY159" s="182" t="n"/>
      <c r="CZ159" s="182" t="n"/>
      <c r="DA159" s="182" t="n"/>
      <c r="DB159" s="182" t="n"/>
      <c r="DC159" s="182" t="n"/>
      <c r="DD159" s="182" t="n"/>
      <c r="DE159" s="182" t="n"/>
      <c r="DF159" s="182" t="n"/>
      <c r="DG159" s="182" t="n"/>
      <c r="DH159" s="182" t="n"/>
      <c r="DI159" s="182" t="n"/>
      <c r="DJ159" s="182" t="n"/>
      <c r="DK159" s="182" t="n"/>
      <c r="DL159" s="182" t="n"/>
      <c r="DM159" s="182" t="n"/>
      <c r="DN159" s="182" t="n"/>
      <c r="DO159" s="182" t="n"/>
      <c r="DP159" s="182" t="n"/>
      <c r="DQ159" s="182" t="n"/>
      <c r="DR159" s="182" t="n"/>
      <c r="DS159" s="182" t="n"/>
      <c r="DT159" s="182" t="n"/>
      <c r="DU159" s="182" t="n"/>
      <c r="DV159" s="182" t="n"/>
      <c r="DW159" s="182" t="n"/>
      <c r="DX159" s="182" t="n"/>
      <c r="DY159" s="182" t="n"/>
      <c r="DZ159" s="182" t="n"/>
      <c r="EA159" s="182" t="n"/>
      <c r="EB159" s="182" t="n"/>
      <c r="EC159" s="182" t="n"/>
      <c r="ED159" s="182" t="n"/>
      <c r="EE159" s="182" t="n"/>
      <c r="EF159" s="182" t="n"/>
      <c r="EG159" s="182" t="n"/>
      <c r="EH159" s="182" t="n"/>
      <c r="EI159" s="182" t="n"/>
      <c r="EJ159" s="182" t="n"/>
      <c r="EK159" s="182" t="n"/>
      <c r="EL159" s="182" t="n"/>
      <c r="EM159" s="182" t="n"/>
      <c r="EN159" s="182" t="n"/>
      <c r="EO159" s="182" t="n"/>
      <c r="EP159" s="182" t="n"/>
      <c r="EQ159" s="182" t="n"/>
      <c r="ER159" s="182" t="n"/>
      <c r="ES159" s="182" t="n"/>
      <c r="ET159" s="182" t="n"/>
      <c r="EU159" s="182" t="n"/>
      <c r="EV159" s="182" t="n"/>
      <c r="EW159" s="182" t="n"/>
      <c r="EX159" s="182" t="n"/>
      <c r="EY159" s="182" t="n"/>
      <c r="EZ159" s="182" t="n"/>
      <c r="FA159" s="182" t="n"/>
      <c r="FB159" s="182" t="n"/>
      <c r="FC159" s="182" t="n"/>
      <c r="FD159" s="182" t="n"/>
      <c r="FE159" s="184" t="n"/>
      <c r="FF159" s="184" t="n"/>
      <c r="FG159" s="184" t="n"/>
      <c r="FH159" s="185">
        <f>SUM(F159:FG159)</f>
        <v/>
      </c>
      <c r="FI159" s="186">
        <f>E159-FH159</f>
        <v/>
      </c>
    </row>
    <row r="160">
      <c r="A160" s="5" t="n">
        <v>159</v>
      </c>
      <c r="B160" s="179" t="n">
        <v>44530</v>
      </c>
      <c r="C160" s="68" t="inlineStr">
        <is>
          <t>DIGIKEY-4500634106</t>
        </is>
      </c>
      <c r="D160" s="180" t="n">
        <v>44494</v>
      </c>
      <c r="E160" s="181" t="n">
        <v>1.83</v>
      </c>
      <c r="F160" s="182" t="n"/>
      <c r="G160" s="182" t="n"/>
      <c r="H160" s="182" t="n"/>
      <c r="I160" s="182" t="n"/>
      <c r="J160" s="182" t="n"/>
      <c r="K160" s="182" t="n"/>
      <c r="L160" s="182" t="n"/>
      <c r="M160" s="182" t="n"/>
      <c r="N160" s="182" t="n"/>
      <c r="O160" s="182" t="n"/>
      <c r="P160" s="182" t="n"/>
      <c r="Q160" s="182" t="n"/>
      <c r="R160" s="182" t="n"/>
      <c r="S160" s="182" t="n"/>
      <c r="T160" s="182" t="n"/>
      <c r="U160" s="182" t="n"/>
      <c r="V160" s="182" t="n"/>
      <c r="W160" s="182" t="n"/>
      <c r="X160" s="182" t="n"/>
      <c r="Y160" s="182" t="n"/>
      <c r="Z160" s="182" t="n"/>
      <c r="AA160" s="182" t="n"/>
      <c r="AB160" s="183" t="n">
        <v>1.83</v>
      </c>
      <c r="AC160" s="182" t="n"/>
      <c r="AD160" s="182" t="n"/>
      <c r="AE160" s="182" t="n"/>
      <c r="AF160" s="182" t="n"/>
      <c r="AG160" s="182" t="n"/>
      <c r="AH160" s="182" t="n"/>
      <c r="AI160" s="182" t="n"/>
      <c r="AJ160" s="182" t="n"/>
      <c r="AK160" s="182" t="n"/>
      <c r="AL160" s="182" t="n"/>
      <c r="AM160" s="182" t="n"/>
      <c r="AN160" s="182" t="n"/>
      <c r="AO160" s="182" t="n"/>
      <c r="AP160" s="182" t="n"/>
      <c r="AQ160" s="182" t="n"/>
      <c r="AR160" s="182" t="n"/>
      <c r="AS160" s="182" t="n"/>
      <c r="AT160" s="182" t="n"/>
      <c r="AU160" s="182" t="n"/>
      <c r="AV160" s="182" t="n"/>
      <c r="AW160" s="182" t="n"/>
      <c r="AX160" s="182" t="n"/>
      <c r="AY160" s="182" t="n"/>
      <c r="AZ160" s="182" t="n"/>
      <c r="BA160" s="182" t="n"/>
      <c r="BB160" s="182" t="n"/>
      <c r="BC160" s="182" t="n"/>
      <c r="BD160" s="182" t="n"/>
      <c r="BE160" s="182" t="n"/>
      <c r="BF160" s="182" t="n"/>
      <c r="BG160" s="182" t="n"/>
      <c r="BH160" s="182" t="n"/>
      <c r="BI160" s="182" t="n"/>
      <c r="BJ160" s="182" t="n"/>
      <c r="BK160" s="182" t="n"/>
      <c r="BL160" s="182" t="n"/>
      <c r="BM160" s="182" t="n"/>
      <c r="BN160" s="182" t="n"/>
      <c r="BO160" s="182" t="n"/>
      <c r="BP160" s="182" t="n"/>
      <c r="BQ160" s="182" t="n"/>
      <c r="BR160" s="182" t="n"/>
      <c r="BS160" s="182" t="n"/>
      <c r="BT160" s="182" t="n"/>
      <c r="BU160" s="182" t="n"/>
      <c r="BV160" s="182" t="n"/>
      <c r="BW160" s="182" t="n"/>
      <c r="BX160" s="182" t="n"/>
      <c r="BY160" s="182" t="n"/>
      <c r="BZ160" s="182" t="n"/>
      <c r="CA160" s="182" t="n"/>
      <c r="CB160" s="182" t="n"/>
      <c r="CC160" s="182" t="n"/>
      <c r="CD160" s="182" t="n"/>
      <c r="CE160" s="182" t="n"/>
      <c r="CF160" s="182" t="n"/>
      <c r="CG160" s="182" t="n"/>
      <c r="CH160" s="182" t="n"/>
      <c r="CI160" s="182" t="n"/>
      <c r="CJ160" s="182" t="n"/>
      <c r="CK160" s="182" t="n"/>
      <c r="CL160" s="182" t="n"/>
      <c r="CM160" s="182" t="n"/>
      <c r="CN160" s="182" t="n"/>
      <c r="CO160" s="182" t="n"/>
      <c r="CP160" s="182" t="n"/>
      <c r="CQ160" s="182" t="n"/>
      <c r="CR160" s="182" t="n"/>
      <c r="CS160" s="182" t="n"/>
      <c r="CT160" s="182" t="n"/>
      <c r="CU160" s="182" t="n"/>
      <c r="CV160" s="182" t="n"/>
      <c r="CW160" s="182" t="n"/>
      <c r="CX160" s="182" t="n"/>
      <c r="CY160" s="182" t="n"/>
      <c r="CZ160" s="182" t="n"/>
      <c r="DA160" s="182" t="n"/>
      <c r="DB160" s="182" t="n"/>
      <c r="DC160" s="182" t="n"/>
      <c r="DD160" s="182" t="n"/>
      <c r="DE160" s="182" t="n"/>
      <c r="DF160" s="182" t="n"/>
      <c r="DG160" s="182" t="n"/>
      <c r="DH160" s="182" t="n"/>
      <c r="DI160" s="182" t="n"/>
      <c r="DJ160" s="182" t="n"/>
      <c r="DK160" s="182" t="n"/>
      <c r="DL160" s="182" t="n"/>
      <c r="DM160" s="182" t="n"/>
      <c r="DN160" s="182" t="n"/>
      <c r="DO160" s="182" t="n"/>
      <c r="DP160" s="182" t="n"/>
      <c r="DQ160" s="182" t="n"/>
      <c r="DR160" s="182" t="n"/>
      <c r="DS160" s="182" t="n"/>
      <c r="DT160" s="182" t="n"/>
      <c r="DU160" s="182" t="n"/>
      <c r="DV160" s="182" t="n"/>
      <c r="DW160" s="182" t="n"/>
      <c r="DX160" s="182" t="n"/>
      <c r="DY160" s="182" t="n"/>
      <c r="DZ160" s="182" t="n"/>
      <c r="EA160" s="182" t="n"/>
      <c r="EB160" s="182" t="n"/>
      <c r="EC160" s="182" t="n"/>
      <c r="ED160" s="182" t="n"/>
      <c r="EE160" s="182" t="n"/>
      <c r="EF160" s="182" t="n"/>
      <c r="EG160" s="182" t="n"/>
      <c r="EH160" s="182" t="n"/>
      <c r="EI160" s="182" t="n"/>
      <c r="EJ160" s="182" t="n"/>
      <c r="EK160" s="182" t="n"/>
      <c r="EL160" s="182" t="n"/>
      <c r="EM160" s="182" t="n"/>
      <c r="EN160" s="182" t="n"/>
      <c r="EO160" s="182" t="n"/>
      <c r="EP160" s="182" t="n"/>
      <c r="EQ160" s="182" t="n"/>
      <c r="ER160" s="182" t="n"/>
      <c r="ES160" s="182" t="n"/>
      <c r="ET160" s="182" t="n"/>
      <c r="EU160" s="182" t="n"/>
      <c r="EV160" s="182" t="n"/>
      <c r="EW160" s="182" t="n"/>
      <c r="EX160" s="182" t="n"/>
      <c r="EY160" s="182" t="n"/>
      <c r="EZ160" s="182" t="n"/>
      <c r="FA160" s="182" t="n"/>
      <c r="FB160" s="182" t="n"/>
      <c r="FC160" s="182" t="n"/>
      <c r="FD160" s="182" t="n"/>
      <c r="FE160" s="184" t="n"/>
      <c r="FF160" s="184" t="n"/>
      <c r="FG160" s="184" t="n"/>
      <c r="FH160" s="185">
        <f>SUM(F160:FG160)</f>
        <v/>
      </c>
      <c r="FI160" s="186">
        <f>E160-FH160</f>
        <v/>
      </c>
    </row>
    <row r="161">
      <c r="A161" s="5" t="n">
        <v>160</v>
      </c>
      <c r="B161" s="179" t="n">
        <v>44530</v>
      </c>
      <c r="C161" s="105" t="inlineStr">
        <is>
          <t>DIGIKEY-4500635726</t>
        </is>
      </c>
      <c r="D161" s="180" t="n">
        <v>44498</v>
      </c>
      <c r="E161" s="181">
        <f>54.84+37.1</f>
        <v/>
      </c>
      <c r="F161" s="182" t="n"/>
      <c r="G161" s="182" t="n"/>
      <c r="H161" s="182" t="n"/>
      <c r="I161" s="182" t="n"/>
      <c r="J161" s="182" t="n"/>
      <c r="K161" s="182" t="n"/>
      <c r="L161" s="182" t="n"/>
      <c r="M161" s="182" t="n"/>
      <c r="N161" s="182" t="n"/>
      <c r="O161" s="182" t="n"/>
      <c r="P161" s="182" t="n"/>
      <c r="Q161" s="182" t="n"/>
      <c r="R161" s="182" t="n"/>
      <c r="S161" s="182" t="n"/>
      <c r="T161" s="182" t="n"/>
      <c r="U161" s="182" t="n"/>
      <c r="V161" s="182" t="n"/>
      <c r="W161" s="182" t="n"/>
      <c r="X161" s="182" t="n"/>
      <c r="Y161" s="182" t="n"/>
      <c r="Z161" s="182" t="n"/>
      <c r="AA161" s="182" t="n"/>
      <c r="AB161" s="182" t="n"/>
      <c r="AC161" s="182" t="n"/>
      <c r="AD161" s="182" t="n"/>
      <c r="AE161" s="182" t="n"/>
      <c r="AF161" s="182" t="n"/>
      <c r="AG161" s="182" t="n"/>
      <c r="AH161" s="182" t="n"/>
      <c r="AI161" s="182" t="n"/>
      <c r="AJ161" s="182" t="n"/>
      <c r="AK161" s="182" t="n"/>
      <c r="AL161" s="182" t="n"/>
      <c r="AM161" s="182" t="n"/>
      <c r="AN161" s="182" t="n"/>
      <c r="AO161" s="182" t="n"/>
      <c r="AP161" s="182" t="n"/>
      <c r="AQ161" s="182" t="n"/>
      <c r="AR161" s="182" t="n"/>
      <c r="AS161" s="183">
        <f>54.84+37.1</f>
        <v/>
      </c>
      <c r="AT161" s="182" t="n"/>
      <c r="AU161" s="182" t="n"/>
      <c r="AV161" s="182" t="n"/>
      <c r="AW161" s="182" t="n"/>
      <c r="AX161" s="182" t="n"/>
      <c r="AY161" s="182" t="n"/>
      <c r="AZ161" s="182" t="n"/>
      <c r="BA161" s="182" t="n"/>
      <c r="BB161" s="182" t="n"/>
      <c r="BC161" s="182" t="n"/>
      <c r="BD161" s="182" t="n"/>
      <c r="BE161" s="182" t="n"/>
      <c r="BF161" s="182" t="n"/>
      <c r="BG161" s="182" t="n"/>
      <c r="BH161" s="182" t="n"/>
      <c r="BI161" s="182" t="n"/>
      <c r="BJ161" s="182" t="n"/>
      <c r="BK161" s="182" t="n"/>
      <c r="BL161" s="182" t="n"/>
      <c r="BM161" s="182" t="n"/>
      <c r="BN161" s="182" t="n"/>
      <c r="BO161" s="182" t="n"/>
      <c r="BP161" s="182" t="n"/>
      <c r="BQ161" s="182" t="n"/>
      <c r="BR161" s="182" t="n"/>
      <c r="BS161" s="182" t="n"/>
      <c r="BT161" s="182" t="n"/>
      <c r="BU161" s="182" t="n"/>
      <c r="BV161" s="182" t="n"/>
      <c r="BW161" s="182" t="n"/>
      <c r="BX161" s="182" t="n"/>
      <c r="BY161" s="182" t="n"/>
      <c r="BZ161" s="182" t="n"/>
      <c r="CA161" s="182" t="n"/>
      <c r="CB161" s="182" t="n"/>
      <c r="CC161" s="182" t="n"/>
      <c r="CD161" s="182" t="n"/>
      <c r="CE161" s="182" t="n"/>
      <c r="CF161" s="182" t="n"/>
      <c r="CG161" s="182" t="n"/>
      <c r="CH161" s="182" t="n"/>
      <c r="CI161" s="182" t="n"/>
      <c r="CJ161" s="182" t="n"/>
      <c r="CK161" s="182" t="n"/>
      <c r="CL161" s="182" t="n"/>
      <c r="CM161" s="182" t="n"/>
      <c r="CN161" s="182" t="n"/>
      <c r="CO161" s="182" t="n"/>
      <c r="CP161" s="182" t="n"/>
      <c r="CQ161" s="182" t="n"/>
      <c r="CR161" s="182" t="n"/>
      <c r="CS161" s="182" t="n"/>
      <c r="CT161" s="182" t="n"/>
      <c r="CU161" s="182" t="n"/>
      <c r="CV161" s="182" t="n"/>
      <c r="CW161" s="182" t="n"/>
      <c r="CX161" s="182" t="n"/>
      <c r="CY161" s="182" t="n"/>
      <c r="CZ161" s="182" t="n"/>
      <c r="DA161" s="182" t="n"/>
      <c r="DB161" s="182" t="n"/>
      <c r="DC161" s="182" t="n"/>
      <c r="DD161" s="182" t="n"/>
      <c r="DE161" s="182" t="n"/>
      <c r="DF161" s="182" t="n"/>
      <c r="DG161" s="182" t="n"/>
      <c r="DH161" s="182" t="n"/>
      <c r="DI161" s="182" t="n"/>
      <c r="DJ161" s="182" t="n"/>
      <c r="DK161" s="182" t="n"/>
      <c r="DL161" s="182" t="n"/>
      <c r="DM161" s="182" t="n"/>
      <c r="DN161" s="182" t="n"/>
      <c r="DO161" s="182" t="n"/>
      <c r="DP161" s="182" t="n"/>
      <c r="DQ161" s="182" t="n"/>
      <c r="DR161" s="182" t="n"/>
      <c r="DS161" s="182" t="n"/>
      <c r="DT161" s="182" t="n"/>
      <c r="DU161" s="182" t="n"/>
      <c r="DV161" s="182" t="n"/>
      <c r="DW161" s="182" t="n"/>
      <c r="DX161" s="182" t="n"/>
      <c r="DY161" s="182" t="n"/>
      <c r="DZ161" s="182" t="n"/>
      <c r="EA161" s="182" t="n"/>
      <c r="EB161" s="182" t="n"/>
      <c r="EC161" s="182" t="n"/>
      <c r="ED161" s="182" t="n"/>
      <c r="EE161" s="182" t="n"/>
      <c r="EF161" s="182" t="n"/>
      <c r="EG161" s="182" t="n"/>
      <c r="EH161" s="182" t="n"/>
      <c r="EI161" s="182" t="n"/>
      <c r="EJ161" s="182" t="n"/>
      <c r="EK161" s="182" t="n"/>
      <c r="EL161" s="182" t="n"/>
      <c r="EM161" s="182" t="n"/>
      <c r="EN161" s="182" t="n"/>
      <c r="EO161" s="182" t="n"/>
      <c r="EP161" s="182" t="n"/>
      <c r="EQ161" s="182" t="n"/>
      <c r="ER161" s="182" t="n"/>
      <c r="ES161" s="182" t="n"/>
      <c r="ET161" s="182" t="n"/>
      <c r="EU161" s="182" t="n"/>
      <c r="EV161" s="182" t="n"/>
      <c r="EW161" s="182" t="n"/>
      <c r="EX161" s="182" t="n"/>
      <c r="EY161" s="182" t="n"/>
      <c r="EZ161" s="182" t="n"/>
      <c r="FA161" s="182" t="n"/>
      <c r="FB161" s="182" t="n"/>
      <c r="FC161" s="182" t="n"/>
      <c r="FD161" s="182" t="n"/>
      <c r="FE161" s="184" t="n"/>
      <c r="FF161" s="184" t="n"/>
      <c r="FG161" s="184" t="n"/>
      <c r="FH161" s="185">
        <f>SUM(F161:FG161)</f>
        <v/>
      </c>
      <c r="FI161" s="186">
        <f>E161-FH161</f>
        <v/>
      </c>
    </row>
    <row r="162">
      <c r="A162" s="5" t="n">
        <v>161</v>
      </c>
      <c r="B162" s="179" t="n">
        <v>44530</v>
      </c>
      <c r="C162" s="68" t="inlineStr">
        <is>
          <t>DIGIKEY-4500635463</t>
        </is>
      </c>
      <c r="D162" s="180" t="n">
        <v>44496</v>
      </c>
      <c r="E162" s="181" t="n">
        <v>55.32</v>
      </c>
      <c r="F162" s="182" t="n"/>
      <c r="G162" s="182" t="n"/>
      <c r="H162" s="182" t="n"/>
      <c r="I162" s="182" t="n"/>
      <c r="J162" s="182" t="n"/>
      <c r="K162" s="182" t="n"/>
      <c r="L162" s="182" t="n"/>
      <c r="M162" s="182" t="n"/>
      <c r="N162" s="182" t="n"/>
      <c r="O162" s="182" t="n"/>
      <c r="P162" s="182" t="n"/>
      <c r="Q162" s="182" t="n"/>
      <c r="R162" s="182" t="n"/>
      <c r="S162" s="182" t="n"/>
      <c r="T162" s="182" t="n"/>
      <c r="U162" s="182" t="n"/>
      <c r="V162" s="182" t="n"/>
      <c r="W162" s="182" t="n"/>
      <c r="X162" s="182" t="n"/>
      <c r="Y162" s="182" t="n"/>
      <c r="Z162" s="182" t="n"/>
      <c r="AA162" s="182" t="n"/>
      <c r="AB162" s="182" t="n"/>
      <c r="AC162" s="182" t="n"/>
      <c r="AD162" s="182" t="n"/>
      <c r="AE162" s="182" t="n"/>
      <c r="AF162" s="182" t="n"/>
      <c r="AG162" s="182" t="n"/>
      <c r="AH162" s="182" t="n"/>
      <c r="AI162" s="182" t="n"/>
      <c r="AJ162" s="182" t="n"/>
      <c r="AK162" s="182" t="n"/>
      <c r="AL162" s="182" t="n"/>
      <c r="AM162" s="182" t="n"/>
      <c r="AN162" s="182" t="n"/>
      <c r="AO162" s="182" t="n"/>
      <c r="AP162" s="182" t="n"/>
      <c r="AQ162" s="182" t="n"/>
      <c r="AR162" s="182" t="n"/>
      <c r="AS162" s="182" t="n"/>
      <c r="AT162" s="182" t="n"/>
      <c r="AU162" s="182" t="n"/>
      <c r="AV162" s="182" t="n"/>
      <c r="AW162" s="182" t="n"/>
      <c r="AX162" s="182" t="n"/>
      <c r="AY162" s="182" t="n"/>
      <c r="AZ162" s="182" t="n"/>
      <c r="BA162" s="182" t="n"/>
      <c r="BB162" s="182" t="n"/>
      <c r="BC162" s="182" t="n"/>
      <c r="BD162" s="182" t="n"/>
      <c r="BE162" s="182" t="n"/>
      <c r="BF162" s="182" t="n"/>
      <c r="BG162" s="182" t="n"/>
      <c r="BH162" s="182" t="n"/>
      <c r="BI162" s="182" t="n"/>
      <c r="BJ162" s="182" t="n"/>
      <c r="BK162" s="182" t="n"/>
      <c r="BL162" s="182" t="n"/>
      <c r="BM162" s="182" t="n"/>
      <c r="BN162" s="182" t="n"/>
      <c r="BO162" s="182" t="n"/>
      <c r="BP162" s="183" t="n">
        <v>55.32</v>
      </c>
      <c r="BQ162" s="182" t="n"/>
      <c r="BR162" s="182" t="n"/>
      <c r="BS162" s="182" t="n"/>
      <c r="BT162" s="182" t="n"/>
      <c r="BU162" s="182" t="n"/>
      <c r="BV162" s="182" t="n"/>
      <c r="BW162" s="182" t="n"/>
      <c r="BX162" s="182" t="n"/>
      <c r="BY162" s="182" t="n"/>
      <c r="BZ162" s="182" t="n"/>
      <c r="CA162" s="182" t="n"/>
      <c r="CB162" s="182" t="n"/>
      <c r="CC162" s="182" t="n"/>
      <c r="CD162" s="182" t="n"/>
      <c r="CE162" s="182" t="n"/>
      <c r="CF162" s="182" t="n"/>
      <c r="CG162" s="182" t="n"/>
      <c r="CH162" s="182" t="n"/>
      <c r="CI162" s="182" t="n"/>
      <c r="CJ162" s="182" t="n"/>
      <c r="CK162" s="182" t="n"/>
      <c r="CL162" s="182" t="n"/>
      <c r="CM162" s="182" t="n"/>
      <c r="CN162" s="182" t="n"/>
      <c r="CO162" s="182" t="n"/>
      <c r="CP162" s="182" t="n"/>
      <c r="CQ162" s="182" t="n"/>
      <c r="CR162" s="182" t="n"/>
      <c r="CS162" s="182" t="n"/>
      <c r="CT162" s="182" t="n"/>
      <c r="CU162" s="182" t="n"/>
      <c r="CV162" s="182" t="n"/>
      <c r="CW162" s="182" t="n"/>
      <c r="CX162" s="182" t="n"/>
      <c r="CY162" s="182" t="n"/>
      <c r="CZ162" s="182" t="n"/>
      <c r="DA162" s="182" t="n"/>
      <c r="DB162" s="182" t="n"/>
      <c r="DC162" s="182" t="n"/>
      <c r="DD162" s="182" t="n"/>
      <c r="DE162" s="182" t="n"/>
      <c r="DF162" s="182" t="n"/>
      <c r="DG162" s="182" t="n"/>
      <c r="DH162" s="182" t="n"/>
      <c r="DI162" s="182" t="n"/>
      <c r="DJ162" s="182" t="n"/>
      <c r="DK162" s="182" t="n"/>
      <c r="DL162" s="182" t="n"/>
      <c r="DM162" s="182" t="n"/>
      <c r="DN162" s="182" t="n"/>
      <c r="DO162" s="182" t="n"/>
      <c r="DP162" s="182" t="n"/>
      <c r="DQ162" s="182" t="n"/>
      <c r="DR162" s="182" t="n"/>
      <c r="DS162" s="182" t="n"/>
      <c r="DT162" s="182" t="n"/>
      <c r="DU162" s="182" t="n"/>
      <c r="DV162" s="182" t="n"/>
      <c r="DW162" s="182" t="n"/>
      <c r="DX162" s="182" t="n"/>
      <c r="DY162" s="182" t="n"/>
      <c r="DZ162" s="182" t="n"/>
      <c r="EA162" s="182" t="n"/>
      <c r="EB162" s="182" t="n"/>
      <c r="EC162" s="182" t="n"/>
      <c r="ED162" s="182" t="n"/>
      <c r="EE162" s="182" t="n"/>
      <c r="EF162" s="182" t="n"/>
      <c r="EG162" s="182" t="n"/>
      <c r="EH162" s="182" t="n"/>
      <c r="EI162" s="182" t="n"/>
      <c r="EJ162" s="182" t="n"/>
      <c r="EK162" s="182" t="n"/>
      <c r="EL162" s="182" t="n"/>
      <c r="EM162" s="182" t="n"/>
      <c r="EN162" s="182" t="n"/>
      <c r="EO162" s="182" t="n"/>
      <c r="EP162" s="182" t="n"/>
      <c r="EQ162" s="182" t="n"/>
      <c r="ER162" s="182" t="n"/>
      <c r="ES162" s="182" t="n"/>
      <c r="ET162" s="182" t="n"/>
      <c r="EU162" s="182" t="n"/>
      <c r="EV162" s="182" t="n"/>
      <c r="EW162" s="182" t="n"/>
      <c r="EX162" s="182" t="n"/>
      <c r="EY162" s="182" t="n"/>
      <c r="EZ162" s="182" t="n"/>
      <c r="FA162" s="182" t="n"/>
      <c r="FB162" s="182" t="n"/>
      <c r="FC162" s="182" t="n"/>
      <c r="FD162" s="182" t="n"/>
      <c r="FE162" s="184" t="n"/>
      <c r="FF162" s="184" t="n"/>
      <c r="FG162" s="184" t="n"/>
      <c r="FH162" s="185">
        <f>SUM(F162:FG162)</f>
        <v/>
      </c>
      <c r="FI162" s="186">
        <f>E162-FH162</f>
        <v/>
      </c>
    </row>
    <row r="163">
      <c r="A163" s="5" t="n">
        <v>162</v>
      </c>
      <c r="B163" s="179" t="n">
        <v>44530</v>
      </c>
      <c r="C163" s="68" t="inlineStr">
        <is>
          <t>DIGIKEY-4500637397</t>
        </is>
      </c>
      <c r="D163" s="180" t="n">
        <v>44510</v>
      </c>
      <c r="E163" s="181" t="n">
        <v>15.09</v>
      </c>
      <c r="F163" s="182" t="n"/>
      <c r="G163" s="182" t="n"/>
      <c r="H163" s="182" t="n"/>
      <c r="I163" s="182" t="n"/>
      <c r="J163" s="182" t="n"/>
      <c r="K163" s="182" t="n"/>
      <c r="L163" s="182" t="n"/>
      <c r="M163" s="182" t="n"/>
      <c r="N163" s="182" t="n"/>
      <c r="O163" s="182" t="n"/>
      <c r="P163" s="182" t="n"/>
      <c r="Q163" s="182" t="n"/>
      <c r="R163" s="182" t="n"/>
      <c r="S163" s="182" t="n"/>
      <c r="T163" s="182" t="n"/>
      <c r="U163" s="182" t="n"/>
      <c r="V163" s="182" t="n"/>
      <c r="W163" s="182" t="n"/>
      <c r="X163" s="182" t="n"/>
      <c r="Y163" s="182" t="n"/>
      <c r="Z163" s="182" t="n"/>
      <c r="AA163" s="182" t="n"/>
      <c r="AB163" s="182" t="n"/>
      <c r="AC163" s="182" t="n"/>
      <c r="AD163" s="182" t="n"/>
      <c r="AE163" s="182" t="n"/>
      <c r="AF163" s="182" t="n"/>
      <c r="AG163" s="182" t="n"/>
      <c r="AH163" s="182" t="n"/>
      <c r="AI163" s="182" t="n"/>
      <c r="AJ163" s="182" t="n"/>
      <c r="AK163" s="182" t="n"/>
      <c r="AL163" s="182" t="n"/>
      <c r="AM163" s="182" t="n"/>
      <c r="AN163" s="182" t="n"/>
      <c r="AO163" s="182" t="n"/>
      <c r="AP163" s="182" t="n"/>
      <c r="AQ163" s="182" t="n"/>
      <c r="AR163" s="182" t="n"/>
      <c r="AS163" s="182" t="n"/>
      <c r="AT163" s="182" t="n"/>
      <c r="AU163" s="182" t="n"/>
      <c r="AV163" s="182" t="n"/>
      <c r="AW163" s="182" t="n"/>
      <c r="AX163" s="182" t="n"/>
      <c r="AY163" s="182" t="n"/>
      <c r="AZ163" s="182" t="n"/>
      <c r="BA163" s="182" t="n"/>
      <c r="BB163" s="182" t="n"/>
      <c r="BC163" s="182" t="n"/>
      <c r="BD163" s="182" t="n"/>
      <c r="BE163" s="182" t="n"/>
      <c r="BF163" s="182" t="n"/>
      <c r="BG163" s="182" t="n"/>
      <c r="BH163" s="182" t="n"/>
      <c r="BI163" s="182" t="n"/>
      <c r="BJ163" s="182" t="n"/>
      <c r="BK163" s="182" t="n"/>
      <c r="BL163" s="182" t="n"/>
      <c r="BM163" s="182" t="n"/>
      <c r="BN163" s="182" t="n"/>
      <c r="BO163" s="182" t="n"/>
      <c r="BP163" s="182" t="n"/>
      <c r="BQ163" s="182" t="n"/>
      <c r="BR163" s="182" t="n"/>
      <c r="BS163" s="182" t="n"/>
      <c r="BT163" s="182" t="n"/>
      <c r="BU163" s="182" t="n"/>
      <c r="BV163" s="182" t="n"/>
      <c r="BW163" s="182" t="n"/>
      <c r="BX163" s="182" t="n"/>
      <c r="BY163" s="182" t="n"/>
      <c r="BZ163" s="182" t="n"/>
      <c r="CA163" s="182" t="n"/>
      <c r="CB163" s="182" t="n"/>
      <c r="CC163" s="182" t="n"/>
      <c r="CD163" s="182" t="n"/>
      <c r="CE163" s="182" t="n"/>
      <c r="CF163" s="182" t="n"/>
      <c r="CG163" s="182" t="n"/>
      <c r="CH163" s="182" t="n"/>
      <c r="CI163" s="182" t="n"/>
      <c r="CJ163" s="182" t="n"/>
      <c r="CK163" s="182" t="n"/>
      <c r="CL163" s="182" t="n"/>
      <c r="CM163" s="182" t="n"/>
      <c r="CN163" s="182" t="n"/>
      <c r="CO163" s="182" t="n"/>
      <c r="CP163" s="182" t="n"/>
      <c r="CQ163" s="183" t="n">
        <v>15.09</v>
      </c>
      <c r="CR163" s="182" t="n"/>
      <c r="CS163" s="182" t="n"/>
      <c r="CT163" s="182" t="n"/>
      <c r="CU163" s="182" t="n"/>
      <c r="CV163" s="182" t="n"/>
      <c r="CW163" s="182" t="n"/>
      <c r="CX163" s="182" t="n"/>
      <c r="CY163" s="182" t="n"/>
      <c r="CZ163" s="182" t="n"/>
      <c r="DA163" s="182" t="n"/>
      <c r="DB163" s="182" t="n"/>
      <c r="DC163" s="182" t="n"/>
      <c r="DD163" s="182" t="n"/>
      <c r="DE163" s="182" t="n"/>
      <c r="DF163" s="182" t="n"/>
      <c r="DG163" s="182" t="n"/>
      <c r="DH163" s="182" t="n"/>
      <c r="DI163" s="182" t="n"/>
      <c r="DJ163" s="182" t="n"/>
      <c r="DK163" s="182" t="n"/>
      <c r="DL163" s="182" t="n"/>
      <c r="DM163" s="182" t="n"/>
      <c r="DN163" s="182" t="n"/>
      <c r="DO163" s="182" t="n"/>
      <c r="DP163" s="182" t="n"/>
      <c r="DQ163" s="182" t="n"/>
      <c r="DR163" s="182" t="n"/>
      <c r="DS163" s="182" t="n"/>
      <c r="DT163" s="182" t="n"/>
      <c r="DU163" s="182" t="n"/>
      <c r="DV163" s="182" t="n"/>
      <c r="DW163" s="182" t="n"/>
      <c r="DX163" s="182" t="n"/>
      <c r="DY163" s="182" t="n"/>
      <c r="DZ163" s="182" t="n"/>
      <c r="EA163" s="182" t="n"/>
      <c r="EB163" s="182" t="n"/>
      <c r="EC163" s="182" t="n"/>
      <c r="ED163" s="182" t="n"/>
      <c r="EE163" s="182" t="n"/>
      <c r="EF163" s="182" t="n"/>
      <c r="EG163" s="182" t="n"/>
      <c r="EH163" s="182" t="n"/>
      <c r="EI163" s="182" t="n"/>
      <c r="EJ163" s="182" t="n"/>
      <c r="EK163" s="182" t="n"/>
      <c r="EL163" s="182" t="n"/>
      <c r="EM163" s="182" t="n"/>
      <c r="EN163" s="182" t="n"/>
      <c r="EO163" s="182" t="n"/>
      <c r="EP163" s="182" t="n"/>
      <c r="EQ163" s="182" t="n"/>
      <c r="ER163" s="182" t="n"/>
      <c r="ES163" s="182" t="n"/>
      <c r="ET163" s="182" t="n"/>
      <c r="EU163" s="182" t="n"/>
      <c r="EV163" s="182" t="n"/>
      <c r="EW163" s="182" t="n"/>
      <c r="EX163" s="182" t="n"/>
      <c r="EY163" s="182" t="n"/>
      <c r="EZ163" s="182" t="n"/>
      <c r="FA163" s="182" t="n"/>
      <c r="FB163" s="182" t="n"/>
      <c r="FC163" s="182" t="n"/>
      <c r="FD163" s="182" t="n"/>
      <c r="FE163" s="184" t="n"/>
      <c r="FF163" s="184" t="n"/>
      <c r="FG163" s="184" t="n"/>
      <c r="FH163" s="185">
        <f>SUM(F163:FG163)</f>
        <v/>
      </c>
      <c r="FI163" s="186">
        <f>E163-FH163</f>
        <v/>
      </c>
    </row>
    <row r="164">
      <c r="A164" s="5" t="n">
        <v>163</v>
      </c>
      <c r="B164" s="179" t="n"/>
      <c r="C164" s="68" t="n"/>
      <c r="D164" s="180" t="n"/>
      <c r="E164" s="181" t="n"/>
      <c r="F164" s="182" t="n"/>
      <c r="G164" s="182" t="n"/>
      <c r="H164" s="182" t="n"/>
      <c r="I164" s="182" t="n"/>
      <c r="J164" s="182" t="n"/>
      <c r="K164" s="182" t="n"/>
      <c r="L164" s="182" t="n"/>
      <c r="M164" s="182" t="n"/>
      <c r="N164" s="182" t="n"/>
      <c r="O164" s="182" t="n"/>
      <c r="P164" s="182" t="n"/>
      <c r="Q164" s="182" t="n"/>
      <c r="R164" s="182" t="n"/>
      <c r="S164" s="182" t="n"/>
      <c r="T164" s="182" t="n"/>
      <c r="U164" s="182" t="n"/>
      <c r="V164" s="182" t="n"/>
      <c r="W164" s="182" t="n"/>
      <c r="X164" s="182" t="n"/>
      <c r="Y164" s="182" t="n"/>
      <c r="Z164" s="182" t="n"/>
      <c r="AA164" s="182" t="n"/>
      <c r="AB164" s="182" t="n"/>
      <c r="AC164" s="182" t="n"/>
      <c r="AD164" s="182" t="n"/>
      <c r="AE164" s="182" t="n"/>
      <c r="AF164" s="182" t="n"/>
      <c r="AG164" s="182" t="n"/>
      <c r="AH164" s="182" t="n"/>
      <c r="AI164" s="182" t="n"/>
      <c r="AJ164" s="182" t="n"/>
      <c r="AK164" s="182" t="n"/>
      <c r="AL164" s="182" t="n"/>
      <c r="AM164" s="182" t="n"/>
      <c r="AN164" s="182" t="n"/>
      <c r="AO164" s="182" t="n"/>
      <c r="AP164" s="182" t="n"/>
      <c r="AQ164" s="182" t="n"/>
      <c r="AR164" s="182" t="n"/>
      <c r="AS164" s="182" t="n"/>
      <c r="AT164" s="182" t="n"/>
      <c r="AU164" s="182" t="n"/>
      <c r="AV164" s="182" t="n"/>
      <c r="AW164" s="182" t="n"/>
      <c r="AX164" s="182" t="n"/>
      <c r="AY164" s="182" t="n"/>
      <c r="AZ164" s="182" t="n"/>
      <c r="BA164" s="182" t="n"/>
      <c r="BB164" s="182" t="n"/>
      <c r="BC164" s="182" t="n"/>
      <c r="BD164" s="182" t="n"/>
      <c r="BE164" s="182" t="n"/>
      <c r="BF164" s="182" t="n"/>
      <c r="BG164" s="182" t="n"/>
      <c r="BH164" s="182" t="n"/>
      <c r="BI164" s="182" t="n"/>
      <c r="BJ164" s="182" t="n"/>
      <c r="BK164" s="182" t="n"/>
      <c r="BL164" s="182" t="n"/>
      <c r="BM164" s="182" t="n"/>
      <c r="BN164" s="182" t="n"/>
      <c r="BO164" s="182" t="n"/>
      <c r="BP164" s="182" t="n"/>
      <c r="BQ164" s="182" t="n"/>
      <c r="BR164" s="182" t="n"/>
      <c r="BS164" s="182" t="n"/>
      <c r="BT164" s="182" t="n"/>
      <c r="BU164" s="182" t="n"/>
      <c r="BV164" s="182" t="n"/>
      <c r="BW164" s="182" t="n"/>
      <c r="BX164" s="182" t="n"/>
      <c r="BY164" s="182" t="n"/>
      <c r="BZ164" s="182" t="n"/>
      <c r="CA164" s="182" t="n"/>
      <c r="CB164" s="182" t="n"/>
      <c r="CC164" s="182" t="n"/>
      <c r="CD164" s="182" t="n"/>
      <c r="CE164" s="182" t="n"/>
      <c r="CF164" s="182" t="n"/>
      <c r="CG164" s="182" t="n"/>
      <c r="CH164" s="182" t="n"/>
      <c r="CI164" s="182" t="n"/>
      <c r="CJ164" s="182" t="n"/>
      <c r="CK164" s="182" t="n"/>
      <c r="CL164" s="182" t="n"/>
      <c r="CM164" s="182" t="n"/>
      <c r="CN164" s="182" t="n"/>
      <c r="CO164" s="182" t="n"/>
      <c r="CP164" s="182" t="n"/>
      <c r="CQ164" s="182" t="n"/>
      <c r="CR164" s="182" t="n"/>
      <c r="CS164" s="182" t="n"/>
      <c r="CT164" s="182" t="n"/>
      <c r="CU164" s="182" t="n"/>
      <c r="CV164" s="182" t="n"/>
      <c r="CW164" s="182" t="n"/>
      <c r="CX164" s="182" t="n"/>
      <c r="CY164" s="182" t="n"/>
      <c r="CZ164" s="182" t="n"/>
      <c r="DA164" s="182" t="n"/>
      <c r="DB164" s="182" t="n"/>
      <c r="DC164" s="182" t="n"/>
      <c r="DD164" s="182" t="n"/>
      <c r="DE164" s="182" t="n"/>
      <c r="DF164" s="182" t="n"/>
      <c r="DG164" s="182" t="n"/>
      <c r="DH164" s="182" t="n"/>
      <c r="DI164" s="182" t="n"/>
      <c r="DJ164" s="182" t="n"/>
      <c r="DK164" s="182" t="n"/>
      <c r="DL164" s="182" t="n"/>
      <c r="DM164" s="182" t="n"/>
      <c r="DN164" s="182" t="n"/>
      <c r="DO164" s="182" t="n"/>
      <c r="DP164" s="182" t="n"/>
      <c r="DQ164" s="182" t="n"/>
      <c r="DR164" s="182" t="n"/>
      <c r="DS164" s="182" t="n"/>
      <c r="DT164" s="182" t="n"/>
      <c r="DU164" s="182" t="n"/>
      <c r="DV164" s="182" t="n"/>
      <c r="DW164" s="182" t="n"/>
      <c r="DX164" s="182" t="n"/>
      <c r="DY164" s="182" t="n"/>
      <c r="DZ164" s="182" t="n"/>
      <c r="EA164" s="182" t="n"/>
      <c r="EB164" s="182" t="n"/>
      <c r="EC164" s="182" t="n"/>
      <c r="ED164" s="182" t="n"/>
      <c r="EE164" s="182" t="n"/>
      <c r="EF164" s="182" t="n"/>
      <c r="EG164" s="182" t="n"/>
      <c r="EH164" s="182" t="n"/>
      <c r="EI164" s="182" t="n"/>
      <c r="EJ164" s="182" t="n"/>
      <c r="EK164" s="182" t="n"/>
      <c r="EL164" s="182" t="n"/>
      <c r="EM164" s="182" t="n"/>
      <c r="EN164" s="182" t="n"/>
      <c r="EO164" s="182" t="n"/>
      <c r="EP164" s="182" t="n"/>
      <c r="EQ164" s="182" t="n"/>
      <c r="ER164" s="182" t="n"/>
      <c r="ES164" s="182" t="n"/>
      <c r="ET164" s="182" t="n"/>
      <c r="EU164" s="182" t="n"/>
      <c r="EV164" s="182" t="n"/>
      <c r="EW164" s="182" t="n"/>
      <c r="EX164" s="182" t="n"/>
      <c r="EY164" s="182" t="n"/>
      <c r="EZ164" s="182" t="n"/>
      <c r="FA164" s="182" t="n"/>
      <c r="FB164" s="182" t="n"/>
      <c r="FC164" s="182" t="n"/>
      <c r="FD164" s="182" t="n"/>
      <c r="FE164" s="184" t="n"/>
      <c r="FF164" s="184" t="n"/>
      <c r="FG164" s="184" t="n"/>
      <c r="FH164" s="185">
        <f>SUM(F164:FG164)</f>
        <v/>
      </c>
      <c r="FI164" s="186">
        <f>E164-FH164</f>
        <v/>
      </c>
    </row>
    <row r="165" ht="15.75" customHeight="1" thickBot="1">
      <c r="A165" s="5" t="n">
        <v>164</v>
      </c>
      <c r="B165" s="193" t="n"/>
      <c r="C165" s="82" t="n"/>
      <c r="D165" s="194" t="n"/>
      <c r="E165" s="195" t="n"/>
      <c r="F165" s="196" t="n"/>
      <c r="G165" s="196" t="n"/>
      <c r="H165" s="196" t="n"/>
      <c r="I165" s="196" t="n"/>
      <c r="J165" s="196" t="n"/>
      <c r="K165" s="196" t="n"/>
      <c r="L165" s="196" t="n"/>
      <c r="M165" s="196" t="n"/>
      <c r="N165" s="196" t="n"/>
      <c r="O165" s="196" t="n"/>
      <c r="P165" s="196" t="n"/>
      <c r="Q165" s="196" t="n"/>
      <c r="R165" s="196" t="n"/>
      <c r="S165" s="196" t="n"/>
      <c r="T165" s="196" t="n"/>
      <c r="U165" s="196" t="n"/>
      <c r="V165" s="196" t="n"/>
      <c r="W165" s="196" t="n"/>
      <c r="X165" s="196" t="n"/>
      <c r="Y165" s="196" t="n"/>
      <c r="Z165" s="196" t="n"/>
      <c r="AA165" s="196" t="n"/>
      <c r="AB165" s="196" t="n"/>
      <c r="AC165" s="196" t="n"/>
      <c r="AD165" s="196" t="n"/>
      <c r="AE165" s="196" t="n"/>
      <c r="AF165" s="196" t="n"/>
      <c r="AG165" s="196" t="n"/>
      <c r="AH165" s="196" t="n"/>
      <c r="AI165" s="196" t="n"/>
      <c r="AJ165" s="196" t="n"/>
      <c r="AK165" s="196" t="n"/>
      <c r="AL165" s="196" t="n"/>
      <c r="AM165" s="196" t="n"/>
      <c r="AN165" s="196" t="n"/>
      <c r="AO165" s="196" t="n"/>
      <c r="AP165" s="196" t="n"/>
      <c r="AQ165" s="196" t="n"/>
      <c r="AR165" s="196" t="n"/>
      <c r="AS165" s="196" t="n"/>
      <c r="AT165" s="196" t="n"/>
      <c r="AU165" s="196" t="n"/>
      <c r="AV165" s="196" t="n"/>
      <c r="AW165" s="196" t="n"/>
      <c r="AX165" s="196" t="n"/>
      <c r="AY165" s="196" t="n"/>
      <c r="AZ165" s="196" t="n"/>
      <c r="BA165" s="196" t="n"/>
      <c r="BB165" s="196" t="n"/>
      <c r="BC165" s="196" t="n"/>
      <c r="BD165" s="196" t="n"/>
      <c r="BE165" s="196" t="n"/>
      <c r="BF165" s="196" t="n"/>
      <c r="BG165" s="196" t="n"/>
      <c r="BH165" s="196" t="n"/>
      <c r="BI165" s="196" t="n"/>
      <c r="BJ165" s="196" t="n"/>
      <c r="BK165" s="196" t="n"/>
      <c r="BL165" s="196" t="n"/>
      <c r="BM165" s="196" t="n"/>
      <c r="BN165" s="196" t="n"/>
      <c r="BO165" s="196" t="n"/>
      <c r="BP165" s="196" t="n"/>
      <c r="BQ165" s="196" t="n"/>
      <c r="BR165" s="196" t="n"/>
      <c r="BS165" s="196" t="n"/>
      <c r="BT165" s="196" t="n"/>
      <c r="BU165" s="196" t="n"/>
      <c r="BV165" s="196" t="n"/>
      <c r="BW165" s="196" t="n"/>
      <c r="BX165" s="196" t="n"/>
      <c r="BY165" s="196" t="n"/>
      <c r="BZ165" s="196" t="n"/>
      <c r="CA165" s="196" t="n"/>
      <c r="CB165" s="196" t="n"/>
      <c r="CC165" s="196" t="n"/>
      <c r="CD165" s="196" t="n"/>
      <c r="CE165" s="196" t="n"/>
      <c r="CF165" s="196" t="n"/>
      <c r="CG165" s="196" t="n"/>
      <c r="CH165" s="196" t="n"/>
      <c r="CI165" s="196" t="n"/>
      <c r="CJ165" s="196" t="n"/>
      <c r="CK165" s="196" t="n"/>
      <c r="CL165" s="196" t="n"/>
      <c r="CM165" s="196" t="n"/>
      <c r="CN165" s="196" t="n"/>
      <c r="CO165" s="196" t="n"/>
      <c r="CP165" s="196" t="n"/>
      <c r="CQ165" s="196" t="n"/>
      <c r="CR165" s="196" t="n"/>
      <c r="CS165" s="196" t="n"/>
      <c r="CT165" s="196" t="n"/>
      <c r="CU165" s="196" t="n"/>
      <c r="CV165" s="196" t="n"/>
      <c r="CW165" s="196" t="n"/>
      <c r="CX165" s="196" t="n"/>
      <c r="CY165" s="196" t="n"/>
      <c r="CZ165" s="196" t="n"/>
      <c r="DA165" s="196" t="n"/>
      <c r="DB165" s="196" t="n"/>
      <c r="DC165" s="196" t="n"/>
      <c r="DD165" s="196" t="n"/>
      <c r="DE165" s="196" t="n"/>
      <c r="DF165" s="196" t="n"/>
      <c r="DG165" s="196" t="n"/>
      <c r="DH165" s="196" t="n"/>
      <c r="DI165" s="196" t="n"/>
      <c r="DJ165" s="196" t="n"/>
      <c r="DK165" s="196" t="n"/>
      <c r="DL165" s="196" t="n"/>
      <c r="DM165" s="196" t="n"/>
      <c r="DN165" s="196" t="n"/>
      <c r="DO165" s="196" t="n"/>
      <c r="DP165" s="196" t="n"/>
      <c r="DQ165" s="196" t="n"/>
      <c r="DR165" s="196" t="n"/>
      <c r="DS165" s="196" t="n"/>
      <c r="DT165" s="196" t="n"/>
      <c r="DU165" s="196" t="n"/>
      <c r="DV165" s="196" t="n"/>
      <c r="DW165" s="196" t="n"/>
      <c r="DX165" s="196" t="n"/>
      <c r="DY165" s="196" t="n"/>
      <c r="DZ165" s="196" t="n"/>
      <c r="EA165" s="196" t="n"/>
      <c r="EB165" s="196" t="n"/>
      <c r="EC165" s="196" t="n"/>
      <c r="ED165" s="196" t="n"/>
      <c r="EE165" s="196" t="n"/>
      <c r="EF165" s="196" t="n"/>
      <c r="EG165" s="196" t="n"/>
      <c r="EH165" s="196" t="n"/>
      <c r="EI165" s="196" t="n"/>
      <c r="EJ165" s="196" t="n"/>
      <c r="EK165" s="196" t="n"/>
      <c r="EL165" s="196" t="n"/>
      <c r="EM165" s="196" t="n"/>
      <c r="EN165" s="196" t="n"/>
      <c r="EO165" s="196" t="n"/>
      <c r="EP165" s="196" t="n"/>
      <c r="EQ165" s="196" t="n"/>
      <c r="ER165" s="196" t="n"/>
      <c r="ES165" s="196" t="n"/>
      <c r="ET165" s="196" t="n"/>
      <c r="EU165" s="196" t="n"/>
      <c r="EV165" s="196" t="n"/>
      <c r="EW165" s="196" t="n"/>
      <c r="EX165" s="196" t="n"/>
      <c r="EY165" s="196" t="n"/>
      <c r="EZ165" s="196" t="n"/>
      <c r="FA165" s="196" t="n"/>
      <c r="FB165" s="196" t="n"/>
      <c r="FC165" s="196" t="n"/>
      <c r="FD165" s="196" t="n"/>
      <c r="FE165" s="221" t="n"/>
      <c r="FF165" s="221" t="n"/>
      <c r="FG165" s="221" t="n"/>
      <c r="FH165" s="185">
        <f>SUM(F165:FG165)</f>
        <v/>
      </c>
      <c r="FI165" s="186">
        <f>E165-FH165</f>
        <v/>
      </c>
    </row>
    <row r="166" ht="15.75" customHeight="1" thickBot="1">
      <c r="A166" s="5" t="n"/>
      <c r="B166" s="197" t="n"/>
      <c r="C166" s="69" t="n"/>
      <c r="D166" s="197" t="n"/>
      <c r="E166" s="223">
        <f>SUM(E2:E165)</f>
        <v/>
      </c>
      <c r="F166" s="224">
        <f>SUM(F2:F165)</f>
        <v/>
      </c>
      <c r="G166" s="224">
        <f>SUM(G2:G165)</f>
        <v/>
      </c>
      <c r="H166" s="224">
        <f>SUM(H2:H165)</f>
        <v/>
      </c>
      <c r="I166" s="224">
        <f>SUM(I2:I165)</f>
        <v/>
      </c>
      <c r="J166" s="224">
        <f>SUM(J2:J165)</f>
        <v/>
      </c>
      <c r="K166" s="224">
        <f>SUM(K2:K165)</f>
        <v/>
      </c>
      <c r="L166" s="224">
        <f>SUM(L2:L165)</f>
        <v/>
      </c>
      <c r="M166" s="224">
        <f>SUM(M2:M165)</f>
        <v/>
      </c>
      <c r="N166" s="224">
        <f>SUM(N2:N165)</f>
        <v/>
      </c>
      <c r="O166" s="224">
        <f>SUM(O2:O165)</f>
        <v/>
      </c>
      <c r="P166" s="224">
        <f>SUM(P2:P165)</f>
        <v/>
      </c>
      <c r="Q166" s="224">
        <f>SUM(Q2:Q165)</f>
        <v/>
      </c>
      <c r="R166" s="224">
        <f>SUM(R2:R165)</f>
        <v/>
      </c>
      <c r="S166" s="224">
        <f>SUM(S2:S165)</f>
        <v/>
      </c>
      <c r="T166" s="224">
        <f>SUM(T2:T165)</f>
        <v/>
      </c>
      <c r="U166" s="224">
        <f>SUM(U2:U165)</f>
        <v/>
      </c>
      <c r="V166" s="224">
        <f>SUM(V2:V165)</f>
        <v/>
      </c>
      <c r="W166" s="224">
        <f>SUM(W2:W165)</f>
        <v/>
      </c>
      <c r="X166" s="224">
        <f>SUM(X2:X165)</f>
        <v/>
      </c>
      <c r="Y166" s="224">
        <f>SUM(Y2:Y165)</f>
        <v/>
      </c>
      <c r="Z166" s="224">
        <f>SUM(Z2:Z165)</f>
        <v/>
      </c>
      <c r="AA166" s="224">
        <f>SUM(AA2:AA165)</f>
        <v/>
      </c>
      <c r="AB166" s="224">
        <f>SUM(AB2:AB165)</f>
        <v/>
      </c>
      <c r="AC166" s="224">
        <f>SUM(AC2:AC165)</f>
        <v/>
      </c>
      <c r="AD166" s="224">
        <f>SUM(AD2:AD165)</f>
        <v/>
      </c>
      <c r="AE166" s="224">
        <f>SUM(AE2:AE165)</f>
        <v/>
      </c>
      <c r="AF166" s="224">
        <f>SUM(AF2:AF165)</f>
        <v/>
      </c>
      <c r="AG166" s="224">
        <f>SUM(AG2:AG165)</f>
        <v/>
      </c>
      <c r="AH166" s="224">
        <f>SUM(AH2:AH165)</f>
        <v/>
      </c>
      <c r="AI166" s="224">
        <f>SUM(AI2:AI165)</f>
        <v/>
      </c>
      <c r="AJ166" s="224">
        <f>SUM(AJ2:AJ165)</f>
        <v/>
      </c>
      <c r="AK166" s="224">
        <f>SUM(AK2:AK165)</f>
        <v/>
      </c>
      <c r="AL166" s="224">
        <f>SUM(AL2:AL165)</f>
        <v/>
      </c>
      <c r="AM166" s="224">
        <f>SUM(AM2:AM165)</f>
        <v/>
      </c>
      <c r="AN166" s="224">
        <f>SUM(AN2:AN165)</f>
        <v/>
      </c>
      <c r="AO166" s="224">
        <f>SUM(AO2:AO165)</f>
        <v/>
      </c>
      <c r="AP166" s="224">
        <f>SUM(AP2:AP165)</f>
        <v/>
      </c>
      <c r="AQ166" s="224">
        <f>SUM(AQ2:AQ165)</f>
        <v/>
      </c>
      <c r="AR166" s="224">
        <f>SUM(AR2:AR165)</f>
        <v/>
      </c>
      <c r="AS166" s="224">
        <f>SUM(AS2:AS165)</f>
        <v/>
      </c>
      <c r="AT166" s="224">
        <f>SUM(AT2:AT165)</f>
        <v/>
      </c>
      <c r="AU166" s="224">
        <f>SUM(AU2:AU165)</f>
        <v/>
      </c>
      <c r="AV166" s="224">
        <f>SUM(AV2:AV165)</f>
        <v/>
      </c>
      <c r="AW166" s="224">
        <f>SUM(AW2:AW165)</f>
        <v/>
      </c>
      <c r="AX166" s="224">
        <f>SUM(AX2:AX165)</f>
        <v/>
      </c>
      <c r="AY166" s="224">
        <f>SUM(AY2:AY165)</f>
        <v/>
      </c>
      <c r="AZ166" s="224">
        <f>SUM(AZ2:AZ165)</f>
        <v/>
      </c>
      <c r="BA166" s="224">
        <f>SUM(BA2:BA165)</f>
        <v/>
      </c>
      <c r="BB166" s="224">
        <f>SUM(BB2:BB165)</f>
        <v/>
      </c>
      <c r="BC166" s="224">
        <f>SUM(BC2:BC165)</f>
        <v/>
      </c>
      <c r="BD166" s="224">
        <f>SUM(BD2:BD165)</f>
        <v/>
      </c>
      <c r="BE166" s="224">
        <f>SUM(BE2:BE165)</f>
        <v/>
      </c>
      <c r="BF166" s="224">
        <f>SUM(BF2:BF165)</f>
        <v/>
      </c>
      <c r="BG166" s="224">
        <f>SUM(BG2:BG165)</f>
        <v/>
      </c>
      <c r="BH166" s="224">
        <f>SUM(BH2:BH165)</f>
        <v/>
      </c>
      <c r="BI166" s="224">
        <f>SUM(BI2:BI165)</f>
        <v/>
      </c>
      <c r="BJ166" s="224">
        <f>SUM(BJ2:BJ165)</f>
        <v/>
      </c>
      <c r="BK166" s="224">
        <f>SUM(BK2:BK165)</f>
        <v/>
      </c>
      <c r="BL166" s="224">
        <f>SUM(BL2:BL165)</f>
        <v/>
      </c>
      <c r="BM166" s="224">
        <f>SUM(BM2:BM165)</f>
        <v/>
      </c>
      <c r="BN166" s="224">
        <f>SUM(BN2:BN165)</f>
        <v/>
      </c>
      <c r="BO166" s="224">
        <f>SUM(BO2:BO165)</f>
        <v/>
      </c>
      <c r="BP166" s="224">
        <f>SUM(BP2:BP165)</f>
        <v/>
      </c>
      <c r="BQ166" s="224">
        <f>SUM(BQ2:BQ165)</f>
        <v/>
      </c>
      <c r="BR166" s="224">
        <f>SUM(BR2:BR165)</f>
        <v/>
      </c>
      <c r="BS166" s="224">
        <f>SUM(BS2:BS165)</f>
        <v/>
      </c>
      <c r="BT166" s="224">
        <f>SUM(BT2:BT165)</f>
        <v/>
      </c>
      <c r="BU166" s="224">
        <f>SUM(BU2:BU165)</f>
        <v/>
      </c>
      <c r="BV166" s="224">
        <f>SUM(BV2:BV165)</f>
        <v/>
      </c>
      <c r="BW166" s="224">
        <f>SUM(BW2:BW165)</f>
        <v/>
      </c>
      <c r="BX166" s="224">
        <f>SUM(BX2:BX165)</f>
        <v/>
      </c>
      <c r="BY166" s="224">
        <f>SUM(BY2:BY165)</f>
        <v/>
      </c>
      <c r="BZ166" s="224">
        <f>SUM(BZ2:BZ165)</f>
        <v/>
      </c>
      <c r="CA166" s="224">
        <f>SUM(CA2:CA165)</f>
        <v/>
      </c>
      <c r="CB166" s="224">
        <f>SUM(CB2:CB165)</f>
        <v/>
      </c>
      <c r="CC166" s="224">
        <f>SUM(CC2:CC165)</f>
        <v/>
      </c>
      <c r="CD166" s="224">
        <f>SUM(CD2:CD165)</f>
        <v/>
      </c>
      <c r="CE166" s="224">
        <f>SUM(CE2:CE165)</f>
        <v/>
      </c>
      <c r="CF166" s="224">
        <f>SUM(CF2:CF165)</f>
        <v/>
      </c>
      <c r="CG166" s="224">
        <f>SUM(CG2:CG165)</f>
        <v/>
      </c>
      <c r="CH166" s="224">
        <f>SUM(CH2:CH165)</f>
        <v/>
      </c>
      <c r="CI166" s="224">
        <f>SUM(CI2:CI165)</f>
        <v/>
      </c>
      <c r="CJ166" s="224">
        <f>SUM(CJ2:CJ165)</f>
        <v/>
      </c>
      <c r="CK166" s="224">
        <f>SUM(CK2:CK165)</f>
        <v/>
      </c>
      <c r="CL166" s="224">
        <f>SUM(CL2:CL165)</f>
        <v/>
      </c>
      <c r="CM166" s="224">
        <f>SUM(CM2:CM165)</f>
        <v/>
      </c>
      <c r="CN166" s="224">
        <f>SUM(CN2:CN165)</f>
        <v/>
      </c>
      <c r="CO166" s="224">
        <f>SUM(CO2:CO165)</f>
        <v/>
      </c>
      <c r="CP166" s="224">
        <f>SUM(CP2:CP165)</f>
        <v/>
      </c>
      <c r="CQ166" s="224">
        <f>SUM(CQ2:CQ165)</f>
        <v/>
      </c>
      <c r="CR166" s="224">
        <f>SUM(CR2:CR165)</f>
        <v/>
      </c>
      <c r="CS166" s="224">
        <f>SUM(CS2:CS165)</f>
        <v/>
      </c>
      <c r="CT166" s="224">
        <f>SUM(CT2:CT165)</f>
        <v/>
      </c>
      <c r="CU166" s="224">
        <f>SUM(CU2:CU165)</f>
        <v/>
      </c>
      <c r="CV166" s="224">
        <f>SUM(CV2:CV165)</f>
        <v/>
      </c>
      <c r="CW166" s="224">
        <f>SUM(CW2:CW165)</f>
        <v/>
      </c>
      <c r="CX166" s="224">
        <f>SUM(CX2:CX165)</f>
        <v/>
      </c>
      <c r="CY166" s="224">
        <f>SUM(CY2:CY165)</f>
        <v/>
      </c>
      <c r="CZ166" s="224">
        <f>SUM(CZ2:CZ165)</f>
        <v/>
      </c>
      <c r="DA166" s="224">
        <f>SUM(DA2:DA165)</f>
        <v/>
      </c>
      <c r="DB166" s="224">
        <f>SUM(DB2:DB165)</f>
        <v/>
      </c>
      <c r="DC166" s="224">
        <f>SUM(DC2:DC165)</f>
        <v/>
      </c>
      <c r="DD166" s="224">
        <f>SUM(DD2:DD165)</f>
        <v/>
      </c>
      <c r="DE166" s="224">
        <f>SUM(DE2:DE165)</f>
        <v/>
      </c>
      <c r="DF166" s="224">
        <f>SUM(DF2:DF165)</f>
        <v/>
      </c>
      <c r="DG166" s="224">
        <f>SUM(DG2:DG165)</f>
        <v/>
      </c>
      <c r="DH166" s="224">
        <f>SUM(DH2:DH165)</f>
        <v/>
      </c>
      <c r="DI166" s="224">
        <f>SUM(DI2:DI165)</f>
        <v/>
      </c>
      <c r="DJ166" s="224">
        <f>SUM(DJ2:DJ165)</f>
        <v/>
      </c>
      <c r="DK166" s="224">
        <f>SUM(DK2:DK165)</f>
        <v/>
      </c>
      <c r="DL166" s="224">
        <f>SUM(DL2:DL165)</f>
        <v/>
      </c>
      <c r="DM166" s="224">
        <f>SUM(DM2:DM165)</f>
        <v/>
      </c>
      <c r="DN166" s="224">
        <f>SUM(DN2:DN165)</f>
        <v/>
      </c>
      <c r="DO166" s="224">
        <f>SUM(DO2:DO165)</f>
        <v/>
      </c>
      <c r="DP166" s="224">
        <f>SUM(DP2:DP165)</f>
        <v/>
      </c>
      <c r="DQ166" s="224">
        <f>SUM(DQ2:DQ165)</f>
        <v/>
      </c>
      <c r="DR166" s="224">
        <f>SUM(DR2:DR165)</f>
        <v/>
      </c>
      <c r="DS166" s="224">
        <f>SUM(DS2:DS165)</f>
        <v/>
      </c>
      <c r="DT166" s="224">
        <f>SUM(DT2:DT165)</f>
        <v/>
      </c>
      <c r="DU166" s="224">
        <f>SUM(DU2:DU165)</f>
        <v/>
      </c>
      <c r="DV166" s="224">
        <f>SUM(DV2:DV165)</f>
        <v/>
      </c>
      <c r="DW166" s="224">
        <f>SUM(DW2:DW165)</f>
        <v/>
      </c>
      <c r="DX166" s="224">
        <f>SUM(DX2:DX165)</f>
        <v/>
      </c>
      <c r="DY166" s="224">
        <f>SUM(DY2:DY165)</f>
        <v/>
      </c>
      <c r="DZ166" s="224">
        <f>SUM(DZ2:DZ165)</f>
        <v/>
      </c>
      <c r="EA166" s="224">
        <f>SUM(EA2:EA165)</f>
        <v/>
      </c>
      <c r="EB166" s="224">
        <f>SUM(EB2:EB165)</f>
        <v/>
      </c>
      <c r="EC166" s="224">
        <f>SUM(EC2:EC165)</f>
        <v/>
      </c>
      <c r="ED166" s="224">
        <f>SUM(ED2:ED165)</f>
        <v/>
      </c>
      <c r="EE166" s="224">
        <f>SUM(EE2:EE165)</f>
        <v/>
      </c>
      <c r="EF166" s="224">
        <f>SUM(EF2:EF165)</f>
        <v/>
      </c>
      <c r="EG166" s="224">
        <f>SUM(EG2:EG165)</f>
        <v/>
      </c>
      <c r="EH166" s="224">
        <f>SUM(EH2:EH165)</f>
        <v/>
      </c>
      <c r="EI166" s="224">
        <f>SUM(EI2:EI165)</f>
        <v/>
      </c>
      <c r="EJ166" s="224">
        <f>SUM(EJ2:EJ165)</f>
        <v/>
      </c>
      <c r="EK166" s="224">
        <f>SUM(EK2:EK165)</f>
        <v/>
      </c>
      <c r="EL166" s="224">
        <f>SUM(EL2:EL165)</f>
        <v/>
      </c>
      <c r="EM166" s="224">
        <f>SUM(EM2:EM165)</f>
        <v/>
      </c>
      <c r="EN166" s="224">
        <f>SUM(EN2:EN165)</f>
        <v/>
      </c>
      <c r="EO166" s="224">
        <f>SUM(EO2:EO165)</f>
        <v/>
      </c>
      <c r="EP166" s="224">
        <f>SUM(EP2:EP165)</f>
        <v/>
      </c>
      <c r="EQ166" s="224">
        <f>SUM(EQ2:EQ165)</f>
        <v/>
      </c>
      <c r="ER166" s="224">
        <f>SUM(ER2:ER165)</f>
        <v/>
      </c>
      <c r="ES166" s="224">
        <f>SUM(ES2:ES165)</f>
        <v/>
      </c>
      <c r="ET166" s="224">
        <f>SUM(ET2:ET165)</f>
        <v/>
      </c>
      <c r="EU166" s="224">
        <f>SUM(EU2:EU165)</f>
        <v/>
      </c>
      <c r="EV166" s="224">
        <f>SUM(EV2:EV165)</f>
        <v/>
      </c>
      <c r="EW166" s="224">
        <f>SUM(EW2:EW165)</f>
        <v/>
      </c>
      <c r="EX166" s="224">
        <f>SUM(EX2:EX165)</f>
        <v/>
      </c>
      <c r="EY166" s="224">
        <f>SUM(EY2:EY165)</f>
        <v/>
      </c>
      <c r="EZ166" s="224">
        <f>SUM(EZ2:EZ165)</f>
        <v/>
      </c>
      <c r="FA166" s="224">
        <f>SUM(FA2:FA165)</f>
        <v/>
      </c>
      <c r="FB166" s="224">
        <f>SUM(FB2:FB165)</f>
        <v/>
      </c>
      <c r="FC166" s="224">
        <f>SUM(FC2:FC165)</f>
        <v/>
      </c>
      <c r="FD166" s="224">
        <f>SUM(FD2:FD165)</f>
        <v/>
      </c>
      <c r="FE166" s="224">
        <f>SUM(FE2:FE165)</f>
        <v/>
      </c>
      <c r="FF166" s="224">
        <f>SUM(FF2:FF165)</f>
        <v/>
      </c>
      <c r="FG166" s="224">
        <f>SUM(FG2:FG165)</f>
        <v/>
      </c>
      <c r="FH166" s="225">
        <f>SUM(F166:FG166)</f>
        <v/>
      </c>
      <c r="FI166" s="186">
        <f>E166-FH166</f>
        <v/>
      </c>
    </row>
    <row r="167">
      <c r="AL167" s="36" t="n"/>
      <c r="AM167" s="36" t="n"/>
      <c r="AN167" s="36" t="n"/>
      <c r="AO167" s="36" t="n"/>
      <c r="AQ167" s="36" t="n"/>
      <c r="AR167" s="36" t="n"/>
      <c r="AS167" s="36" t="n"/>
    </row>
  </sheetData>
  <autoFilter ref="A1:HF166"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J103"/>
  <sheetViews>
    <sheetView zoomScale="75" zoomScaleNormal="50" zoomScalePageLayoutView="50" workbookViewId="0">
      <pane xSplit="5" ySplit="1" topLeftCell="F81" activePane="bottomRight" state="frozenSplit"/>
      <selection pane="topRight" activeCell="F1" sqref="F1"/>
      <selection pane="bottomLeft" activeCell="A2" sqref="A2"/>
      <selection pane="bottomRight" activeCell="AH91" sqref="AH91"/>
    </sheetView>
  </sheetViews>
  <sheetFormatPr baseColWidth="8" defaultColWidth="8.85546875" defaultRowHeight="15"/>
  <cols>
    <col width="12.140625" customWidth="1" min="2" max="2"/>
    <col width="29" customWidth="1" style="70" min="3" max="3"/>
    <col width="12.140625" customWidth="1" min="4" max="4"/>
    <col width="15.85546875" customWidth="1" min="5" max="17"/>
    <col width="16.140625" customWidth="1" min="18" max="18"/>
    <col width="13.42578125" customWidth="1" min="19" max="49"/>
    <col width="15.140625" customWidth="1" min="50" max="52"/>
    <col width="13.42578125" customWidth="1" min="53" max="139"/>
    <col width="13" customWidth="1" min="140" max="140"/>
  </cols>
  <sheetData>
    <row r="1" ht="65.25" customFormat="1" customHeight="1" s="28">
      <c r="A1" s="11" t="n"/>
      <c r="B1" s="173" t="inlineStr">
        <is>
          <t xml:space="preserve">Posting Date </t>
        </is>
      </c>
      <c r="C1" s="67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A210521BF2POWER</t>
        </is>
      </c>
      <c r="G1" s="22" t="inlineStr">
        <is>
          <t>A211029B519ADEV</t>
        </is>
      </c>
      <c r="H1" s="22" t="inlineStr">
        <is>
          <t>A211104B519AMALLOTV2</t>
        </is>
      </c>
      <c r="I1" s="22" t="inlineStr">
        <is>
          <t>A211213BA5B8C9DEV1</t>
        </is>
      </c>
      <c r="J1" s="22" t="inlineStr">
        <is>
          <t>B620 Audio out DC, Proto1</t>
        </is>
      </c>
      <c r="K1" s="22" t="inlineStr">
        <is>
          <t>A211112BA6B2C0BARCART</t>
        </is>
      </c>
      <c r="L1" s="22" t="inlineStr">
        <is>
          <t>A210201B620CARRIER</t>
        </is>
      </c>
      <c r="M1" s="22" t="inlineStr">
        <is>
          <t>B620 Harambe, Proto1</t>
        </is>
      </c>
      <c r="N1" s="22" t="inlineStr">
        <is>
          <t>A210920B62041ISPLAYDAYDC</t>
        </is>
      </c>
      <c r="O1" s="22" t="inlineStr">
        <is>
          <t>A20211020B620YEBISURISER</t>
        </is>
      </c>
      <c r="P1" s="22" t="inlineStr">
        <is>
          <t>A210719D27CHIPSET</t>
        </is>
      </c>
      <c r="Q1" s="22" t="inlineStr">
        <is>
          <t>A210919D32LOADSTEPPER</t>
        </is>
      </c>
      <c r="R1" s="22" t="inlineStr">
        <is>
          <t>D38 Barrington to BF3, Proto1</t>
        </is>
      </c>
      <c r="S1" s="22" t="inlineStr">
        <is>
          <t>A210618D73STARDUST</t>
        </is>
      </c>
      <c r="T1" s="22" t="inlineStr">
        <is>
          <t>D74 Bishopdale Interface, Proto1</t>
        </is>
      </c>
      <c r="U1" s="22" t="inlineStr">
        <is>
          <t>A211004E5CARMELEON</t>
        </is>
      </c>
      <c r="V1" s="22" t="inlineStr">
        <is>
          <t>A210630E75BASEBOARDNAGA</t>
        </is>
      </c>
      <c r="W1" s="22" t="inlineStr">
        <is>
          <t>A211208E91CLUTCH1</t>
        </is>
      </c>
      <c r="X1" s="22" t="inlineStr">
        <is>
          <t>A2110EA1B0C0D0MAG</t>
        </is>
      </c>
      <c r="Y1" s="22" t="inlineStr">
        <is>
          <t>A210913E126PDBPFE1500</t>
        </is>
      </c>
      <c r="Z1" s="22" t="inlineStr">
        <is>
          <t>A211004E126DBDISPLAY</t>
        </is>
      </c>
      <c r="AA1" s="22" t="inlineStr">
        <is>
          <t>A211001E126PADDLE</t>
        </is>
      </c>
      <c r="AB1" s="22" t="inlineStr">
        <is>
          <t>A211004J407CAMERA</t>
        </is>
      </c>
      <c r="AC1" s="22" t="inlineStr">
        <is>
          <t>A210922J407DOG</t>
        </is>
      </c>
      <c r="AD1" s="22" t="inlineStr">
        <is>
          <t>A211001JA6B1C7DOG</t>
        </is>
      </c>
      <c r="AE1" s="22" t="inlineStr">
        <is>
          <t>A211122JA7B2C0MAHI</t>
        </is>
      </c>
      <c r="AF1" s="22" t="inlineStr">
        <is>
          <t>A210915MESAPOSEIDON</t>
        </is>
      </c>
      <c r="AG1" s="22" t="inlineStr">
        <is>
          <t>TI LONG LT for Patricia Lally</t>
        </is>
      </c>
      <c r="AH1" s="22" t="inlineStr">
        <is>
          <t>A201110QUICKSILVERBRAIN</t>
        </is>
      </c>
      <c r="AI1" s="22" t="inlineStr">
        <is>
          <t>A121108T1096LYRAP0</t>
        </is>
      </c>
      <c r="AJ1" s="22" t="inlineStr">
        <is>
          <t>A211108T1023OLYMPUSDEV1</t>
        </is>
      </c>
      <c r="AK1" s="22" t="inlineStr">
        <is>
          <t>A210520T306ALPACARALLY</t>
        </is>
      </c>
      <c r="AL1" s="22" t="inlineStr">
        <is>
          <t>A210616T306COYOTE</t>
        </is>
      </c>
      <c r="AM1" s="22" t="inlineStr">
        <is>
          <t>A210510T306COYOTELITE</t>
        </is>
      </c>
      <c r="AN1" s="22" t="inlineStr">
        <is>
          <t>A210818T306COYOTEMAXX</t>
        </is>
      </c>
      <c r="AO1" s="22" t="inlineStr">
        <is>
          <t>A210920T306FOGHORN</t>
        </is>
      </c>
      <c r="AP1" s="22" t="inlineStr">
        <is>
          <t>A210827T306HFDAMPHEXA</t>
        </is>
      </c>
      <c r="AQ1" s="22" t="inlineStr">
        <is>
          <t>A211011T306LOGHORN</t>
        </is>
      </c>
      <c r="AR1" s="22" t="inlineStr">
        <is>
          <t>A210920T306MONARCHBURNOUT</t>
        </is>
      </c>
      <c r="AS1" s="22" t="inlineStr">
        <is>
          <t>A210920T306MONARCHHALO</t>
        </is>
      </c>
      <c r="AT1" s="22" t="inlineStr">
        <is>
          <t>A211118T306MONRCHRLLY</t>
        </is>
      </c>
      <c r="AU1" s="22" t="inlineStr">
        <is>
          <t>A2110TA4B0C1ATHENS</t>
        </is>
      </c>
      <c r="AV1" s="22" t="inlineStr">
        <is>
          <t>A211008TA5B0C6PUPPY</t>
        </is>
      </c>
      <c r="AW1" s="22" t="inlineStr">
        <is>
          <t>A210817T554DEVDURANTBU</t>
        </is>
      </c>
      <c r="AX1" s="22" t="inlineStr">
        <is>
          <t>A201219T608MARSWARK</t>
        </is>
      </c>
      <c r="AY1" s="22" t="inlineStr">
        <is>
          <t>A211109T623WT3INTERPOSER</t>
        </is>
      </c>
      <c r="AZ1" s="22" t="inlineStr">
        <is>
          <t xml:space="preserve">A210915T683NOODLEHS </t>
        </is>
      </c>
      <c r="BA1" s="22" t="inlineStr">
        <is>
          <t>A210903T741FIFE</t>
        </is>
      </c>
      <c r="BB1" s="22" t="inlineStr">
        <is>
          <t>A210909T841BISHOP1</t>
        </is>
      </c>
      <c r="BC1" s="22" t="inlineStr">
        <is>
          <t>A210927T841BITBOXGPIO3</t>
        </is>
      </c>
      <c r="BD1" s="22" t="inlineStr">
        <is>
          <t>A210810T841BURLDEV1</t>
        </is>
      </c>
      <c r="BE1" s="22" t="inlineStr">
        <is>
          <t>A211008T841CALDERA</t>
        </is>
      </c>
      <c r="BF1" s="22" t="inlineStr">
        <is>
          <t xml:space="preserve">A211014T841DUKKAHDEV1 </t>
        </is>
      </c>
      <c r="BG1" s="22" t="inlineStr">
        <is>
          <t>A211001T841EGGPUFF</t>
        </is>
      </c>
      <c r="BH1" s="22" t="inlineStr">
        <is>
          <t>A20211004T841IDUNA</t>
        </is>
      </c>
      <c r="BI1" s="22" t="inlineStr">
        <is>
          <t>A210915T841IRENA</t>
        </is>
      </c>
      <c r="BJ1" s="22" t="inlineStr">
        <is>
          <t>A210930T841ISHTAR</t>
        </is>
      </c>
      <c r="BK1" s="22" t="inlineStr">
        <is>
          <t>A210916T841ITACHI</t>
        </is>
      </c>
      <c r="BL1" s="22" t="inlineStr">
        <is>
          <t>A210913T841IVICA</t>
        </is>
      </c>
      <c r="BM1" s="22" t="inlineStr">
        <is>
          <t>A210414T841KING</t>
        </is>
      </c>
      <c r="BN1" s="22" t="inlineStr">
        <is>
          <t>A211001T841LARCH</t>
        </is>
      </c>
      <c r="BO1" s="22" t="inlineStr">
        <is>
          <t>A20211020T841LAVINA</t>
        </is>
      </c>
      <c r="BP1" s="22" t="inlineStr">
        <is>
          <t>A210719T841LLTIBOARDS</t>
        </is>
      </c>
      <c r="BQ1" s="22" t="inlineStr">
        <is>
          <t>A211001T841LLTSUMMER</t>
        </is>
      </c>
      <c r="BR1" s="22" t="inlineStr">
        <is>
          <t>A210927T841LOKI</t>
        </is>
      </c>
      <c r="BS1" s="22" t="inlineStr">
        <is>
          <t>A210903T841LUNAR</t>
        </is>
      </c>
      <c r="BT1" s="22" t="inlineStr">
        <is>
          <t>A210622T841PAHVO</t>
        </is>
      </c>
      <c r="BU1" s="22" t="inlineStr">
        <is>
          <t>A20210927T841POLICWAG</t>
        </is>
      </c>
      <c r="BV1" s="22" t="inlineStr">
        <is>
          <t>A210312T841ROOK</t>
        </is>
      </c>
      <c r="BW1" s="22" t="inlineStr">
        <is>
          <t>A210420T936BLAZAR</t>
        </is>
      </c>
      <c r="BX1" s="22" t="inlineStr">
        <is>
          <t>A210930T957GRANGER</t>
        </is>
      </c>
      <c r="BY1" s="22" t="inlineStr">
        <is>
          <t>A210618T995TAMBADEV2</t>
        </is>
      </c>
      <c r="BZ1" s="177" t="inlineStr">
        <is>
          <t>A210527T1023NMBDEV</t>
        </is>
      </c>
      <c r="CA1" s="22" t="inlineStr">
        <is>
          <t>A211108T1023OLYMPUSDEV1</t>
        </is>
      </c>
      <c r="CB1" s="177" t="inlineStr">
        <is>
          <t>A121108T1096LYRAP0</t>
        </is>
      </c>
      <c r="CC1" s="177" t="inlineStr">
        <is>
          <t>A210708T1251ONO2MLB</t>
        </is>
      </c>
      <c r="CD1" s="177" t="inlineStr">
        <is>
          <t>A210527T2345SUB15DEV</t>
        </is>
      </c>
      <c r="CE1" s="177" t="inlineStr">
        <is>
          <t>A210919T2345ARCO</t>
        </is>
      </c>
      <c r="CF1" s="177" t="inlineStr">
        <is>
          <t>WM1 Long Lead time (2022)</t>
        </is>
      </c>
      <c r="CG1" s="177" t="inlineStr">
        <is>
          <t>A210929X2411RFEB3</t>
        </is>
      </c>
      <c r="CH1" s="177" t="inlineStr">
        <is>
          <t>A211118X2357PUCKDISCHARGEV2</t>
        </is>
      </c>
      <c r="CI1" s="177" t="inlineStr">
        <is>
          <t>A210624X2281MLB</t>
        </is>
      </c>
      <c r="CJ1" s="177" t="inlineStr">
        <is>
          <t>A211008XA3B7C3BUZZY</t>
        </is>
      </c>
      <c r="CK1" s="22" t="inlineStr">
        <is>
          <t>A201208X1230AUDIO</t>
        </is>
      </c>
      <c r="CL1" s="22" t="inlineStr">
        <is>
          <t>A210709X1230BASE</t>
        </is>
      </c>
      <c r="CM1" s="22" t="inlineStr">
        <is>
          <t>A210701X1230BORA</t>
        </is>
      </c>
      <c r="CN1" s="22" t="inlineStr">
        <is>
          <t>A210701X1230CAMERAOFC</t>
        </is>
      </c>
      <c r="CO1" s="177" t="inlineStr">
        <is>
          <t>A210622X1230DEBUGDNGL</t>
        </is>
      </c>
      <c r="CP1" s="177" t="inlineStr">
        <is>
          <t>A210720X1230IPD</t>
        </is>
      </c>
      <c r="CQ1" s="177" t="inlineStr">
        <is>
          <t>A210826X2038ACELINE</t>
        </is>
      </c>
      <c r="CR1" s="177" t="inlineStr">
        <is>
          <t>A210615X1230MLBEVT</t>
        </is>
      </c>
      <c r="CS1" s="177" t="inlineStr">
        <is>
          <t>A201230X1230PUCK</t>
        </is>
      </c>
      <c r="CT1" s="177" t="inlineStr">
        <is>
          <t>A210701X1230STATEN</t>
        </is>
      </c>
      <c r="CU1" s="177" t="inlineStr">
        <is>
          <t>A210603X2042DEV2</t>
        </is>
      </c>
      <c r="CV1" s="177" t="inlineStr">
        <is>
          <t>A210922X2042ELVIS</t>
        </is>
      </c>
      <c r="CW1" s="177" t="inlineStr">
        <is>
          <t>A211029X2042PREEVT</t>
        </is>
      </c>
      <c r="CX1" s="177" t="inlineStr">
        <is>
          <t>A210512X2042TAYCAN</t>
        </is>
      </c>
      <c r="CY1" s="177" t="inlineStr">
        <is>
          <t>A211019X2042THREAD</t>
        </is>
      </c>
      <c r="CZ1" s="177" t="inlineStr">
        <is>
          <t>A210831X2042SILMLB</t>
        </is>
      </c>
      <c r="DA1" s="177" t="inlineStr">
        <is>
          <t>A210910X2260ACE2 (J407 ACE2)</t>
        </is>
      </c>
      <c r="DB1" s="177" t="inlineStr">
        <is>
          <t>A210910X2260DEV2 (J407 Dev)</t>
        </is>
      </c>
      <c r="DC1" s="177" t="inlineStr">
        <is>
          <t>A210819X2260MLBB (J407 MLB)</t>
        </is>
      </c>
      <c r="DD1" s="22" t="inlineStr">
        <is>
          <t>A210624X2281MLB</t>
        </is>
      </c>
      <c r="DE1" s="22" t="inlineStr">
        <is>
          <t>A210624X2281XLB</t>
        </is>
      </c>
      <c r="DF1" s="22" t="inlineStr">
        <is>
          <t>A210624X2281WAV</t>
        </is>
      </c>
      <c r="DG1" s="22" t="inlineStr">
        <is>
          <t>A210804X2337P1MLB</t>
        </is>
      </c>
      <c r="DH1" s="22" t="inlineStr">
        <is>
          <t>A210428X2353DEV</t>
        </is>
      </c>
      <c r="DI1" s="22" t="inlineStr">
        <is>
          <t>A210713X2357MLBP2B</t>
        </is>
      </c>
      <c r="DJ1" s="22" t="inlineStr">
        <is>
          <t xml:space="preserve">A210727X2357PUCKDISCHARGE </t>
        </is>
      </c>
      <c r="DK1" s="22" t="inlineStr">
        <is>
          <t>A210826X2363APDEVKOI (D73 Koi Dev2)</t>
        </is>
      </c>
      <c r="DL1" s="22" t="inlineStr">
        <is>
          <t>A210914X2363RFDEVDS</t>
        </is>
      </c>
      <c r="DM1" s="22" t="inlineStr">
        <is>
          <t>A2110XA2B3C7D0AGNES</t>
        </is>
      </c>
      <c r="DN1" s="22" t="inlineStr">
        <is>
          <t>A210623X2370AUDIOL&amp;RP2B</t>
        </is>
      </c>
      <c r="DO1" s="22" t="inlineStr">
        <is>
          <t>A210318XA2B4C1D1CARPODEBUG</t>
        </is>
      </c>
      <c r="DP1" s="22" t="inlineStr">
        <is>
          <t>A210318XA2B4C1D1CARPOPERFORMANCE</t>
        </is>
      </c>
      <c r="DQ1" s="22" t="inlineStr">
        <is>
          <t>A210729X2411LEDA</t>
        </is>
      </c>
      <c r="DR1" s="22" t="inlineStr">
        <is>
          <t>A210415XA2B4C1D1PAEVBs</t>
        </is>
      </c>
      <c r="DS1" s="177" t="inlineStr">
        <is>
          <t>A21083X2411PCIEBRIDGE</t>
        </is>
      </c>
      <c r="DT1" s="177" t="inlineStr">
        <is>
          <t>A210803X2411RFBRIDGE1</t>
        </is>
      </c>
      <c r="DU1" s="177" t="inlineStr">
        <is>
          <t>A210729X2411RFDEV</t>
        </is>
      </c>
      <c r="DV1" s="22" t="inlineStr">
        <is>
          <t>A210803X2411RFRIDGE</t>
        </is>
      </c>
      <c r="DW1" s="22" t="inlineStr">
        <is>
          <t>A210929X2411RFEB31</t>
        </is>
      </c>
      <c r="DX1" s="22" t="inlineStr">
        <is>
          <t>A210408X2540FCM</t>
        </is>
      </c>
      <c r="DY1" s="22" t="inlineStr">
        <is>
          <t>A211004X2540FCMV2</t>
        </is>
      </c>
      <c r="DZ1" s="22" t="inlineStr">
        <is>
          <t>A20210923X2622POCFE</t>
        </is>
      </c>
      <c r="EA1" s="22" t="inlineStr">
        <is>
          <t>A2111XA2B6C2D2SPUT</t>
        </is>
      </c>
      <c r="EB1" s="22" t="inlineStr">
        <is>
          <t>X2920/N199 NFC, Proto1_3</t>
        </is>
      </c>
      <c r="EC1" s="22" t="inlineStr">
        <is>
          <t>A210917X2940CORONET</t>
        </is>
      </c>
      <c r="ED1" s="22" t="inlineStr">
        <is>
          <t>A20210924X2940SPKALERT</t>
        </is>
      </c>
      <c r="EE1" s="22" t="inlineStr">
        <is>
          <t>A210126XA1B0C5D1E4ARCHEPERFORMANCE</t>
        </is>
      </c>
      <c r="EF1" s="37" t="inlineStr">
        <is>
          <t>A211005XA4B0C0D0POC</t>
        </is>
      </c>
      <c r="EG1" s="37" t="inlineStr">
        <is>
          <t>A201109Z7VIEW2PREAMP</t>
        </is>
      </c>
      <c r="EH1" s="37" t="inlineStr">
        <is>
          <t>A210512Z7VIEW2VALSWCARD</t>
        </is>
      </c>
      <c r="EI1" s="178" t="inlineStr">
        <is>
          <t>Total Amount</t>
        </is>
      </c>
    </row>
    <row r="2" ht="18.95" customHeight="1">
      <c r="A2" s="5" t="n">
        <v>1</v>
      </c>
      <c r="B2" s="179" t="n">
        <v>44539</v>
      </c>
      <c r="C2" s="68" t="inlineStr">
        <is>
          <t>Summit-16701</t>
        </is>
      </c>
      <c r="D2" s="180" t="n">
        <v>44468</v>
      </c>
      <c r="E2" s="181" t="n">
        <v>35</v>
      </c>
      <c r="F2" s="182" t="n"/>
      <c r="G2" s="182" t="n"/>
      <c r="H2" s="182" t="n"/>
      <c r="I2" s="182" t="n"/>
      <c r="J2" s="182" t="n"/>
      <c r="K2" s="182" t="n"/>
      <c r="L2" s="182" t="n"/>
      <c r="M2" s="182" t="n"/>
      <c r="N2" s="182" t="n"/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2" t="n"/>
      <c r="AC2" s="182" t="n"/>
      <c r="AD2" s="182" t="n"/>
      <c r="AE2" s="182" t="n"/>
      <c r="AF2" s="182" t="n"/>
      <c r="AG2" s="182" t="n"/>
      <c r="AH2" s="182" t="n"/>
      <c r="AI2" s="182" t="n"/>
      <c r="AJ2" s="182" t="n"/>
      <c r="AK2" s="182" t="n"/>
      <c r="AL2" s="182" t="n"/>
      <c r="AM2" s="182" t="n"/>
      <c r="AN2" s="182" t="n"/>
      <c r="AO2" s="182" t="n"/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182" t="n"/>
      <c r="BN2" s="182" t="n"/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n"/>
      <c r="CB2" s="182" t="n"/>
      <c r="CC2" s="182" t="n"/>
      <c r="CD2" s="182" t="n"/>
      <c r="CE2" s="182" t="n"/>
      <c r="CF2" s="182" t="n"/>
      <c r="CG2" s="182" t="n"/>
      <c r="CH2" s="182" t="n"/>
      <c r="CI2" s="182" t="n"/>
      <c r="CJ2" s="182" t="n"/>
      <c r="CK2" s="182" t="n"/>
      <c r="CL2" s="182" t="n"/>
      <c r="CM2" s="182" t="n"/>
      <c r="CN2" s="182" t="n"/>
      <c r="CO2" s="182" t="n"/>
      <c r="CP2" s="182" t="n"/>
      <c r="CQ2" s="231" t="n">
        <v>35</v>
      </c>
      <c r="CR2" s="182" t="n"/>
      <c r="CS2" s="182" t="n"/>
      <c r="CT2" s="182" t="n"/>
      <c r="CU2" s="182" t="n"/>
      <c r="CV2" s="182" t="n"/>
      <c r="CW2" s="182" t="n"/>
      <c r="CX2" s="182" t="n"/>
      <c r="CY2" s="182" t="n"/>
      <c r="CZ2" s="182" t="n"/>
      <c r="DA2" s="182" t="n"/>
      <c r="DB2" s="182" t="n"/>
      <c r="DC2" s="182" t="n"/>
      <c r="DD2" s="182" t="n"/>
      <c r="DE2" s="182" t="n"/>
      <c r="DF2" s="182" t="n"/>
      <c r="DG2" s="182" t="n"/>
      <c r="DH2" s="182" t="n"/>
      <c r="DI2" s="182" t="n"/>
      <c r="DJ2" s="182" t="n"/>
      <c r="DK2" s="182" t="n"/>
      <c r="DL2" s="182" t="n"/>
      <c r="DM2" s="182" t="n"/>
      <c r="DN2" s="182" t="n"/>
      <c r="DO2" s="182" t="n"/>
      <c r="DP2" s="182" t="n"/>
      <c r="DQ2" s="182" t="n"/>
      <c r="DR2" s="182" t="n"/>
      <c r="DS2" s="182" t="n"/>
      <c r="DT2" s="182" t="n"/>
      <c r="DU2" s="182" t="n"/>
      <c r="DV2" s="182" t="n"/>
      <c r="DW2" s="182" t="n"/>
      <c r="DX2" s="182" t="n"/>
      <c r="DY2" s="182" t="n"/>
      <c r="DZ2" s="182" t="n"/>
      <c r="EA2" s="182" t="n"/>
      <c r="EB2" s="182" t="n"/>
      <c r="EC2" s="182" t="n"/>
      <c r="ED2" s="182" t="n"/>
      <c r="EE2" s="182" t="n"/>
      <c r="EF2" s="182" t="n"/>
      <c r="EG2" s="184" t="n"/>
      <c r="EH2" s="184" t="n"/>
      <c r="EI2" s="185">
        <f>SUM(F2:EH2)</f>
        <v/>
      </c>
      <c r="EJ2" s="186">
        <f>E2-EI2</f>
        <v/>
      </c>
    </row>
    <row r="3" ht="18.95" customHeight="1">
      <c r="A3" s="5" t="n">
        <v>2</v>
      </c>
      <c r="B3" s="179" t="n">
        <v>44539</v>
      </c>
      <c r="C3" s="68" t="inlineStr">
        <is>
          <t>Analog Devices-4500636208</t>
        </is>
      </c>
      <c r="D3" s="180" t="n">
        <v>44505</v>
      </c>
      <c r="E3" s="181" t="n">
        <v>18.64</v>
      </c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2" t="n"/>
      <c r="BO3" s="182" t="n"/>
      <c r="BP3" s="182" t="n"/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2" t="n"/>
      <c r="CQ3" s="182" t="n"/>
      <c r="CR3" s="182" t="n"/>
      <c r="CS3" s="182" t="n"/>
      <c r="CT3" s="182" t="n"/>
      <c r="CU3" s="182" t="n"/>
      <c r="CV3" s="182" t="n"/>
      <c r="CW3" s="182" t="n"/>
      <c r="CX3" s="182" t="n"/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2" t="n"/>
      <c r="DH3" s="182" t="n"/>
      <c r="DI3" s="182" t="n"/>
      <c r="DJ3" s="182" t="n"/>
      <c r="DK3" s="182" t="n"/>
      <c r="DL3" s="182" t="n"/>
      <c r="DM3" s="182" t="n"/>
      <c r="DN3" s="182" t="n"/>
      <c r="DO3" s="182" t="n"/>
      <c r="DP3" s="182" t="n"/>
      <c r="DQ3" s="182" t="n"/>
      <c r="DR3" s="182" t="n"/>
      <c r="DS3" s="182" t="n"/>
      <c r="DT3" s="182" t="n"/>
      <c r="DU3" s="234" t="n">
        <v>18.64</v>
      </c>
      <c r="DV3" s="182" t="n"/>
      <c r="DW3" s="182" t="n"/>
      <c r="DX3" s="182" t="n"/>
      <c r="DY3" s="182" t="n"/>
      <c r="DZ3" s="182" t="n"/>
      <c r="EA3" s="182" t="n"/>
      <c r="EB3" s="182" t="n"/>
      <c r="EC3" s="182" t="n"/>
      <c r="ED3" s="182" t="n"/>
      <c r="EE3" s="182" t="n"/>
      <c r="EF3" s="182" t="n"/>
      <c r="EG3" s="184" t="n"/>
      <c r="EH3" s="184" t="n"/>
      <c r="EI3" s="185">
        <f>SUM(F3:EH3)</f>
        <v/>
      </c>
      <c r="EJ3" s="186">
        <f>E3-EI3</f>
        <v/>
      </c>
    </row>
    <row r="4" ht="18.95" customHeight="1">
      <c r="A4" s="5" t="n">
        <v>3</v>
      </c>
      <c r="B4" s="179" t="n">
        <v>44539</v>
      </c>
      <c r="C4" s="76" t="inlineStr">
        <is>
          <t>Analog Devices-9003889178</t>
        </is>
      </c>
      <c r="D4" s="180" t="n">
        <v>44508</v>
      </c>
      <c r="E4" s="181" t="n">
        <v>18.6</v>
      </c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235" t="n"/>
      <c r="CC4" s="182" t="n"/>
      <c r="CD4" s="234" t="n">
        <v>18.6</v>
      </c>
      <c r="CE4" s="182" t="n"/>
      <c r="CF4" s="235" t="n"/>
      <c r="CG4" s="235" t="n"/>
      <c r="CH4" s="235" t="n"/>
      <c r="CI4" s="235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2" t="n"/>
      <c r="DU4" s="182" t="n"/>
      <c r="DV4" s="182" t="n"/>
      <c r="DW4" s="182" t="n"/>
      <c r="DX4" s="182" t="n"/>
      <c r="DY4" s="182" t="n"/>
      <c r="DZ4" s="182" t="n"/>
      <c r="EA4" s="182" t="n"/>
      <c r="EB4" s="182" t="n"/>
      <c r="EC4" s="182" t="n"/>
      <c r="ED4" s="182" t="n"/>
      <c r="EE4" s="182" t="n"/>
      <c r="EF4" s="182" t="n"/>
      <c r="EG4" s="184" t="n"/>
      <c r="EH4" s="184" t="n"/>
      <c r="EI4" s="185">
        <f>SUM(F4:EH4)</f>
        <v/>
      </c>
      <c r="EJ4" s="186">
        <f>E4-EI4</f>
        <v/>
      </c>
    </row>
    <row r="5" ht="18.95" customHeight="1">
      <c r="A5" s="5" t="n">
        <v>4</v>
      </c>
      <c r="B5" s="179" t="n">
        <v>44539</v>
      </c>
      <c r="C5" s="68" t="inlineStr">
        <is>
          <t>Avnet -4500637392</t>
        </is>
      </c>
      <c r="D5" s="180" t="n">
        <v>44510</v>
      </c>
      <c r="E5" s="181" t="n">
        <v>2.82</v>
      </c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234" t="n">
        <v>2.82</v>
      </c>
      <c r="CC5" s="182" t="n"/>
      <c r="CD5" s="182" t="n"/>
      <c r="CE5" s="182" t="n"/>
      <c r="CF5" s="235" t="n"/>
      <c r="CG5" s="235" t="n"/>
      <c r="CH5" s="235" t="n"/>
      <c r="CI5" s="235" t="n"/>
      <c r="CJ5" s="182" t="n"/>
      <c r="CK5" s="182" t="n"/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2" t="n"/>
      <c r="CV5" s="182" t="n"/>
      <c r="CW5" s="182" t="n"/>
      <c r="CX5" s="182" t="n"/>
      <c r="CY5" s="182" t="n"/>
      <c r="CZ5" s="182" t="n"/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2" t="n"/>
      <c r="DK5" s="182" t="n"/>
      <c r="DL5" s="182" t="n"/>
      <c r="DM5" s="182" t="n"/>
      <c r="DN5" s="182" t="n"/>
      <c r="DO5" s="182" t="n"/>
      <c r="DP5" s="182" t="n"/>
      <c r="DQ5" s="182" t="n"/>
      <c r="DR5" s="182" t="n"/>
      <c r="DS5" s="182" t="n"/>
      <c r="DT5" s="182" t="n"/>
      <c r="DU5" s="182" t="n"/>
      <c r="DV5" s="182" t="n"/>
      <c r="DW5" s="182" t="n"/>
      <c r="DX5" s="182" t="n"/>
      <c r="DY5" s="182" t="n"/>
      <c r="DZ5" s="182" t="n"/>
      <c r="EA5" s="182" t="n"/>
      <c r="EB5" s="182" t="n"/>
      <c r="EC5" s="182" t="n"/>
      <c r="ED5" s="182" t="n"/>
      <c r="EE5" s="182" t="n"/>
      <c r="EF5" s="182" t="n"/>
      <c r="EG5" s="184" t="n"/>
      <c r="EH5" s="184" t="n"/>
      <c r="EI5" s="185">
        <f>SUM(F5:EH5)</f>
        <v/>
      </c>
      <c r="EJ5" s="186">
        <f>E5-EI5</f>
        <v/>
      </c>
    </row>
    <row r="6" ht="18.95" customHeight="1">
      <c r="A6" s="5" t="n">
        <v>5</v>
      </c>
      <c r="B6" s="179" t="n">
        <v>44539</v>
      </c>
      <c r="C6" s="68" t="inlineStr">
        <is>
          <t>Liteon-4500637668</t>
        </is>
      </c>
      <c r="D6" s="180" t="n">
        <v>44513</v>
      </c>
      <c r="E6" s="181" t="n">
        <v>170.77</v>
      </c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2" t="n"/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2" t="n"/>
      <c r="CH6" s="182" t="n"/>
      <c r="CI6" s="182" t="n"/>
      <c r="CJ6" s="182" t="n"/>
      <c r="CK6" s="182" t="n"/>
      <c r="CL6" s="182" t="n"/>
      <c r="CM6" s="182" t="n"/>
      <c r="CN6" s="182" t="n"/>
      <c r="CO6" s="182" t="n"/>
      <c r="CP6" s="182" t="n"/>
      <c r="CQ6" s="182" t="n"/>
      <c r="CR6" s="182" t="n"/>
      <c r="CS6" s="182" t="n"/>
      <c r="CT6" s="182" t="n"/>
      <c r="CU6" s="182" t="n"/>
      <c r="CV6" s="182" t="n"/>
      <c r="CW6" s="182" t="n"/>
      <c r="CX6" s="182" t="n"/>
      <c r="CY6" s="182" t="n"/>
      <c r="CZ6" s="182" t="n"/>
      <c r="DA6" s="182" t="n"/>
      <c r="DB6" s="182" t="n"/>
      <c r="DC6" s="182" t="n"/>
      <c r="DD6" s="234" t="n">
        <v>170.77</v>
      </c>
      <c r="DE6" s="182" t="n"/>
      <c r="DF6" s="182" t="n"/>
      <c r="DG6" s="182" t="n"/>
      <c r="DH6" s="182" t="n"/>
      <c r="DI6" s="182" t="n"/>
      <c r="DJ6" s="182" t="n"/>
      <c r="DK6" s="182" t="n"/>
      <c r="DL6" s="182" t="n"/>
      <c r="DM6" s="182" t="n"/>
      <c r="DN6" s="182" t="n"/>
      <c r="DO6" s="182" t="n"/>
      <c r="DP6" s="182" t="n"/>
      <c r="DQ6" s="182" t="n"/>
      <c r="DR6" s="182" t="n"/>
      <c r="DS6" s="182" t="n"/>
      <c r="DT6" s="182" t="n"/>
      <c r="DU6" s="182" t="n"/>
      <c r="DV6" s="182" t="n"/>
      <c r="DW6" s="182" t="n"/>
      <c r="DX6" s="182" t="n"/>
      <c r="DY6" s="182" t="n"/>
      <c r="DZ6" s="182" t="n"/>
      <c r="EA6" s="182" t="n"/>
      <c r="EB6" s="182" t="n"/>
      <c r="EC6" s="182" t="n"/>
      <c r="ED6" s="182" t="n"/>
      <c r="EE6" s="182" t="n"/>
      <c r="EF6" s="182" t="n"/>
      <c r="EG6" s="184" t="n"/>
      <c r="EH6" s="184" t="n"/>
      <c r="EI6" s="185">
        <f>SUM(F6:EH6)</f>
        <v/>
      </c>
      <c r="EJ6" s="186">
        <f>E6-EI6</f>
        <v/>
      </c>
    </row>
    <row r="7" ht="18.95" customHeight="1">
      <c r="A7" s="5" t="n">
        <v>6</v>
      </c>
      <c r="B7" s="179" t="n">
        <v>44539</v>
      </c>
      <c r="C7" s="68" t="inlineStr">
        <is>
          <t>Liteon-4500637467</t>
        </is>
      </c>
      <c r="D7" s="180" t="n">
        <v>44512</v>
      </c>
      <c r="E7" s="181" t="n">
        <v>14.25</v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234" t="n">
        <v>14.25</v>
      </c>
      <c r="CC7" s="182" t="n"/>
      <c r="CD7" s="182" t="n"/>
      <c r="CE7" s="182" t="n"/>
      <c r="CF7" s="235" t="n"/>
      <c r="CG7" s="235" t="n"/>
      <c r="CH7" s="235" t="n"/>
      <c r="CI7" s="235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182" t="n"/>
      <c r="EF7" s="182" t="n"/>
      <c r="EG7" s="184" t="n"/>
      <c r="EH7" s="184" t="n"/>
      <c r="EI7" s="185">
        <f>SUM(F7:EH7)</f>
        <v/>
      </c>
      <c r="EJ7" s="186">
        <f>E7-EI7</f>
        <v/>
      </c>
    </row>
    <row r="8" ht="18.95" customHeight="1">
      <c r="A8" s="5" t="n">
        <v>7</v>
      </c>
      <c r="B8" s="179" t="n">
        <v>44539</v>
      </c>
      <c r="C8" s="68" t="inlineStr">
        <is>
          <t>Master Electronic- SX2169-02</t>
        </is>
      </c>
      <c r="D8" s="180" t="n">
        <v>44466</v>
      </c>
      <c r="E8" s="181" t="n">
        <v>18.51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234" t="n">
        <v>18.51</v>
      </c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182" t="n"/>
      <c r="EE8" s="182" t="n"/>
      <c r="EF8" s="182" t="n"/>
      <c r="EG8" s="184" t="n"/>
      <c r="EH8" s="184" t="n"/>
      <c r="EI8" s="185">
        <f>SUM(F8:EH8)</f>
        <v/>
      </c>
      <c r="EJ8" s="186">
        <f>E8-EI8</f>
        <v/>
      </c>
    </row>
    <row r="9" ht="18.95" customHeight="1">
      <c r="A9" s="5" t="n">
        <v>8</v>
      </c>
      <c r="B9" s="179" t="n">
        <v>44539</v>
      </c>
      <c r="C9" s="76" t="inlineStr">
        <is>
          <t>Analog Devices-9003894804</t>
        </is>
      </c>
      <c r="D9" s="180" t="n">
        <v>44507</v>
      </c>
      <c r="E9" s="181" t="n">
        <v>18.6</v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234" t="n">
        <v>18.6</v>
      </c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2" t="n"/>
      <c r="EG9" s="184" t="n"/>
      <c r="EH9" s="184" t="n"/>
      <c r="EI9" s="185">
        <f>SUM(F9:EH9)</f>
        <v/>
      </c>
      <c r="EJ9" s="186">
        <f>E9-EI9</f>
        <v/>
      </c>
    </row>
    <row r="10" ht="18.95" customHeight="1">
      <c r="A10" s="5" t="n">
        <v>9</v>
      </c>
      <c r="B10" s="179" t="n">
        <v>44539</v>
      </c>
      <c r="C10" s="68" t="inlineStr">
        <is>
          <t>Analog Devices 4500637714</t>
        </is>
      </c>
      <c r="D10" s="180" t="n">
        <v>44525</v>
      </c>
      <c r="E10" s="181" t="n">
        <v>18.6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234" t="n">
        <v>18.6</v>
      </c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2" t="n"/>
      <c r="EG10" s="184" t="n"/>
      <c r="EH10" s="184" t="n"/>
      <c r="EI10" s="185">
        <f>SUM(F10:EH10)</f>
        <v/>
      </c>
      <c r="EJ10" s="186">
        <f>E10-EI10</f>
        <v/>
      </c>
    </row>
    <row r="11" ht="18.95" customHeight="1">
      <c r="A11" s="5" t="n">
        <v>10</v>
      </c>
      <c r="B11" s="179" t="n">
        <v>44539</v>
      </c>
      <c r="C11" s="68" t="inlineStr">
        <is>
          <t>Analog Devices 4500637402</t>
        </is>
      </c>
      <c r="D11" s="180" t="n">
        <v>44531</v>
      </c>
      <c r="E11" s="181" t="n">
        <v>18.51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234" t="n">
        <v>18.51</v>
      </c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4" t="n"/>
      <c r="EH11" s="184" t="n"/>
      <c r="EI11" s="185">
        <f>SUM(F11:EH11)</f>
        <v/>
      </c>
      <c r="EJ11" s="186">
        <f>E11-EI11</f>
        <v/>
      </c>
    </row>
    <row r="12" ht="18.95" customHeight="1">
      <c r="A12" s="5" t="n">
        <v>11</v>
      </c>
      <c r="B12" s="179" t="n">
        <v>44540</v>
      </c>
      <c r="C12" s="68" t="inlineStr">
        <is>
          <t>3-441-39309</t>
        </is>
      </c>
      <c r="D12" s="180" t="n">
        <v>44529</v>
      </c>
      <c r="E12" s="181" t="n">
        <v>38.75</v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3" t="n">
        <v>38.75</v>
      </c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2" t="n"/>
      <c r="DT12" s="182" t="n"/>
      <c r="DU12" s="182" t="n"/>
      <c r="DV12" s="182" t="n"/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2" t="n"/>
      <c r="EG12" s="184" t="n"/>
      <c r="EH12" s="184" t="n"/>
      <c r="EI12" s="185">
        <f>SUM(F12:EH12)</f>
        <v/>
      </c>
      <c r="EJ12" s="186">
        <f>E12-EI12</f>
        <v/>
      </c>
    </row>
    <row r="13" ht="18.95" customHeight="1">
      <c r="A13" s="5" t="n">
        <v>12</v>
      </c>
      <c r="B13" s="179" t="n">
        <v>44540</v>
      </c>
      <c r="C13" s="91" t="inlineStr">
        <is>
          <t>3-430-15867</t>
        </is>
      </c>
      <c r="D13" s="180" t="n">
        <v>44495</v>
      </c>
      <c r="E13" s="181" t="n">
        <v>1679.69</v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3" t="n">
        <v>1058.51</v>
      </c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3" t="n">
        <v>132.43</v>
      </c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3" t="n">
        <v>488.75</v>
      </c>
      <c r="EE13" s="182" t="n"/>
      <c r="EF13" s="182" t="n"/>
      <c r="EG13" s="184" t="n"/>
      <c r="EH13" s="184" t="n"/>
      <c r="EI13" s="185">
        <f>SUM(F13:EH13)</f>
        <v/>
      </c>
      <c r="EJ13" s="186">
        <f>E13-EI13</f>
        <v/>
      </c>
    </row>
    <row r="14" ht="18.95" customHeight="1">
      <c r="A14" s="5" t="n">
        <v>13</v>
      </c>
      <c r="B14" s="179" t="n">
        <v>44540</v>
      </c>
      <c r="C14" s="68" t="inlineStr">
        <is>
          <t>3-437-67821</t>
        </is>
      </c>
      <c r="D14" s="180" t="n">
        <v>44517</v>
      </c>
      <c r="E14" s="181" t="n">
        <v>1249.4</v>
      </c>
      <c r="F14" s="182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3" t="n">
        <v>543</v>
      </c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182" t="n"/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3" t="n">
        <v>706.4</v>
      </c>
      <c r="EG14" s="184" t="n"/>
      <c r="EH14" s="184" t="n"/>
      <c r="EI14" s="185">
        <f>SUM(F14:EH14)</f>
        <v/>
      </c>
      <c r="EJ14" s="186">
        <f>E14-EI14</f>
        <v/>
      </c>
    </row>
    <row r="15" ht="18.95" customHeight="1">
      <c r="A15" s="5" t="n">
        <v>14</v>
      </c>
      <c r="B15" s="179" t="n">
        <v>44540</v>
      </c>
      <c r="C15" s="68" t="inlineStr">
        <is>
          <t>3-438-06347</t>
        </is>
      </c>
      <c r="D15" s="180" t="n">
        <v>44518</v>
      </c>
      <c r="E15" s="181" t="n">
        <v>512.79</v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3" t="n">
        <v>38.75</v>
      </c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2" t="n"/>
      <c r="DP15" s="182" t="n"/>
      <c r="DQ15" s="183" t="n">
        <v>474.04</v>
      </c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2" t="n"/>
      <c r="EB15" s="182" t="n"/>
      <c r="EC15" s="182" t="n"/>
      <c r="ED15" s="182" t="n"/>
      <c r="EE15" s="182" t="n"/>
      <c r="EF15" s="182" t="n"/>
      <c r="EG15" s="184" t="n"/>
      <c r="EH15" s="184" t="n"/>
      <c r="EI15" s="185">
        <f>SUM(F15:EH15)</f>
        <v/>
      </c>
      <c r="EJ15" s="186">
        <f>E15-EI15</f>
        <v/>
      </c>
    </row>
    <row r="16" ht="18.95" customHeight="1">
      <c r="A16" s="5" t="n">
        <v>15</v>
      </c>
      <c r="B16" s="179" t="n">
        <v>44540</v>
      </c>
      <c r="C16" s="68" t="inlineStr">
        <is>
          <t>3-438-57307</t>
        </is>
      </c>
      <c r="D16" s="180" t="n">
        <v>44519</v>
      </c>
      <c r="E16" s="181" t="n">
        <v>250.14</v>
      </c>
      <c r="F16" s="182" t="n"/>
      <c r="G16" s="182" t="n"/>
      <c r="H16" s="182" t="n"/>
      <c r="I16" s="182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3" t="n">
        <v>38.75</v>
      </c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2" t="n"/>
      <c r="DP16" s="182" t="n"/>
      <c r="DQ16" s="183" t="n">
        <v>211.39</v>
      </c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4" t="n"/>
      <c r="EH16" s="184" t="n"/>
      <c r="EI16" s="185">
        <f>SUM(F16:EH16)</f>
        <v/>
      </c>
      <c r="EJ16" s="186">
        <f>E16-EI16</f>
        <v/>
      </c>
    </row>
    <row r="17" ht="18.95" customHeight="1">
      <c r="A17" s="5" t="n">
        <v>16</v>
      </c>
      <c r="B17" s="179" t="n">
        <v>44540</v>
      </c>
      <c r="C17" s="68" t="inlineStr">
        <is>
          <t>3-439-16028</t>
        </is>
      </c>
      <c r="D17" s="180" t="n">
        <v>44522</v>
      </c>
      <c r="E17" s="181" t="n">
        <v>361.84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3" t="n">
        <v>100.37</v>
      </c>
      <c r="BJ17" s="182" t="n"/>
      <c r="BK17" s="182" t="n"/>
      <c r="BL17" s="183" t="n">
        <v>66.81</v>
      </c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3" t="n">
        <v>13.22</v>
      </c>
      <c r="DQ17" s="183">
        <f>38.75+51.23+91.46</f>
        <v/>
      </c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4" t="n"/>
      <c r="EH17" s="184" t="n"/>
      <c r="EI17" s="185">
        <f>SUM(F17:EH17)</f>
        <v/>
      </c>
      <c r="EJ17" s="186">
        <f>E17-EI17</f>
        <v/>
      </c>
    </row>
    <row r="18" ht="18.95" customHeight="1">
      <c r="A18" s="5" t="n">
        <v>17</v>
      </c>
      <c r="B18" s="179" t="n">
        <v>44540</v>
      </c>
      <c r="C18" s="68" t="inlineStr">
        <is>
          <t>3-439-62787</t>
        </is>
      </c>
      <c r="D18" s="180" t="n">
        <v>44523</v>
      </c>
      <c r="E18" s="181" t="n">
        <v>983.12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3" t="n">
        <v>776.48</v>
      </c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3" t="n">
        <v>167.89</v>
      </c>
      <c r="DR18" s="182" t="n"/>
      <c r="DS18" s="183" t="n">
        <v>38.75</v>
      </c>
      <c r="DT18" s="183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4" t="n"/>
      <c r="EH18" s="184" t="n"/>
      <c r="EI18" s="185">
        <f>SUM(F18:EH18)</f>
        <v/>
      </c>
      <c r="EJ18" s="186">
        <f>E18-EI18</f>
        <v/>
      </c>
    </row>
    <row r="19" ht="18.95" customHeight="1">
      <c r="A19" s="5" t="n">
        <v>18</v>
      </c>
      <c r="B19" s="179" t="n">
        <v>44540</v>
      </c>
      <c r="C19" s="68" t="inlineStr">
        <is>
          <t>3-440-41333</t>
        </is>
      </c>
      <c r="D19" s="180" t="n">
        <v>44525</v>
      </c>
      <c r="E19" s="181" t="n">
        <v>116.8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3" t="n">
        <v>80.93000000000001</v>
      </c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3" t="n">
        <v>35.87</v>
      </c>
      <c r="CG19" s="183" t="n"/>
      <c r="CH19" s="183" t="n"/>
      <c r="CI19" s="183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2" t="n"/>
      <c r="EG19" s="184" t="n"/>
      <c r="EH19" s="184" t="n"/>
      <c r="EI19" s="185">
        <f>SUM(F19:EH19)</f>
        <v/>
      </c>
      <c r="EJ19" s="186">
        <f>E19-EI19</f>
        <v/>
      </c>
    </row>
    <row r="20" ht="18.95" customHeight="1">
      <c r="A20" s="5" t="n">
        <v>19</v>
      </c>
      <c r="B20" s="179" t="n">
        <v>44540</v>
      </c>
      <c r="C20" s="68" t="inlineStr">
        <is>
          <t>7-579-58137</t>
        </is>
      </c>
      <c r="D20" s="180" t="n">
        <v>44525</v>
      </c>
      <c r="E20" s="181" t="n">
        <v>16.46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3" t="n">
        <v>10.53</v>
      </c>
      <c r="T20" s="183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3" t="n">
        <v>5.93</v>
      </c>
      <c r="EF20" s="182" t="n"/>
      <c r="EG20" s="184" t="n"/>
      <c r="EH20" s="184" t="n"/>
      <c r="EI20" s="185">
        <f>SUM(F20:EH20)</f>
        <v/>
      </c>
      <c r="EJ20" s="186">
        <f>E20-EI20</f>
        <v/>
      </c>
    </row>
    <row r="21" ht="18.95" customHeight="1">
      <c r="A21" s="5" t="n">
        <v>20</v>
      </c>
      <c r="B21" s="179" t="n">
        <v>44540</v>
      </c>
      <c r="C21" s="68" t="inlineStr">
        <is>
          <t>3-441-84171</t>
        </is>
      </c>
      <c r="D21" s="180" t="n">
        <v>44530</v>
      </c>
      <c r="E21" s="181" t="n">
        <v>956.84</v>
      </c>
      <c r="F21" s="182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3" t="n">
        <v>218.84</v>
      </c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3" t="n">
        <v>38.75</v>
      </c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3" t="n">
        <v>420.5</v>
      </c>
      <c r="DF21" s="182" t="n"/>
      <c r="DG21" s="182" t="n"/>
      <c r="DH21" s="182" t="n"/>
      <c r="DI21" s="182" t="n"/>
      <c r="DJ21" s="182" t="n"/>
      <c r="DK21" s="182" t="n"/>
      <c r="DL21" s="182" t="n"/>
      <c r="DM21" s="183" t="n">
        <v>278.75</v>
      </c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2" t="n"/>
      <c r="EC21" s="182" t="n"/>
      <c r="ED21" s="182" t="n"/>
      <c r="EE21" s="182" t="n"/>
      <c r="EF21" s="182" t="n"/>
      <c r="EG21" s="184" t="n"/>
      <c r="EH21" s="184" t="n"/>
      <c r="EI21" s="185">
        <f>SUM(F21:EH21)</f>
        <v/>
      </c>
      <c r="EJ21" s="186">
        <f>E21-EI21</f>
        <v/>
      </c>
    </row>
    <row r="22" ht="18.95" customHeight="1">
      <c r="A22" s="5" t="n">
        <v>21</v>
      </c>
      <c r="B22" s="179" t="n">
        <v>44540</v>
      </c>
      <c r="C22" s="68" t="inlineStr">
        <is>
          <t>3-442-22449</t>
        </is>
      </c>
      <c r="D22" s="180" t="n">
        <v>44531</v>
      </c>
      <c r="E22" s="181" t="n">
        <v>2627.53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3" t="n">
        <v>1915.31</v>
      </c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3" t="n">
        <v>712.22</v>
      </c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4" t="n"/>
      <c r="EH22" s="184" t="n"/>
      <c r="EI22" s="185">
        <f>SUM(F22:EH22)</f>
        <v/>
      </c>
      <c r="EJ22" s="186">
        <f>E22-EI22</f>
        <v/>
      </c>
    </row>
    <row r="23" ht="18.95" customHeight="1">
      <c r="A23" s="5" t="n">
        <v>22</v>
      </c>
      <c r="B23" s="179" t="n">
        <v>44540</v>
      </c>
      <c r="C23" s="68" t="inlineStr">
        <is>
          <t>3-442-59268</t>
        </is>
      </c>
      <c r="D23" s="180" t="n">
        <v>44532</v>
      </c>
      <c r="E23" s="181" t="n">
        <v>3013.55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3" t="n">
        <v>2366.61</v>
      </c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3" t="n">
        <v>646.9400000000001</v>
      </c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2" t="n"/>
      <c r="EG23" s="184" t="n"/>
      <c r="EH23" s="184" t="n"/>
      <c r="EI23" s="185">
        <f>SUM(F23:EH23)</f>
        <v/>
      </c>
      <c r="EJ23" s="186">
        <f>E23-EI23</f>
        <v/>
      </c>
    </row>
    <row r="24" ht="18.95" customHeight="1">
      <c r="A24" s="5" t="n">
        <v>23</v>
      </c>
      <c r="B24" s="179" t="n">
        <v>44540</v>
      </c>
      <c r="C24" s="68" t="inlineStr">
        <is>
          <t>3-443-07473</t>
        </is>
      </c>
      <c r="D24" s="180" t="n">
        <v>44533</v>
      </c>
      <c r="E24" s="181" t="n">
        <v>3505.21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3" t="n">
        <v>614.8099999999999</v>
      </c>
      <c r="BG24" s="182" t="n"/>
      <c r="BH24" s="182" t="n"/>
      <c r="BI24" s="183" t="n">
        <v>2890.4</v>
      </c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4" t="n"/>
      <c r="EH24" s="184" t="n"/>
      <c r="EI24" s="185">
        <f>SUM(F24:EH24)</f>
        <v/>
      </c>
      <c r="EJ24" s="186">
        <f>E24-EI24</f>
        <v/>
      </c>
    </row>
    <row r="25" ht="18.95" customHeight="1">
      <c r="A25" s="5" t="n">
        <v>24</v>
      </c>
      <c r="B25" s="179" t="n">
        <v>44540</v>
      </c>
      <c r="C25" s="68" t="inlineStr">
        <is>
          <t>3-443-65832</t>
        </is>
      </c>
      <c r="D25" s="180" t="n">
        <v>44536</v>
      </c>
      <c r="E25" s="181" t="n">
        <v>3291.04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3" t="n">
        <v>1252.31</v>
      </c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3" t="n">
        <v>1618.23</v>
      </c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3" t="n">
        <v>420.5</v>
      </c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4" t="n"/>
      <c r="EH25" s="184" t="n"/>
      <c r="EI25" s="185">
        <f>SUM(F25:EH25)</f>
        <v/>
      </c>
      <c r="EJ25" s="186">
        <f>E25-EI25</f>
        <v/>
      </c>
    </row>
    <row r="26" ht="18.95" customHeight="1">
      <c r="A26" s="5" t="n">
        <v>25</v>
      </c>
      <c r="B26" s="179" t="n">
        <v>44540</v>
      </c>
      <c r="C26" s="68" t="inlineStr">
        <is>
          <t>EXPEDITORS-E223154862</t>
        </is>
      </c>
      <c r="D26" s="180" t="n">
        <v>44522</v>
      </c>
      <c r="E26" s="181" t="n">
        <v>7259.35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3" t="n">
        <v>7259.35</v>
      </c>
      <c r="DC26" s="182" t="n"/>
      <c r="DD26" s="182" t="n"/>
      <c r="DE26" s="182" t="n"/>
      <c r="DF26" s="182" t="n"/>
      <c r="DG26" s="182" t="n"/>
      <c r="DH26" s="182" t="n"/>
      <c r="DI26" s="182" t="n"/>
      <c r="DJ26" s="182" t="n"/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4" t="n"/>
      <c r="EH26" s="184" t="n"/>
      <c r="EI26" s="185">
        <f>SUM(F26:EH26)</f>
        <v/>
      </c>
      <c r="EJ26" s="186">
        <f>E26-EI26</f>
        <v/>
      </c>
    </row>
    <row r="27" ht="18.95" customHeight="1">
      <c r="A27" s="5" t="n">
        <v>26</v>
      </c>
      <c r="B27" s="179" t="n">
        <v>44540</v>
      </c>
      <c r="C27" s="68" t="inlineStr">
        <is>
          <t>EXPEDITORS-E223154862</t>
        </is>
      </c>
      <c r="D27" s="180" t="n">
        <v>44522</v>
      </c>
      <c r="E27" s="181" t="n">
        <v>55</v>
      </c>
      <c r="F27" s="182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3" t="n">
        <v>55</v>
      </c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2" t="n"/>
      <c r="DN27" s="182" t="n"/>
      <c r="DO27" s="182" t="n"/>
      <c r="DP27" s="182" t="n"/>
      <c r="DQ27" s="182" t="n"/>
      <c r="DR27" s="182" t="n"/>
      <c r="DS27" s="182" t="n"/>
      <c r="DT27" s="182" t="n"/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4" t="n"/>
      <c r="EH27" s="184" t="n"/>
      <c r="EI27" s="185">
        <f>SUM(F27:EH27)</f>
        <v/>
      </c>
      <c r="EJ27" s="186">
        <f>E27-EI27</f>
        <v/>
      </c>
    </row>
    <row r="28" ht="18.95" customHeight="1">
      <c r="A28" s="5" t="n">
        <v>27</v>
      </c>
      <c r="B28" s="179" t="n">
        <v>44540</v>
      </c>
      <c r="C28" s="68" t="inlineStr">
        <is>
          <t>3-426-54893</t>
        </is>
      </c>
      <c r="D28" s="180" t="n">
        <v>44484</v>
      </c>
      <c r="E28" s="181" t="n">
        <v>2932.99</v>
      </c>
      <c r="F28" s="182" t="n"/>
      <c r="G28" s="182" t="n"/>
      <c r="H28" s="182" t="n"/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3" t="n">
        <v>143.15</v>
      </c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3" t="n">
        <v>130.21</v>
      </c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3">
        <f>153.72+55.8</f>
        <v/>
      </c>
      <c r="BK28" s="183" t="n">
        <v>53.4</v>
      </c>
      <c r="BL28" s="182" t="n"/>
      <c r="BM28" s="182" t="n"/>
      <c r="BN28" s="182" t="n"/>
      <c r="BO28" s="183" t="n">
        <v>422.7</v>
      </c>
      <c r="BP28" s="182" t="n"/>
      <c r="BQ28" s="182" t="n"/>
      <c r="BR28" s="183">
        <f>422.7+129.46</f>
        <v/>
      </c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3" t="n">
        <v>132.89</v>
      </c>
      <c r="CS28" s="182" t="n"/>
      <c r="CT28" s="182" t="n"/>
      <c r="CU28" s="182" t="n"/>
      <c r="CV28" s="182" t="n"/>
      <c r="CW28" s="182" t="n"/>
      <c r="CX28" s="183">
        <f>196.66+55.8</f>
        <v/>
      </c>
      <c r="CY28" s="182" t="n"/>
      <c r="CZ28" s="182" t="n"/>
      <c r="DA28" s="183" t="n">
        <v>116.36</v>
      </c>
      <c r="DB28" s="182" t="n"/>
      <c r="DC28" s="182" t="n"/>
      <c r="DD28" s="183" t="n">
        <v>160.64</v>
      </c>
      <c r="DE28" s="182" t="n"/>
      <c r="DF28" s="182" t="n"/>
      <c r="DG28" s="182" t="n"/>
      <c r="DH28" s="182" t="n"/>
      <c r="DI28" s="182" t="n"/>
      <c r="DJ28" s="182" t="n"/>
      <c r="DK28" s="183">
        <f>143.15+101.75</f>
        <v/>
      </c>
      <c r="DL28" s="182" t="n"/>
      <c r="DM28" s="182" t="n"/>
      <c r="DN28" s="182" t="n"/>
      <c r="DO28" s="182" t="n"/>
      <c r="DP28" s="182" t="n"/>
      <c r="DQ28" s="182" t="n"/>
      <c r="DR28" s="183" t="n">
        <v>153.72</v>
      </c>
      <c r="DS28" s="182" t="n"/>
      <c r="DT28" s="182" t="n"/>
      <c r="DU28" s="183" t="n">
        <v>116.97</v>
      </c>
      <c r="DV28" s="182" t="n"/>
      <c r="DW28" s="183" t="n">
        <v>188.11</v>
      </c>
      <c r="DX28" s="182" t="n"/>
      <c r="DY28" s="182" t="n"/>
      <c r="DZ28" s="182" t="n"/>
      <c r="EA28" s="182" t="n"/>
      <c r="EB28" s="182" t="n"/>
      <c r="EC28" s="182" t="n"/>
      <c r="ED28" s="182" t="n"/>
      <c r="EE28" s="182" t="n"/>
      <c r="EF28" s="183" t="n">
        <v>55.8</v>
      </c>
      <c r="EG28" s="184" t="n"/>
      <c r="EH28" s="184" t="n"/>
      <c r="EI28" s="185">
        <f>SUM(F28:EH28)</f>
        <v/>
      </c>
      <c r="EJ28" s="186">
        <f>E28-EI28</f>
        <v/>
      </c>
    </row>
    <row r="29" ht="18.95" customHeight="1">
      <c r="A29" s="5" t="n">
        <v>28</v>
      </c>
      <c r="B29" s="179" t="n">
        <v>44540</v>
      </c>
      <c r="C29" s="68" t="inlineStr">
        <is>
          <t>7-541-26130</t>
        </is>
      </c>
      <c r="D29" s="180" t="n">
        <v>44490</v>
      </c>
      <c r="E29" s="181" t="n">
        <v>1313.82</v>
      </c>
      <c r="F29" s="183" t="n">
        <v>13.86</v>
      </c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3" t="n">
        <v>9.720000000000001</v>
      </c>
      <c r="V29" s="182" t="n"/>
      <c r="W29" s="182" t="n"/>
      <c r="X29" s="182" t="n"/>
      <c r="Y29" s="182" t="n"/>
      <c r="Z29" s="183" t="n">
        <v>11.11</v>
      </c>
      <c r="AA29" s="182" t="n"/>
      <c r="AB29" s="182" t="n"/>
      <c r="AC29" s="182" t="n"/>
      <c r="AD29" s="182" t="n"/>
      <c r="AE29" s="182" t="n"/>
      <c r="AF29" s="183" t="n">
        <v>9.77</v>
      </c>
      <c r="AG29" s="182" t="n"/>
      <c r="AH29" s="182" t="n"/>
      <c r="AI29" s="182" t="n"/>
      <c r="AJ29" s="182" t="n"/>
      <c r="AK29" s="182" t="n"/>
      <c r="AL29" s="182" t="n"/>
      <c r="AM29" s="183" t="n">
        <v>9.720000000000001</v>
      </c>
      <c r="AN29" s="182" t="n"/>
      <c r="AO29" s="182" t="n"/>
      <c r="AP29" s="182" t="n"/>
      <c r="AQ29" s="183" t="n">
        <v>33.05</v>
      </c>
      <c r="AR29" s="183" t="n">
        <v>28.93</v>
      </c>
      <c r="AS29" s="182" t="n"/>
      <c r="AT29" s="182" t="n"/>
      <c r="AU29" s="182" t="n"/>
      <c r="AV29" s="183" t="n">
        <v>11.29</v>
      </c>
      <c r="AW29" s="182" t="n"/>
      <c r="AX29" s="182" t="n"/>
      <c r="AY29" s="182" t="n"/>
      <c r="AZ29" s="182" t="n"/>
      <c r="BA29" s="182" t="n"/>
      <c r="BB29" s="182" t="n"/>
      <c r="BC29" s="183" t="n">
        <v>55.88</v>
      </c>
      <c r="BD29" s="182" t="n"/>
      <c r="BE29" s="183" t="n">
        <v>46.3</v>
      </c>
      <c r="BF29" s="183" t="n">
        <v>45.45</v>
      </c>
      <c r="BG29" s="183" t="n">
        <v>11.05</v>
      </c>
      <c r="BH29" s="183" t="n">
        <v>92.52</v>
      </c>
      <c r="BI29" s="183" t="n">
        <v>24.04</v>
      </c>
      <c r="BJ29" s="183" t="n">
        <v>11.11</v>
      </c>
      <c r="BK29" s="183" t="n">
        <v>150.39</v>
      </c>
      <c r="BL29" s="183" t="n">
        <v>11.11</v>
      </c>
      <c r="BM29" s="182" t="n"/>
      <c r="BN29" s="183">
        <f>10.21+13.93</f>
        <v/>
      </c>
      <c r="BO29" s="182" t="n"/>
      <c r="BP29" s="183" t="n">
        <v>15.66</v>
      </c>
      <c r="BQ29" s="182" t="n"/>
      <c r="BR29" s="182" t="n"/>
      <c r="BS29" s="183" t="n">
        <v>144.42</v>
      </c>
      <c r="BT29" s="182" t="n"/>
      <c r="BU29" s="182" t="n"/>
      <c r="BV29" s="182" t="n"/>
      <c r="BW29" s="182" t="n"/>
      <c r="BX29" s="183" t="n">
        <v>84.8</v>
      </c>
      <c r="BY29" s="182" t="n"/>
      <c r="BZ29" s="183" t="n">
        <v>22.76</v>
      </c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3" t="n">
        <v>13.17</v>
      </c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3" t="n">
        <v>11.11</v>
      </c>
      <c r="CW29" s="182" t="n"/>
      <c r="CX29" s="182" t="n"/>
      <c r="CY29" s="182" t="n"/>
      <c r="CZ29" s="183" t="n">
        <v>11.11</v>
      </c>
      <c r="DA29" s="183" t="n">
        <v>16.32</v>
      </c>
      <c r="DB29" s="182" t="n"/>
      <c r="DC29" s="182" t="n"/>
      <c r="DD29" s="182" t="n"/>
      <c r="DE29" s="182" t="n"/>
      <c r="DF29" s="182" t="n"/>
      <c r="DG29" s="183" t="n">
        <v>11.11</v>
      </c>
      <c r="DH29" s="182" t="n"/>
      <c r="DI29" s="182" t="n"/>
      <c r="DJ29" s="182" t="n"/>
      <c r="DK29" s="183" t="n">
        <v>13.71</v>
      </c>
      <c r="DL29" s="182" t="n"/>
      <c r="DM29" s="182" t="n"/>
      <c r="DN29" s="182" t="n"/>
      <c r="DO29" s="182" t="n"/>
      <c r="DP29" s="183" t="n">
        <v>65.23999999999999</v>
      </c>
      <c r="DQ29" s="183" t="n">
        <v>11.05</v>
      </c>
      <c r="DR29" s="183" t="n">
        <v>35.25</v>
      </c>
      <c r="DS29" s="183" t="n">
        <v>13.46</v>
      </c>
      <c r="DT29" s="183" t="n"/>
      <c r="DU29" s="182" t="n"/>
      <c r="DV29" s="183" t="n">
        <v>93.51000000000001</v>
      </c>
      <c r="DW29" s="183" t="n">
        <v>11.11</v>
      </c>
      <c r="DX29" s="182" t="n"/>
      <c r="DY29" s="183" t="n">
        <v>46.38</v>
      </c>
      <c r="DZ29" s="183" t="n">
        <v>10.21</v>
      </c>
      <c r="EA29" s="182" t="n"/>
      <c r="EB29" s="182" t="n"/>
      <c r="EC29" s="182" t="n"/>
      <c r="ED29" s="183" t="n">
        <v>25.01</v>
      </c>
      <c r="EE29" s="182" t="n"/>
      <c r="EF29" s="183" t="n">
        <v>58.99</v>
      </c>
      <c r="EG29" s="184" t="n"/>
      <c r="EH29" s="184" t="n"/>
      <c r="EI29" s="185">
        <f>SUM(F29:EH29)</f>
        <v/>
      </c>
      <c r="EJ29" s="186">
        <f>E29-EI29</f>
        <v/>
      </c>
    </row>
    <row r="30" ht="18.95" customHeight="1">
      <c r="A30" s="5" t="n">
        <v>29</v>
      </c>
      <c r="B30" s="179" t="n">
        <v>44540</v>
      </c>
      <c r="C30" s="68" t="inlineStr">
        <is>
          <t>7-548-42019</t>
        </is>
      </c>
      <c r="D30" s="180" t="n">
        <v>44497</v>
      </c>
      <c r="E30" s="181" t="n">
        <v>1235.94</v>
      </c>
      <c r="F30" s="182" t="n"/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3" t="n">
        <v>84.40000000000001</v>
      </c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3" t="n">
        <v>20.92</v>
      </c>
      <c r="Z30" s="183" t="n">
        <v>24.33</v>
      </c>
      <c r="AA30" s="183" t="n">
        <v>45.61</v>
      </c>
      <c r="AB30" s="183" t="n">
        <v>9.789999999999999</v>
      </c>
      <c r="AC30" s="182" t="n"/>
      <c r="AD30" s="182" t="n"/>
      <c r="AE30" s="182" t="n"/>
      <c r="AF30" s="183" t="n">
        <v>7.28</v>
      </c>
      <c r="AG30" s="182" t="n"/>
      <c r="AH30" s="182" t="n"/>
      <c r="AI30" s="182" t="n"/>
      <c r="AJ30" s="182" t="n"/>
      <c r="AK30" s="183" t="n">
        <v>11.56</v>
      </c>
      <c r="AL30" s="182" t="n"/>
      <c r="AM30" s="183" t="n">
        <v>9.77</v>
      </c>
      <c r="AN30" s="182" t="n"/>
      <c r="AO30" s="183" t="n">
        <v>157</v>
      </c>
      <c r="AP30" s="182" t="n"/>
      <c r="AQ30" s="182" t="n"/>
      <c r="AR30" s="182" t="n"/>
      <c r="AS30" s="182" t="n"/>
      <c r="AT30" s="182" t="n"/>
      <c r="AU30" s="182" t="n"/>
      <c r="AV30" s="182" t="n"/>
      <c r="AW30" s="183" t="n">
        <v>13.96</v>
      </c>
      <c r="AX30" s="182" t="n"/>
      <c r="AY30" s="182" t="n"/>
      <c r="AZ30" s="182" t="n"/>
      <c r="BA30" s="182" t="n"/>
      <c r="BB30" s="183" t="n">
        <v>26.05</v>
      </c>
      <c r="BC30" s="183" t="n">
        <v>28.79</v>
      </c>
      <c r="BD30" s="182" t="n"/>
      <c r="BE30" s="183" t="n">
        <v>18.98</v>
      </c>
      <c r="BF30" s="182" t="n"/>
      <c r="BG30" s="182" t="n"/>
      <c r="BH30" s="183" t="n">
        <v>39.47</v>
      </c>
      <c r="BI30" s="182" t="n"/>
      <c r="BJ30" s="183" t="n">
        <v>18.97</v>
      </c>
      <c r="BK30" s="182" t="n"/>
      <c r="BL30" s="183" t="n">
        <v>7.28</v>
      </c>
      <c r="BM30" s="182" t="n"/>
      <c r="BN30" s="183" t="n">
        <v>72.81</v>
      </c>
      <c r="BO30" s="182" t="n"/>
      <c r="BP30" s="182" t="n"/>
      <c r="BQ30" s="182" t="n"/>
      <c r="BR30" s="182" t="n"/>
      <c r="BS30" s="183" t="n">
        <v>32.32</v>
      </c>
      <c r="BT30" s="183" t="n">
        <v>50.07</v>
      </c>
      <c r="BU30" s="182" t="n"/>
      <c r="BV30" s="182" t="n"/>
      <c r="BW30" s="182" t="n"/>
      <c r="BX30" s="183" t="n">
        <v>23.35</v>
      </c>
      <c r="BY30" s="182" t="n"/>
      <c r="BZ30" s="183" t="n">
        <v>20.92</v>
      </c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3" t="n">
        <v>62.22</v>
      </c>
      <c r="CM30" s="182" t="n"/>
      <c r="CN30" s="182" t="n"/>
      <c r="CO30" s="182" t="n"/>
      <c r="CP30" s="182" t="n"/>
      <c r="CQ30" s="182" t="n"/>
      <c r="CR30" s="182" t="n"/>
      <c r="CS30" s="183" t="n">
        <v>27.69</v>
      </c>
      <c r="CT30" s="182" t="n"/>
      <c r="CU30" s="183" t="n">
        <v>13.48</v>
      </c>
      <c r="CV30" s="182" t="n"/>
      <c r="CW30" s="182" t="n"/>
      <c r="CX30" s="183" t="n">
        <v>18.89</v>
      </c>
      <c r="CY30" s="183" t="n">
        <v>104.09</v>
      </c>
      <c r="CZ30" s="182" t="n"/>
      <c r="DA30" s="182" t="n"/>
      <c r="DB30" s="182" t="n"/>
      <c r="DC30" s="182" t="n"/>
      <c r="DD30" s="182" t="n"/>
      <c r="DE30" s="182" t="n"/>
      <c r="DF30" s="182" t="n"/>
      <c r="DG30" s="182" t="n"/>
      <c r="DH30" s="183" t="n">
        <v>11.43</v>
      </c>
      <c r="DI30" s="182" t="n"/>
      <c r="DJ30" s="182" t="n"/>
      <c r="DK30" s="183" t="n">
        <v>9.789999999999999</v>
      </c>
      <c r="DL30" s="183" t="n">
        <v>13.73</v>
      </c>
      <c r="DM30" s="182" t="n"/>
      <c r="DN30" s="182" t="n"/>
      <c r="DO30" s="182" t="n"/>
      <c r="DP30" s="183" t="n">
        <v>32.91</v>
      </c>
      <c r="DQ30" s="182" t="n"/>
      <c r="DR30" s="182" t="n"/>
      <c r="DS30" s="183" t="n">
        <v>8.35</v>
      </c>
      <c r="DT30" s="183" t="n"/>
      <c r="DU30" s="183" t="n">
        <v>11.58</v>
      </c>
      <c r="DV30" s="183" t="n">
        <v>38.45</v>
      </c>
      <c r="DW30" s="183" t="n">
        <v>126.68</v>
      </c>
      <c r="DX30" s="182" t="n"/>
      <c r="DY30" s="182" t="n"/>
      <c r="DZ30" s="182" t="n"/>
      <c r="EA30" s="182" t="n"/>
      <c r="EB30" s="182" t="n"/>
      <c r="EC30" s="182" t="n"/>
      <c r="ED30" s="183" t="n">
        <v>11.41</v>
      </c>
      <c r="EE30" s="182" t="n"/>
      <c r="EF30" s="183" t="n">
        <v>11.33</v>
      </c>
      <c r="EG30" s="187" t="n">
        <v>10.28</v>
      </c>
      <c r="EH30" s="184" t="n"/>
      <c r="EI30" s="185">
        <f>SUM(F30:EH30)</f>
        <v/>
      </c>
      <c r="EJ30" s="186">
        <f>E30-EI30</f>
        <v/>
      </c>
    </row>
    <row r="31" ht="18.95" customHeight="1">
      <c r="A31" s="5" t="n">
        <v>30</v>
      </c>
      <c r="B31" s="179" t="n">
        <v>44540</v>
      </c>
      <c r="C31" s="68" t="inlineStr">
        <is>
          <t>7-556-24693</t>
        </is>
      </c>
      <c r="D31" s="180" t="n">
        <v>44504</v>
      </c>
      <c r="E31" s="181" t="n">
        <v>2725.4</v>
      </c>
      <c r="F31" s="183" t="n">
        <v>23.46</v>
      </c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3" t="n">
        <v>54.57</v>
      </c>
      <c r="V31" s="182" t="n"/>
      <c r="W31" s="182" t="n"/>
      <c r="X31" s="182" t="n"/>
      <c r="Y31" s="182" t="n"/>
      <c r="Z31" s="183" t="n">
        <v>9.789999999999999</v>
      </c>
      <c r="AA31" s="182" t="n"/>
      <c r="AB31" s="182" t="n"/>
      <c r="AC31" s="183" t="n">
        <v>11.13</v>
      </c>
      <c r="AD31" s="182" t="n"/>
      <c r="AE31" s="182" t="n"/>
      <c r="AF31" s="182" t="n"/>
      <c r="AG31" s="182" t="n"/>
      <c r="AH31" s="182" t="n"/>
      <c r="AI31" s="182" t="n"/>
      <c r="AJ31" s="182" t="n"/>
      <c r="AK31" s="183" t="n">
        <v>13.65</v>
      </c>
      <c r="AL31" s="182" t="n"/>
      <c r="AM31" s="182" t="n"/>
      <c r="AN31" s="182" t="n"/>
      <c r="AO31" s="182" t="n"/>
      <c r="AP31" s="182" t="n"/>
      <c r="AQ31" s="183">
        <f>9.79+9.79</f>
        <v/>
      </c>
      <c r="AR31" s="183" t="n">
        <v>14.14</v>
      </c>
      <c r="AS31" s="182" t="n"/>
      <c r="AT31" s="182" t="n"/>
      <c r="AU31" s="183" t="n">
        <v>58.98</v>
      </c>
      <c r="AV31" s="182" t="n"/>
      <c r="AW31" s="182" t="n"/>
      <c r="AX31" s="182" t="n"/>
      <c r="AY31" s="182" t="n"/>
      <c r="AZ31" s="182" t="n"/>
      <c r="BA31" s="183" t="n">
        <v>21.42</v>
      </c>
      <c r="BB31" s="183" t="n">
        <v>25.95</v>
      </c>
      <c r="BC31" s="183" t="n">
        <v>13.96</v>
      </c>
      <c r="BD31" s="183" t="n">
        <v>19.62</v>
      </c>
      <c r="BE31" s="182" t="n"/>
      <c r="BF31" s="182" t="n"/>
      <c r="BG31" s="182" t="n"/>
      <c r="BH31" s="183" t="n">
        <v>19.84</v>
      </c>
      <c r="BI31" s="183" t="n">
        <v>27.72</v>
      </c>
      <c r="BJ31" s="183" t="n">
        <v>48.02</v>
      </c>
      <c r="BK31" s="182" t="n"/>
      <c r="BL31" s="182" t="n"/>
      <c r="BM31" s="182" t="n"/>
      <c r="BN31" s="183" t="n">
        <v>149.33</v>
      </c>
      <c r="BO31" s="183" t="n">
        <v>135.01</v>
      </c>
      <c r="BP31" s="182" t="n"/>
      <c r="BQ31" s="182" t="n"/>
      <c r="BR31" s="182" t="n"/>
      <c r="BS31" s="182" t="n"/>
      <c r="BT31" s="183" t="n">
        <v>11.13</v>
      </c>
      <c r="BU31" s="182" t="n"/>
      <c r="BV31" s="183" t="n">
        <v>11.27</v>
      </c>
      <c r="BW31" s="182" t="n"/>
      <c r="BX31" s="183" t="n">
        <v>23.03</v>
      </c>
      <c r="BY31" s="182" t="n"/>
      <c r="BZ31" s="183" t="n">
        <v>19.3</v>
      </c>
      <c r="CA31" s="182" t="n"/>
      <c r="CB31" s="182" t="n"/>
      <c r="CC31" s="183" t="n">
        <v>25.52</v>
      </c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3" t="n">
        <v>13.37</v>
      </c>
      <c r="CM31" s="182" t="n"/>
      <c r="CN31" s="182" t="n"/>
      <c r="CO31" s="183" t="n">
        <v>7.97</v>
      </c>
      <c r="CP31" s="182" t="n"/>
      <c r="CQ31" s="182" t="n"/>
      <c r="CR31" s="182" t="n"/>
      <c r="CS31" s="183" t="n">
        <v>15.26</v>
      </c>
      <c r="CT31" s="183" t="n">
        <v>17.89</v>
      </c>
      <c r="CU31" s="182" t="n"/>
      <c r="CV31" s="183" t="n">
        <v>13.37</v>
      </c>
      <c r="CW31" s="182" t="n"/>
      <c r="CX31" s="182" t="n"/>
      <c r="CY31" s="182" t="n"/>
      <c r="CZ31" s="182" t="n"/>
      <c r="DA31" s="182" t="n"/>
      <c r="DB31" s="183" t="n">
        <v>13.24</v>
      </c>
      <c r="DC31" s="182" t="n"/>
      <c r="DD31" s="182" t="n"/>
      <c r="DE31" s="182" t="n"/>
      <c r="DF31" s="182" t="n"/>
      <c r="DG31" s="182" t="n"/>
      <c r="DH31" s="182" t="n"/>
      <c r="DI31" s="182" t="n"/>
      <c r="DJ31" s="182" t="n"/>
      <c r="DK31" s="183" t="n">
        <v>10.28</v>
      </c>
      <c r="DL31" s="182" t="n"/>
      <c r="DM31" s="183" t="n">
        <v>49.52</v>
      </c>
      <c r="DN31" s="182" t="n"/>
      <c r="DO31" s="182" t="n"/>
      <c r="DP31" s="182" t="n"/>
      <c r="DQ31" s="183" t="n">
        <v>454.93</v>
      </c>
      <c r="DR31" s="183" t="n">
        <v>25.23</v>
      </c>
      <c r="DS31" s="183" t="n">
        <v>127.95</v>
      </c>
      <c r="DT31" s="183" t="n"/>
      <c r="DU31" s="183" t="n">
        <v>30.27</v>
      </c>
      <c r="DV31" s="182" t="n"/>
      <c r="DW31" s="183" t="n">
        <v>58.46</v>
      </c>
      <c r="DX31" s="182" t="n"/>
      <c r="DY31" s="182" t="n"/>
      <c r="DZ31" s="183" t="n">
        <v>22.26</v>
      </c>
      <c r="EA31" s="182" t="n"/>
      <c r="EB31" s="182" t="n"/>
      <c r="EC31" s="183" t="n">
        <v>7.87</v>
      </c>
      <c r="ED31" s="183" t="n">
        <v>11.43</v>
      </c>
      <c r="EE31" s="183" t="n">
        <v>694.35</v>
      </c>
      <c r="EF31" s="183" t="n">
        <v>20.77</v>
      </c>
      <c r="EG31" s="187" t="n">
        <v>374.56</v>
      </c>
      <c r="EH31" s="184" t="n"/>
      <c r="EI31" s="185">
        <f>SUM(F31:EH31)</f>
        <v/>
      </c>
      <c r="EJ31" s="186">
        <f>E31-EI31</f>
        <v/>
      </c>
    </row>
    <row r="32" ht="18.95" customHeight="1">
      <c r="A32" s="5" t="n">
        <v>31</v>
      </c>
      <c r="B32" s="179" t="n">
        <v>44540</v>
      </c>
      <c r="C32" s="68" t="inlineStr">
        <is>
          <t>3-433-56091</t>
        </is>
      </c>
      <c r="D32" s="180" t="n">
        <v>44505</v>
      </c>
      <c r="E32" s="181" t="n">
        <v>7540.86</v>
      </c>
      <c r="F32" s="182" t="n"/>
      <c r="G32" s="182" t="n"/>
      <c r="H32" s="182" t="n"/>
      <c r="I32" s="182" t="n"/>
      <c r="J32" s="183" t="n">
        <v>167.18</v>
      </c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3" t="n">
        <v>98.47</v>
      </c>
      <c r="AB32" s="183" t="n">
        <v>186.64</v>
      </c>
      <c r="AC32" s="182" t="n"/>
      <c r="AD32" s="183" t="n">
        <v>305.28</v>
      </c>
      <c r="AE32" s="182" t="n"/>
      <c r="AF32" s="182" t="n"/>
      <c r="AG32" s="182" t="n"/>
      <c r="AH32" s="182" t="n"/>
      <c r="AI32" s="182" t="n"/>
      <c r="AJ32" s="182" t="n"/>
      <c r="AK32" s="182" t="n"/>
      <c r="AL32" s="183" t="n">
        <v>202.76</v>
      </c>
      <c r="AM32" s="182" t="n"/>
      <c r="AN32" s="182" t="n"/>
      <c r="AO32" s="183" t="n">
        <v>484.95</v>
      </c>
      <c r="AP32" s="182" t="n"/>
      <c r="AQ32" s="182" t="n"/>
      <c r="AR32" s="182" t="n"/>
      <c r="AS32" s="182" t="n"/>
      <c r="AT32" s="182" t="n"/>
      <c r="AU32" s="183" t="n">
        <v>178.94</v>
      </c>
      <c r="AV32" s="182" t="n"/>
      <c r="AW32" s="183" t="n">
        <v>155.1</v>
      </c>
      <c r="AX32" s="182" t="n"/>
      <c r="AY32" s="182" t="n"/>
      <c r="AZ32" s="183" t="n">
        <v>287.95</v>
      </c>
      <c r="BA32" s="182" t="n"/>
      <c r="BB32" s="182" t="n"/>
      <c r="BC32" s="182" t="n"/>
      <c r="BD32" s="182" t="n"/>
      <c r="BE32" s="183" t="n">
        <v>149.03</v>
      </c>
      <c r="BF32" s="182" t="n"/>
      <c r="BG32" s="182" t="n"/>
      <c r="BH32" s="183" t="n">
        <v>586.95</v>
      </c>
      <c r="BI32" s="182" t="n"/>
      <c r="BJ32" s="183" t="n">
        <v>223.48</v>
      </c>
      <c r="BK32" s="182" t="n"/>
      <c r="BL32" s="182" t="n"/>
      <c r="BM32" s="182" t="n"/>
      <c r="BN32" s="182" t="n"/>
      <c r="BO32" s="182" t="n"/>
      <c r="BP32" s="236" t="n">
        <v>459.28</v>
      </c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3" t="n">
        <v>922.6799999999999</v>
      </c>
      <c r="CB32" s="182" t="n"/>
      <c r="CC32" s="182" t="n"/>
      <c r="CD32" s="183" t="n">
        <v>200.2</v>
      </c>
      <c r="CE32" s="182" t="n"/>
      <c r="CF32" s="182" t="n"/>
      <c r="CG32" s="182" t="n"/>
      <c r="CH32" s="182" t="n"/>
      <c r="CI32" s="182" t="n"/>
      <c r="CJ32" s="182" t="n"/>
      <c r="CK32" s="182" t="n"/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2" t="n"/>
      <c r="CU32" s="183" t="n">
        <v>315.32</v>
      </c>
      <c r="CV32" s="183" t="n">
        <v>122.21</v>
      </c>
      <c r="CW32" s="182" t="n"/>
      <c r="CX32" s="182" t="n"/>
      <c r="CY32" s="182" t="n"/>
      <c r="CZ32" s="182" t="n"/>
      <c r="DA32" s="182" t="n"/>
      <c r="DB32" s="183" t="n">
        <v>99.7</v>
      </c>
      <c r="DC32" s="182" t="n"/>
      <c r="DD32" s="182" t="n"/>
      <c r="DE32" s="182" t="n"/>
      <c r="DF32" s="182" t="n"/>
      <c r="DG32" s="182" t="n"/>
      <c r="DH32" s="182" t="n"/>
      <c r="DI32" s="182" t="n"/>
      <c r="DJ32" s="182" t="n"/>
      <c r="DK32" s="183" t="n">
        <v>130.65</v>
      </c>
      <c r="DL32" s="182" t="n"/>
      <c r="DM32" s="183" t="n">
        <v>155.1</v>
      </c>
      <c r="DN32" s="183" t="n">
        <v>273.76</v>
      </c>
      <c r="DO32" s="183" t="n">
        <v>232.59</v>
      </c>
      <c r="DP32" s="182" t="n"/>
      <c r="DQ32" s="183" t="n">
        <v>145.22</v>
      </c>
      <c r="DR32" s="182" t="n"/>
      <c r="DS32" s="183" t="n">
        <v>164.7</v>
      </c>
      <c r="DT32" s="183" t="n"/>
      <c r="DU32" s="183" t="n">
        <v>134.74</v>
      </c>
      <c r="DV32" s="183" t="n">
        <v>434.48</v>
      </c>
      <c r="DW32" s="183" t="n">
        <v>452.27</v>
      </c>
      <c r="DX32" s="182" t="n"/>
      <c r="DY32" s="182" t="n"/>
      <c r="DZ32" s="183" t="n">
        <v>71.03</v>
      </c>
      <c r="EA32" s="182" t="n"/>
      <c r="EB32" s="182" t="n"/>
      <c r="EC32" s="182" t="n"/>
      <c r="ED32" s="182" t="n"/>
      <c r="EE32" s="182" t="n"/>
      <c r="EF32" s="183" t="n">
        <v>200.2</v>
      </c>
      <c r="EG32" s="184" t="n"/>
      <c r="EH32" s="184" t="n"/>
      <c r="EI32" s="185">
        <f>SUM(F32:EH32)</f>
        <v/>
      </c>
      <c r="EJ32" s="186">
        <f>E32-EI32</f>
        <v/>
      </c>
    </row>
    <row r="33" ht="18.95" customHeight="1">
      <c r="A33" s="5" t="n">
        <v>32</v>
      </c>
      <c r="B33" s="179" t="n">
        <v>44540</v>
      </c>
      <c r="C33" s="68" t="inlineStr">
        <is>
          <t>7-563-44237</t>
        </is>
      </c>
      <c r="D33" s="180" t="n">
        <v>44511</v>
      </c>
      <c r="E33" s="181" t="n">
        <v>1170.65</v>
      </c>
      <c r="F33" s="183" t="n">
        <v>11.27</v>
      </c>
      <c r="G33" s="183" t="n">
        <v>7.38</v>
      </c>
      <c r="H33" s="182" t="n"/>
      <c r="I33" s="182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3" t="n">
        <v>46.49</v>
      </c>
      <c r="S33" s="182" t="n"/>
      <c r="T33" s="182" t="n"/>
      <c r="U33" s="183" t="n">
        <v>219.44</v>
      </c>
      <c r="V33" s="182" t="n"/>
      <c r="W33" s="182" t="n"/>
      <c r="X33" s="183" t="n">
        <v>21.65</v>
      </c>
      <c r="Y33" s="182" t="n"/>
      <c r="Z33" s="182" t="n"/>
      <c r="AA33" s="182" t="n"/>
      <c r="AB33" s="182" t="n"/>
      <c r="AC33" s="182" t="n"/>
      <c r="AD33" s="183" t="n">
        <v>11.03</v>
      </c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3" t="n">
        <v>47.68</v>
      </c>
      <c r="AO33" s="182" t="n"/>
      <c r="AP33" s="182" t="n"/>
      <c r="AQ33" s="182" t="n"/>
      <c r="AR33" s="183" t="n">
        <v>19.05</v>
      </c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3" t="n">
        <v>14.14</v>
      </c>
      <c r="BD33" s="182" t="n"/>
      <c r="BE33" s="182" t="n"/>
      <c r="BF33" s="182" t="n"/>
      <c r="BG33" s="182" t="n"/>
      <c r="BH33" s="182" t="n"/>
      <c r="BI33" s="183" t="n">
        <v>9.9</v>
      </c>
      <c r="BJ33" s="183" t="n">
        <v>9.9</v>
      </c>
      <c r="BK33" s="182" t="n"/>
      <c r="BL33" s="182" t="n"/>
      <c r="BM33" s="182" t="n"/>
      <c r="BN33" s="183" t="n">
        <v>14.14</v>
      </c>
      <c r="BO33" s="183" t="n">
        <v>51.93</v>
      </c>
      <c r="BP33" s="183" t="n">
        <v>29.56</v>
      </c>
      <c r="BQ33" s="182" t="n"/>
      <c r="BR33" s="183" t="n">
        <v>21.32</v>
      </c>
      <c r="BS33" s="183" t="n">
        <v>51.85</v>
      </c>
      <c r="BT33" s="183" t="n">
        <v>11.27</v>
      </c>
      <c r="BU33" s="182" t="n"/>
      <c r="BV33" s="182" t="n"/>
      <c r="BW33" s="182" t="n"/>
      <c r="BX33" s="182" t="n"/>
      <c r="BY33" s="182" t="n"/>
      <c r="BZ33" s="182" t="n"/>
      <c r="CA33" s="182" t="n"/>
      <c r="CB33" s="183" t="n">
        <v>17.27</v>
      </c>
      <c r="CC33" s="183" t="n">
        <v>53.73</v>
      </c>
      <c r="CD33" s="182" t="n"/>
      <c r="CE33" s="183" t="n">
        <v>14.52</v>
      </c>
      <c r="CF33" s="182" t="n"/>
      <c r="CG33" s="182" t="n"/>
      <c r="CH33" s="182" t="n"/>
      <c r="CI33" s="182" t="n"/>
      <c r="CJ33" s="182" t="n"/>
      <c r="CK33" s="182" t="n"/>
      <c r="CL33" s="182" t="n"/>
      <c r="CM33" s="182" t="n"/>
      <c r="CN33" s="182" t="n"/>
      <c r="CO33" s="183" t="n">
        <v>19.61</v>
      </c>
      <c r="CP33" s="183" t="n">
        <v>11.27</v>
      </c>
      <c r="CQ33" s="182" t="n"/>
      <c r="CR33" s="182" t="n"/>
      <c r="CS33" s="183" t="n">
        <v>7.37</v>
      </c>
      <c r="CT33" s="182" t="n"/>
      <c r="CU33" s="183" t="n">
        <v>7.95</v>
      </c>
      <c r="CV33" s="182" t="n"/>
      <c r="CW33" s="183" t="n">
        <v>28.81</v>
      </c>
      <c r="CX33" s="182" t="n"/>
      <c r="CY33" s="183" t="n">
        <v>11.7</v>
      </c>
      <c r="CZ33" s="182" t="n"/>
      <c r="DA33" s="182" t="n"/>
      <c r="DB33" s="182" t="n"/>
      <c r="DC33" s="182" t="n"/>
      <c r="DD33" s="182" t="n"/>
      <c r="DE33" s="183" t="n">
        <v>7.95</v>
      </c>
      <c r="DF33" s="182" t="n"/>
      <c r="DG33" s="182" t="n"/>
      <c r="DH33" s="183" t="n">
        <v>7.37</v>
      </c>
      <c r="DI33" s="182" t="n"/>
      <c r="DJ33" s="182" t="n"/>
      <c r="DK33" s="183" t="n">
        <v>7.97</v>
      </c>
      <c r="DL33" s="182" t="n"/>
      <c r="DM33" s="182" t="n"/>
      <c r="DN33" s="183" t="n">
        <v>17.89</v>
      </c>
      <c r="DO33" s="182" t="n"/>
      <c r="DP33" s="183" t="n">
        <v>120.7</v>
      </c>
      <c r="DQ33" s="183" t="n">
        <v>58.32</v>
      </c>
      <c r="DR33" s="183" t="n">
        <v>23</v>
      </c>
      <c r="DS33" s="182" t="n"/>
      <c r="DT33" s="182" t="n"/>
      <c r="DU33" s="183" t="n">
        <v>13.35</v>
      </c>
      <c r="DV33" s="183" t="n">
        <v>32.11</v>
      </c>
      <c r="DW33" s="183" t="n">
        <v>33.26</v>
      </c>
      <c r="DX33" s="182" t="n"/>
      <c r="DY33" s="182" t="n"/>
      <c r="DZ33" s="182" t="n"/>
      <c r="EA33" s="182" t="n"/>
      <c r="EB33" s="182" t="n"/>
      <c r="EC33" s="182" t="n"/>
      <c r="ED33" s="182" t="n"/>
      <c r="EE33" s="182" t="n"/>
      <c r="EF33" s="183" t="n">
        <v>9.359999999999999</v>
      </c>
      <c r="EG33" s="187" t="n">
        <v>69.14</v>
      </c>
      <c r="EH33" s="184" t="n"/>
      <c r="EI33" s="185">
        <f>SUM(F33:EH33)</f>
        <v/>
      </c>
      <c r="EJ33" s="186">
        <f>E33-EI33</f>
        <v/>
      </c>
    </row>
    <row r="34" ht="18.95" customHeight="1">
      <c r="A34" s="5" t="n">
        <v>33</v>
      </c>
      <c r="B34" s="179" t="n">
        <v>44540</v>
      </c>
      <c r="C34" s="68" t="inlineStr">
        <is>
          <t>3-435-95852</t>
        </is>
      </c>
      <c r="D34" s="180" t="n">
        <v>44512</v>
      </c>
      <c r="E34" s="181" t="n">
        <v>6677.68</v>
      </c>
      <c r="F34" s="182" t="n"/>
      <c r="G34" s="183" t="n">
        <v>79.81</v>
      </c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3" t="n">
        <v>154.82</v>
      </c>
      <c r="V34" s="182" t="n"/>
      <c r="W34" s="182" t="n"/>
      <c r="X34" s="183" t="n">
        <v>56.21</v>
      </c>
      <c r="Y34" s="182" t="n"/>
      <c r="Z34" s="182" t="n"/>
      <c r="AA34" s="183" t="n">
        <v>196.66</v>
      </c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3" t="n">
        <v>131.33</v>
      </c>
      <c r="AO34" s="182" t="n"/>
      <c r="AP34" s="182" t="n"/>
      <c r="AQ34" s="182" t="n"/>
      <c r="AR34" s="182" t="n"/>
      <c r="AS34" s="182" t="n"/>
      <c r="AT34" s="182" t="n"/>
      <c r="AU34" s="183" t="n">
        <v>362.18</v>
      </c>
      <c r="AV34" s="182" t="n"/>
      <c r="AW34" s="182" t="n"/>
      <c r="AX34" s="182" t="n"/>
      <c r="AY34" s="182" t="n"/>
      <c r="AZ34" s="183" t="n">
        <v>162</v>
      </c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3" t="n">
        <v>154.82</v>
      </c>
      <c r="BM34" s="182" t="n"/>
      <c r="BN34" s="182" t="n"/>
      <c r="BO34" s="183" t="n">
        <v>209.27</v>
      </c>
      <c r="BP34" s="182" t="n"/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3" t="n">
        <v>56.21</v>
      </c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3" t="n">
        <v>638.88</v>
      </c>
      <c r="CV34" s="183" t="n">
        <v>428.8</v>
      </c>
      <c r="CW34" s="183" t="n">
        <v>241.19</v>
      </c>
      <c r="CX34" s="182" t="n"/>
      <c r="CY34" s="182" t="n"/>
      <c r="CZ34" s="182" t="n"/>
      <c r="DA34" s="182" t="n"/>
      <c r="DB34" s="182" t="n"/>
      <c r="DC34" s="183" t="n">
        <v>118.66</v>
      </c>
      <c r="DD34" s="182" t="n"/>
      <c r="DE34" s="183" t="n">
        <v>53.79</v>
      </c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3" t="n">
        <v>134.74</v>
      </c>
      <c r="DO34" s="182" t="n"/>
      <c r="DP34" s="183" t="n">
        <v>381.04</v>
      </c>
      <c r="DQ34" s="183" t="n">
        <v>1003.56</v>
      </c>
      <c r="DR34" s="182" t="n"/>
      <c r="DS34" s="183" t="n">
        <v>334.32</v>
      </c>
      <c r="DT34" s="183" t="n"/>
      <c r="DU34" s="183" t="n">
        <v>54.45</v>
      </c>
      <c r="DV34" s="182" t="n"/>
      <c r="DW34" s="183" t="n">
        <v>160.22</v>
      </c>
      <c r="DX34" s="183" t="n">
        <v>413.62</v>
      </c>
      <c r="DY34" s="182" t="n"/>
      <c r="DZ34" s="182" t="n"/>
      <c r="EA34" s="182" t="n"/>
      <c r="EB34" s="182" t="n"/>
      <c r="EC34" s="182" t="n"/>
      <c r="ED34" s="182" t="n"/>
      <c r="EE34" s="183" t="n">
        <v>1151.1</v>
      </c>
      <c r="EF34" s="182" t="n"/>
      <c r="EG34" s="184" t="n"/>
      <c r="EH34" s="184" t="n"/>
      <c r="EI34" s="185">
        <f>SUM(F34:EH34)</f>
        <v/>
      </c>
      <c r="EJ34" s="186">
        <f>E34-EI34</f>
        <v/>
      </c>
    </row>
    <row r="35" ht="18.95" customHeight="1">
      <c r="A35" s="5" t="n">
        <v>34</v>
      </c>
      <c r="B35" s="179" t="n">
        <v>44540</v>
      </c>
      <c r="C35" s="68" t="inlineStr">
        <is>
          <t>7-571-62854</t>
        </is>
      </c>
      <c r="D35" s="180" t="n">
        <v>44518</v>
      </c>
      <c r="E35" s="181" t="n">
        <v>1379.75</v>
      </c>
      <c r="F35" s="183" t="n">
        <v>13.35</v>
      </c>
      <c r="G35" s="183" t="n">
        <v>74.88</v>
      </c>
      <c r="H35" s="182" t="n"/>
      <c r="I35" s="182" t="n"/>
      <c r="J35" s="182" t="n"/>
      <c r="K35" s="182" t="n"/>
      <c r="L35" s="182" t="n"/>
      <c r="M35" s="183" t="n">
        <v>36.89</v>
      </c>
      <c r="N35" s="182" t="n"/>
      <c r="O35" s="182" t="n"/>
      <c r="P35" s="182" t="n"/>
      <c r="Q35" s="182" t="n"/>
      <c r="R35" s="183" t="n">
        <v>29.42</v>
      </c>
      <c r="S35" s="182" t="n"/>
      <c r="T35" s="182" t="n"/>
      <c r="U35" s="182" t="n"/>
      <c r="V35" s="182" t="n"/>
      <c r="W35" s="182" t="n"/>
      <c r="X35" s="183" t="n">
        <v>15.42</v>
      </c>
      <c r="Y35" s="182" t="n"/>
      <c r="Z35" s="182" t="n"/>
      <c r="AA35" s="182" t="n"/>
      <c r="AB35" s="182" t="n"/>
      <c r="AC35" s="182" t="n"/>
      <c r="AD35" s="182" t="n"/>
      <c r="AE35" s="182" t="n"/>
      <c r="AF35" s="183" t="n">
        <v>10.6</v>
      </c>
      <c r="AG35" s="182" t="n"/>
      <c r="AH35" s="182" t="n"/>
      <c r="AI35" s="182" t="n"/>
      <c r="AJ35" s="182" t="n"/>
      <c r="AK35" s="183" t="n">
        <v>24.2</v>
      </c>
      <c r="AL35" s="182" t="n"/>
      <c r="AM35" s="182" t="n"/>
      <c r="AN35" s="183" t="n">
        <v>9.9</v>
      </c>
      <c r="AO35" s="182" t="n"/>
      <c r="AP35" s="182" t="n"/>
      <c r="AQ35" s="182" t="n"/>
      <c r="AR35" s="183" t="n">
        <v>32.84</v>
      </c>
      <c r="AS35" s="183" t="n">
        <v>17.95</v>
      </c>
      <c r="AT35" s="182" t="n"/>
      <c r="AU35" s="183" t="n">
        <v>6.73</v>
      </c>
      <c r="AV35" s="182" t="n"/>
      <c r="AW35" s="182" t="n"/>
      <c r="AX35" s="183" t="n">
        <v>232.08</v>
      </c>
      <c r="AY35" s="182" t="n"/>
      <c r="AZ35" s="182" t="n"/>
      <c r="BA35" s="182" t="n"/>
      <c r="BB35" s="182" t="n"/>
      <c r="BC35" s="183" t="n">
        <v>11.56</v>
      </c>
      <c r="BD35" s="182" t="n"/>
      <c r="BE35" s="183" t="n">
        <v>9.9</v>
      </c>
      <c r="BF35" s="182" t="n"/>
      <c r="BG35" s="182" t="n"/>
      <c r="BH35" s="182" t="n"/>
      <c r="BI35" s="183" t="n">
        <v>17.13</v>
      </c>
      <c r="BJ35" s="183" t="n">
        <v>180.35</v>
      </c>
      <c r="BK35" s="182" t="n"/>
      <c r="BL35" s="182" t="n"/>
      <c r="BM35" s="183" t="n">
        <v>50.93</v>
      </c>
      <c r="BN35" s="183" t="n">
        <v>34.62</v>
      </c>
      <c r="BO35" s="183" t="n">
        <v>18.5</v>
      </c>
      <c r="BP35" s="114" t="n"/>
      <c r="BQ35" s="183" t="n">
        <v>35.56</v>
      </c>
      <c r="BR35" s="183" t="n">
        <v>9.390000000000001</v>
      </c>
      <c r="BS35" s="182" t="n"/>
      <c r="BT35" s="182" t="n"/>
      <c r="BU35" s="182" t="n"/>
      <c r="BV35" s="182" t="n"/>
      <c r="BW35" s="183" t="n">
        <v>7.95</v>
      </c>
      <c r="BX35" s="182" t="n"/>
      <c r="BY35" s="182" t="n"/>
      <c r="BZ35" s="183" t="n">
        <v>18.55</v>
      </c>
      <c r="CA35" s="183" t="n">
        <v>27.74</v>
      </c>
      <c r="CB35" s="183" t="n">
        <v>74.55</v>
      </c>
      <c r="CC35" s="183">
        <f>11.25+19.39</f>
        <v/>
      </c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3" t="n">
        <v>33.9</v>
      </c>
      <c r="CX35" s="182" t="n"/>
      <c r="CY35" s="182" t="n"/>
      <c r="CZ35" s="182" t="n"/>
      <c r="DA35" s="182" t="n"/>
      <c r="DB35" s="182" t="n"/>
      <c r="DC35" s="182" t="n"/>
      <c r="DD35" s="183" t="n">
        <v>7.95</v>
      </c>
      <c r="DE35" s="183" t="n">
        <v>5.83</v>
      </c>
      <c r="DF35" s="182" t="n"/>
      <c r="DG35" s="182" t="n"/>
      <c r="DH35" s="182" t="n"/>
      <c r="DI35" s="183" t="n">
        <v>7.95</v>
      </c>
      <c r="DJ35" s="183" t="n"/>
      <c r="DK35" s="182" t="n"/>
      <c r="DL35" s="182" t="n"/>
      <c r="DM35" s="183" t="n">
        <v>29.93</v>
      </c>
      <c r="DN35" s="183" t="n">
        <v>10.31</v>
      </c>
      <c r="DO35" s="182" t="n"/>
      <c r="DP35" s="182" t="n"/>
      <c r="DQ35" s="183" t="n">
        <v>50.65</v>
      </c>
      <c r="DR35" s="182" t="n"/>
      <c r="DS35" s="183" t="n">
        <v>68.22</v>
      </c>
      <c r="DT35" s="183" t="n"/>
      <c r="DU35" s="182" t="n"/>
      <c r="DV35" s="182" t="n"/>
      <c r="DW35" s="183" t="n">
        <v>13.35</v>
      </c>
      <c r="DX35" s="182" t="n"/>
      <c r="DY35" s="182" t="n"/>
      <c r="DZ35" s="182" t="n"/>
      <c r="EA35" s="182" t="n"/>
      <c r="EB35" s="182" t="n"/>
      <c r="EC35" s="182" t="n"/>
      <c r="ED35" s="182" t="n"/>
      <c r="EE35" s="183" t="n">
        <v>82.86</v>
      </c>
      <c r="EF35" s="183" t="n">
        <v>37.17</v>
      </c>
      <c r="EG35" s="184" t="n"/>
      <c r="EH35" s="184" t="n"/>
      <c r="EI35" s="185">
        <f>SUM(F35:EH35)</f>
        <v/>
      </c>
      <c r="EJ35" s="186">
        <f>E35-EI35</f>
        <v/>
      </c>
    </row>
    <row r="36" ht="18.95" customHeight="1">
      <c r="A36" s="5" t="n">
        <v>35</v>
      </c>
      <c r="B36" s="179" t="n">
        <v>44540</v>
      </c>
      <c r="C36" s="68" t="inlineStr">
        <is>
          <t>3-438-30914</t>
        </is>
      </c>
      <c r="D36" s="180" t="n">
        <v>44519</v>
      </c>
      <c r="E36" s="181" t="n">
        <v>11518.11</v>
      </c>
      <c r="F36" s="182" t="n"/>
      <c r="G36" s="183" t="n">
        <v>392.02</v>
      </c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3" t="n">
        <v>196.01</v>
      </c>
      <c r="V36" s="182" t="n"/>
      <c r="W36" s="182" t="n"/>
      <c r="X36" s="183" t="n">
        <v>169.94</v>
      </c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3" t="n">
        <v>166.2</v>
      </c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3" t="n">
        <v>755.1900000000001</v>
      </c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3" t="n">
        <v>196.01</v>
      </c>
      <c r="BZ36" s="182" t="n"/>
      <c r="CA36" s="182" t="n"/>
      <c r="CB36" s="183" t="n">
        <v>476.98</v>
      </c>
      <c r="CC36" s="182" t="n"/>
      <c r="CD36" s="182" t="n"/>
      <c r="CE36" s="183" t="n">
        <v>73.77</v>
      </c>
      <c r="CF36" s="182" t="n"/>
      <c r="CG36" s="182" t="n"/>
      <c r="CH36" s="182" t="n"/>
      <c r="CI36" s="182" t="n"/>
      <c r="CJ36" s="183" t="n">
        <v>300.38</v>
      </c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3" t="n">
        <v>2969.15</v>
      </c>
      <c r="CV36" s="182" t="n"/>
      <c r="CW36" s="183" t="n">
        <v>873.9400000000001</v>
      </c>
      <c r="CX36" s="182" t="n"/>
      <c r="CY36" s="182" t="n"/>
      <c r="CZ36" s="182" t="n"/>
      <c r="DA36" s="183" t="n">
        <v>334.7</v>
      </c>
      <c r="DB36" s="182" t="n"/>
      <c r="DC36" s="182" t="n"/>
      <c r="DD36" s="182" t="n"/>
      <c r="DE36" s="183" t="n">
        <v>376.89</v>
      </c>
      <c r="DF36" s="182" t="n"/>
      <c r="DG36" s="182" t="n"/>
      <c r="DH36" s="182" t="n"/>
      <c r="DI36" s="183" t="n">
        <v>285.1</v>
      </c>
      <c r="DJ36" s="183" t="n"/>
      <c r="DK36" s="182" t="n"/>
      <c r="DL36" s="183" t="n">
        <v>427.97</v>
      </c>
      <c r="DM36" s="183" t="n">
        <v>118.45</v>
      </c>
      <c r="DN36" s="183" t="n">
        <v>241.68</v>
      </c>
      <c r="DO36" s="182" t="n"/>
      <c r="DP36" s="182" t="n"/>
      <c r="DQ36" s="183" t="n">
        <v>2031.88</v>
      </c>
      <c r="DR36" s="182" t="n"/>
      <c r="DS36" s="182" t="n"/>
      <c r="DT36" s="182" t="n"/>
      <c r="DU36" s="183" t="n">
        <v>175.34</v>
      </c>
      <c r="DV36" s="182" t="n"/>
      <c r="DW36" s="183" t="n">
        <v>409.38</v>
      </c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3" t="n">
        <v>547.13</v>
      </c>
      <c r="EG36" s="184" t="n"/>
      <c r="EH36" s="184" t="n"/>
      <c r="EI36" s="185">
        <f>SUM(F36:EH36)</f>
        <v/>
      </c>
      <c r="EJ36" s="186">
        <f>E36-EI36</f>
        <v/>
      </c>
    </row>
    <row r="37" ht="18.95" customHeight="1">
      <c r="A37" s="5" t="n">
        <v>36</v>
      </c>
      <c r="B37" s="179" t="n">
        <v>44544</v>
      </c>
      <c r="C37" s="94" t="inlineStr">
        <is>
          <t>ARROW4500638246,4500638647</t>
        </is>
      </c>
      <c r="D37" s="95" t="n">
        <v>44518</v>
      </c>
      <c r="E37" s="181">
        <f>103.74+11.8</f>
        <v/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9">
        <f>103.74+11.8</f>
        <v/>
      </c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2" t="n"/>
      <c r="EF37" s="182" t="n"/>
      <c r="EG37" s="184" t="n"/>
      <c r="EH37" s="184" t="n"/>
      <c r="EI37" s="185">
        <f>SUM(F37:EH37)</f>
        <v/>
      </c>
      <c r="EJ37" s="186">
        <f>E37-EI37</f>
        <v/>
      </c>
    </row>
    <row r="38" ht="18.95" customHeight="1">
      <c r="A38" s="5" t="n">
        <v>37</v>
      </c>
      <c r="B38" s="179" t="n">
        <v>44544</v>
      </c>
      <c r="C38" s="94" t="inlineStr">
        <is>
          <t>TTI4500624874</t>
        </is>
      </c>
      <c r="D38" s="95" t="n">
        <v>44529</v>
      </c>
      <c r="E38" s="181" t="n">
        <v>3332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9" t="n">
        <v>3332</v>
      </c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4" t="n"/>
      <c r="EH38" s="184" t="n"/>
      <c r="EI38" s="185">
        <f>SUM(F38:EH38)</f>
        <v/>
      </c>
      <c r="EJ38" s="186">
        <f>E38-EI38</f>
        <v/>
      </c>
    </row>
    <row r="39" ht="18.95" customHeight="1">
      <c r="A39" s="5" t="n">
        <v>38</v>
      </c>
      <c r="B39" s="179" t="n">
        <v>44544</v>
      </c>
      <c r="C39" s="94" t="inlineStr">
        <is>
          <t>TTI4500638481</t>
        </is>
      </c>
      <c r="D39" s="95" t="n">
        <v>44529</v>
      </c>
      <c r="E39" s="181" t="n">
        <v>130.56</v>
      </c>
      <c r="F39" s="182" t="n"/>
      <c r="G39" s="182" t="n"/>
      <c r="H39" s="182" t="n"/>
      <c r="I39" s="182" t="n"/>
      <c r="J39" s="182" t="n"/>
      <c r="K39" s="189" t="n">
        <v>130.56</v>
      </c>
      <c r="L39" s="182" t="n"/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2" t="n"/>
      <c r="DG39" s="182" t="n"/>
      <c r="DH39" s="182" t="n"/>
      <c r="DI39" s="182" t="n"/>
      <c r="DJ39" s="182" t="n"/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2" t="n"/>
      <c r="ED39" s="182" t="n"/>
      <c r="EE39" s="182" t="n"/>
      <c r="EF39" s="182" t="n"/>
      <c r="EG39" s="184" t="n"/>
      <c r="EH39" s="184" t="n"/>
      <c r="EI39" s="185">
        <f>SUM(F39:EH39)</f>
        <v/>
      </c>
      <c r="EJ39" s="186">
        <f>E39-EI39</f>
        <v/>
      </c>
    </row>
    <row r="40" ht="18.95" customHeight="1">
      <c r="A40" s="5" t="n">
        <v>39</v>
      </c>
      <c r="B40" s="179" t="n">
        <v>44544</v>
      </c>
      <c r="C40" s="94" t="inlineStr">
        <is>
          <t>ICHAUS2101330</t>
        </is>
      </c>
      <c r="D40" s="95" t="n">
        <v>44524</v>
      </c>
      <c r="E40" s="181" t="n">
        <v>50</v>
      </c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9" t="n">
        <v>50</v>
      </c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2" t="n"/>
      <c r="EC40" s="182" t="n"/>
      <c r="ED40" s="182" t="n"/>
      <c r="EE40" s="182" t="n"/>
      <c r="EF40" s="182" t="n"/>
      <c r="EG40" s="184" t="n"/>
      <c r="EH40" s="184" t="n"/>
      <c r="EI40" s="185">
        <f>SUM(F40:EH40)</f>
        <v/>
      </c>
      <c r="EJ40" s="186">
        <f>E40-EI40</f>
        <v/>
      </c>
    </row>
    <row r="41" ht="18.95" customHeight="1">
      <c r="A41" s="5" t="n">
        <v>40</v>
      </c>
      <c r="B41" s="179" t="n">
        <v>44544</v>
      </c>
      <c r="C41" s="94" t="inlineStr">
        <is>
          <t>ARROW4500631844</t>
        </is>
      </c>
      <c r="D41" s="95" t="n">
        <v>44522</v>
      </c>
      <c r="E41" s="181" t="n">
        <v>74.06999999999999</v>
      </c>
      <c r="F41" s="182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9" t="n">
        <v>74.06999999999999</v>
      </c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2" t="n"/>
      <c r="DT41" s="182" t="n"/>
      <c r="DU41" s="182" t="n"/>
      <c r="DV41" s="182" t="n"/>
      <c r="DW41" s="182" t="n"/>
      <c r="DX41" s="182" t="n"/>
      <c r="DY41" s="182" t="n"/>
      <c r="DZ41" s="182" t="n"/>
      <c r="EA41" s="182" t="n"/>
      <c r="EB41" s="182" t="n"/>
      <c r="EC41" s="182" t="n"/>
      <c r="ED41" s="182" t="n"/>
      <c r="EE41" s="182" t="n"/>
      <c r="EF41" s="182" t="n"/>
      <c r="EG41" s="184" t="n"/>
      <c r="EH41" s="184" t="n"/>
      <c r="EI41" s="185">
        <f>SUM(F41:EH41)</f>
        <v/>
      </c>
      <c r="EJ41" s="186">
        <f>E41-EI41</f>
        <v/>
      </c>
    </row>
    <row r="42" ht="18.95" customHeight="1">
      <c r="A42" s="5" t="n">
        <v>41</v>
      </c>
      <c r="B42" s="179" t="n">
        <v>44544</v>
      </c>
      <c r="C42" s="94" t="inlineStr">
        <is>
          <t>ONSEM</t>
        </is>
      </c>
      <c r="D42" s="95" t="n">
        <v>44503</v>
      </c>
      <c r="E42" s="181" t="n">
        <v>19.35</v>
      </c>
      <c r="F42" s="182" t="n"/>
      <c r="G42" s="182" t="n"/>
      <c r="H42" s="182" t="n"/>
      <c r="I42" s="182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9" t="n">
        <v>19.35</v>
      </c>
      <c r="DT42" s="189" t="n"/>
      <c r="DU42" s="182" t="n"/>
      <c r="DV42" s="182" t="n"/>
      <c r="DW42" s="182" t="n"/>
      <c r="DX42" s="182" t="n"/>
      <c r="DY42" s="182" t="n"/>
      <c r="DZ42" s="182" t="n"/>
      <c r="EA42" s="182" t="n"/>
      <c r="EB42" s="182" t="n"/>
      <c r="EC42" s="182" t="n"/>
      <c r="ED42" s="182" t="n"/>
      <c r="EE42" s="182" t="n"/>
      <c r="EF42" s="182" t="n"/>
      <c r="EG42" s="184" t="n"/>
      <c r="EH42" s="184" t="n"/>
      <c r="EI42" s="185">
        <f>SUM(F42:EH42)</f>
        <v/>
      </c>
      <c r="EJ42" s="186">
        <f>E42-EI42</f>
        <v/>
      </c>
    </row>
    <row r="43" ht="18.95" customHeight="1">
      <c r="A43" s="5" t="n">
        <v>42</v>
      </c>
      <c r="B43" s="179" t="n">
        <v>44547</v>
      </c>
      <c r="C43" s="95" t="inlineStr">
        <is>
          <t>3-428-85454</t>
        </is>
      </c>
      <c r="D43" s="95" t="n">
        <v>44491</v>
      </c>
      <c r="E43" s="181" t="n">
        <v>11199.08</v>
      </c>
      <c r="F43" s="189" t="n">
        <v>146.61</v>
      </c>
      <c r="G43" s="182" t="n"/>
      <c r="H43" s="182" t="n"/>
      <c r="I43" s="182" t="n"/>
      <c r="J43" s="182" t="n"/>
      <c r="K43" s="182" t="n"/>
      <c r="L43" s="182" t="n"/>
      <c r="M43" s="182" t="n"/>
      <c r="N43" s="189" t="n">
        <v>518.47</v>
      </c>
      <c r="O43" s="182" t="n"/>
      <c r="P43" s="182" t="n"/>
      <c r="Q43" s="189" t="n">
        <v>201.66</v>
      </c>
      <c r="R43" s="182" t="n"/>
      <c r="S43" s="182" t="n"/>
      <c r="T43" s="182" t="n"/>
      <c r="U43" s="189" t="n">
        <v>356.97</v>
      </c>
      <c r="V43" s="182" t="n"/>
      <c r="W43" s="182" t="n"/>
      <c r="X43" s="182" t="n"/>
      <c r="Y43" s="182" t="n"/>
      <c r="Z43" s="182" t="n"/>
      <c r="AA43" s="182" t="n"/>
      <c r="AB43" s="182" t="n"/>
      <c r="AC43" s="189" t="n">
        <v>424.99</v>
      </c>
      <c r="AD43" s="182" t="n"/>
      <c r="AE43" s="182" t="n"/>
      <c r="AF43" s="182" t="n"/>
      <c r="AG43" s="182" t="n"/>
      <c r="AH43" s="189" t="n">
        <v>194.9</v>
      </c>
      <c r="AI43" s="189" t="n"/>
      <c r="AJ43" s="189" t="n"/>
      <c r="AK43" s="182" t="n"/>
      <c r="AL43" s="182" t="n"/>
      <c r="AM43" s="189" t="n">
        <v>98.81</v>
      </c>
      <c r="AN43" s="182" t="n"/>
      <c r="AO43" s="182" t="n"/>
      <c r="AP43" s="189" t="n">
        <v>612.95</v>
      </c>
      <c r="AQ43" s="189" t="n">
        <v>154.55</v>
      </c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9" t="n">
        <v>362.4</v>
      </c>
      <c r="BA43" s="182" t="n"/>
      <c r="BB43" s="182" t="n"/>
      <c r="BC43" s="182" t="n"/>
      <c r="BD43" s="182" t="n"/>
      <c r="BE43" s="189" t="n">
        <v>154.55</v>
      </c>
      <c r="BF43" s="189" t="n">
        <v>198.41</v>
      </c>
      <c r="BG43" s="182" t="n"/>
      <c r="BH43" s="182" t="n"/>
      <c r="BI43" s="189" t="n">
        <v>166.92</v>
      </c>
      <c r="BJ43" s="182" t="n"/>
      <c r="BK43" s="182" t="n"/>
      <c r="BL43" s="182" t="n"/>
      <c r="BM43" s="183" t="n">
        <v>188.11</v>
      </c>
      <c r="BN43" s="182" t="n"/>
      <c r="BO43" s="182" t="n"/>
      <c r="BP43" s="182" t="n"/>
      <c r="BQ43" s="182" t="n"/>
      <c r="BR43" s="189" t="n">
        <v>161.5</v>
      </c>
      <c r="BS43" s="189" t="n">
        <v>481.1</v>
      </c>
      <c r="BT43" s="182" t="n"/>
      <c r="BU43" s="189" t="n">
        <v>160.56</v>
      </c>
      <c r="BV43" s="182" t="n"/>
      <c r="BW43" s="182" t="n"/>
      <c r="BX43" s="182" t="n"/>
      <c r="BY43" s="189" t="n">
        <v>130.86</v>
      </c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2" t="n"/>
      <c r="CO43" s="189" t="n">
        <v>133.61</v>
      </c>
      <c r="CP43" s="182" t="n"/>
      <c r="CQ43" s="182" t="n"/>
      <c r="CR43" s="189" t="n">
        <v>345.28</v>
      </c>
      <c r="CS43" s="182" t="n"/>
      <c r="CT43" s="182" t="n"/>
      <c r="CU43" s="189" t="n">
        <v>345.76</v>
      </c>
      <c r="CV43" s="189" t="n">
        <v>154.55</v>
      </c>
      <c r="CW43" s="189" t="n">
        <v>188.11</v>
      </c>
      <c r="CX43" s="182" t="n"/>
      <c r="CY43" s="182" t="n"/>
      <c r="CZ43" s="182" t="n"/>
      <c r="DA43" s="182" t="n"/>
      <c r="DB43" s="189" t="n">
        <v>672.1900000000001</v>
      </c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9" t="n">
        <v>53.96</v>
      </c>
      <c r="DL43" s="189" t="n">
        <v>143.93</v>
      </c>
      <c r="DM43" s="182" t="n"/>
      <c r="DN43" s="182" t="n"/>
      <c r="DO43" s="182" t="n"/>
      <c r="DP43" s="189" t="n">
        <v>173.69</v>
      </c>
      <c r="DQ43" s="189" t="n">
        <v>1663.55</v>
      </c>
      <c r="DR43" s="189" t="n">
        <v>412.32</v>
      </c>
      <c r="DS43" s="182" t="n"/>
      <c r="DT43" s="182" t="n"/>
      <c r="DU43" s="189" t="n">
        <v>235.2</v>
      </c>
      <c r="DV43" s="189" t="n">
        <v>248.5</v>
      </c>
      <c r="DW43" s="189" t="n">
        <v>763.76</v>
      </c>
      <c r="DX43" s="189" t="n">
        <v>740.83</v>
      </c>
      <c r="DY43" s="182" t="n"/>
      <c r="DZ43" s="182" t="n"/>
      <c r="EA43" s="182" t="n"/>
      <c r="EB43" s="182" t="n"/>
      <c r="EC43" s="182" t="n"/>
      <c r="ED43" s="182" t="n"/>
      <c r="EE43" s="182" t="n"/>
      <c r="EF43" s="189" t="n">
        <v>209.52</v>
      </c>
      <c r="EG43" s="184" t="n"/>
      <c r="EH43" s="184" t="n"/>
      <c r="EI43" s="185">
        <f>SUM(F43:EH43)</f>
        <v/>
      </c>
      <c r="EJ43" s="186">
        <f>E43-EI43</f>
        <v/>
      </c>
    </row>
    <row r="44" ht="18.95" customHeight="1">
      <c r="A44" s="5" t="n">
        <v>43</v>
      </c>
      <c r="B44" s="179" t="n">
        <v>44547</v>
      </c>
      <c r="C44" s="68" t="inlineStr">
        <is>
          <t>3-431-21488</t>
        </is>
      </c>
      <c r="D44" s="180" t="n">
        <v>44498</v>
      </c>
      <c r="E44" s="181" t="n">
        <v>7510.78</v>
      </c>
      <c r="F44" s="182" t="n"/>
      <c r="G44" s="182" t="n"/>
      <c r="H44" s="182" t="n"/>
      <c r="I44" s="182" t="n"/>
      <c r="J44" s="182" t="n"/>
      <c r="K44" s="182" t="n"/>
      <c r="L44" s="189" t="n">
        <v>131.33</v>
      </c>
      <c r="M44" s="182" t="n"/>
      <c r="N44" s="182" t="n"/>
      <c r="O44" s="182" t="n"/>
      <c r="P44" s="189" t="n">
        <v>144.7</v>
      </c>
      <c r="Q44" s="182" t="n"/>
      <c r="R44" s="182" t="n"/>
      <c r="S44" s="182" t="n"/>
      <c r="T44" s="182" t="n"/>
      <c r="U44" s="189" t="n">
        <v>76.51000000000001</v>
      </c>
      <c r="V44" s="182" t="n"/>
      <c r="W44" s="182" t="n"/>
      <c r="X44" s="182" t="n"/>
      <c r="Y44" s="182" t="n"/>
      <c r="Z44" s="182" t="n"/>
      <c r="AA44" s="182" t="n"/>
      <c r="AB44" s="189" t="n">
        <v>272.08</v>
      </c>
      <c r="AC44" s="182" t="n"/>
      <c r="AD44" s="182" t="n"/>
      <c r="AE44" s="182" t="n"/>
      <c r="AF44" s="182" t="n"/>
      <c r="AG44" s="182" t="n"/>
      <c r="AH44" s="189" t="n">
        <v>256.98</v>
      </c>
      <c r="AI44" s="189" t="n"/>
      <c r="AJ44" s="189" t="n"/>
      <c r="AK44" s="182" t="n"/>
      <c r="AL44" s="182" t="n"/>
      <c r="AM44" s="182" t="n"/>
      <c r="AN44" s="189" t="n">
        <v>172.65</v>
      </c>
      <c r="AO44" s="182" t="n"/>
      <c r="AP44" s="182" t="n"/>
      <c r="AQ44" s="182" t="n"/>
      <c r="AR44" s="189" t="n">
        <v>130.86</v>
      </c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9" t="n">
        <v>131.38</v>
      </c>
      <c r="BG44" s="182" t="n"/>
      <c r="BH44" s="189" t="n">
        <v>155.1</v>
      </c>
      <c r="BI44" s="189" t="n">
        <v>269.03</v>
      </c>
      <c r="BJ44" s="189" t="n">
        <v>187.16</v>
      </c>
      <c r="BK44" s="182" t="n"/>
      <c r="BL44" s="182" t="n"/>
      <c r="BM44" s="182" t="n"/>
      <c r="BN44" s="189" t="n">
        <v>311.67</v>
      </c>
      <c r="BO44" s="182" t="n"/>
      <c r="BP44" s="182" t="n"/>
      <c r="BQ44" s="182" t="n"/>
      <c r="BR44" s="189" t="n">
        <v>209.44</v>
      </c>
      <c r="BS44" s="182" t="n"/>
      <c r="BT44" s="182" t="n"/>
      <c r="BU44" s="182" t="n"/>
      <c r="BV44" s="182" t="n"/>
      <c r="BW44" s="182" t="n"/>
      <c r="BX44" s="189" t="n">
        <v>53.69</v>
      </c>
      <c r="BY44" s="189" t="n">
        <v>199.49</v>
      </c>
      <c r="BZ44" s="182" t="n"/>
      <c r="CA44" s="182" t="n"/>
      <c r="CB44" s="182" t="n"/>
      <c r="CC44" s="182" t="n"/>
      <c r="CD44" s="189" t="n">
        <v>240.33</v>
      </c>
      <c r="CE44" s="182" t="n"/>
      <c r="CF44" s="182" t="n"/>
      <c r="CG44" s="182" t="n"/>
      <c r="CH44" s="182" t="n"/>
      <c r="CI44" s="182" t="n"/>
      <c r="CJ44" s="189">
        <f>149.03+54.26</f>
        <v/>
      </c>
      <c r="CK44" s="182" t="n"/>
      <c r="CL44" s="182" t="n"/>
      <c r="CM44" s="182" t="n"/>
      <c r="CN44" s="182" t="n"/>
      <c r="CO44" s="182" t="n"/>
      <c r="CP44" s="182" t="n"/>
      <c r="CQ44" s="182" t="n"/>
      <c r="CR44" s="182" t="n"/>
      <c r="CS44" s="182" t="n"/>
      <c r="CT44" s="182" t="n"/>
      <c r="CU44" s="189" t="n">
        <v>178.56</v>
      </c>
      <c r="CV44" s="189" t="n">
        <v>131.33</v>
      </c>
      <c r="CW44" s="189" t="n">
        <v>427.28</v>
      </c>
      <c r="CX44" s="182" t="n"/>
      <c r="CY44" s="189" t="n">
        <v>53.88</v>
      </c>
      <c r="CZ44" s="182" t="n"/>
      <c r="DA44" s="182" t="n"/>
      <c r="DB44" s="189" t="n">
        <v>919.49</v>
      </c>
      <c r="DC44" s="182" t="n"/>
      <c r="DD44" s="182" t="n"/>
      <c r="DE44" s="182" t="n"/>
      <c r="DF44" s="182" t="n"/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9" t="n">
        <v>248.22</v>
      </c>
      <c r="DQ44" s="182" t="n"/>
      <c r="DR44" s="182" t="n"/>
      <c r="DS44" s="182" t="n"/>
      <c r="DT44" s="182" t="n"/>
      <c r="DU44" s="189" t="n">
        <v>144.7</v>
      </c>
      <c r="DV44" s="189" t="n">
        <v>1253.94</v>
      </c>
      <c r="DW44" s="189" t="n">
        <v>507.64</v>
      </c>
      <c r="DX44" s="189" t="n">
        <v>134.28</v>
      </c>
      <c r="DY44" s="182" t="n"/>
      <c r="DZ44" s="189" t="n">
        <v>260.8</v>
      </c>
      <c r="EA44" s="182" t="n"/>
      <c r="EB44" s="182" t="n"/>
      <c r="EC44" s="182" t="n"/>
      <c r="ED44" s="182" t="n"/>
      <c r="EE44" s="182" t="n"/>
      <c r="EF44" s="189" t="n">
        <v>104.97</v>
      </c>
      <c r="EG44" s="184" t="n"/>
      <c r="EH44" s="184" t="n"/>
      <c r="EI44" s="185">
        <f>SUM(F44:EH44)</f>
        <v/>
      </c>
      <c r="EJ44" s="186">
        <f>E44-EI44</f>
        <v/>
      </c>
    </row>
    <row r="45" ht="18.95" customHeight="1">
      <c r="A45" s="5" t="n">
        <v>44</v>
      </c>
      <c r="B45" s="179" t="n">
        <v>44547</v>
      </c>
      <c r="C45" s="68" t="inlineStr">
        <is>
          <t>3-377-13806</t>
        </is>
      </c>
      <c r="D45" s="180" t="n">
        <v>44335</v>
      </c>
      <c r="E45" s="181" t="n">
        <v>3723.55</v>
      </c>
      <c r="F45" s="182" t="n"/>
      <c r="G45" s="182" t="n"/>
      <c r="H45" s="182" t="n"/>
      <c r="I45" s="182" t="n"/>
      <c r="J45" s="182" t="n"/>
      <c r="K45" s="182" t="n"/>
      <c r="L45" s="182" t="n"/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2" t="n"/>
      <c r="AK45" s="182" t="n"/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9" t="n">
        <v>3723.55</v>
      </c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2" t="n"/>
      <c r="EG45" s="184" t="n"/>
      <c r="EH45" s="184" t="n"/>
      <c r="EI45" s="185">
        <f>SUM(F45:EH45)</f>
        <v/>
      </c>
      <c r="EJ45" s="186">
        <f>E45-EI45</f>
        <v/>
      </c>
    </row>
    <row r="46" ht="18.95" customHeight="1">
      <c r="A46" s="5" t="n">
        <v>45</v>
      </c>
      <c r="B46" s="179" t="n">
        <v>44547</v>
      </c>
      <c r="C46" s="68" t="inlineStr">
        <is>
          <t>3-381-81933</t>
        </is>
      </c>
      <c r="D46" s="180" t="n">
        <v>44349</v>
      </c>
      <c r="E46" s="181" t="n">
        <v>190.57</v>
      </c>
      <c r="F46" s="182" t="n"/>
      <c r="G46" s="182" t="n"/>
      <c r="H46" s="182" t="n"/>
      <c r="I46" s="182" t="n"/>
      <c r="J46" s="182" t="n"/>
      <c r="K46" s="182" t="n"/>
      <c r="L46" s="182" t="n"/>
      <c r="M46" s="182" t="n"/>
      <c r="N46" s="182" t="n"/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2" t="n"/>
      <c r="DC46" s="182" t="n"/>
      <c r="DD46" s="182" t="n"/>
      <c r="DE46" s="182" t="n"/>
      <c r="DF46" s="182" t="n"/>
      <c r="DG46" s="182" t="n"/>
      <c r="DH46" s="182" t="n"/>
      <c r="DI46" s="182" t="n"/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2" t="n"/>
      <c r="DU46" s="182" t="n"/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9" t="n">
        <v>190.57</v>
      </c>
      <c r="EF46" s="182" t="n"/>
      <c r="EG46" s="184" t="n"/>
      <c r="EH46" s="184" t="n"/>
      <c r="EI46" s="185">
        <f>SUM(F46:EH46)</f>
        <v/>
      </c>
      <c r="EJ46" s="186">
        <f>E46-EI46</f>
        <v/>
      </c>
    </row>
    <row r="47" ht="18.95" customHeight="1">
      <c r="A47" s="5" t="n">
        <v>46</v>
      </c>
      <c r="B47" s="179" t="n">
        <v>44547</v>
      </c>
      <c r="C47" s="68" t="inlineStr">
        <is>
          <t>3-382-57669</t>
        </is>
      </c>
      <c r="D47" s="180" t="n">
        <v>44351</v>
      </c>
      <c r="E47" s="181" t="n">
        <v>1257.27</v>
      </c>
      <c r="F47" s="182" t="n"/>
      <c r="G47" s="182" t="n"/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9" t="n">
        <v>1257.27</v>
      </c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2" t="n"/>
      <c r="EF47" s="182" t="n"/>
      <c r="EG47" s="184" t="n"/>
      <c r="EH47" s="184" t="n"/>
      <c r="EI47" s="185">
        <f>SUM(F47:EH47)</f>
        <v/>
      </c>
      <c r="EJ47" s="186">
        <f>E47-EI47</f>
        <v/>
      </c>
    </row>
    <row r="48" ht="18.95" customHeight="1">
      <c r="A48" s="5" t="n">
        <v>47</v>
      </c>
      <c r="B48" s="179" t="n">
        <v>44547</v>
      </c>
      <c r="C48" s="68" t="inlineStr">
        <is>
          <t>3-395-81592</t>
        </is>
      </c>
      <c r="D48" s="180" t="n">
        <v>44391</v>
      </c>
      <c r="E48" s="181" t="n">
        <v>161.63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9" t="n">
        <v>161.63</v>
      </c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4" t="n"/>
      <c r="EH48" s="184" t="n"/>
      <c r="EI48" s="185">
        <f>SUM(F48:EH48)</f>
        <v/>
      </c>
      <c r="EJ48" s="186">
        <f>E48-EI48</f>
        <v/>
      </c>
    </row>
    <row r="49" ht="18.95" customHeight="1">
      <c r="A49" s="5" t="n">
        <v>48</v>
      </c>
      <c r="B49" s="179" t="n">
        <v>44547</v>
      </c>
      <c r="C49" s="68" t="inlineStr">
        <is>
          <t>3-397-64408</t>
        </is>
      </c>
      <c r="D49" s="180" t="n">
        <v>44397</v>
      </c>
      <c r="E49" s="181" t="n">
        <v>435.72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9" t="n">
        <v>435.72</v>
      </c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4" t="n"/>
      <c r="EH49" s="184" t="n"/>
      <c r="EI49" s="185">
        <f>SUM(F49:EH49)</f>
        <v/>
      </c>
      <c r="EJ49" s="186">
        <f>E49-EI49</f>
        <v/>
      </c>
    </row>
    <row r="50" ht="18.95" customHeight="1">
      <c r="A50" s="5" t="n">
        <v>49</v>
      </c>
      <c r="B50" s="179" t="n">
        <v>44547</v>
      </c>
      <c r="C50" s="68" t="inlineStr">
        <is>
          <t>3-399-40881</t>
        </is>
      </c>
      <c r="D50" s="180" t="n">
        <v>44403</v>
      </c>
      <c r="E50" s="181" t="n">
        <v>38.23</v>
      </c>
      <c r="F50" s="182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9" t="n">
        <v>38.23</v>
      </c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4" t="n"/>
      <c r="EH50" s="184" t="n"/>
      <c r="EI50" s="185">
        <f>SUM(F50:EH50)</f>
        <v/>
      </c>
      <c r="EJ50" s="186">
        <f>E50-EI50</f>
        <v/>
      </c>
    </row>
    <row r="51" ht="18.95" customHeight="1">
      <c r="A51" s="5" t="n">
        <v>50</v>
      </c>
      <c r="B51" s="179" t="n">
        <v>44547</v>
      </c>
      <c r="C51" s="68" t="inlineStr">
        <is>
          <t>3-406-83739</t>
        </is>
      </c>
      <c r="D51" s="180" t="n">
        <v>44425</v>
      </c>
      <c r="E51" s="181" t="n">
        <v>41</v>
      </c>
      <c r="F51" s="182" t="n"/>
      <c r="G51" s="182" t="n"/>
      <c r="H51" s="182" t="n"/>
      <c r="I51" s="182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9" t="n">
        <v>41</v>
      </c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2" t="n"/>
      <c r="DE51" s="182" t="n"/>
      <c r="DF51" s="182" t="n"/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2" t="n"/>
      <c r="EB51" s="182" t="n"/>
      <c r="EC51" s="182" t="n"/>
      <c r="ED51" s="182" t="n"/>
      <c r="EE51" s="182" t="n"/>
      <c r="EF51" s="182" t="n"/>
      <c r="EG51" s="184" t="n"/>
      <c r="EH51" s="184" t="n"/>
      <c r="EI51" s="185">
        <f>SUM(F51:EH51)</f>
        <v/>
      </c>
      <c r="EJ51" s="186">
        <f>E51-EI51</f>
        <v/>
      </c>
    </row>
    <row r="52" ht="18.95" customHeight="1">
      <c r="A52" s="5" t="n">
        <v>51</v>
      </c>
      <c r="B52" s="179" t="n">
        <v>44547</v>
      </c>
      <c r="C52" s="68" t="inlineStr">
        <is>
          <t>3-407-69314</t>
        </is>
      </c>
      <c r="D52" s="180" t="n">
        <v>44427</v>
      </c>
      <c r="E52" s="181" t="n">
        <v>41</v>
      </c>
      <c r="F52" s="182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9" t="n">
        <v>41</v>
      </c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2" t="n"/>
      <c r="EG52" s="184" t="n"/>
      <c r="EH52" s="184" t="n"/>
      <c r="EI52" s="185">
        <f>SUM(F52:EH52)</f>
        <v/>
      </c>
      <c r="EJ52" s="186">
        <f>E52-EI52</f>
        <v/>
      </c>
    </row>
    <row r="53" ht="18.95" customHeight="1">
      <c r="A53" s="5" t="n">
        <v>52</v>
      </c>
      <c r="B53" s="179" t="n">
        <v>44547</v>
      </c>
      <c r="C53" s="68" t="inlineStr">
        <is>
          <t>3-408-07572</t>
        </is>
      </c>
      <c r="D53" s="180" t="n">
        <v>44428</v>
      </c>
      <c r="E53" s="181" t="n">
        <v>41</v>
      </c>
      <c r="F53" s="182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3" t="n">
        <v>41</v>
      </c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2" t="n"/>
      <c r="EG53" s="184" t="n"/>
      <c r="EH53" s="184" t="n"/>
      <c r="EI53" s="185">
        <f>SUM(F53:EH53)</f>
        <v/>
      </c>
      <c r="EJ53" s="186">
        <f>E53-EI53</f>
        <v/>
      </c>
    </row>
    <row r="54" ht="18.95" customHeight="1">
      <c r="A54" s="5" t="n">
        <v>53</v>
      </c>
      <c r="B54" s="179" t="n">
        <v>44547</v>
      </c>
      <c r="C54" s="68" t="inlineStr">
        <is>
          <t>3-408-57924</t>
        </is>
      </c>
      <c r="D54" s="180" t="n">
        <v>44431</v>
      </c>
      <c r="E54" s="181" t="n">
        <v>41</v>
      </c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3" t="n">
        <v>41</v>
      </c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2" t="n"/>
      <c r="DY54" s="182" t="n"/>
      <c r="DZ54" s="182" t="n"/>
      <c r="EA54" s="182" t="n"/>
      <c r="EB54" s="182" t="n"/>
      <c r="EC54" s="182" t="n"/>
      <c r="ED54" s="182" t="n"/>
      <c r="EE54" s="182" t="n"/>
      <c r="EF54" s="182" t="n"/>
      <c r="EG54" s="184" t="n"/>
      <c r="EH54" s="184" t="n"/>
      <c r="EI54" s="185">
        <f>SUM(F54:EH54)</f>
        <v/>
      </c>
      <c r="EJ54" s="186">
        <f>E54-EI54</f>
        <v/>
      </c>
    </row>
    <row r="55" ht="18.95" customHeight="1">
      <c r="A55" s="5" t="n">
        <v>54</v>
      </c>
      <c r="B55" s="179" t="n">
        <v>44547</v>
      </c>
      <c r="C55" s="68" t="inlineStr">
        <is>
          <t>3-423-90757</t>
        </is>
      </c>
      <c r="D55" s="180" t="n">
        <v>44477</v>
      </c>
      <c r="E55" s="181" t="n">
        <v>2678.04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9" t="n">
        <v>2678.04</v>
      </c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4" t="n"/>
      <c r="EH55" s="184" t="n"/>
      <c r="EI55" s="185">
        <f>SUM(F55:EH55)</f>
        <v/>
      </c>
      <c r="EJ55" s="186">
        <f>E55-EI55</f>
        <v/>
      </c>
    </row>
    <row r="56" ht="18.95" customHeight="1">
      <c r="A56" s="5" t="n">
        <v>55</v>
      </c>
      <c r="B56" s="179" t="n">
        <v>44547</v>
      </c>
      <c r="C56" s="68" t="inlineStr">
        <is>
          <t>3-442-64524</t>
        </is>
      </c>
      <c r="D56" s="180" t="n">
        <v>44533</v>
      </c>
      <c r="E56" s="181" t="n">
        <v>38.75</v>
      </c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9" t="n">
        <v>38.75</v>
      </c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4" t="n"/>
      <c r="EH56" s="184" t="n"/>
      <c r="EI56" s="185">
        <f>SUM(F56:EH56)</f>
        <v/>
      </c>
      <c r="EJ56" s="186">
        <f>E56-EI56</f>
        <v/>
      </c>
    </row>
    <row r="57" ht="18.95" customHeight="1">
      <c r="A57" s="5" t="n">
        <v>56</v>
      </c>
      <c r="B57" s="179" t="n">
        <v>44547</v>
      </c>
      <c r="C57" s="68" t="inlineStr">
        <is>
          <t>7-593-82067</t>
        </is>
      </c>
      <c r="D57" s="180" t="n">
        <v>44539</v>
      </c>
      <c r="E57" s="181" t="n">
        <v>5.93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9" t="n">
        <v>5.93</v>
      </c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2" t="n"/>
      <c r="EG57" s="184" t="n"/>
      <c r="EH57" s="184" t="n"/>
      <c r="EI57" s="185">
        <f>SUM(F57:EH57)</f>
        <v/>
      </c>
      <c r="EJ57" s="186">
        <f>E57-EI57</f>
        <v/>
      </c>
    </row>
    <row r="58" ht="18.95" customHeight="1">
      <c r="A58" s="5" t="n">
        <v>57</v>
      </c>
      <c r="B58" s="179" t="n">
        <v>44547</v>
      </c>
      <c r="C58" s="68" t="inlineStr">
        <is>
          <t>3-444-94165</t>
        </is>
      </c>
      <c r="D58" s="180" t="n">
        <v>44539</v>
      </c>
      <c r="E58" s="181" t="n">
        <v>438.75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3" t="n">
        <v>438.75</v>
      </c>
      <c r="EB58" s="182" t="n"/>
      <c r="EC58" s="182" t="n"/>
      <c r="ED58" s="182" t="n"/>
      <c r="EE58" s="182" t="n"/>
      <c r="EF58" s="182" t="n"/>
      <c r="EG58" s="184" t="n"/>
      <c r="EH58" s="184" t="n"/>
      <c r="EI58" s="185">
        <f>SUM(F58:EH58)</f>
        <v/>
      </c>
      <c r="EJ58" s="186">
        <f>E58-EI58</f>
        <v/>
      </c>
    </row>
    <row r="59" ht="18.95" customHeight="1">
      <c r="A59" s="5" t="n">
        <v>58</v>
      </c>
      <c r="B59" s="179" t="n">
        <v>44547</v>
      </c>
      <c r="C59" s="68" t="inlineStr">
        <is>
          <t>3-445-44571</t>
        </is>
      </c>
      <c r="D59" s="180" t="n">
        <v>44540</v>
      </c>
      <c r="E59" s="181" t="n">
        <v>351.25</v>
      </c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9" t="n">
        <v>351.25</v>
      </c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4" t="n"/>
      <c r="EH59" s="184" t="n"/>
      <c r="EI59" s="185">
        <f>SUM(F59:EH59)</f>
        <v/>
      </c>
      <c r="EJ59" s="186">
        <f>E59-EI59</f>
        <v/>
      </c>
    </row>
    <row r="60" ht="18.95" customHeight="1">
      <c r="A60" s="5" t="n">
        <v>59</v>
      </c>
      <c r="B60" s="179" t="n">
        <v>44547</v>
      </c>
      <c r="C60" s="68" t="inlineStr">
        <is>
          <t>3-411-50886</t>
        </is>
      </c>
      <c r="D60" s="180" t="n">
        <v>44439</v>
      </c>
      <c r="E60" s="181" t="n">
        <v>3212.84</v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9" t="n">
        <v>41</v>
      </c>
      <c r="CO60" s="182" t="n"/>
      <c r="CP60" s="182" t="n"/>
      <c r="CQ60" s="182" t="n"/>
      <c r="CR60" s="182" t="n"/>
      <c r="CS60" s="189" t="n">
        <v>3171.84</v>
      </c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4" t="n"/>
      <c r="EH60" s="184" t="n"/>
      <c r="EI60" s="185">
        <f>SUM(F60:EH60)</f>
        <v/>
      </c>
      <c r="EJ60" s="186">
        <f>E60-EI60</f>
        <v/>
      </c>
    </row>
    <row r="61" ht="18.95" customHeight="1">
      <c r="A61" s="5" t="n">
        <v>60</v>
      </c>
      <c r="B61" s="179" t="n">
        <v>44547</v>
      </c>
      <c r="C61" s="68" t="inlineStr">
        <is>
          <t>3-444-13811</t>
        </is>
      </c>
      <c r="D61" s="180" t="n">
        <v>44537</v>
      </c>
      <c r="E61" s="181" t="n">
        <v>2087.26</v>
      </c>
      <c r="F61" s="182" t="n"/>
      <c r="G61" s="182" t="n"/>
      <c r="H61" s="189" t="n">
        <v>518.75</v>
      </c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9" t="n">
        <v>1568.51</v>
      </c>
      <c r="ED61" s="182" t="n"/>
      <c r="EE61" s="182" t="n"/>
      <c r="EF61" s="182" t="n"/>
      <c r="EG61" s="184" t="n"/>
      <c r="EH61" s="184" t="n"/>
      <c r="EI61" s="185">
        <f>SUM(F61:EH61)</f>
        <v/>
      </c>
      <c r="EJ61" s="186">
        <f>E61-EI61</f>
        <v/>
      </c>
    </row>
    <row r="62" ht="18.95" customHeight="1">
      <c r="A62" s="5" t="n">
        <v>61</v>
      </c>
      <c r="B62" s="179" t="n">
        <v>44547</v>
      </c>
      <c r="C62" s="68" t="inlineStr">
        <is>
          <t>3-446-08009</t>
        </is>
      </c>
      <c r="D62" s="180" t="n">
        <v>44543</v>
      </c>
      <c r="E62" s="181" t="n">
        <v>5539.7</v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9" t="n">
        <v>4446.77</v>
      </c>
      <c r="BC62" s="182" t="n"/>
      <c r="BD62" s="182" t="n"/>
      <c r="BE62" s="189" t="n">
        <v>984.5599999999999</v>
      </c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9" t="n">
        <v>108.37</v>
      </c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4" t="n"/>
      <c r="EH62" s="184" t="n"/>
      <c r="EI62" s="185">
        <f>SUM(F62:EH62)</f>
        <v/>
      </c>
      <c r="EJ62" s="186">
        <f>E62-EI62</f>
        <v/>
      </c>
    </row>
    <row r="63" ht="18.95" customHeight="1">
      <c r="A63" s="5" t="n">
        <v>62</v>
      </c>
      <c r="B63" s="179" t="n">
        <v>44547</v>
      </c>
      <c r="C63" s="68" t="inlineStr">
        <is>
          <t>3-446-57764</t>
        </is>
      </c>
      <c r="D63" s="180" t="n">
        <v>44544</v>
      </c>
      <c r="E63" s="181" t="n">
        <v>848.16</v>
      </c>
      <c r="F63" s="182" t="n"/>
      <c r="G63" s="182" t="n"/>
      <c r="H63" s="189" t="n">
        <v>793.3099999999999</v>
      </c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9" t="n">
        <v>54.85</v>
      </c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4" t="n"/>
      <c r="EH63" s="184" t="n"/>
      <c r="EI63" s="185">
        <f>SUM(F63:EH63)</f>
        <v/>
      </c>
      <c r="EJ63" s="186">
        <f>E63-EI63</f>
        <v/>
      </c>
    </row>
    <row r="64" ht="18.95" customHeight="1">
      <c r="A64" s="5" t="n">
        <v>63</v>
      </c>
      <c r="B64" s="179" t="n">
        <v>44547</v>
      </c>
      <c r="C64" s="68" t="inlineStr">
        <is>
          <t>7-579-58136</t>
        </is>
      </c>
      <c r="D64" s="180" t="n">
        <v>44525</v>
      </c>
      <c r="E64" s="181" t="n">
        <v>1666.86</v>
      </c>
      <c r="F64" s="182" t="n"/>
      <c r="G64" s="189" t="n">
        <v>14.2</v>
      </c>
      <c r="H64" s="182" t="n"/>
      <c r="I64" s="182" t="n"/>
      <c r="J64" s="182" t="n"/>
      <c r="K64" s="189" t="n">
        <v>65.5</v>
      </c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9" t="n">
        <v>21.84</v>
      </c>
      <c r="V64" s="182" t="n"/>
      <c r="W64" s="182" t="n"/>
      <c r="X64" s="189" t="n">
        <v>10.31</v>
      </c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9" t="n">
        <v>9.08</v>
      </c>
      <c r="AN64" s="189" t="n">
        <v>14.13</v>
      </c>
      <c r="AO64" s="182" t="n"/>
      <c r="AP64" s="182" t="n"/>
      <c r="AQ64" s="182" t="n"/>
      <c r="AR64" s="182" t="n"/>
      <c r="AS64" s="189" t="n">
        <v>129.41</v>
      </c>
      <c r="AT64" s="189" t="n">
        <v>317.28</v>
      </c>
      <c r="AU64" s="189" t="n">
        <v>12.25</v>
      </c>
      <c r="AV64" s="182" t="n"/>
      <c r="AW64" s="182" t="n"/>
      <c r="AX64" s="189" t="n">
        <v>12.97</v>
      </c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9" t="n">
        <v>9.1</v>
      </c>
      <c r="BJ64" s="182" t="n"/>
      <c r="BK64" s="182" t="n"/>
      <c r="BL64" s="182" t="n"/>
      <c r="BM64" s="182" t="n"/>
      <c r="BN64" s="182" t="n"/>
      <c r="BO64" s="189" t="n">
        <v>10.31</v>
      </c>
      <c r="BP64" s="189" t="n">
        <v>138.62</v>
      </c>
      <c r="BQ64" s="189" t="n">
        <v>56.21</v>
      </c>
      <c r="BR64" s="182" t="n"/>
      <c r="BS64" s="189" t="n">
        <v>16.43</v>
      </c>
      <c r="BT64" s="182" t="n"/>
      <c r="BU64" s="182" t="n"/>
      <c r="BV64" s="182" t="n"/>
      <c r="BW64" s="182" t="n"/>
      <c r="BX64" s="182" t="n"/>
      <c r="BY64" s="189" t="n">
        <v>5.52</v>
      </c>
      <c r="BZ64" s="189" t="n">
        <v>9.08</v>
      </c>
      <c r="CA64" s="189" t="n">
        <v>91.94</v>
      </c>
      <c r="CB64" s="189" t="n">
        <v>39.88</v>
      </c>
      <c r="CC64" s="182" t="n"/>
      <c r="CD64" s="182" t="n"/>
      <c r="CE64" s="189" t="n">
        <v>170.74</v>
      </c>
      <c r="CF64" s="189" t="n">
        <v>8.109999999999999</v>
      </c>
      <c r="CG64" s="189" t="n"/>
      <c r="CH64" s="189" t="n"/>
      <c r="CI64" s="189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9" t="n">
        <v>44</v>
      </c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9" t="n">
        <v>14.1</v>
      </c>
      <c r="DM64" s="189" t="n">
        <v>11.95</v>
      </c>
      <c r="DN64" s="182" t="n"/>
      <c r="DO64" s="182" t="n"/>
      <c r="DP64" s="189" t="n">
        <v>62.39</v>
      </c>
      <c r="DQ64" s="189" t="n">
        <v>5.27</v>
      </c>
      <c r="DR64" s="182" t="n"/>
      <c r="DS64" s="189" t="n">
        <v>45.34</v>
      </c>
      <c r="DT64" s="182" t="n"/>
      <c r="DU64" s="189" t="n">
        <v>15.89</v>
      </c>
      <c r="DV64" s="189" t="n">
        <v>10.31</v>
      </c>
      <c r="DW64" s="189" t="n">
        <v>23.92</v>
      </c>
      <c r="DX64" s="182" t="n"/>
      <c r="DY64" s="182" t="n"/>
      <c r="DZ64" s="182" t="n"/>
      <c r="EA64" s="182" t="n"/>
      <c r="EB64" s="182" t="n"/>
      <c r="EC64" s="189" t="n">
        <v>19.41</v>
      </c>
      <c r="ED64" s="182" t="n"/>
      <c r="EE64" s="189" t="n">
        <v>205.3</v>
      </c>
      <c r="EF64" s="189" t="n">
        <v>23.87</v>
      </c>
      <c r="EG64" s="201" t="n">
        <v>22.2</v>
      </c>
      <c r="EH64" s="184" t="n"/>
      <c r="EI64" s="185">
        <f>SUM(F64:EH64)</f>
        <v/>
      </c>
      <c r="EJ64" s="186">
        <f>E64-EI64</f>
        <v/>
      </c>
    </row>
    <row r="65" ht="18.95" customHeight="1">
      <c r="A65" s="5" t="n">
        <v>64</v>
      </c>
      <c r="B65" s="179" t="n">
        <v>44547</v>
      </c>
      <c r="C65" s="68" t="inlineStr">
        <is>
          <t>3-440-64942</t>
        </is>
      </c>
      <c r="D65" s="180" t="n">
        <v>44526</v>
      </c>
      <c r="E65" s="181" t="n">
        <v>5415.38</v>
      </c>
      <c r="F65" s="182" t="n"/>
      <c r="G65" s="182" t="n"/>
      <c r="H65" s="182" t="n"/>
      <c r="I65" s="182" t="n"/>
      <c r="J65" s="182" t="n"/>
      <c r="K65" s="182" t="n"/>
      <c r="L65" s="182" t="n"/>
      <c r="M65" s="189" t="n">
        <v>130.86</v>
      </c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9" t="n">
        <v>315.37</v>
      </c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9" t="n">
        <v>114.13</v>
      </c>
      <c r="AH65" s="182" t="n"/>
      <c r="AI65" s="182" t="n"/>
      <c r="AJ65" s="182" t="n"/>
      <c r="AK65" s="182" t="n"/>
      <c r="AL65" s="182" t="n"/>
      <c r="AM65" s="182" t="n"/>
      <c r="AN65" s="189" t="n">
        <v>512.58</v>
      </c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3" t="n">
        <v>149.39</v>
      </c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9" t="n">
        <v>73.77</v>
      </c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9" t="n">
        <v>344.74</v>
      </c>
      <c r="BS65" s="182" t="n"/>
      <c r="BT65" s="182" t="n"/>
      <c r="BU65" s="182" t="n"/>
      <c r="BV65" s="182" t="n"/>
      <c r="BW65" s="182" t="n"/>
      <c r="BX65" s="182" t="n"/>
      <c r="BY65" s="189" t="n">
        <v>262.92</v>
      </c>
      <c r="BZ65" s="182" t="n"/>
      <c r="CA65" s="189" t="n">
        <v>606.39</v>
      </c>
      <c r="CB65" s="189" t="n">
        <v>134.59</v>
      </c>
      <c r="CC65" s="182" t="n"/>
      <c r="CD65" s="182" t="n"/>
      <c r="CE65" s="182" t="n"/>
      <c r="CF65" s="189" t="n">
        <v>629.64</v>
      </c>
      <c r="CG65" s="189" t="n"/>
      <c r="CH65" s="189" t="n"/>
      <c r="CI65" s="189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9" t="n">
        <v>191.19</v>
      </c>
      <c r="CV65" s="182" t="n"/>
      <c r="CW65" s="189" t="n">
        <v>196.01</v>
      </c>
      <c r="CX65" s="182" t="n"/>
      <c r="CY65" s="182" t="n"/>
      <c r="CZ65" s="182" t="n"/>
      <c r="DA65" s="182" t="n"/>
      <c r="DB65" s="182" t="n"/>
      <c r="DC65" s="189" t="n">
        <v>102.95</v>
      </c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9" t="n">
        <v>262.9</v>
      </c>
      <c r="DN65" s="189" t="n">
        <v>196.01</v>
      </c>
      <c r="DO65" s="182" t="n"/>
      <c r="DP65" s="182" t="n"/>
      <c r="DQ65" s="189" t="n">
        <v>189.12</v>
      </c>
      <c r="DR65" s="182" t="n"/>
      <c r="DS65" s="189" t="n">
        <v>642.5700000000001</v>
      </c>
      <c r="DT65" s="182" t="n"/>
      <c r="DU65" s="182" t="n"/>
      <c r="DV65" s="182" t="n"/>
      <c r="DW65" s="189" t="n">
        <v>360.25</v>
      </c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4" t="n"/>
      <c r="EH65" s="184" t="n"/>
      <c r="EI65" s="185">
        <f>SUM(F65:EH65)</f>
        <v/>
      </c>
      <c r="EJ65" s="186">
        <f>E65-EI65</f>
        <v/>
      </c>
    </row>
    <row r="66" ht="18.95" customHeight="1">
      <c r="A66" s="5" t="n">
        <v>65</v>
      </c>
      <c r="B66" s="179" t="n">
        <v>44547</v>
      </c>
      <c r="C66" s="68" t="inlineStr">
        <is>
          <t>7-585-69933</t>
        </is>
      </c>
      <c r="D66" s="180" t="n">
        <v>44532</v>
      </c>
      <c r="E66" s="181" t="n">
        <v>903.21</v>
      </c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9" t="n">
        <v>9.1</v>
      </c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9" t="n">
        <v>23.27</v>
      </c>
      <c r="AO66" s="182" t="n"/>
      <c r="AP66" s="182" t="n"/>
      <c r="AQ66" s="182" t="n"/>
      <c r="AR66" s="182" t="n"/>
      <c r="AS66" s="189" t="n">
        <v>5.87</v>
      </c>
      <c r="AT66" s="189" t="n">
        <v>30.11</v>
      </c>
      <c r="AU66" s="182" t="n"/>
      <c r="AV66" s="182" t="n"/>
      <c r="AW66" s="182" t="n"/>
      <c r="AX66" s="182" t="n"/>
      <c r="AY66" s="182" t="n"/>
      <c r="AZ66" s="189" t="n">
        <v>19.43</v>
      </c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9" t="n">
        <v>18.15</v>
      </c>
      <c r="BO66" s="182" t="n"/>
      <c r="BP66" s="189" t="n">
        <v>211.12</v>
      </c>
      <c r="BQ66" s="182" t="n"/>
      <c r="BR66" s="189" t="n">
        <v>21.31</v>
      </c>
      <c r="BS66" s="182" t="n"/>
      <c r="BT66" s="182" t="n"/>
      <c r="BU66" s="182" t="n"/>
      <c r="BV66" s="182" t="n"/>
      <c r="BW66" s="189" t="n">
        <v>5.34</v>
      </c>
      <c r="BX66" s="182" t="n"/>
      <c r="BY66" s="182" t="n"/>
      <c r="BZ66" s="182" t="n"/>
      <c r="CA66" s="189" t="n">
        <v>28.72</v>
      </c>
      <c r="CB66" s="189" t="n">
        <v>10.58</v>
      </c>
      <c r="CC66" s="182" t="n"/>
      <c r="CD66" s="182" t="n"/>
      <c r="CE66" s="189" t="n">
        <v>144.45</v>
      </c>
      <c r="CF66" s="189" t="n">
        <v>10.29</v>
      </c>
      <c r="CG66" s="189" t="n"/>
      <c r="CH66" s="189" t="n"/>
      <c r="CI66" s="189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9" t="n">
        <v>13.59</v>
      </c>
      <c r="CY66" s="182" t="n"/>
      <c r="CZ66" s="182" t="n"/>
      <c r="DA66" s="182" t="n"/>
      <c r="DB66" s="182" t="n"/>
      <c r="DC66" s="182" t="n"/>
      <c r="DD66" s="189" t="n">
        <v>58.64</v>
      </c>
      <c r="DE66" s="182" t="n"/>
      <c r="DF66" s="189" t="n">
        <v>92.2</v>
      </c>
      <c r="DG66" s="182" t="n"/>
      <c r="DH66" s="182" t="n"/>
      <c r="DI66" s="182" t="n"/>
      <c r="DJ66" s="189" t="n">
        <v>59.33</v>
      </c>
      <c r="DK66" s="182" t="n"/>
      <c r="DL66" s="182" t="n"/>
      <c r="DM66" s="182" t="n"/>
      <c r="DN66" s="182" t="n"/>
      <c r="DO66" s="189" t="n">
        <v>5.51</v>
      </c>
      <c r="DP66" s="189" t="n">
        <v>34.62</v>
      </c>
      <c r="DQ66" s="182" t="n"/>
      <c r="DR66" s="182" t="n"/>
      <c r="DS66" s="182" t="n"/>
      <c r="DT66" s="182" t="n"/>
      <c r="DU66" s="182" t="n"/>
      <c r="DV66" s="189" t="n">
        <v>86.56</v>
      </c>
      <c r="DW66" s="189" t="n">
        <v>15.02</v>
      </c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2" t="n"/>
      <c r="EG66" s="184" t="n"/>
      <c r="EH66" s="184" t="n"/>
      <c r="EI66" s="185">
        <f>SUM(F66:EH66)</f>
        <v/>
      </c>
      <c r="EJ66" s="186">
        <f>E66-EI66</f>
        <v/>
      </c>
    </row>
    <row r="67" ht="18.95" customHeight="1">
      <c r="A67" s="5" t="n">
        <v>66</v>
      </c>
      <c r="B67" s="179" t="n">
        <v>44547</v>
      </c>
      <c r="C67" s="68" t="inlineStr">
        <is>
          <t>3-442-82605</t>
        </is>
      </c>
      <c r="D67" s="180" t="n">
        <v>44533</v>
      </c>
      <c r="E67" s="181" t="n">
        <v>7680.93</v>
      </c>
      <c r="F67" s="182" t="n"/>
      <c r="G67" s="189" t="n">
        <v>262.92</v>
      </c>
      <c r="H67" s="189" t="n">
        <v>128.32</v>
      </c>
      <c r="I67" s="182" t="n"/>
      <c r="J67" s="182" t="n"/>
      <c r="K67" s="182" t="n"/>
      <c r="L67" s="182" t="n"/>
      <c r="M67" s="182" t="n"/>
      <c r="N67" s="189" t="n">
        <v>102.88</v>
      </c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9" t="n">
        <v>150.6</v>
      </c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9" t="n">
        <v>52.34</v>
      </c>
      <c r="AU67" s="182" t="n"/>
      <c r="AV67" s="182" t="n"/>
      <c r="AW67" s="182" t="n"/>
      <c r="AX67" s="182" t="n"/>
      <c r="AY67" s="182" t="n"/>
      <c r="AZ67" s="182" t="n"/>
      <c r="BA67" s="182" t="n"/>
      <c r="BB67" s="189" t="n">
        <v>951.64</v>
      </c>
      <c r="BC67" s="182" t="n"/>
      <c r="BD67" s="182" t="n"/>
      <c r="BE67" s="182" t="n"/>
      <c r="BF67" s="189" t="n">
        <v>152.7</v>
      </c>
      <c r="BG67" s="182" t="n"/>
      <c r="BH67" s="182" t="n"/>
      <c r="BI67" s="189" t="n">
        <v>395.07</v>
      </c>
      <c r="BJ67" s="182" t="n"/>
      <c r="BK67" s="189" t="n">
        <v>514.6900000000001</v>
      </c>
      <c r="BL67" s="182" t="n"/>
      <c r="BM67" s="182" t="n"/>
      <c r="BN67" s="182" t="n"/>
      <c r="BO67" s="182" t="n"/>
      <c r="BP67" s="182" t="n"/>
      <c r="BQ67" s="182" t="n"/>
      <c r="BR67" s="189" t="n">
        <v>249.66</v>
      </c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9" t="n">
        <v>593.55</v>
      </c>
      <c r="CC67" s="182" t="n"/>
      <c r="CD67" s="182" t="n"/>
      <c r="CE67" s="189" t="n">
        <v>413.07</v>
      </c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9" t="n">
        <v>139.73</v>
      </c>
      <c r="CO67" s="182" t="n"/>
      <c r="CP67" s="189" t="n">
        <v>148.8</v>
      </c>
      <c r="CQ67" s="182" t="n"/>
      <c r="CR67" s="182" t="n"/>
      <c r="CS67" s="182" t="n"/>
      <c r="CT67" s="182" t="n"/>
      <c r="CU67" s="182" t="n"/>
      <c r="CV67" s="182" t="n"/>
      <c r="CW67" s="189" t="n">
        <v>196.01</v>
      </c>
      <c r="CX67" s="182" t="n"/>
      <c r="CY67" s="182" t="n"/>
      <c r="CZ67" s="182" t="n"/>
      <c r="DA67" s="182" t="n"/>
      <c r="DB67" s="182" t="n"/>
      <c r="DC67" s="189" t="n">
        <v>114.13</v>
      </c>
      <c r="DD67" s="189" t="n">
        <v>176.39</v>
      </c>
      <c r="DE67" s="189" t="n">
        <v>1663.29</v>
      </c>
      <c r="DF67" s="182" t="n"/>
      <c r="DG67" s="182" t="n"/>
      <c r="DH67" s="182" t="n"/>
      <c r="DI67" s="182" t="n"/>
      <c r="DJ67" s="182" t="n"/>
      <c r="DK67" s="189" t="n">
        <v>114.13</v>
      </c>
      <c r="DL67" s="189" t="n">
        <v>139.73</v>
      </c>
      <c r="DM67" s="189" t="n">
        <v>114.13</v>
      </c>
      <c r="DN67" s="182" t="n"/>
      <c r="DO67" s="182" t="n"/>
      <c r="DP67" s="182" t="n"/>
      <c r="DQ67" s="182" t="n"/>
      <c r="DR67" s="189" t="n">
        <v>148.96</v>
      </c>
      <c r="DS67" s="182" t="n"/>
      <c r="DT67" s="182" t="n"/>
      <c r="DU67" s="182" t="n"/>
      <c r="DV67" s="182" t="n"/>
      <c r="DW67" s="189" t="n">
        <v>429.94</v>
      </c>
      <c r="DX67" s="182" t="n"/>
      <c r="DY67" s="182" t="n"/>
      <c r="DZ67" s="182" t="n"/>
      <c r="EA67" s="183" t="n">
        <v>101.07</v>
      </c>
      <c r="EB67" s="182" t="n"/>
      <c r="EC67" s="189" t="n">
        <v>73.77</v>
      </c>
      <c r="ED67" s="182" t="n"/>
      <c r="EE67" s="189" t="n">
        <v>101.07</v>
      </c>
      <c r="EF67" s="189" t="n">
        <v>52.34</v>
      </c>
      <c r="EG67" s="184" t="n"/>
      <c r="EH67" s="184" t="n"/>
      <c r="EI67" s="185">
        <f>SUM(F67:EH67)</f>
        <v/>
      </c>
      <c r="EJ67" s="186">
        <f>E67-EI67</f>
        <v/>
      </c>
    </row>
    <row r="68" ht="18.95" customHeight="1">
      <c r="A68" s="5" t="n">
        <v>67</v>
      </c>
      <c r="B68" s="179" t="n">
        <v>44547</v>
      </c>
      <c r="C68" s="68" t="inlineStr">
        <is>
          <t>7-593-82068</t>
        </is>
      </c>
      <c r="D68" s="180" t="n">
        <v>44539</v>
      </c>
      <c r="E68" s="181" t="n">
        <v>1601.99</v>
      </c>
      <c r="F68" s="182" t="n"/>
      <c r="G68" s="189" t="n">
        <v>21.53</v>
      </c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9" t="n">
        <v>10.29</v>
      </c>
      <c r="U68" s="189" t="n">
        <v>21.01</v>
      </c>
      <c r="V68" s="189" t="n">
        <v>17.31</v>
      </c>
      <c r="W68" s="182" t="n"/>
      <c r="X68" s="189" t="n">
        <v>18.39</v>
      </c>
      <c r="Y68" s="182" t="n"/>
      <c r="Z68" s="182" t="n"/>
      <c r="AA68" s="182" t="n"/>
      <c r="AB68" s="182" t="n"/>
      <c r="AC68" s="182" t="n"/>
      <c r="AD68" s="182" t="n"/>
      <c r="AE68" s="189" t="n">
        <v>24.76</v>
      </c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9">
        <f>28.22+12.92</f>
        <v/>
      </c>
      <c r="AO68" s="182" t="n"/>
      <c r="AP68" s="182" t="n"/>
      <c r="AQ68" s="182" t="n"/>
      <c r="AR68" s="189" t="n">
        <v>45.24</v>
      </c>
      <c r="AS68" s="189" t="n">
        <v>44.62</v>
      </c>
      <c r="AT68" s="189" t="n">
        <v>72.28</v>
      </c>
      <c r="AU68" s="182" t="n"/>
      <c r="AV68" s="182" t="n"/>
      <c r="AW68" s="182" t="n"/>
      <c r="AX68" s="182" t="n"/>
      <c r="AY68" s="182" t="n"/>
      <c r="AZ68" s="182" t="n"/>
      <c r="BA68" s="182" t="n"/>
      <c r="BB68" s="189">
        <f>15.85+6.66</f>
        <v/>
      </c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9" t="n">
        <v>6.63</v>
      </c>
      <c r="BL68" s="189" t="n">
        <v>5.51</v>
      </c>
      <c r="BM68" s="182" t="n"/>
      <c r="BN68" s="182" t="n"/>
      <c r="BO68" s="182" t="n"/>
      <c r="BP68" s="182" t="n"/>
      <c r="BQ68" s="189" t="n">
        <v>679.8099999999999</v>
      </c>
      <c r="BR68" s="182" t="n"/>
      <c r="BS68" s="189" t="n">
        <v>12.92</v>
      </c>
      <c r="BT68" s="182" t="n"/>
      <c r="BU68" s="182" t="n"/>
      <c r="BV68" s="182" t="n"/>
      <c r="BW68" s="182" t="n"/>
      <c r="BX68" s="182" t="n"/>
      <c r="BY68" s="182" t="n"/>
      <c r="BZ68" s="182" t="n"/>
      <c r="CA68" s="189" t="n">
        <v>39.75</v>
      </c>
      <c r="CB68" s="189" t="n">
        <v>14.05</v>
      </c>
      <c r="CC68" s="189" t="n">
        <v>10.29</v>
      </c>
      <c r="CD68" s="189" t="n">
        <v>10.29</v>
      </c>
      <c r="CE68" s="189" t="n">
        <v>74.09999999999999</v>
      </c>
      <c r="CF68" s="189" t="n">
        <v>36.79</v>
      </c>
      <c r="CG68" s="189" t="n"/>
      <c r="CH68" s="189" t="n"/>
      <c r="CI68" s="189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9" t="n">
        <v>13.54</v>
      </c>
      <c r="DE68" s="182" t="n"/>
      <c r="DF68" s="182" t="n"/>
      <c r="DG68" s="182" t="n"/>
      <c r="DH68" s="182" t="n"/>
      <c r="DI68" s="182" t="n"/>
      <c r="DJ68" s="189" t="n">
        <v>15.9</v>
      </c>
      <c r="DK68" s="189" t="n">
        <v>12.51</v>
      </c>
      <c r="DL68" s="182" t="n"/>
      <c r="DM68" s="189" t="n">
        <v>10.3</v>
      </c>
      <c r="DN68" s="189" t="n">
        <v>24.76</v>
      </c>
      <c r="DO68" s="182" t="n"/>
      <c r="DP68" s="182" t="n"/>
      <c r="DQ68" s="189" t="n">
        <v>33.48</v>
      </c>
      <c r="DR68" s="189" t="n">
        <v>64.5</v>
      </c>
      <c r="DS68" s="182" t="n"/>
      <c r="DT68" s="182" t="n"/>
      <c r="DU68" s="189" t="n">
        <v>10.29</v>
      </c>
      <c r="DV68" s="182" t="n"/>
      <c r="DW68" s="189" t="n">
        <v>28.41</v>
      </c>
      <c r="DX68" s="182" t="n"/>
      <c r="DY68" s="182" t="n"/>
      <c r="DZ68" s="182" t="n"/>
      <c r="EA68" s="182" t="n"/>
      <c r="EB68" s="183" t="n">
        <v>23.6</v>
      </c>
      <c r="EC68" s="182" t="n"/>
      <c r="ED68" s="189" t="n">
        <v>12.92</v>
      </c>
      <c r="EE68" s="189" t="n">
        <v>112.27</v>
      </c>
      <c r="EF68" s="189" t="n">
        <v>10.29</v>
      </c>
      <c r="EG68" s="184" t="n"/>
      <c r="EH68" s="184" t="n"/>
      <c r="EI68" s="185">
        <f>SUM(F68:EH68)</f>
        <v/>
      </c>
      <c r="EJ68" s="186">
        <f>E68-EI68</f>
        <v/>
      </c>
    </row>
    <row r="69" ht="18.95" customHeight="1">
      <c r="A69" s="5" t="n">
        <v>68</v>
      </c>
      <c r="B69" s="179" t="n">
        <v>44547</v>
      </c>
      <c r="C69" s="68" t="inlineStr">
        <is>
          <t>3-445-17827</t>
        </is>
      </c>
      <c r="D69" s="180" t="n">
        <v>44540</v>
      </c>
      <c r="E69" s="181" t="n">
        <v>4935.2</v>
      </c>
      <c r="F69" s="182" t="n"/>
      <c r="G69" s="189" t="n">
        <v>203.24</v>
      </c>
      <c r="H69" s="189" t="n">
        <v>126.13</v>
      </c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9" t="n">
        <v>328.42</v>
      </c>
      <c r="Y69" s="182" t="n"/>
      <c r="Z69" s="182" t="n"/>
      <c r="AA69" s="182" t="n"/>
      <c r="AB69" s="182" t="n"/>
      <c r="AC69" s="182" t="n"/>
      <c r="AD69" s="182" t="n"/>
      <c r="AE69" s="189" t="n">
        <v>195.31</v>
      </c>
      <c r="AF69" s="182" t="n"/>
      <c r="AG69" s="189" t="n">
        <v>113.72</v>
      </c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9" t="n">
        <v>195.31</v>
      </c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9" t="n">
        <v>574.6799999999999</v>
      </c>
      <c r="BK69" s="182" t="n"/>
      <c r="BL69" s="182" t="n"/>
      <c r="BM69" s="182" t="n"/>
      <c r="BN69" s="182" t="n"/>
      <c r="BO69" s="189" t="n">
        <v>52.15</v>
      </c>
      <c r="BP69" s="182" t="n"/>
      <c r="BQ69" s="189" t="n">
        <v>139.23</v>
      </c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9" t="n">
        <v>195.31</v>
      </c>
      <c r="CF69" s="189" t="n">
        <v>113.72</v>
      </c>
      <c r="CG69" s="189" t="n"/>
      <c r="CH69" s="189" t="n"/>
      <c r="CI69" s="189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9" t="n">
        <v>345.73</v>
      </c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9" t="n">
        <v>472.92</v>
      </c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9" t="n">
        <v>165.61</v>
      </c>
      <c r="DN69" s="189" t="n">
        <v>195.31</v>
      </c>
      <c r="DO69" s="189" t="n">
        <v>411.59</v>
      </c>
      <c r="DP69" s="189" t="n">
        <v>130.39</v>
      </c>
      <c r="DQ69" s="189" t="n">
        <v>139.23</v>
      </c>
      <c r="DR69" s="182" t="n"/>
      <c r="DS69" s="189" t="n">
        <v>244.11</v>
      </c>
      <c r="DT69" s="182" t="n"/>
      <c r="DU69" s="182" t="n"/>
      <c r="DV69" s="182" t="n"/>
      <c r="DW69" s="189" t="n">
        <v>113.72</v>
      </c>
      <c r="DX69" s="182" t="n"/>
      <c r="DY69" s="182" t="n"/>
      <c r="DZ69" s="182" t="n"/>
      <c r="EA69" s="183" t="n">
        <v>192.08</v>
      </c>
      <c r="EB69" s="182" t="n"/>
      <c r="EC69" s="189" t="n">
        <v>52.15</v>
      </c>
      <c r="ED69" s="182" t="n"/>
      <c r="EE69" s="189" t="n">
        <v>158.32</v>
      </c>
      <c r="EF69" s="182" t="n"/>
      <c r="EG69" s="201" t="n">
        <v>76.81999999999999</v>
      </c>
      <c r="EH69" s="184" t="n"/>
      <c r="EI69" s="185">
        <f>SUM(F69:EH69)</f>
        <v/>
      </c>
      <c r="EJ69" s="186">
        <f>E69-EI69</f>
        <v/>
      </c>
    </row>
    <row r="70" ht="18.95" customHeight="1">
      <c r="A70" s="5" t="n">
        <v>69</v>
      </c>
      <c r="B70" s="179" t="n">
        <v>44547</v>
      </c>
      <c r="C70" s="68" t="inlineStr">
        <is>
          <t>DLS-INV#30898</t>
        </is>
      </c>
      <c r="D70" s="180" t="n">
        <v>44544</v>
      </c>
      <c r="E70" s="181" t="n">
        <v>1990.55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9" t="n">
        <v>1990.55</v>
      </c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4" t="n"/>
      <c r="EH70" s="184" t="n"/>
      <c r="EI70" s="185">
        <f>SUM(F70:EH70)</f>
        <v/>
      </c>
      <c r="EJ70" s="186">
        <f>E70-EI70</f>
        <v/>
      </c>
    </row>
    <row r="71" ht="18.95" customHeight="1">
      <c r="A71" s="5" t="n">
        <v>70</v>
      </c>
      <c r="B71" s="179" t="n">
        <v>44552</v>
      </c>
      <c r="C71" s="68" t="inlineStr">
        <is>
          <t>SAMTEC-4500627987</t>
        </is>
      </c>
      <c r="D71" s="180" t="n">
        <v>44515</v>
      </c>
      <c r="E71" s="181" t="n">
        <v>131.25</v>
      </c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3" t="n">
        <v>131.25</v>
      </c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4" t="n"/>
      <c r="EH71" s="184" t="n"/>
      <c r="EI71" s="185">
        <f>SUM(F71:EH71)</f>
        <v/>
      </c>
      <c r="EJ71" s="186">
        <f>E71-EI71</f>
        <v/>
      </c>
    </row>
    <row r="72" ht="18.95" customHeight="1">
      <c r="A72" s="5" t="n">
        <v>71</v>
      </c>
      <c r="B72" s="179" t="n">
        <v>44552</v>
      </c>
      <c r="C72" s="68" t="inlineStr">
        <is>
          <t>DIGIKEY-4500638146</t>
        </is>
      </c>
      <c r="D72" s="180" t="n">
        <v>44515</v>
      </c>
      <c r="E72" s="181" t="n">
        <v>181.5</v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3" t="n">
        <v>181.5</v>
      </c>
      <c r="EG72" s="184" t="n"/>
      <c r="EH72" s="184" t="n"/>
      <c r="EI72" s="185">
        <f>SUM(F72:EH72)</f>
        <v/>
      </c>
      <c r="EJ72" s="186">
        <f>E72-EI72</f>
        <v/>
      </c>
    </row>
    <row r="73" ht="18.95" customHeight="1">
      <c r="A73" s="5" t="n">
        <v>72</v>
      </c>
      <c r="B73" s="179" t="n">
        <v>44552</v>
      </c>
      <c r="C73" s="68" t="inlineStr">
        <is>
          <t>DIGIKEY-4500638283</t>
        </is>
      </c>
      <c r="D73" s="180" t="n">
        <v>44517</v>
      </c>
      <c r="E73" s="181" t="n">
        <v>3.7</v>
      </c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3" t="n">
        <v>3.7</v>
      </c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2" t="n"/>
      <c r="EG73" s="184" t="n"/>
      <c r="EH73" s="184" t="n"/>
      <c r="EI73" s="185">
        <f>SUM(F73:EH73)</f>
        <v/>
      </c>
      <c r="EJ73" s="186">
        <f>E73-EI73</f>
        <v/>
      </c>
    </row>
    <row r="74" ht="18.95" customHeight="1">
      <c r="A74" s="5" t="n">
        <v>73</v>
      </c>
      <c r="B74" s="179" t="n">
        <v>44552</v>
      </c>
      <c r="C74" s="68" t="inlineStr">
        <is>
          <t>DIGIKEY-85497533</t>
        </is>
      </c>
      <c r="D74" s="180" t="n">
        <v>44517</v>
      </c>
      <c r="E74" s="181" t="n">
        <v>39.26</v>
      </c>
      <c r="F74" s="182" t="n"/>
      <c r="G74" s="182" t="n"/>
      <c r="H74" s="182" t="n"/>
      <c r="I74" s="182" t="n"/>
      <c r="J74" s="182" t="n"/>
      <c r="K74" s="183" t="n">
        <v>39.26</v>
      </c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2" t="n"/>
      <c r="EF74" s="182" t="n"/>
      <c r="EG74" s="184" t="n"/>
      <c r="EH74" s="184" t="n"/>
      <c r="EI74" s="185">
        <f>SUM(F74:EH74)</f>
        <v/>
      </c>
      <c r="EJ74" s="186">
        <f>E74-EI74</f>
        <v/>
      </c>
    </row>
    <row r="75">
      <c r="A75" s="5" t="n">
        <v>74</v>
      </c>
      <c r="B75" s="179" t="n">
        <v>44552</v>
      </c>
      <c r="C75" s="105" t="inlineStr">
        <is>
          <t>DIGIKEY-4500638484</t>
        </is>
      </c>
      <c r="D75" s="180" t="n">
        <v>44518</v>
      </c>
      <c r="E75" s="181">
        <f>174.6+2322.36+721.7+74.33</f>
        <v/>
      </c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3">
        <f>174.6+2322.36+721.7+74.33</f>
        <v/>
      </c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4" t="n"/>
      <c r="EH75" s="184" t="n"/>
      <c r="EI75" s="185">
        <f>SUM(F75:EH75)</f>
        <v/>
      </c>
      <c r="EJ75" s="186">
        <f>E75-EI75</f>
        <v/>
      </c>
    </row>
    <row r="76" ht="18.95" customHeight="1">
      <c r="A76" s="5" t="n">
        <v>75</v>
      </c>
      <c r="B76" s="179" t="n">
        <v>44552</v>
      </c>
      <c r="C76" s="68" t="inlineStr">
        <is>
          <t>DIGIKEY-4500631382</t>
        </is>
      </c>
      <c r="D76" s="180" t="n">
        <v>44517</v>
      </c>
      <c r="E76" s="181" t="n">
        <v>0.07000000000000001</v>
      </c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3" t="n">
        <v>0.07000000000000001</v>
      </c>
      <c r="DT76" s="182" t="n"/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2" t="n"/>
      <c r="ED76" s="182" t="n"/>
      <c r="EE76" s="182" t="n"/>
      <c r="EF76" s="182" t="n"/>
      <c r="EG76" s="184" t="n"/>
      <c r="EH76" s="184" t="n"/>
      <c r="EI76" s="185">
        <f>SUM(F76:EH76)</f>
        <v/>
      </c>
      <c r="EJ76" s="186">
        <f>E76-EI76</f>
        <v/>
      </c>
    </row>
    <row r="77" ht="18.95" customHeight="1">
      <c r="A77" s="5" t="n">
        <v>76</v>
      </c>
      <c r="B77" s="179" t="n">
        <v>44552</v>
      </c>
      <c r="C77" s="68" t="inlineStr">
        <is>
          <t>DIGIKEY-4500638682</t>
        </is>
      </c>
      <c r="D77" s="180" t="n">
        <v>44522</v>
      </c>
      <c r="E77" s="181">
        <f>7.14+5.01+10.94</f>
        <v/>
      </c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182" t="n"/>
      <c r="CA77" s="183">
        <f>7.14+5.01+10.94</f>
        <v/>
      </c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2" t="n"/>
      <c r="EG77" s="184" t="n"/>
      <c r="EH77" s="184" t="n"/>
      <c r="EI77" s="185">
        <f>SUM(F77:EH77)</f>
        <v/>
      </c>
      <c r="EJ77" s="186">
        <f>E77-EI77</f>
        <v/>
      </c>
    </row>
    <row r="78" ht="18.95" customHeight="1">
      <c r="A78" s="5" t="n">
        <v>77</v>
      </c>
      <c r="B78" s="179" t="n">
        <v>44552</v>
      </c>
      <c r="C78" s="68" t="inlineStr">
        <is>
          <t>DIGIKEY-4500638161</t>
        </is>
      </c>
      <c r="D78" s="180" t="n">
        <v>44516</v>
      </c>
      <c r="E78" s="181" t="n">
        <v>51.1</v>
      </c>
      <c r="F78" s="182" t="n"/>
      <c r="G78" s="182" t="n"/>
      <c r="H78" s="182" t="n"/>
      <c r="I78" s="182" t="n"/>
      <c r="J78" s="182" t="n"/>
      <c r="K78" s="182" t="n"/>
      <c r="L78" s="182" t="n"/>
      <c r="M78" s="183" t="n">
        <v>51.1</v>
      </c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2" t="n"/>
      <c r="DC78" s="182" t="n"/>
      <c r="DD78" s="182" t="n"/>
      <c r="DE78" s="182" t="n"/>
      <c r="DF78" s="182" t="n"/>
      <c r="DG78" s="182" t="n"/>
      <c r="DH78" s="182" t="n"/>
      <c r="DI78" s="182" t="n"/>
      <c r="DJ78" s="182" t="n"/>
      <c r="DK78" s="182" t="n"/>
      <c r="DL78" s="182" t="n"/>
      <c r="DM78" s="182" t="n"/>
      <c r="DN78" s="182" t="n"/>
      <c r="DO78" s="182" t="n"/>
      <c r="DP78" s="182" t="n"/>
      <c r="DQ78" s="182" t="n"/>
      <c r="DR78" s="182" t="n"/>
      <c r="DS78" s="182" t="n"/>
      <c r="DT78" s="182" t="n"/>
      <c r="DU78" s="182" t="n"/>
      <c r="DV78" s="182" t="n"/>
      <c r="DW78" s="182" t="n"/>
      <c r="DX78" s="182" t="n"/>
      <c r="DY78" s="182" t="n"/>
      <c r="DZ78" s="182" t="n"/>
      <c r="EA78" s="182" t="n"/>
      <c r="EB78" s="182" t="n"/>
      <c r="EC78" s="182" t="n"/>
      <c r="ED78" s="182" t="n"/>
      <c r="EE78" s="182" t="n"/>
      <c r="EF78" s="182" t="n"/>
      <c r="EG78" s="184" t="n"/>
      <c r="EH78" s="184" t="n"/>
      <c r="EI78" s="185">
        <f>SUM(F78:EH78)</f>
        <v/>
      </c>
      <c r="EJ78" s="186">
        <f>E78-EI78</f>
        <v/>
      </c>
    </row>
    <row r="79" ht="18.95" customHeight="1">
      <c r="A79" s="5" t="n">
        <v>78</v>
      </c>
      <c r="B79" s="179" t="n">
        <v>44552</v>
      </c>
      <c r="C79" s="68" t="inlineStr">
        <is>
          <t>DIGIKEY-4500639921</t>
        </is>
      </c>
      <c r="D79" s="180" t="n">
        <v>44524</v>
      </c>
      <c r="E79" s="181">
        <f>0.23+5.71</f>
        <v/>
      </c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2" t="n"/>
      <c r="BX79" s="182" t="n"/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2" t="n"/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2" t="n"/>
      <c r="DB79" s="182" t="n"/>
      <c r="DC79" s="182" t="n"/>
      <c r="DD79" s="182" t="n"/>
      <c r="DE79" s="182" t="n"/>
      <c r="DF79" s="183">
        <f>0.23+5.71</f>
        <v/>
      </c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2" t="n"/>
      <c r="DT79" s="182" t="n"/>
      <c r="DU79" s="182" t="n"/>
      <c r="DV79" s="182" t="n"/>
      <c r="DW79" s="182" t="n"/>
      <c r="DX79" s="182" t="n"/>
      <c r="DY79" s="182" t="n"/>
      <c r="DZ79" s="182" t="n"/>
      <c r="EA79" s="182" t="n"/>
      <c r="EB79" s="182" t="n"/>
      <c r="EC79" s="182" t="n"/>
      <c r="ED79" s="182" t="n"/>
      <c r="EE79" s="182" t="n"/>
      <c r="EF79" s="182" t="n"/>
      <c r="EG79" s="184" t="n"/>
      <c r="EH79" s="184" t="n"/>
      <c r="EI79" s="185">
        <f>SUM(F79:EH79)</f>
        <v/>
      </c>
      <c r="EJ79" s="186">
        <f>E79-EI79</f>
        <v/>
      </c>
    </row>
    <row r="80" ht="18.95" customHeight="1">
      <c r="A80" s="5" t="n">
        <v>79</v>
      </c>
      <c r="B80" s="179" t="n">
        <v>44552</v>
      </c>
      <c r="C80" s="68" t="inlineStr">
        <is>
          <t>DIGIKEY-4500640086</t>
        </is>
      </c>
      <c r="D80" s="180" t="n">
        <v>44529</v>
      </c>
      <c r="E80" s="181" t="n">
        <v>6.23</v>
      </c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2" t="n"/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2" t="n"/>
      <c r="BU80" s="182" t="n"/>
      <c r="BV80" s="182" t="n"/>
      <c r="BW80" s="182" t="n"/>
      <c r="BX80" s="182" t="n"/>
      <c r="BY80" s="182" t="n"/>
      <c r="BZ80" s="182" t="n"/>
      <c r="CA80" s="182" t="n"/>
      <c r="CB80" s="182" t="n"/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2" t="n"/>
      <c r="CQ80" s="182" t="n"/>
      <c r="CR80" s="182" t="n"/>
      <c r="CS80" s="182" t="n"/>
      <c r="CT80" s="182" t="n"/>
      <c r="CU80" s="182" t="n"/>
      <c r="CV80" s="182" t="n"/>
      <c r="CW80" s="182" t="n"/>
      <c r="CX80" s="182" t="n"/>
      <c r="CY80" s="182" t="n"/>
      <c r="CZ80" s="182" t="n"/>
      <c r="DA80" s="182" t="n"/>
      <c r="DB80" s="182" t="n"/>
      <c r="DC80" s="182" t="n"/>
      <c r="DD80" s="183" t="n">
        <v>6.23</v>
      </c>
      <c r="DE80" s="182" t="n"/>
      <c r="DF80" s="182" t="n"/>
      <c r="DG80" s="182" t="n"/>
      <c r="DH80" s="182" t="n"/>
      <c r="DI80" s="182" t="n"/>
      <c r="DJ80" s="182" t="n"/>
      <c r="DK80" s="182" t="n"/>
      <c r="DL80" s="182" t="n"/>
      <c r="DM80" s="182" t="n"/>
      <c r="DN80" s="182" t="n"/>
      <c r="DO80" s="182" t="n"/>
      <c r="DP80" s="182" t="n"/>
      <c r="DQ80" s="182" t="n"/>
      <c r="DR80" s="182" t="n"/>
      <c r="DS80" s="182" t="n"/>
      <c r="DT80" s="182" t="n"/>
      <c r="DU80" s="182" t="n"/>
      <c r="DV80" s="182" t="n"/>
      <c r="DW80" s="182" t="n"/>
      <c r="DX80" s="182" t="n"/>
      <c r="DY80" s="182" t="n"/>
      <c r="DZ80" s="182" t="n"/>
      <c r="EA80" s="182" t="n"/>
      <c r="EB80" s="182" t="n"/>
      <c r="EC80" s="182" t="n"/>
      <c r="ED80" s="182" t="n"/>
      <c r="EE80" s="182" t="n"/>
      <c r="EF80" s="182" t="n"/>
      <c r="EG80" s="184" t="n"/>
      <c r="EH80" s="184" t="n"/>
      <c r="EI80" s="185">
        <f>SUM(F80:EH80)</f>
        <v/>
      </c>
      <c r="EJ80" s="186">
        <f>E80-EI80</f>
        <v/>
      </c>
    </row>
    <row r="81">
      <c r="A81" s="5" t="n">
        <v>80</v>
      </c>
      <c r="B81" s="179" t="n">
        <v>44552</v>
      </c>
      <c r="C81" s="105" t="inlineStr">
        <is>
          <t>DIGIKEY-4500639634</t>
        </is>
      </c>
      <c r="D81" s="180" t="n">
        <v>44523</v>
      </c>
      <c r="E81" s="181">
        <f>7.17+141.79+2.63</f>
        <v/>
      </c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2" t="n"/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2" t="n"/>
      <c r="CA81" s="182" t="n"/>
      <c r="CB81" s="182" t="n"/>
      <c r="CC81" s="182" t="n"/>
      <c r="CD81" s="182" t="n"/>
      <c r="CE81" s="183">
        <f>7.17+141.79+2.63</f>
        <v/>
      </c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2" t="n"/>
      <c r="CQ81" s="182" t="n"/>
      <c r="CR81" s="182" t="n"/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2" t="n"/>
      <c r="DG81" s="182" t="n"/>
      <c r="DH81" s="182" t="n"/>
      <c r="DI81" s="182" t="n"/>
      <c r="DJ81" s="182" t="n"/>
      <c r="DK81" s="182" t="n"/>
      <c r="DL81" s="182" t="n"/>
      <c r="DM81" s="182" t="n"/>
      <c r="DN81" s="182" t="n"/>
      <c r="DO81" s="182" t="n"/>
      <c r="DP81" s="182" t="n"/>
      <c r="DQ81" s="182" t="n"/>
      <c r="DR81" s="182" t="n"/>
      <c r="DS81" s="182" t="n"/>
      <c r="DT81" s="182" t="n"/>
      <c r="DU81" s="182" t="n"/>
      <c r="DV81" s="182" t="n"/>
      <c r="DW81" s="182" t="n"/>
      <c r="DX81" s="182" t="n"/>
      <c r="DY81" s="182" t="n"/>
      <c r="DZ81" s="182" t="n"/>
      <c r="EA81" s="182" t="n"/>
      <c r="EB81" s="182" t="n"/>
      <c r="EC81" s="182" t="n"/>
      <c r="ED81" s="182" t="n"/>
      <c r="EE81" s="182" t="n"/>
      <c r="EF81" s="182" t="n"/>
      <c r="EG81" s="184" t="n"/>
      <c r="EH81" s="184" t="n"/>
      <c r="EI81" s="185">
        <f>SUM(F81:EH81)</f>
        <v/>
      </c>
      <c r="EJ81" s="186">
        <f>E81-EI81</f>
        <v/>
      </c>
    </row>
    <row r="82" ht="18.95" customHeight="1">
      <c r="A82" s="5" t="n">
        <v>81</v>
      </c>
      <c r="B82" s="179" t="n">
        <v>44552</v>
      </c>
      <c r="C82" s="68" t="inlineStr">
        <is>
          <t>DIGIKEY-4500623652</t>
        </is>
      </c>
      <c r="D82" s="180" t="n">
        <v>44537</v>
      </c>
      <c r="E82" s="181" t="n">
        <v>138.06</v>
      </c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2" t="n"/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2" t="n"/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2" t="n"/>
      <c r="CA82" s="182" t="n"/>
      <c r="CB82" s="182" t="n"/>
      <c r="CC82" s="183" t="n">
        <v>138.06</v>
      </c>
      <c r="CD82" s="182" t="n"/>
      <c r="CE82" s="182" t="n"/>
      <c r="CF82" s="182" t="n"/>
      <c r="CG82" s="182" t="n"/>
      <c r="CH82" s="182" t="n"/>
      <c r="CI82" s="182" t="n"/>
      <c r="CJ82" s="182" t="n"/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2" t="n"/>
      <c r="DG82" s="182" t="n"/>
      <c r="DH82" s="182" t="n"/>
      <c r="DI82" s="182" t="n"/>
      <c r="DJ82" s="182" t="n"/>
      <c r="DK82" s="182" t="n"/>
      <c r="DL82" s="182" t="n"/>
      <c r="DM82" s="182" t="n"/>
      <c r="DN82" s="182" t="n"/>
      <c r="DO82" s="182" t="n"/>
      <c r="DP82" s="182" t="n"/>
      <c r="DQ82" s="182" t="n"/>
      <c r="DR82" s="182" t="n"/>
      <c r="DS82" s="182" t="n"/>
      <c r="DT82" s="182" t="n"/>
      <c r="DU82" s="182" t="n"/>
      <c r="DV82" s="182" t="n"/>
      <c r="DW82" s="182" t="n"/>
      <c r="DX82" s="182" t="n"/>
      <c r="DY82" s="182" t="n"/>
      <c r="DZ82" s="182" t="n"/>
      <c r="EA82" s="182" t="n"/>
      <c r="EB82" s="182" t="n"/>
      <c r="EC82" s="182" t="n"/>
      <c r="ED82" s="182" t="n"/>
      <c r="EE82" s="182" t="n"/>
      <c r="EF82" s="182" t="n"/>
      <c r="EG82" s="184" t="n"/>
      <c r="EH82" s="184" t="n"/>
      <c r="EI82" s="185">
        <f>SUM(F82:EH82)</f>
        <v/>
      </c>
      <c r="EJ82" s="186">
        <f>E82-EI82</f>
        <v/>
      </c>
    </row>
    <row r="83" ht="18.95" customHeight="1">
      <c r="A83" s="5" t="n">
        <v>82</v>
      </c>
      <c r="B83" s="179" t="n">
        <v>44552</v>
      </c>
      <c r="C83" s="68" t="inlineStr">
        <is>
          <t>DIGIKEY-4500640872</t>
        </is>
      </c>
      <c r="D83" s="180" t="n">
        <v>44530</v>
      </c>
      <c r="E83" s="181" t="n">
        <v>43.51</v>
      </c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2" t="n"/>
      <c r="AB83" s="182" t="n"/>
      <c r="AC83" s="182" t="n"/>
      <c r="AD83" s="182" t="n"/>
      <c r="AE83" s="182" t="n"/>
      <c r="AF83" s="182" t="n"/>
      <c r="AG83" s="182" t="n"/>
      <c r="AH83" s="182" t="n"/>
      <c r="AI83" s="182" t="n"/>
      <c r="AJ83" s="182" t="n"/>
      <c r="AK83" s="182" t="n"/>
      <c r="AL83" s="182" t="n"/>
      <c r="AM83" s="182" t="n"/>
      <c r="AN83" s="182" t="n"/>
      <c r="AO83" s="182" t="n"/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2" t="n"/>
      <c r="BP83" s="182" t="n"/>
      <c r="BQ83" s="182" t="n"/>
      <c r="BR83" s="182" t="n"/>
      <c r="BS83" s="182" t="n"/>
      <c r="BT83" s="182" t="n"/>
      <c r="BU83" s="182" t="n"/>
      <c r="BV83" s="182" t="n"/>
      <c r="BW83" s="182" t="n"/>
      <c r="BX83" s="182" t="n"/>
      <c r="BY83" s="182" t="n"/>
      <c r="BZ83" s="182" t="n"/>
      <c r="CA83" s="182" t="n"/>
      <c r="CB83" s="182" t="n"/>
      <c r="CC83" s="182" t="n"/>
      <c r="CD83" s="182" t="n"/>
      <c r="CE83" s="182" t="n"/>
      <c r="CF83" s="183" t="n">
        <v>43.51</v>
      </c>
      <c r="CG83" s="183" t="n"/>
      <c r="CH83" s="183" t="n"/>
      <c r="CI83" s="183" t="n"/>
      <c r="CJ83" s="182" t="n"/>
      <c r="CK83" s="182" t="n"/>
      <c r="CL83" s="182" t="n"/>
      <c r="CM83" s="182" t="n"/>
      <c r="CN83" s="182" t="n"/>
      <c r="CO83" s="182" t="n"/>
      <c r="CP83" s="182" t="n"/>
      <c r="CQ83" s="182" t="n"/>
      <c r="CR83" s="182" t="n"/>
      <c r="CS83" s="182" t="n"/>
      <c r="CT83" s="182" t="n"/>
      <c r="CU83" s="182" t="n"/>
      <c r="CV83" s="182" t="n"/>
      <c r="CW83" s="182" t="n"/>
      <c r="CX83" s="182" t="n"/>
      <c r="CY83" s="182" t="n"/>
      <c r="CZ83" s="182" t="n"/>
      <c r="DA83" s="182" t="n"/>
      <c r="DB83" s="182" t="n"/>
      <c r="DC83" s="182" t="n"/>
      <c r="DD83" s="182" t="n"/>
      <c r="DE83" s="182" t="n"/>
      <c r="DF83" s="182" t="n"/>
      <c r="DG83" s="182" t="n"/>
      <c r="DH83" s="182" t="n"/>
      <c r="DI83" s="182" t="n"/>
      <c r="DJ83" s="182" t="n"/>
      <c r="DK83" s="182" t="n"/>
      <c r="DL83" s="182" t="n"/>
      <c r="DM83" s="182" t="n"/>
      <c r="DN83" s="182" t="n"/>
      <c r="DO83" s="182" t="n"/>
      <c r="DP83" s="182" t="n"/>
      <c r="DQ83" s="182" t="n"/>
      <c r="DR83" s="182" t="n"/>
      <c r="DS83" s="182" t="n"/>
      <c r="DT83" s="182" t="n"/>
      <c r="DU83" s="182" t="n"/>
      <c r="DV83" s="182" t="n"/>
      <c r="DW83" s="182" t="n"/>
      <c r="DX83" s="182" t="n"/>
      <c r="DY83" s="182" t="n"/>
      <c r="DZ83" s="182" t="n"/>
      <c r="EA83" s="182" t="n"/>
      <c r="EB83" s="182" t="n"/>
      <c r="EC83" s="182" t="n"/>
      <c r="ED83" s="182" t="n"/>
      <c r="EE83" s="182" t="n"/>
      <c r="EF83" s="182" t="n"/>
      <c r="EG83" s="184" t="n"/>
      <c r="EH83" s="184" t="n"/>
      <c r="EI83" s="185">
        <f>SUM(F83:EH83)</f>
        <v/>
      </c>
      <c r="EJ83" s="186">
        <f>E83-EI83</f>
        <v/>
      </c>
    </row>
    <row r="84" ht="18.95" customHeight="1">
      <c r="A84" s="5" t="n">
        <v>83</v>
      </c>
      <c r="B84" s="179" t="n">
        <v>44552</v>
      </c>
      <c r="C84" s="68" t="inlineStr">
        <is>
          <t>DIGIKEY-4500641801</t>
        </is>
      </c>
      <c r="D84" s="180" t="n">
        <v>44538</v>
      </c>
      <c r="E84" s="181" t="n">
        <v>23.86</v>
      </c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2" t="n"/>
      <c r="BU84" s="182" t="n"/>
      <c r="BV84" s="182" t="n"/>
      <c r="BW84" s="182" t="n"/>
      <c r="BX84" s="182" t="n"/>
      <c r="BY84" s="182" t="n"/>
      <c r="BZ84" s="182" t="n"/>
      <c r="CA84" s="182" t="n"/>
      <c r="CB84" s="182" t="n"/>
      <c r="CC84" s="182" t="n"/>
      <c r="CD84" s="182" t="n"/>
      <c r="CE84" s="182" t="n"/>
      <c r="CF84" s="182" t="n"/>
      <c r="CG84" s="182" t="n"/>
      <c r="CH84" s="182" t="n"/>
      <c r="CI84" s="182" t="n"/>
      <c r="CJ84" s="182" t="n"/>
      <c r="CK84" s="182" t="n"/>
      <c r="CL84" s="182" t="n"/>
      <c r="CM84" s="182" t="n"/>
      <c r="CN84" s="182" t="n"/>
      <c r="CO84" s="182" t="n"/>
      <c r="CP84" s="182" t="n"/>
      <c r="CQ84" s="182" t="n"/>
      <c r="CR84" s="182" t="n"/>
      <c r="CS84" s="182" t="n"/>
      <c r="CT84" s="182" t="n"/>
      <c r="CU84" s="182" t="n"/>
      <c r="CV84" s="182" t="n"/>
      <c r="CW84" s="182" t="n"/>
      <c r="CX84" s="182" t="n"/>
      <c r="CY84" s="182" t="n"/>
      <c r="CZ84" s="182" t="n"/>
      <c r="DA84" s="182" t="n"/>
      <c r="DB84" s="182" t="n"/>
      <c r="DC84" s="182" t="n"/>
      <c r="DD84" s="182" t="n"/>
      <c r="DE84" s="182" t="n"/>
      <c r="DF84" s="182" t="n"/>
      <c r="DG84" s="182" t="n"/>
      <c r="DH84" s="182" t="n"/>
      <c r="DI84" s="182" t="n"/>
      <c r="DJ84" s="182" t="n"/>
      <c r="DK84" s="182" t="n"/>
      <c r="DL84" s="182" t="n"/>
      <c r="DM84" s="182" t="n"/>
      <c r="DN84" s="182" t="n"/>
      <c r="DO84" s="182" t="n"/>
      <c r="DP84" s="182" t="n"/>
      <c r="DQ84" s="182" t="n"/>
      <c r="DR84" s="182" t="n"/>
      <c r="DS84" s="182" t="n"/>
      <c r="DT84" s="182" t="n"/>
      <c r="DU84" s="183" t="n">
        <v>23.86</v>
      </c>
      <c r="DV84" s="182" t="n"/>
      <c r="DW84" s="182" t="n"/>
      <c r="DX84" s="182" t="n"/>
      <c r="DY84" s="182" t="n"/>
      <c r="DZ84" s="182" t="n"/>
      <c r="EA84" s="182" t="n"/>
      <c r="EB84" s="182" t="n"/>
      <c r="EC84" s="182" t="n"/>
      <c r="ED84" s="182" t="n"/>
      <c r="EE84" s="182" t="n"/>
      <c r="EF84" s="182" t="n"/>
      <c r="EG84" s="184" t="n"/>
      <c r="EH84" s="184" t="n"/>
      <c r="EI84" s="185">
        <f>SUM(F84:EH84)</f>
        <v/>
      </c>
      <c r="EJ84" s="186">
        <f>E84-EI84</f>
        <v/>
      </c>
    </row>
    <row r="85" ht="18.95" customHeight="1">
      <c r="A85" s="5" t="n">
        <v>84</v>
      </c>
      <c r="B85" s="179" t="n">
        <v>44552</v>
      </c>
      <c r="C85" s="68" t="inlineStr">
        <is>
          <t>DIGIKEY-4500641448</t>
        </is>
      </c>
      <c r="D85" s="180" t="n">
        <v>44536</v>
      </c>
      <c r="E85" s="181" t="n">
        <v>12.1</v>
      </c>
      <c r="F85" s="182" t="n"/>
      <c r="G85" s="182" t="n"/>
      <c r="H85" s="182" t="n"/>
      <c r="I85" s="182" t="n"/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2" t="n"/>
      <c r="S85" s="182" t="n"/>
      <c r="T85" s="182" t="n"/>
      <c r="U85" s="182" t="n"/>
      <c r="V85" s="182" t="n"/>
      <c r="W85" s="182" t="n"/>
      <c r="X85" s="182" t="n"/>
      <c r="Y85" s="182" t="n"/>
      <c r="Z85" s="182" t="n"/>
      <c r="AA85" s="182" t="n"/>
      <c r="AB85" s="182" t="n"/>
      <c r="AC85" s="182" t="n"/>
      <c r="AD85" s="182" t="n"/>
      <c r="AE85" s="182" t="n"/>
      <c r="AF85" s="182" t="n"/>
      <c r="AG85" s="182" t="n"/>
      <c r="AH85" s="182" t="n"/>
      <c r="AI85" s="182" t="n"/>
      <c r="AJ85" s="182" t="n"/>
      <c r="AK85" s="182" t="n"/>
      <c r="AL85" s="182" t="n"/>
      <c r="AM85" s="182" t="n"/>
      <c r="AN85" s="182" t="n"/>
      <c r="AO85" s="182" t="n"/>
      <c r="AP85" s="182" t="n"/>
      <c r="AQ85" s="182" t="n"/>
      <c r="AR85" s="182" t="n"/>
      <c r="AS85" s="182" t="n"/>
      <c r="AT85" s="182" t="n"/>
      <c r="AU85" s="182" t="n"/>
      <c r="AV85" s="182" t="n"/>
      <c r="AW85" s="182" t="n"/>
      <c r="AX85" s="182" t="n"/>
      <c r="AY85" s="182" t="n"/>
      <c r="AZ85" s="182" t="n"/>
      <c r="BA85" s="182" t="n"/>
      <c r="BB85" s="182" t="n"/>
      <c r="BC85" s="182" t="n"/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2" t="n"/>
      <c r="BM85" s="182" t="n"/>
      <c r="BN85" s="182" t="n"/>
      <c r="BO85" s="182" t="n"/>
      <c r="BP85" s="182" t="n"/>
      <c r="BQ85" s="182" t="n"/>
      <c r="BR85" s="182" t="n"/>
      <c r="BS85" s="182" t="n"/>
      <c r="BT85" s="182" t="n"/>
      <c r="BU85" s="182" t="n"/>
      <c r="BV85" s="182" t="n"/>
      <c r="BW85" s="182" t="n"/>
      <c r="BX85" s="182" t="n"/>
      <c r="BY85" s="182" t="n"/>
      <c r="BZ85" s="182" t="n"/>
      <c r="CA85" s="182" t="n"/>
      <c r="CB85" s="182" t="n"/>
      <c r="CC85" s="182" t="n"/>
      <c r="CD85" s="182" t="n"/>
      <c r="CE85" s="182" t="n"/>
      <c r="CF85" s="182" t="n"/>
      <c r="CG85" s="182" t="n"/>
      <c r="CH85" s="182" t="n"/>
      <c r="CI85" s="182" t="n"/>
      <c r="CJ85" s="182" t="n"/>
      <c r="CK85" s="182" t="n"/>
      <c r="CL85" s="182" t="n"/>
      <c r="CM85" s="182" t="n"/>
      <c r="CN85" s="182" t="n"/>
      <c r="CO85" s="182" t="n"/>
      <c r="CP85" s="182" t="n"/>
      <c r="CQ85" s="182" t="n"/>
      <c r="CR85" s="182" t="n"/>
      <c r="CS85" s="182" t="n"/>
      <c r="CT85" s="182" t="n"/>
      <c r="CU85" s="182" t="n"/>
      <c r="CV85" s="182" t="n"/>
      <c r="CW85" s="182" t="n"/>
      <c r="CX85" s="182" t="n"/>
      <c r="CY85" s="182" t="n"/>
      <c r="CZ85" s="182" t="n"/>
      <c r="DA85" s="182" t="n"/>
      <c r="DB85" s="182" t="n"/>
      <c r="DC85" s="182" t="n"/>
      <c r="DD85" s="182" t="n"/>
      <c r="DE85" s="182" t="n"/>
      <c r="DF85" s="182" t="n"/>
      <c r="DG85" s="182" t="n"/>
      <c r="DH85" s="182" t="n"/>
      <c r="DI85" s="182" t="n"/>
      <c r="DJ85" s="182" t="n"/>
      <c r="DK85" s="182" t="n"/>
      <c r="DL85" s="182" t="n"/>
      <c r="DM85" s="182" t="n"/>
      <c r="DN85" s="182" t="n"/>
      <c r="DO85" s="182" t="n"/>
      <c r="DP85" s="182" t="n"/>
      <c r="DQ85" s="182" t="n"/>
      <c r="DR85" s="182" t="n"/>
      <c r="DS85" s="182" t="n"/>
      <c r="DT85" s="182" t="n"/>
      <c r="DU85" s="182" t="n"/>
      <c r="DV85" s="182" t="n"/>
      <c r="DW85" s="182" t="n"/>
      <c r="DX85" s="182" t="n"/>
      <c r="DY85" s="182" t="n"/>
      <c r="DZ85" s="182" t="n"/>
      <c r="EA85" s="182" t="n"/>
      <c r="EB85" s="183" t="n">
        <v>12.1</v>
      </c>
      <c r="EC85" s="182" t="n"/>
      <c r="ED85" s="182" t="n"/>
      <c r="EE85" s="182" t="n"/>
      <c r="EF85" s="182" t="n"/>
      <c r="EG85" s="184" t="n"/>
      <c r="EH85" s="184" t="n"/>
      <c r="EI85" s="185">
        <f>SUM(F85:EH85)</f>
        <v/>
      </c>
      <c r="EJ85" s="186">
        <f>E85-EI85</f>
        <v/>
      </c>
    </row>
    <row r="86" ht="18.95" customHeight="1">
      <c r="A86" s="5" t="n">
        <v>85</v>
      </c>
      <c r="B86" s="179" t="n">
        <v>44552</v>
      </c>
      <c r="C86" s="68" t="inlineStr">
        <is>
          <t>DIGIKEY-4500642816</t>
        </is>
      </c>
      <c r="D86" s="180" t="n">
        <v>44540</v>
      </c>
      <c r="E86" s="181" t="n">
        <v>22.93</v>
      </c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3" t="n">
        <v>22.93</v>
      </c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2" t="n"/>
      <c r="DT86" s="182" t="n"/>
      <c r="DU86" s="182" t="n"/>
      <c r="DV86" s="182" t="n"/>
      <c r="DW86" s="182" t="n"/>
      <c r="DX86" s="182" t="n"/>
      <c r="DY86" s="182" t="n"/>
      <c r="DZ86" s="182" t="n"/>
      <c r="EA86" s="182" t="n"/>
      <c r="EB86" s="182" t="n"/>
      <c r="EC86" s="182" t="n"/>
      <c r="ED86" s="182" t="n"/>
      <c r="EE86" s="182" t="n"/>
      <c r="EF86" s="182" t="n"/>
      <c r="EG86" s="184" t="n"/>
      <c r="EH86" s="184" t="n"/>
      <c r="EI86" s="185">
        <f>SUM(F86:EH86)</f>
        <v/>
      </c>
      <c r="EJ86" s="186">
        <f>E86-EI86</f>
        <v/>
      </c>
    </row>
    <row r="87" ht="18.95" customHeight="1">
      <c r="A87" s="5" t="n">
        <v>86</v>
      </c>
      <c r="B87" s="179" t="n">
        <v>44552</v>
      </c>
      <c r="C87" s="68" t="inlineStr">
        <is>
          <t>DIGIKEY-4500631258</t>
        </is>
      </c>
      <c r="D87" s="180" t="n">
        <v>44539</v>
      </c>
      <c r="E87" s="181" t="n">
        <v>140.58</v>
      </c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3" t="n">
        <v>140.58</v>
      </c>
      <c r="BK87" s="182" t="n"/>
      <c r="BL87" s="182" t="n"/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2" t="n"/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2" t="n"/>
      <c r="DM87" s="182" t="n"/>
      <c r="DN87" s="182" t="n"/>
      <c r="DO87" s="182" t="n"/>
      <c r="DP87" s="182" t="n"/>
      <c r="DQ87" s="182" t="n"/>
      <c r="DR87" s="182" t="n"/>
      <c r="DS87" s="182" t="n"/>
      <c r="DT87" s="182" t="n"/>
      <c r="DU87" s="182" t="n"/>
      <c r="DV87" s="182" t="n"/>
      <c r="DW87" s="182" t="n"/>
      <c r="DX87" s="182" t="n"/>
      <c r="DY87" s="182" t="n"/>
      <c r="DZ87" s="182" t="n"/>
      <c r="EA87" s="182" t="n"/>
      <c r="EB87" s="182" t="n"/>
      <c r="EC87" s="182" t="n"/>
      <c r="ED87" s="182" t="n"/>
      <c r="EE87" s="182" t="n"/>
      <c r="EF87" s="182" t="n"/>
      <c r="EG87" s="184" t="n"/>
      <c r="EH87" s="184" t="n"/>
      <c r="EI87" s="185">
        <f>SUM(F87:EH87)</f>
        <v/>
      </c>
      <c r="EJ87" s="186">
        <f>E87-EI87</f>
        <v/>
      </c>
    </row>
    <row r="88" ht="18.95" customHeight="1">
      <c r="A88" s="5" t="n">
        <v>87</v>
      </c>
      <c r="B88" s="179" t="n">
        <v>44552</v>
      </c>
      <c r="C88" s="68" t="inlineStr">
        <is>
          <t>DIGIKEY-4500643898</t>
        </is>
      </c>
      <c r="D88" s="180" t="n">
        <v>44547</v>
      </c>
      <c r="E88" s="181" t="n">
        <v>27.17</v>
      </c>
      <c r="F88" s="182" t="n"/>
      <c r="G88" s="182" t="n"/>
      <c r="H88" s="182" t="n"/>
      <c r="I88" s="183" t="n">
        <v>27.17</v>
      </c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2" t="n"/>
      <c r="DT88" s="182" t="n"/>
      <c r="DU88" s="182" t="n"/>
      <c r="DV88" s="182" t="n"/>
      <c r="DW88" s="182" t="n"/>
      <c r="DX88" s="182" t="n"/>
      <c r="DY88" s="182" t="n"/>
      <c r="DZ88" s="182" t="n"/>
      <c r="EA88" s="182" t="n"/>
      <c r="EB88" s="182" t="n"/>
      <c r="EC88" s="182" t="n"/>
      <c r="ED88" s="182" t="n"/>
      <c r="EE88" s="182" t="n"/>
      <c r="EF88" s="182" t="n"/>
      <c r="EG88" s="184" t="n"/>
      <c r="EH88" s="184" t="n"/>
      <c r="EI88" s="185">
        <f>SUM(F88:EH88)</f>
        <v/>
      </c>
      <c r="EJ88" s="186">
        <f>E88-EI88</f>
        <v/>
      </c>
    </row>
    <row r="89" ht="18.95" customHeight="1">
      <c r="A89" s="5" t="n">
        <v>88</v>
      </c>
      <c r="B89" s="179" t="n">
        <v>44552</v>
      </c>
      <c r="C89" s="68" t="inlineStr">
        <is>
          <t>SAMTEC-15893944</t>
        </is>
      </c>
      <c r="D89" s="180" t="n">
        <v>44548</v>
      </c>
      <c r="E89" s="181" t="n">
        <v>150</v>
      </c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2" t="n"/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2" t="n"/>
      <c r="CK89" s="182" t="n"/>
      <c r="CL89" s="182" t="n"/>
      <c r="CM89" s="182" t="n"/>
      <c r="CN89" s="182" t="n"/>
      <c r="CO89" s="182" t="n"/>
      <c r="CP89" s="182" t="n"/>
      <c r="CQ89" s="182" t="n"/>
      <c r="CR89" s="182" t="n"/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2" t="n"/>
      <c r="DG89" s="182" t="n"/>
      <c r="DH89" s="182" t="n"/>
      <c r="DI89" s="182" t="n"/>
      <c r="DJ89" s="182" t="n"/>
      <c r="DK89" s="182" t="n"/>
      <c r="DL89" s="182" t="n"/>
      <c r="DM89" s="182" t="n"/>
      <c r="DN89" s="182" t="n"/>
      <c r="DO89" s="182" t="n"/>
      <c r="DP89" s="182" t="n"/>
      <c r="DQ89" s="182" t="n"/>
      <c r="DR89" s="182" t="n"/>
      <c r="DS89" s="182" t="n"/>
      <c r="DT89" s="183" t="n">
        <v>150</v>
      </c>
      <c r="DU89" s="182" t="n"/>
      <c r="DV89" s="182" t="n"/>
      <c r="DW89" s="182" t="n"/>
      <c r="DX89" s="182" t="n"/>
      <c r="DY89" s="182" t="n"/>
      <c r="DZ89" s="182" t="n"/>
      <c r="EA89" s="182" t="n"/>
      <c r="EB89" s="182" t="n"/>
      <c r="EC89" s="182" t="n"/>
      <c r="ED89" s="182" t="n"/>
      <c r="EE89" s="182" t="n"/>
      <c r="EF89" s="182" t="n"/>
      <c r="EG89" s="184" t="n"/>
      <c r="EH89" s="184" t="n"/>
      <c r="EI89" s="185">
        <f>SUM(F89:EH89)</f>
        <v/>
      </c>
      <c r="EJ89" s="186">
        <f>E89-EI89</f>
        <v/>
      </c>
    </row>
    <row r="90" ht="18.95" customHeight="1">
      <c r="A90" s="5" t="n">
        <v>89</v>
      </c>
      <c r="B90" s="179" t="n">
        <v>44553</v>
      </c>
      <c r="C90" s="68" t="inlineStr">
        <is>
          <t>DIGIKEY-4500644901</t>
        </is>
      </c>
      <c r="D90" s="180" t="n">
        <v>44551</v>
      </c>
      <c r="E90" s="181" t="n">
        <v>9.74</v>
      </c>
      <c r="F90" s="182" t="n"/>
      <c r="G90" s="182" t="n"/>
      <c r="H90" s="182" t="n"/>
      <c r="I90" s="182" t="n"/>
      <c r="J90" s="182" t="n"/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182" t="n"/>
      <c r="T90" s="182" t="n"/>
      <c r="U90" s="182" t="n"/>
      <c r="V90" s="182" t="n"/>
      <c r="W90" s="182" t="n"/>
      <c r="X90" s="182" t="n"/>
      <c r="Y90" s="182" t="n"/>
      <c r="Z90" s="182" t="n"/>
      <c r="AA90" s="182" t="n"/>
      <c r="AB90" s="182" t="n"/>
      <c r="AC90" s="182" t="n"/>
      <c r="AD90" s="182" t="n"/>
      <c r="AE90" s="182" t="n"/>
      <c r="AF90" s="182" t="n"/>
      <c r="AG90" s="182" t="n"/>
      <c r="AH90" s="182" t="n"/>
      <c r="AI90" s="235" t="n"/>
      <c r="AJ90" s="235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2" t="n"/>
      <c r="BO90" s="182" t="n"/>
      <c r="BP90" s="182" t="n"/>
      <c r="BQ90" s="182" t="n"/>
      <c r="BR90" s="182" t="n"/>
      <c r="BS90" s="182" t="n"/>
      <c r="BT90" s="182" t="n"/>
      <c r="BU90" s="182" t="n"/>
      <c r="BV90" s="182" t="n"/>
      <c r="BW90" s="182" t="n"/>
      <c r="BX90" s="182" t="n"/>
      <c r="BY90" s="182" t="n"/>
      <c r="BZ90" s="182" t="n"/>
      <c r="CA90" s="182" t="n"/>
      <c r="CB90" s="183" t="n">
        <v>9.74</v>
      </c>
      <c r="CC90" s="182" t="n"/>
      <c r="CD90" s="182" t="n"/>
      <c r="CE90" s="182" t="n"/>
      <c r="CF90" s="182" t="n"/>
      <c r="CG90" s="182" t="n"/>
      <c r="CH90" s="182" t="n"/>
      <c r="CI90" s="182" t="n"/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2" t="n"/>
      <c r="CS90" s="182" t="n"/>
      <c r="CT90" s="182" t="n"/>
      <c r="CU90" s="182" t="n"/>
      <c r="CV90" s="182" t="n"/>
      <c r="CW90" s="182" t="n"/>
      <c r="CX90" s="182" t="n"/>
      <c r="CY90" s="182" t="n"/>
      <c r="CZ90" s="182" t="n"/>
      <c r="DA90" s="182" t="n"/>
      <c r="DB90" s="182" t="n"/>
      <c r="DC90" s="182" t="n"/>
      <c r="DD90" s="182" t="n"/>
      <c r="DE90" s="182" t="n"/>
      <c r="DF90" s="182" t="n"/>
      <c r="DG90" s="182" t="n"/>
      <c r="DH90" s="182" t="n"/>
      <c r="DI90" s="182" t="n"/>
      <c r="DJ90" s="182" t="n"/>
      <c r="DK90" s="182" t="n"/>
      <c r="DL90" s="182" t="n"/>
      <c r="DM90" s="182" t="n"/>
      <c r="DN90" s="182" t="n"/>
      <c r="DO90" s="182" t="n"/>
      <c r="DP90" s="182" t="n"/>
      <c r="DQ90" s="182" t="n"/>
      <c r="DR90" s="182" t="n"/>
      <c r="DS90" s="182" t="n"/>
      <c r="DT90" s="182" t="n"/>
      <c r="DU90" s="182" t="n"/>
      <c r="DV90" s="182" t="n"/>
      <c r="DW90" s="182" t="n"/>
      <c r="DX90" s="182" t="n"/>
      <c r="DY90" s="182" t="n"/>
      <c r="DZ90" s="182" t="n"/>
      <c r="EA90" s="182" t="n"/>
      <c r="EB90" s="182" t="n"/>
      <c r="EC90" s="182" t="n"/>
      <c r="ED90" s="182" t="n"/>
      <c r="EE90" s="182" t="n"/>
      <c r="EF90" s="182" t="n"/>
      <c r="EG90" s="184" t="n"/>
      <c r="EH90" s="184" t="n"/>
      <c r="EI90" s="185">
        <f>SUM(F90:EH90)</f>
        <v/>
      </c>
      <c r="EJ90" s="186">
        <f>E90-EI90</f>
        <v/>
      </c>
    </row>
    <row r="91" ht="18.95" customHeight="1">
      <c r="A91" s="5" t="n">
        <v>90</v>
      </c>
      <c r="B91" s="179" t="n">
        <v>44567</v>
      </c>
      <c r="C91" s="68" t="inlineStr">
        <is>
          <t>Analog 9003984451;9003991985</t>
        </is>
      </c>
      <c r="D91" s="180" t="n">
        <v>44533</v>
      </c>
      <c r="E91" s="181" t="n">
        <v>37.02</v>
      </c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2" t="n"/>
      <c r="T91" s="182" t="n"/>
      <c r="U91" s="182" t="n"/>
      <c r="V91" s="182" t="n"/>
      <c r="W91" s="182" t="n"/>
      <c r="X91" s="182" t="n"/>
      <c r="Y91" s="182" t="n"/>
      <c r="Z91" s="182" t="n"/>
      <c r="AA91" s="182" t="n"/>
      <c r="AB91" s="182" t="n"/>
      <c r="AC91" s="182" t="n"/>
      <c r="AD91" s="182" t="n"/>
      <c r="AE91" s="182" t="n"/>
      <c r="AF91" s="182" t="n"/>
      <c r="AG91" s="182" t="n"/>
      <c r="AH91" s="182" t="n"/>
      <c r="AI91" s="237" t="n">
        <v>37.02</v>
      </c>
      <c r="AJ91" s="235" t="n"/>
      <c r="AK91" s="182" t="n"/>
      <c r="AL91" s="182" t="n"/>
      <c r="AM91" s="182" t="n"/>
      <c r="AN91" s="182" t="n"/>
      <c r="AO91" s="182" t="n"/>
      <c r="AP91" s="182" t="n"/>
      <c r="AQ91" s="182" t="n"/>
      <c r="AR91" s="182" t="n"/>
      <c r="AS91" s="182" t="n"/>
      <c r="AT91" s="182" t="n"/>
      <c r="AU91" s="182" t="n"/>
      <c r="AV91" s="182" t="n"/>
      <c r="AW91" s="182" t="n"/>
      <c r="AX91" s="182" t="n"/>
      <c r="AY91" s="182" t="n"/>
      <c r="AZ91" s="182" t="n"/>
      <c r="BA91" s="182" t="n"/>
      <c r="BB91" s="182" t="n"/>
      <c r="BC91" s="182" t="n"/>
      <c r="BD91" s="182" t="n"/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2" t="n"/>
      <c r="BS91" s="182" t="n"/>
      <c r="BT91" s="182" t="n"/>
      <c r="BU91" s="182" t="n"/>
      <c r="BV91" s="182" t="n"/>
      <c r="BW91" s="182" t="n"/>
      <c r="BX91" s="182" t="n"/>
      <c r="BY91" s="182" t="n"/>
      <c r="BZ91" s="182" t="n"/>
      <c r="CA91" s="182" t="n"/>
      <c r="CB91" s="182" t="n"/>
      <c r="CC91" s="182" t="n"/>
      <c r="CD91" s="182" t="n"/>
      <c r="CE91" s="182" t="n"/>
      <c r="CF91" s="182" t="n"/>
      <c r="CG91" s="182" t="n"/>
      <c r="CH91" s="182" t="n"/>
      <c r="CI91" s="182" t="n"/>
      <c r="CJ91" s="182" t="n"/>
      <c r="CK91" s="182" t="n"/>
      <c r="CL91" s="182" t="n"/>
      <c r="CM91" s="182" t="n"/>
      <c r="CN91" s="182" t="n"/>
      <c r="CO91" s="182" t="n"/>
      <c r="CP91" s="182" t="n"/>
      <c r="CQ91" s="182" t="n"/>
      <c r="CR91" s="182" t="n"/>
      <c r="CS91" s="182" t="n"/>
      <c r="CT91" s="182" t="n"/>
      <c r="CU91" s="182" t="n"/>
      <c r="CV91" s="182" t="n"/>
      <c r="CW91" s="182" t="n"/>
      <c r="CX91" s="182" t="n"/>
      <c r="CY91" s="182" t="n"/>
      <c r="CZ91" s="182" t="n"/>
      <c r="DA91" s="182" t="n"/>
      <c r="DB91" s="182" t="n"/>
      <c r="DC91" s="182" t="n"/>
      <c r="DD91" s="182" t="n"/>
      <c r="DE91" s="182" t="n"/>
      <c r="DF91" s="182" t="n"/>
      <c r="DG91" s="182" t="n"/>
      <c r="DH91" s="182" t="n"/>
      <c r="DI91" s="182" t="n"/>
      <c r="DJ91" s="182" t="n"/>
      <c r="DK91" s="182" t="n"/>
      <c r="DL91" s="182" t="n"/>
      <c r="DM91" s="182" t="n"/>
      <c r="DN91" s="182" t="n"/>
      <c r="DO91" s="182" t="n"/>
      <c r="DP91" s="182" t="n"/>
      <c r="DQ91" s="182" t="n"/>
      <c r="DR91" s="182" t="n"/>
      <c r="DS91" s="182" t="n"/>
      <c r="DT91" s="182" t="n"/>
      <c r="DU91" s="182" t="n"/>
      <c r="DV91" s="182" t="n"/>
      <c r="DW91" s="182" t="n"/>
      <c r="DX91" s="182" t="n"/>
      <c r="DY91" s="182" t="n"/>
      <c r="DZ91" s="182" t="n"/>
      <c r="EA91" s="182" t="n"/>
      <c r="EB91" s="182" t="n"/>
      <c r="EC91" s="182" t="n"/>
      <c r="ED91" s="182" t="n"/>
      <c r="EE91" s="182" t="n"/>
      <c r="EF91" s="182" t="n"/>
      <c r="EG91" s="184" t="n"/>
      <c r="EH91" s="184" t="n"/>
      <c r="EI91" s="185">
        <f>SUM(F91:EH91)</f>
        <v/>
      </c>
      <c r="EJ91" s="186">
        <f>E91-EI91</f>
        <v/>
      </c>
    </row>
    <row r="92" ht="18.95" customHeight="1">
      <c r="A92" s="5" t="n">
        <v>91</v>
      </c>
      <c r="B92" s="179" t="n">
        <v>44567</v>
      </c>
      <c r="C92" s="68" t="inlineStr">
        <is>
          <t>Analog 9004012799;9004016937</t>
        </is>
      </c>
      <c r="D92" s="180" t="n">
        <v>44543</v>
      </c>
      <c r="E92" s="181" t="n">
        <v>36.62</v>
      </c>
      <c r="F92" s="182" t="n"/>
      <c r="G92" s="182" t="n"/>
      <c r="H92" s="182" t="n"/>
      <c r="I92" s="182" t="n"/>
      <c r="J92" s="182" t="n"/>
      <c r="K92" s="182" t="n"/>
      <c r="L92" s="182" t="n"/>
      <c r="M92" s="182" t="n"/>
      <c r="N92" s="182" t="n"/>
      <c r="O92" s="182" t="n"/>
      <c r="P92" s="182" t="n"/>
      <c r="Q92" s="182" t="n"/>
      <c r="R92" s="182" t="n"/>
      <c r="S92" s="182" t="n"/>
      <c r="T92" s="182" t="n"/>
      <c r="U92" s="182" t="n"/>
      <c r="V92" s="182" t="n"/>
      <c r="W92" s="182" t="n"/>
      <c r="X92" s="182" t="n"/>
      <c r="Y92" s="182" t="n"/>
      <c r="Z92" s="182" t="n"/>
      <c r="AA92" s="182" t="n"/>
      <c r="AB92" s="182" t="n"/>
      <c r="AC92" s="182" t="n"/>
      <c r="AD92" s="182" t="n"/>
      <c r="AE92" s="182" t="n"/>
      <c r="AF92" s="182" t="n"/>
      <c r="AG92" s="182" t="n"/>
      <c r="AH92" s="182" t="n"/>
      <c r="AI92" s="237" t="n">
        <v>36.62</v>
      </c>
      <c r="AJ92" s="235" t="n"/>
      <c r="AK92" s="182" t="n"/>
      <c r="AL92" s="182" t="n"/>
      <c r="AM92" s="182" t="n"/>
      <c r="AN92" s="182" t="n"/>
      <c r="AO92" s="182" t="n"/>
      <c r="AP92" s="182" t="n"/>
      <c r="AQ92" s="182" t="n"/>
      <c r="AR92" s="182" t="n"/>
      <c r="AS92" s="182" t="n"/>
      <c r="AT92" s="182" t="n"/>
      <c r="AU92" s="182" t="n"/>
      <c r="AV92" s="182" t="n"/>
      <c r="AW92" s="182" t="n"/>
      <c r="AX92" s="182" t="n"/>
      <c r="AY92" s="182" t="n"/>
      <c r="AZ92" s="182" t="n"/>
      <c r="BA92" s="182" t="n"/>
      <c r="BB92" s="182" t="n"/>
      <c r="BC92" s="182" t="n"/>
      <c r="BD92" s="182" t="n"/>
      <c r="BE92" s="182" t="n"/>
      <c r="BF92" s="182" t="n"/>
      <c r="BG92" s="182" t="n"/>
      <c r="BH92" s="182" t="n"/>
      <c r="BI92" s="182" t="n"/>
      <c r="BJ92" s="182" t="n"/>
      <c r="BK92" s="182" t="n"/>
      <c r="BL92" s="182" t="n"/>
      <c r="BM92" s="182" t="n"/>
      <c r="BN92" s="182" t="n"/>
      <c r="BO92" s="182" t="n"/>
      <c r="BP92" s="182" t="n"/>
      <c r="BQ92" s="182" t="n"/>
      <c r="BR92" s="182" t="n"/>
      <c r="BS92" s="182" t="n"/>
      <c r="BT92" s="182" t="n"/>
      <c r="BU92" s="182" t="n"/>
      <c r="BV92" s="182" t="n"/>
      <c r="BW92" s="182" t="n"/>
      <c r="BX92" s="182" t="n"/>
      <c r="BY92" s="182" t="n"/>
      <c r="BZ92" s="182" t="n"/>
      <c r="CA92" s="182" t="n"/>
      <c r="CB92" s="182" t="n"/>
      <c r="CC92" s="182" t="n"/>
      <c r="CD92" s="182" t="n"/>
      <c r="CE92" s="182" t="n"/>
      <c r="CF92" s="182" t="n"/>
      <c r="CG92" s="182" t="n"/>
      <c r="CH92" s="182" t="n"/>
      <c r="CI92" s="182" t="n"/>
      <c r="CJ92" s="182" t="n"/>
      <c r="CK92" s="182" t="n"/>
      <c r="CL92" s="182" t="n"/>
      <c r="CM92" s="182" t="n"/>
      <c r="CN92" s="182" t="n"/>
      <c r="CO92" s="182" t="n"/>
      <c r="CP92" s="182" t="n"/>
      <c r="CQ92" s="182" t="n"/>
      <c r="CR92" s="182" t="n"/>
      <c r="CS92" s="182" t="n"/>
      <c r="CT92" s="182" t="n"/>
      <c r="CU92" s="182" t="n"/>
      <c r="CV92" s="182" t="n"/>
      <c r="CW92" s="182" t="n"/>
      <c r="CX92" s="182" t="n"/>
      <c r="CY92" s="182" t="n"/>
      <c r="CZ92" s="182" t="n"/>
      <c r="DA92" s="182" t="n"/>
      <c r="DB92" s="182" t="n"/>
      <c r="DC92" s="182" t="n"/>
      <c r="DD92" s="182" t="n"/>
      <c r="DE92" s="182" t="n"/>
      <c r="DF92" s="182" t="n"/>
      <c r="DG92" s="182" t="n"/>
      <c r="DH92" s="182" t="n"/>
      <c r="DI92" s="182" t="n"/>
      <c r="DJ92" s="182" t="n"/>
      <c r="DK92" s="182" t="n"/>
      <c r="DL92" s="182" t="n"/>
      <c r="DM92" s="182" t="n"/>
      <c r="DN92" s="182" t="n"/>
      <c r="DO92" s="182" t="n"/>
      <c r="DP92" s="182" t="n"/>
      <c r="DQ92" s="182" t="n"/>
      <c r="DR92" s="182" t="n"/>
      <c r="DS92" s="182" t="n"/>
      <c r="DT92" s="182" t="n"/>
      <c r="DU92" s="182" t="n"/>
      <c r="DV92" s="182" t="n"/>
      <c r="DW92" s="182" t="n"/>
      <c r="DX92" s="182" t="n"/>
      <c r="DY92" s="182" t="n"/>
      <c r="DZ92" s="182" t="n"/>
      <c r="EA92" s="182" t="n"/>
      <c r="EB92" s="182" t="n"/>
      <c r="EC92" s="182" t="n"/>
      <c r="ED92" s="182" t="n"/>
      <c r="EE92" s="182" t="n"/>
      <c r="EF92" s="182" t="n"/>
      <c r="EG92" s="184" t="n"/>
      <c r="EH92" s="184" t="n"/>
      <c r="EI92" s="185">
        <f>SUM(F92:EH92)</f>
        <v/>
      </c>
      <c r="EJ92" s="186">
        <f>E92-EI92</f>
        <v/>
      </c>
    </row>
    <row r="93" ht="18.95" customHeight="1">
      <c r="A93" s="5" t="n">
        <v>92</v>
      </c>
      <c r="B93" s="179" t="n">
        <v>44567</v>
      </c>
      <c r="C93" s="68" t="inlineStr">
        <is>
          <t>Analog Devices 9004012798</t>
        </is>
      </c>
      <c r="D93" s="180" t="n">
        <v>44543</v>
      </c>
      <c r="E93" s="181" t="n">
        <v>18.31</v>
      </c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2" t="n"/>
      <c r="AG93" s="182" t="n"/>
      <c r="AH93" s="182" t="n"/>
      <c r="AI93" s="182" t="n"/>
      <c r="AJ93" s="237" t="n">
        <v>18.31</v>
      </c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2" t="n"/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2" t="n"/>
      <c r="BO93" s="182" t="n"/>
      <c r="BP93" s="182" t="n"/>
      <c r="BQ93" s="182" t="n"/>
      <c r="BR93" s="182" t="n"/>
      <c r="BS93" s="182" t="n"/>
      <c r="BT93" s="182" t="n"/>
      <c r="BU93" s="182" t="n"/>
      <c r="BV93" s="182" t="n"/>
      <c r="BW93" s="182" t="n"/>
      <c r="BX93" s="182" t="n"/>
      <c r="BY93" s="182" t="n"/>
      <c r="BZ93" s="182" t="n"/>
      <c r="CA93" s="182" t="n"/>
      <c r="CB93" s="182" t="n"/>
      <c r="CC93" s="182" t="n"/>
      <c r="CD93" s="182" t="n"/>
      <c r="CE93" s="182" t="n"/>
      <c r="CF93" s="182" t="n"/>
      <c r="CG93" s="182" t="n"/>
      <c r="CH93" s="182" t="n"/>
      <c r="CI93" s="182" t="n"/>
      <c r="CJ93" s="182" t="n"/>
      <c r="CK93" s="182" t="n"/>
      <c r="CL93" s="182" t="n"/>
      <c r="CM93" s="182" t="n"/>
      <c r="CN93" s="182" t="n"/>
      <c r="CO93" s="182" t="n"/>
      <c r="CP93" s="182" t="n"/>
      <c r="CQ93" s="182" t="n"/>
      <c r="CR93" s="182" t="n"/>
      <c r="CS93" s="182" t="n"/>
      <c r="CT93" s="182" t="n"/>
      <c r="CU93" s="182" t="n"/>
      <c r="CV93" s="182" t="n"/>
      <c r="CW93" s="182" t="n"/>
      <c r="CX93" s="182" t="n"/>
      <c r="CY93" s="182" t="n"/>
      <c r="CZ93" s="182" t="n"/>
      <c r="DA93" s="182" t="n"/>
      <c r="DB93" s="182" t="n"/>
      <c r="DC93" s="182" t="n"/>
      <c r="DD93" s="182" t="n"/>
      <c r="DE93" s="182" t="n"/>
      <c r="DF93" s="182" t="n"/>
      <c r="DG93" s="182" t="n"/>
      <c r="DH93" s="182" t="n"/>
      <c r="DI93" s="182" t="n"/>
      <c r="DJ93" s="182" t="n"/>
      <c r="DK93" s="182" t="n"/>
      <c r="DL93" s="182" t="n"/>
      <c r="DM93" s="182" t="n"/>
      <c r="DN93" s="182" t="n"/>
      <c r="DO93" s="182" t="n"/>
      <c r="DP93" s="182" t="n"/>
      <c r="DQ93" s="182" t="n"/>
      <c r="DR93" s="182" t="n"/>
      <c r="DS93" s="182" t="n"/>
      <c r="DT93" s="182" t="n"/>
      <c r="DU93" s="182" t="n"/>
      <c r="DV93" s="182" t="n"/>
      <c r="DW93" s="182" t="n"/>
      <c r="DX93" s="182" t="n"/>
      <c r="DY93" s="182" t="n"/>
      <c r="DZ93" s="182" t="n"/>
      <c r="EA93" s="182" t="n"/>
      <c r="EB93" s="182" t="n"/>
      <c r="EC93" s="182" t="n"/>
      <c r="ED93" s="182" t="n"/>
      <c r="EE93" s="182" t="n"/>
      <c r="EF93" s="182" t="n"/>
      <c r="EG93" s="184" t="n"/>
      <c r="EH93" s="184" t="n"/>
      <c r="EI93" s="185">
        <f>SUM(F93:EH93)</f>
        <v/>
      </c>
      <c r="EJ93" s="186">
        <f>E93-EI93</f>
        <v/>
      </c>
    </row>
    <row r="94" ht="18.95" customHeight="1">
      <c r="A94" s="5" t="n">
        <v>93</v>
      </c>
      <c r="B94" s="179" t="n">
        <v>44567</v>
      </c>
      <c r="C94" s="68" t="inlineStr">
        <is>
          <t>Analog Devices 9003984301</t>
        </is>
      </c>
      <c r="D94" s="180" t="n">
        <v>44533</v>
      </c>
      <c r="E94" s="181" t="n">
        <v>18.51</v>
      </c>
      <c r="F94" s="182" t="n"/>
      <c r="G94" s="182" t="n"/>
      <c r="H94" s="182" t="n"/>
      <c r="I94" s="182" t="n"/>
      <c r="J94" s="182" t="n"/>
      <c r="K94" s="182" t="n"/>
      <c r="L94" s="182" t="n"/>
      <c r="M94" s="182" t="n"/>
      <c r="N94" s="182" t="n"/>
      <c r="O94" s="182" t="n"/>
      <c r="P94" s="182" t="n"/>
      <c r="Q94" s="182" t="n"/>
      <c r="R94" s="182" t="n"/>
      <c r="S94" s="182" t="n"/>
      <c r="T94" s="182" t="n"/>
      <c r="U94" s="182" t="n"/>
      <c r="V94" s="182" t="n"/>
      <c r="W94" s="182" t="n"/>
      <c r="X94" s="182" t="n"/>
      <c r="Y94" s="182" t="n"/>
      <c r="Z94" s="182" t="n"/>
      <c r="AA94" s="182" t="n"/>
      <c r="AB94" s="182" t="n"/>
      <c r="AC94" s="182" t="n"/>
      <c r="AD94" s="182" t="n"/>
      <c r="AE94" s="182" t="n"/>
      <c r="AF94" s="182" t="n"/>
      <c r="AG94" s="182" t="n"/>
      <c r="AH94" s="182" t="n"/>
      <c r="AI94" s="182" t="n"/>
      <c r="AJ94" s="237" t="n">
        <v>18.51</v>
      </c>
      <c r="AK94" s="182" t="n"/>
      <c r="AL94" s="182" t="n"/>
      <c r="AM94" s="182" t="n"/>
      <c r="AN94" s="182" t="n"/>
      <c r="AO94" s="182" t="n"/>
      <c r="AP94" s="182" t="n"/>
      <c r="AQ94" s="182" t="n"/>
      <c r="AR94" s="182" t="n"/>
      <c r="AS94" s="182" t="n"/>
      <c r="AT94" s="182" t="n"/>
      <c r="AU94" s="182" t="n"/>
      <c r="AV94" s="182" t="n"/>
      <c r="AW94" s="182" t="n"/>
      <c r="AX94" s="182" t="n"/>
      <c r="AY94" s="182" t="n"/>
      <c r="AZ94" s="182" t="n"/>
      <c r="BA94" s="182" t="n"/>
      <c r="BB94" s="182" t="n"/>
      <c r="BC94" s="182" t="n"/>
      <c r="BD94" s="182" t="n"/>
      <c r="BE94" s="182" t="n"/>
      <c r="BF94" s="182" t="n"/>
      <c r="BG94" s="182" t="n"/>
      <c r="BH94" s="182" t="n"/>
      <c r="BI94" s="182" t="n"/>
      <c r="BJ94" s="182" t="n"/>
      <c r="BK94" s="182" t="n"/>
      <c r="BL94" s="182" t="n"/>
      <c r="BM94" s="182" t="n"/>
      <c r="BN94" s="182" t="n"/>
      <c r="BO94" s="182" t="n"/>
      <c r="BP94" s="182" t="n"/>
      <c r="BQ94" s="182" t="n"/>
      <c r="BR94" s="182" t="n"/>
      <c r="BS94" s="182" t="n"/>
      <c r="BT94" s="182" t="n"/>
      <c r="BU94" s="182" t="n"/>
      <c r="BV94" s="182" t="n"/>
      <c r="BW94" s="182" t="n"/>
      <c r="BX94" s="182" t="n"/>
      <c r="BY94" s="182" t="n"/>
      <c r="BZ94" s="182" t="n"/>
      <c r="CA94" s="182" t="n"/>
      <c r="CB94" s="182" t="n"/>
      <c r="CC94" s="182" t="n"/>
      <c r="CD94" s="182" t="n"/>
      <c r="CE94" s="182" t="n"/>
      <c r="CF94" s="182" t="n"/>
      <c r="CG94" s="182" t="n"/>
      <c r="CH94" s="182" t="n"/>
      <c r="CI94" s="182" t="n"/>
      <c r="CJ94" s="182" t="n"/>
      <c r="CK94" s="182" t="n"/>
      <c r="CL94" s="182" t="n"/>
      <c r="CM94" s="182" t="n"/>
      <c r="CN94" s="182" t="n"/>
      <c r="CO94" s="182" t="n"/>
      <c r="CP94" s="182" t="n"/>
      <c r="CQ94" s="182" t="n"/>
      <c r="CR94" s="182" t="n"/>
      <c r="CS94" s="182" t="n"/>
      <c r="CT94" s="182" t="n"/>
      <c r="CU94" s="182" t="n"/>
      <c r="CV94" s="182" t="n"/>
      <c r="CW94" s="182" t="n"/>
      <c r="CX94" s="182" t="n"/>
      <c r="CY94" s="182" t="n"/>
      <c r="CZ94" s="182" t="n"/>
      <c r="DA94" s="182" t="n"/>
      <c r="DB94" s="182" t="n"/>
      <c r="DC94" s="182" t="n"/>
      <c r="DD94" s="182" t="n"/>
      <c r="DE94" s="182" t="n"/>
      <c r="DF94" s="182" t="n"/>
      <c r="DG94" s="182" t="n"/>
      <c r="DH94" s="182" t="n"/>
      <c r="DI94" s="182" t="n"/>
      <c r="DJ94" s="182" t="n"/>
      <c r="DK94" s="182" t="n"/>
      <c r="DL94" s="182" t="n"/>
      <c r="DM94" s="182" t="n"/>
      <c r="DN94" s="182" t="n"/>
      <c r="DO94" s="182" t="n"/>
      <c r="DP94" s="182" t="n"/>
      <c r="DQ94" s="182" t="n"/>
      <c r="DR94" s="182" t="n"/>
      <c r="DS94" s="182" t="n"/>
      <c r="DT94" s="182" t="n"/>
      <c r="DU94" s="182" t="n"/>
      <c r="DV94" s="182" t="n"/>
      <c r="DW94" s="182" t="n"/>
      <c r="DX94" s="182" t="n"/>
      <c r="DY94" s="182" t="n"/>
      <c r="DZ94" s="182" t="n"/>
      <c r="EA94" s="182" t="n"/>
      <c r="EB94" s="182" t="n"/>
      <c r="EC94" s="182" t="n"/>
      <c r="ED94" s="182" t="n"/>
      <c r="EE94" s="182" t="n"/>
      <c r="EF94" s="182" t="n"/>
      <c r="EG94" s="184" t="n"/>
      <c r="EH94" s="184" t="n"/>
      <c r="EI94" s="185">
        <f>SUM(F94:EH94)</f>
        <v/>
      </c>
      <c r="EJ94" s="186">
        <f>E94-EI94</f>
        <v/>
      </c>
    </row>
    <row r="95" ht="18.95" customHeight="1">
      <c r="A95" s="5" t="n">
        <v>94</v>
      </c>
      <c r="B95" s="179" t="n">
        <v>44567</v>
      </c>
      <c r="C95" s="68" t="inlineStr">
        <is>
          <t>Analog Devices 9004009424</t>
        </is>
      </c>
      <c r="D95" s="180" t="n">
        <v>44542</v>
      </c>
      <c r="E95" s="181" t="n">
        <v>18.51</v>
      </c>
      <c r="F95" s="182" t="n"/>
      <c r="G95" s="182" t="n"/>
      <c r="H95" s="182" t="n"/>
      <c r="I95" s="182" t="n"/>
      <c r="J95" s="182" t="n"/>
      <c r="K95" s="182" t="n"/>
      <c r="L95" s="182" t="n"/>
      <c r="M95" s="182" t="n"/>
      <c r="N95" s="182" t="n"/>
      <c r="O95" s="182" t="n"/>
      <c r="P95" s="182" t="n"/>
      <c r="Q95" s="182" t="n"/>
      <c r="R95" s="182" t="n"/>
      <c r="S95" s="182" t="n"/>
      <c r="T95" s="182" t="n"/>
      <c r="U95" s="182" t="n"/>
      <c r="V95" s="182" t="n"/>
      <c r="W95" s="182" t="n"/>
      <c r="X95" s="182" t="n"/>
      <c r="Y95" s="182" t="n"/>
      <c r="Z95" s="182" t="n"/>
      <c r="AA95" s="182" t="n"/>
      <c r="AB95" s="182" t="n"/>
      <c r="AC95" s="182" t="n"/>
      <c r="AD95" s="182" t="n"/>
      <c r="AE95" s="182" t="n"/>
      <c r="AF95" s="182" t="n"/>
      <c r="AG95" s="182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82" t="n"/>
      <c r="AS95" s="182" t="n"/>
      <c r="AT95" s="182" t="n"/>
      <c r="AU95" s="182" t="n"/>
      <c r="AV95" s="182" t="n"/>
      <c r="AW95" s="182" t="n"/>
      <c r="AX95" s="182" t="n"/>
      <c r="AY95" s="182" t="n"/>
      <c r="AZ95" s="182" t="n"/>
      <c r="BA95" s="182" t="n"/>
      <c r="BB95" s="182" t="n"/>
      <c r="BC95" s="182" t="n"/>
      <c r="BD95" s="182" t="n"/>
      <c r="BE95" s="182" t="n"/>
      <c r="BF95" s="182" t="n"/>
      <c r="BG95" s="182" t="n"/>
      <c r="BH95" s="182" t="n"/>
      <c r="BI95" s="182" t="n"/>
      <c r="BJ95" s="182" t="n"/>
      <c r="BK95" s="182" t="n"/>
      <c r="BL95" s="182" t="n"/>
      <c r="BM95" s="182" t="n"/>
      <c r="BN95" s="182" t="n"/>
      <c r="BO95" s="182" t="n"/>
      <c r="BP95" s="182" t="n"/>
      <c r="BQ95" s="182" t="n"/>
      <c r="BR95" s="182" t="n"/>
      <c r="BS95" s="182" t="n"/>
      <c r="BT95" s="182" t="n"/>
      <c r="BU95" s="182" t="n"/>
      <c r="BV95" s="182" t="n"/>
      <c r="BW95" s="182" t="n"/>
      <c r="BX95" s="182" t="n"/>
      <c r="BY95" s="182" t="n"/>
      <c r="BZ95" s="182" t="n"/>
      <c r="CA95" s="182" t="n"/>
      <c r="CB95" s="182" t="n"/>
      <c r="CC95" s="182" t="n"/>
      <c r="CD95" s="182" t="n"/>
      <c r="CE95" s="182" t="n"/>
      <c r="CF95" s="182" t="n"/>
      <c r="CG95" s="237" t="n">
        <v>18.51</v>
      </c>
      <c r="CH95" s="235" t="n"/>
      <c r="CI95" s="235" t="n"/>
      <c r="CJ95" s="182" t="n"/>
      <c r="CK95" s="182" t="n"/>
      <c r="CL95" s="182" t="n"/>
      <c r="CM95" s="182" t="n"/>
      <c r="CN95" s="182" t="n"/>
      <c r="CO95" s="182" t="n"/>
      <c r="CP95" s="182" t="n"/>
      <c r="CQ95" s="182" t="n"/>
      <c r="CR95" s="182" t="n"/>
      <c r="CS95" s="182" t="n"/>
      <c r="CT95" s="182" t="n"/>
      <c r="CU95" s="182" t="n"/>
      <c r="CV95" s="182" t="n"/>
      <c r="CW95" s="182" t="n"/>
      <c r="CX95" s="182" t="n"/>
      <c r="CY95" s="182" t="n"/>
      <c r="CZ95" s="182" t="n"/>
      <c r="DA95" s="182" t="n"/>
      <c r="DB95" s="182" t="n"/>
      <c r="DC95" s="182" t="n"/>
      <c r="DD95" s="182" t="n"/>
      <c r="DE95" s="182" t="n"/>
      <c r="DF95" s="182" t="n"/>
      <c r="DG95" s="182" t="n"/>
      <c r="DH95" s="182" t="n"/>
      <c r="DI95" s="182" t="n"/>
      <c r="DJ95" s="182" t="n"/>
      <c r="DK95" s="182" t="n"/>
      <c r="DL95" s="182" t="n"/>
      <c r="DM95" s="182" t="n"/>
      <c r="DN95" s="182" t="n"/>
      <c r="DO95" s="182" t="n"/>
      <c r="DP95" s="182" t="n"/>
      <c r="DQ95" s="182" t="n"/>
      <c r="DR95" s="182" t="n"/>
      <c r="DS95" s="182" t="n"/>
      <c r="DT95" s="182" t="n"/>
      <c r="DU95" s="182" t="n"/>
      <c r="DV95" s="182" t="n"/>
      <c r="DW95" s="182" t="n"/>
      <c r="DX95" s="182" t="n"/>
      <c r="DY95" s="182" t="n"/>
      <c r="DZ95" s="182" t="n"/>
      <c r="EA95" s="182" t="n"/>
      <c r="EB95" s="182" t="n"/>
      <c r="EC95" s="182" t="n"/>
      <c r="ED95" s="182" t="n"/>
      <c r="EE95" s="182" t="n"/>
      <c r="EF95" s="182" t="n"/>
      <c r="EG95" s="184" t="n"/>
      <c r="EH95" s="184" t="n"/>
      <c r="EI95" s="185">
        <f>SUM(F95:EH95)</f>
        <v/>
      </c>
      <c r="EJ95" s="186">
        <f>E95-EI95</f>
        <v/>
      </c>
    </row>
    <row r="96" ht="18.95" customHeight="1">
      <c r="A96" s="5" t="n">
        <v>95</v>
      </c>
      <c r="B96" s="179" t="n">
        <v>44567</v>
      </c>
      <c r="C96" s="68" t="inlineStr">
        <is>
          <t>Liteon 4500640571</t>
        </is>
      </c>
      <c r="D96" s="180" t="n">
        <v>44537</v>
      </c>
      <c r="E96" s="181" t="n">
        <v>21.6</v>
      </c>
      <c r="F96" s="182" t="n"/>
      <c r="G96" s="182" t="n"/>
      <c r="H96" s="182" t="n"/>
      <c r="I96" s="182" t="n"/>
      <c r="J96" s="182" t="n"/>
      <c r="K96" s="182" t="n"/>
      <c r="L96" s="182" t="n"/>
      <c r="M96" s="182" t="n"/>
      <c r="N96" s="182" t="n"/>
      <c r="O96" s="182" t="n"/>
      <c r="P96" s="182" t="n"/>
      <c r="Q96" s="182" t="n"/>
      <c r="R96" s="182" t="n"/>
      <c r="S96" s="182" t="n"/>
      <c r="T96" s="182" t="n"/>
      <c r="U96" s="182" t="n"/>
      <c r="V96" s="182" t="n"/>
      <c r="W96" s="182" t="n"/>
      <c r="X96" s="182" t="n"/>
      <c r="Y96" s="182" t="n"/>
      <c r="Z96" s="182" t="n"/>
      <c r="AA96" s="182" t="n"/>
      <c r="AB96" s="182" t="n"/>
      <c r="AC96" s="182" t="n"/>
      <c r="AD96" s="182" t="n"/>
      <c r="AE96" s="182" t="n"/>
      <c r="AF96" s="182" t="n"/>
      <c r="AG96" s="182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82" t="n"/>
      <c r="AS96" s="182" t="n"/>
      <c r="AT96" s="182" t="n"/>
      <c r="AU96" s="182" t="n"/>
      <c r="AV96" s="182" t="n"/>
      <c r="AW96" s="182" t="n"/>
      <c r="AX96" s="182" t="n"/>
      <c r="AY96" s="182" t="n"/>
      <c r="AZ96" s="182" t="n"/>
      <c r="BA96" s="182" t="n"/>
      <c r="BB96" s="182" t="n"/>
      <c r="BC96" s="182" t="n"/>
      <c r="BD96" s="182" t="n"/>
      <c r="BE96" s="182" t="n"/>
      <c r="BF96" s="182" t="n"/>
      <c r="BG96" s="182" t="n"/>
      <c r="BH96" s="182" t="n"/>
      <c r="BI96" s="182" t="n"/>
      <c r="BJ96" s="182" t="n"/>
      <c r="BK96" s="182" t="n"/>
      <c r="BL96" s="182" t="n"/>
      <c r="BM96" s="182" t="n"/>
      <c r="BN96" s="182" t="n"/>
      <c r="BO96" s="182" t="n"/>
      <c r="BP96" s="182" t="n"/>
      <c r="BQ96" s="182" t="n"/>
      <c r="BR96" s="182" t="n"/>
      <c r="BS96" s="182" t="n"/>
      <c r="BT96" s="182" t="n"/>
      <c r="BU96" s="182" t="n"/>
      <c r="BV96" s="182" t="n"/>
      <c r="BW96" s="182" t="n"/>
      <c r="BX96" s="182" t="n"/>
      <c r="BY96" s="182" t="n"/>
      <c r="BZ96" s="182" t="n"/>
      <c r="CA96" s="182" t="n"/>
      <c r="CB96" s="182" t="n"/>
      <c r="CC96" s="182" t="n"/>
      <c r="CD96" s="182" t="n"/>
      <c r="CE96" s="182" t="n"/>
      <c r="CF96" s="182" t="n"/>
      <c r="CG96" s="182" t="n"/>
      <c r="CH96" s="237" t="n">
        <v>21.6</v>
      </c>
      <c r="CI96" s="235" t="n"/>
      <c r="CJ96" s="182" t="n"/>
      <c r="CK96" s="182" t="n"/>
      <c r="CL96" s="182" t="n"/>
      <c r="CM96" s="182" t="n"/>
      <c r="CN96" s="182" t="n"/>
      <c r="CO96" s="182" t="n"/>
      <c r="CP96" s="182" t="n"/>
      <c r="CQ96" s="182" t="n"/>
      <c r="CR96" s="182" t="n"/>
      <c r="CS96" s="182" t="n"/>
      <c r="CT96" s="182" t="n"/>
      <c r="CU96" s="182" t="n"/>
      <c r="CV96" s="182" t="n"/>
      <c r="CW96" s="182" t="n"/>
      <c r="CX96" s="182" t="n"/>
      <c r="CY96" s="182" t="n"/>
      <c r="CZ96" s="182" t="n"/>
      <c r="DA96" s="182" t="n"/>
      <c r="DB96" s="182" t="n"/>
      <c r="DC96" s="182" t="n"/>
      <c r="DD96" s="182" t="n"/>
      <c r="DE96" s="182" t="n"/>
      <c r="DF96" s="182" t="n"/>
      <c r="DG96" s="182" t="n"/>
      <c r="DH96" s="182" t="n"/>
      <c r="DI96" s="182" t="n"/>
      <c r="DJ96" s="182" t="n"/>
      <c r="DK96" s="182" t="n"/>
      <c r="DL96" s="182" t="n"/>
      <c r="DM96" s="182" t="n"/>
      <c r="DN96" s="182" t="n"/>
      <c r="DO96" s="182" t="n"/>
      <c r="DP96" s="182" t="n"/>
      <c r="DQ96" s="182" t="n"/>
      <c r="DR96" s="182" t="n"/>
      <c r="DS96" s="182" t="n"/>
      <c r="DT96" s="182" t="n"/>
      <c r="DU96" s="182" t="n"/>
      <c r="DV96" s="182" t="n"/>
      <c r="DW96" s="182" t="n"/>
      <c r="DX96" s="182" t="n"/>
      <c r="DY96" s="182" t="n"/>
      <c r="DZ96" s="182" t="n"/>
      <c r="EA96" s="182" t="n"/>
      <c r="EB96" s="182" t="n"/>
      <c r="EC96" s="182" t="n"/>
      <c r="ED96" s="182" t="n"/>
      <c r="EE96" s="182" t="n"/>
      <c r="EF96" s="182" t="n"/>
      <c r="EG96" s="184" t="n"/>
      <c r="EH96" s="184" t="n"/>
      <c r="EI96" s="185">
        <f>SUM(F96:EH96)</f>
        <v/>
      </c>
      <c r="EJ96" s="186">
        <f>E96-EI96</f>
        <v/>
      </c>
    </row>
    <row r="97" ht="18.95" customHeight="1">
      <c r="A97" s="5" t="n">
        <v>96</v>
      </c>
      <c r="B97" s="179" t="n">
        <v>44567</v>
      </c>
      <c r="C97" s="68" t="inlineStr">
        <is>
          <t>Lite-on 4500643232</t>
        </is>
      </c>
      <c r="D97" s="180" t="n">
        <v>44546</v>
      </c>
      <c r="E97" s="181" t="n">
        <v>56.92</v>
      </c>
      <c r="F97" s="182" t="n"/>
      <c r="G97" s="182" t="n"/>
      <c r="H97" s="182" t="n"/>
      <c r="I97" s="182" t="n"/>
      <c r="J97" s="182" t="n"/>
      <c r="K97" s="182" t="n"/>
      <c r="L97" s="182" t="n"/>
      <c r="M97" s="182" t="n"/>
      <c r="N97" s="182" t="n"/>
      <c r="O97" s="182" t="n"/>
      <c r="P97" s="182" t="n"/>
      <c r="Q97" s="182" t="n"/>
      <c r="R97" s="182" t="n"/>
      <c r="S97" s="182" t="n"/>
      <c r="T97" s="182" t="n"/>
      <c r="U97" s="182" t="n"/>
      <c r="V97" s="182" t="n"/>
      <c r="W97" s="182" t="n"/>
      <c r="X97" s="182" t="n"/>
      <c r="Y97" s="182" t="n"/>
      <c r="Z97" s="182" t="n"/>
      <c r="AA97" s="182" t="n"/>
      <c r="AB97" s="182" t="n"/>
      <c r="AC97" s="182" t="n"/>
      <c r="AD97" s="182" t="n"/>
      <c r="AE97" s="182" t="n"/>
      <c r="AF97" s="182" t="n"/>
      <c r="AG97" s="182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82" t="n"/>
      <c r="AS97" s="182" t="n"/>
      <c r="AT97" s="182" t="n"/>
      <c r="AU97" s="182" t="n"/>
      <c r="AV97" s="182" t="n"/>
      <c r="AW97" s="182" t="n"/>
      <c r="AX97" s="182" t="n"/>
      <c r="AY97" s="182" t="n"/>
      <c r="AZ97" s="182" t="n"/>
      <c r="BA97" s="182" t="n"/>
      <c r="BB97" s="182" t="n"/>
      <c r="BC97" s="182" t="n"/>
      <c r="BD97" s="182" t="n"/>
      <c r="BE97" s="182" t="n"/>
      <c r="BF97" s="182" t="n"/>
      <c r="BG97" s="182" t="n"/>
      <c r="BH97" s="182" t="n"/>
      <c r="BI97" s="182" t="n"/>
      <c r="BJ97" s="182" t="n"/>
      <c r="BK97" s="182" t="n"/>
      <c r="BL97" s="182" t="n"/>
      <c r="BM97" s="182" t="n"/>
      <c r="BN97" s="182" t="n"/>
      <c r="BO97" s="182" t="n"/>
      <c r="BP97" s="182" t="n"/>
      <c r="BQ97" s="182" t="n"/>
      <c r="BR97" s="182" t="n"/>
      <c r="BS97" s="182" t="n"/>
      <c r="BT97" s="182" t="n"/>
      <c r="BU97" s="182" t="n"/>
      <c r="BV97" s="182" t="n"/>
      <c r="BW97" s="182" t="n"/>
      <c r="BX97" s="182" t="n"/>
      <c r="BY97" s="182" t="n"/>
      <c r="BZ97" s="182" t="n"/>
      <c r="CA97" s="182" t="n"/>
      <c r="CB97" s="182" t="n"/>
      <c r="CC97" s="182" t="n"/>
      <c r="CD97" s="182" t="n"/>
      <c r="CE97" s="182" t="n"/>
      <c r="CF97" s="182" t="n"/>
      <c r="CG97" s="182" t="n"/>
      <c r="CH97" s="182" t="n"/>
      <c r="CI97" s="237" t="n">
        <v>56.92</v>
      </c>
      <c r="CJ97" s="182" t="n"/>
      <c r="CK97" s="182" t="n"/>
      <c r="CL97" s="182" t="n"/>
      <c r="CM97" s="182" t="n"/>
      <c r="CN97" s="182" t="n"/>
      <c r="CO97" s="182" t="n"/>
      <c r="CP97" s="182" t="n"/>
      <c r="CQ97" s="182" t="n"/>
      <c r="CR97" s="182" t="n"/>
      <c r="CS97" s="182" t="n"/>
      <c r="CT97" s="182" t="n"/>
      <c r="CU97" s="182" t="n"/>
      <c r="CV97" s="182" t="n"/>
      <c r="CW97" s="182" t="n"/>
      <c r="CX97" s="182" t="n"/>
      <c r="CY97" s="182" t="n"/>
      <c r="CZ97" s="182" t="n"/>
      <c r="DA97" s="182" t="n"/>
      <c r="DB97" s="182" t="n"/>
      <c r="DC97" s="182" t="n"/>
      <c r="DD97" s="182" t="n"/>
      <c r="DE97" s="182" t="n"/>
      <c r="DF97" s="182" t="n"/>
      <c r="DG97" s="182" t="n"/>
      <c r="DH97" s="182" t="n"/>
      <c r="DI97" s="182" t="n"/>
      <c r="DJ97" s="182" t="n"/>
      <c r="DK97" s="182" t="n"/>
      <c r="DL97" s="182" t="n"/>
      <c r="DM97" s="182" t="n"/>
      <c r="DN97" s="182" t="n"/>
      <c r="DO97" s="182" t="n"/>
      <c r="DP97" s="182" t="n"/>
      <c r="DQ97" s="182" t="n"/>
      <c r="DR97" s="182" t="n"/>
      <c r="DS97" s="182" t="n"/>
      <c r="DT97" s="182" t="n"/>
      <c r="DU97" s="182" t="n"/>
      <c r="DV97" s="182" t="n"/>
      <c r="DW97" s="182" t="n"/>
      <c r="DX97" s="182" t="n"/>
      <c r="DY97" s="182" t="n"/>
      <c r="DZ97" s="182" t="n"/>
      <c r="EA97" s="182" t="n"/>
      <c r="EB97" s="182" t="n"/>
      <c r="EC97" s="182" t="n"/>
      <c r="ED97" s="182" t="n"/>
      <c r="EE97" s="182" t="n"/>
      <c r="EF97" s="182" t="n"/>
      <c r="EG97" s="184" t="n"/>
      <c r="EH97" s="184" t="n"/>
      <c r="EI97" s="185">
        <f>SUM(F97:EH97)</f>
        <v/>
      </c>
      <c r="EJ97" s="186">
        <f>E97-EI97</f>
        <v/>
      </c>
    </row>
    <row r="98" ht="18.95" customHeight="1">
      <c r="A98" s="5" t="n">
        <v>97</v>
      </c>
      <c r="B98" s="179" t="n"/>
      <c r="C98" s="68" t="n"/>
      <c r="D98" s="180" t="n"/>
      <c r="E98" s="181" t="n"/>
      <c r="F98" s="182" t="n"/>
      <c r="G98" s="182" t="n"/>
      <c r="H98" s="182" t="n"/>
      <c r="I98" s="182" t="n"/>
      <c r="J98" s="182" t="n"/>
      <c r="K98" s="182" t="n"/>
      <c r="L98" s="182" t="n"/>
      <c r="M98" s="182" t="n"/>
      <c r="N98" s="182" t="n"/>
      <c r="O98" s="182" t="n"/>
      <c r="P98" s="182" t="n"/>
      <c r="Q98" s="182" t="n"/>
      <c r="R98" s="182" t="n"/>
      <c r="S98" s="182" t="n"/>
      <c r="T98" s="182" t="n"/>
      <c r="U98" s="182" t="n"/>
      <c r="V98" s="182" t="n"/>
      <c r="W98" s="182" t="n"/>
      <c r="X98" s="182" t="n"/>
      <c r="Y98" s="182" t="n"/>
      <c r="Z98" s="182" t="n"/>
      <c r="AA98" s="182" t="n"/>
      <c r="AB98" s="182" t="n"/>
      <c r="AC98" s="182" t="n"/>
      <c r="AD98" s="182" t="n"/>
      <c r="AE98" s="182" t="n"/>
      <c r="AF98" s="182" t="n"/>
      <c r="AG98" s="182" t="n"/>
      <c r="AH98" s="182" t="n"/>
      <c r="AI98" s="182" t="n"/>
      <c r="AJ98" s="182" t="n"/>
      <c r="AK98" s="182" t="n"/>
      <c r="AL98" s="182" t="n"/>
      <c r="AM98" s="182" t="n"/>
      <c r="AN98" s="182" t="n"/>
      <c r="AO98" s="182" t="n"/>
      <c r="AP98" s="182" t="n"/>
      <c r="AQ98" s="182" t="n"/>
      <c r="AR98" s="182" t="n"/>
      <c r="AS98" s="182" t="n"/>
      <c r="AT98" s="182" t="n"/>
      <c r="AU98" s="182" t="n"/>
      <c r="AV98" s="182" t="n"/>
      <c r="AW98" s="182" t="n"/>
      <c r="AX98" s="182" t="n"/>
      <c r="AY98" s="182" t="n"/>
      <c r="AZ98" s="182" t="n"/>
      <c r="BA98" s="182" t="n"/>
      <c r="BB98" s="182" t="n"/>
      <c r="BC98" s="182" t="n"/>
      <c r="BD98" s="182" t="n"/>
      <c r="BE98" s="182" t="n"/>
      <c r="BF98" s="182" t="n"/>
      <c r="BG98" s="182" t="n"/>
      <c r="BH98" s="182" t="n"/>
      <c r="BI98" s="182" t="n"/>
      <c r="BJ98" s="182" t="n"/>
      <c r="BK98" s="182" t="n"/>
      <c r="BL98" s="182" t="n"/>
      <c r="BM98" s="182" t="n"/>
      <c r="BN98" s="182" t="n"/>
      <c r="BO98" s="182" t="n"/>
      <c r="BP98" s="182" t="n"/>
      <c r="BQ98" s="182" t="n"/>
      <c r="BR98" s="182" t="n"/>
      <c r="BS98" s="182" t="n"/>
      <c r="BT98" s="182" t="n"/>
      <c r="BU98" s="182" t="n"/>
      <c r="BV98" s="182" t="n"/>
      <c r="BW98" s="182" t="n"/>
      <c r="BX98" s="182" t="n"/>
      <c r="BY98" s="182" t="n"/>
      <c r="BZ98" s="182" t="n"/>
      <c r="CA98" s="182" t="n"/>
      <c r="CB98" s="182" t="n"/>
      <c r="CC98" s="182" t="n"/>
      <c r="CD98" s="182" t="n"/>
      <c r="CE98" s="182" t="n"/>
      <c r="CF98" s="182" t="n"/>
      <c r="CG98" s="182" t="n"/>
      <c r="CH98" s="182" t="n"/>
      <c r="CI98" s="182" t="n"/>
      <c r="CJ98" s="182" t="n"/>
      <c r="CK98" s="182" t="n"/>
      <c r="CL98" s="182" t="n"/>
      <c r="CM98" s="182" t="n"/>
      <c r="CN98" s="182" t="n"/>
      <c r="CO98" s="182" t="n"/>
      <c r="CP98" s="182" t="n"/>
      <c r="CQ98" s="182" t="n"/>
      <c r="CR98" s="182" t="n"/>
      <c r="CS98" s="182" t="n"/>
      <c r="CT98" s="182" t="n"/>
      <c r="CU98" s="182" t="n"/>
      <c r="CV98" s="182" t="n"/>
      <c r="CW98" s="182" t="n"/>
      <c r="CX98" s="182" t="n"/>
      <c r="CY98" s="182" t="n"/>
      <c r="CZ98" s="182" t="n"/>
      <c r="DA98" s="182" t="n"/>
      <c r="DB98" s="182" t="n"/>
      <c r="DC98" s="182" t="n"/>
      <c r="DD98" s="182" t="n"/>
      <c r="DE98" s="182" t="n"/>
      <c r="DF98" s="182" t="n"/>
      <c r="DG98" s="182" t="n"/>
      <c r="DH98" s="182" t="n"/>
      <c r="DI98" s="182" t="n"/>
      <c r="DJ98" s="182" t="n"/>
      <c r="DK98" s="182" t="n"/>
      <c r="DL98" s="182" t="n"/>
      <c r="DM98" s="182" t="n"/>
      <c r="DN98" s="182" t="n"/>
      <c r="DO98" s="182" t="n"/>
      <c r="DP98" s="182" t="n"/>
      <c r="DQ98" s="182" t="n"/>
      <c r="DR98" s="182" t="n"/>
      <c r="DS98" s="182" t="n"/>
      <c r="DT98" s="182" t="n"/>
      <c r="DU98" s="182" t="n"/>
      <c r="DV98" s="182" t="n"/>
      <c r="DW98" s="182" t="n"/>
      <c r="DX98" s="182" t="n"/>
      <c r="DY98" s="182" t="n"/>
      <c r="DZ98" s="182" t="n"/>
      <c r="EA98" s="182" t="n"/>
      <c r="EB98" s="182" t="n"/>
      <c r="EC98" s="182" t="n"/>
      <c r="ED98" s="182" t="n"/>
      <c r="EE98" s="182" t="n"/>
      <c r="EF98" s="182" t="n"/>
      <c r="EG98" s="184" t="n"/>
      <c r="EH98" s="184" t="n"/>
      <c r="EI98" s="185">
        <f>SUM(F98:EH98)</f>
        <v/>
      </c>
      <c r="EJ98" s="186">
        <f>E98-EI98</f>
        <v/>
      </c>
    </row>
    <row r="99" ht="18.95" customHeight="1">
      <c r="A99" s="5" t="n">
        <v>98</v>
      </c>
      <c r="B99" s="179" t="n"/>
      <c r="C99" s="68" t="n"/>
      <c r="D99" s="180" t="n"/>
      <c r="E99" s="181" t="n"/>
      <c r="F99" s="182" t="n"/>
      <c r="G99" s="182" t="n"/>
      <c r="H99" s="182" t="n"/>
      <c r="I99" s="182" t="n"/>
      <c r="J99" s="182" t="n"/>
      <c r="K99" s="182" t="n"/>
      <c r="L99" s="182" t="n"/>
      <c r="M99" s="182" t="n"/>
      <c r="N99" s="182" t="n"/>
      <c r="O99" s="182" t="n"/>
      <c r="P99" s="182" t="n"/>
      <c r="Q99" s="182" t="n"/>
      <c r="R99" s="182" t="n"/>
      <c r="S99" s="182" t="n"/>
      <c r="T99" s="182" t="n"/>
      <c r="U99" s="182" t="n"/>
      <c r="V99" s="182" t="n"/>
      <c r="W99" s="182" t="n"/>
      <c r="X99" s="182" t="n"/>
      <c r="Y99" s="182" t="n"/>
      <c r="Z99" s="182" t="n"/>
      <c r="AA99" s="182" t="n"/>
      <c r="AB99" s="182" t="n"/>
      <c r="AC99" s="182" t="n"/>
      <c r="AD99" s="182" t="n"/>
      <c r="AE99" s="182" t="n"/>
      <c r="AF99" s="182" t="n"/>
      <c r="AG99" s="182" t="n"/>
      <c r="AH99" s="182" t="n"/>
      <c r="AI99" s="182" t="n"/>
      <c r="AJ99" s="182" t="n"/>
      <c r="AK99" s="182" t="n"/>
      <c r="AL99" s="182" t="n"/>
      <c r="AM99" s="182" t="n"/>
      <c r="AN99" s="182" t="n"/>
      <c r="AO99" s="182" t="n"/>
      <c r="AP99" s="182" t="n"/>
      <c r="AQ99" s="182" t="n"/>
      <c r="AR99" s="182" t="n"/>
      <c r="AS99" s="182" t="n"/>
      <c r="AT99" s="182" t="n"/>
      <c r="AU99" s="182" t="n"/>
      <c r="AV99" s="182" t="n"/>
      <c r="AW99" s="182" t="n"/>
      <c r="AX99" s="182" t="n"/>
      <c r="AY99" s="182" t="n"/>
      <c r="AZ99" s="182" t="n"/>
      <c r="BA99" s="182" t="n"/>
      <c r="BB99" s="182" t="n"/>
      <c r="BC99" s="182" t="n"/>
      <c r="BD99" s="182" t="n"/>
      <c r="BE99" s="182" t="n"/>
      <c r="BF99" s="182" t="n"/>
      <c r="BG99" s="182" t="n"/>
      <c r="BH99" s="182" t="n"/>
      <c r="BI99" s="182" t="n"/>
      <c r="BJ99" s="182" t="n"/>
      <c r="BK99" s="182" t="n"/>
      <c r="BL99" s="182" t="n"/>
      <c r="BM99" s="182" t="n"/>
      <c r="BN99" s="182" t="n"/>
      <c r="BO99" s="182" t="n"/>
      <c r="BP99" s="182" t="n"/>
      <c r="BQ99" s="182" t="n"/>
      <c r="BR99" s="182" t="n"/>
      <c r="BS99" s="182" t="n"/>
      <c r="BT99" s="182" t="n"/>
      <c r="BU99" s="182" t="n"/>
      <c r="BV99" s="182" t="n"/>
      <c r="BW99" s="182" t="n"/>
      <c r="BX99" s="182" t="n"/>
      <c r="BY99" s="182" t="n"/>
      <c r="BZ99" s="182" t="n"/>
      <c r="CA99" s="182" t="n"/>
      <c r="CB99" s="182" t="n"/>
      <c r="CC99" s="182" t="n"/>
      <c r="CD99" s="182" t="n"/>
      <c r="CE99" s="182" t="n"/>
      <c r="CF99" s="182" t="n"/>
      <c r="CG99" s="182" t="n"/>
      <c r="CH99" s="182" t="n"/>
      <c r="CI99" s="182" t="n"/>
      <c r="CJ99" s="182" t="n"/>
      <c r="CK99" s="182" t="n"/>
      <c r="CL99" s="182" t="n"/>
      <c r="CM99" s="182" t="n"/>
      <c r="CN99" s="182" t="n"/>
      <c r="CO99" s="182" t="n"/>
      <c r="CP99" s="182" t="n"/>
      <c r="CQ99" s="182" t="n"/>
      <c r="CR99" s="182" t="n"/>
      <c r="CS99" s="182" t="n"/>
      <c r="CT99" s="182" t="n"/>
      <c r="CU99" s="182" t="n"/>
      <c r="CV99" s="182" t="n"/>
      <c r="CW99" s="182" t="n"/>
      <c r="CX99" s="182" t="n"/>
      <c r="CY99" s="182" t="n"/>
      <c r="CZ99" s="182" t="n"/>
      <c r="DA99" s="182" t="n"/>
      <c r="DB99" s="182" t="n"/>
      <c r="DC99" s="182" t="n"/>
      <c r="DD99" s="182" t="n"/>
      <c r="DE99" s="182" t="n"/>
      <c r="DF99" s="182" t="n"/>
      <c r="DG99" s="182" t="n"/>
      <c r="DH99" s="182" t="n"/>
      <c r="DI99" s="182" t="n"/>
      <c r="DJ99" s="182" t="n"/>
      <c r="DK99" s="182" t="n"/>
      <c r="DL99" s="182" t="n"/>
      <c r="DM99" s="182" t="n"/>
      <c r="DN99" s="182" t="n"/>
      <c r="DO99" s="182" t="n"/>
      <c r="DP99" s="182" t="n"/>
      <c r="DQ99" s="182" t="n"/>
      <c r="DR99" s="182" t="n"/>
      <c r="DS99" s="182" t="n"/>
      <c r="DT99" s="182" t="n"/>
      <c r="DU99" s="182" t="n"/>
      <c r="DV99" s="182" t="n"/>
      <c r="DW99" s="182" t="n"/>
      <c r="DX99" s="182" t="n"/>
      <c r="DY99" s="182" t="n"/>
      <c r="DZ99" s="182" t="n"/>
      <c r="EA99" s="182" t="n"/>
      <c r="EB99" s="182" t="n"/>
      <c r="EC99" s="182" t="n"/>
      <c r="ED99" s="182" t="n"/>
      <c r="EE99" s="182" t="n"/>
      <c r="EF99" s="182" t="n"/>
      <c r="EG99" s="184" t="n"/>
      <c r="EH99" s="184" t="n"/>
      <c r="EI99" s="185">
        <f>SUM(F99:EH99)</f>
        <v/>
      </c>
      <c r="EJ99" s="186">
        <f>E99-EI99</f>
        <v/>
      </c>
    </row>
    <row r="100" ht="18.95" customHeight="1">
      <c r="A100" s="5" t="n">
        <v>99</v>
      </c>
      <c r="B100" s="179" t="n"/>
      <c r="C100" s="68" t="n"/>
      <c r="D100" s="180" t="n"/>
      <c r="E100" s="181" t="n"/>
      <c r="F100" s="182" t="n"/>
      <c r="G100" s="182" t="n"/>
      <c r="H100" s="182" t="n"/>
      <c r="I100" s="182" t="n"/>
      <c r="J100" s="182" t="n"/>
      <c r="K100" s="182" t="n"/>
      <c r="L100" s="182" t="n"/>
      <c r="M100" s="182" t="n"/>
      <c r="N100" s="182" t="n"/>
      <c r="O100" s="182" t="n"/>
      <c r="P100" s="182" t="n"/>
      <c r="Q100" s="182" t="n"/>
      <c r="R100" s="182" t="n"/>
      <c r="S100" s="182" t="n"/>
      <c r="T100" s="182" t="n"/>
      <c r="U100" s="182" t="n"/>
      <c r="V100" s="182" t="n"/>
      <c r="W100" s="182" t="n"/>
      <c r="X100" s="182" t="n"/>
      <c r="Y100" s="182" t="n"/>
      <c r="Z100" s="182" t="n"/>
      <c r="AA100" s="182" t="n"/>
      <c r="AB100" s="182" t="n"/>
      <c r="AC100" s="182" t="n"/>
      <c r="AD100" s="182" t="n"/>
      <c r="AE100" s="182" t="n"/>
      <c r="AF100" s="182" t="n"/>
      <c r="AG100" s="182" t="n"/>
      <c r="AH100" s="182" t="n"/>
      <c r="AI100" s="182" t="n"/>
      <c r="AJ100" s="182" t="n"/>
      <c r="AK100" s="182" t="n"/>
      <c r="AL100" s="182" t="n"/>
      <c r="AM100" s="182" t="n"/>
      <c r="AN100" s="182" t="n"/>
      <c r="AO100" s="182" t="n"/>
      <c r="AP100" s="182" t="n"/>
      <c r="AQ100" s="182" t="n"/>
      <c r="AR100" s="182" t="n"/>
      <c r="AS100" s="182" t="n"/>
      <c r="AT100" s="182" t="n"/>
      <c r="AU100" s="182" t="n"/>
      <c r="AV100" s="182" t="n"/>
      <c r="AW100" s="182" t="n"/>
      <c r="AX100" s="182" t="n"/>
      <c r="AY100" s="182" t="n"/>
      <c r="AZ100" s="182" t="n"/>
      <c r="BA100" s="182" t="n"/>
      <c r="BB100" s="182" t="n"/>
      <c r="BC100" s="182" t="n"/>
      <c r="BD100" s="182" t="n"/>
      <c r="BE100" s="182" t="n"/>
      <c r="BF100" s="182" t="n"/>
      <c r="BG100" s="182" t="n"/>
      <c r="BH100" s="182" t="n"/>
      <c r="BI100" s="182" t="n"/>
      <c r="BJ100" s="182" t="n"/>
      <c r="BK100" s="182" t="n"/>
      <c r="BL100" s="182" t="n"/>
      <c r="BM100" s="182" t="n"/>
      <c r="BN100" s="182" t="n"/>
      <c r="BO100" s="182" t="n"/>
      <c r="BP100" s="182" t="n"/>
      <c r="BQ100" s="182" t="n"/>
      <c r="BR100" s="182" t="n"/>
      <c r="BS100" s="182" t="n"/>
      <c r="BT100" s="182" t="n"/>
      <c r="BU100" s="182" t="n"/>
      <c r="BV100" s="182" t="n"/>
      <c r="BW100" s="182" t="n"/>
      <c r="BX100" s="182" t="n"/>
      <c r="BY100" s="182" t="n"/>
      <c r="BZ100" s="182" t="n"/>
      <c r="CA100" s="182" t="n"/>
      <c r="CB100" s="182" t="n"/>
      <c r="CC100" s="182" t="n"/>
      <c r="CD100" s="182" t="n"/>
      <c r="CE100" s="182" t="n"/>
      <c r="CF100" s="182" t="n"/>
      <c r="CG100" s="182" t="n"/>
      <c r="CH100" s="182" t="n"/>
      <c r="CI100" s="182" t="n"/>
      <c r="CJ100" s="182" t="n"/>
      <c r="CK100" s="182" t="n"/>
      <c r="CL100" s="182" t="n"/>
      <c r="CM100" s="182" t="n"/>
      <c r="CN100" s="182" t="n"/>
      <c r="CO100" s="182" t="n"/>
      <c r="CP100" s="182" t="n"/>
      <c r="CQ100" s="182" t="n"/>
      <c r="CR100" s="182" t="n"/>
      <c r="CS100" s="182" t="n"/>
      <c r="CT100" s="182" t="n"/>
      <c r="CU100" s="182" t="n"/>
      <c r="CV100" s="182" t="n"/>
      <c r="CW100" s="182" t="n"/>
      <c r="CX100" s="182" t="n"/>
      <c r="CY100" s="182" t="n"/>
      <c r="CZ100" s="182" t="n"/>
      <c r="DA100" s="182" t="n"/>
      <c r="DB100" s="182" t="n"/>
      <c r="DC100" s="182" t="n"/>
      <c r="DD100" s="182" t="n"/>
      <c r="DE100" s="182" t="n"/>
      <c r="DF100" s="182" t="n"/>
      <c r="DG100" s="182" t="n"/>
      <c r="DH100" s="182" t="n"/>
      <c r="DI100" s="182" t="n"/>
      <c r="DJ100" s="182" t="n"/>
      <c r="DK100" s="182" t="n"/>
      <c r="DL100" s="182" t="n"/>
      <c r="DM100" s="182" t="n"/>
      <c r="DN100" s="182" t="n"/>
      <c r="DO100" s="182" t="n"/>
      <c r="DP100" s="182" t="n"/>
      <c r="DQ100" s="182" t="n"/>
      <c r="DR100" s="182" t="n"/>
      <c r="DS100" s="182" t="n"/>
      <c r="DT100" s="182" t="n"/>
      <c r="DU100" s="182" t="n"/>
      <c r="DV100" s="182" t="n"/>
      <c r="DW100" s="182" t="n"/>
      <c r="DX100" s="182" t="n"/>
      <c r="DY100" s="182" t="n"/>
      <c r="DZ100" s="182" t="n"/>
      <c r="EA100" s="182" t="n"/>
      <c r="EB100" s="182" t="n"/>
      <c r="EC100" s="182" t="n"/>
      <c r="ED100" s="182" t="n"/>
      <c r="EE100" s="182" t="n"/>
      <c r="EF100" s="182" t="n"/>
      <c r="EG100" s="184" t="n"/>
      <c r="EH100" s="184" t="n"/>
      <c r="EI100" s="185">
        <f>SUM(F100:EH100)</f>
        <v/>
      </c>
      <c r="EJ100" s="186">
        <f>E100-EI100</f>
        <v/>
      </c>
    </row>
    <row r="101" ht="18.95" customHeight="1" thickBot="1">
      <c r="A101" s="5" t="n">
        <v>100</v>
      </c>
      <c r="B101" s="193" t="n"/>
      <c r="C101" s="82" t="n"/>
      <c r="D101" s="194" t="n"/>
      <c r="E101" s="195" t="n"/>
      <c r="F101" s="196" t="n"/>
      <c r="G101" s="196" t="n"/>
      <c r="H101" s="196" t="n"/>
      <c r="I101" s="196" t="n"/>
      <c r="J101" s="196" t="n"/>
      <c r="K101" s="196" t="n"/>
      <c r="L101" s="196" t="n"/>
      <c r="M101" s="196" t="n"/>
      <c r="N101" s="196" t="n"/>
      <c r="O101" s="196" t="n"/>
      <c r="P101" s="196" t="n"/>
      <c r="Q101" s="196" t="n"/>
      <c r="R101" s="196" t="n"/>
      <c r="S101" s="196" t="n"/>
      <c r="T101" s="196" t="n"/>
      <c r="U101" s="196" t="n"/>
      <c r="V101" s="196" t="n"/>
      <c r="W101" s="196" t="n"/>
      <c r="X101" s="196" t="n"/>
      <c r="Y101" s="196" t="n"/>
      <c r="Z101" s="196" t="n"/>
      <c r="AA101" s="196" t="n"/>
      <c r="AB101" s="196" t="n"/>
      <c r="AC101" s="196" t="n"/>
      <c r="AD101" s="196" t="n"/>
      <c r="AE101" s="196" t="n"/>
      <c r="AF101" s="196" t="n"/>
      <c r="AG101" s="196" t="n"/>
      <c r="AH101" s="196" t="n"/>
      <c r="AI101" s="196" t="n"/>
      <c r="AJ101" s="196" t="n"/>
      <c r="AK101" s="196" t="n"/>
      <c r="AL101" s="196" t="n"/>
      <c r="AM101" s="196" t="n"/>
      <c r="AN101" s="196" t="n"/>
      <c r="AO101" s="196" t="n"/>
      <c r="AP101" s="196" t="n"/>
      <c r="AQ101" s="196" t="n"/>
      <c r="AR101" s="196" t="n"/>
      <c r="AS101" s="196" t="n"/>
      <c r="AT101" s="196" t="n"/>
      <c r="AU101" s="196" t="n"/>
      <c r="AV101" s="196" t="n"/>
      <c r="AW101" s="196" t="n"/>
      <c r="AX101" s="196" t="n"/>
      <c r="AY101" s="196" t="n"/>
      <c r="AZ101" s="196" t="n"/>
      <c r="BA101" s="196" t="n"/>
      <c r="BB101" s="196" t="n"/>
      <c r="BC101" s="196" t="n"/>
      <c r="BD101" s="196" t="n"/>
      <c r="BE101" s="196" t="n"/>
      <c r="BF101" s="196" t="n"/>
      <c r="BG101" s="196" t="n"/>
      <c r="BH101" s="196" t="n"/>
      <c r="BI101" s="196" t="n"/>
      <c r="BJ101" s="196" t="n"/>
      <c r="BK101" s="196" t="n"/>
      <c r="BL101" s="196" t="n"/>
      <c r="BM101" s="196" t="n"/>
      <c r="BN101" s="196" t="n"/>
      <c r="BO101" s="196" t="n"/>
      <c r="BP101" s="196" t="n"/>
      <c r="BQ101" s="196" t="n"/>
      <c r="BR101" s="196" t="n"/>
      <c r="BS101" s="196" t="n"/>
      <c r="BT101" s="196" t="n"/>
      <c r="BU101" s="196" t="n"/>
      <c r="BV101" s="196" t="n"/>
      <c r="BW101" s="196" t="n"/>
      <c r="BX101" s="196" t="n"/>
      <c r="BY101" s="196" t="n"/>
      <c r="BZ101" s="196" t="n"/>
      <c r="CA101" s="196" t="n"/>
      <c r="CB101" s="196" t="n"/>
      <c r="CC101" s="196" t="n"/>
      <c r="CD101" s="196" t="n"/>
      <c r="CE101" s="196" t="n"/>
      <c r="CF101" s="196" t="n"/>
      <c r="CG101" s="196" t="n"/>
      <c r="CH101" s="196" t="n"/>
      <c r="CI101" s="196" t="n"/>
      <c r="CJ101" s="196" t="n"/>
      <c r="CK101" s="196" t="n"/>
      <c r="CL101" s="196" t="n"/>
      <c r="CM101" s="196" t="n"/>
      <c r="CN101" s="196" t="n"/>
      <c r="CO101" s="196" t="n"/>
      <c r="CP101" s="196" t="n"/>
      <c r="CQ101" s="196" t="n"/>
      <c r="CR101" s="196" t="n"/>
      <c r="CS101" s="196" t="n"/>
      <c r="CT101" s="196" t="n"/>
      <c r="CU101" s="196" t="n"/>
      <c r="CV101" s="196" t="n"/>
      <c r="CW101" s="196" t="n"/>
      <c r="CX101" s="196" t="n"/>
      <c r="CY101" s="196" t="n"/>
      <c r="CZ101" s="196" t="n"/>
      <c r="DA101" s="196" t="n"/>
      <c r="DB101" s="196" t="n"/>
      <c r="DC101" s="196" t="n"/>
      <c r="DD101" s="196" t="n"/>
      <c r="DE101" s="196" t="n"/>
      <c r="DF101" s="196" t="n"/>
      <c r="DG101" s="196" t="n"/>
      <c r="DH101" s="196" t="n"/>
      <c r="DI101" s="196" t="n"/>
      <c r="DJ101" s="196" t="n"/>
      <c r="DK101" s="196" t="n"/>
      <c r="DL101" s="196" t="n"/>
      <c r="DM101" s="196" t="n"/>
      <c r="DN101" s="196" t="n"/>
      <c r="DO101" s="196" t="n"/>
      <c r="DP101" s="196" t="n"/>
      <c r="DQ101" s="196" t="n"/>
      <c r="DR101" s="196" t="n"/>
      <c r="DS101" s="196" t="n"/>
      <c r="DT101" s="196" t="n"/>
      <c r="DU101" s="196" t="n"/>
      <c r="DV101" s="196" t="n"/>
      <c r="DW101" s="196" t="n"/>
      <c r="DX101" s="196" t="n"/>
      <c r="DY101" s="196" t="n"/>
      <c r="DZ101" s="196" t="n"/>
      <c r="EA101" s="196" t="n"/>
      <c r="EB101" s="196" t="n"/>
      <c r="EC101" s="196" t="n"/>
      <c r="ED101" s="196" t="n"/>
      <c r="EE101" s="196" t="n"/>
      <c r="EF101" s="196" t="n"/>
      <c r="EG101" s="221" t="n"/>
      <c r="EH101" s="221" t="n"/>
      <c r="EI101" s="185">
        <f>SUM(F101:EH101)</f>
        <v/>
      </c>
      <c r="EJ101" s="186">
        <f>E101-EI101</f>
        <v/>
      </c>
    </row>
    <row r="102" ht="18.95" customHeight="1" thickBot="1">
      <c r="A102" s="5" t="n"/>
      <c r="B102" s="197" t="n"/>
      <c r="C102" s="69" t="n"/>
      <c r="D102" s="197" t="n"/>
      <c r="E102" s="223">
        <f>SUM(E2:E101)</f>
        <v/>
      </c>
      <c r="F102" s="224">
        <f>SUM(F2:F101)</f>
        <v/>
      </c>
      <c r="G102" s="224">
        <f>SUM(G2:G101)</f>
        <v/>
      </c>
      <c r="H102" s="224">
        <f>SUM(H2:H101)</f>
        <v/>
      </c>
      <c r="I102" s="224">
        <f>SUM(I2:I101)</f>
        <v/>
      </c>
      <c r="J102" s="224">
        <f>SUM(J2:J101)</f>
        <v/>
      </c>
      <c r="K102" s="224">
        <f>SUM(K2:K101)</f>
        <v/>
      </c>
      <c r="L102" s="224">
        <f>SUM(L2:L101)</f>
        <v/>
      </c>
      <c r="M102" s="224">
        <f>SUM(M2:M101)</f>
        <v/>
      </c>
      <c r="N102" s="224">
        <f>SUM(N2:N101)</f>
        <v/>
      </c>
      <c r="O102" s="224">
        <f>SUM(O2:O101)</f>
        <v/>
      </c>
      <c r="P102" s="224">
        <f>SUM(P2:P101)</f>
        <v/>
      </c>
      <c r="Q102" s="224">
        <f>SUM(Q2:Q101)</f>
        <v/>
      </c>
      <c r="R102" s="224">
        <f>SUM(R2:R101)</f>
        <v/>
      </c>
      <c r="S102" s="224">
        <f>SUM(S2:S101)</f>
        <v/>
      </c>
      <c r="T102" s="224">
        <f>SUM(T2:T101)</f>
        <v/>
      </c>
      <c r="U102" s="224">
        <f>SUM(U2:U101)</f>
        <v/>
      </c>
      <c r="V102" s="224">
        <f>SUM(V2:V101)</f>
        <v/>
      </c>
      <c r="W102" s="224">
        <f>SUM(W2:W101)</f>
        <v/>
      </c>
      <c r="X102" s="224">
        <f>SUM(X2:X101)</f>
        <v/>
      </c>
      <c r="Y102" s="224">
        <f>SUM(Y2:Y101)</f>
        <v/>
      </c>
      <c r="Z102" s="224">
        <f>SUM(Z2:Z101)</f>
        <v/>
      </c>
      <c r="AA102" s="224">
        <f>SUM(AA2:AA101)</f>
        <v/>
      </c>
      <c r="AB102" s="224">
        <f>SUM(AB2:AB101)</f>
        <v/>
      </c>
      <c r="AC102" s="224">
        <f>SUM(AC2:AC101)</f>
        <v/>
      </c>
      <c r="AD102" s="224">
        <f>SUM(AD2:AD101)</f>
        <v/>
      </c>
      <c r="AE102" s="224">
        <f>SUM(AE2:AE101)</f>
        <v/>
      </c>
      <c r="AF102" s="224">
        <f>SUM(AF2:AF101)</f>
        <v/>
      </c>
      <c r="AG102" s="224">
        <f>SUM(AG2:AG101)</f>
        <v/>
      </c>
      <c r="AH102" s="224">
        <f>SUM(AH2:AH101)</f>
        <v/>
      </c>
      <c r="AI102" s="224">
        <f>SUM(AI91:AI101)</f>
        <v/>
      </c>
      <c r="AJ102" s="224">
        <f>SUM(AJ93:AJ101)</f>
        <v/>
      </c>
      <c r="AK102" s="224">
        <f>SUM(AK2:AK101)</f>
        <v/>
      </c>
      <c r="AL102" s="224">
        <f>SUM(AL2:AL101)</f>
        <v/>
      </c>
      <c r="AM102" s="224">
        <f>SUM(AM2:AM101)</f>
        <v/>
      </c>
      <c r="AN102" s="224">
        <f>SUM(AN2:AN101)</f>
        <v/>
      </c>
      <c r="AO102" s="224">
        <f>SUM(AO2:AO101)</f>
        <v/>
      </c>
      <c r="AP102" s="224">
        <f>SUM(AP2:AP101)</f>
        <v/>
      </c>
      <c r="AQ102" s="224">
        <f>SUM(AQ2:AQ101)</f>
        <v/>
      </c>
      <c r="AR102" s="224">
        <f>SUM(AR2:AR101)</f>
        <v/>
      </c>
      <c r="AS102" s="224">
        <f>SUM(AS2:AS101)</f>
        <v/>
      </c>
      <c r="AT102" s="224">
        <f>SUM(AT2:AT101)</f>
        <v/>
      </c>
      <c r="AU102" s="224">
        <f>SUM(AU2:AU101)</f>
        <v/>
      </c>
      <c r="AV102" s="224">
        <f>SUM(AV2:AV101)</f>
        <v/>
      </c>
      <c r="AW102" s="224">
        <f>SUM(AW2:AW101)</f>
        <v/>
      </c>
      <c r="AX102" s="224">
        <f>SUM(AX2:AX101)</f>
        <v/>
      </c>
      <c r="AY102" s="224">
        <f>SUM(AY2:AY101)</f>
        <v/>
      </c>
      <c r="AZ102" s="224">
        <f>SUM(AZ2:AZ101)</f>
        <v/>
      </c>
      <c r="BA102" s="224">
        <f>SUM(BA2:BA101)</f>
        <v/>
      </c>
      <c r="BB102" s="224">
        <f>SUM(BB2:BB101)</f>
        <v/>
      </c>
      <c r="BC102" s="224">
        <f>SUM(BC2:BC101)</f>
        <v/>
      </c>
      <c r="BD102" s="224">
        <f>SUM(BD2:BD101)</f>
        <v/>
      </c>
      <c r="BE102" s="224">
        <f>SUM(BE2:BE101)</f>
        <v/>
      </c>
      <c r="BF102" s="224">
        <f>SUM(BF2:BF101)</f>
        <v/>
      </c>
      <c r="BG102" s="224">
        <f>SUM(BG2:BG101)</f>
        <v/>
      </c>
      <c r="BH102" s="224">
        <f>SUM(BH2:BH101)</f>
        <v/>
      </c>
      <c r="BI102" s="224">
        <f>SUM(BI2:BI101)</f>
        <v/>
      </c>
      <c r="BJ102" s="224">
        <f>SUM(BJ2:BJ101)</f>
        <v/>
      </c>
      <c r="BK102" s="224">
        <f>SUM(BK2:BK101)</f>
        <v/>
      </c>
      <c r="BL102" s="224">
        <f>SUM(BL2:BL101)</f>
        <v/>
      </c>
      <c r="BM102" s="224">
        <f>SUM(BM2:BM101)</f>
        <v/>
      </c>
      <c r="BN102" s="224">
        <f>SUM(BN2:BN101)</f>
        <v/>
      </c>
      <c r="BO102" s="224">
        <f>SUM(BO2:BO101)</f>
        <v/>
      </c>
      <c r="BP102" s="224">
        <f>SUM(BP2:BP101)</f>
        <v/>
      </c>
      <c r="BQ102" s="224">
        <f>SUM(BQ2:BQ101)</f>
        <v/>
      </c>
      <c r="BR102" s="224">
        <f>SUM(BR2:BR101)</f>
        <v/>
      </c>
      <c r="BS102" s="224">
        <f>SUM(BS2:BS101)</f>
        <v/>
      </c>
      <c r="BT102" s="224">
        <f>SUM(BT2:BT101)</f>
        <v/>
      </c>
      <c r="BU102" s="224">
        <f>SUM(BU2:BU101)</f>
        <v/>
      </c>
      <c r="BV102" s="224">
        <f>SUM(BV2:BV101)</f>
        <v/>
      </c>
      <c r="BW102" s="224">
        <f>SUM(BW2:BW101)</f>
        <v/>
      </c>
      <c r="BX102" s="224">
        <f>SUM(BX2:BX101)</f>
        <v/>
      </c>
      <c r="BY102" s="224">
        <f>SUM(BY2:BY101)</f>
        <v/>
      </c>
      <c r="BZ102" s="224">
        <f>SUM(BZ2:BZ101)</f>
        <v/>
      </c>
      <c r="CA102" s="224">
        <f>SUM(CA12:CA101)</f>
        <v/>
      </c>
      <c r="CB102" s="224">
        <f>SUM(CB5:CB101)</f>
        <v/>
      </c>
      <c r="CC102" s="224">
        <f>SUM(CC2:CC101)</f>
        <v/>
      </c>
      <c r="CD102" s="224">
        <f>SUM(CD11:CD101)</f>
        <v/>
      </c>
      <c r="CE102" s="224">
        <f>SUM(CE2:CE101)</f>
        <v/>
      </c>
      <c r="CF102" s="224">
        <f>SUM(CF2:CF101)</f>
        <v/>
      </c>
      <c r="CG102" s="224">
        <f>SUM(CG95:CG101)</f>
        <v/>
      </c>
      <c r="CH102" s="224">
        <f>SUM(CH96:CH101)</f>
        <v/>
      </c>
      <c r="CI102" s="224">
        <f>SUM(CI97:CI101)</f>
        <v/>
      </c>
      <c r="CJ102" s="224">
        <f>SUM(CJ2:CJ101)</f>
        <v/>
      </c>
      <c r="CK102" s="224">
        <f>SUM(CK2:CK101)</f>
        <v/>
      </c>
      <c r="CL102" s="224">
        <f>SUM(CL2:CL101)</f>
        <v/>
      </c>
      <c r="CM102" s="224">
        <f>SUM(CM2:CM101)</f>
        <v/>
      </c>
      <c r="CN102" s="224">
        <f>SUM(CN2:CN101)</f>
        <v/>
      </c>
      <c r="CO102" s="224">
        <f>SUM(CO2:CO101)</f>
        <v/>
      </c>
      <c r="CP102" s="224">
        <f>SUM(CP2:CP101)</f>
        <v/>
      </c>
      <c r="CQ102" s="224">
        <f>SUM(CQ2:CQ101)</f>
        <v/>
      </c>
      <c r="CR102" s="224">
        <f>SUM(CR2:CR101)</f>
        <v/>
      </c>
      <c r="CS102" s="224">
        <f>SUM(CS2:CS101)</f>
        <v/>
      </c>
      <c r="CT102" s="224">
        <f>SUM(CT2:CT101)</f>
        <v/>
      </c>
      <c r="CU102" s="224">
        <f>SUM(CU2:CU101)</f>
        <v/>
      </c>
      <c r="CV102" s="224">
        <f>SUM(CV2:CV101)</f>
        <v/>
      </c>
      <c r="CW102" s="224">
        <f>SUM(CW2:CW101)</f>
        <v/>
      </c>
      <c r="CX102" s="224">
        <f>SUM(CX2:CX101)</f>
        <v/>
      </c>
      <c r="CY102" s="224">
        <f>SUM(CY2:CY101)</f>
        <v/>
      </c>
      <c r="CZ102" s="224">
        <f>SUM(CZ2:CZ101)</f>
        <v/>
      </c>
      <c r="DA102" s="224">
        <f>SUM(DA2:DA101)</f>
        <v/>
      </c>
      <c r="DB102" s="224">
        <f>SUM(DB2:DB101)</f>
        <v/>
      </c>
      <c r="DC102" s="224">
        <f>SUM(DC2:DC101)</f>
        <v/>
      </c>
      <c r="DD102" s="224">
        <f>SUM(DD2:DD101)</f>
        <v/>
      </c>
      <c r="DE102" s="224">
        <f>SUM(DE2:DE101)</f>
        <v/>
      </c>
      <c r="DF102" s="224">
        <f>SUM(DF2:DF101)</f>
        <v/>
      </c>
      <c r="DG102" s="224">
        <f>SUM(DG2:DG101)</f>
        <v/>
      </c>
      <c r="DH102" s="224">
        <f>SUM(DH2:DH101)</f>
        <v/>
      </c>
      <c r="DI102" s="224">
        <f>SUM(DI2:DI101)</f>
        <v/>
      </c>
      <c r="DJ102" s="224">
        <f>SUM(DJ2:DJ101)</f>
        <v/>
      </c>
      <c r="DK102" s="224">
        <f>SUM(DK2:DK101)</f>
        <v/>
      </c>
      <c r="DL102" s="224">
        <f>SUM(DL2:DL101)</f>
        <v/>
      </c>
      <c r="DM102" s="224">
        <f>SUM(DM2:DM101)</f>
        <v/>
      </c>
      <c r="DN102" s="224">
        <f>SUM(DN2:DN101)</f>
        <v/>
      </c>
      <c r="DO102" s="224">
        <f>SUM(DO2:DO101)</f>
        <v/>
      </c>
      <c r="DP102" s="224">
        <f>SUM(DP2:DP101)</f>
        <v/>
      </c>
      <c r="DQ102" s="224">
        <f>SUM(DQ2:DQ101)</f>
        <v/>
      </c>
      <c r="DR102" s="224">
        <f>SUM(DR2:DR101)</f>
        <v/>
      </c>
      <c r="DS102" s="224">
        <f>SUM(DS2:DS101)</f>
        <v/>
      </c>
      <c r="DT102" s="224" t="n"/>
      <c r="DU102" s="224">
        <f>SUM(DU2:DU101)</f>
        <v/>
      </c>
      <c r="DV102" s="224">
        <f>SUM(DV2:DV101)</f>
        <v/>
      </c>
      <c r="DW102" s="224">
        <f>SUM(DW2:DW101)</f>
        <v/>
      </c>
      <c r="DX102" s="224">
        <f>SUM(DX2:DX101)</f>
        <v/>
      </c>
      <c r="DY102" s="224">
        <f>SUM(DY2:DY101)</f>
        <v/>
      </c>
      <c r="DZ102" s="224">
        <f>SUM(DZ2:DZ101)</f>
        <v/>
      </c>
      <c r="EA102" s="224">
        <f>SUM(EA2:EA101)</f>
        <v/>
      </c>
      <c r="EB102" s="224">
        <f>SUM(EB2:EB101)</f>
        <v/>
      </c>
      <c r="EC102" s="224">
        <f>SUM(EC2:EC101)</f>
        <v/>
      </c>
      <c r="ED102" s="224">
        <f>SUM(ED2:ED101)</f>
        <v/>
      </c>
      <c r="EE102" s="224">
        <f>SUM(EE2:EE101)</f>
        <v/>
      </c>
      <c r="EF102" s="224">
        <f>SUM(EF2:EF101)</f>
        <v/>
      </c>
      <c r="EG102" s="224">
        <f>SUM(EG2:EG101)</f>
        <v/>
      </c>
      <c r="EH102" s="224">
        <f>SUM(EH2:EH101)</f>
        <v/>
      </c>
      <c r="EI102" s="238">
        <f>SUM(EI2:EI101)</f>
        <v/>
      </c>
      <c r="EJ102" s="186">
        <f>E102-EI102</f>
        <v/>
      </c>
    </row>
    <row r="103" ht="18.95" customHeight="1">
      <c r="AM103" s="36" t="n"/>
      <c r="AN103" s="36" t="n"/>
      <c r="AO103" s="36" t="n"/>
      <c r="AP103" s="36" t="n"/>
      <c r="AQ103" s="36" t="n"/>
      <c r="AR103" s="36" t="n"/>
      <c r="AS103" s="36" t="n"/>
      <c r="AT103" s="36" t="n"/>
      <c r="AU103" s="36" t="n"/>
      <c r="AV103" s="36" t="n"/>
    </row>
    <row r="104" ht="18.95" customHeight="1"/>
    <row r="105" ht="18.95" customHeight="1"/>
    <row r="106" ht="18.95" customHeight="1"/>
    <row r="107" ht="18.95" customHeight="1"/>
    <row r="108" ht="18.95" customHeight="1"/>
    <row r="109" ht="18.95" customHeight="1"/>
  </sheetData>
  <autoFilter ref="A1:GG102"/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C63"/>
  <sheetViews>
    <sheetView zoomScale="60" zoomScaleNormal="60" zoomScalePageLayoutView="60" workbookViewId="0">
      <pane xSplit="5" ySplit="1" topLeftCell="F2" activePane="bottomRight" state="frozenSplit"/>
      <selection pane="topRight" activeCell="F1" sqref="F1"/>
      <selection pane="bottomLeft" activeCell="A2" sqref="A2"/>
      <selection pane="bottomRight" activeCell="E62" sqref="E62"/>
    </sheetView>
  </sheetViews>
  <sheetFormatPr baseColWidth="8" defaultColWidth="8.85546875" defaultRowHeight="15"/>
  <cols>
    <col width="12.140625" customWidth="1" min="2" max="2"/>
    <col width="20" customWidth="1" style="70" min="3" max="3"/>
    <col width="12.140625" customWidth="1" min="4" max="4"/>
    <col width="15.85546875" customWidth="1" min="5" max="20"/>
    <col width="16.140625" customWidth="1" min="21" max="22"/>
    <col width="13.42578125" customWidth="1" min="23" max="58"/>
    <col width="15.140625" customWidth="1" min="59" max="62"/>
    <col width="13.42578125" customWidth="1" min="63" max="158"/>
    <col width="13" customWidth="1" min="159" max="159"/>
  </cols>
  <sheetData>
    <row r="1" ht="65.25" customFormat="1" customHeight="1" s="28">
      <c r="A1" s="11" t="n"/>
      <c r="B1" s="173" t="inlineStr">
        <is>
          <t xml:space="preserve">Posting Date </t>
        </is>
      </c>
      <c r="C1" s="67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A211029B519ADEV</t>
        </is>
      </c>
      <c r="G1" s="22" t="inlineStr">
        <is>
          <t>A211104B519AMALLOTV2</t>
        </is>
      </c>
      <c r="H1" s="22" t="inlineStr">
        <is>
          <t>A211213BA5B8C9DEV1</t>
        </is>
      </c>
      <c r="I1" s="22" t="inlineStr">
        <is>
          <t>B620 Audio out DC, Proto1</t>
        </is>
      </c>
      <c r="J1" s="22" t="inlineStr">
        <is>
          <t>A211112BA6B2C0BARCART</t>
        </is>
      </c>
      <c r="K1" s="22" t="inlineStr">
        <is>
          <t>A210201B620CARRIER</t>
        </is>
      </c>
      <c r="L1" s="22" t="inlineStr">
        <is>
          <t>B620 Harambe, Proto1</t>
        </is>
      </c>
      <c r="M1" s="22" t="inlineStr">
        <is>
          <t>A210920B62041ISPLAYDAYDC</t>
        </is>
      </c>
      <c r="N1" s="22" t="inlineStr">
        <is>
          <t>A211006B620TOUCH</t>
        </is>
      </c>
      <c r="O1" s="22" t="inlineStr">
        <is>
          <t>A20211020B620YEBISURISER</t>
        </is>
      </c>
      <c r="P1" s="22" t="inlineStr">
        <is>
          <t>A210521BF2POWER</t>
        </is>
      </c>
      <c r="Q1" s="22" t="inlineStr">
        <is>
          <t>A211217D8XPERIDOTTOBF3</t>
        </is>
      </c>
      <c r="R1" s="22" t="inlineStr">
        <is>
          <t>A210719D27CHIPSET</t>
        </is>
      </c>
      <c r="S1" s="22" t="inlineStr">
        <is>
          <t>A220104D32CLOSEDLOOP</t>
        </is>
      </c>
      <c r="T1" s="22" t="inlineStr">
        <is>
          <t>A210919D32LOADSTEPPER</t>
        </is>
      </c>
      <c r="U1" s="22" t="inlineStr">
        <is>
          <t>D38 Barrington to BF3, Proto1</t>
        </is>
      </c>
      <c r="V1" s="22" t="inlineStr">
        <is>
          <t>A220107D54TESTPROTO</t>
        </is>
      </c>
      <c r="W1" s="22" t="inlineStr">
        <is>
          <t>A210618D73STARDUST</t>
        </is>
      </c>
      <c r="X1" s="22" t="inlineStr">
        <is>
          <t>D74 Bishopdale Interface, Proto1</t>
        </is>
      </c>
      <c r="Y1" s="22" t="inlineStr">
        <is>
          <t>A211004E5CARMELEON</t>
        </is>
      </c>
      <c r="Z1" s="22" t="inlineStr">
        <is>
          <t>A210630E75BASEBOARDNAGA</t>
        </is>
      </c>
      <c r="AA1" s="22" t="inlineStr">
        <is>
          <t>A2110EA1B0C0D0MAG</t>
        </is>
      </c>
      <c r="AB1" s="22" t="inlineStr">
        <is>
          <t>A210708E87SHIM</t>
        </is>
      </c>
      <c r="AC1" s="22" t="inlineStr">
        <is>
          <t>A211208E91CLUTCH1</t>
        </is>
      </c>
      <c r="AD1" s="22" t="inlineStr">
        <is>
          <t>A211208E91CLUTCH</t>
        </is>
      </c>
      <c r="AE1" s="22" t="inlineStr">
        <is>
          <t>A211004E126DBDISPLAY</t>
        </is>
      </c>
      <c r="AF1" s="22" t="inlineStr">
        <is>
          <t>A211001E126PADDLE</t>
        </is>
      </c>
      <c r="AG1" s="22" t="inlineStr">
        <is>
          <t>A210913E126PDBPFE1500</t>
        </is>
      </c>
      <c r="AH1" s="22" t="inlineStr">
        <is>
          <t>A211004J407CAMERA</t>
        </is>
      </c>
      <c r="AI1" s="22" t="inlineStr">
        <is>
          <t>A210922J407DOG</t>
        </is>
      </c>
      <c r="AJ1" s="22" t="inlineStr">
        <is>
          <t>A211001JA6B1C7DOG</t>
        </is>
      </c>
      <c r="AK1" s="22" t="inlineStr">
        <is>
          <t>A211122JA7B2C0MAHI</t>
        </is>
      </c>
      <c r="AL1" s="22" t="inlineStr">
        <is>
          <t>A210915MESAPOSEIDON</t>
        </is>
      </c>
      <c r="AM1" s="22" t="inlineStr">
        <is>
          <t>TI LONG LT for Patricia Lally</t>
        </is>
      </c>
      <c r="AN1" s="22" t="inlineStr">
        <is>
          <t>A201110QUICKSILVERBRAIN</t>
        </is>
      </c>
      <c r="AO1" s="22" t="inlineStr">
        <is>
          <t>A121108T1096LYRAP0</t>
        </is>
      </c>
      <c r="AP1" s="22" t="inlineStr">
        <is>
          <t>A211108T1023OLYMPUSDEV1</t>
        </is>
      </c>
      <c r="AQ1" s="22" t="inlineStr">
        <is>
          <t>A210520T306ALPACARALLY</t>
        </is>
      </c>
      <c r="AR1" s="22" t="inlineStr">
        <is>
          <t>A210616T306COYOTE</t>
        </is>
      </c>
      <c r="AS1" s="22" t="inlineStr">
        <is>
          <t>A210510T306COYOTELITE</t>
        </is>
      </c>
      <c r="AT1" s="22" t="inlineStr">
        <is>
          <t>A210818T306COYOTEMAXX</t>
        </is>
      </c>
      <c r="AU1" s="22" t="inlineStr">
        <is>
          <t>A210920T306FOGHORN</t>
        </is>
      </c>
      <c r="AV1" s="22" t="inlineStr">
        <is>
          <t>A210827T306HFDAMPHEXA</t>
        </is>
      </c>
      <c r="AW1" s="22" t="inlineStr">
        <is>
          <t>A211011T306LOGHORN</t>
        </is>
      </c>
      <c r="AX1" s="22" t="inlineStr">
        <is>
          <t>A210920T306MONARCHBURNOUT</t>
        </is>
      </c>
      <c r="AY1" s="22" t="inlineStr">
        <is>
          <t>A210920T306MONARCHHALO</t>
        </is>
      </c>
      <c r="AZ1" s="22" t="inlineStr">
        <is>
          <t>A211118T306MONRCHRLLY</t>
        </is>
      </c>
      <c r="BA1" s="22" t="inlineStr">
        <is>
          <t>A211210T348CHANNINGBGA</t>
        </is>
      </c>
      <c r="BB1" s="22" t="inlineStr">
        <is>
          <t>A211210T348TCHANNINGBU</t>
        </is>
      </c>
      <c r="BC1" s="177" t="inlineStr">
        <is>
          <t>A211222T359WKMNMETAL</t>
        </is>
      </c>
      <c r="BD1" s="22" t="inlineStr">
        <is>
          <t>A2110TA4B0C1ATHENS</t>
        </is>
      </c>
      <c r="BE1" s="22" t="inlineStr">
        <is>
          <t>A211008TA5B0C6PUPPY</t>
        </is>
      </c>
      <c r="BF1" s="22" t="inlineStr">
        <is>
          <t>A210817T554DEVDURANTBU</t>
        </is>
      </c>
      <c r="BG1" s="22" t="inlineStr">
        <is>
          <t>A201219T608MARSWARK</t>
        </is>
      </c>
      <c r="BH1" s="22" t="inlineStr">
        <is>
          <t>A211109T623WT3INTERPOSER</t>
        </is>
      </c>
      <c r="BI1" s="22" t="inlineStr">
        <is>
          <t xml:space="preserve">A211203T683INTSMALLTOOTHPERIDOT </t>
        </is>
      </c>
      <c r="BJ1" s="22" t="inlineStr">
        <is>
          <t xml:space="preserve">A210915T683NOODLEHS </t>
        </is>
      </c>
      <c r="BK1" s="22" t="inlineStr">
        <is>
          <t>A210720T720MLB</t>
        </is>
      </c>
      <c r="BL1" s="22" t="inlineStr">
        <is>
          <t>A210909T841BISHOP1</t>
        </is>
      </c>
      <c r="BM1" s="22" t="inlineStr">
        <is>
          <t>A210927T841BITBOXGPIO3</t>
        </is>
      </c>
      <c r="BN1" s="22" t="inlineStr">
        <is>
          <t>A210810T841BURLDEV1</t>
        </is>
      </c>
      <c r="BO1" s="22" t="inlineStr">
        <is>
          <t>A211008T841CALDERA</t>
        </is>
      </c>
      <c r="BP1" s="22" t="inlineStr">
        <is>
          <t>A210719T841CARROTCAKE</t>
        </is>
      </c>
      <c r="BQ1" s="22" t="inlineStr">
        <is>
          <t xml:space="preserve">A211014T841DUKKAHDEV1 </t>
        </is>
      </c>
      <c r="BR1" s="22" t="inlineStr">
        <is>
          <t>A211001T841EGGPUFF</t>
        </is>
      </c>
      <c r="BS1" s="22" t="inlineStr">
        <is>
          <t>A20211004T841IDUNA</t>
        </is>
      </c>
      <c r="BT1" s="22" t="inlineStr">
        <is>
          <t>A210915T841IRENA</t>
        </is>
      </c>
      <c r="BU1" s="22" t="inlineStr">
        <is>
          <t>A210930T841ISHTAR</t>
        </is>
      </c>
      <c r="BV1" s="22" t="inlineStr">
        <is>
          <t>A210916T841ITACHI</t>
        </is>
      </c>
      <c r="BW1" s="22" t="inlineStr">
        <is>
          <t>A210913T841IVICA</t>
        </is>
      </c>
      <c r="BX1" s="22" t="inlineStr">
        <is>
          <t>A210414T841KING</t>
        </is>
      </c>
      <c r="BY1" s="22" t="inlineStr">
        <is>
          <t>A211001T841LARCH</t>
        </is>
      </c>
      <c r="BZ1" s="22" t="inlineStr">
        <is>
          <t>A20211020T841LAVINA</t>
        </is>
      </c>
      <c r="CA1" s="22" t="inlineStr">
        <is>
          <t>A210719T841LLTIBOARDS</t>
        </is>
      </c>
      <c r="CB1" s="22" t="inlineStr">
        <is>
          <t>A211001T841LLTSUMMER</t>
        </is>
      </c>
      <c r="CC1" s="22" t="inlineStr">
        <is>
          <t>A210927T841LOKI</t>
        </is>
      </c>
      <c r="CD1" s="22" t="inlineStr">
        <is>
          <t>A210903T841LUNAR</t>
        </is>
      </c>
      <c r="CE1" s="22" t="inlineStr">
        <is>
          <t>A210622T841PAHVO</t>
        </is>
      </c>
      <c r="CF1" s="22" t="inlineStr">
        <is>
          <t>A20210927T841POLICWAG</t>
        </is>
      </c>
      <c r="CG1" s="22" t="inlineStr">
        <is>
          <t>A211116TA8B4C1ROLYCOLYLS</t>
        </is>
      </c>
      <c r="CH1" s="22" t="inlineStr">
        <is>
          <t>A210312T841ROOK</t>
        </is>
      </c>
      <c r="CI1" s="22" t="inlineStr">
        <is>
          <t>A210420T936BLAZAR</t>
        </is>
      </c>
      <c r="CJ1" s="177" t="inlineStr">
        <is>
          <t>A210420T936BLAZAR</t>
        </is>
      </c>
      <c r="CK1" s="22" t="inlineStr">
        <is>
          <t>A210930T957GRANGER</t>
        </is>
      </c>
      <c r="CL1" s="22" t="inlineStr">
        <is>
          <t>A210618T995TAMBADEV2</t>
        </is>
      </c>
      <c r="CM1" s="177" t="inlineStr">
        <is>
          <t>A211109T995TAMBAP1EVT</t>
        </is>
      </c>
      <c r="CN1" s="22" t="inlineStr">
        <is>
          <t>A211025T1023MERCURYDEV</t>
        </is>
      </c>
      <c r="CO1" s="177" t="inlineStr">
        <is>
          <t>A210527T1023NMBDEV</t>
        </is>
      </c>
      <c r="CP1" s="22" t="inlineStr">
        <is>
          <t>A211108T1023OLYMPUSDEV1</t>
        </is>
      </c>
      <c r="CQ1" s="177" t="inlineStr">
        <is>
          <t>A121108T1096LYRAP0</t>
        </is>
      </c>
      <c r="CR1" s="177" t="inlineStr">
        <is>
          <t>A210708T1251ONO2MLB</t>
        </is>
      </c>
      <c r="CS1" s="177" t="inlineStr">
        <is>
          <t>A210527T2345SUB15DEV</t>
        </is>
      </c>
      <c r="CT1" s="177" t="inlineStr">
        <is>
          <t>A210919T2345ARCO</t>
        </is>
      </c>
      <c r="CU1" s="177" t="inlineStr">
        <is>
          <t>WM1 Long Lead time (2022)</t>
        </is>
      </c>
      <c r="CV1" s="177" t="inlineStr">
        <is>
          <t>A211008XA3B7C3BUZZY</t>
        </is>
      </c>
      <c r="CW1" s="22" t="inlineStr">
        <is>
          <t>A201208X1230AUDIO</t>
        </is>
      </c>
      <c r="CX1" s="22" t="inlineStr">
        <is>
          <t>A210709X1230BASE</t>
        </is>
      </c>
      <c r="CY1" s="22" t="inlineStr">
        <is>
          <t>A210701X1230BORA</t>
        </is>
      </c>
      <c r="CZ1" s="22" t="inlineStr">
        <is>
          <t>A210701X1230CAMERAOFC</t>
        </is>
      </c>
      <c r="DA1" s="177" t="inlineStr">
        <is>
          <t>A210622X1230DEBUGDNGL</t>
        </is>
      </c>
      <c r="DB1" s="177" t="inlineStr">
        <is>
          <t>A210720X1230IPD</t>
        </is>
      </c>
      <c r="DC1" s="177" t="inlineStr">
        <is>
          <t>A210826X2038ACELINE</t>
        </is>
      </c>
      <c r="DD1" s="177" t="inlineStr">
        <is>
          <t>A210615X1230MLBEVT</t>
        </is>
      </c>
      <c r="DE1" s="177" t="inlineStr">
        <is>
          <t>A201230X1230PUCK</t>
        </is>
      </c>
      <c r="DF1" s="177" t="inlineStr">
        <is>
          <t>A210701X1230STATEN</t>
        </is>
      </c>
      <c r="DG1" s="177" t="inlineStr">
        <is>
          <t>A210603X2042DEV2</t>
        </is>
      </c>
      <c r="DH1" s="177" t="inlineStr">
        <is>
          <t>A210922X2042ELVIS</t>
        </is>
      </c>
      <c r="DI1" s="177" t="inlineStr">
        <is>
          <t>A211029X2042PREEVT</t>
        </is>
      </c>
      <c r="DJ1" s="177" t="inlineStr">
        <is>
          <t>A210512X2042TAYCAN</t>
        </is>
      </c>
      <c r="DK1" s="177" t="inlineStr">
        <is>
          <t>A211019X2042THREAD</t>
        </is>
      </c>
      <c r="DL1" s="177" t="inlineStr">
        <is>
          <t>A210831X2042SILMLB</t>
        </is>
      </c>
      <c r="DM1" s="177" t="inlineStr">
        <is>
          <t>A210910X2260ACE2 (J407 ACE2)</t>
        </is>
      </c>
      <c r="DN1" s="177" t="inlineStr">
        <is>
          <t>A210910X2260DEV2 (J407 Dev)</t>
        </is>
      </c>
      <c r="DO1" s="177" t="inlineStr">
        <is>
          <t>A210819X2260MLBB (J407 MLB)</t>
        </is>
      </c>
      <c r="DP1" s="177" t="inlineStr">
        <is>
          <t>A211108X2281FLEX</t>
        </is>
      </c>
      <c r="DQ1" s="22" t="inlineStr">
        <is>
          <t>A210624X2281MLB</t>
        </is>
      </c>
      <c r="DR1" s="22" t="inlineStr">
        <is>
          <t>A210624X2281XLB</t>
        </is>
      </c>
      <c r="DS1" s="22" t="inlineStr">
        <is>
          <t>A210624X2281WAV</t>
        </is>
      </c>
      <c r="DT1" s="22" t="inlineStr">
        <is>
          <t>A210601X2337INF</t>
        </is>
      </c>
      <c r="DU1" s="22" t="inlineStr">
        <is>
          <t>A210804X2337P1MLB</t>
        </is>
      </c>
      <c r="DV1" s="22" t="inlineStr">
        <is>
          <t>A210428X2353DEV</t>
        </is>
      </c>
      <c r="DW1" s="22" t="inlineStr">
        <is>
          <t>A210713X2357MLBP2B</t>
        </is>
      </c>
      <c r="DX1" s="22" t="inlineStr">
        <is>
          <t xml:space="preserve">A210727X2357PUCKDISCHARGE </t>
        </is>
      </c>
      <c r="DY1" s="22" t="inlineStr">
        <is>
          <t>A210826X2363APDEVKOI (D73 Koi Dev2)</t>
        </is>
      </c>
      <c r="DZ1" s="22" t="inlineStr">
        <is>
          <t>A210914X2363RFDEVDS</t>
        </is>
      </c>
      <c r="EA1" s="22" t="inlineStr">
        <is>
          <t>A2110XA2B3C7D0AGNES</t>
        </is>
      </c>
      <c r="EB1" s="22" t="inlineStr">
        <is>
          <t>A210623X2370AUDIOL&amp;RP2B</t>
        </is>
      </c>
      <c r="EC1" s="22" t="inlineStr">
        <is>
          <t>A210318XA2B4C1D1CARPODEBUG</t>
        </is>
      </c>
      <c r="ED1" s="22" t="inlineStr">
        <is>
          <t>A210318XA2B4C1D1CARPOPERFORMANCE</t>
        </is>
      </c>
      <c r="EE1" s="177" t="inlineStr">
        <is>
          <t>A210831X2411CARPERF2</t>
        </is>
      </c>
      <c r="EF1" s="22" t="inlineStr">
        <is>
          <t>A210729X2411LEDA</t>
        </is>
      </c>
      <c r="EG1" s="22" t="inlineStr">
        <is>
          <t>A210729X2411LEDA</t>
        </is>
      </c>
      <c r="EH1" s="22" t="inlineStr">
        <is>
          <t>A210415XA2B4C1D1PAEVBs</t>
        </is>
      </c>
      <c r="EI1" s="177" t="inlineStr">
        <is>
          <t>A21083X2411PCIEBRIDGE</t>
        </is>
      </c>
      <c r="EJ1" s="177" t="inlineStr">
        <is>
          <t>A210803X2411RFBRIDGE1</t>
        </is>
      </c>
      <c r="EK1" s="177" t="inlineStr">
        <is>
          <t>A210729X2411RFDEV</t>
        </is>
      </c>
      <c r="EL1" s="22" t="inlineStr">
        <is>
          <t>A210803X2411RFRIDGE</t>
        </is>
      </c>
      <c r="EM1" s="22" t="inlineStr">
        <is>
          <t>A210929X2411RFEB31</t>
        </is>
      </c>
      <c r="EN1" s="22" t="inlineStr">
        <is>
          <t>A210408X2540FCM</t>
        </is>
      </c>
      <c r="EO1" s="22" t="inlineStr">
        <is>
          <t>A210412XA2B4C5D0IBIS</t>
        </is>
      </c>
      <c r="EP1" s="22" t="inlineStr">
        <is>
          <t>A20210923X2622POCFE</t>
        </is>
      </c>
      <c r="EQ1" s="22" t="inlineStr">
        <is>
          <t>A2111XA2B6C2D2SPUT</t>
        </is>
      </c>
      <c r="ER1" s="22" t="inlineStr">
        <is>
          <t>X2920/N199 NFC, Proto1_3</t>
        </is>
      </c>
      <c r="ES1" s="22" t="inlineStr">
        <is>
          <t>A210917X2940CORONET</t>
        </is>
      </c>
      <c r="ET1" s="22" t="inlineStr">
        <is>
          <t>A211203X2940GDCSONNET</t>
        </is>
      </c>
      <c r="EU1" s="22" t="inlineStr">
        <is>
          <t>X2940 Gemstone, Proto1</t>
        </is>
      </c>
      <c r="EV1" s="22" t="inlineStr">
        <is>
          <t>A20210924X2940SPKALERT</t>
        </is>
      </c>
      <c r="EW1" s="22" t="inlineStr">
        <is>
          <t>A210126XA1B0C5D1E4ARCHEPERFORMANCE</t>
        </is>
      </c>
      <c r="EX1" s="37" t="inlineStr">
        <is>
          <t>A210803X2411RFBRI</t>
        </is>
      </c>
      <c r="EY1" s="37" t="inlineStr">
        <is>
          <t>A211005XA4B0C0D0POC</t>
        </is>
      </c>
      <c r="EZ1" s="37" t="inlineStr">
        <is>
          <t>A201109Z7VIEW2PREAMP</t>
        </is>
      </c>
      <c r="FA1" s="37" t="inlineStr">
        <is>
          <t>A210512Z7VIEW2VALSWCARD</t>
        </is>
      </c>
      <c r="FB1" s="178" t="inlineStr">
        <is>
          <t>Total Amount</t>
        </is>
      </c>
    </row>
    <row r="2" ht="18.95" customHeight="1">
      <c r="A2" s="5" t="n">
        <v>1</v>
      </c>
      <c r="B2" s="179" t="n">
        <v>44578</v>
      </c>
      <c r="C2" s="68" t="inlineStr">
        <is>
          <t>3-447-00946</t>
        </is>
      </c>
      <c r="D2" s="180" t="n">
        <v>44545</v>
      </c>
      <c r="E2" s="181" t="n">
        <v>294</v>
      </c>
      <c r="F2" s="182" t="n"/>
      <c r="G2" s="182" t="n"/>
      <c r="H2" s="182" t="n"/>
      <c r="I2" s="182" t="n"/>
      <c r="J2" s="182" t="n"/>
      <c r="K2" s="182" t="n"/>
      <c r="L2" s="182" t="n"/>
      <c r="M2" s="182" t="n"/>
      <c r="N2" s="182" t="n"/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2" t="n"/>
      <c r="AC2" s="182" t="n"/>
      <c r="AD2" s="182" t="n"/>
      <c r="AE2" s="182" t="n"/>
      <c r="AF2" s="182" t="n"/>
      <c r="AG2" s="182" t="n"/>
      <c r="AH2" s="182" t="n"/>
      <c r="AI2" s="182" t="n"/>
      <c r="AJ2" s="182" t="n"/>
      <c r="AK2" s="182" t="n"/>
      <c r="AL2" s="182" t="n"/>
      <c r="AM2" s="182" t="n"/>
      <c r="AN2" s="182" t="n"/>
      <c r="AO2" s="182" t="n"/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182" t="n"/>
      <c r="BN2" s="182" t="n"/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n"/>
      <c r="CB2" s="182" t="n"/>
      <c r="CC2" s="182" t="n"/>
      <c r="CD2" s="182" t="n"/>
      <c r="CE2" s="182" t="n"/>
      <c r="CF2" s="182" t="n"/>
      <c r="CG2" s="182" t="n"/>
      <c r="CH2" s="182" t="n"/>
      <c r="CI2" s="182" t="n"/>
      <c r="CJ2" s="182" t="n"/>
      <c r="CK2" s="182" t="n"/>
      <c r="CL2" s="182" t="n"/>
      <c r="CM2" s="182" t="n"/>
      <c r="CN2" s="182" t="n"/>
      <c r="CO2" s="182" t="n"/>
      <c r="CP2" s="182" t="n"/>
      <c r="CQ2" s="182" t="n"/>
      <c r="CR2" s="182" t="n"/>
      <c r="CS2" s="182" t="n"/>
      <c r="CT2" s="182" t="n"/>
      <c r="CU2" s="182" t="n"/>
      <c r="CV2" s="182" t="n"/>
      <c r="CW2" s="182" t="n"/>
      <c r="CX2" s="182" t="n"/>
      <c r="CY2" s="182" t="n"/>
      <c r="CZ2" s="182" t="n"/>
      <c r="DA2" s="182" t="n"/>
      <c r="DB2" s="182" t="n"/>
      <c r="DC2" s="231" t="n"/>
      <c r="DD2" s="182" t="n"/>
      <c r="DE2" s="182" t="n"/>
      <c r="DF2" s="182" t="n"/>
      <c r="DG2" s="182" t="n"/>
      <c r="DH2" s="182" t="n"/>
      <c r="DI2" s="182" t="n"/>
      <c r="DJ2" s="182" t="n"/>
      <c r="DK2" s="182" t="n"/>
      <c r="DL2" s="182" t="n"/>
      <c r="DM2" s="182" t="n"/>
      <c r="DN2" s="182" t="n"/>
      <c r="DO2" s="182" t="n"/>
      <c r="DP2" s="182" t="n"/>
      <c r="DQ2" s="183" t="n">
        <v>294</v>
      </c>
      <c r="DR2" s="182" t="n"/>
      <c r="DS2" s="182" t="n"/>
      <c r="DT2" s="182" t="n"/>
      <c r="DU2" s="182" t="n"/>
      <c r="DV2" s="182" t="n"/>
      <c r="DW2" s="182" t="n"/>
      <c r="DX2" s="182" t="n"/>
      <c r="DY2" s="182" t="n"/>
      <c r="DZ2" s="182" t="n"/>
      <c r="EA2" s="182" t="n"/>
      <c r="EB2" s="182" t="n"/>
      <c r="EC2" s="182" t="n"/>
      <c r="ED2" s="182" t="n"/>
      <c r="EE2" s="182" t="n"/>
      <c r="EF2" s="182" t="n"/>
      <c r="EG2" s="182" t="n"/>
      <c r="EH2" s="182" t="n"/>
      <c r="EI2" s="182" t="n"/>
      <c r="EJ2" s="182" t="n"/>
      <c r="EK2" s="182" t="n"/>
      <c r="EL2" s="182" t="n"/>
      <c r="EM2" s="182" t="n"/>
      <c r="EN2" s="182" t="n"/>
      <c r="EO2" s="182" t="n"/>
      <c r="EP2" s="182" t="n"/>
      <c r="EQ2" s="182" t="n"/>
      <c r="ER2" s="182" t="n"/>
      <c r="ES2" s="182" t="n"/>
      <c r="ET2" s="182" t="n"/>
      <c r="EU2" s="182" t="n"/>
      <c r="EV2" s="182" t="n"/>
      <c r="EW2" s="182" t="n"/>
      <c r="EX2" s="182" t="n"/>
      <c r="EY2" s="182" t="n"/>
      <c r="EZ2" s="184" t="n"/>
      <c r="FA2" s="184" t="n"/>
      <c r="FB2" s="185">
        <f>SUM(F2:FA2)</f>
        <v/>
      </c>
      <c r="FC2" s="186">
        <f>E2-FB2</f>
        <v/>
      </c>
    </row>
    <row r="3" ht="18.95" customHeight="1">
      <c r="A3" s="5" t="n">
        <v>2</v>
      </c>
      <c r="B3" s="179" t="n">
        <v>44578</v>
      </c>
      <c r="C3" s="68" t="inlineStr">
        <is>
          <t>3-447-05909</t>
        </is>
      </c>
      <c r="D3" s="180" t="n">
        <v>44546</v>
      </c>
      <c r="E3" s="181" t="n">
        <v>529.75</v>
      </c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2" t="n"/>
      <c r="BO3" s="182" t="n"/>
      <c r="BP3" s="182" t="n"/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2" t="n"/>
      <c r="CQ3" s="182" t="n"/>
      <c r="CR3" s="182" t="n"/>
      <c r="CS3" s="182" t="n"/>
      <c r="CT3" s="182" t="n"/>
      <c r="CU3" s="182" t="n"/>
      <c r="CV3" s="182" t="n"/>
      <c r="CW3" s="182" t="n"/>
      <c r="CX3" s="182" t="n"/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2" t="n"/>
      <c r="DH3" s="182" t="n"/>
      <c r="DI3" s="182" t="n"/>
      <c r="DJ3" s="182" t="n"/>
      <c r="DK3" s="182" t="n"/>
      <c r="DL3" s="182" t="n"/>
      <c r="DM3" s="182" t="n"/>
      <c r="DN3" s="182" t="n"/>
      <c r="DO3" s="182" t="n"/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2" t="n"/>
      <c r="DY3" s="182" t="n"/>
      <c r="DZ3" s="182" t="n"/>
      <c r="EA3" s="182" t="n"/>
      <c r="EB3" s="183" t="n">
        <v>529.75</v>
      </c>
      <c r="EC3" s="182" t="n"/>
      <c r="ED3" s="182" t="n"/>
      <c r="EE3" s="182" t="n"/>
      <c r="EF3" s="182" t="n"/>
      <c r="EG3" s="182" t="n"/>
      <c r="EH3" s="182" t="n"/>
      <c r="EI3" s="182" t="n"/>
      <c r="EJ3" s="182" t="n"/>
      <c r="EK3" s="235" t="n"/>
      <c r="EL3" s="182" t="n"/>
      <c r="EM3" s="182" t="n"/>
      <c r="EN3" s="182" t="n"/>
      <c r="EO3" s="182" t="n"/>
      <c r="EP3" s="182" t="n"/>
      <c r="EQ3" s="182" t="n"/>
      <c r="ER3" s="182" t="n"/>
      <c r="ES3" s="182" t="n"/>
      <c r="ET3" s="182" t="n"/>
      <c r="EU3" s="182" t="n"/>
      <c r="EV3" s="182" t="n"/>
      <c r="EW3" s="182" t="n"/>
      <c r="EX3" s="182" t="n"/>
      <c r="EY3" s="182" t="n"/>
      <c r="EZ3" s="184" t="n"/>
      <c r="FA3" s="184" t="n"/>
      <c r="FB3" s="185">
        <f>SUM(F3:FA3)</f>
        <v/>
      </c>
      <c r="FC3" s="186">
        <f>E3-FB3</f>
        <v/>
      </c>
    </row>
    <row r="4" ht="18.95" customHeight="1">
      <c r="A4" s="5" t="n">
        <v>3</v>
      </c>
      <c r="B4" s="179" t="n">
        <v>44578</v>
      </c>
      <c r="C4" s="68" t="inlineStr">
        <is>
          <t>3-448-61085</t>
        </is>
      </c>
      <c r="D4" s="180" t="n">
        <v>44915</v>
      </c>
      <c r="E4" s="181" t="n">
        <v>38.75</v>
      </c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3" t="n">
        <v>38.75</v>
      </c>
      <c r="CC4" s="182" t="n"/>
      <c r="CD4" s="182" t="n"/>
      <c r="CE4" s="182" t="n"/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235" t="n"/>
      <c r="CR4" s="182" t="n"/>
      <c r="CS4" s="235" t="n"/>
      <c r="CT4" s="182" t="n"/>
      <c r="CU4" s="235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2" t="n"/>
      <c r="DU4" s="182" t="n"/>
      <c r="DV4" s="182" t="n"/>
      <c r="DW4" s="182" t="n"/>
      <c r="DX4" s="182" t="n"/>
      <c r="DY4" s="182" t="n"/>
      <c r="DZ4" s="182" t="n"/>
      <c r="EA4" s="182" t="n"/>
      <c r="EB4" s="182" t="n"/>
      <c r="EC4" s="182" t="n"/>
      <c r="ED4" s="182" t="n"/>
      <c r="EE4" s="235" t="n"/>
      <c r="EF4" s="182" t="n"/>
      <c r="EG4" s="182" t="n"/>
      <c r="EH4" s="182" t="n"/>
      <c r="EI4" s="182" t="n"/>
      <c r="EJ4" s="182" t="n"/>
      <c r="EK4" s="182" t="n"/>
      <c r="EL4" s="182" t="n"/>
      <c r="EM4" s="182" t="n"/>
      <c r="EN4" s="182" t="n"/>
      <c r="EO4" s="182" t="n"/>
      <c r="EP4" s="182" t="n"/>
      <c r="EQ4" s="182" t="n"/>
      <c r="ER4" s="182" t="n"/>
      <c r="ES4" s="182" t="n"/>
      <c r="ET4" s="182" t="n"/>
      <c r="EU4" s="182" t="n"/>
      <c r="EV4" s="182" t="n"/>
      <c r="EW4" s="182" t="n"/>
      <c r="EX4" s="182" t="n"/>
      <c r="EY4" s="182" t="n"/>
      <c r="EZ4" s="184" t="n"/>
      <c r="FA4" s="184" t="n"/>
      <c r="FB4" s="185">
        <f>SUM(F4:FA4)</f>
        <v/>
      </c>
      <c r="FC4" s="186">
        <f>E4-FB4</f>
        <v/>
      </c>
    </row>
    <row r="5" ht="18.95" customHeight="1">
      <c r="A5" s="5" t="n">
        <v>4</v>
      </c>
      <c r="B5" s="179" t="n">
        <v>44578</v>
      </c>
      <c r="C5" s="68" t="inlineStr">
        <is>
          <t>3-448-60609</t>
        </is>
      </c>
      <c r="D5" s="180" t="n">
        <v>44916</v>
      </c>
      <c r="E5" s="181" t="n">
        <v>38.75</v>
      </c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2" t="n"/>
      <c r="CQ5" s="235" t="n"/>
      <c r="CR5" s="182" t="n"/>
      <c r="CS5" s="182" t="n"/>
      <c r="CT5" s="182" t="n"/>
      <c r="CU5" s="235" t="n"/>
      <c r="CV5" s="182" t="n"/>
      <c r="CW5" s="182" t="n"/>
      <c r="CX5" s="182" t="n"/>
      <c r="CY5" s="182" t="n"/>
      <c r="CZ5" s="182" t="n"/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2" t="n"/>
      <c r="DK5" s="182" t="n"/>
      <c r="DL5" s="182" t="n"/>
      <c r="DM5" s="182" t="n"/>
      <c r="DN5" s="182" t="n"/>
      <c r="DO5" s="182" t="n"/>
      <c r="DP5" s="182" t="n"/>
      <c r="DQ5" s="182" t="n"/>
      <c r="DR5" s="182" t="n"/>
      <c r="DS5" s="182" t="n"/>
      <c r="DT5" s="182" t="n"/>
      <c r="DU5" s="182" t="n"/>
      <c r="DV5" s="182" t="n"/>
      <c r="DW5" s="182" t="n"/>
      <c r="DX5" s="182" t="n"/>
      <c r="DY5" s="182" t="n"/>
      <c r="DZ5" s="182" t="n"/>
      <c r="EA5" s="182" t="n"/>
      <c r="EB5" s="182" t="n"/>
      <c r="EC5" s="182" t="n"/>
      <c r="ED5" s="182" t="n"/>
      <c r="EE5" s="235" t="n"/>
      <c r="EF5" s="182" t="n"/>
      <c r="EG5" s="182" t="n"/>
      <c r="EH5" s="182" t="n"/>
      <c r="EI5" s="182" t="n"/>
      <c r="EJ5" s="183" t="n">
        <v>38.75</v>
      </c>
      <c r="EK5" s="182" t="n"/>
      <c r="EL5" s="182" t="n"/>
      <c r="EM5" s="182" t="n"/>
      <c r="EN5" s="182" t="n"/>
      <c r="EO5" s="182" t="n"/>
      <c r="EP5" s="182" t="n"/>
      <c r="EQ5" s="182" t="n"/>
      <c r="ER5" s="182" t="n"/>
      <c r="ES5" s="182" t="n"/>
      <c r="ET5" s="182" t="n"/>
      <c r="EU5" s="182" t="n"/>
      <c r="EV5" s="182" t="n"/>
      <c r="EW5" s="182" t="n"/>
      <c r="EX5" s="182" t="n"/>
      <c r="EY5" s="182" t="n"/>
      <c r="EZ5" s="184" t="n"/>
      <c r="FA5" s="184" t="n"/>
      <c r="FB5" s="185">
        <f>SUM(F5:FA5)</f>
        <v/>
      </c>
      <c r="FC5" s="186">
        <f>E5-FB5</f>
        <v/>
      </c>
    </row>
    <row r="6" ht="18.95" customHeight="1">
      <c r="A6" s="5" t="n">
        <v>5</v>
      </c>
      <c r="B6" s="179" t="n">
        <v>44578</v>
      </c>
      <c r="C6" s="68" t="inlineStr">
        <is>
          <t>3-449-12505</t>
        </is>
      </c>
      <c r="D6" s="180" t="n">
        <v>44552</v>
      </c>
      <c r="E6" s="181" t="n">
        <v>38.75</v>
      </c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2" t="n"/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2" t="n"/>
      <c r="CH6" s="182" t="n"/>
      <c r="CI6" s="182" t="n"/>
      <c r="CJ6" s="182" t="n"/>
      <c r="CK6" s="182" t="n"/>
      <c r="CL6" s="182" t="n"/>
      <c r="CM6" s="182" t="n"/>
      <c r="CN6" s="183" t="n">
        <v>38.75</v>
      </c>
      <c r="CO6" s="182" t="n"/>
      <c r="CP6" s="182" t="n"/>
      <c r="CQ6" s="182" t="n"/>
      <c r="CR6" s="182" t="n"/>
      <c r="CS6" s="182" t="n"/>
      <c r="CT6" s="182" t="n"/>
      <c r="CU6" s="182" t="n"/>
      <c r="CV6" s="182" t="n"/>
      <c r="CW6" s="182" t="n"/>
      <c r="CX6" s="182" t="n"/>
      <c r="CY6" s="182" t="n"/>
      <c r="CZ6" s="182" t="n"/>
      <c r="DA6" s="182" t="n"/>
      <c r="DB6" s="182" t="n"/>
      <c r="DC6" s="182" t="n"/>
      <c r="DD6" s="182" t="n"/>
      <c r="DE6" s="182" t="n"/>
      <c r="DF6" s="182" t="n"/>
      <c r="DG6" s="182" t="n"/>
      <c r="DH6" s="182" t="n"/>
      <c r="DI6" s="182" t="n"/>
      <c r="DJ6" s="182" t="n"/>
      <c r="DK6" s="182" t="n"/>
      <c r="DL6" s="182" t="n"/>
      <c r="DM6" s="182" t="n"/>
      <c r="DN6" s="182" t="n"/>
      <c r="DO6" s="182" t="n"/>
      <c r="DP6" s="182" t="n"/>
      <c r="DQ6" s="235" t="n"/>
      <c r="DR6" s="182" t="n"/>
      <c r="DS6" s="182" t="n"/>
      <c r="DT6" s="182" t="n"/>
      <c r="DU6" s="182" t="n"/>
      <c r="DV6" s="182" t="n"/>
      <c r="DW6" s="182" t="n"/>
      <c r="DX6" s="182" t="n"/>
      <c r="DY6" s="182" t="n"/>
      <c r="DZ6" s="182" t="n"/>
      <c r="EA6" s="182" t="n"/>
      <c r="EB6" s="182" t="n"/>
      <c r="EC6" s="182" t="n"/>
      <c r="ED6" s="182" t="n"/>
      <c r="EE6" s="182" t="n"/>
      <c r="EF6" s="182" t="n"/>
      <c r="EG6" s="182" t="n"/>
      <c r="EH6" s="182" t="n"/>
      <c r="EI6" s="182" t="n"/>
      <c r="EJ6" s="182" t="n"/>
      <c r="EK6" s="182" t="n"/>
      <c r="EL6" s="182" t="n"/>
      <c r="EM6" s="182" t="n"/>
      <c r="EN6" s="182" t="n"/>
      <c r="EO6" s="182" t="n"/>
      <c r="EP6" s="182" t="n"/>
      <c r="EQ6" s="182" t="n"/>
      <c r="ER6" s="182" t="n"/>
      <c r="ES6" s="182" t="n"/>
      <c r="ET6" s="182" t="n"/>
      <c r="EU6" s="182" t="n"/>
      <c r="EV6" s="182" t="n"/>
      <c r="EW6" s="182" t="n"/>
      <c r="EX6" s="182" t="n"/>
      <c r="EY6" s="182" t="n"/>
      <c r="EZ6" s="184" t="n"/>
      <c r="FA6" s="184" t="n"/>
      <c r="FB6" s="185">
        <f>SUM(F6:FA6)</f>
        <v/>
      </c>
      <c r="FC6" s="186">
        <f>E6-FB6</f>
        <v/>
      </c>
    </row>
    <row r="7" ht="18.95" customHeight="1">
      <c r="A7" s="5" t="n">
        <v>6</v>
      </c>
      <c r="B7" s="179" t="n">
        <v>44578</v>
      </c>
      <c r="C7" s="99" t="inlineStr">
        <is>
          <t>3-449-19046</t>
        </is>
      </c>
      <c r="D7" s="180" t="n">
        <v>44552</v>
      </c>
      <c r="E7" s="181" t="n">
        <v>834.3099999999999</v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235" t="n"/>
      <c r="CR7" s="182" t="n"/>
      <c r="CS7" s="182" t="n"/>
      <c r="CT7" s="182" t="n"/>
      <c r="CU7" s="235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235" t="n"/>
      <c r="EF7" s="182" t="n"/>
      <c r="EG7" s="182" t="n"/>
      <c r="EH7" s="182" t="n"/>
      <c r="EI7" s="182" t="n"/>
      <c r="EJ7" s="182" t="n"/>
      <c r="EK7" s="182" t="n"/>
      <c r="EL7" s="182" t="n"/>
      <c r="EM7" s="182" t="n"/>
      <c r="EN7" s="182" t="n"/>
      <c r="EO7" s="182" t="n"/>
      <c r="EP7" s="182" t="n"/>
      <c r="EQ7" s="182" t="n"/>
      <c r="ER7" s="182" t="n"/>
      <c r="ES7" s="182" t="n"/>
      <c r="ET7" s="182" t="n"/>
      <c r="EU7" s="183" t="n">
        <v>834.3099999999999</v>
      </c>
      <c r="EV7" s="182" t="n"/>
      <c r="EW7" s="182" t="n"/>
      <c r="EX7" s="182" t="n"/>
      <c r="EY7" s="182" t="n"/>
      <c r="EZ7" s="184" t="n"/>
      <c r="FA7" s="184" t="n"/>
      <c r="FB7" s="185">
        <f>SUM(F7:FA7)</f>
        <v/>
      </c>
      <c r="FC7" s="186">
        <f>E7-FB7</f>
        <v/>
      </c>
    </row>
    <row r="8" ht="18.95" customHeight="1">
      <c r="A8" s="5" t="n">
        <v>7</v>
      </c>
      <c r="B8" s="179" t="n">
        <v>44578</v>
      </c>
      <c r="C8" s="68" t="inlineStr">
        <is>
          <t>3-450-01696</t>
        </is>
      </c>
      <c r="D8" s="180" t="n">
        <v>44553</v>
      </c>
      <c r="E8" s="181" t="n">
        <v>2331.98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3" t="n">
        <v>2331.98</v>
      </c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2" t="n"/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235" t="n"/>
      <c r="EE8" s="182" t="n"/>
      <c r="EF8" s="182" t="n"/>
      <c r="EG8" s="182" t="n"/>
      <c r="EH8" s="182" t="n"/>
      <c r="EI8" s="182" t="n"/>
      <c r="EJ8" s="182" t="n"/>
      <c r="EK8" s="182" t="n"/>
      <c r="EL8" s="182" t="n"/>
      <c r="EM8" s="182" t="n"/>
      <c r="EN8" s="182" t="n"/>
      <c r="EO8" s="182" t="n"/>
      <c r="EP8" s="182" t="n"/>
      <c r="EQ8" s="182" t="n"/>
      <c r="ER8" s="182" t="n"/>
      <c r="ES8" s="182" t="n"/>
      <c r="ET8" s="182" t="n"/>
      <c r="EU8" s="182" t="n"/>
      <c r="EV8" s="182" t="n"/>
      <c r="EW8" s="182" t="n"/>
      <c r="EX8" s="182" t="n"/>
      <c r="EY8" s="182" t="n"/>
      <c r="EZ8" s="184" t="n"/>
      <c r="FA8" s="184" t="n"/>
      <c r="FB8" s="185">
        <f>SUM(F8:FA8)</f>
        <v/>
      </c>
      <c r="FC8" s="186">
        <f>E8-FB8</f>
        <v/>
      </c>
    </row>
    <row r="9" ht="18.95" customHeight="1">
      <c r="A9" s="5" t="n">
        <v>8</v>
      </c>
      <c r="B9" s="179" t="n">
        <v>44578</v>
      </c>
      <c r="C9" s="68" t="inlineStr">
        <is>
          <t>3-450-01356</t>
        </is>
      </c>
      <c r="D9" s="180" t="n">
        <v>44919</v>
      </c>
      <c r="E9" s="181" t="n">
        <v>38.75</v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235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2" t="n"/>
      <c r="EG9" s="182" t="n"/>
      <c r="EH9" s="182" t="n"/>
      <c r="EI9" s="182" t="n"/>
      <c r="EJ9" s="182" t="n"/>
      <c r="EK9" s="182" t="n"/>
      <c r="EL9" s="183" t="n">
        <v>38.75</v>
      </c>
      <c r="EM9" s="182" t="n"/>
      <c r="EN9" s="182" t="n"/>
      <c r="EO9" s="182" t="n"/>
      <c r="EP9" s="182" t="n"/>
      <c r="EQ9" s="182" t="n"/>
      <c r="ER9" s="182" t="n"/>
      <c r="ES9" s="182" t="n"/>
      <c r="ET9" s="182" t="n"/>
      <c r="EU9" s="182" t="n"/>
      <c r="EV9" s="182" t="n"/>
      <c r="EW9" s="182" t="n"/>
      <c r="EX9" s="182" t="n"/>
      <c r="EY9" s="182" t="n"/>
      <c r="EZ9" s="184" t="n"/>
      <c r="FA9" s="184" t="n"/>
      <c r="FB9" s="185">
        <f>SUM(F9:FA9)</f>
        <v/>
      </c>
      <c r="FC9" s="186">
        <f>E9-FB9</f>
        <v/>
      </c>
    </row>
    <row r="10" ht="18.95" customHeight="1">
      <c r="A10" s="5" t="n">
        <v>9</v>
      </c>
      <c r="B10" s="179" t="n">
        <v>44578</v>
      </c>
      <c r="C10" s="68" t="inlineStr">
        <is>
          <t>3-451-11019</t>
        </is>
      </c>
      <c r="D10" s="180" t="n">
        <v>44557</v>
      </c>
      <c r="E10" s="181" t="n">
        <v>38.75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235" t="n"/>
      <c r="CR10" s="182" t="n"/>
      <c r="CS10" s="182" t="n"/>
      <c r="CT10" s="183" t="n">
        <v>38.75</v>
      </c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2" t="n"/>
      <c r="EG10" s="182" t="n"/>
      <c r="EH10" s="182" t="n"/>
      <c r="EI10" s="182" t="n"/>
      <c r="EJ10" s="182" t="n"/>
      <c r="EK10" s="182" t="n"/>
      <c r="EL10" s="182" t="n"/>
      <c r="EM10" s="182" t="n"/>
      <c r="EN10" s="182" t="n"/>
      <c r="EO10" s="182" t="n"/>
      <c r="EP10" s="182" t="n"/>
      <c r="EQ10" s="182" t="n"/>
      <c r="ER10" s="182" t="n"/>
      <c r="ES10" s="182" t="n"/>
      <c r="ET10" s="182" t="n"/>
      <c r="EU10" s="182" t="n"/>
      <c r="EV10" s="182" t="n"/>
      <c r="EW10" s="182" t="n"/>
      <c r="EX10" s="182" t="n"/>
      <c r="EY10" s="182" t="n"/>
      <c r="EZ10" s="184" t="n"/>
      <c r="FA10" s="184" t="n"/>
      <c r="FB10" s="185">
        <f>SUM(F10:FA10)</f>
        <v/>
      </c>
      <c r="FC10" s="186">
        <f>E10-FB10</f>
        <v/>
      </c>
    </row>
    <row r="11" ht="18.95" customHeight="1">
      <c r="A11" s="5" t="n">
        <v>10</v>
      </c>
      <c r="B11" s="179" t="n">
        <v>44578</v>
      </c>
      <c r="C11" s="68" t="inlineStr">
        <is>
          <t>3-452-19709</t>
        </is>
      </c>
      <c r="D11" s="180" t="n">
        <v>44560</v>
      </c>
      <c r="E11" s="181" t="n">
        <v>138.88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3" t="n">
        <v>138.88</v>
      </c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235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2" t="n"/>
      <c r="EH11" s="182" t="n"/>
      <c r="EI11" s="182" t="n"/>
      <c r="EJ11" s="182" t="n"/>
      <c r="EK11" s="182" t="n"/>
      <c r="EL11" s="182" t="n"/>
      <c r="EM11" s="182" t="n"/>
      <c r="EN11" s="182" t="n"/>
      <c r="EO11" s="182" t="n"/>
      <c r="EP11" s="182" t="n"/>
      <c r="EQ11" s="182" t="n"/>
      <c r="ER11" s="182" t="n"/>
      <c r="ES11" s="182" t="n"/>
      <c r="ET11" s="182" t="n"/>
      <c r="EU11" s="182" t="n"/>
      <c r="EV11" s="182" t="n"/>
      <c r="EW11" s="182" t="n"/>
      <c r="EX11" s="182" t="n"/>
      <c r="EY11" s="182" t="n"/>
      <c r="EZ11" s="184" t="n"/>
      <c r="FA11" s="184" t="n"/>
      <c r="FB11" s="185">
        <f>SUM(F11:FA11)</f>
        <v/>
      </c>
      <c r="FC11" s="186">
        <f>E11-FB11</f>
        <v/>
      </c>
    </row>
    <row r="12" ht="18.95" customHeight="1">
      <c r="A12" s="5" t="n">
        <v>11</v>
      </c>
      <c r="B12" s="179" t="n">
        <v>44578</v>
      </c>
      <c r="C12" s="68" t="inlineStr">
        <is>
          <t>9-616-79640</t>
        </is>
      </c>
      <c r="D12" s="180" t="n">
        <v>44561</v>
      </c>
      <c r="E12" s="181" t="n">
        <v>324.92</v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3" t="n">
        <v>324.92</v>
      </c>
      <c r="DO12" s="182" t="n"/>
      <c r="DP12" s="182" t="n"/>
      <c r="DQ12" s="182" t="n"/>
      <c r="DR12" s="182" t="n"/>
      <c r="DS12" s="182" t="n"/>
      <c r="DT12" s="182" t="n"/>
      <c r="DU12" s="182" t="n"/>
      <c r="DV12" s="182" t="n"/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2" t="n"/>
      <c r="EG12" s="182" t="n"/>
      <c r="EH12" s="182" t="n"/>
      <c r="EI12" s="182" t="n"/>
      <c r="EJ12" s="182" t="n"/>
      <c r="EK12" s="182" t="n"/>
      <c r="EL12" s="182" t="n"/>
      <c r="EM12" s="182" t="n"/>
      <c r="EN12" s="182" t="n"/>
      <c r="EO12" s="182" t="n"/>
      <c r="EP12" s="182" t="n"/>
      <c r="EQ12" s="182" t="n"/>
      <c r="ER12" s="182" t="n"/>
      <c r="ES12" s="182" t="n"/>
      <c r="ET12" s="182" t="n"/>
      <c r="EU12" s="182" t="n"/>
      <c r="EV12" s="182" t="n"/>
      <c r="EW12" s="182" t="n"/>
      <c r="EX12" s="182" t="n"/>
      <c r="EY12" s="182" t="n"/>
      <c r="EZ12" s="184" t="n"/>
      <c r="FA12" s="184" t="n"/>
      <c r="FB12" s="185">
        <f>SUM(F12:FA12)</f>
        <v/>
      </c>
      <c r="FC12" s="186">
        <f>E12-FB12</f>
        <v/>
      </c>
    </row>
    <row r="13" ht="18.95" customHeight="1">
      <c r="A13" s="5" t="n">
        <v>12</v>
      </c>
      <c r="B13" s="179" t="n">
        <v>44578</v>
      </c>
      <c r="C13" s="91" t="inlineStr">
        <is>
          <t>7-622-97803</t>
        </is>
      </c>
      <c r="D13" s="180" t="n">
        <v>44567</v>
      </c>
      <c r="E13" s="181" t="n">
        <v>10.53</v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3" t="n">
        <v>10.53</v>
      </c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2" t="n"/>
      <c r="EG13" s="182" t="n"/>
      <c r="EH13" s="182" t="n"/>
      <c r="EI13" s="182" t="n"/>
      <c r="EJ13" s="182" t="n"/>
      <c r="EK13" s="182" t="n"/>
      <c r="EL13" s="182" t="n"/>
      <c r="EM13" s="182" t="n"/>
      <c r="EN13" s="182" t="n"/>
      <c r="EO13" s="182" t="n"/>
      <c r="EP13" s="182" t="n"/>
      <c r="EQ13" s="182" t="n"/>
      <c r="ER13" s="182" t="n"/>
      <c r="ES13" s="182" t="n"/>
      <c r="ET13" s="182" t="n"/>
      <c r="EU13" s="182" t="n"/>
      <c r="EV13" s="182" t="n"/>
      <c r="EW13" s="182" t="n"/>
      <c r="EX13" s="182" t="n"/>
      <c r="EY13" s="182" t="n"/>
      <c r="EZ13" s="184" t="n"/>
      <c r="FA13" s="184" t="n"/>
      <c r="FB13" s="185">
        <f>SUM(F13:FA13)</f>
        <v/>
      </c>
      <c r="FC13" s="186">
        <f>E13-FB13</f>
        <v/>
      </c>
    </row>
    <row r="14" ht="18.95" customHeight="1">
      <c r="A14" s="5" t="n">
        <v>13</v>
      </c>
      <c r="B14" s="179" t="n">
        <v>44578</v>
      </c>
      <c r="C14" s="68" t="inlineStr">
        <is>
          <t>3-454-47857</t>
        </is>
      </c>
      <c r="D14" s="180" t="n">
        <v>44568</v>
      </c>
      <c r="E14" s="181" t="n">
        <v>2847.23</v>
      </c>
      <c r="F14" s="182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3" t="n">
        <v>2847.23</v>
      </c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182" t="n"/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2" t="n"/>
      <c r="EG14" s="182" t="n"/>
      <c r="EH14" s="182" t="n"/>
      <c r="EI14" s="182" t="n"/>
      <c r="EJ14" s="182" t="n"/>
      <c r="EK14" s="182" t="n"/>
      <c r="EL14" s="182" t="n"/>
      <c r="EM14" s="182" t="n"/>
      <c r="EN14" s="182" t="n"/>
      <c r="EO14" s="182" t="n"/>
      <c r="EP14" s="182" t="n"/>
      <c r="EQ14" s="182" t="n"/>
      <c r="ER14" s="182" t="n"/>
      <c r="ES14" s="182" t="n"/>
      <c r="ET14" s="182" t="n"/>
      <c r="EU14" s="182" t="n"/>
      <c r="EV14" s="182" t="n"/>
      <c r="EW14" s="182" t="n"/>
      <c r="EX14" s="182" t="n"/>
      <c r="EY14" s="182" t="n"/>
      <c r="EZ14" s="184" t="n"/>
      <c r="FA14" s="184" t="n"/>
      <c r="FB14" s="185">
        <f>SUM(F14:FA14)</f>
        <v/>
      </c>
      <c r="FC14" s="186">
        <f>E14-FB14</f>
        <v/>
      </c>
    </row>
    <row r="15" ht="18.95" customHeight="1">
      <c r="A15" s="5" t="n">
        <v>14</v>
      </c>
      <c r="B15" s="179" t="n">
        <v>44578</v>
      </c>
      <c r="C15" s="68" t="inlineStr">
        <is>
          <t>3-455-32388</t>
        </is>
      </c>
      <c r="D15" s="180" t="n">
        <v>44572</v>
      </c>
      <c r="E15" s="181" t="n">
        <v>4201.17</v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3" t="n">
        <v>4201.17</v>
      </c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2" t="n"/>
      <c r="DP15" s="182" t="n"/>
      <c r="DQ15" s="182" t="n"/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2" t="n"/>
      <c r="EB15" s="182" t="n"/>
      <c r="EC15" s="182" t="n"/>
      <c r="ED15" s="182" t="n"/>
      <c r="EE15" s="182" t="n"/>
      <c r="EF15" s="182" t="n"/>
      <c r="EG15" s="182" t="n"/>
      <c r="EH15" s="182" t="n"/>
      <c r="EI15" s="182" t="n"/>
      <c r="EJ15" s="182" t="n"/>
      <c r="EK15" s="182" t="n"/>
      <c r="EL15" s="182" t="n"/>
      <c r="EM15" s="182" t="n"/>
      <c r="EN15" s="182" t="n"/>
      <c r="EO15" s="182" t="n"/>
      <c r="EP15" s="182" t="n"/>
      <c r="EQ15" s="182" t="n"/>
      <c r="ER15" s="182" t="n"/>
      <c r="ES15" s="182" t="n"/>
      <c r="ET15" s="182" t="n"/>
      <c r="EU15" s="182" t="n"/>
      <c r="EV15" s="182" t="n"/>
      <c r="EW15" s="182" t="n"/>
      <c r="EX15" s="182" t="n"/>
      <c r="EY15" s="182" t="n"/>
      <c r="EZ15" s="184" t="n"/>
      <c r="FA15" s="184" t="n"/>
      <c r="FB15" s="185">
        <f>SUM(F15:FA15)</f>
        <v/>
      </c>
      <c r="FC15" s="186">
        <f>E15-FB15</f>
        <v/>
      </c>
    </row>
    <row r="16" ht="18.95" customHeight="1">
      <c r="A16" s="5" t="n">
        <v>15</v>
      </c>
      <c r="B16" s="179" t="n">
        <v>44578</v>
      </c>
      <c r="C16" s="68" t="inlineStr">
        <is>
          <t>7-601-12373</t>
        </is>
      </c>
      <c r="D16" s="180" t="n">
        <v>44546</v>
      </c>
      <c r="E16" s="181" t="n">
        <v>42.91</v>
      </c>
      <c r="F16" s="182" t="n"/>
      <c r="G16" s="182" t="n"/>
      <c r="H16" s="182" t="n"/>
      <c r="I16" s="182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3" t="n">
        <v>5.93</v>
      </c>
      <c r="EH16" s="182" t="n"/>
      <c r="EI16" s="182" t="n"/>
      <c r="EJ16" s="183" t="n">
        <v>36.98</v>
      </c>
      <c r="EK16" s="182" t="n"/>
      <c r="EL16" s="182" t="n"/>
      <c r="EM16" s="182" t="n"/>
      <c r="EN16" s="182" t="n"/>
      <c r="EO16" s="182" t="n"/>
      <c r="EP16" s="182" t="n"/>
      <c r="EQ16" s="182" t="n"/>
      <c r="ER16" s="182" t="n"/>
      <c r="ES16" s="182" t="n"/>
      <c r="ET16" s="182" t="n"/>
      <c r="EU16" s="182" t="n"/>
      <c r="EV16" s="182" t="n"/>
      <c r="EW16" s="182" t="n"/>
      <c r="EX16" s="182" t="n"/>
      <c r="EY16" s="182" t="n"/>
      <c r="EZ16" s="184" t="n"/>
      <c r="FA16" s="184" t="n"/>
      <c r="FB16" s="185">
        <f>SUM(F16:FA16)</f>
        <v/>
      </c>
      <c r="FC16" s="186">
        <f>E16-FB16</f>
        <v/>
      </c>
    </row>
    <row r="17" ht="18.95" customHeight="1">
      <c r="A17" s="5" t="n">
        <v>16</v>
      </c>
      <c r="B17" s="179" t="n">
        <v>44578</v>
      </c>
      <c r="C17" s="99" t="inlineStr">
        <is>
          <t>3-447-95741</t>
        </is>
      </c>
      <c r="D17" s="180" t="n">
        <v>44547</v>
      </c>
      <c r="E17" s="181" t="n">
        <v>7851.49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inlineStr">
        <is>
          <t xml:space="preserve"> </t>
        </is>
      </c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3" t="n">
        <v>1252.31</v>
      </c>
      <c r="AT17" s="182" t="n"/>
      <c r="AU17" s="182" t="n"/>
      <c r="AV17" s="182" t="n"/>
      <c r="AW17" s="182" t="n"/>
      <c r="AX17" s="183">
        <f>95.77+6503.41</f>
        <v/>
      </c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2" t="n"/>
      <c r="EH17" s="182" t="n"/>
      <c r="EI17" s="182" t="n"/>
      <c r="EJ17" s="182" t="n"/>
      <c r="EK17" s="182" t="n"/>
      <c r="EL17" s="182" t="n"/>
      <c r="EM17" s="182" t="n"/>
      <c r="EN17" s="182" t="n"/>
      <c r="EO17" s="182" t="n"/>
      <c r="EP17" s="182" t="n"/>
      <c r="EQ17" s="182" t="n"/>
      <c r="ER17" s="182" t="n"/>
      <c r="ES17" s="182" t="n"/>
      <c r="ET17" s="182" t="n"/>
      <c r="EU17" s="182" t="n"/>
      <c r="EV17" s="182" t="n"/>
      <c r="EW17" s="182" t="n"/>
      <c r="EX17" s="182" t="n"/>
      <c r="EY17" s="182" t="n"/>
      <c r="EZ17" s="184" t="n"/>
      <c r="FA17" s="184" t="n"/>
      <c r="FB17" s="185">
        <f>SUM(F17:FA17)</f>
        <v/>
      </c>
      <c r="FC17" s="186">
        <f>E17-FB17</f>
        <v/>
      </c>
    </row>
    <row r="18" ht="18.95" customHeight="1">
      <c r="A18" s="5" t="n">
        <v>17</v>
      </c>
      <c r="B18" s="179" t="n">
        <v>44578</v>
      </c>
      <c r="C18" s="68" t="inlineStr">
        <is>
          <t>3-449-57666</t>
        </is>
      </c>
      <c r="D18" s="180" t="n">
        <v>44552</v>
      </c>
      <c r="E18" s="181" t="n">
        <v>3947.46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3" t="n">
        <v>3656.96</v>
      </c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3" t="n">
        <v>43.25</v>
      </c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3" t="n">
        <v>247.25</v>
      </c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2" t="n"/>
      <c r="EM18" s="182" t="n"/>
      <c r="EN18" s="182" t="n"/>
      <c r="EO18" s="182" t="n"/>
      <c r="EP18" s="182" t="n"/>
      <c r="EQ18" s="182" t="n"/>
      <c r="ER18" s="182" t="n"/>
      <c r="ES18" s="182" t="n"/>
      <c r="ET18" s="182" t="n"/>
      <c r="EU18" s="182" t="n"/>
      <c r="EV18" s="182" t="n"/>
      <c r="EW18" s="182" t="n"/>
      <c r="EX18" s="182" t="n"/>
      <c r="EY18" s="182" t="n"/>
      <c r="EZ18" s="184" t="n"/>
      <c r="FA18" s="184" t="n"/>
      <c r="FB18" s="185">
        <f>SUM(F18:FA18)</f>
        <v/>
      </c>
      <c r="FC18" s="186">
        <f>E18-FB18</f>
        <v/>
      </c>
    </row>
    <row r="19" ht="18.95" customHeight="1">
      <c r="A19" s="5" t="n">
        <v>18</v>
      </c>
      <c r="B19" s="179" t="n">
        <v>44578</v>
      </c>
      <c r="C19" s="68" t="inlineStr">
        <is>
          <t>3-451-83169</t>
        </is>
      </c>
      <c r="D19" s="180" t="n">
        <v>44559</v>
      </c>
      <c r="E19" s="181" t="n">
        <v>3390.98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3">
        <f>38.75+13.22</f>
        <v/>
      </c>
      <c r="CC19" s="182" t="n"/>
      <c r="CD19" s="183" t="n">
        <v>3030.01</v>
      </c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3" t="n">
        <v>309</v>
      </c>
      <c r="EB19" s="182" t="n"/>
      <c r="EC19" s="182" t="n"/>
      <c r="ED19" s="182" t="n"/>
      <c r="EE19" s="182" t="n"/>
      <c r="EF19" s="182" t="n"/>
      <c r="EG19" s="182" t="n"/>
      <c r="EH19" s="182" t="n"/>
      <c r="EI19" s="182" t="n"/>
      <c r="EJ19" s="182" t="n"/>
      <c r="EK19" s="182" t="n"/>
      <c r="EL19" s="182" t="n"/>
      <c r="EM19" s="182" t="n"/>
      <c r="EN19" s="182" t="n"/>
      <c r="EO19" s="182" t="n"/>
      <c r="EP19" s="182" t="n"/>
      <c r="EQ19" s="182" t="n"/>
      <c r="ER19" s="182" t="n"/>
      <c r="ES19" s="182" t="n"/>
      <c r="ET19" s="182" t="n"/>
      <c r="EU19" s="182" t="n"/>
      <c r="EV19" s="182" t="n"/>
      <c r="EW19" s="182" t="n"/>
      <c r="EX19" s="182" t="n"/>
      <c r="EY19" s="182" t="n"/>
      <c r="EZ19" s="184" t="n"/>
      <c r="FA19" s="184" t="n"/>
      <c r="FB19" s="185">
        <f>SUM(F19:FA19)</f>
        <v/>
      </c>
      <c r="FC19" s="186">
        <f>E19-FB19</f>
        <v/>
      </c>
    </row>
    <row r="20" ht="18.95" customHeight="1">
      <c r="A20" s="5" t="n">
        <v>19</v>
      </c>
      <c r="B20" s="179" t="n">
        <v>44578</v>
      </c>
      <c r="C20" s="68" t="inlineStr">
        <is>
          <t>3-453-41089</t>
        </is>
      </c>
      <c r="D20" s="180" t="n">
        <v>44565</v>
      </c>
      <c r="E20" s="181" t="n">
        <v>11743.63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3" t="n">
        <v>443</v>
      </c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3" t="n">
        <v>9444.48</v>
      </c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3" t="n">
        <v>1856.15</v>
      </c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2" t="n"/>
      <c r="EG20" s="182" t="n"/>
      <c r="EH20" s="182" t="n"/>
      <c r="EI20" s="182" t="n"/>
      <c r="EJ20" s="182" t="n"/>
      <c r="EK20" s="182" t="n"/>
      <c r="EL20" s="182" t="n"/>
      <c r="EM20" s="182" t="n"/>
      <c r="EN20" s="182" t="n"/>
      <c r="EO20" s="182" t="n"/>
      <c r="EP20" s="182" t="n"/>
      <c r="EQ20" s="182" t="n"/>
      <c r="ER20" s="182" t="n"/>
      <c r="ES20" s="182" t="n"/>
      <c r="ET20" s="182" t="n"/>
      <c r="EU20" s="182" t="n"/>
      <c r="EV20" s="182" t="n"/>
      <c r="EW20" s="182" t="n"/>
      <c r="EX20" s="182" t="n"/>
      <c r="EY20" s="182" t="n"/>
      <c r="EZ20" s="184" t="n"/>
      <c r="FA20" s="184" t="n"/>
      <c r="FB20" s="185">
        <f>SUM(F20:FA20)</f>
        <v/>
      </c>
      <c r="FC20" s="186">
        <f>E20-FB20</f>
        <v/>
      </c>
    </row>
    <row r="21" ht="18.95" customHeight="1">
      <c r="A21" s="5" t="n">
        <v>20</v>
      </c>
      <c r="B21" s="179" t="n">
        <v>44578</v>
      </c>
      <c r="C21" s="68" t="inlineStr">
        <is>
          <t>3-453-74760</t>
        </is>
      </c>
      <c r="D21" s="180" t="n">
        <v>44566</v>
      </c>
      <c r="E21" s="181" t="n">
        <v>1898.99</v>
      </c>
      <c r="F21" s="182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3" t="n">
        <v>672.1799999999999</v>
      </c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3" t="n">
        <v>1226.81</v>
      </c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2" t="n"/>
      <c r="EC21" s="182" t="n"/>
      <c r="ED21" s="182" t="n"/>
      <c r="EE21" s="182" t="n"/>
      <c r="EF21" s="182" t="n"/>
      <c r="EG21" s="182" t="n"/>
      <c r="EH21" s="182" t="n"/>
      <c r="EI21" s="182" t="n"/>
      <c r="EJ21" s="182" t="n"/>
      <c r="EK21" s="182" t="n"/>
      <c r="EL21" s="182" t="n"/>
      <c r="EM21" s="182" t="n"/>
      <c r="EN21" s="182" t="n"/>
      <c r="EO21" s="182" t="n"/>
      <c r="EP21" s="182" t="n"/>
      <c r="EQ21" s="182" t="n"/>
      <c r="ER21" s="182" t="n"/>
      <c r="ES21" s="182" t="n"/>
      <c r="ET21" s="182" t="n"/>
      <c r="EU21" s="182" t="n"/>
      <c r="EV21" s="182" t="n"/>
      <c r="EW21" s="182" t="n"/>
      <c r="EX21" s="182" t="n"/>
      <c r="EY21" s="182" t="n"/>
      <c r="EZ21" s="184" t="n"/>
      <c r="FA21" s="184" t="n"/>
      <c r="FB21" s="185">
        <f>SUM(F21:FA21)</f>
        <v/>
      </c>
      <c r="FC21" s="186">
        <f>E21-FB21</f>
        <v/>
      </c>
    </row>
    <row r="22" ht="18.95" customHeight="1">
      <c r="A22" s="5" t="n">
        <v>21</v>
      </c>
      <c r="B22" s="179" t="n">
        <v>44586</v>
      </c>
      <c r="C22" s="68" t="inlineStr">
        <is>
          <t>ANALOG 9004034620;9004042171</t>
        </is>
      </c>
      <c r="D22" s="180" t="n">
        <v>44550</v>
      </c>
      <c r="E22" s="181" t="n">
        <v>36.86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235" t="n"/>
      <c r="BD22" s="182" t="n"/>
      <c r="BE22" s="182" t="n"/>
      <c r="BF22" s="182" t="n"/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235" t="n"/>
      <c r="CK22" s="182" t="n"/>
      <c r="CL22" s="182" t="n"/>
      <c r="CM22" s="235" t="n"/>
      <c r="CN22" s="182" t="n"/>
      <c r="CO22" s="182" t="n"/>
      <c r="CP22" s="182" t="n"/>
      <c r="CQ22" s="182" t="n"/>
      <c r="CR22" s="182" t="n"/>
      <c r="CS22" s="182" t="n"/>
      <c r="CT22" s="234" t="n">
        <v>36.86</v>
      </c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2" t="n"/>
      <c r="EM22" s="182" t="n"/>
      <c r="EN22" s="182" t="n"/>
      <c r="EO22" s="182" t="n"/>
      <c r="EP22" s="182" t="n"/>
      <c r="EQ22" s="182" t="n"/>
      <c r="ER22" s="182" t="n"/>
      <c r="ES22" s="182" t="n"/>
      <c r="ET22" s="182" t="n"/>
      <c r="EU22" s="182" t="n"/>
      <c r="EV22" s="182" t="n"/>
      <c r="EW22" s="182" t="n"/>
      <c r="EX22" s="182" t="n"/>
      <c r="EY22" s="182" t="n"/>
      <c r="EZ22" s="184" t="n"/>
      <c r="FA22" s="184" t="n"/>
      <c r="FB22" s="185">
        <f>SUM(F22:FA22)</f>
        <v/>
      </c>
      <c r="FC22" s="186">
        <f>E22-FB22</f>
        <v/>
      </c>
    </row>
    <row r="23" ht="18.95" customHeight="1">
      <c r="A23" s="5" t="n">
        <v>22</v>
      </c>
      <c r="B23" s="179" t="n">
        <v>44586</v>
      </c>
      <c r="C23" s="68" t="inlineStr">
        <is>
          <t>ANALOG 9004053985;9004050857;9004045197</t>
        </is>
      </c>
      <c r="D23" s="180" t="n">
        <v>44557</v>
      </c>
      <c r="E23" s="181" t="n">
        <v>55.29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3" t="n">
        <v>55.29</v>
      </c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2" t="n"/>
      <c r="EG23" s="182" t="n"/>
      <c r="EH23" s="182" t="n"/>
      <c r="EI23" s="182" t="n"/>
      <c r="EJ23" s="182" t="n"/>
      <c r="EK23" s="182" t="n"/>
      <c r="EL23" s="182" t="n"/>
      <c r="EM23" s="182" t="n"/>
      <c r="EN23" s="182" t="n"/>
      <c r="EO23" s="182" t="n"/>
      <c r="EP23" s="182" t="n"/>
      <c r="EQ23" s="182" t="n"/>
      <c r="ER23" s="182" t="n"/>
      <c r="ES23" s="182" t="n"/>
      <c r="ET23" s="182" t="n"/>
      <c r="EU23" s="182" t="n"/>
      <c r="EV23" s="182" t="n"/>
      <c r="EW23" s="182" t="n"/>
      <c r="EX23" s="182" t="n"/>
      <c r="EY23" s="182" t="n"/>
      <c r="EZ23" s="184" t="n"/>
      <c r="FA23" s="184" t="n"/>
      <c r="FB23" s="185">
        <f>SUM(F23:FA23)</f>
        <v/>
      </c>
      <c r="FC23" s="186">
        <f>E23-FB23</f>
        <v/>
      </c>
    </row>
    <row r="24" ht="18.95" customHeight="1">
      <c r="A24" s="5" t="n">
        <v>23</v>
      </c>
      <c r="B24" s="179" t="n">
        <v>44586</v>
      </c>
      <c r="C24" s="68" t="inlineStr">
        <is>
          <t>ANALOG 9004037656;9004061031;9004064705</t>
        </is>
      </c>
      <c r="D24" s="180" t="n">
        <v>44551</v>
      </c>
      <c r="E24" s="181" t="n">
        <v>55.29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3" t="n">
        <v>55.29</v>
      </c>
      <c r="CU24" s="182" t="n"/>
      <c r="CV24" s="182" t="n"/>
      <c r="CW24" s="182" t="n"/>
      <c r="CX24" s="182" t="n"/>
      <c r="CY24" s="182" t="n"/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2" t="n"/>
      <c r="EH24" s="182" t="n"/>
      <c r="EI24" s="182" t="n"/>
      <c r="EJ24" s="182" t="n"/>
      <c r="EK24" s="182" t="n"/>
      <c r="EL24" s="182" t="n"/>
      <c r="EM24" s="182" t="n"/>
      <c r="EN24" s="182" t="n"/>
      <c r="EO24" s="182" t="n"/>
      <c r="EP24" s="182" t="n"/>
      <c r="EQ24" s="182" t="n"/>
      <c r="ER24" s="182" t="n"/>
      <c r="ES24" s="182" t="n"/>
      <c r="ET24" s="182" t="n"/>
      <c r="EU24" s="182" t="n"/>
      <c r="EV24" s="182" t="n"/>
      <c r="EW24" s="182" t="n"/>
      <c r="EX24" s="182" t="n"/>
      <c r="EY24" s="182" t="n"/>
      <c r="EZ24" s="184" t="n"/>
      <c r="FA24" s="184" t="n"/>
      <c r="FB24" s="185">
        <f>SUM(F24:FA24)</f>
        <v/>
      </c>
      <c r="FC24" s="186">
        <f>E24-FB24</f>
        <v/>
      </c>
    </row>
    <row r="25" ht="18.95" customHeight="1">
      <c r="A25" s="5" t="n">
        <v>24</v>
      </c>
      <c r="B25" s="179" t="n">
        <v>44586</v>
      </c>
      <c r="C25" s="68" t="inlineStr">
        <is>
          <t>ANALOG 9004041148;9004056465;9004061169</t>
        </is>
      </c>
      <c r="D25" s="180" t="n">
        <v>44552</v>
      </c>
      <c r="E25" s="181" t="n">
        <v>55.29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3" t="n">
        <v>55.29</v>
      </c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2" t="n"/>
      <c r="EH25" s="182" t="n"/>
      <c r="EI25" s="182" t="n"/>
      <c r="EJ25" s="182" t="n"/>
      <c r="EK25" s="182" t="n"/>
      <c r="EL25" s="182" t="n"/>
      <c r="EM25" s="182" t="n"/>
      <c r="EN25" s="182" t="n"/>
      <c r="EO25" s="182" t="n"/>
      <c r="EP25" s="182" t="n"/>
      <c r="EQ25" s="182" t="n"/>
      <c r="ER25" s="182" t="n"/>
      <c r="ES25" s="182" t="n"/>
      <c r="ET25" s="182" t="n"/>
      <c r="EU25" s="182" t="n"/>
      <c r="EV25" s="182" t="n"/>
      <c r="EW25" s="182" t="n"/>
      <c r="EX25" s="182" t="n"/>
      <c r="EY25" s="182" t="n"/>
      <c r="EZ25" s="184" t="n"/>
      <c r="FA25" s="184" t="n"/>
      <c r="FB25" s="185">
        <f>SUM(F25:FA25)</f>
        <v/>
      </c>
      <c r="FC25" s="186">
        <f>E25-FB25</f>
        <v/>
      </c>
    </row>
    <row r="26" ht="18.95" customHeight="1">
      <c r="A26" s="5" t="n">
        <v>25</v>
      </c>
      <c r="B26" s="179" t="n">
        <v>44586</v>
      </c>
      <c r="C26" s="68" t="inlineStr">
        <is>
          <t>ANALOG 9004045198;9004050856</t>
        </is>
      </c>
      <c r="D26" s="180" t="n">
        <v>44553</v>
      </c>
      <c r="E26" s="181" t="n">
        <v>36.86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3" t="n">
        <v>36.86</v>
      </c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2" t="n"/>
      <c r="DG26" s="182" t="n"/>
      <c r="DH26" s="182" t="n"/>
      <c r="DI26" s="182" t="n"/>
      <c r="DJ26" s="182" t="n"/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2" t="n"/>
      <c r="EH26" s="182" t="n"/>
      <c r="EI26" s="182" t="n"/>
      <c r="EJ26" s="182" t="n"/>
      <c r="EK26" s="182" t="n"/>
      <c r="EL26" s="182" t="n"/>
      <c r="EM26" s="182" t="n"/>
      <c r="EN26" s="182" t="n"/>
      <c r="EO26" s="182" t="n"/>
      <c r="EP26" s="182" t="n"/>
      <c r="EQ26" s="182" t="n"/>
      <c r="ER26" s="182" t="n"/>
      <c r="ES26" s="182" t="n"/>
      <c r="ET26" s="182" t="n"/>
      <c r="EU26" s="182" t="n"/>
      <c r="EV26" s="182" t="n"/>
      <c r="EW26" s="182" t="n"/>
      <c r="EX26" s="182" t="n"/>
      <c r="EY26" s="182" t="n"/>
      <c r="EZ26" s="184" t="n"/>
      <c r="FA26" s="184" t="n"/>
      <c r="FB26" s="185">
        <f>SUM(F26:FA26)</f>
        <v/>
      </c>
      <c r="FC26" s="186">
        <f>E26-FB26</f>
        <v/>
      </c>
    </row>
    <row r="27" ht="18.95" customHeight="1">
      <c r="A27" s="5" t="n">
        <v>26</v>
      </c>
      <c r="B27" s="179" t="n">
        <v>44586</v>
      </c>
      <c r="C27" s="68" t="inlineStr">
        <is>
          <t>ANALOG 9004064704</t>
        </is>
      </c>
      <c r="D27" s="180" t="n">
        <v>44560</v>
      </c>
      <c r="E27" s="181" t="n">
        <v>18.43</v>
      </c>
      <c r="F27" s="182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3" t="n">
        <v>18.43</v>
      </c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2" t="n"/>
      <c r="DN27" s="182" t="n"/>
      <c r="DO27" s="182" t="n"/>
      <c r="DP27" s="182" t="n"/>
      <c r="DQ27" s="182" t="n"/>
      <c r="DR27" s="182" t="n"/>
      <c r="DS27" s="182" t="n"/>
      <c r="DT27" s="182" t="n"/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2" t="n"/>
      <c r="EL27" s="182" t="n"/>
      <c r="EM27" s="182" t="n"/>
      <c r="EN27" s="182" t="n"/>
      <c r="EO27" s="182" t="n"/>
      <c r="EP27" s="182" t="n"/>
      <c r="EQ27" s="182" t="n"/>
      <c r="ER27" s="182" t="n"/>
      <c r="ES27" s="182" t="n"/>
      <c r="ET27" s="182" t="n"/>
      <c r="EU27" s="182" t="n"/>
      <c r="EV27" s="182" t="n"/>
      <c r="EW27" s="182" t="n"/>
      <c r="EX27" s="182" t="n"/>
      <c r="EY27" s="182" t="n"/>
      <c r="EZ27" s="184" t="n"/>
      <c r="FA27" s="184" t="n"/>
      <c r="FB27" s="185">
        <f>SUM(F27:FA27)</f>
        <v/>
      </c>
      <c r="FC27" s="186">
        <f>E27-FB27</f>
        <v/>
      </c>
    </row>
    <row r="28" ht="18.95" customHeight="1">
      <c r="A28" s="5" t="n">
        <v>27</v>
      </c>
      <c r="B28" s="179" t="n">
        <v>44586</v>
      </c>
      <c r="C28" s="68" t="inlineStr">
        <is>
          <t>ANALOG 9004045526</t>
        </is>
      </c>
      <c r="D28" s="180" t="n">
        <v>44553</v>
      </c>
      <c r="E28" s="181" t="n">
        <v>18.43</v>
      </c>
      <c r="F28" s="182" t="n"/>
      <c r="G28" s="182" t="n"/>
      <c r="H28" s="182" t="n"/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2" t="n"/>
      <c r="DI28" s="182" t="n"/>
      <c r="DJ28" s="182" t="n"/>
      <c r="DK28" s="182" t="n"/>
      <c r="DL28" s="182" t="n"/>
      <c r="DM28" s="182" t="n"/>
      <c r="DN28" s="182" t="n"/>
      <c r="DO28" s="182" t="n"/>
      <c r="DP28" s="182" t="n"/>
      <c r="DQ28" s="182" t="n"/>
      <c r="DR28" s="182" t="n"/>
      <c r="DS28" s="182" t="n"/>
      <c r="DT28" s="182" t="n"/>
      <c r="DU28" s="182" t="n"/>
      <c r="DV28" s="182" t="n"/>
      <c r="DW28" s="182" t="n"/>
      <c r="DX28" s="182" t="n"/>
      <c r="DY28" s="182" t="n"/>
      <c r="DZ28" s="182" t="n"/>
      <c r="EA28" s="182" t="n"/>
      <c r="EB28" s="182" t="n"/>
      <c r="EC28" s="182" t="n"/>
      <c r="ED28" s="182" t="n"/>
      <c r="EE28" s="183" t="n">
        <v>18.43</v>
      </c>
      <c r="EF28" s="182" t="n"/>
      <c r="EG28" s="182" t="n"/>
      <c r="EH28" s="182" t="n"/>
      <c r="EI28" s="182" t="n"/>
      <c r="EJ28" s="182" t="n"/>
      <c r="EK28" s="182" t="n"/>
      <c r="EL28" s="182" t="n"/>
      <c r="EM28" s="182" t="n"/>
      <c r="EN28" s="182" t="n"/>
      <c r="EO28" s="182" t="n"/>
      <c r="EP28" s="182" t="n"/>
      <c r="EQ28" s="182" t="n"/>
      <c r="ER28" s="182" t="n"/>
      <c r="ES28" s="182" t="n"/>
      <c r="ET28" s="182" t="n"/>
      <c r="EU28" s="182" t="n"/>
      <c r="EV28" s="182" t="n"/>
      <c r="EW28" s="182" t="n"/>
      <c r="EX28" s="182" t="n"/>
      <c r="EY28" s="182" t="n"/>
      <c r="EZ28" s="184" t="n"/>
      <c r="FA28" s="184" t="n"/>
      <c r="FB28" s="185">
        <f>SUM(F28:FA28)</f>
        <v/>
      </c>
      <c r="FC28" s="186">
        <f>E28-FB28</f>
        <v/>
      </c>
    </row>
    <row r="29" ht="18.95" customHeight="1">
      <c r="A29" s="5" t="n">
        <v>28</v>
      </c>
      <c r="B29" s="179" t="n">
        <v>44586</v>
      </c>
      <c r="C29" s="68" t="inlineStr">
        <is>
          <t>ANALOG 9004057424</t>
        </is>
      </c>
      <c r="D29" s="180" t="n">
        <v>44558</v>
      </c>
      <c r="E29" s="181" t="n">
        <v>18.43</v>
      </c>
      <c r="F29" s="182" t="n"/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2" t="n"/>
      <c r="DF29" s="182" t="n"/>
      <c r="DG29" s="182" t="n"/>
      <c r="DH29" s="182" t="n"/>
      <c r="DI29" s="182" t="n"/>
      <c r="DJ29" s="182" t="n"/>
      <c r="DK29" s="182" t="n"/>
      <c r="DL29" s="182" t="n"/>
      <c r="DM29" s="182" t="n"/>
      <c r="DN29" s="182" t="n"/>
      <c r="DO29" s="182" t="n"/>
      <c r="DP29" s="182" t="n"/>
      <c r="DQ29" s="182" t="n"/>
      <c r="DR29" s="182" t="n"/>
      <c r="DS29" s="182" t="n"/>
      <c r="DT29" s="182" t="n"/>
      <c r="DU29" s="182" t="n"/>
      <c r="DV29" s="182" t="n"/>
      <c r="DW29" s="182" t="n"/>
      <c r="DX29" s="182" t="n"/>
      <c r="DY29" s="182" t="n"/>
      <c r="DZ29" s="182" t="n"/>
      <c r="EA29" s="182" t="n"/>
      <c r="EB29" s="182" t="n"/>
      <c r="EC29" s="182" t="n"/>
      <c r="ED29" s="182" t="n"/>
      <c r="EE29" s="182" t="n"/>
      <c r="EF29" s="183" t="n">
        <v>18.43</v>
      </c>
      <c r="EG29" s="182" t="n"/>
      <c r="EH29" s="182" t="n"/>
      <c r="EI29" s="182" t="n"/>
      <c r="EJ29" s="182" t="n"/>
      <c r="EK29" s="182" t="n"/>
      <c r="EL29" s="182" t="n"/>
      <c r="EM29" s="182" t="n"/>
      <c r="EN29" s="182" t="n"/>
      <c r="EO29" s="182" t="n"/>
      <c r="EP29" s="182" t="n"/>
      <c r="EQ29" s="182" t="n"/>
      <c r="ER29" s="182" t="n"/>
      <c r="ES29" s="182" t="n"/>
      <c r="ET29" s="182" t="n"/>
      <c r="EU29" s="182" t="n"/>
      <c r="EV29" s="182" t="n"/>
      <c r="EW29" s="182" t="n"/>
      <c r="EX29" s="182" t="n"/>
      <c r="EY29" s="182" t="n"/>
      <c r="EZ29" s="184" t="n"/>
      <c r="FA29" s="184" t="n"/>
      <c r="FB29" s="185">
        <f>SUM(F29:FA29)</f>
        <v/>
      </c>
      <c r="FC29" s="186">
        <f>E29-FB29</f>
        <v/>
      </c>
    </row>
    <row r="30" ht="18.95" customHeight="1">
      <c r="A30" s="5" t="n">
        <v>29</v>
      </c>
      <c r="B30" s="179" t="n">
        <v>44586</v>
      </c>
      <c r="C30" s="68" t="inlineStr">
        <is>
          <t>AVNET 4500630622</t>
        </is>
      </c>
      <c r="D30" s="180" t="n">
        <v>44567</v>
      </c>
      <c r="E30" s="181" t="n">
        <v>838.4</v>
      </c>
      <c r="F30" s="182" t="n"/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3" t="n">
        <v>838.4</v>
      </c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2" t="n"/>
      <c r="DG30" s="182" t="n"/>
      <c r="DH30" s="182" t="n"/>
      <c r="DI30" s="182" t="n"/>
      <c r="DJ30" s="182" t="n"/>
      <c r="DK30" s="182" t="n"/>
      <c r="DL30" s="182" t="n"/>
      <c r="DM30" s="182" t="n"/>
      <c r="DN30" s="182" t="n"/>
      <c r="DO30" s="182" t="n"/>
      <c r="DP30" s="182" t="n"/>
      <c r="DQ30" s="182" t="n"/>
      <c r="DR30" s="182" t="n"/>
      <c r="DS30" s="182" t="n"/>
      <c r="DT30" s="182" t="n"/>
      <c r="DU30" s="182" t="n"/>
      <c r="DV30" s="182" t="n"/>
      <c r="DW30" s="182" t="n"/>
      <c r="DX30" s="182" t="n"/>
      <c r="DY30" s="182" t="n"/>
      <c r="DZ30" s="182" t="n"/>
      <c r="EA30" s="182" t="n"/>
      <c r="EB30" s="182" t="n"/>
      <c r="EC30" s="182" t="n"/>
      <c r="ED30" s="182" t="n"/>
      <c r="EE30" s="182" t="n"/>
      <c r="EF30" s="182" t="n"/>
      <c r="EG30" s="182" t="n"/>
      <c r="EH30" s="182" t="n"/>
      <c r="EI30" s="182" t="n"/>
      <c r="EJ30" s="182" t="n"/>
      <c r="EK30" s="182" t="n"/>
      <c r="EL30" s="182" t="n"/>
      <c r="EM30" s="182" t="n"/>
      <c r="EN30" s="182" t="n"/>
      <c r="EO30" s="182" t="n"/>
      <c r="EP30" s="182" t="n"/>
      <c r="EQ30" s="182" t="n"/>
      <c r="ER30" s="182" t="n"/>
      <c r="ES30" s="182" t="n"/>
      <c r="ET30" s="182" t="n"/>
      <c r="EU30" s="182" t="n"/>
      <c r="EV30" s="182" t="n"/>
      <c r="EW30" s="182" t="n"/>
      <c r="EX30" s="182" t="n"/>
      <c r="EY30" s="182" t="n"/>
      <c r="EZ30" s="184" t="n"/>
      <c r="FA30" s="184" t="n"/>
      <c r="FB30" s="185">
        <f>SUM(F30:FA30)</f>
        <v/>
      </c>
      <c r="FC30" s="186">
        <f>E30-FB30</f>
        <v/>
      </c>
    </row>
    <row r="31" ht="18.95" customHeight="1">
      <c r="A31" s="5" t="n">
        <v>30</v>
      </c>
      <c r="B31" s="179" t="n">
        <v>44586</v>
      </c>
      <c r="C31" s="68" t="inlineStr">
        <is>
          <t>Lite-on4500645782</t>
        </is>
      </c>
      <c r="D31" s="180" t="n">
        <v>44569</v>
      </c>
      <c r="E31" s="181" t="n">
        <v>29.87</v>
      </c>
      <c r="F31" s="182" t="n"/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3" t="n">
        <v>29.87</v>
      </c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2" t="n"/>
      <c r="DG31" s="182" t="n"/>
      <c r="DH31" s="182" t="n"/>
      <c r="DI31" s="182" t="n"/>
      <c r="DJ31" s="182" t="n"/>
      <c r="DK31" s="182" t="n"/>
      <c r="DL31" s="182" t="n"/>
      <c r="DM31" s="182" t="n"/>
      <c r="DN31" s="182" t="n"/>
      <c r="DO31" s="182" t="n"/>
      <c r="DP31" s="182" t="n"/>
      <c r="DQ31" s="182" t="n"/>
      <c r="DR31" s="182" t="n"/>
      <c r="DS31" s="182" t="n"/>
      <c r="DT31" s="182" t="n"/>
      <c r="DU31" s="182" t="n"/>
      <c r="DV31" s="182" t="n"/>
      <c r="DW31" s="182" t="n"/>
      <c r="DX31" s="182" t="n"/>
      <c r="DY31" s="182" t="n"/>
      <c r="DZ31" s="182" t="n"/>
      <c r="EA31" s="182" t="n"/>
      <c r="EB31" s="182" t="n"/>
      <c r="EC31" s="182" t="n"/>
      <c r="ED31" s="182" t="n"/>
      <c r="EE31" s="182" t="n"/>
      <c r="EF31" s="182" t="n"/>
      <c r="EG31" s="182" t="n"/>
      <c r="EH31" s="182" t="n"/>
      <c r="EI31" s="182" t="n"/>
      <c r="EJ31" s="182" t="n"/>
      <c r="EK31" s="182" t="n"/>
      <c r="EL31" s="182" t="n"/>
      <c r="EM31" s="182" t="n"/>
      <c r="EN31" s="182" t="n"/>
      <c r="EO31" s="182" t="n"/>
      <c r="EP31" s="182" t="n"/>
      <c r="EQ31" s="182" t="n"/>
      <c r="ER31" s="182" t="n"/>
      <c r="ES31" s="182" t="n"/>
      <c r="ET31" s="182" t="n"/>
      <c r="EU31" s="182" t="n"/>
      <c r="EV31" s="182" t="n"/>
      <c r="EW31" s="182" t="n"/>
      <c r="EX31" s="182" t="n"/>
      <c r="EY31" s="182" t="n"/>
      <c r="EZ31" s="184" t="n"/>
      <c r="FA31" s="184" t="n"/>
      <c r="FB31" s="185">
        <f>SUM(F31:FA31)</f>
        <v/>
      </c>
      <c r="FC31" s="186">
        <f>E31-FB31</f>
        <v/>
      </c>
    </row>
    <row r="32" ht="18.95" customHeight="1">
      <c r="A32" s="5" t="n">
        <v>31</v>
      </c>
      <c r="B32" s="179" t="n">
        <v>44588</v>
      </c>
      <c r="C32" s="68" t="inlineStr">
        <is>
          <t>Analog  9004073289,9004050858, 9004031116</t>
        </is>
      </c>
      <c r="D32" s="180" t="n">
        <v>44547</v>
      </c>
      <c r="E32" s="181" t="n">
        <v>55.82</v>
      </c>
      <c r="F32" s="182" t="n"/>
      <c r="G32" s="182" t="n"/>
      <c r="H32" s="182" t="n"/>
      <c r="I32" s="182" t="n"/>
      <c r="J32" s="182" t="n"/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2" t="n"/>
      <c r="AF32" s="182" t="n"/>
      <c r="AG32" s="182" t="n"/>
      <c r="AH32" s="182" t="n"/>
      <c r="AI32" s="182" t="n"/>
      <c r="AJ32" s="182" t="n"/>
      <c r="AK32" s="182" t="n"/>
      <c r="AL32" s="182" t="n"/>
      <c r="AM32" s="182" t="n"/>
      <c r="AN32" s="182" t="n"/>
      <c r="AO32" s="182" t="n"/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2" t="n"/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219" t="n"/>
      <c r="CB32" s="182" t="n"/>
      <c r="CC32" s="182" t="n"/>
      <c r="CD32" s="182" t="n"/>
      <c r="CE32" s="182" t="n"/>
      <c r="CF32" s="182" t="n"/>
      <c r="CG32" s="182" t="n"/>
      <c r="CH32" s="182" t="n"/>
      <c r="CI32" s="182" t="n"/>
      <c r="CJ32" s="183" t="n">
        <v>55.82</v>
      </c>
      <c r="CK32" s="182" t="n"/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2" t="n"/>
      <c r="CU32" s="182" t="n"/>
      <c r="CV32" s="182" t="n"/>
      <c r="CW32" s="182" t="n"/>
      <c r="CX32" s="182" t="n"/>
      <c r="CY32" s="182" t="n"/>
      <c r="CZ32" s="182" t="n"/>
      <c r="DA32" s="182" t="n"/>
      <c r="DB32" s="182" t="n"/>
      <c r="DC32" s="182" t="n"/>
      <c r="DD32" s="182" t="n"/>
      <c r="DE32" s="182" t="n"/>
      <c r="DF32" s="182" t="n"/>
      <c r="DG32" s="182" t="n"/>
      <c r="DH32" s="182" t="n"/>
      <c r="DI32" s="182" t="n"/>
      <c r="DJ32" s="182" t="n"/>
      <c r="DK32" s="182" t="n"/>
      <c r="DL32" s="182" t="n"/>
      <c r="DM32" s="182" t="n"/>
      <c r="DN32" s="182" t="n"/>
      <c r="DO32" s="182" t="n"/>
      <c r="DP32" s="182" t="n"/>
      <c r="DQ32" s="182" t="n"/>
      <c r="DR32" s="182" t="n"/>
      <c r="DS32" s="182" t="n"/>
      <c r="DT32" s="182" t="n"/>
      <c r="DU32" s="182" t="n"/>
      <c r="DV32" s="182" t="n"/>
      <c r="DW32" s="182" t="n"/>
      <c r="DX32" s="182" t="n"/>
      <c r="DY32" s="182" t="n"/>
      <c r="DZ32" s="182" t="n"/>
      <c r="EA32" s="182" t="n"/>
      <c r="EB32" s="182" t="n"/>
      <c r="EC32" s="182" t="n"/>
      <c r="ED32" s="182" t="n"/>
      <c r="EE32" s="182" t="n"/>
      <c r="EF32" s="182" t="n"/>
      <c r="EG32" s="182" t="n"/>
      <c r="EH32" s="182" t="n"/>
      <c r="EI32" s="182" t="n"/>
      <c r="EJ32" s="182" t="n"/>
      <c r="EK32" s="182" t="n"/>
      <c r="EL32" s="182" t="n"/>
      <c r="EM32" s="182" t="n"/>
      <c r="EN32" s="182" t="n"/>
      <c r="EO32" s="182" t="n"/>
      <c r="EP32" s="182" t="n"/>
      <c r="EQ32" s="182" t="n"/>
      <c r="ER32" s="182" t="n"/>
      <c r="ES32" s="182" t="n"/>
      <c r="ET32" s="182" t="n"/>
      <c r="EU32" s="182" t="n"/>
      <c r="EV32" s="182" t="n"/>
      <c r="EW32" s="182" t="n"/>
      <c r="EX32" s="182" t="n"/>
      <c r="EY32" s="182" t="n"/>
      <c r="EZ32" s="184" t="n"/>
      <c r="FA32" s="184" t="n"/>
      <c r="FB32" s="185">
        <f>SUM(F32:FA32)</f>
        <v/>
      </c>
      <c r="FC32" s="186">
        <f>E32-FB32</f>
        <v/>
      </c>
    </row>
    <row r="33" ht="18.95" customHeight="1">
      <c r="A33" s="5" t="n">
        <v>32</v>
      </c>
      <c r="B33" s="179" t="n">
        <v>44588</v>
      </c>
      <c r="C33" s="68" t="inlineStr">
        <is>
          <t>ANALOG  9004033985,9004070639</t>
        </is>
      </c>
      <c r="D33" s="180" t="n">
        <v>44550</v>
      </c>
      <c r="E33" s="181" t="n">
        <v>36.74</v>
      </c>
      <c r="F33" s="182" t="n"/>
      <c r="G33" s="182" t="n"/>
      <c r="H33" s="182" t="n"/>
      <c r="I33" s="182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3" t="n">
        <v>36.74</v>
      </c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2" t="n"/>
      <c r="DM33" s="182" t="n"/>
      <c r="DN33" s="182" t="n"/>
      <c r="DO33" s="182" t="n"/>
      <c r="DP33" s="182" t="n"/>
      <c r="DQ33" s="182" t="n"/>
      <c r="DR33" s="182" t="n"/>
      <c r="DS33" s="182" t="n"/>
      <c r="DT33" s="182" t="n"/>
      <c r="DU33" s="182" t="n"/>
      <c r="DV33" s="182" t="n"/>
      <c r="DW33" s="182" t="n"/>
      <c r="DX33" s="182" t="n"/>
      <c r="DY33" s="182" t="n"/>
      <c r="DZ33" s="182" t="n"/>
      <c r="EA33" s="182" t="n"/>
      <c r="EB33" s="182" t="n"/>
      <c r="EC33" s="182" t="n"/>
      <c r="ED33" s="182" t="n"/>
      <c r="EE33" s="182" t="n"/>
      <c r="EF33" s="182" t="n"/>
      <c r="EG33" s="182" t="n"/>
      <c r="EH33" s="182" t="n"/>
      <c r="EI33" s="182" t="n"/>
      <c r="EJ33" s="182" t="n"/>
      <c r="EK33" s="182" t="n"/>
      <c r="EL33" s="182" t="n"/>
      <c r="EM33" s="182" t="n"/>
      <c r="EN33" s="182" t="n"/>
      <c r="EO33" s="182" t="n"/>
      <c r="EP33" s="182" t="n"/>
      <c r="EQ33" s="182" t="n"/>
      <c r="ER33" s="182" t="n"/>
      <c r="ES33" s="182" t="n"/>
      <c r="ET33" s="182" t="n"/>
      <c r="EU33" s="182" t="n"/>
      <c r="EV33" s="182" t="n"/>
      <c r="EW33" s="182" t="n"/>
      <c r="EX33" s="182" t="n"/>
      <c r="EY33" s="182" t="n"/>
      <c r="EZ33" s="184" t="n"/>
      <c r="FA33" s="184" t="n"/>
      <c r="FB33" s="185">
        <f>SUM(F33:FA33)</f>
        <v/>
      </c>
      <c r="FC33" s="186">
        <f>E33-FB33</f>
        <v/>
      </c>
    </row>
    <row r="34" ht="18.95" customHeight="1">
      <c r="A34" s="5" t="n">
        <v>33</v>
      </c>
      <c r="B34" s="179" t="n">
        <v>44588</v>
      </c>
      <c r="C34" s="68" t="inlineStr">
        <is>
          <t>ANALOG 9004070639,9004066615,9004083427</t>
        </is>
      </c>
      <c r="D34" s="180" t="n">
        <v>44567</v>
      </c>
      <c r="E34" s="181" t="n">
        <v>55.94</v>
      </c>
      <c r="F34" s="182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3" t="n">
        <v>55.94</v>
      </c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2" t="n"/>
      <c r="EG34" s="182" t="n"/>
      <c r="EH34" s="182" t="n"/>
      <c r="EI34" s="182" t="n"/>
      <c r="EJ34" s="182" t="n"/>
      <c r="EK34" s="182" t="n"/>
      <c r="EL34" s="182" t="n"/>
      <c r="EM34" s="182" t="n"/>
      <c r="EN34" s="182" t="n"/>
      <c r="EO34" s="182" t="n"/>
      <c r="EP34" s="182" t="n"/>
      <c r="EQ34" s="182" t="n"/>
      <c r="ER34" s="182" t="n"/>
      <c r="ES34" s="182" t="n"/>
      <c r="ET34" s="182" t="n"/>
      <c r="EU34" s="182" t="n"/>
      <c r="EV34" s="182" t="n"/>
      <c r="EW34" s="182" t="n"/>
      <c r="EX34" s="182" t="n"/>
      <c r="EY34" s="182" t="n"/>
      <c r="EZ34" s="184" t="n"/>
      <c r="FA34" s="184" t="n"/>
      <c r="FB34" s="185">
        <f>SUM(F34:FA34)</f>
        <v/>
      </c>
      <c r="FC34" s="186">
        <f>E34-FB34</f>
        <v/>
      </c>
    </row>
    <row r="35" ht="18.95" customHeight="1">
      <c r="A35" s="5" t="n">
        <v>34</v>
      </c>
      <c r="B35" s="179" t="n">
        <v>44588</v>
      </c>
      <c r="C35" s="68" t="inlineStr">
        <is>
          <t>ANALOG 9004073288,9004096833,9004096834</t>
        </is>
      </c>
      <c r="D35" s="180" t="n">
        <v>44564</v>
      </c>
      <c r="E35" s="181" t="n">
        <v>57.4</v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14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3" t="n">
        <v>57.4</v>
      </c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2" t="n"/>
      <c r="EM35" s="182" t="n"/>
      <c r="EN35" s="182" t="n"/>
      <c r="EO35" s="182" t="n"/>
      <c r="EP35" s="182" t="n"/>
      <c r="EQ35" s="182" t="n"/>
      <c r="ER35" s="182" t="n"/>
      <c r="ES35" s="182" t="n"/>
      <c r="ET35" s="182" t="n"/>
      <c r="EU35" s="182" t="n"/>
      <c r="EV35" s="182" t="n"/>
      <c r="EW35" s="182" t="n"/>
      <c r="EX35" s="182" t="n"/>
      <c r="EY35" s="182" t="n"/>
      <c r="EZ35" s="184" t="n"/>
      <c r="FA35" s="184" t="n"/>
      <c r="FB35" s="185">
        <f>SUM(F35:FA35)</f>
        <v/>
      </c>
      <c r="FC35" s="186">
        <f>E35-FB35</f>
        <v/>
      </c>
    </row>
    <row r="36" ht="18.95" customHeight="1">
      <c r="A36" s="5" t="n">
        <v>35</v>
      </c>
      <c r="B36" s="179" t="n">
        <v>44588</v>
      </c>
      <c r="C36" s="68" t="inlineStr">
        <is>
          <t>ANALOG 9004031509, 9004050856</t>
        </is>
      </c>
      <c r="D36" s="180" t="n">
        <v>44555</v>
      </c>
      <c r="E36" s="181" t="n">
        <v>36.74</v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3" t="n">
        <v>36.74</v>
      </c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2" t="n"/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2" t="n"/>
      <c r="EM36" s="182" t="n"/>
      <c r="EN36" s="182" t="n"/>
      <c r="EO36" s="182" t="n"/>
      <c r="EP36" s="182" t="n"/>
      <c r="EQ36" s="182" t="n"/>
      <c r="ER36" s="182" t="n"/>
      <c r="ES36" s="182" t="n"/>
      <c r="ET36" s="182" t="n"/>
      <c r="EU36" s="182" t="n"/>
      <c r="EV36" s="182" t="n"/>
      <c r="EW36" s="182" t="n"/>
      <c r="EX36" s="182" t="n"/>
      <c r="EY36" s="182" t="n"/>
      <c r="EZ36" s="184" t="n"/>
      <c r="FA36" s="184" t="n"/>
      <c r="FB36" s="185">
        <f>SUM(F36:FA36)</f>
        <v/>
      </c>
      <c r="FC36" s="186">
        <f>E36-FB36</f>
        <v/>
      </c>
    </row>
    <row r="37" ht="18.95" customHeight="1">
      <c r="A37" s="5" t="n">
        <v>36</v>
      </c>
      <c r="B37" s="179" t="n">
        <v>44588</v>
      </c>
      <c r="C37" s="94" t="inlineStr">
        <is>
          <t>ANALOG 9004070637, 9004083426</t>
        </is>
      </c>
      <c r="D37" s="95" t="n">
        <v>44563</v>
      </c>
      <c r="E37" s="181" t="n">
        <v>37.51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3" t="n">
        <v>37.51</v>
      </c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2" t="n"/>
      <c r="EF37" s="182" t="n"/>
      <c r="EG37" s="182" t="n"/>
      <c r="EH37" s="182" t="n"/>
      <c r="EI37" s="182" t="n"/>
      <c r="EJ37" s="182" t="n"/>
      <c r="EK37" s="182" t="n"/>
      <c r="EL37" s="182" t="n"/>
      <c r="EM37" s="182" t="n"/>
      <c r="EN37" s="182" t="n"/>
      <c r="EO37" s="182" t="n"/>
      <c r="EP37" s="182" t="n"/>
      <c r="EQ37" s="182" t="n"/>
      <c r="ER37" s="182" t="n"/>
      <c r="ES37" s="182" t="n"/>
      <c r="ET37" s="182" t="n"/>
      <c r="EU37" s="182" t="n"/>
      <c r="EV37" s="182" t="n"/>
      <c r="EW37" s="182" t="n"/>
      <c r="EX37" s="182" t="n"/>
      <c r="EY37" s="182" t="n"/>
      <c r="EZ37" s="184" t="n"/>
      <c r="FA37" s="184" t="n"/>
      <c r="FB37" s="185">
        <f>SUM(F37:FA37)</f>
        <v/>
      </c>
      <c r="FC37" s="186">
        <f>E37-FB37</f>
        <v/>
      </c>
    </row>
    <row r="38" ht="18.95" customHeight="1">
      <c r="A38" s="5" t="n">
        <v>37</v>
      </c>
      <c r="B38" s="179" t="n">
        <v>44588</v>
      </c>
      <c r="C38" s="94" t="inlineStr">
        <is>
          <t>ANALOG 9004085305</t>
        </is>
      </c>
      <c r="D38" s="95" t="n">
        <v>44567</v>
      </c>
      <c r="E38" s="181" t="n">
        <v>24.34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inlineStr">
        <is>
          <t xml:space="preserve">  </t>
        </is>
      </c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3" t="n">
        <v>24.34</v>
      </c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2" t="n"/>
      <c r="EI38" s="182" t="n"/>
      <c r="EJ38" s="182" t="n"/>
      <c r="EK38" s="182" t="n"/>
      <c r="EL38" s="182" t="n"/>
      <c r="EM38" s="182" t="n"/>
      <c r="EN38" s="182" t="n"/>
      <c r="EO38" s="182" t="n"/>
      <c r="EP38" s="182" t="n"/>
      <c r="EQ38" s="182" t="n"/>
      <c r="ER38" s="182" t="n"/>
      <c r="ES38" s="182" t="n"/>
      <c r="ET38" s="182" t="n"/>
      <c r="EU38" s="182" t="n"/>
      <c r="EV38" s="182" t="n"/>
      <c r="EW38" s="182" t="n"/>
      <c r="EX38" s="182" t="n"/>
      <c r="EY38" s="182" t="n"/>
      <c r="EZ38" s="184" t="n"/>
      <c r="FA38" s="184" t="n"/>
      <c r="FB38" s="185">
        <f>SUM(F38:FA38)</f>
        <v/>
      </c>
      <c r="FC38" s="186">
        <f>E38-FB38</f>
        <v/>
      </c>
    </row>
    <row r="39" ht="18.95" customHeight="1">
      <c r="A39" s="5" t="n">
        <v>38</v>
      </c>
      <c r="B39" s="179" t="n">
        <v>44588</v>
      </c>
      <c r="C39" s="94" t="inlineStr">
        <is>
          <t>ANALOG 9004034619</t>
        </is>
      </c>
      <c r="D39" s="95" t="n">
        <v>44550</v>
      </c>
      <c r="E39" s="181" t="n">
        <v>18.43</v>
      </c>
      <c r="F39" s="182" t="n"/>
      <c r="G39" s="182" t="n"/>
      <c r="H39" s="182" t="n"/>
      <c r="I39" s="182" t="n"/>
      <c r="J39" s="182" t="n"/>
      <c r="K39" s="182" t="n"/>
      <c r="L39" s="182" t="n"/>
      <c r="M39" s="182" t="n"/>
      <c r="N39" s="182" t="n"/>
      <c r="O39" s="182" t="n"/>
      <c r="P39" s="182" t="inlineStr">
        <is>
          <t xml:space="preserve">               </t>
        </is>
      </c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3" t="n">
        <v>18.43</v>
      </c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2" t="n"/>
      <c r="DG39" s="182" t="n"/>
      <c r="DH39" s="182" t="n"/>
      <c r="DI39" s="182" t="n"/>
      <c r="DJ39" s="182" t="n"/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2" t="n"/>
      <c r="ED39" s="182" t="n"/>
      <c r="EE39" s="182" t="n"/>
      <c r="EF39" s="182" t="n"/>
      <c r="EG39" s="182" t="n"/>
      <c r="EH39" s="182" t="n"/>
      <c r="EI39" s="182" t="n"/>
      <c r="EJ39" s="182" t="n"/>
      <c r="EK39" s="182" t="n"/>
      <c r="EL39" s="182" t="n"/>
      <c r="EM39" s="182" t="n"/>
      <c r="EN39" s="182" t="n"/>
      <c r="EO39" s="182" t="n"/>
      <c r="EP39" s="182" t="n"/>
      <c r="EQ39" s="182" t="n"/>
      <c r="ER39" s="182" t="n"/>
      <c r="ES39" s="182" t="n"/>
      <c r="ET39" s="182" t="n"/>
      <c r="EU39" s="182" t="n"/>
      <c r="EV39" s="182" t="n"/>
      <c r="EW39" s="182" t="n"/>
      <c r="EX39" s="182" t="n"/>
      <c r="EY39" s="182" t="n"/>
      <c r="EZ39" s="184" t="n"/>
      <c r="FA39" s="184" t="n"/>
      <c r="FB39" s="185">
        <f>SUM(F39:FA39)</f>
        <v/>
      </c>
      <c r="FC39" s="186">
        <f>E39-FB39</f>
        <v/>
      </c>
    </row>
    <row r="40" ht="18.95" customHeight="1">
      <c r="A40" s="5" t="n">
        <v>39</v>
      </c>
      <c r="B40" s="179" t="n">
        <v>44588</v>
      </c>
      <c r="C40" s="94" t="inlineStr">
        <is>
          <t>ANALOG 9004053984</t>
        </is>
      </c>
      <c r="D40" s="95" t="n">
        <v>44557</v>
      </c>
      <c r="E40" s="181" t="n">
        <v>18.43</v>
      </c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3" t="n">
        <v>18.43</v>
      </c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2" t="n"/>
      <c r="EC40" s="182" t="n"/>
      <c r="ED40" s="182" t="n"/>
      <c r="EE40" s="182" t="n"/>
      <c r="EF40" s="182" t="n"/>
      <c r="EG40" s="182" t="n"/>
      <c r="EH40" s="182" t="n"/>
      <c r="EI40" s="182" t="n"/>
      <c r="EJ40" s="182" t="n"/>
      <c r="EK40" s="182" t="n"/>
      <c r="EL40" s="182" t="n"/>
      <c r="EM40" s="182" t="n"/>
      <c r="EN40" s="182" t="n"/>
      <c r="EO40" s="182" t="n"/>
      <c r="EP40" s="182" t="n"/>
      <c r="EQ40" s="182" t="n"/>
      <c r="ER40" s="182" t="n"/>
      <c r="ES40" s="182" t="n"/>
      <c r="ET40" s="182" t="n"/>
      <c r="EU40" s="182" t="n"/>
      <c r="EV40" s="182" t="n"/>
      <c r="EW40" s="182" t="n"/>
      <c r="EX40" s="182" t="n"/>
      <c r="EY40" s="182" t="n"/>
      <c r="EZ40" s="184" t="n"/>
      <c r="FA40" s="184" t="n"/>
      <c r="FB40" s="185">
        <f>SUM(F40:FA40)</f>
        <v/>
      </c>
      <c r="FC40" s="186">
        <f>E40-FB40</f>
        <v/>
      </c>
    </row>
    <row r="41" ht="18.95" customHeight="1">
      <c r="A41" s="5" t="n">
        <v>40</v>
      </c>
      <c r="B41" s="179" t="n">
        <v>44592</v>
      </c>
      <c r="C41" s="95" t="inlineStr">
        <is>
          <t>7-601-12372</t>
        </is>
      </c>
      <c r="D41" s="95" t="n">
        <v>44546</v>
      </c>
      <c r="E41" s="181" t="n">
        <v>804.59</v>
      </c>
      <c r="F41" s="182" t="n"/>
      <c r="G41" s="182" t="n"/>
      <c r="H41" s="182" t="n"/>
      <c r="I41" s="182" t="n"/>
      <c r="J41" s="183" t="n">
        <v>11.81</v>
      </c>
      <c r="K41" s="182" t="n"/>
      <c r="L41" s="182" t="n"/>
      <c r="M41" s="182" t="n"/>
      <c r="N41" s="182" t="n"/>
      <c r="O41" s="182" t="n"/>
      <c r="P41" s="183" t="n">
        <v>10.29</v>
      </c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3" t="n">
        <v>21.1</v>
      </c>
      <c r="AB41" s="183" t="n">
        <v>9.06</v>
      </c>
      <c r="AC41" s="182" t="n"/>
      <c r="AD41" s="183" t="n">
        <v>23.68</v>
      </c>
      <c r="AE41" s="183" t="n">
        <v>19.18</v>
      </c>
      <c r="AF41" s="182" t="n"/>
      <c r="AG41" s="183" t="n">
        <v>43.65</v>
      </c>
      <c r="AH41" s="182" t="n"/>
      <c r="AI41" s="182" t="n"/>
      <c r="AJ41" s="182" t="n"/>
      <c r="AK41" s="183" t="n">
        <v>10.2</v>
      </c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3" t="n">
        <v>12.92</v>
      </c>
      <c r="AU41" s="182" t="n"/>
      <c r="AV41" s="182" t="n"/>
      <c r="AW41" s="182" t="n"/>
      <c r="AX41" s="183" t="n">
        <v>8.98</v>
      </c>
      <c r="AY41" s="182" t="n"/>
      <c r="AZ41" s="183" t="n">
        <v>83.42</v>
      </c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3" t="n">
        <v>21.94</v>
      </c>
      <c r="BK41" s="182" t="n"/>
      <c r="BL41" s="183" t="n">
        <v>29.63</v>
      </c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3" t="n">
        <v>13.73</v>
      </c>
      <c r="BV41" s="182" t="n"/>
      <c r="BW41" s="182" t="n"/>
      <c r="BX41" s="182" t="n"/>
      <c r="BY41" s="182" t="n"/>
      <c r="BZ41" s="182" t="n"/>
      <c r="CA41" s="182" t="n"/>
      <c r="CB41" s="183" t="n">
        <v>15.61</v>
      </c>
      <c r="CC41" s="183" t="n">
        <v>6.63</v>
      </c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3" t="n">
        <v>54.36</v>
      </c>
      <c r="CO41" s="182" t="n"/>
      <c r="CP41" s="183" t="n">
        <v>24.14</v>
      </c>
      <c r="CQ41" s="183" t="n">
        <v>32.5</v>
      </c>
      <c r="CR41" s="182" t="n"/>
      <c r="CS41" s="182" t="n"/>
      <c r="CT41" s="183" t="n">
        <v>173.32</v>
      </c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3" t="n">
        <v>5.51</v>
      </c>
      <c r="DI41" s="182" t="n"/>
      <c r="DJ41" s="182" t="n"/>
      <c r="DK41" s="182" t="n"/>
      <c r="DL41" s="182" t="n"/>
      <c r="DM41" s="182" t="n"/>
      <c r="DN41" s="182" t="n"/>
      <c r="DO41" s="182" t="n"/>
      <c r="DP41" s="183" t="n">
        <v>10.29</v>
      </c>
      <c r="DQ41" s="183" t="n">
        <v>19.18</v>
      </c>
      <c r="DR41" s="182" t="n"/>
      <c r="DS41" s="183" t="n">
        <v>34.96</v>
      </c>
      <c r="DT41" s="182" t="n"/>
      <c r="DU41" s="182" t="n"/>
      <c r="DV41" s="183" t="n">
        <v>5.51</v>
      </c>
      <c r="DW41" s="182" t="n"/>
      <c r="DX41" s="182" t="n"/>
      <c r="DY41" s="182" t="n"/>
      <c r="DZ41" s="182" t="n"/>
      <c r="EA41" s="182" t="n"/>
      <c r="EB41" s="182" t="n"/>
      <c r="EC41" s="182" t="n"/>
      <c r="ED41" s="183" t="n">
        <v>27.07</v>
      </c>
      <c r="EE41" s="182" t="n"/>
      <c r="EF41" s="182" t="n"/>
      <c r="EG41" s="182" t="n"/>
      <c r="EH41" s="182" t="n"/>
      <c r="EI41" s="183" t="n">
        <v>41.15</v>
      </c>
      <c r="EJ41" s="182" t="n"/>
      <c r="EK41" s="183" t="n">
        <v>23.7</v>
      </c>
      <c r="EL41" s="182" t="n"/>
      <c r="EM41" s="182" t="n"/>
      <c r="EN41" s="182" t="n"/>
      <c r="EO41" s="183" t="n">
        <v>5.82</v>
      </c>
      <c r="EP41" s="182" t="n"/>
      <c r="EQ41" s="182" t="n"/>
      <c r="ER41" s="182" t="n"/>
      <c r="ES41" s="182" t="n"/>
      <c r="ET41" s="182" t="n"/>
      <c r="EU41" s="182" t="n"/>
      <c r="EV41" s="182" t="n"/>
      <c r="EW41" s="183" t="n">
        <v>5.25</v>
      </c>
      <c r="EX41" s="182" t="n"/>
      <c r="EY41" s="182" t="n"/>
      <c r="EZ41" s="184" t="n"/>
      <c r="FA41" s="184" t="n"/>
      <c r="FB41" s="185">
        <f>SUM(F41:FA41)</f>
        <v/>
      </c>
      <c r="FC41" s="186">
        <f>E41-FB41</f>
        <v/>
      </c>
    </row>
    <row r="42" ht="18.95" customHeight="1">
      <c r="A42" s="5" t="n">
        <v>41</v>
      </c>
      <c r="B42" s="179" t="n">
        <v>44592</v>
      </c>
      <c r="C42" s="94" t="inlineStr">
        <is>
          <t>3-447-67927</t>
        </is>
      </c>
      <c r="D42" s="95" t="n">
        <v>44547</v>
      </c>
      <c r="E42" s="181" t="n">
        <v>8231.360000000001</v>
      </c>
      <c r="F42" s="182" t="n"/>
      <c r="G42" s="183" t="n">
        <v>148.96</v>
      </c>
      <c r="H42" s="182" t="n"/>
      <c r="I42" s="182" t="n"/>
      <c r="J42" s="183" t="n">
        <v>287.31</v>
      </c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3" t="n">
        <v>75.98999999999999</v>
      </c>
      <c r="AH42" s="182" t="n"/>
      <c r="AI42" s="182" t="n"/>
      <c r="AJ42" s="182" t="n"/>
      <c r="AK42" s="183" t="n">
        <v>199.26</v>
      </c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3" t="n">
        <v>2349.6</v>
      </c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3" t="n">
        <v>340.93</v>
      </c>
      <c r="BJ42" s="183" t="n">
        <v>231.39</v>
      </c>
      <c r="BK42" s="183" t="n">
        <v>52.15</v>
      </c>
      <c r="BL42" s="182" t="n"/>
      <c r="BM42" s="182" t="n"/>
      <c r="BN42" s="182" t="n"/>
      <c r="BO42" s="183" t="n">
        <v>237.1</v>
      </c>
      <c r="BP42" s="183" t="n">
        <v>131.6</v>
      </c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3" t="n">
        <v>405.28</v>
      </c>
      <c r="CC42" s="182" t="n"/>
      <c r="CD42" s="183" t="n">
        <v>564.1799999999999</v>
      </c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3" t="n">
        <v>165.61</v>
      </c>
      <c r="CV42" s="182" t="n"/>
      <c r="CW42" s="183" t="n">
        <v>120.8</v>
      </c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3" t="n">
        <v>130.39</v>
      </c>
      <c r="DJ42" s="182" t="n"/>
      <c r="DK42" s="182" t="n"/>
      <c r="DL42" s="182" t="n"/>
      <c r="DM42" s="182" t="n"/>
      <c r="DN42" s="183" t="n">
        <v>98.98</v>
      </c>
      <c r="DO42" s="183" t="n">
        <v>102.53</v>
      </c>
      <c r="DP42" s="182" t="n"/>
      <c r="DQ42" s="182" t="n"/>
      <c r="DR42" s="183" t="n">
        <v>195.31</v>
      </c>
      <c r="DS42" s="183" t="n">
        <v>1131.73</v>
      </c>
      <c r="DT42" s="182" t="n"/>
      <c r="DU42" s="182" t="n"/>
      <c r="DV42" s="182" t="n"/>
      <c r="DW42" s="182" t="n"/>
      <c r="DX42" s="182" t="n"/>
      <c r="DY42" s="182" t="n"/>
      <c r="DZ42" s="182" t="n"/>
      <c r="EA42" s="183" t="n">
        <v>365.66</v>
      </c>
      <c r="EB42" s="182" t="n"/>
      <c r="EC42" s="182" t="n"/>
      <c r="ED42" s="182" t="n"/>
      <c r="EE42" s="182" t="n"/>
      <c r="EF42" s="182" t="n"/>
      <c r="EG42" s="182" t="n"/>
      <c r="EH42" s="182" t="n"/>
      <c r="EI42" s="182" t="n"/>
      <c r="EJ42" s="182" t="n"/>
      <c r="EK42" s="182" t="n"/>
      <c r="EL42" s="183" t="n">
        <v>206.42</v>
      </c>
      <c r="EM42" s="183" t="n">
        <v>52.15</v>
      </c>
      <c r="EN42" s="182" t="n"/>
      <c r="EO42" s="182" t="n"/>
      <c r="EP42" s="182" t="n"/>
      <c r="EQ42" s="182" t="n"/>
      <c r="ER42" s="183" t="n">
        <v>99.63</v>
      </c>
      <c r="ES42" s="182" t="n"/>
      <c r="ET42" s="182" t="n"/>
      <c r="EU42" s="182" t="n"/>
      <c r="EV42" s="182" t="n"/>
      <c r="EW42" s="182" t="n"/>
      <c r="EX42" s="182" t="n"/>
      <c r="EY42" s="182" t="n"/>
      <c r="EZ42" s="187" t="n">
        <v>538.4</v>
      </c>
      <c r="FA42" s="184" t="n"/>
      <c r="FB42" s="185">
        <f>SUM(F42:FA42)</f>
        <v/>
      </c>
      <c r="FC42" s="186">
        <f>E42-FB42</f>
        <v/>
      </c>
    </row>
    <row r="43" ht="18.95" customHeight="1">
      <c r="A43" s="5" t="n">
        <v>42</v>
      </c>
      <c r="B43" s="179" t="n">
        <v>44592</v>
      </c>
      <c r="C43" s="101" t="inlineStr">
        <is>
          <t>7-608-70703</t>
        </is>
      </c>
      <c r="D43" s="101" t="n">
        <v>44553</v>
      </c>
      <c r="E43" s="181" t="n">
        <v>716.1</v>
      </c>
      <c r="F43" s="182" t="n"/>
      <c r="G43" s="183" t="n">
        <v>12.8</v>
      </c>
      <c r="H43" s="183" t="n">
        <v>24.81</v>
      </c>
      <c r="I43" s="182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3" t="n">
        <v>5.3</v>
      </c>
      <c r="BA43" s="183" t="n">
        <v>17.52</v>
      </c>
      <c r="BB43" s="183" t="n">
        <v>90.08</v>
      </c>
      <c r="BC43" s="182" t="n"/>
      <c r="BD43" s="182" t="n"/>
      <c r="BE43" s="182" t="n"/>
      <c r="BF43" s="182" t="n"/>
      <c r="BG43" s="182" t="n"/>
      <c r="BH43" s="182" t="n"/>
      <c r="BI43" s="183" t="n">
        <v>12.51</v>
      </c>
      <c r="BJ43" s="183" t="n">
        <v>23</v>
      </c>
      <c r="BK43" s="182" t="n"/>
      <c r="BL43" s="183" t="n">
        <v>19.21</v>
      </c>
      <c r="BM43" s="183" t="n">
        <v>12.8</v>
      </c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3" t="n">
        <v>27.49</v>
      </c>
      <c r="CA43" s="183" t="n">
        <v>7.72</v>
      </c>
      <c r="CB43" s="183" t="n">
        <v>25.6</v>
      </c>
      <c r="CC43" s="182" t="n"/>
      <c r="CD43" s="182" t="n"/>
      <c r="CE43" s="182" t="n"/>
      <c r="CF43" s="182" t="n"/>
      <c r="CG43" s="182" t="n"/>
      <c r="CH43" s="183" t="n">
        <v>12.36</v>
      </c>
      <c r="CI43" s="182" t="n"/>
      <c r="CJ43" s="182" t="n"/>
      <c r="CK43" s="182" t="n"/>
      <c r="CL43" s="182" t="n"/>
      <c r="CM43" s="182" t="n"/>
      <c r="CN43" s="183" t="n">
        <v>33.48</v>
      </c>
      <c r="CO43" s="183" t="n">
        <v>10.25</v>
      </c>
      <c r="CP43" s="183" t="n">
        <v>47.59</v>
      </c>
      <c r="CQ43" s="183" t="n">
        <v>18.86</v>
      </c>
      <c r="CR43" s="182" t="n"/>
      <c r="CS43" s="182" t="n"/>
      <c r="CT43" s="183" t="n">
        <v>24.6</v>
      </c>
      <c r="CU43" s="182" t="n"/>
      <c r="CV43" s="182" t="n"/>
      <c r="CW43" s="182" t="n"/>
      <c r="CX43" s="182" t="n"/>
      <c r="CY43" s="183" t="n">
        <v>9.029999999999999</v>
      </c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3" t="n">
        <v>12.8</v>
      </c>
      <c r="DN43" s="183" t="n">
        <v>12.8</v>
      </c>
      <c r="DO43" s="182" t="n"/>
      <c r="DP43" s="182" t="n"/>
      <c r="DQ43" s="183" t="n">
        <v>25.08</v>
      </c>
      <c r="DR43" s="183" t="n">
        <v>13.41</v>
      </c>
      <c r="DS43" s="182" t="n"/>
      <c r="DT43" s="182" t="n"/>
      <c r="DU43" s="182" t="n"/>
      <c r="DV43" s="182" t="n"/>
      <c r="DW43" s="182" t="n"/>
      <c r="DX43" s="182" t="n"/>
      <c r="DY43" s="182" t="n"/>
      <c r="DZ43" s="182" t="n"/>
      <c r="EA43" s="182" t="n"/>
      <c r="EB43" s="182" t="n"/>
      <c r="EC43" s="182" t="n"/>
      <c r="ED43" s="183" t="n">
        <v>35.47</v>
      </c>
      <c r="EE43" s="182" t="n"/>
      <c r="EF43" s="182" t="n"/>
      <c r="EG43" s="182" t="n"/>
      <c r="EH43" s="182" t="n"/>
      <c r="EI43" s="182" t="n"/>
      <c r="EJ43" s="182" t="n"/>
      <c r="EK43" s="182" t="n"/>
      <c r="EL43" s="182" t="n"/>
      <c r="EM43" s="183" t="n">
        <v>37.88</v>
      </c>
      <c r="EN43" s="182" t="n"/>
      <c r="EO43" s="182" t="n"/>
      <c r="EP43" s="182" t="n"/>
      <c r="EQ43" s="182" t="n"/>
      <c r="ER43" s="183" t="n">
        <v>68.56</v>
      </c>
      <c r="ES43" s="182" t="n"/>
      <c r="ET43" s="183" t="n">
        <v>61.6</v>
      </c>
      <c r="EU43" s="182" t="n"/>
      <c r="EV43" s="182" t="n"/>
      <c r="EW43" s="183" t="n">
        <v>13.49</v>
      </c>
      <c r="EX43" s="182" t="n"/>
      <c r="EY43" s="182" t="n"/>
      <c r="EZ43" s="184" t="n"/>
      <c r="FA43" s="184" t="n"/>
      <c r="FB43" s="185">
        <f>SUM(F43:FA43)</f>
        <v/>
      </c>
      <c r="FC43" s="186">
        <f>E43-FB43</f>
        <v/>
      </c>
    </row>
    <row r="44" ht="18.95" customHeight="1">
      <c r="A44" s="5" t="n">
        <v>43</v>
      </c>
      <c r="B44" s="179" t="n">
        <v>44592</v>
      </c>
      <c r="C44" s="118" t="inlineStr">
        <is>
          <t>3-450-28787</t>
        </is>
      </c>
      <c r="D44" s="192" t="n">
        <v>44554</v>
      </c>
      <c r="E44" s="181" t="n">
        <v>6537.05</v>
      </c>
      <c r="F44" s="183" t="n">
        <v>72.72</v>
      </c>
      <c r="G44" s="182" t="n"/>
      <c r="H44" s="182" t="n"/>
      <c r="I44" s="182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2" t="n"/>
      <c r="AC44" s="183" t="n">
        <v>183.72</v>
      </c>
      <c r="AD44" s="182" t="n"/>
      <c r="AE44" s="182" t="n"/>
      <c r="AF44" s="182" t="n"/>
      <c r="AG44" s="182" t="n"/>
      <c r="AH44" s="182" t="n"/>
      <c r="AI44" s="182" t="n"/>
      <c r="AJ44" s="182" t="n"/>
      <c r="AK44" s="183" t="n">
        <v>253.17</v>
      </c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3" t="n">
        <v>589.91</v>
      </c>
      <c r="BA44" s="182" t="n"/>
      <c r="BB44" s="182" t="n"/>
      <c r="BC44" s="182" t="n"/>
      <c r="BD44" s="183" t="n">
        <v>112.5</v>
      </c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3" t="n">
        <v>403.31</v>
      </c>
      <c r="BV44" s="182" t="n"/>
      <c r="BW44" s="182" t="n"/>
      <c r="BX44" s="182" t="n"/>
      <c r="BY44" s="182" t="n"/>
      <c r="BZ44" s="182" t="n"/>
      <c r="CA44" s="182" t="n"/>
      <c r="CB44" s="183" t="n">
        <v>158.32</v>
      </c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3" t="n">
        <v>1205.38</v>
      </c>
      <c r="CO44" s="182" t="n"/>
      <c r="CP44" s="183" t="n">
        <v>259.17</v>
      </c>
      <c r="CQ44" s="182" t="n"/>
      <c r="CR44" s="182" t="n"/>
      <c r="CS44" s="182" t="n"/>
      <c r="CT44" s="182" t="n"/>
      <c r="CU44" s="183" t="n">
        <v>295.2</v>
      </c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2" t="n"/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2" t="n"/>
      <c r="DQ44" s="183" t="n">
        <v>1148.5</v>
      </c>
      <c r="DR44" s="183" t="n">
        <v>246.2</v>
      </c>
      <c r="DS44" s="183" t="n">
        <v>99.63</v>
      </c>
      <c r="DT44" s="183" t="n">
        <v>112.5</v>
      </c>
      <c r="DU44" s="182" t="n"/>
      <c r="DV44" s="182" t="n"/>
      <c r="DW44" s="183" t="n">
        <v>194.61</v>
      </c>
      <c r="DX44" s="182" t="n"/>
      <c r="DY44" s="182" t="n"/>
      <c r="DZ44" s="182" t="n"/>
      <c r="EA44" s="183" t="n">
        <v>266.52</v>
      </c>
      <c r="EB44" s="182" t="n"/>
      <c r="EC44" s="182" t="n"/>
      <c r="ED44" s="182" t="n"/>
      <c r="EE44" s="182" t="n"/>
      <c r="EF44" s="182" t="n"/>
      <c r="EG44" s="182" t="n"/>
      <c r="EH44" s="182" t="n"/>
      <c r="EI44" s="182" t="n"/>
      <c r="EJ44" s="183" t="n">
        <v>455.8</v>
      </c>
      <c r="EK44" s="182" t="n"/>
      <c r="EL44" s="182" t="n"/>
      <c r="EM44" s="182" t="n"/>
      <c r="EN44" s="182" t="n"/>
      <c r="EO44" s="182" t="n"/>
      <c r="EP44" s="182" t="n"/>
      <c r="EQ44" s="182" t="n"/>
      <c r="ER44" s="182" t="n"/>
      <c r="ES44" s="183" t="n">
        <v>407.17</v>
      </c>
      <c r="ET44" s="183" t="n">
        <v>72.72</v>
      </c>
      <c r="EU44" s="182" t="n"/>
      <c r="EV44" s="182" t="n"/>
      <c r="EW44" s="182" t="n"/>
      <c r="EX44" s="182" t="n"/>
      <c r="EY44" s="182" t="n"/>
      <c r="EZ44" s="184" t="n"/>
      <c r="FA44" s="184" t="n"/>
      <c r="FB44" s="185">
        <f>SUM(F44:FA44)</f>
        <v/>
      </c>
      <c r="FC44" s="186">
        <f>E44-FB44</f>
        <v/>
      </c>
    </row>
    <row r="45" ht="18.95" customHeight="1">
      <c r="A45" s="5" t="n">
        <v>44</v>
      </c>
      <c r="B45" s="179" t="n">
        <v>44592</v>
      </c>
      <c r="C45" s="118" t="inlineStr">
        <is>
          <t>7-615-93688</t>
        </is>
      </c>
      <c r="D45" s="192" t="n">
        <v>44560</v>
      </c>
      <c r="E45" s="181" t="n">
        <v>1029.64</v>
      </c>
      <c r="F45" s="183" t="n">
        <v>24.91</v>
      </c>
      <c r="G45" s="182" t="n"/>
      <c r="H45" s="182" t="n"/>
      <c r="I45" s="182" t="n"/>
      <c r="J45" s="183" t="n">
        <v>9.029999999999999</v>
      </c>
      <c r="K45" s="182" t="n"/>
      <c r="L45" s="182" t="n"/>
      <c r="M45" s="182" t="n"/>
      <c r="N45" s="183" t="n">
        <v>10.25</v>
      </c>
      <c r="O45" s="182" t="n"/>
      <c r="P45" s="182" t="n"/>
      <c r="Q45" s="183" t="n">
        <v>79.43000000000001</v>
      </c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2" t="n"/>
      <c r="AK45" s="183" t="n">
        <v>5.49</v>
      </c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3" t="n">
        <v>72.90000000000001</v>
      </c>
      <c r="CQ45" s="183" t="n">
        <v>66.95999999999999</v>
      </c>
      <c r="CR45" s="182" t="n"/>
      <c r="CS45" s="182" t="n"/>
      <c r="CT45" s="183" t="n">
        <v>10.25</v>
      </c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2" t="n"/>
      <c r="EG45" s="182" t="n"/>
      <c r="EH45" s="182" t="n"/>
      <c r="EI45" s="182" t="n"/>
      <c r="EJ45" s="182" t="n"/>
      <c r="EK45" s="182" t="n"/>
      <c r="EL45" s="182" t="n"/>
      <c r="EM45" s="182" t="n"/>
      <c r="EN45" s="182" t="n"/>
      <c r="EO45" s="182" t="n"/>
      <c r="EP45" s="182" t="n"/>
      <c r="EQ45" s="182" t="n"/>
      <c r="ER45" s="182" t="n"/>
      <c r="ES45" s="182" t="n"/>
      <c r="ET45" s="182" t="n"/>
      <c r="EU45" s="182" t="n"/>
      <c r="EV45" s="182" t="n"/>
      <c r="EW45" s="182" t="n"/>
      <c r="EX45" s="182" t="n"/>
      <c r="EY45" s="182" t="n"/>
      <c r="EZ45" s="184" t="n"/>
      <c r="FA45" s="184" t="n"/>
      <c r="FB45" s="185">
        <f>SUM(F45:FA45)</f>
        <v/>
      </c>
      <c r="FC45" s="186">
        <f>E45-FB45</f>
        <v/>
      </c>
    </row>
    <row r="46" ht="18.95" customHeight="1">
      <c r="A46" s="5" t="n">
        <v>45</v>
      </c>
      <c r="B46" s="179" t="n">
        <v>44592</v>
      </c>
      <c r="C46" s="100" t="inlineStr">
        <is>
          <t>TTI4500631488</t>
        </is>
      </c>
      <c r="D46" s="101" t="n">
        <v>44564</v>
      </c>
      <c r="E46" s="181" t="n">
        <v>203.97</v>
      </c>
      <c r="F46" s="182" t="n"/>
      <c r="G46" s="182" t="n"/>
      <c r="H46" s="182" t="n"/>
      <c r="I46" s="182" t="n"/>
      <c r="J46" s="182" t="n"/>
      <c r="K46" s="182" t="n"/>
      <c r="L46" s="182" t="n"/>
      <c r="M46" s="182" t="n"/>
      <c r="N46" s="182" t="n"/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2" t="n"/>
      <c r="DC46" s="182" t="n"/>
      <c r="DD46" s="182" t="n"/>
      <c r="DE46" s="182" t="n"/>
      <c r="DF46" s="182" t="n"/>
      <c r="DG46" s="182" t="n"/>
      <c r="DH46" s="182" t="n"/>
      <c r="DI46" s="182" t="n"/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2" t="n"/>
      <c r="DU46" s="182" t="n"/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2" t="n"/>
      <c r="EF46" s="182" t="n"/>
      <c r="EG46" s="182" t="n"/>
      <c r="EH46" s="182" t="n"/>
      <c r="EI46" s="182" t="n"/>
      <c r="EJ46" s="182" t="n"/>
      <c r="EK46" s="182" t="n"/>
      <c r="EL46" s="182" t="n"/>
      <c r="EM46" s="183" t="n">
        <v>203.97</v>
      </c>
      <c r="EN46" s="182" t="n"/>
      <c r="EO46" s="182" t="n"/>
      <c r="EP46" s="182" t="n"/>
      <c r="EQ46" s="182" t="n"/>
      <c r="ER46" s="182" t="n"/>
      <c r="ES46" s="182" t="n"/>
      <c r="ET46" s="182" t="n"/>
      <c r="EU46" s="182" t="n"/>
      <c r="EV46" s="182" t="n"/>
      <c r="EW46" s="182" t="n"/>
      <c r="EX46" s="182" t="n"/>
      <c r="EY46" s="182" t="n"/>
      <c r="EZ46" s="184" t="n"/>
      <c r="FA46" s="184" t="n"/>
      <c r="FB46" s="185">
        <f>SUM(F46:FA46)</f>
        <v/>
      </c>
      <c r="FC46" s="186">
        <f>E46-FB46</f>
        <v/>
      </c>
    </row>
    <row r="47" ht="18.95" customHeight="1">
      <c r="A47" s="5" t="n">
        <v>46</v>
      </c>
      <c r="B47" s="179" t="n">
        <v>44592</v>
      </c>
      <c r="C47" s="94" t="inlineStr">
        <is>
          <t>TTI4500641029</t>
        </is>
      </c>
      <c r="D47" s="95" t="n">
        <v>44564</v>
      </c>
      <c r="E47" s="181" t="n">
        <v>820.08</v>
      </c>
      <c r="F47" s="182" t="n"/>
      <c r="G47" s="182" t="n"/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3" t="n">
        <v>820.08</v>
      </c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2" t="n"/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2" t="n"/>
      <c r="EF47" s="182" t="n"/>
      <c r="EG47" s="182" t="n"/>
      <c r="EH47" s="182" t="n"/>
      <c r="EI47" s="182" t="n"/>
      <c r="EJ47" s="182" t="n"/>
      <c r="EK47" s="182" t="n"/>
      <c r="EL47" s="182" t="n"/>
      <c r="EM47" s="182" t="n"/>
      <c r="EN47" s="182" t="n"/>
      <c r="EO47" s="182" t="n"/>
      <c r="EP47" s="182" t="n"/>
      <c r="EQ47" s="182" t="n"/>
      <c r="ER47" s="182" t="n"/>
      <c r="ES47" s="182" t="n"/>
      <c r="ET47" s="182" t="n"/>
      <c r="EU47" s="182" t="n"/>
      <c r="EV47" s="182" t="n"/>
      <c r="EW47" s="182" t="n"/>
      <c r="EX47" s="182" t="n"/>
      <c r="EY47" s="182" t="n"/>
      <c r="EZ47" s="184" t="n"/>
      <c r="FA47" s="184" t="n"/>
      <c r="FB47" s="185">
        <f>SUM(F47:FA47)</f>
        <v/>
      </c>
      <c r="FC47" s="186">
        <f>E47-FB47</f>
        <v/>
      </c>
    </row>
    <row r="48" ht="18.95" customHeight="1">
      <c r="A48" s="5" t="n">
        <v>47</v>
      </c>
      <c r="B48" s="179" t="n">
        <v>44592</v>
      </c>
      <c r="C48" s="94" t="inlineStr">
        <is>
          <t>ARROW4500646463</t>
        </is>
      </c>
      <c r="D48" s="239" t="n">
        <v>44568</v>
      </c>
      <c r="E48" s="181" t="n">
        <v>15.91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3" t="n">
        <v>15.91</v>
      </c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2" t="n"/>
      <c r="EH48" s="182" t="n"/>
      <c r="EI48" s="182" t="n"/>
      <c r="EJ48" s="182" t="n"/>
      <c r="EK48" s="182" t="n"/>
      <c r="EL48" s="182" t="n"/>
      <c r="EM48" s="182" t="n"/>
      <c r="EN48" s="182" t="n"/>
      <c r="EO48" s="182" t="n"/>
      <c r="EP48" s="182" t="n"/>
      <c r="EQ48" s="182" t="n"/>
      <c r="ER48" s="182" t="n"/>
      <c r="ES48" s="182" t="n"/>
      <c r="ET48" s="182" t="n"/>
      <c r="EU48" s="182" t="n"/>
      <c r="EV48" s="182" t="n"/>
      <c r="EW48" s="182" t="n"/>
      <c r="EX48" s="182" t="n"/>
      <c r="EY48" s="182" t="n"/>
      <c r="EZ48" s="184" t="n"/>
      <c r="FA48" s="184" t="n"/>
      <c r="FB48" s="185">
        <f>SUM(F48:FA48)</f>
        <v/>
      </c>
      <c r="FC48" s="186">
        <f>E48-FB48</f>
        <v/>
      </c>
    </row>
    <row r="49" ht="18.95" customHeight="1">
      <c r="A49" s="5" t="n">
        <v>48</v>
      </c>
      <c r="B49" s="179" t="n">
        <v>44592</v>
      </c>
      <c r="C49" s="94" t="inlineStr">
        <is>
          <t>ARROW4500646556</t>
        </is>
      </c>
      <c r="D49" s="239" t="n">
        <v>44575</v>
      </c>
      <c r="E49" s="181" t="n">
        <v>17.9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3" t="n">
        <v>17.9</v>
      </c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2" t="n"/>
      <c r="EM49" s="182" t="n"/>
      <c r="EN49" s="182" t="n"/>
      <c r="EO49" s="182" t="n"/>
      <c r="EP49" s="182" t="n"/>
      <c r="EQ49" s="182" t="n"/>
      <c r="ER49" s="182" t="n"/>
      <c r="ES49" s="182" t="n"/>
      <c r="ET49" s="182" t="n"/>
      <c r="EU49" s="182" t="n"/>
      <c r="EV49" s="182" t="n"/>
      <c r="EW49" s="182" t="n"/>
      <c r="EX49" s="182" t="n"/>
      <c r="EY49" s="182" t="n"/>
      <c r="EZ49" s="184" t="n"/>
      <c r="FA49" s="184" t="n"/>
      <c r="FB49" s="185">
        <f>SUM(F49:FA49)</f>
        <v/>
      </c>
      <c r="FC49" s="186">
        <f>E49-FB49</f>
        <v/>
      </c>
    </row>
    <row r="50" ht="18.95" customHeight="1">
      <c r="A50" s="5" t="n">
        <v>49</v>
      </c>
      <c r="B50" s="179" t="n">
        <v>44592</v>
      </c>
      <c r="C50" s="94" t="inlineStr">
        <is>
          <t>VERICALWI01194827</t>
        </is>
      </c>
      <c r="D50" s="239" t="n">
        <v>44551</v>
      </c>
      <c r="E50" s="181" t="n">
        <v>26.99</v>
      </c>
      <c r="F50" s="182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3" t="n">
        <v>26.99</v>
      </c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2" t="n"/>
      <c r="EM50" s="182" t="n"/>
      <c r="EN50" s="182" t="n"/>
      <c r="EO50" s="182" t="n"/>
      <c r="EP50" s="182" t="n"/>
      <c r="EQ50" s="182" t="n"/>
      <c r="ER50" s="182" t="n"/>
      <c r="ES50" s="182" t="n"/>
      <c r="ET50" s="182" t="n"/>
      <c r="EU50" s="182" t="n"/>
      <c r="EV50" s="182" t="n"/>
      <c r="EW50" s="182" t="n"/>
      <c r="EX50" s="182" t="n"/>
      <c r="EY50" s="182" t="n"/>
      <c r="EZ50" s="184" t="n"/>
      <c r="FA50" s="184" t="n"/>
      <c r="FB50" s="185">
        <f>SUM(F50:FA50)</f>
        <v/>
      </c>
      <c r="FC50" s="186">
        <f>E50-FB50</f>
        <v/>
      </c>
    </row>
    <row r="51" ht="18.95" customHeight="1">
      <c r="A51" s="5" t="n">
        <v>50</v>
      </c>
      <c r="B51" s="179" t="n">
        <v>44592</v>
      </c>
      <c r="C51" s="100" t="inlineStr">
        <is>
          <t>ANALOG4500641001</t>
        </is>
      </c>
      <c r="D51" s="240" t="n">
        <v>44572</v>
      </c>
      <c r="E51" s="181" t="n">
        <v>1863.75</v>
      </c>
      <c r="F51" s="182" t="n"/>
      <c r="G51" s="182" t="n"/>
      <c r="H51" s="182" t="n"/>
      <c r="I51" s="182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3" t="n">
        <v>1863.75</v>
      </c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2" t="n"/>
      <c r="DE51" s="182" t="n"/>
      <c r="DF51" s="182" t="n"/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2" t="n"/>
      <c r="EB51" s="182" t="n"/>
      <c r="EC51" s="182" t="n"/>
      <c r="ED51" s="182" t="n"/>
      <c r="EE51" s="182" t="n"/>
      <c r="EF51" s="182" t="n"/>
      <c r="EG51" s="182" t="n"/>
      <c r="EH51" s="182" t="n"/>
      <c r="EI51" s="182" t="n"/>
      <c r="EJ51" s="182" t="n"/>
      <c r="EK51" s="182" t="n"/>
      <c r="EL51" s="182" t="n"/>
      <c r="EM51" s="182" t="n"/>
      <c r="EN51" s="182" t="n"/>
      <c r="EO51" s="182" t="n"/>
      <c r="EP51" s="182" t="n"/>
      <c r="EQ51" s="182" t="n"/>
      <c r="ER51" s="182" t="n"/>
      <c r="ES51" s="182" t="n"/>
      <c r="ET51" s="182" t="n"/>
      <c r="EU51" s="182" t="n"/>
      <c r="EV51" s="182" t="n"/>
      <c r="EW51" s="182" t="n"/>
      <c r="EX51" s="182" t="n"/>
      <c r="EY51" s="182" t="n"/>
      <c r="EZ51" s="184" t="n"/>
      <c r="FA51" s="184" t="n"/>
      <c r="FB51" s="185">
        <f>SUM(F51:FA51)</f>
        <v/>
      </c>
      <c r="FC51" s="186">
        <f>E51-FB51</f>
        <v/>
      </c>
    </row>
    <row r="52" ht="18.95" customHeight="1">
      <c r="A52" s="5" t="n">
        <v>51</v>
      </c>
      <c r="B52" s="179" t="n">
        <v>44592</v>
      </c>
      <c r="C52" s="94" t="inlineStr">
        <is>
          <t>TTI4500649421</t>
        </is>
      </c>
      <c r="D52" s="239" t="n">
        <v>43861</v>
      </c>
      <c r="E52" s="181" t="n">
        <v>51</v>
      </c>
      <c r="F52" s="182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2" t="n"/>
      <c r="EG52" s="182" t="n"/>
      <c r="EH52" s="182" t="n"/>
      <c r="EI52" s="182" t="n"/>
      <c r="EJ52" s="182" t="n"/>
      <c r="EK52" s="182" t="n"/>
      <c r="EL52" s="182" t="n"/>
      <c r="EM52" s="182" t="n"/>
      <c r="EN52" s="182" t="n"/>
      <c r="EO52" s="182" t="n"/>
      <c r="EP52" s="182" t="n"/>
      <c r="EQ52" s="182" t="n"/>
      <c r="ER52" s="182" t="n"/>
      <c r="ES52" s="182" t="n"/>
      <c r="ET52" s="182" t="n"/>
      <c r="EU52" s="182" t="n"/>
      <c r="EV52" s="182" t="n"/>
      <c r="EW52" s="182" t="n"/>
      <c r="EX52" s="182" t="n"/>
      <c r="EY52" s="182" t="n"/>
      <c r="EZ52" s="187" t="n">
        <v>51</v>
      </c>
      <c r="FA52" s="184" t="n"/>
      <c r="FB52" s="185">
        <f>SUM(F52:FA52)</f>
        <v/>
      </c>
      <c r="FC52" s="186">
        <f>E52-FB52</f>
        <v/>
      </c>
    </row>
    <row r="53" ht="18.95" customHeight="1">
      <c r="A53" s="5" t="n">
        <v>52</v>
      </c>
      <c r="B53" s="179" t="n">
        <v>44592</v>
      </c>
      <c r="C53" s="68" t="inlineStr">
        <is>
          <t>ANALOG  9004070640</t>
        </is>
      </c>
      <c r="D53" s="180" t="n">
        <v>44563</v>
      </c>
      <c r="E53" s="181" t="n">
        <v>18.43</v>
      </c>
      <c r="F53" s="182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3" t="n">
        <v>18.43</v>
      </c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2" t="n"/>
      <c r="EG53" s="182" t="n"/>
      <c r="EH53" s="182" t="n"/>
      <c r="EI53" s="182" t="n"/>
      <c r="EJ53" s="182" t="n"/>
      <c r="EK53" s="182" t="n"/>
      <c r="EL53" s="182" t="n"/>
      <c r="EM53" s="182" t="n"/>
      <c r="EN53" s="182" t="n"/>
      <c r="EO53" s="182" t="n"/>
      <c r="EP53" s="182" t="n"/>
      <c r="EQ53" s="182" t="n"/>
      <c r="ER53" s="182" t="n"/>
      <c r="ES53" s="182" t="n"/>
      <c r="ET53" s="182" t="n"/>
      <c r="EU53" s="182" t="n"/>
      <c r="EV53" s="182" t="n"/>
      <c r="EW53" s="182" t="n"/>
      <c r="EX53" s="182" t="n"/>
      <c r="EY53" s="182" t="n"/>
      <c r="EZ53" s="184" t="n"/>
      <c r="FA53" s="184" t="n"/>
      <c r="FB53" s="185">
        <f>SUM(F53:FA53)</f>
        <v/>
      </c>
      <c r="FC53" s="186">
        <f>E53-FB53</f>
        <v/>
      </c>
    </row>
    <row r="54" ht="18.95" customHeight="1">
      <c r="A54" s="5" t="n">
        <v>53</v>
      </c>
      <c r="B54" s="179" t="n">
        <v>44592</v>
      </c>
      <c r="C54" s="118" t="inlineStr">
        <is>
          <t>ANALOG  9004116226</t>
        </is>
      </c>
      <c r="D54" s="192" t="n">
        <v>44575</v>
      </c>
      <c r="E54" s="181" t="n">
        <v>19.16</v>
      </c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3" t="n">
        <v>19.16</v>
      </c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2" t="n"/>
      <c r="DY54" s="182" t="n"/>
      <c r="DZ54" s="182" t="n"/>
      <c r="EA54" s="182" t="n"/>
      <c r="EB54" s="182" t="n"/>
      <c r="EC54" s="182" t="n"/>
      <c r="ED54" s="182" t="n"/>
      <c r="EE54" s="182" t="n"/>
      <c r="EF54" s="182" t="n"/>
      <c r="EG54" s="182" t="n"/>
      <c r="EH54" s="182" t="n"/>
      <c r="EI54" s="182" t="n"/>
      <c r="EJ54" s="182" t="n"/>
      <c r="EK54" s="182" t="n"/>
      <c r="EL54" s="182" t="n"/>
      <c r="EM54" s="182" t="n"/>
      <c r="EN54" s="182" t="n"/>
      <c r="EO54" s="182" t="n"/>
      <c r="EP54" s="182" t="n"/>
      <c r="EQ54" s="182" t="n"/>
      <c r="ER54" s="182" t="n"/>
      <c r="ES54" s="182" t="n"/>
      <c r="ET54" s="182" t="n"/>
      <c r="EU54" s="182" t="n"/>
      <c r="EV54" s="182" t="n"/>
      <c r="EW54" s="182" t="n"/>
      <c r="EX54" s="182" t="n"/>
      <c r="EY54" s="182" t="n"/>
      <c r="EZ54" s="184" t="n"/>
      <c r="FA54" s="184" t="n"/>
      <c r="FB54" s="185">
        <f>SUM(F54:FA54)</f>
        <v/>
      </c>
      <c r="FC54" s="186">
        <f>E54-FB54</f>
        <v/>
      </c>
    </row>
    <row r="55" ht="18.95" customHeight="1">
      <c r="A55" s="5" t="n">
        <v>54</v>
      </c>
      <c r="B55" s="179" t="n">
        <v>44592</v>
      </c>
      <c r="C55" s="68" t="inlineStr">
        <is>
          <t>ANALOG  9004105807</t>
        </is>
      </c>
      <c r="D55" s="180" t="n">
        <v>44573</v>
      </c>
      <c r="E55" s="181" t="n">
        <v>19.16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3" t="n">
        <v>19.16</v>
      </c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2" t="n"/>
      <c r="EM55" s="182" t="n"/>
      <c r="EN55" s="182" t="n"/>
      <c r="EO55" s="182" t="n"/>
      <c r="EP55" s="182" t="n"/>
      <c r="EQ55" s="182" t="n"/>
      <c r="ER55" s="182" t="n"/>
      <c r="ES55" s="182" t="n"/>
      <c r="ET55" s="182" t="n"/>
      <c r="EU55" s="182" t="n"/>
      <c r="EV55" s="182" t="n"/>
      <c r="EW55" s="182" t="n"/>
      <c r="EX55" s="182" t="n"/>
      <c r="EY55" s="182" t="n"/>
      <c r="EZ55" s="184" t="n"/>
      <c r="FA55" s="184" t="n"/>
      <c r="FB55" s="185">
        <f>SUM(F55:FA55)</f>
        <v/>
      </c>
      <c r="FC55" s="186">
        <f>E55-FB55</f>
        <v/>
      </c>
    </row>
    <row r="56" ht="18.95" customHeight="1">
      <c r="A56" s="5" t="n">
        <v>55</v>
      </c>
      <c r="B56" s="179" t="n">
        <v>44592</v>
      </c>
      <c r="C56" s="68" t="inlineStr">
        <is>
          <t>ANALOG  9004132529; 9004133578</t>
        </is>
      </c>
      <c r="D56" s="180" t="n">
        <v>44581</v>
      </c>
      <c r="E56" s="181" t="n">
        <v>38.5</v>
      </c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3" t="n">
        <v>38.5</v>
      </c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2" t="n"/>
      <c r="EH56" s="182" t="n"/>
      <c r="EI56" s="182" t="n"/>
      <c r="EJ56" s="182" t="n"/>
      <c r="EK56" s="182" t="n"/>
      <c r="EL56" s="182" t="n"/>
      <c r="EM56" s="182" t="n"/>
      <c r="EN56" s="182" t="n"/>
      <c r="EO56" s="182" t="n"/>
      <c r="EP56" s="182" t="n"/>
      <c r="EQ56" s="182" t="n"/>
      <c r="ER56" s="182" t="n"/>
      <c r="ES56" s="182" t="n"/>
      <c r="ET56" s="182" t="n"/>
      <c r="EU56" s="182" t="n"/>
      <c r="EV56" s="182" t="n"/>
      <c r="EW56" s="182" t="n"/>
      <c r="EX56" s="182" t="n"/>
      <c r="EY56" s="182" t="n"/>
      <c r="EZ56" s="184" t="n"/>
      <c r="FA56" s="184" t="n"/>
      <c r="FB56" s="185">
        <f>SUM(F56:FA56)</f>
        <v/>
      </c>
      <c r="FC56" s="186">
        <f>E56-FB56</f>
        <v/>
      </c>
    </row>
    <row r="57" ht="18.95" customHeight="1">
      <c r="A57" s="5" t="n">
        <v>56</v>
      </c>
      <c r="B57" s="179" t="n">
        <v>44592</v>
      </c>
      <c r="C57" s="68" t="inlineStr">
        <is>
          <t>DYNATRON  4500642818</t>
        </is>
      </c>
      <c r="D57" s="180" t="n">
        <v>44545</v>
      </c>
      <c r="E57" s="181" t="n">
        <v>1161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2" t="n"/>
      <c r="EG57" s="182" t="n"/>
      <c r="EH57" s="182" t="n"/>
      <c r="EI57" s="182" t="n"/>
      <c r="EJ57" s="182" t="n"/>
      <c r="EK57" s="182" t="n"/>
      <c r="EL57" s="182" t="n"/>
      <c r="EM57" s="182" t="n"/>
      <c r="EN57" s="182" t="n"/>
      <c r="EO57" s="182" t="n"/>
      <c r="EP57" s="182" t="n"/>
      <c r="EQ57" s="182" t="n"/>
      <c r="ER57" s="182" t="n"/>
      <c r="ES57" s="182" t="n"/>
      <c r="ET57" s="182" t="n"/>
      <c r="EU57" s="182" t="n"/>
      <c r="EV57" s="182" t="n"/>
      <c r="EW57" s="182" t="n"/>
      <c r="EX57" s="183" t="n">
        <v>1161</v>
      </c>
      <c r="EY57" s="182" t="n"/>
      <c r="EZ57" s="184" t="n"/>
      <c r="FA57" s="184" t="n"/>
      <c r="FB57" s="185">
        <f>SUM(F57:FA57)</f>
        <v/>
      </c>
      <c r="FC57" s="186">
        <f>E57-FB57</f>
        <v/>
      </c>
    </row>
    <row r="58" ht="18.95" customHeight="1">
      <c r="A58" s="5" t="n">
        <v>57</v>
      </c>
      <c r="B58" s="179" t="n">
        <v>44592</v>
      </c>
      <c r="C58" s="68" t="n"/>
      <c r="D58" s="180" t="n"/>
      <c r="E58" s="181" t="n"/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2" t="n"/>
      <c r="EB58" s="182" t="n"/>
      <c r="EC58" s="182" t="n"/>
      <c r="ED58" s="182" t="n"/>
      <c r="EE58" s="182" t="n"/>
      <c r="EF58" s="182" t="n"/>
      <c r="EG58" s="182" t="n"/>
      <c r="EH58" s="182" t="n"/>
      <c r="EI58" s="182" t="n"/>
      <c r="EJ58" s="182" t="n"/>
      <c r="EK58" s="182" t="n"/>
      <c r="EL58" s="182" t="n"/>
      <c r="EM58" s="182" t="n"/>
      <c r="EN58" s="182" t="n"/>
      <c r="EO58" s="182" t="n"/>
      <c r="EP58" s="182" t="n"/>
      <c r="EQ58" s="182" t="n"/>
      <c r="ER58" s="182" t="n"/>
      <c r="ES58" s="182" t="n"/>
      <c r="ET58" s="182" t="n"/>
      <c r="EU58" s="182" t="n"/>
      <c r="EV58" s="182" t="n"/>
      <c r="EW58" s="182" t="n"/>
      <c r="EX58" s="182" t="n"/>
      <c r="EY58" s="182" t="n"/>
      <c r="EZ58" s="184" t="n"/>
      <c r="FA58" s="184" t="n"/>
      <c r="FB58" s="185">
        <f>SUM(F58:FA58)</f>
        <v/>
      </c>
      <c r="FC58" s="186">
        <f>E58-FB58</f>
        <v/>
      </c>
    </row>
    <row r="59" ht="18.95" customHeight="1">
      <c r="A59" s="5" t="n">
        <v>58</v>
      </c>
      <c r="B59" s="179" t="n">
        <v>44592</v>
      </c>
      <c r="C59" s="68" t="n"/>
      <c r="D59" s="180" t="n"/>
      <c r="E59" s="181" t="n"/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2" t="n"/>
      <c r="EH59" s="182" t="n"/>
      <c r="EI59" s="182" t="n"/>
      <c r="EJ59" s="182" t="n"/>
      <c r="EK59" s="182" t="n"/>
      <c r="EL59" s="182" t="n"/>
      <c r="EM59" s="182" t="n"/>
      <c r="EN59" s="182" t="n"/>
      <c r="EO59" s="182" t="n"/>
      <c r="EP59" s="182" t="n"/>
      <c r="EQ59" s="182" t="n"/>
      <c r="ER59" s="182" t="n"/>
      <c r="ES59" s="182" t="n"/>
      <c r="ET59" s="182" t="n"/>
      <c r="EU59" s="182" t="n"/>
      <c r="EV59" s="182" t="n"/>
      <c r="EW59" s="182" t="n"/>
      <c r="EX59" s="182" t="n"/>
      <c r="EY59" s="182" t="n"/>
      <c r="EZ59" s="184" t="n"/>
      <c r="FA59" s="184" t="n"/>
      <c r="FB59" s="185">
        <f>SUM(F59:FA59)</f>
        <v/>
      </c>
      <c r="FC59" s="186">
        <f>E59-FB59</f>
        <v/>
      </c>
    </row>
    <row r="60" ht="18.95" customHeight="1">
      <c r="A60" s="5" t="n">
        <v>59</v>
      </c>
      <c r="B60" s="179" t="n">
        <v>44592</v>
      </c>
      <c r="C60" s="68" t="n"/>
      <c r="D60" s="180" t="n"/>
      <c r="E60" s="181" t="n"/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2" t="n"/>
      <c r="EH60" s="182" t="n"/>
      <c r="EI60" s="182" t="n"/>
      <c r="EJ60" s="182" t="n"/>
      <c r="EK60" s="182" t="n"/>
      <c r="EL60" s="182" t="n"/>
      <c r="EM60" s="182" t="n"/>
      <c r="EN60" s="182" t="n"/>
      <c r="EO60" s="182" t="n"/>
      <c r="EP60" s="182" t="n"/>
      <c r="EQ60" s="182" t="n"/>
      <c r="ER60" s="182" t="n"/>
      <c r="ES60" s="182" t="n"/>
      <c r="ET60" s="182" t="n"/>
      <c r="EU60" s="182" t="n"/>
      <c r="EV60" s="182" t="n"/>
      <c r="EW60" s="182" t="n"/>
      <c r="EX60" s="182" t="n"/>
      <c r="EY60" s="182" t="n"/>
      <c r="EZ60" s="184" t="n"/>
      <c r="FA60" s="184" t="n"/>
      <c r="FB60" s="185">
        <f>SUM(F60:FA60)</f>
        <v/>
      </c>
      <c r="FC60" s="186">
        <f>E60-FB60</f>
        <v/>
      </c>
    </row>
    <row r="61" ht="18.95" customHeight="1" thickBot="1">
      <c r="A61" s="5" t="n">
        <v>60</v>
      </c>
      <c r="B61" s="179" t="n">
        <v>44592</v>
      </c>
      <c r="C61" s="68" t="n"/>
      <c r="D61" s="180" t="n"/>
      <c r="E61" s="181" t="n"/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2" t="n"/>
      <c r="ED61" s="182" t="n"/>
      <c r="EE61" s="182" t="n"/>
      <c r="EF61" s="182" t="n"/>
      <c r="EG61" s="182" t="n"/>
      <c r="EH61" s="182" t="n"/>
      <c r="EI61" s="182" t="n"/>
      <c r="EJ61" s="182" t="n"/>
      <c r="EK61" s="182" t="n"/>
      <c r="EL61" s="182" t="n"/>
      <c r="EM61" s="182" t="n"/>
      <c r="EN61" s="182" t="n"/>
      <c r="EO61" s="182" t="n"/>
      <c r="EP61" s="182" t="n"/>
      <c r="EQ61" s="182" t="n"/>
      <c r="ER61" s="182" t="n"/>
      <c r="ES61" s="182" t="n"/>
      <c r="ET61" s="182" t="n"/>
      <c r="EU61" s="182" t="n"/>
      <c r="EV61" s="182" t="n"/>
      <c r="EW61" s="182" t="n"/>
      <c r="EX61" s="182" t="n"/>
      <c r="EY61" s="182" t="n"/>
      <c r="EZ61" s="184" t="n"/>
      <c r="FA61" s="184" t="n"/>
      <c r="FB61" s="185">
        <f>SUM(F61:FA61)</f>
        <v/>
      </c>
      <c r="FC61" s="186">
        <f>E61-FB61</f>
        <v/>
      </c>
    </row>
    <row r="62" ht="18.95" customHeight="1" thickBot="1">
      <c r="A62" s="5" t="n"/>
      <c r="B62" s="197" t="n"/>
      <c r="C62" s="69" t="n"/>
      <c r="D62" s="197" t="n"/>
      <c r="E62" s="223">
        <f>SUM(E2:E61)</f>
        <v/>
      </c>
      <c r="F62" s="224">
        <f>SUM(F2:F61)</f>
        <v/>
      </c>
      <c r="G62" s="224">
        <f>SUM(G2:G61)</f>
        <v/>
      </c>
      <c r="H62" s="224">
        <f>SUM(H2:H61)</f>
        <v/>
      </c>
      <c r="I62" s="224">
        <f>SUM(I2:I61)</f>
        <v/>
      </c>
      <c r="J62" s="224">
        <f>SUM(J2:J61)</f>
        <v/>
      </c>
      <c r="K62" s="224">
        <f>SUM(K2:K61)</f>
        <v/>
      </c>
      <c r="L62" s="224">
        <f>SUM(L2:L61)</f>
        <v/>
      </c>
      <c r="M62" s="224">
        <f>SUM(M2:M61)</f>
        <v/>
      </c>
      <c r="N62" s="224" t="n"/>
      <c r="O62" s="224">
        <f>SUM(O2:O61)</f>
        <v/>
      </c>
      <c r="P62" s="224">
        <f>SUM(P2:P61)</f>
        <v/>
      </c>
      <c r="Q62" s="224" t="n"/>
      <c r="R62" s="224">
        <f>SUM(R2:R61)</f>
        <v/>
      </c>
      <c r="S62" s="224" t="n"/>
      <c r="T62" s="224">
        <f>SUM(T2:T61)</f>
        <v/>
      </c>
      <c r="U62" s="224">
        <f>SUM(U2:U61)</f>
        <v/>
      </c>
      <c r="V62" s="224" t="n"/>
      <c r="W62" s="224">
        <f>SUM(W2:W61)</f>
        <v/>
      </c>
      <c r="X62" s="224">
        <f>SUM(X2:X61)</f>
        <v/>
      </c>
      <c r="Y62" s="224">
        <f>SUM(Y2:Y61)</f>
        <v/>
      </c>
      <c r="Z62" s="224">
        <f>SUM(Z2:Z61)</f>
        <v/>
      </c>
      <c r="AA62" s="224">
        <f>SUM(AA2:AA61)</f>
        <v/>
      </c>
      <c r="AB62" s="224">
        <f>SUM(AB2:AB61)</f>
        <v/>
      </c>
      <c r="AC62" s="224">
        <f>SUM(AC2:AC61)</f>
        <v/>
      </c>
      <c r="AD62" s="224">
        <f>SUM(AD2:AD61)</f>
        <v/>
      </c>
      <c r="AE62" s="224">
        <f>SUM(AE2:AE61)</f>
        <v/>
      </c>
      <c r="AF62" s="224">
        <f>SUM(AF2:AF61)</f>
        <v/>
      </c>
      <c r="AG62" s="224">
        <f>SUM(AG2:AG61)</f>
        <v/>
      </c>
      <c r="AH62" s="224">
        <f>SUM(AH2:AH61)</f>
        <v/>
      </c>
      <c r="AI62" s="224">
        <f>SUM(AI2:AI61)</f>
        <v/>
      </c>
      <c r="AJ62" s="224">
        <f>SUM(AJ2:AJ61)</f>
        <v/>
      </c>
      <c r="AK62" s="224">
        <f>SUM(AK2:AK61)</f>
        <v/>
      </c>
      <c r="AL62" s="224">
        <f>SUM(AL2:AL61)</f>
        <v/>
      </c>
      <c r="AM62" s="224">
        <f>SUM(AM2:AM61)</f>
        <v/>
      </c>
      <c r="AN62" s="224">
        <f>SUM(AN2:AN61)</f>
        <v/>
      </c>
      <c r="AO62" s="224">
        <f>SUM(AO2:AO61)</f>
        <v/>
      </c>
      <c r="AP62" s="224">
        <f>SUM(AP2:AP61)</f>
        <v/>
      </c>
      <c r="AQ62" s="224">
        <f>SUM(AQ2:AQ61)</f>
        <v/>
      </c>
      <c r="AR62" s="224">
        <f>SUM(AR2:AR61)</f>
        <v/>
      </c>
      <c r="AS62" s="224">
        <f>SUM(AS2:AS61)</f>
        <v/>
      </c>
      <c r="AT62" s="224">
        <f>SUM(AT2:AT61)</f>
        <v/>
      </c>
      <c r="AU62" s="224">
        <f>SUM(AU2:AU61)</f>
        <v/>
      </c>
      <c r="AV62" s="224">
        <f>SUM(AV2:AV61)</f>
        <v/>
      </c>
      <c r="AW62" s="224">
        <f>SUM(AW2:AW61)</f>
        <v/>
      </c>
      <c r="AX62" s="224">
        <f>SUM(AX2:AX61)</f>
        <v/>
      </c>
      <c r="AY62" s="224">
        <f>SUM(AY2:AY61)</f>
        <v/>
      </c>
      <c r="AZ62" s="224">
        <f>SUM(AZ2:AZ61)</f>
        <v/>
      </c>
      <c r="BA62" s="224">
        <f>SUM(BA2:BA61)</f>
        <v/>
      </c>
      <c r="BB62" s="224">
        <f>SUM(BB2:BB61)</f>
        <v/>
      </c>
      <c r="BC62" s="224">
        <f>SUM(BC2:BC61)</f>
        <v/>
      </c>
      <c r="BD62" s="224">
        <f>SUM(BD2:BD61)</f>
        <v/>
      </c>
      <c r="BE62" s="224">
        <f>SUM(BE2:BE61)</f>
        <v/>
      </c>
      <c r="BF62" s="224">
        <f>SUM(BF2:BF61)</f>
        <v/>
      </c>
      <c r="BG62" s="224">
        <f>SUM(BG2:BG61)</f>
        <v/>
      </c>
      <c r="BH62" s="224">
        <f>SUM(BH2:BH61)</f>
        <v/>
      </c>
      <c r="BI62" s="224">
        <f>SUM(BI2:BI61)</f>
        <v/>
      </c>
      <c r="BJ62" s="224">
        <f>SUM(BJ2:BJ61)</f>
        <v/>
      </c>
      <c r="BK62" s="224">
        <f>SUM(BK2:BK61)</f>
        <v/>
      </c>
      <c r="BL62" s="224">
        <f>SUM(BL2:BL61)</f>
        <v/>
      </c>
      <c r="BM62" s="224">
        <f>SUM(BM2:BM61)</f>
        <v/>
      </c>
      <c r="BN62" s="224">
        <f>SUM(BN2:BN61)</f>
        <v/>
      </c>
      <c r="BO62" s="224">
        <f>SUM(BO2:BO61)</f>
        <v/>
      </c>
      <c r="BP62" s="224">
        <f>SUM(BP2:BP61)</f>
        <v/>
      </c>
      <c r="BQ62" s="224">
        <f>SUM(BQ2:BQ61)</f>
        <v/>
      </c>
      <c r="BR62" s="224">
        <f>SUM(BR2:BR61)</f>
        <v/>
      </c>
      <c r="BS62" s="224">
        <f>SUM(BS2:BS61)</f>
        <v/>
      </c>
      <c r="BT62" s="224">
        <f>SUM(BT2:BT61)</f>
        <v/>
      </c>
      <c r="BU62" s="224">
        <f>SUM(BU2:BU61)</f>
        <v/>
      </c>
      <c r="BV62" s="224">
        <f>SUM(BV2:BV61)</f>
        <v/>
      </c>
      <c r="BW62" s="224">
        <f>SUM(BW2:BW61)</f>
        <v/>
      </c>
      <c r="BX62" s="224">
        <f>SUM(BX2:BX61)</f>
        <v/>
      </c>
      <c r="BY62" s="224">
        <f>SUM(BY2:BY61)</f>
        <v/>
      </c>
      <c r="BZ62" s="224">
        <f>SUM(BZ2:BZ61)</f>
        <v/>
      </c>
      <c r="CA62" s="224">
        <f>SUM(CA2:CA61)</f>
        <v/>
      </c>
      <c r="CB62" s="224">
        <f>SUM(CB2:CB61)</f>
        <v/>
      </c>
      <c r="CC62" s="224">
        <f>SUM(CC2:CC61)</f>
        <v/>
      </c>
      <c r="CD62" s="224">
        <f>SUM(CD2:CD61)</f>
        <v/>
      </c>
      <c r="CE62" s="224">
        <f>SUM(CE2:CE61)</f>
        <v/>
      </c>
      <c r="CF62" s="224">
        <f>SUM(CF2:CF61)</f>
        <v/>
      </c>
      <c r="CG62" s="224">
        <f>SUM(CG2:CG61)</f>
        <v/>
      </c>
      <c r="CH62" s="224">
        <f>SUM(CH2:CH61)</f>
        <v/>
      </c>
      <c r="CI62" s="224">
        <f>SUM(CI2:CI61)</f>
        <v/>
      </c>
      <c r="CJ62" s="224">
        <f>SUM(CJ2:CJ61)</f>
        <v/>
      </c>
      <c r="CK62" s="224">
        <f>SUM(CK2:CK61)</f>
        <v/>
      </c>
      <c r="CL62" s="224">
        <f>SUM(CL2:CL61)</f>
        <v/>
      </c>
      <c r="CM62" s="224">
        <f>SUM(CM2:CM61)</f>
        <v/>
      </c>
      <c r="CN62" s="224">
        <f>SUM(CN2:CN61)</f>
        <v/>
      </c>
      <c r="CO62" s="224">
        <f>SUM(CO2:CO61)</f>
        <v/>
      </c>
      <c r="CP62" s="224">
        <f>SUM(CP2:CP61)</f>
        <v/>
      </c>
      <c r="CQ62" s="224">
        <f>SUM(CQ2:CQ61)</f>
        <v/>
      </c>
      <c r="CR62" s="224">
        <f>SUM(CR2:CR61)</f>
        <v/>
      </c>
      <c r="CS62" s="224">
        <f>SUM(CS2:CS61)</f>
        <v/>
      </c>
      <c r="CT62" s="224">
        <f>SUM(CT2:CT61)</f>
        <v/>
      </c>
      <c r="CU62" s="224">
        <f>SUM(CU2:CU61)</f>
        <v/>
      </c>
      <c r="CV62" s="224">
        <f>SUM(CV2:CV61)</f>
        <v/>
      </c>
      <c r="CW62" s="224">
        <f>SUM(CW2:CW61)</f>
        <v/>
      </c>
      <c r="CX62" s="224">
        <f>SUM(CX2:CX61)</f>
        <v/>
      </c>
      <c r="CY62" s="224">
        <f>SUM(CY2:CY61)</f>
        <v/>
      </c>
      <c r="CZ62" s="224">
        <f>SUM(CZ2:CZ61)</f>
        <v/>
      </c>
      <c r="DA62" s="224">
        <f>SUM(DA2:DA61)</f>
        <v/>
      </c>
      <c r="DB62" s="224">
        <f>SUM(DB2:DB61)</f>
        <v/>
      </c>
      <c r="DC62" s="224">
        <f>SUM(DC2:DC61)</f>
        <v/>
      </c>
      <c r="DD62" s="224">
        <f>SUM(DD2:DD61)</f>
        <v/>
      </c>
      <c r="DE62" s="224">
        <f>SUM(DE2:DE61)</f>
        <v/>
      </c>
      <c r="DF62" s="224">
        <f>SUM(DF2:DF61)</f>
        <v/>
      </c>
      <c r="DG62" s="224">
        <f>SUM(DG2:DG61)</f>
        <v/>
      </c>
      <c r="DH62" s="224">
        <f>SUM(DH2:DH61)</f>
        <v/>
      </c>
      <c r="DI62" s="224">
        <f>SUM(DI2:DI61)</f>
        <v/>
      </c>
      <c r="DJ62" s="224">
        <f>SUM(DJ2:DJ61)</f>
        <v/>
      </c>
      <c r="DK62" s="224">
        <f>SUM(DK2:DK61)</f>
        <v/>
      </c>
      <c r="DL62" s="224">
        <f>SUM(DL2:DL61)</f>
        <v/>
      </c>
      <c r="DM62" s="224">
        <f>SUM(DM2:DM61)</f>
        <v/>
      </c>
      <c r="DN62" s="224">
        <f>SUM(DN2:DN61)</f>
        <v/>
      </c>
      <c r="DO62" s="224">
        <f>SUM(DO2:DO61)</f>
        <v/>
      </c>
      <c r="DP62" s="224">
        <f>SUM(DP2:DP61)</f>
        <v/>
      </c>
      <c r="DQ62" s="224">
        <f>SUM(DQ2:DQ61)</f>
        <v/>
      </c>
      <c r="DR62" s="224">
        <f>SUM(DR2:DR61)</f>
        <v/>
      </c>
      <c r="DS62" s="224">
        <f>SUM(DS2:DS61)</f>
        <v/>
      </c>
      <c r="DT62" s="224">
        <f>SUM(DT2:DT61)</f>
        <v/>
      </c>
      <c r="DU62" s="224">
        <f>SUM(DU2:DU61)</f>
        <v/>
      </c>
      <c r="DV62" s="224">
        <f>SUM(DV2:DV61)</f>
        <v/>
      </c>
      <c r="DW62" s="224">
        <f>SUM(DW2:DW61)</f>
        <v/>
      </c>
      <c r="DX62" s="224">
        <f>SUM(DX2:DX61)</f>
        <v/>
      </c>
      <c r="DY62" s="224">
        <f>SUM(DY2:DY61)</f>
        <v/>
      </c>
      <c r="DZ62" s="224">
        <f>SUM(DZ2:DZ61)</f>
        <v/>
      </c>
      <c r="EA62" s="224">
        <f>SUM(EA2:EA61)</f>
        <v/>
      </c>
      <c r="EB62" s="224">
        <f>SUM(EB2:EB61)</f>
        <v/>
      </c>
      <c r="EC62" s="224">
        <f>SUM(EC2:EC61)</f>
        <v/>
      </c>
      <c r="ED62" s="224">
        <f>SUM(ED2:ED61)</f>
        <v/>
      </c>
      <c r="EE62" s="224">
        <f>SUM(EE2:EE61)</f>
        <v/>
      </c>
      <c r="EF62" s="224">
        <f>SUM(EF2:EF61)</f>
        <v/>
      </c>
      <c r="EG62" s="224">
        <f>SUM(EG2:EG61)</f>
        <v/>
      </c>
      <c r="EH62" s="224">
        <f>SUM(EH2:EH61)</f>
        <v/>
      </c>
      <c r="EI62" s="224">
        <f>SUM(EI2:EI61)</f>
        <v/>
      </c>
      <c r="EJ62" s="224">
        <f>SUM(EJ2:EJ61)</f>
        <v/>
      </c>
      <c r="EK62" s="224">
        <f>SUM(EK2:EK61)</f>
        <v/>
      </c>
      <c r="EL62" s="224">
        <f>SUM(EL2:EL61)</f>
        <v/>
      </c>
      <c r="EM62" s="224">
        <f>SUM(EM2:EM61)</f>
        <v/>
      </c>
      <c r="EN62" s="224">
        <f>SUM(EN2:EN61)</f>
        <v/>
      </c>
      <c r="EO62" s="224">
        <f>SUM(EO2:EO61)</f>
        <v/>
      </c>
      <c r="EP62" s="224">
        <f>SUM(EP2:EP61)</f>
        <v/>
      </c>
      <c r="EQ62" s="224">
        <f>SUM(EQ2:EQ61)</f>
        <v/>
      </c>
      <c r="ER62" s="224">
        <f>SUM(ER2:ER61)</f>
        <v/>
      </c>
      <c r="ES62" s="224">
        <f>SUM(ES2:ES61)</f>
        <v/>
      </c>
      <c r="ET62" s="224">
        <f>SUM(ET2:ET61)</f>
        <v/>
      </c>
      <c r="EU62" s="224">
        <f>SUM(EU2:EU61)</f>
        <v/>
      </c>
      <c r="EV62" s="224">
        <f>SUM(EV2:EV61)</f>
        <v/>
      </c>
      <c r="EW62" s="224">
        <f>SUM(EW2:EW61)</f>
        <v/>
      </c>
      <c r="EX62" s="224">
        <f>SUM(EX57:EX61)</f>
        <v/>
      </c>
      <c r="EY62" s="224">
        <f>SUM(EY2:EY61)</f>
        <v/>
      </c>
      <c r="EZ62" s="224">
        <f>SUM(EZ2:EZ61)</f>
        <v/>
      </c>
      <c r="FA62" s="224">
        <f>SUM(FA2:FA61)</f>
        <v/>
      </c>
      <c r="FB62" s="238">
        <f>SUM(F62:FA62)</f>
        <v/>
      </c>
      <c r="FC62" s="186">
        <f>E62-FB62</f>
        <v/>
      </c>
    </row>
    <row r="63" ht="18.95" customHeight="1">
      <c r="AS63" s="36" t="n"/>
      <c r="AT63" s="36" t="n"/>
      <c r="AU63" s="36" t="n"/>
      <c r="AV63" s="36" t="n"/>
      <c r="AW63" s="36" t="n"/>
      <c r="AX63" s="36" t="n"/>
      <c r="AY63" s="36" t="n"/>
      <c r="AZ63" s="36" t="n"/>
      <c r="BA63" s="36" t="n"/>
      <c r="BB63" s="36" t="n"/>
      <c r="BD63" s="36" t="n"/>
      <c r="BE63" s="36" t="n"/>
    </row>
    <row r="64" ht="18.95" customHeight="1"/>
    <row r="65" ht="18.95" customHeight="1"/>
    <row r="66" ht="18.95" customHeight="1"/>
    <row r="67" ht="18.95" customHeight="1"/>
    <row r="68" ht="18.95" customHeight="1"/>
    <row r="69" ht="18.95" customHeight="1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O105"/>
  <sheetViews>
    <sheetView zoomScale="69" zoomScaleNormal="69" zoomScalePageLayoutView="69" workbookViewId="0">
      <pane xSplit="5" ySplit="1" topLeftCell="F37" activePane="bottomRight" state="frozenSplit"/>
      <selection pane="topRight" activeCell="F1" sqref="F1"/>
      <selection pane="bottomLeft" activeCell="A2" sqref="A2"/>
      <selection pane="bottomRight" activeCell="Q45" sqref="Q45"/>
    </sheetView>
  </sheetViews>
  <sheetFormatPr baseColWidth="8" defaultColWidth="8.85546875" defaultRowHeight="15"/>
  <cols>
    <col width="12.140625" customWidth="1" min="2" max="2"/>
    <col width="47.42578125" customWidth="1" style="70" min="3" max="3"/>
    <col width="12.140625" customWidth="1" min="4" max="4"/>
    <col width="15.85546875" customWidth="1" min="5" max="12"/>
    <col width="13.42578125" customWidth="1" min="13" max="24"/>
    <col width="15.140625" customWidth="1" min="25" max="27"/>
    <col width="13.42578125" customWidth="1" min="28" max="66"/>
    <col width="13" customWidth="1" min="67" max="67"/>
  </cols>
  <sheetData>
    <row r="1" ht="65.25" customFormat="1" customHeight="1" s="28">
      <c r="A1" s="11" t="n"/>
      <c r="B1" s="173" t="inlineStr">
        <is>
          <t xml:space="preserve">Posting Date </t>
        </is>
      </c>
      <c r="C1" s="67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A210521BF2POWER</t>
        </is>
      </c>
      <c r="G1" s="22" t="inlineStr">
        <is>
          <t>A211029B519ADEV</t>
        </is>
      </c>
      <c r="H1" s="22" t="inlineStr">
        <is>
          <t>A211213BA5B8C9DEV1</t>
        </is>
      </c>
      <c r="I1" s="22" t="inlineStr">
        <is>
          <t>A2201BA6B2C0ENSORV2</t>
        </is>
      </c>
      <c r="J1" s="22" t="inlineStr">
        <is>
          <t>B620 Harambe, Proto1</t>
        </is>
      </c>
      <c r="K1" s="22" t="inlineStr">
        <is>
          <t>A211217D8XPERIDOTTOBF3</t>
        </is>
      </c>
      <c r="L1" s="22" t="inlineStr">
        <is>
          <t>A220104D32CLOSEDLOOP</t>
        </is>
      </c>
      <c r="M1" s="22" t="inlineStr">
        <is>
          <t>A211223D84FAIRFIELD</t>
        </is>
      </c>
      <c r="N1" s="22" t="inlineStr">
        <is>
          <t>A211004E5CARMELEON</t>
        </is>
      </c>
      <c r="O1" s="22" t="inlineStr">
        <is>
          <t>A211208E91CLUTCH</t>
        </is>
      </c>
      <c r="P1" s="22" t="inlineStr">
        <is>
          <t>A2110EA1B0C0D0PUL</t>
        </is>
      </c>
      <c r="Q1" s="22" t="inlineStr">
        <is>
          <t>A220126J5X7DEV1</t>
        </is>
      </c>
      <c r="R1" s="22" t="inlineStr">
        <is>
          <t>A211122JA7B2C0MAHI</t>
        </is>
      </c>
      <c r="S1" s="22" t="inlineStr">
        <is>
          <t>A211208T193CHIMPDEBUGG1</t>
        </is>
      </c>
      <c r="T1" s="22" t="inlineStr">
        <is>
          <t>A210818T306COYOTEMAXX</t>
        </is>
      </c>
      <c r="U1" s="22" t="inlineStr">
        <is>
          <t>A210920T306MONARCHHALO</t>
        </is>
      </c>
      <c r="V1" s="22" t="inlineStr">
        <is>
          <t>A2110TA4B0C1ATHENS</t>
        </is>
      </c>
      <c r="W1" s="22" t="inlineStr">
        <is>
          <t>A211227T401DELPHI</t>
        </is>
      </c>
      <c r="X1" s="22" t="inlineStr">
        <is>
          <t>A211221T506FOLIO</t>
        </is>
      </c>
      <c r="Y1" s="22" t="inlineStr">
        <is>
          <t xml:space="preserve">A210915T683NOODLEHS </t>
        </is>
      </c>
      <c r="Z1" s="22" t="inlineStr">
        <is>
          <t>A220121T683TOOTHPERIDO</t>
        </is>
      </c>
      <c r="AA1" s="22" t="inlineStr">
        <is>
          <t>A210719T841LLTIBOARDS</t>
        </is>
      </c>
      <c r="AB1" s="22" t="inlineStr">
        <is>
          <t>A210409T841CROSSBONES</t>
        </is>
      </c>
      <c r="AC1" s="22" t="inlineStr">
        <is>
          <t>A210930T841ISHTAR</t>
        </is>
      </c>
      <c r="AD1" s="22" t="inlineStr">
        <is>
          <t>A211001T841LLTSUMMER</t>
        </is>
      </c>
      <c r="AE1" s="22" t="inlineStr">
        <is>
          <t>A220125T841LLTFALL</t>
        </is>
      </c>
      <c r="AF1" s="22" t="inlineStr">
        <is>
          <t>A210903T841LUNAR</t>
        </is>
      </c>
      <c r="AG1" s="22" t="inlineStr">
        <is>
          <t>A211116TA8B4C1ROLYCOLYLS</t>
        </is>
      </c>
      <c r="AH1" s="22" t="inlineStr">
        <is>
          <t>A210618T995TAMBADEV2</t>
        </is>
      </c>
      <c r="AI1" s="22" t="inlineStr">
        <is>
          <t>A211025T1023MERCURYDEV</t>
        </is>
      </c>
      <c r="AJ1" s="22" t="inlineStr">
        <is>
          <t>A211108T1023OLYMPUSDEV1</t>
        </is>
      </c>
      <c r="AK1" s="177" t="inlineStr">
        <is>
          <t>A121108T1096LYRAP0</t>
        </is>
      </c>
      <c r="AL1" s="177" t="inlineStr">
        <is>
          <t>A210708T1251ONO2MLB</t>
        </is>
      </c>
      <c r="AM1" s="177" t="inlineStr">
        <is>
          <t>A210919T2345ARCO</t>
        </is>
      </c>
      <c r="AN1" s="177" t="inlineStr">
        <is>
          <t>A211222T359WKMNMETAL</t>
        </is>
      </c>
      <c r="AO1" s="177" t="inlineStr">
        <is>
          <t>A2112TA6B5C0D2MLB1</t>
        </is>
      </c>
      <c r="AP1" s="177" t="inlineStr">
        <is>
          <t>A220107T1023ECHOP1</t>
        </is>
      </c>
      <c r="AQ1" s="177" t="inlineStr">
        <is>
          <t>WM1 Long Lead time (2022)</t>
        </is>
      </c>
      <c r="AR1" s="177" t="inlineStr">
        <is>
          <t>A210622X1230DEBUGDNGL</t>
        </is>
      </c>
      <c r="AS1" s="177" t="inlineStr">
        <is>
          <t>A210615X1230MLBEVT</t>
        </is>
      </c>
      <c r="AT1" s="177" t="inlineStr">
        <is>
          <t>A210910X2260DEV2 (J407 Dev)</t>
        </is>
      </c>
      <c r="AU1" s="177" t="inlineStr">
        <is>
          <t>A210819X2260MLBB (J407 MLB)</t>
        </is>
      </c>
      <c r="AV1" s="177" t="inlineStr">
        <is>
          <t>A211108X2281FLEX</t>
        </is>
      </c>
      <c r="AW1" s="22" t="inlineStr">
        <is>
          <t>A210624X2281MLB</t>
        </is>
      </c>
      <c r="AX1" s="22" t="inlineStr">
        <is>
          <t>A210624X2281WAV</t>
        </is>
      </c>
      <c r="AY1" s="22" t="inlineStr">
        <is>
          <t>A2110XA2B3C7D0AGNES</t>
        </is>
      </c>
      <c r="AZ1" s="22" t="inlineStr">
        <is>
          <t>A211217X2378AMBERTEST</t>
        </is>
      </c>
      <c r="BA1" s="22" t="inlineStr">
        <is>
          <t>A2112XA2B3C7D8GEMS1</t>
        </is>
      </c>
      <c r="BB1" s="22" t="inlineStr">
        <is>
          <t>A211026X2411ARPER2</t>
        </is>
      </c>
      <c r="BC1" s="22" t="inlineStr">
        <is>
          <t>A210318XA2B4C1D1CARPOPERFORMANCE</t>
        </is>
      </c>
      <c r="BD1" s="22" t="inlineStr">
        <is>
          <t>A210729X2411LEDA</t>
        </is>
      </c>
      <c r="BE1" s="22" t="inlineStr">
        <is>
          <t>A210415XA2B4C1D1PAEVBs</t>
        </is>
      </c>
      <c r="BF1" s="177" t="inlineStr">
        <is>
          <t>A21083X2411PCIEBRIDGE</t>
        </is>
      </c>
      <c r="BG1" s="177" t="inlineStr">
        <is>
          <t>A220120X2411POC</t>
        </is>
      </c>
      <c r="BH1" s="177" t="inlineStr">
        <is>
          <t>A210803X2411RFBRIDGE1</t>
        </is>
      </c>
      <c r="BI1" s="177" t="inlineStr">
        <is>
          <t>A210729X2411RFDEV</t>
        </is>
      </c>
      <c r="BJ1" s="22" t="inlineStr">
        <is>
          <t>A210929X2411RFEB31</t>
        </is>
      </c>
      <c r="BK1" s="22" t="inlineStr">
        <is>
          <t>A220107X2617RFDEV</t>
        </is>
      </c>
      <c r="BL1" s="22" t="inlineStr">
        <is>
          <t>A211203X2940GDCSONNET</t>
        </is>
      </c>
      <c r="BM1" s="22" t="inlineStr">
        <is>
          <t>A211222X2940MOTION</t>
        </is>
      </c>
      <c r="BN1" s="178" t="inlineStr">
        <is>
          <t>Total Amount</t>
        </is>
      </c>
    </row>
    <row r="2" ht="18.95" customHeight="1">
      <c r="A2" s="5" t="n">
        <v>1</v>
      </c>
      <c r="B2" s="179" t="n">
        <v>44596</v>
      </c>
      <c r="C2" s="68" t="inlineStr">
        <is>
          <t>DIGIKEY-4500645096</t>
        </is>
      </c>
      <c r="D2" s="180" t="n">
        <v>44564</v>
      </c>
      <c r="E2" s="181" t="n">
        <v>2.04</v>
      </c>
      <c r="F2" s="182" t="n"/>
      <c r="G2" s="182" t="n"/>
      <c r="H2" s="182" t="n"/>
      <c r="I2" s="182" t="n"/>
      <c r="J2" s="182" t="n"/>
      <c r="K2" s="183" t="n">
        <v>2.04</v>
      </c>
      <c r="L2" s="182" t="n"/>
      <c r="M2" s="182" t="n"/>
      <c r="N2" s="182" t="n"/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2" t="n"/>
      <c r="AC2" s="182" t="n"/>
      <c r="AD2" s="182" t="n"/>
      <c r="AE2" s="182" t="n"/>
      <c r="AF2" s="182" t="n"/>
      <c r="AG2" s="182" t="n"/>
      <c r="AH2" s="182" t="n"/>
      <c r="AI2" s="182" t="n"/>
      <c r="AJ2" s="182" t="n"/>
      <c r="AK2" s="182" t="n"/>
      <c r="AL2" s="182" t="n"/>
      <c r="AM2" s="182" t="n"/>
      <c r="AN2" s="182" t="n"/>
      <c r="AO2" s="182" t="n"/>
      <c r="AP2" s="182" t="n"/>
      <c r="AQ2" s="182" t="n"/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2" t="n"/>
      <c r="BD2" s="182" t="n"/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182" t="n"/>
      <c r="BN2" s="185">
        <f>SUM(F2:BM2)</f>
        <v/>
      </c>
      <c r="BO2" s="186">
        <f>E2-BN2</f>
        <v/>
      </c>
    </row>
    <row r="3" ht="18.95" customHeight="1">
      <c r="A3" s="5" t="n">
        <v>2</v>
      </c>
      <c r="B3" s="179" t="n">
        <v>44596</v>
      </c>
      <c r="C3" s="68" t="inlineStr">
        <is>
          <t>DIGIKEY-4500645281</t>
        </is>
      </c>
      <c r="D3" s="180" t="n">
        <v>44564</v>
      </c>
      <c r="E3" s="181" t="n">
        <v>142.24</v>
      </c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3" t="n">
        <v>142.24</v>
      </c>
      <c r="BB3" s="183" t="n"/>
      <c r="BC3" s="182" t="n"/>
      <c r="BD3" s="182" t="n"/>
      <c r="BE3" s="182" t="n"/>
      <c r="BF3" s="182" t="n"/>
      <c r="BG3" s="182" t="n"/>
      <c r="BH3" s="182" t="n"/>
      <c r="BI3" s="235" t="n"/>
      <c r="BJ3" s="182" t="n"/>
      <c r="BK3" s="182" t="n"/>
      <c r="BL3" s="182" t="n"/>
      <c r="BM3" s="182" t="n"/>
      <c r="BN3" s="185">
        <f>SUM(F3:BM3)</f>
        <v/>
      </c>
      <c r="BO3" s="186">
        <f>E3-BN3</f>
        <v/>
      </c>
    </row>
    <row r="4" ht="18.95" customHeight="1">
      <c r="A4" s="5" t="n">
        <v>3</v>
      </c>
      <c r="B4" s="179" t="n">
        <v>44596</v>
      </c>
      <c r="C4" s="68" t="inlineStr">
        <is>
          <t>DIGIKEY-4500645571</t>
        </is>
      </c>
      <c r="D4" s="180" t="n">
        <v>44564</v>
      </c>
      <c r="E4" s="181" t="n">
        <v>24.16</v>
      </c>
      <c r="F4" s="182" t="n"/>
      <c r="G4" s="182" t="n"/>
      <c r="H4" s="183" t="n">
        <v>24.16</v>
      </c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235" t="n"/>
      <c r="AL4" s="182" t="n"/>
      <c r="AM4" s="182" t="n"/>
      <c r="AN4" s="182" t="n"/>
      <c r="AO4" s="182" t="n"/>
      <c r="AP4" s="182" t="n"/>
      <c r="AQ4" s="235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5">
        <f>SUM(F4:BM4)</f>
        <v/>
      </c>
      <c r="BO4" s="186">
        <f>E4-BN4</f>
        <v/>
      </c>
    </row>
    <row r="5" ht="18.95" customHeight="1">
      <c r="A5" s="5" t="n">
        <v>4</v>
      </c>
      <c r="B5" s="179" t="n">
        <v>44596</v>
      </c>
      <c r="C5" s="68" t="inlineStr">
        <is>
          <t>DIGIKEY-4500645726</t>
        </is>
      </c>
      <c r="D5" s="180" t="n">
        <v>44564</v>
      </c>
      <c r="E5" s="181" t="n">
        <v>0.7</v>
      </c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235" t="n"/>
      <c r="AL5" s="182" t="n"/>
      <c r="AM5" s="182" t="n"/>
      <c r="AN5" s="183" t="n">
        <v>0.7</v>
      </c>
      <c r="AO5" s="182" t="n"/>
      <c r="AP5" s="182" t="n"/>
      <c r="AQ5" s="235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5">
        <f>SUM(F5:BM5)</f>
        <v/>
      </c>
      <c r="BO5" s="186">
        <f>E5-BN5</f>
        <v/>
      </c>
    </row>
    <row r="6" ht="18.95" customHeight="1">
      <c r="A6" s="5" t="n">
        <v>5</v>
      </c>
      <c r="B6" s="179" t="n">
        <v>44596</v>
      </c>
      <c r="C6" s="68" t="inlineStr">
        <is>
          <t>DIGIKEY-4500645733</t>
        </is>
      </c>
      <c r="D6" s="180" t="n">
        <v>44564</v>
      </c>
      <c r="E6" s="181" t="n">
        <v>111.06</v>
      </c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3" t="n">
        <v>111.06</v>
      </c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235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5">
        <f>SUM(F6:BM6)</f>
        <v/>
      </c>
      <c r="BO6" s="186">
        <f>E6-BN6</f>
        <v/>
      </c>
    </row>
    <row r="7" ht="18.95" customHeight="1">
      <c r="A7" s="5" t="n">
        <v>6</v>
      </c>
      <c r="B7" s="179" t="n">
        <v>44596</v>
      </c>
      <c r="C7" s="99" t="inlineStr">
        <is>
          <t>DIGIKEY-4500645830</t>
        </is>
      </c>
      <c r="D7" s="180" t="n">
        <v>44564</v>
      </c>
      <c r="E7" s="181" t="n">
        <v>39.59</v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235" t="n"/>
      <c r="AL7" s="182" t="n"/>
      <c r="AM7" s="182" t="n"/>
      <c r="AN7" s="182" t="n"/>
      <c r="AO7" s="182" t="n"/>
      <c r="AP7" s="182" t="n"/>
      <c r="AQ7" s="235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3" t="n">
        <v>39.59</v>
      </c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5">
        <f>SUM(F7:BM7)</f>
        <v/>
      </c>
      <c r="BO7" s="186">
        <f>E7-BN7</f>
        <v/>
      </c>
    </row>
    <row r="8" ht="18.95" customHeight="1">
      <c r="A8" s="5" t="n">
        <v>7</v>
      </c>
      <c r="B8" s="179" t="n">
        <v>44596</v>
      </c>
      <c r="C8" s="68" t="inlineStr">
        <is>
          <t>DIGIKEY-4500644746</t>
        </is>
      </c>
      <c r="D8" s="180" t="n">
        <v>44551</v>
      </c>
      <c r="E8" s="181" t="n">
        <v>17.67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3" t="n">
        <v>17.67</v>
      </c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235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5">
        <f>SUM(F8:BM8)</f>
        <v/>
      </c>
      <c r="BO8" s="186">
        <f>E8-BN8</f>
        <v/>
      </c>
    </row>
    <row r="9" ht="18.95" customHeight="1">
      <c r="A9" s="5" t="n">
        <v>8</v>
      </c>
      <c r="B9" s="179" t="n">
        <v>44596</v>
      </c>
      <c r="C9" s="68" t="inlineStr">
        <is>
          <t>DIGIKEY-4500623652</t>
        </is>
      </c>
      <c r="D9" s="180" t="n">
        <v>44559</v>
      </c>
      <c r="E9" s="181" t="n">
        <v>11.41</v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3" t="n">
        <v>11.41</v>
      </c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5">
        <f>SUM(F9:BM9)</f>
        <v/>
      </c>
      <c r="BO9" s="186">
        <f>E9-BN9</f>
        <v/>
      </c>
    </row>
    <row r="10" ht="18.95" customHeight="1">
      <c r="A10" s="5" t="n">
        <v>9</v>
      </c>
      <c r="B10" s="179" t="n">
        <v>44596</v>
      </c>
      <c r="C10" s="68" t="inlineStr">
        <is>
          <t>DIGIKEY-4500645101</t>
        </is>
      </c>
      <c r="D10" s="180" t="n">
        <v>44553</v>
      </c>
      <c r="E10" s="181" t="n">
        <v>225.16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235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3" t="n">
        <v>225.16</v>
      </c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5">
        <f>SUM(F10:BM10)</f>
        <v/>
      </c>
      <c r="BO10" s="186">
        <f>E10-BN10</f>
        <v/>
      </c>
    </row>
    <row r="11" ht="18.95" customHeight="1">
      <c r="A11" s="5" t="n">
        <v>10</v>
      </c>
      <c r="B11" s="179" t="n">
        <v>44596</v>
      </c>
      <c r="C11" s="68" t="inlineStr">
        <is>
          <t>DIGIKEY-4500645237</t>
        </is>
      </c>
      <c r="D11" s="180" t="n">
        <v>44553</v>
      </c>
      <c r="E11" s="181" t="n">
        <v>1.69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3" t="n">
        <v>1.69</v>
      </c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5">
        <f>SUM(F11:BM11)</f>
        <v/>
      </c>
      <c r="BO11" s="186">
        <f>E11-BN11</f>
        <v/>
      </c>
    </row>
    <row r="12" ht="18.95" customHeight="1">
      <c r="A12" s="5" t="n">
        <v>11</v>
      </c>
      <c r="B12" s="179" t="n">
        <v>44596</v>
      </c>
      <c r="C12" s="68" t="inlineStr">
        <is>
          <t>DIGIKEY-4500645290</t>
        </is>
      </c>
      <c r="D12" s="180" t="n">
        <v>44557</v>
      </c>
      <c r="E12" s="181" t="n">
        <v>30.89</v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3" t="n">
        <v>30.89</v>
      </c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5">
        <f>SUM(F12:BM12)</f>
        <v/>
      </c>
      <c r="BO12" s="186">
        <f>E12-BN12</f>
        <v/>
      </c>
    </row>
    <row r="13" ht="18.95" customHeight="1">
      <c r="A13" s="5" t="n">
        <v>12</v>
      </c>
      <c r="B13" s="179" t="n">
        <v>44596</v>
      </c>
      <c r="C13" s="91" t="inlineStr">
        <is>
          <t>DIGIKEY-4500645737</t>
        </is>
      </c>
      <c r="D13" s="180" t="n">
        <v>44559</v>
      </c>
      <c r="E13" s="181" t="n">
        <v>20.26</v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3" t="n">
        <v>20.26</v>
      </c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5">
        <f>SUM(F13:BM13)</f>
        <v/>
      </c>
      <c r="BO13" s="186">
        <f>E13-BN13</f>
        <v/>
      </c>
    </row>
    <row r="14" ht="18.95" customHeight="1">
      <c r="A14" s="5" t="n">
        <v>13</v>
      </c>
      <c r="B14" s="179" t="n">
        <v>44596</v>
      </c>
      <c r="C14" s="68" t="inlineStr">
        <is>
          <t>DIGIKEY-4500645828</t>
        </is>
      </c>
      <c r="D14" s="180" t="n">
        <v>44560</v>
      </c>
      <c r="E14" s="181" t="n">
        <v>2.04</v>
      </c>
      <c r="F14" s="182" t="n"/>
      <c r="G14" s="182" t="n"/>
      <c r="H14" s="182" t="n"/>
      <c r="I14" s="182" t="n"/>
      <c r="J14" s="182" t="n"/>
      <c r="K14" s="182" t="n"/>
      <c r="L14" s="182" t="n"/>
      <c r="M14" s="183" t="n">
        <v>2.04</v>
      </c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5">
        <f>SUM(F14:BM14)</f>
        <v/>
      </c>
      <c r="BO14" s="186">
        <f>E14-BN14</f>
        <v/>
      </c>
    </row>
    <row r="15" ht="18.95" customHeight="1">
      <c r="A15" s="5" t="n">
        <v>14</v>
      </c>
      <c r="B15" s="179" t="n">
        <v>44596</v>
      </c>
      <c r="C15" s="68" t="inlineStr">
        <is>
          <t>DIGIKEY-4500646232</t>
        </is>
      </c>
      <c r="D15" s="180" t="n">
        <v>44567</v>
      </c>
      <c r="E15" s="181" t="n">
        <v>18</v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3" t="n">
        <v>18</v>
      </c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5">
        <f>SUM(F15:BM15)</f>
        <v/>
      </c>
      <c r="BO15" s="186">
        <f>E15-BN15</f>
        <v/>
      </c>
    </row>
    <row r="16" ht="18.95" customHeight="1">
      <c r="A16" s="5" t="n">
        <v>15</v>
      </c>
      <c r="B16" s="179" t="n">
        <v>44596</v>
      </c>
      <c r="C16" s="68" t="inlineStr">
        <is>
          <t>DIGIKEY-4500646714</t>
        </is>
      </c>
      <c r="D16" s="180" t="n">
        <v>44571</v>
      </c>
      <c r="E16" s="181" t="n">
        <v>0.83</v>
      </c>
      <c r="F16" s="182" t="n"/>
      <c r="G16" s="182" t="n"/>
      <c r="H16" s="183" t="n">
        <v>0.83</v>
      </c>
      <c r="I16" s="182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5">
        <f>SUM(F16:BM16)</f>
        <v/>
      </c>
      <c r="BO16" s="186">
        <f>E16-BN16</f>
        <v/>
      </c>
    </row>
    <row r="17" ht="18.95" customHeight="1">
      <c r="A17" s="5" t="n">
        <v>16</v>
      </c>
      <c r="B17" s="179" t="n">
        <v>44596</v>
      </c>
      <c r="C17" s="99" t="inlineStr">
        <is>
          <t>DIGIKEY-4500646853</t>
        </is>
      </c>
      <c r="D17" s="180" t="n">
        <v>44573</v>
      </c>
      <c r="E17" s="181">
        <f>116.81+290.72</f>
        <v/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3">
        <f>116.81+290.72</f>
        <v/>
      </c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5">
        <f>SUM(F17:BM17)</f>
        <v/>
      </c>
      <c r="BO17" s="186">
        <f>E17-BN17</f>
        <v/>
      </c>
    </row>
    <row r="18" ht="18.95" customHeight="1">
      <c r="A18" s="5" t="n">
        <v>17</v>
      </c>
      <c r="B18" s="179" t="n">
        <v>44596</v>
      </c>
      <c r="C18" s="68" t="inlineStr">
        <is>
          <t>DIGIKEY-4500646899</t>
        </is>
      </c>
      <c r="D18" s="180" t="n">
        <v>44573</v>
      </c>
      <c r="E18" s="181" t="n">
        <v>4.04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3" t="n">
        <v>4.04</v>
      </c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5">
        <f>SUM(F18:BM18)</f>
        <v/>
      </c>
      <c r="BO18" s="186">
        <f>E18-BN18</f>
        <v/>
      </c>
    </row>
    <row r="19" ht="18.95" customHeight="1">
      <c r="A19" s="5" t="n">
        <v>18</v>
      </c>
      <c r="B19" s="179" t="n">
        <v>44596</v>
      </c>
      <c r="C19" s="68" t="inlineStr">
        <is>
          <t>DIGIKEY-4500641609</t>
        </is>
      </c>
      <c r="D19" s="180" t="n">
        <v>44574</v>
      </c>
      <c r="E19" s="181" t="n">
        <v>4.7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3" t="n">
        <v>4.7</v>
      </c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5">
        <f>SUM(F19:BM19)</f>
        <v/>
      </c>
      <c r="BO19" s="186">
        <f>E19-BN19</f>
        <v/>
      </c>
    </row>
    <row r="20" ht="18.95" customHeight="1">
      <c r="A20" s="5" t="n">
        <v>19</v>
      </c>
      <c r="B20" s="179" t="n">
        <v>44596</v>
      </c>
      <c r="C20" s="68" t="inlineStr">
        <is>
          <t>DIGIKEY-4500646317</t>
        </is>
      </c>
      <c r="D20" s="180" t="n">
        <v>44567</v>
      </c>
      <c r="E20" s="181" t="n">
        <v>48.6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3" t="n">
        <v>48.6</v>
      </c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5">
        <f>SUM(F20:BM20)</f>
        <v/>
      </c>
      <c r="BO20" s="186">
        <f>E20-BN20</f>
        <v/>
      </c>
    </row>
    <row r="21" ht="18.95" customHeight="1">
      <c r="A21" s="5" t="n">
        <v>20</v>
      </c>
      <c r="B21" s="179" t="n">
        <v>44596</v>
      </c>
      <c r="C21" s="68" t="inlineStr">
        <is>
          <t>DIGIKEY-4500646465</t>
        </is>
      </c>
      <c r="D21" s="180" t="n">
        <v>44568</v>
      </c>
      <c r="E21" s="181" t="n">
        <v>91.58</v>
      </c>
      <c r="F21" s="182" t="n"/>
      <c r="G21" s="182" t="n"/>
      <c r="H21" s="182" t="n"/>
      <c r="I21" s="182" t="n"/>
      <c r="J21" s="182" t="n"/>
      <c r="K21" s="182" t="n"/>
      <c r="L21" s="183" t="n">
        <v>91.58</v>
      </c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5">
        <f>SUM(F21:BM21)</f>
        <v/>
      </c>
      <c r="BO21" s="186">
        <f>E21-BN21</f>
        <v/>
      </c>
    </row>
    <row r="22" ht="18.95" customHeight="1">
      <c r="A22" s="5" t="n">
        <v>21</v>
      </c>
      <c r="B22" s="179" t="n">
        <v>44596</v>
      </c>
      <c r="C22" s="68" t="inlineStr">
        <is>
          <t>DIGIKEY-4500646553</t>
        </is>
      </c>
      <c r="D22" s="180" t="n">
        <v>44571</v>
      </c>
      <c r="E22" s="181" t="n">
        <v>111.58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3" t="n">
        <v>111.58</v>
      </c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235" t="n"/>
      <c r="AN22" s="235" t="n"/>
      <c r="AO22" s="235" t="n"/>
      <c r="AP22" s="235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2" t="n"/>
      <c r="BL22" s="182" t="n"/>
      <c r="BM22" s="182" t="n"/>
      <c r="BN22" s="185">
        <f>SUM(F22:BM22)</f>
        <v/>
      </c>
      <c r="BO22" s="186">
        <f>E22-BN22</f>
        <v/>
      </c>
    </row>
    <row r="23" ht="18.95" customHeight="1">
      <c r="A23" s="5" t="n">
        <v>22</v>
      </c>
      <c r="B23" s="179" t="n">
        <v>44596</v>
      </c>
      <c r="C23" s="68" t="inlineStr">
        <is>
          <t>DIGIKEY-4500628373</t>
        </is>
      </c>
      <c r="D23" s="180" t="n">
        <v>44572</v>
      </c>
      <c r="E23" s="181" t="n">
        <v>11.8</v>
      </c>
      <c r="F23" s="183" t="n">
        <v>11.8</v>
      </c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5">
        <f>SUM(F23:BM23)</f>
        <v/>
      </c>
      <c r="BO23" s="186">
        <f>E23-BN23</f>
        <v/>
      </c>
    </row>
    <row r="24" ht="18.95" customHeight="1">
      <c r="A24" s="5" t="n">
        <v>23</v>
      </c>
      <c r="B24" s="179" t="n">
        <v>44596</v>
      </c>
      <c r="C24" s="68" t="inlineStr">
        <is>
          <t>DIGIKEY-4500639141</t>
        </is>
      </c>
      <c r="D24" s="180" t="n">
        <v>44572</v>
      </c>
      <c r="E24" s="181" t="n">
        <v>45.57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3" t="n">
        <v>45.57</v>
      </c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5">
        <f>SUM(F24:BM24)</f>
        <v/>
      </c>
      <c r="BO24" s="186">
        <f>E24-BN24</f>
        <v/>
      </c>
    </row>
    <row r="25" ht="18.95" customHeight="1">
      <c r="A25" s="5" t="n">
        <v>24</v>
      </c>
      <c r="B25" s="179" t="n">
        <v>44596</v>
      </c>
      <c r="C25" s="68" t="inlineStr">
        <is>
          <t>DIGIKEY-4500646495</t>
        </is>
      </c>
      <c r="D25" s="180" t="n">
        <v>44571</v>
      </c>
      <c r="E25" s="181" t="n">
        <v>26.4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3" t="n">
        <v>26.4</v>
      </c>
      <c r="BL25" s="182" t="n"/>
      <c r="BM25" s="182" t="n"/>
      <c r="BN25" s="185">
        <f>SUM(F25:BM25)</f>
        <v/>
      </c>
      <c r="BO25" s="186">
        <f>E25-BN25</f>
        <v/>
      </c>
    </row>
    <row r="26" ht="18.95" customHeight="1">
      <c r="A26" s="5" t="n">
        <v>25</v>
      </c>
      <c r="B26" s="179" t="n">
        <v>44596</v>
      </c>
      <c r="C26" s="68" t="inlineStr">
        <is>
          <t>DIGIKEY-4500646741</t>
        </is>
      </c>
      <c r="D26" s="180" t="n">
        <v>44572</v>
      </c>
      <c r="E26" s="181" t="n">
        <v>365.9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3" t="n">
        <v>365.9</v>
      </c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5">
        <f>SUM(F26:BM26)</f>
        <v/>
      </c>
      <c r="BO26" s="186">
        <f>E26-BN26</f>
        <v/>
      </c>
    </row>
    <row r="27" ht="18.95" customHeight="1">
      <c r="A27" s="5" t="n">
        <v>26</v>
      </c>
      <c r="B27" s="179" t="n">
        <v>44596</v>
      </c>
      <c r="C27" s="68" t="inlineStr">
        <is>
          <t>DIGIKEY-4500647519</t>
        </is>
      </c>
      <c r="D27" s="180" t="n">
        <v>44578</v>
      </c>
      <c r="E27" s="181" t="n">
        <v>5.68</v>
      </c>
      <c r="F27" s="182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3" t="n">
        <v>5.68</v>
      </c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5">
        <f>SUM(F27:BM27)</f>
        <v/>
      </c>
      <c r="BO27" s="186">
        <f>E27-BN27</f>
        <v/>
      </c>
    </row>
    <row r="28" ht="18.95" customHeight="1">
      <c r="A28" s="5" t="n">
        <v>27</v>
      </c>
      <c r="B28" s="179" t="n">
        <v>44596</v>
      </c>
      <c r="C28" s="68" t="inlineStr">
        <is>
          <t>SAMTEC-4500646634</t>
        </is>
      </c>
      <c r="D28" s="180" t="n">
        <v>44573</v>
      </c>
      <c r="E28" s="181" t="n">
        <v>44.42</v>
      </c>
      <c r="F28" s="182" t="n"/>
      <c r="G28" s="182" t="n"/>
      <c r="H28" s="182" t="n"/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3" t="n">
        <v>44.42</v>
      </c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5">
        <f>SUM(F28:BM28)</f>
        <v/>
      </c>
      <c r="BO28" s="186">
        <f>E28-BN28</f>
        <v/>
      </c>
    </row>
    <row r="29" ht="18.95" customHeight="1">
      <c r="A29" s="5" t="n">
        <v>28</v>
      </c>
      <c r="B29" s="179" t="n">
        <v>44596</v>
      </c>
      <c r="C29" s="68" t="inlineStr">
        <is>
          <t>DIGIKEY-4500642156</t>
        </is>
      </c>
      <c r="D29" s="180" t="n">
        <v>44912</v>
      </c>
      <c r="E29" s="181" t="n">
        <v>14</v>
      </c>
      <c r="F29" s="182" t="n"/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3" t="n">
        <v>14</v>
      </c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5">
        <f>SUM(F29:BM29)</f>
        <v/>
      </c>
      <c r="BO29" s="186">
        <f>E29-BN29</f>
        <v/>
      </c>
    </row>
    <row r="30" ht="18.95" customHeight="1">
      <c r="A30" s="5" t="n">
        <v>29</v>
      </c>
      <c r="B30" s="179" t="n">
        <v>44596</v>
      </c>
      <c r="C30" s="68" t="inlineStr">
        <is>
          <t>DIGIKEY-4500649691</t>
        </is>
      </c>
      <c r="D30" s="180" t="n">
        <v>44589</v>
      </c>
      <c r="E30" s="181" t="n">
        <v>4.47</v>
      </c>
      <c r="F30" s="182" t="n"/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3" t="n">
        <v>4.47</v>
      </c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5">
        <f>SUM(F30:BM30)</f>
        <v/>
      </c>
      <c r="BO30" s="186">
        <f>E30-BN30</f>
        <v/>
      </c>
    </row>
    <row r="31" ht="18.95" customHeight="1">
      <c r="A31" s="5" t="n">
        <v>30</v>
      </c>
      <c r="B31" s="179" t="n">
        <v>44596</v>
      </c>
      <c r="C31" s="68" t="inlineStr">
        <is>
          <t>DIGIKEY-4500646355</t>
        </is>
      </c>
      <c r="D31" s="180" t="n">
        <v>44568</v>
      </c>
      <c r="E31" s="181" t="n">
        <v>5.89</v>
      </c>
      <c r="F31" s="182" t="n"/>
      <c r="G31" s="182" t="n"/>
      <c r="H31" s="182" t="n"/>
      <c r="I31" s="182" t="n"/>
      <c r="J31" s="182" t="n"/>
      <c r="K31" s="182" t="n"/>
      <c r="L31" s="182" t="n"/>
      <c r="M31" s="182" t="n"/>
      <c r="N31" s="183" t="n">
        <v>5.89</v>
      </c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5">
        <f>SUM(F31:BM31)</f>
        <v/>
      </c>
      <c r="BO31" s="186">
        <f>E31-BN31</f>
        <v/>
      </c>
    </row>
    <row r="32" ht="18.95" customHeight="1">
      <c r="A32" s="5" t="n">
        <v>31</v>
      </c>
      <c r="B32" s="179" t="n">
        <v>44602</v>
      </c>
      <c r="C32" s="68" t="inlineStr">
        <is>
          <t>ANALOG 9004152922,9004142541</t>
        </is>
      </c>
      <c r="D32" s="180" t="n">
        <v>44585</v>
      </c>
      <c r="E32" s="181" t="n">
        <v>38.76</v>
      </c>
      <c r="F32" s="182" t="n"/>
      <c r="G32" s="182" t="n"/>
      <c r="H32" s="182" t="n"/>
      <c r="I32" s="182" t="n"/>
      <c r="J32" s="182" t="n"/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2" t="n"/>
      <c r="AF32" s="182" t="n"/>
      <c r="AG32" s="182" t="n"/>
      <c r="AH32" s="182" t="n"/>
      <c r="AI32" s="182" t="n"/>
      <c r="AJ32" s="183" t="n">
        <v>38.76</v>
      </c>
      <c r="AK32" s="182" t="n"/>
      <c r="AL32" s="182" t="n"/>
      <c r="AM32" s="182" t="n"/>
      <c r="AN32" s="182" t="n"/>
      <c r="AO32" s="182" t="n"/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2" t="n"/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5">
        <f>SUM(F32:BM32)</f>
        <v/>
      </c>
      <c r="BO32" s="186">
        <f>E32-BN32</f>
        <v/>
      </c>
    </row>
    <row r="33" ht="18.95" customHeight="1">
      <c r="A33" s="5" t="n">
        <v>32</v>
      </c>
      <c r="B33" s="179" t="n">
        <v>44602</v>
      </c>
      <c r="C33" s="68" t="inlineStr">
        <is>
          <t>ANALOG 9004153497</t>
        </is>
      </c>
      <c r="D33" s="180" t="n">
        <v>44587</v>
      </c>
      <c r="E33" s="181" t="n">
        <v>19.38</v>
      </c>
      <c r="F33" s="182" t="n"/>
      <c r="G33" s="182" t="n"/>
      <c r="H33" s="182" t="n"/>
      <c r="I33" s="182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3" t="n">
        <v>19.38</v>
      </c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5">
        <f>SUM(F33:BM33)</f>
        <v/>
      </c>
      <c r="BO33" s="186">
        <f>E33-BN33</f>
        <v/>
      </c>
    </row>
    <row r="34" ht="18.95" customHeight="1">
      <c r="A34" s="5" t="n">
        <v>33</v>
      </c>
      <c r="B34" s="179" t="n">
        <v>44602</v>
      </c>
      <c r="C34" s="68" t="inlineStr">
        <is>
          <t>ANALOG 9004157427</t>
        </is>
      </c>
      <c r="D34" s="180" t="n">
        <v>44588</v>
      </c>
      <c r="E34" s="181" t="n">
        <v>19.38</v>
      </c>
      <c r="F34" s="182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3" t="n">
        <v>19.38</v>
      </c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5">
        <f>SUM(F34:BM34)</f>
        <v/>
      </c>
      <c r="BO34" s="186">
        <f>E34-BN34</f>
        <v/>
      </c>
    </row>
    <row r="35" ht="18.95" customHeight="1">
      <c r="A35" s="5" t="n">
        <v>34</v>
      </c>
      <c r="B35" s="179" t="n">
        <v>44606</v>
      </c>
      <c r="C35" s="68" t="inlineStr">
        <is>
          <t>3-454-08091</t>
        </is>
      </c>
      <c r="D35" s="180" t="n">
        <v>44567</v>
      </c>
      <c r="E35" s="181" t="n">
        <v>55</v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3" t="n">
        <v>16.25</v>
      </c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3" t="n">
        <v>38.75</v>
      </c>
      <c r="BJ35" s="182" t="n"/>
      <c r="BK35" s="182" t="n"/>
      <c r="BL35" s="182" t="n"/>
      <c r="BM35" s="182" t="n"/>
      <c r="BN35" s="185">
        <f>SUM(F35:BM35)</f>
        <v/>
      </c>
      <c r="BO35" s="186">
        <f>E35-BN35</f>
        <v/>
      </c>
    </row>
    <row r="36" ht="18.95" customHeight="1">
      <c r="A36" s="5" t="n">
        <v>35</v>
      </c>
      <c r="B36" s="179" t="n">
        <v>44606</v>
      </c>
      <c r="C36" s="68" t="inlineStr">
        <is>
          <t>3-454-93113</t>
        </is>
      </c>
      <c r="D36" s="180" t="n">
        <v>44571</v>
      </c>
      <c r="E36" s="181" t="n">
        <v>7250.77</v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3" t="n">
        <v>74.38</v>
      </c>
      <c r="V36" s="182" t="n"/>
      <c r="W36" s="182" t="n"/>
      <c r="X36" s="182" t="n"/>
      <c r="Y36" s="182" t="n"/>
      <c r="Z36" s="182" t="n"/>
      <c r="AA36" s="182" t="n"/>
      <c r="AB36" s="182" t="n"/>
      <c r="AC36" s="183" t="n">
        <v>6680.25</v>
      </c>
      <c r="AD36" s="182" t="n"/>
      <c r="AE36" s="182" t="n"/>
      <c r="AF36" s="182" t="n"/>
      <c r="AG36" s="183" t="n">
        <v>38.75</v>
      </c>
      <c r="AH36" s="182" t="n"/>
      <c r="AI36" s="182" t="n"/>
      <c r="AJ36" s="183" t="n">
        <v>324.06</v>
      </c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3" t="n">
        <v>133.33</v>
      </c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5">
        <f>SUM(F36:BM36)</f>
        <v/>
      </c>
      <c r="BO36" s="186">
        <f>E36-BN36</f>
        <v/>
      </c>
    </row>
    <row r="37" ht="18.95" customHeight="1">
      <c r="A37" s="5" t="n">
        <v>36</v>
      </c>
      <c r="B37" s="179" t="n">
        <v>44606</v>
      </c>
      <c r="C37" s="94" t="inlineStr">
        <is>
          <t>3-455-68270</t>
        </is>
      </c>
      <c r="D37" s="95" t="n">
        <v>44573</v>
      </c>
      <c r="E37" s="181" t="n">
        <v>793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3" t="n">
        <v>514.75</v>
      </c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3" t="n">
        <v>278.25</v>
      </c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5">
        <f>SUM(F37:BM37)</f>
        <v/>
      </c>
      <c r="BO37" s="186">
        <f>E37-BN37</f>
        <v/>
      </c>
    </row>
    <row r="38" ht="18.95" customHeight="1">
      <c r="A38" s="5" t="n">
        <v>37</v>
      </c>
      <c r="B38" s="179" t="n">
        <v>44606</v>
      </c>
      <c r="C38" s="94" t="inlineStr">
        <is>
          <t>7-628-90927</t>
        </is>
      </c>
      <c r="D38" s="95" t="n">
        <v>44574</v>
      </c>
      <c r="E38" s="181" t="n">
        <v>59.26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3" t="n">
        <v>29.3</v>
      </c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3" t="n">
        <v>29.96</v>
      </c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5">
        <f>SUM(F38:BM38)</f>
        <v/>
      </c>
      <c r="BO38" s="186">
        <f>E38-BN38</f>
        <v/>
      </c>
    </row>
    <row r="39" ht="18.95" customHeight="1">
      <c r="A39" s="5" t="n">
        <v>38</v>
      </c>
      <c r="B39" s="179" t="n">
        <v>44606</v>
      </c>
      <c r="C39" s="94" t="inlineStr">
        <is>
          <t>3-456-01896</t>
        </is>
      </c>
      <c r="D39" s="95" t="n">
        <v>44574</v>
      </c>
      <c r="E39" s="181" t="n">
        <v>118.42</v>
      </c>
      <c r="F39" s="182" t="n"/>
      <c r="G39" s="182" t="n"/>
      <c r="H39" s="182" t="n"/>
      <c r="I39" s="182" t="n"/>
      <c r="J39" s="182" t="n"/>
      <c r="K39" s="182" t="n"/>
      <c r="L39" s="182" t="n"/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3">
        <f>38.75+40.92+38.75</f>
        <v/>
      </c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5">
        <f>SUM(F39:BM39)</f>
        <v/>
      </c>
      <c r="BO39" s="186">
        <f>E39-BN39</f>
        <v/>
      </c>
    </row>
    <row r="40" ht="18.95" customHeight="1">
      <c r="A40" s="5" t="n">
        <v>39</v>
      </c>
      <c r="B40" s="179" t="n">
        <v>44606</v>
      </c>
      <c r="C40" s="94" t="inlineStr">
        <is>
          <t>3-456-47152</t>
        </is>
      </c>
      <c r="D40" s="95" t="n">
        <v>44575</v>
      </c>
      <c r="E40" s="181" t="n">
        <v>4049.66</v>
      </c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3" t="n">
        <v>1685.81</v>
      </c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3" t="n">
        <v>38.75</v>
      </c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3" t="n">
        <v>1434.89</v>
      </c>
      <c r="BG40" s="182" t="n"/>
      <c r="BH40" s="182" t="n"/>
      <c r="BI40" s="182" t="n"/>
      <c r="BJ40" s="182" t="n"/>
      <c r="BK40" s="182" t="n"/>
      <c r="BL40" s="183" t="n">
        <v>890.21</v>
      </c>
      <c r="BM40" s="182" t="n"/>
      <c r="BN40" s="185">
        <f>SUM(F40:BM40)</f>
        <v/>
      </c>
      <c r="BO40" s="186">
        <f>E40-BN40</f>
        <v/>
      </c>
    </row>
    <row r="41" ht="18.95" customHeight="1">
      <c r="A41" s="5" t="n">
        <v>40</v>
      </c>
      <c r="B41" s="179" t="n">
        <v>44606</v>
      </c>
      <c r="C41" s="95" t="inlineStr">
        <is>
          <t>3-456-99795</t>
        </is>
      </c>
      <c r="D41" s="95" t="n">
        <v>44578</v>
      </c>
      <c r="E41" s="181" t="n">
        <v>38.75</v>
      </c>
      <c r="F41" s="182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3" t="n">
        <v>38.75</v>
      </c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5">
        <f>SUM(F41:BM41)</f>
        <v/>
      </c>
      <c r="BO41" s="186">
        <f>E41-BN41</f>
        <v/>
      </c>
    </row>
    <row r="42" ht="18.95" customHeight="1">
      <c r="A42" s="5" t="n">
        <v>41</v>
      </c>
      <c r="B42" s="179" t="n">
        <v>44606</v>
      </c>
      <c r="C42" s="100" t="inlineStr">
        <is>
          <t>3-450-62769</t>
        </is>
      </c>
      <c r="D42" s="101" t="n">
        <v>44557</v>
      </c>
      <c r="E42" s="181" t="n">
        <v>74.94</v>
      </c>
      <c r="F42" s="182" t="n"/>
      <c r="G42" s="182" t="n"/>
      <c r="H42" s="182" t="n"/>
      <c r="I42" s="182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3" t="n">
        <v>74.94</v>
      </c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5">
        <f>SUM(F42:BM42)</f>
        <v/>
      </c>
      <c r="BO42" s="186">
        <f>E42-BN42</f>
        <v/>
      </c>
    </row>
    <row r="43" ht="18.95" customHeight="1">
      <c r="A43" s="5" t="n">
        <v>42</v>
      </c>
      <c r="B43" s="179" t="n">
        <v>44606</v>
      </c>
      <c r="C43" s="95" t="inlineStr">
        <is>
          <t>3-457-78799</t>
        </is>
      </c>
      <c r="D43" s="95" t="n">
        <v>44580</v>
      </c>
      <c r="E43" s="181" t="n">
        <v>6232.47</v>
      </c>
      <c r="F43" s="182" t="n"/>
      <c r="G43" s="182" t="n"/>
      <c r="H43" s="182" t="n"/>
      <c r="I43" s="182" t="n"/>
      <c r="J43" s="182" t="n"/>
      <c r="K43" s="182" t="n"/>
      <c r="L43" s="182" t="n"/>
      <c r="M43" s="182" t="n"/>
      <c r="N43" s="183" t="n">
        <v>59.58</v>
      </c>
      <c r="O43" s="182" t="n"/>
      <c r="P43" s="182" t="n"/>
      <c r="Q43" s="182" t="n"/>
      <c r="R43" s="182" t="n"/>
      <c r="S43" s="182" t="n"/>
      <c r="T43" s="183">
        <f>885.11+1179.63</f>
        <v/>
      </c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3" t="n">
        <v>369.5</v>
      </c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3" t="n">
        <v>3738.65</v>
      </c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5">
        <f>SUM(F43:BM43)</f>
        <v/>
      </c>
      <c r="BO43" s="186">
        <f>E43-BN43</f>
        <v/>
      </c>
    </row>
    <row r="44" ht="18.95" customHeight="1">
      <c r="A44" s="5" t="n">
        <v>43</v>
      </c>
      <c r="B44" s="179" t="n">
        <v>44606</v>
      </c>
      <c r="C44" s="68" t="inlineStr">
        <is>
          <t>3-458-62246</t>
        </is>
      </c>
      <c r="D44" s="180" t="n">
        <v>44582</v>
      </c>
      <c r="E44" s="181" t="n">
        <v>2502.42</v>
      </c>
      <c r="F44" s="182" t="n"/>
      <c r="G44" s="182" t="n"/>
      <c r="H44" s="182" t="n"/>
      <c r="I44" s="182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3" t="n">
        <v>2481.92</v>
      </c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3" t="n">
        <v>20.5</v>
      </c>
      <c r="BL44" s="182" t="n"/>
      <c r="BM44" s="182" t="n"/>
      <c r="BN44" s="185">
        <f>SUM(F44:BM44)</f>
        <v/>
      </c>
      <c r="BO44" s="186">
        <f>E44-BN44</f>
        <v/>
      </c>
    </row>
    <row r="45" ht="18.95" customHeight="1">
      <c r="A45" s="5" t="n">
        <v>44</v>
      </c>
      <c r="B45" s="179" t="n">
        <v>44606</v>
      </c>
      <c r="C45" s="118" t="inlineStr">
        <is>
          <t>3-459-62616</t>
        </is>
      </c>
      <c r="D45" s="192" t="n">
        <v>44586</v>
      </c>
      <c r="E45" s="181" t="n">
        <v>7221.08</v>
      </c>
      <c r="F45" s="182" t="n"/>
      <c r="G45" s="182" t="n"/>
      <c r="H45" s="182" t="n"/>
      <c r="I45" s="182" t="n"/>
      <c r="J45" s="182" t="n"/>
      <c r="K45" s="182" t="n"/>
      <c r="L45" s="182" t="n"/>
      <c r="M45" s="182" t="n"/>
      <c r="N45" s="182" t="n"/>
      <c r="O45" s="182" t="n"/>
      <c r="P45" s="183" t="n">
        <v>589.75</v>
      </c>
      <c r="Q45" s="182" t="n"/>
      <c r="R45" s="182" t="n"/>
      <c r="S45" s="182" t="n"/>
      <c r="T45" s="182" t="n"/>
      <c r="U45" s="182" t="n"/>
      <c r="V45" s="182" t="n"/>
      <c r="W45" s="183" t="n">
        <v>468.25</v>
      </c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3" t="n">
        <v>5842.08</v>
      </c>
      <c r="AK45" s="183" t="n">
        <v>321</v>
      </c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5">
        <f>SUM(F45:BM45)</f>
        <v/>
      </c>
      <c r="BO45" s="186">
        <f>E45-BN45</f>
        <v/>
      </c>
    </row>
    <row r="46" ht="18.95" customHeight="1">
      <c r="A46" s="5" t="n">
        <v>45</v>
      </c>
      <c r="B46" s="179" t="n">
        <v>44606</v>
      </c>
      <c r="C46" s="120" t="inlineStr">
        <is>
          <t>3-460-94406</t>
        </is>
      </c>
      <c r="D46" s="95" t="n">
        <v>44589</v>
      </c>
      <c r="E46" s="181" t="n">
        <v>278.5</v>
      </c>
      <c r="F46" s="182" t="n"/>
      <c r="G46" s="182" t="n"/>
      <c r="H46" s="182" t="n"/>
      <c r="I46" s="183" t="n">
        <v>278.5</v>
      </c>
      <c r="J46" s="182" t="n"/>
      <c r="K46" s="182" t="n"/>
      <c r="L46" s="182" t="n"/>
      <c r="M46" s="182" t="n"/>
      <c r="N46" s="182" t="n"/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5">
        <f>SUM(F46:BM46)</f>
        <v/>
      </c>
      <c r="BO46" s="186">
        <f>E46-BN46</f>
        <v/>
      </c>
    </row>
    <row r="47" ht="18.95" customHeight="1">
      <c r="A47" s="5" t="n">
        <v>46</v>
      </c>
      <c r="B47" s="179" t="n">
        <v>44606</v>
      </c>
      <c r="C47" s="94" t="inlineStr">
        <is>
          <t>3-460-01816</t>
        </is>
      </c>
      <c r="D47" s="95" t="n">
        <v>44587</v>
      </c>
      <c r="E47" s="181" t="n">
        <v>630.87</v>
      </c>
      <c r="F47" s="182" t="n"/>
      <c r="G47" s="182" t="n"/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3" t="n">
        <v>630.87</v>
      </c>
      <c r="BL47" s="182" t="n"/>
      <c r="BM47" s="182" t="n"/>
      <c r="BN47" s="185">
        <f>SUM(F47:BM47)</f>
        <v/>
      </c>
      <c r="BO47" s="186">
        <f>E47-BN47</f>
        <v/>
      </c>
    </row>
    <row r="48" ht="18.95" customHeight="1">
      <c r="A48" s="5" t="n">
        <v>47</v>
      </c>
      <c r="B48" s="179" t="n">
        <v>44606</v>
      </c>
      <c r="C48" s="94" t="inlineStr">
        <is>
          <t>7-643-52840</t>
        </is>
      </c>
      <c r="D48" s="239" t="n">
        <v>44588</v>
      </c>
      <c r="E48" s="181" t="n">
        <v>76.15000000000001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3" t="n">
        <v>6.23</v>
      </c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3" t="n">
        <v>63.71</v>
      </c>
      <c r="BE48" s="182" t="n"/>
      <c r="BF48" s="182" t="n"/>
      <c r="BG48" s="182" t="n"/>
      <c r="BH48" s="182" t="n"/>
      <c r="BI48" s="182" t="n"/>
      <c r="BJ48" s="182" t="n"/>
      <c r="BK48" s="183" t="n">
        <v>6.21</v>
      </c>
      <c r="BL48" s="182" t="n"/>
      <c r="BM48" s="182" t="n"/>
      <c r="BN48" s="185">
        <f>SUM(F48:BM48)</f>
        <v/>
      </c>
      <c r="BO48" s="186">
        <f>E48-BN48</f>
        <v/>
      </c>
    </row>
    <row r="49" ht="18.95" customHeight="1">
      <c r="A49" s="5" t="n">
        <v>48</v>
      </c>
      <c r="B49" s="179" t="n">
        <v>44606</v>
      </c>
      <c r="C49" s="100" t="inlineStr">
        <is>
          <t>3-461-49828</t>
        </is>
      </c>
      <c r="D49" s="240" t="n">
        <v>44592</v>
      </c>
      <c r="E49" s="181" t="n">
        <v>46.64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3" t="n">
        <v>46.64</v>
      </c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5">
        <f>SUM(F49:BM49)</f>
        <v/>
      </c>
      <c r="BO49" s="186">
        <f>E49-BN49</f>
        <v/>
      </c>
    </row>
    <row r="50" ht="18.95" customHeight="1">
      <c r="A50" s="5" t="n">
        <v>49</v>
      </c>
      <c r="B50" s="179" t="n">
        <v>44606</v>
      </c>
      <c r="C50" s="120" t="inlineStr">
        <is>
          <t>3-463-68809</t>
        </is>
      </c>
      <c r="D50" s="239" t="n">
        <v>44599</v>
      </c>
      <c r="E50" s="181" t="n">
        <v>964.5</v>
      </c>
      <c r="F50" s="182" t="n"/>
      <c r="G50" s="182" t="n"/>
      <c r="H50" s="182" t="n"/>
      <c r="I50" s="183" t="n">
        <v>326.25</v>
      </c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3" t="n">
        <v>39.75</v>
      </c>
      <c r="X50" s="182" t="n"/>
      <c r="Y50" s="182" t="n"/>
      <c r="Z50" s="182" t="n"/>
      <c r="AA50" s="182" t="n"/>
      <c r="AB50" s="182" t="n"/>
      <c r="AC50" s="182" t="n"/>
      <c r="AD50" s="183" t="n">
        <v>39.75</v>
      </c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3" t="n">
        <v>558.75</v>
      </c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5">
        <f>SUM(F50:BM50)</f>
        <v/>
      </c>
      <c r="BO50" s="186">
        <f>E50-BN50</f>
        <v/>
      </c>
    </row>
    <row r="51" ht="18.95" customHeight="1">
      <c r="A51" s="5" t="n">
        <v>50</v>
      </c>
      <c r="B51" s="179" t="n">
        <v>44606</v>
      </c>
      <c r="C51" s="94" t="inlineStr">
        <is>
          <t>3-462-34868</t>
        </is>
      </c>
      <c r="D51" s="239" t="n">
        <v>44594</v>
      </c>
      <c r="E51" s="181" t="n">
        <v>329.75</v>
      </c>
      <c r="F51" s="182" t="n"/>
      <c r="G51" s="182" t="n"/>
      <c r="H51" s="182" t="n"/>
      <c r="I51" s="182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3" t="n">
        <v>329.75</v>
      </c>
      <c r="BL51" s="182" t="n"/>
      <c r="BM51" s="182" t="n"/>
      <c r="BN51" s="185">
        <f>SUM(F51:BM51)</f>
        <v/>
      </c>
      <c r="BO51" s="186">
        <f>E51-BN51</f>
        <v/>
      </c>
    </row>
    <row r="52" ht="18.95" customHeight="1">
      <c r="A52" s="5" t="n">
        <v>51</v>
      </c>
      <c r="B52" s="179" t="n">
        <v>44606</v>
      </c>
      <c r="C52" s="94" t="inlineStr">
        <is>
          <t>3-462-70451</t>
        </is>
      </c>
      <c r="D52" s="239" t="n">
        <v>44595</v>
      </c>
      <c r="E52" s="181" t="n">
        <v>319.75</v>
      </c>
      <c r="F52" s="182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3" t="n">
        <v>319.75</v>
      </c>
      <c r="BN52" s="185">
        <f>SUM(F52:BM52)</f>
        <v/>
      </c>
      <c r="BO52" s="186">
        <f>E52-BN52</f>
        <v/>
      </c>
    </row>
    <row r="53" ht="18.95" customHeight="1">
      <c r="A53" s="5" t="n">
        <v>52</v>
      </c>
      <c r="B53" s="179" t="n">
        <v>44606</v>
      </c>
      <c r="C53" s="68" t="inlineStr">
        <is>
          <t>7-651-38655</t>
        </is>
      </c>
      <c r="D53" s="180" t="n">
        <v>44595</v>
      </c>
      <c r="E53" s="181" t="n">
        <v>6.23</v>
      </c>
      <c r="F53" s="182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3" t="n">
        <v>6.23</v>
      </c>
      <c r="BK53" s="182" t="n"/>
      <c r="BL53" s="182" t="n"/>
      <c r="BM53" s="182" t="n"/>
      <c r="BN53" s="185">
        <f>SUM(F53:BM53)</f>
        <v/>
      </c>
      <c r="BO53" s="186">
        <f>E53-BN53</f>
        <v/>
      </c>
    </row>
    <row r="54" ht="18.95" customHeight="1">
      <c r="A54" s="5" t="n">
        <v>53</v>
      </c>
      <c r="B54" s="179" t="n">
        <v>44606</v>
      </c>
      <c r="C54" s="68" t="inlineStr">
        <is>
          <t>Expeditors-E223208867</t>
        </is>
      </c>
      <c r="D54" s="180" t="n">
        <v>44597</v>
      </c>
      <c r="E54" s="181" t="n">
        <v>55</v>
      </c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3" t="n">
        <v>55</v>
      </c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5">
        <f>SUM(F54:BM54)</f>
        <v/>
      </c>
      <c r="BO54" s="186">
        <f>E54-BN54</f>
        <v/>
      </c>
    </row>
    <row r="55" ht="18.95" customHeight="1">
      <c r="A55" s="5" t="n">
        <v>54</v>
      </c>
      <c r="B55" s="179" t="n">
        <v>44606</v>
      </c>
      <c r="C55" s="118" t="inlineStr">
        <is>
          <t>Expeditors-E223208868</t>
        </is>
      </c>
      <c r="D55" s="192" t="n">
        <v>44597</v>
      </c>
      <c r="E55" s="181" t="n">
        <v>155.75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3" t="n">
        <v>155.75</v>
      </c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5">
        <f>SUM(F55:BM55)</f>
        <v/>
      </c>
      <c r="BO55" s="186">
        <f>E55-BN55</f>
        <v/>
      </c>
    </row>
    <row r="56" ht="18.95" customHeight="1">
      <c r="A56" s="5" t="n">
        <v>55</v>
      </c>
      <c r="B56" s="179" t="n">
        <v>44606</v>
      </c>
      <c r="C56" s="68" t="inlineStr">
        <is>
          <t>3-452-41352</t>
        </is>
      </c>
      <c r="D56" s="180" t="n">
        <v>44561</v>
      </c>
      <c r="E56" s="181" t="n">
        <v>6253.85</v>
      </c>
      <c r="F56" s="182" t="n"/>
      <c r="G56" s="183" t="n">
        <v>433.18</v>
      </c>
      <c r="H56" s="182" t="n"/>
      <c r="I56" s="182" t="n"/>
      <c r="J56" s="183" t="n">
        <v>125.68</v>
      </c>
      <c r="K56" s="183" t="n">
        <v>410.11</v>
      </c>
      <c r="L56" s="182" t="n"/>
      <c r="M56" s="182" t="n"/>
      <c r="N56" s="182" t="n"/>
      <c r="O56" s="182" t="n"/>
      <c r="P56" s="182" t="n"/>
      <c r="Q56" s="182" t="n"/>
      <c r="R56" s="183" t="n">
        <v>202.56</v>
      </c>
      <c r="S56" s="183" t="n">
        <v>96.03</v>
      </c>
      <c r="T56" s="183" t="n">
        <v>129.93</v>
      </c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3" t="n">
        <v>700.37</v>
      </c>
      <c r="AD56" s="183" t="n">
        <v>724.62</v>
      </c>
      <c r="AE56" s="182" t="n"/>
      <c r="AF56" s="183" t="n">
        <v>410.11</v>
      </c>
      <c r="AG56" s="182" t="n"/>
      <c r="AH56" s="182" t="n"/>
      <c r="AI56" s="183" t="n">
        <v>508.92</v>
      </c>
      <c r="AJ56" s="183" t="n">
        <v>220.82</v>
      </c>
      <c r="AK56" s="182" t="n"/>
      <c r="AL56" s="182" t="n"/>
      <c r="AM56" s="183" t="n">
        <v>130.19</v>
      </c>
      <c r="AN56" s="182" t="n"/>
      <c r="AO56" s="182" t="n"/>
      <c r="AP56" s="182" t="n"/>
      <c r="AQ56" s="183" t="n">
        <v>155.11</v>
      </c>
      <c r="AR56" s="182" t="n"/>
      <c r="AS56" s="182" t="n"/>
      <c r="AT56" s="182" t="n"/>
      <c r="AU56" s="182" t="n"/>
      <c r="AV56" s="182" t="n"/>
      <c r="AW56" s="183" t="n">
        <v>491.61</v>
      </c>
      <c r="AX56" s="183" t="n">
        <v>1174.65</v>
      </c>
      <c r="AY56" s="183" t="n">
        <v>113.32</v>
      </c>
      <c r="AZ56" s="182" t="n"/>
      <c r="BA56" s="182" t="n"/>
      <c r="BB56" s="182" t="n"/>
      <c r="BC56" s="183" t="n">
        <v>113.32</v>
      </c>
      <c r="BD56" s="182" t="n"/>
      <c r="BE56" s="182" t="n"/>
      <c r="BF56" s="182" t="n"/>
      <c r="BG56" s="182" t="n"/>
      <c r="BH56" s="183" t="n">
        <v>113.32</v>
      </c>
      <c r="BI56" s="182" t="n"/>
      <c r="BJ56" s="182" t="n"/>
      <c r="BK56" s="182" t="n"/>
      <c r="BL56" s="182" t="n"/>
      <c r="BM56" s="182" t="n"/>
      <c r="BN56" s="185">
        <f>SUM(F56:BM56)</f>
        <v/>
      </c>
      <c r="BO56" s="186">
        <f>E56-BN56</f>
        <v/>
      </c>
    </row>
    <row r="57" ht="18.95" customHeight="1">
      <c r="A57" s="5" t="n">
        <v>56</v>
      </c>
      <c r="B57" s="179" t="n">
        <v>44615</v>
      </c>
      <c r="C57" s="94" t="inlineStr">
        <is>
          <t>ARROW4500649228</t>
        </is>
      </c>
      <c r="D57" s="239" t="n">
        <v>44586</v>
      </c>
      <c r="E57" s="181" t="n">
        <v>117.18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9" t="n">
        <v>117.18</v>
      </c>
      <c r="BH57" s="182" t="n"/>
      <c r="BI57" s="182" t="n"/>
      <c r="BJ57" s="182" t="n"/>
      <c r="BK57" s="182" t="n"/>
      <c r="BL57" s="182" t="n"/>
      <c r="BM57" s="182" t="n"/>
      <c r="BN57" s="185">
        <f>SUM(F57:BM57)</f>
        <v/>
      </c>
      <c r="BO57" s="186">
        <f>E57-BN57</f>
        <v/>
      </c>
    </row>
    <row r="58" ht="18.95" customHeight="1">
      <c r="A58" s="5" t="n">
        <v>57</v>
      </c>
      <c r="B58" s="179" t="n">
        <v>44615</v>
      </c>
      <c r="C58" s="94" t="inlineStr">
        <is>
          <t>FUTURE4500650022</t>
        </is>
      </c>
      <c r="D58" s="239" t="n">
        <v>44592</v>
      </c>
      <c r="E58" s="181" t="n">
        <v>295.65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9" t="n">
        <v>295.65</v>
      </c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5">
        <f>SUM(F58:BM58)</f>
        <v/>
      </c>
      <c r="BO58" s="186">
        <f>E58-BN58</f>
        <v/>
      </c>
    </row>
    <row r="59" ht="18.95" customHeight="1">
      <c r="A59" s="5" t="n">
        <v>58</v>
      </c>
      <c r="B59" s="179" t="n">
        <v>44615</v>
      </c>
      <c r="C59" s="94" t="inlineStr">
        <is>
          <t>MOLEX4500624115</t>
        </is>
      </c>
      <c r="D59" s="239" t="n">
        <v>44550</v>
      </c>
      <c r="E59" s="181" t="n">
        <v>625.92</v>
      </c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9" t="n">
        <v>625.92</v>
      </c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5">
        <f>SUM(F59:BM59)</f>
        <v/>
      </c>
      <c r="BO59" s="186">
        <f>E59-BN59</f>
        <v/>
      </c>
    </row>
    <row r="60" ht="18.95" customHeight="1">
      <c r="A60" s="5" t="n">
        <v>59</v>
      </c>
      <c r="B60" s="179" t="n">
        <v>44615</v>
      </c>
      <c r="C60" s="94" t="inlineStr">
        <is>
          <t>ARROW4500652117</t>
        </is>
      </c>
      <c r="D60" s="239" t="n">
        <v>44607</v>
      </c>
      <c r="E60" s="181" t="n">
        <v>121.5</v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9" t="n">
        <v>121.5</v>
      </c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5">
        <f>SUM(F60:BM60)</f>
        <v/>
      </c>
      <c r="BO60" s="186">
        <f>E60-BN60</f>
        <v/>
      </c>
    </row>
    <row r="61" ht="18.95" customHeight="1">
      <c r="A61" s="5" t="n">
        <v>60</v>
      </c>
      <c r="B61" s="179" t="n">
        <v>44616</v>
      </c>
      <c r="C61" s="68" t="inlineStr">
        <is>
          <t>SAMTEC-15972616</t>
        </is>
      </c>
      <c r="D61" s="180" t="n">
        <v>44594</v>
      </c>
      <c r="E61" s="181" t="n">
        <v>150</v>
      </c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9" t="n">
        <v>150</v>
      </c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5">
        <f>SUM(F61:BM61)</f>
        <v/>
      </c>
      <c r="BO61" s="186">
        <f>E61-BN61</f>
        <v/>
      </c>
    </row>
    <row r="62" ht="18.95" customHeight="1">
      <c r="A62" s="5" t="n">
        <v>61</v>
      </c>
      <c r="B62" s="179" t="n"/>
      <c r="C62" s="68" t="n"/>
      <c r="D62" s="180" t="n"/>
      <c r="E62" s="181" t="n"/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5">
        <f>BU5</f>
        <v/>
      </c>
      <c r="BO62" s="186">
        <f>E62-BN62</f>
        <v/>
      </c>
    </row>
    <row r="63" ht="18.95" customHeight="1">
      <c r="A63" s="5" t="n">
        <v>62</v>
      </c>
      <c r="B63" s="179" t="n"/>
      <c r="C63" s="68" t="n"/>
      <c r="D63" s="180" t="n"/>
      <c r="E63" s="181" t="n"/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5">
        <f>SUM(F63:BM63)</f>
        <v/>
      </c>
      <c r="BO63" s="186">
        <f>E63-BN63</f>
        <v/>
      </c>
    </row>
    <row r="64" ht="18.95" customHeight="1">
      <c r="A64" s="5" t="n">
        <v>63</v>
      </c>
      <c r="B64" s="179" t="n"/>
      <c r="C64" s="68" t="n"/>
      <c r="D64" s="180" t="n"/>
      <c r="E64" s="181" t="n"/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2" t="n"/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5">
        <f>SUM(F64:BM64)</f>
        <v/>
      </c>
      <c r="BO64" s="186">
        <f>E64-BN64</f>
        <v/>
      </c>
    </row>
    <row r="65" ht="18.95" customHeight="1">
      <c r="A65" s="5" t="n">
        <v>64</v>
      </c>
      <c r="B65" s="179" t="n"/>
      <c r="C65" s="68" t="n"/>
      <c r="D65" s="180" t="n"/>
      <c r="E65" s="181" t="n"/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5">
        <f>SUM(F65:BM65)</f>
        <v/>
      </c>
      <c r="BO65" s="186">
        <f>E65-BN65</f>
        <v/>
      </c>
    </row>
    <row r="66" ht="18.95" customHeight="1">
      <c r="A66" s="5" t="n">
        <v>65</v>
      </c>
      <c r="B66" s="179" t="n"/>
      <c r="C66" s="68" t="n"/>
      <c r="D66" s="180" t="n"/>
      <c r="E66" s="181" t="n"/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5">
        <f>SUM(F66:BM66)</f>
        <v/>
      </c>
      <c r="BO66" s="186">
        <f>E66-BN66</f>
        <v/>
      </c>
    </row>
    <row r="67" ht="18.95" customHeight="1">
      <c r="A67" s="5" t="n">
        <v>66</v>
      </c>
      <c r="B67" s="179" t="n"/>
      <c r="C67" s="68" t="n"/>
      <c r="D67" s="180" t="n"/>
      <c r="E67" s="181" t="n"/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5">
        <f>SUM(F67:BM67)</f>
        <v/>
      </c>
      <c r="BO67" s="186">
        <f>E67-BN67</f>
        <v/>
      </c>
    </row>
    <row r="68" ht="18.95" customHeight="1">
      <c r="A68" s="5" t="n">
        <v>67</v>
      </c>
      <c r="B68" s="179" t="n"/>
      <c r="C68" s="68" t="n"/>
      <c r="D68" s="180" t="n"/>
      <c r="E68" s="181" t="n"/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5">
        <f>SUM(F68:BM68)</f>
        <v/>
      </c>
      <c r="BO68" s="186">
        <f>E68-BN68</f>
        <v/>
      </c>
    </row>
    <row r="69" ht="18.95" customHeight="1">
      <c r="A69" s="5" t="n">
        <v>68</v>
      </c>
      <c r="B69" s="179" t="n"/>
      <c r="C69" s="68" t="n"/>
      <c r="D69" s="180" t="n"/>
      <c r="E69" s="181" t="n"/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5">
        <f>SUM(F69:BM69)</f>
        <v/>
      </c>
      <c r="BO69" s="186">
        <f>E69-BN69</f>
        <v/>
      </c>
    </row>
    <row r="70" ht="18.95" customHeight="1">
      <c r="A70" s="5" t="n">
        <v>69</v>
      </c>
      <c r="B70" s="179" t="n"/>
      <c r="C70" s="68" t="n"/>
      <c r="D70" s="180" t="n"/>
      <c r="E70" s="181" t="n"/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5">
        <f>SUM(F70:BM70)</f>
        <v/>
      </c>
      <c r="BO70" s="186">
        <f>E70-BN70</f>
        <v/>
      </c>
    </row>
    <row r="71" ht="18.95" customHeight="1">
      <c r="A71" s="5" t="n">
        <v>70</v>
      </c>
      <c r="B71" s="179" t="n"/>
      <c r="C71" s="68" t="n"/>
      <c r="D71" s="180" t="n"/>
      <c r="E71" s="181" t="n"/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5">
        <f>SUM(F71:BM71)</f>
        <v/>
      </c>
      <c r="BO71" s="186">
        <f>E71-BN71</f>
        <v/>
      </c>
    </row>
    <row r="72" ht="18.95" customHeight="1">
      <c r="A72" s="5" t="n">
        <v>71</v>
      </c>
      <c r="B72" s="179" t="n"/>
      <c r="C72" s="68" t="n"/>
      <c r="D72" s="180" t="n"/>
      <c r="E72" s="181" t="n"/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5">
        <f>SUM(F72:BM72)</f>
        <v/>
      </c>
      <c r="BO72" s="186">
        <f>E72-BN72</f>
        <v/>
      </c>
    </row>
    <row r="73" ht="18.95" customHeight="1">
      <c r="A73" s="5" t="n">
        <v>72</v>
      </c>
      <c r="B73" s="179" t="n"/>
      <c r="C73" s="68" t="n"/>
      <c r="D73" s="180" t="n"/>
      <c r="E73" s="181" t="n"/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5">
        <f>SUM(F73:BM73)</f>
        <v/>
      </c>
      <c r="BO73" s="186">
        <f>E73-BN73</f>
        <v/>
      </c>
    </row>
    <row r="74" ht="18.95" customHeight="1">
      <c r="A74" s="5" t="n">
        <v>73</v>
      </c>
      <c r="B74" s="179" t="n"/>
      <c r="C74" s="68" t="n"/>
      <c r="D74" s="180" t="n"/>
      <c r="E74" s="181" t="n"/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5">
        <f>SUM(F74:BM74)</f>
        <v/>
      </c>
      <c r="BO74" s="186">
        <f>E74-BN74</f>
        <v/>
      </c>
    </row>
    <row r="75">
      <c r="A75" s="5" t="n">
        <v>74</v>
      </c>
      <c r="B75" s="179" t="n"/>
      <c r="C75" s="105" t="n"/>
      <c r="D75" s="180" t="n"/>
      <c r="E75" s="181" t="n"/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5">
        <f>SUM(F75:BM75)</f>
        <v/>
      </c>
      <c r="BO75" s="186">
        <f>E75-BN75</f>
        <v/>
      </c>
    </row>
    <row r="76" ht="18.95" customHeight="1">
      <c r="A76" s="5" t="n">
        <v>75</v>
      </c>
      <c r="B76" s="179" t="n"/>
      <c r="C76" s="68" t="n"/>
      <c r="D76" s="180" t="n"/>
      <c r="E76" s="181" t="n"/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5">
        <f>SUM(F76:BM76)</f>
        <v/>
      </c>
      <c r="BO76" s="186">
        <f>E76-BN76</f>
        <v/>
      </c>
    </row>
    <row r="77" ht="18.95" customHeight="1">
      <c r="A77" s="5" t="n">
        <v>76</v>
      </c>
      <c r="B77" s="179" t="n"/>
      <c r="C77" s="68" t="n"/>
      <c r="D77" s="180" t="n"/>
      <c r="E77" s="181" t="n"/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5">
        <f>SUM(F77:BM77)</f>
        <v/>
      </c>
      <c r="BO77" s="186">
        <f>E77-BN77</f>
        <v/>
      </c>
    </row>
    <row r="78" ht="18.95" customHeight="1">
      <c r="A78" s="5" t="n">
        <v>77</v>
      </c>
      <c r="B78" s="179" t="n"/>
      <c r="C78" s="68" t="n"/>
      <c r="D78" s="180" t="n"/>
      <c r="E78" s="181" t="n"/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5">
        <f>SUM(F78:BM78)</f>
        <v/>
      </c>
      <c r="BO78" s="186">
        <f>E78-BN78</f>
        <v/>
      </c>
    </row>
    <row r="79" ht="18.95" customHeight="1">
      <c r="A79" s="5" t="n">
        <v>78</v>
      </c>
      <c r="B79" s="179" t="n"/>
      <c r="C79" s="68" t="n"/>
      <c r="D79" s="180" t="n"/>
      <c r="E79" s="181" t="n"/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5">
        <f>SUM(F79:BM79)</f>
        <v/>
      </c>
      <c r="BO79" s="186">
        <f>E79-BN79</f>
        <v/>
      </c>
    </row>
    <row r="80" ht="18.95" customHeight="1">
      <c r="A80" s="5" t="n">
        <v>79</v>
      </c>
      <c r="B80" s="179" t="n"/>
      <c r="C80" s="68" t="n"/>
      <c r="D80" s="180" t="n"/>
      <c r="E80" s="181" t="n"/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2" t="n"/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5">
        <f>SUM(F80:BM80)</f>
        <v/>
      </c>
      <c r="BO80" s="186">
        <f>E80-BN80</f>
        <v/>
      </c>
    </row>
    <row r="81">
      <c r="A81" s="5" t="n">
        <v>80</v>
      </c>
      <c r="B81" s="179" t="n"/>
      <c r="C81" s="105" t="n"/>
      <c r="D81" s="180" t="n"/>
      <c r="E81" s="181" t="n"/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2" t="n"/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5">
        <f>SUM(F81:BM81)</f>
        <v/>
      </c>
      <c r="BO81" s="186">
        <f>E81-BN81</f>
        <v/>
      </c>
    </row>
    <row r="82" ht="18.95" customHeight="1">
      <c r="A82" s="5" t="n">
        <v>81</v>
      </c>
      <c r="B82" s="179" t="n"/>
      <c r="C82" s="68" t="n"/>
      <c r="D82" s="180" t="n"/>
      <c r="E82" s="181" t="n"/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2" t="n"/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2" t="n"/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5">
        <f>SUM(F82:BM82)</f>
        <v/>
      </c>
      <c r="BO82" s="186">
        <f>E82-BN82</f>
        <v/>
      </c>
    </row>
    <row r="83" ht="18.95" customHeight="1">
      <c r="A83" s="5" t="n">
        <v>82</v>
      </c>
      <c r="B83" s="179" t="n"/>
      <c r="C83" s="68" t="n"/>
      <c r="D83" s="180" t="n"/>
      <c r="E83" s="181" t="n"/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2" t="n"/>
      <c r="AB83" s="182" t="n"/>
      <c r="AC83" s="182" t="n"/>
      <c r="AD83" s="182" t="n"/>
      <c r="AE83" s="182" t="n"/>
      <c r="AF83" s="182" t="n"/>
      <c r="AG83" s="182" t="n"/>
      <c r="AH83" s="182" t="n"/>
      <c r="AI83" s="182" t="n"/>
      <c r="AJ83" s="182" t="n"/>
      <c r="AK83" s="182" t="n"/>
      <c r="AL83" s="182" t="n"/>
      <c r="AM83" s="182" t="n"/>
      <c r="AN83" s="182" t="n"/>
      <c r="AO83" s="182" t="n"/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5">
        <f>SUM(F83:BM83)</f>
        <v/>
      </c>
      <c r="BO83" s="186">
        <f>E83-BN83</f>
        <v/>
      </c>
    </row>
    <row r="84" ht="18.95" customHeight="1">
      <c r="A84" s="5" t="n">
        <v>83</v>
      </c>
      <c r="B84" s="179" t="n"/>
      <c r="C84" s="68" t="n"/>
      <c r="D84" s="180" t="n"/>
      <c r="E84" s="181" t="n"/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5">
        <f>SUM(F84:BM84)</f>
        <v/>
      </c>
      <c r="BO84" s="186">
        <f>E84-BN84</f>
        <v/>
      </c>
    </row>
    <row r="85" ht="18.95" customHeight="1">
      <c r="A85" s="5" t="n">
        <v>84</v>
      </c>
      <c r="B85" s="179" t="n"/>
      <c r="C85" s="68" t="n"/>
      <c r="D85" s="180" t="n"/>
      <c r="E85" s="181" t="n"/>
      <c r="F85" s="182" t="n"/>
      <c r="G85" s="182" t="n"/>
      <c r="H85" s="182" t="n"/>
      <c r="I85" s="182" t="n"/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2" t="n"/>
      <c r="S85" s="182" t="n"/>
      <c r="T85" s="182" t="n"/>
      <c r="U85" s="182" t="n"/>
      <c r="V85" s="182" t="n"/>
      <c r="W85" s="182" t="n"/>
      <c r="X85" s="182" t="n"/>
      <c r="Y85" s="182" t="n"/>
      <c r="Z85" s="182" t="n"/>
      <c r="AA85" s="182" t="n"/>
      <c r="AB85" s="182" t="n"/>
      <c r="AC85" s="182" t="n"/>
      <c r="AD85" s="182" t="n"/>
      <c r="AE85" s="182" t="n"/>
      <c r="AF85" s="182" t="n"/>
      <c r="AG85" s="182" t="n"/>
      <c r="AH85" s="182" t="n"/>
      <c r="AI85" s="182" t="n"/>
      <c r="AJ85" s="182" t="n"/>
      <c r="AK85" s="182" t="n"/>
      <c r="AL85" s="182" t="n"/>
      <c r="AM85" s="182" t="n"/>
      <c r="AN85" s="182" t="n"/>
      <c r="AO85" s="182" t="n"/>
      <c r="AP85" s="182" t="n"/>
      <c r="AQ85" s="182" t="n"/>
      <c r="AR85" s="182" t="n"/>
      <c r="AS85" s="182" t="n"/>
      <c r="AT85" s="182" t="n"/>
      <c r="AU85" s="182" t="n"/>
      <c r="AV85" s="182" t="n"/>
      <c r="AW85" s="182" t="n"/>
      <c r="AX85" s="182" t="n"/>
      <c r="AY85" s="182" t="n"/>
      <c r="AZ85" s="182" t="n"/>
      <c r="BA85" s="182" t="n"/>
      <c r="BB85" s="182" t="n"/>
      <c r="BC85" s="182" t="n"/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2" t="n"/>
      <c r="BM85" s="182" t="n"/>
      <c r="BN85" s="185">
        <f>SUM(F85:BM85)</f>
        <v/>
      </c>
      <c r="BO85" s="186">
        <f>E85-BN85</f>
        <v/>
      </c>
    </row>
    <row r="86" ht="18.95" customHeight="1">
      <c r="A86" s="5" t="n">
        <v>85</v>
      </c>
      <c r="B86" s="179" t="n"/>
      <c r="C86" s="68" t="n"/>
      <c r="D86" s="180" t="n"/>
      <c r="E86" s="181" t="n"/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5">
        <f>SUM(F86:BM86)</f>
        <v/>
      </c>
      <c r="BO86" s="186">
        <f>E86-BN86</f>
        <v/>
      </c>
    </row>
    <row r="87" ht="18.95" customHeight="1">
      <c r="A87" s="5" t="n">
        <v>86</v>
      </c>
      <c r="B87" s="179" t="n"/>
      <c r="C87" s="68" t="n"/>
      <c r="D87" s="180" t="n"/>
      <c r="E87" s="181" t="n"/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2" t="n"/>
      <c r="BK87" s="182" t="n"/>
      <c r="BL87" s="182" t="n"/>
      <c r="BM87" s="182" t="n"/>
      <c r="BN87" s="185">
        <f>SUM(F87:BM87)</f>
        <v/>
      </c>
      <c r="BO87" s="186">
        <f>E87-BN87</f>
        <v/>
      </c>
    </row>
    <row r="88" ht="18.95" customHeight="1">
      <c r="A88" s="5" t="n">
        <v>87</v>
      </c>
      <c r="B88" s="179" t="n"/>
      <c r="C88" s="68" t="n"/>
      <c r="D88" s="180" t="n"/>
      <c r="E88" s="181" t="n"/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5">
        <f>SUM(F88:BM88)</f>
        <v/>
      </c>
      <c r="BO88" s="186">
        <f>E88-BN88</f>
        <v/>
      </c>
    </row>
    <row r="89" ht="18.95" customHeight="1">
      <c r="A89" s="5" t="n">
        <v>88</v>
      </c>
      <c r="B89" s="179" t="n"/>
      <c r="C89" s="68" t="n"/>
      <c r="D89" s="180" t="n"/>
      <c r="E89" s="181" t="n"/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5">
        <f>SUM(F89:BM89)</f>
        <v/>
      </c>
      <c r="BO89" s="186">
        <f>E89-BN89</f>
        <v/>
      </c>
    </row>
    <row r="90" ht="18.95" customHeight="1">
      <c r="A90" s="5" t="n">
        <v>89</v>
      </c>
      <c r="B90" s="179" t="n"/>
      <c r="C90" s="68" t="n"/>
      <c r="D90" s="180" t="n"/>
      <c r="E90" s="181" t="n"/>
      <c r="F90" s="182" t="n"/>
      <c r="G90" s="182" t="n"/>
      <c r="H90" s="182" t="n"/>
      <c r="I90" s="182" t="n"/>
      <c r="J90" s="182" t="n"/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235" t="n"/>
      <c r="T90" s="182" t="n"/>
      <c r="U90" s="182" t="n"/>
      <c r="V90" s="182" t="n"/>
      <c r="W90" s="182" t="n"/>
      <c r="X90" s="182" t="n"/>
      <c r="Y90" s="182" t="n"/>
      <c r="Z90" s="182" t="n"/>
      <c r="AA90" s="182" t="n"/>
      <c r="AB90" s="182" t="n"/>
      <c r="AC90" s="182" t="n"/>
      <c r="AD90" s="182" t="n"/>
      <c r="AE90" s="182" t="n"/>
      <c r="AF90" s="182" t="n"/>
      <c r="AG90" s="182" t="n"/>
      <c r="AH90" s="182" t="n"/>
      <c r="AI90" s="182" t="n"/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5">
        <f>SUM(F90:BM90)</f>
        <v/>
      </c>
      <c r="BO90" s="186">
        <f>E90-BN90</f>
        <v/>
      </c>
    </row>
    <row r="91" ht="18.95" customHeight="1">
      <c r="A91" s="5" t="n">
        <v>90</v>
      </c>
      <c r="B91" s="179" t="n"/>
      <c r="C91" s="68" t="n"/>
      <c r="D91" s="180" t="n"/>
      <c r="E91" s="181" t="n"/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235" t="n"/>
      <c r="T91" s="182" t="n"/>
      <c r="U91" s="182" t="n"/>
      <c r="V91" s="182" t="n"/>
      <c r="W91" s="182" t="n"/>
      <c r="X91" s="182" t="n"/>
      <c r="Y91" s="182" t="n"/>
      <c r="Z91" s="182" t="n"/>
      <c r="AA91" s="182" t="n"/>
      <c r="AB91" s="182" t="n"/>
      <c r="AC91" s="182" t="n"/>
      <c r="AD91" s="182" t="n"/>
      <c r="AE91" s="182" t="n"/>
      <c r="AF91" s="182" t="n"/>
      <c r="AG91" s="182" t="n"/>
      <c r="AH91" s="182" t="n"/>
      <c r="AI91" s="182" t="n"/>
      <c r="AJ91" s="182" t="n"/>
      <c r="AK91" s="182" t="n"/>
      <c r="AL91" s="182" t="n"/>
      <c r="AM91" s="182" t="n"/>
      <c r="AN91" s="182" t="n"/>
      <c r="AO91" s="182" t="n"/>
      <c r="AP91" s="182" t="n"/>
      <c r="AQ91" s="182" t="n"/>
      <c r="AR91" s="182" t="n"/>
      <c r="AS91" s="182" t="n"/>
      <c r="AT91" s="182" t="n"/>
      <c r="AU91" s="182" t="n"/>
      <c r="AV91" s="182" t="n"/>
      <c r="AW91" s="182" t="n"/>
      <c r="AX91" s="182" t="n"/>
      <c r="AY91" s="182" t="n"/>
      <c r="AZ91" s="182" t="n"/>
      <c r="BA91" s="182" t="n"/>
      <c r="BB91" s="182" t="n"/>
      <c r="BC91" s="182" t="n"/>
      <c r="BD91" s="182" t="n"/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5">
        <f>SUM(F91:BM91)</f>
        <v/>
      </c>
      <c r="BO91" s="186">
        <f>E91-BN91</f>
        <v/>
      </c>
    </row>
    <row r="92" ht="18.95" customHeight="1">
      <c r="A92" s="5" t="n">
        <v>91</v>
      </c>
      <c r="B92" s="179" t="n"/>
      <c r="C92" s="68" t="n"/>
      <c r="D92" s="180" t="n"/>
      <c r="E92" s="181" t="n"/>
      <c r="F92" s="182" t="n"/>
      <c r="G92" s="182" t="n"/>
      <c r="H92" s="182" t="n"/>
      <c r="I92" s="182" t="n"/>
      <c r="J92" s="182" t="n"/>
      <c r="K92" s="182" t="n"/>
      <c r="L92" s="182" t="n"/>
      <c r="M92" s="182" t="n"/>
      <c r="N92" s="182" t="n"/>
      <c r="O92" s="182" t="n"/>
      <c r="P92" s="182" t="n"/>
      <c r="Q92" s="182" t="n"/>
      <c r="R92" s="182" t="n"/>
      <c r="S92" s="235" t="n"/>
      <c r="T92" s="182" t="n"/>
      <c r="U92" s="182" t="n"/>
      <c r="V92" s="182" t="n"/>
      <c r="W92" s="182" t="n"/>
      <c r="X92" s="182" t="n"/>
      <c r="Y92" s="182" t="n"/>
      <c r="Z92" s="182" t="n"/>
      <c r="AA92" s="182" t="n"/>
      <c r="AB92" s="182" t="n"/>
      <c r="AC92" s="182" t="n"/>
      <c r="AD92" s="182" t="n"/>
      <c r="AE92" s="182" t="n"/>
      <c r="AF92" s="182" t="n"/>
      <c r="AG92" s="182" t="n"/>
      <c r="AH92" s="182" t="n"/>
      <c r="AI92" s="182" t="n"/>
      <c r="AJ92" s="182" t="n"/>
      <c r="AK92" s="182" t="n"/>
      <c r="AL92" s="182" t="n"/>
      <c r="AM92" s="182" t="n"/>
      <c r="AN92" s="182" t="n"/>
      <c r="AO92" s="182" t="n"/>
      <c r="AP92" s="182" t="n"/>
      <c r="AQ92" s="182" t="n"/>
      <c r="AR92" s="182" t="n"/>
      <c r="AS92" s="182" t="n"/>
      <c r="AT92" s="182" t="n"/>
      <c r="AU92" s="182" t="n"/>
      <c r="AV92" s="182" t="n"/>
      <c r="AW92" s="182" t="n"/>
      <c r="AX92" s="182" t="n"/>
      <c r="AY92" s="182" t="n"/>
      <c r="AZ92" s="182" t="n"/>
      <c r="BA92" s="182" t="n"/>
      <c r="BB92" s="182" t="n"/>
      <c r="BC92" s="182" t="n"/>
      <c r="BD92" s="182" t="n"/>
      <c r="BE92" s="182" t="n"/>
      <c r="BF92" s="182" t="n"/>
      <c r="BG92" s="182" t="n"/>
      <c r="BH92" s="182" t="n"/>
      <c r="BI92" s="182" t="n"/>
      <c r="BJ92" s="182" t="n"/>
      <c r="BK92" s="182" t="n"/>
      <c r="BL92" s="182" t="n"/>
      <c r="BM92" s="182" t="n"/>
      <c r="BN92" s="185">
        <f>SUM(F92:BM92)</f>
        <v/>
      </c>
      <c r="BO92" s="186">
        <f>E92-BN92</f>
        <v/>
      </c>
    </row>
    <row r="93" ht="18.95" customHeight="1">
      <c r="A93" s="5" t="n">
        <v>92</v>
      </c>
      <c r="B93" s="179" t="n"/>
      <c r="C93" s="68" t="n"/>
      <c r="D93" s="180" t="n"/>
      <c r="E93" s="181" t="n"/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2" t="n"/>
      <c r="AG93" s="182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2" t="n"/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5">
        <f>SUM(F93:BM93)</f>
        <v/>
      </c>
      <c r="BO93" s="186">
        <f>E93-BN93</f>
        <v/>
      </c>
    </row>
    <row r="94" ht="18.95" customHeight="1">
      <c r="A94" s="5" t="n">
        <v>93</v>
      </c>
      <c r="B94" s="179" t="n"/>
      <c r="C94" s="68" t="n"/>
      <c r="D94" s="180" t="n"/>
      <c r="E94" s="181" t="n"/>
      <c r="F94" s="182" t="n"/>
      <c r="G94" s="182" t="n"/>
      <c r="H94" s="182" t="n"/>
      <c r="I94" s="182" t="n"/>
      <c r="J94" s="182" t="n"/>
      <c r="K94" s="182" t="n"/>
      <c r="L94" s="182" t="n"/>
      <c r="M94" s="182" t="n"/>
      <c r="N94" s="182" t="n"/>
      <c r="O94" s="182" t="n"/>
      <c r="P94" s="182" t="n"/>
      <c r="Q94" s="182" t="n"/>
      <c r="R94" s="182" t="n"/>
      <c r="S94" s="182" t="n"/>
      <c r="T94" s="182" t="n"/>
      <c r="U94" s="182" t="n"/>
      <c r="V94" s="182" t="n"/>
      <c r="W94" s="182" t="n"/>
      <c r="X94" s="182" t="n"/>
      <c r="Y94" s="182" t="n"/>
      <c r="Z94" s="182" t="n"/>
      <c r="AA94" s="182" t="n"/>
      <c r="AB94" s="182" t="n"/>
      <c r="AC94" s="182" t="n"/>
      <c r="AD94" s="182" t="n"/>
      <c r="AE94" s="182" t="n"/>
      <c r="AF94" s="182" t="n"/>
      <c r="AG94" s="182" t="n"/>
      <c r="AH94" s="182" t="n"/>
      <c r="AI94" s="182" t="n"/>
      <c r="AJ94" s="182" t="n"/>
      <c r="AK94" s="182" t="n"/>
      <c r="AL94" s="182" t="n"/>
      <c r="AM94" s="182" t="n"/>
      <c r="AN94" s="182" t="n"/>
      <c r="AO94" s="182" t="n"/>
      <c r="AP94" s="182" t="n"/>
      <c r="AQ94" s="182" t="n"/>
      <c r="AR94" s="182" t="n"/>
      <c r="AS94" s="182" t="n"/>
      <c r="AT94" s="182" t="n"/>
      <c r="AU94" s="182" t="n"/>
      <c r="AV94" s="182" t="n"/>
      <c r="AW94" s="182" t="n"/>
      <c r="AX94" s="182" t="n"/>
      <c r="AY94" s="182" t="n"/>
      <c r="AZ94" s="182" t="n"/>
      <c r="BA94" s="182" t="n"/>
      <c r="BB94" s="182" t="n"/>
      <c r="BC94" s="182" t="n"/>
      <c r="BD94" s="182" t="n"/>
      <c r="BE94" s="182" t="n"/>
      <c r="BF94" s="182" t="n"/>
      <c r="BG94" s="182" t="n"/>
      <c r="BH94" s="182" t="n"/>
      <c r="BI94" s="182" t="n"/>
      <c r="BJ94" s="182" t="n"/>
      <c r="BK94" s="182" t="n"/>
      <c r="BL94" s="182" t="n"/>
      <c r="BM94" s="182" t="n"/>
      <c r="BN94" s="185">
        <f>SUM(F94:BM94)</f>
        <v/>
      </c>
      <c r="BO94" s="186">
        <f>E94-BN94</f>
        <v/>
      </c>
    </row>
    <row r="95" ht="18.95" customHeight="1">
      <c r="A95" s="5" t="n">
        <v>94</v>
      </c>
      <c r="B95" s="179" t="n"/>
      <c r="C95" s="68" t="n"/>
      <c r="D95" s="180" t="n"/>
      <c r="E95" s="181" t="n"/>
      <c r="F95" s="182" t="n"/>
      <c r="G95" s="182" t="n"/>
      <c r="H95" s="182" t="n"/>
      <c r="I95" s="182" t="n"/>
      <c r="J95" s="182" t="n"/>
      <c r="K95" s="182" t="n"/>
      <c r="L95" s="182" t="n"/>
      <c r="M95" s="182" t="n"/>
      <c r="N95" s="182" t="n"/>
      <c r="O95" s="182" t="n"/>
      <c r="P95" s="182" t="n"/>
      <c r="Q95" s="182" t="n"/>
      <c r="R95" s="182" t="n"/>
      <c r="S95" s="182" t="n"/>
      <c r="T95" s="182" t="n"/>
      <c r="U95" s="182" t="n"/>
      <c r="V95" s="182" t="n"/>
      <c r="W95" s="182" t="n"/>
      <c r="X95" s="182" t="n"/>
      <c r="Y95" s="182" t="n"/>
      <c r="Z95" s="182" t="n"/>
      <c r="AA95" s="182" t="n"/>
      <c r="AB95" s="182" t="n"/>
      <c r="AC95" s="182" t="n"/>
      <c r="AD95" s="182" t="n"/>
      <c r="AE95" s="182" t="n"/>
      <c r="AF95" s="182" t="n"/>
      <c r="AG95" s="182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82" t="n"/>
      <c r="AS95" s="182" t="n"/>
      <c r="AT95" s="182" t="n"/>
      <c r="AU95" s="182" t="n"/>
      <c r="AV95" s="182" t="n"/>
      <c r="AW95" s="182" t="n"/>
      <c r="AX95" s="182" t="n"/>
      <c r="AY95" s="182" t="n"/>
      <c r="AZ95" s="182" t="n"/>
      <c r="BA95" s="182" t="n"/>
      <c r="BB95" s="182" t="n"/>
      <c r="BC95" s="182" t="n"/>
      <c r="BD95" s="182" t="n"/>
      <c r="BE95" s="182" t="n"/>
      <c r="BF95" s="182" t="n"/>
      <c r="BG95" s="182" t="n"/>
      <c r="BH95" s="182" t="n"/>
      <c r="BI95" s="182" t="n"/>
      <c r="BJ95" s="182" t="n"/>
      <c r="BK95" s="182" t="n"/>
      <c r="BL95" s="182" t="n"/>
      <c r="BM95" s="182" t="n"/>
      <c r="BN95" s="185">
        <f>SUM(F95:BM95)</f>
        <v/>
      </c>
      <c r="BO95" s="186">
        <f>E95-BN95</f>
        <v/>
      </c>
    </row>
    <row r="96" ht="18.95" customHeight="1">
      <c r="A96" s="5" t="n">
        <v>95</v>
      </c>
      <c r="B96" s="179" t="n"/>
      <c r="C96" s="68" t="n"/>
      <c r="D96" s="180" t="n"/>
      <c r="E96" s="181" t="n"/>
      <c r="F96" s="182" t="n"/>
      <c r="G96" s="182" t="n"/>
      <c r="H96" s="182" t="n"/>
      <c r="I96" s="182" t="n"/>
      <c r="J96" s="182" t="n"/>
      <c r="K96" s="182" t="n"/>
      <c r="L96" s="182" t="n"/>
      <c r="M96" s="182" t="n"/>
      <c r="N96" s="182" t="n"/>
      <c r="O96" s="182" t="n"/>
      <c r="P96" s="182" t="n"/>
      <c r="Q96" s="182" t="n"/>
      <c r="R96" s="182" t="n"/>
      <c r="S96" s="182" t="n"/>
      <c r="T96" s="182" t="n"/>
      <c r="U96" s="182" t="n"/>
      <c r="V96" s="182" t="n"/>
      <c r="W96" s="182" t="n"/>
      <c r="X96" s="182" t="n"/>
      <c r="Y96" s="182" t="n"/>
      <c r="Z96" s="182" t="n"/>
      <c r="AA96" s="182" t="n"/>
      <c r="AB96" s="182" t="n"/>
      <c r="AC96" s="182" t="n"/>
      <c r="AD96" s="182" t="n"/>
      <c r="AE96" s="182" t="n"/>
      <c r="AF96" s="182" t="n"/>
      <c r="AG96" s="182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82" t="n"/>
      <c r="AS96" s="182" t="n"/>
      <c r="AT96" s="182" t="n"/>
      <c r="AU96" s="182" t="n"/>
      <c r="AV96" s="182" t="n"/>
      <c r="AW96" s="182" t="n"/>
      <c r="AX96" s="182" t="n"/>
      <c r="AY96" s="182" t="n"/>
      <c r="AZ96" s="182" t="n"/>
      <c r="BA96" s="182" t="n"/>
      <c r="BB96" s="182" t="n"/>
      <c r="BC96" s="182" t="n"/>
      <c r="BD96" s="182" t="n"/>
      <c r="BE96" s="182" t="n"/>
      <c r="BF96" s="182" t="n"/>
      <c r="BG96" s="182" t="n"/>
      <c r="BH96" s="182" t="n"/>
      <c r="BI96" s="182" t="n"/>
      <c r="BJ96" s="182" t="n"/>
      <c r="BK96" s="182" t="n"/>
      <c r="BL96" s="182" t="n"/>
      <c r="BM96" s="182" t="n"/>
      <c r="BN96" s="185">
        <f>SUM(F96:BM96)</f>
        <v/>
      </c>
      <c r="BO96" s="186">
        <f>E96-BN96</f>
        <v/>
      </c>
    </row>
    <row r="97" ht="18.95" customHeight="1">
      <c r="A97" s="5" t="n">
        <v>96</v>
      </c>
      <c r="B97" s="179" t="n"/>
      <c r="C97" s="68" t="n"/>
      <c r="D97" s="180" t="n"/>
      <c r="E97" s="181" t="n"/>
      <c r="F97" s="182" t="n"/>
      <c r="G97" s="182" t="n"/>
      <c r="H97" s="182" t="n"/>
      <c r="I97" s="182" t="n"/>
      <c r="J97" s="182" t="n"/>
      <c r="K97" s="182" t="n"/>
      <c r="L97" s="182" t="n"/>
      <c r="M97" s="182" t="n"/>
      <c r="N97" s="182" t="n"/>
      <c r="O97" s="182" t="n"/>
      <c r="P97" s="182" t="n"/>
      <c r="Q97" s="182" t="n"/>
      <c r="R97" s="182" t="n"/>
      <c r="S97" s="182" t="n"/>
      <c r="T97" s="182" t="n"/>
      <c r="U97" s="182" t="n"/>
      <c r="V97" s="182" t="n"/>
      <c r="W97" s="182" t="n"/>
      <c r="X97" s="182" t="n"/>
      <c r="Y97" s="182" t="n"/>
      <c r="Z97" s="182" t="n"/>
      <c r="AA97" s="182" t="n"/>
      <c r="AB97" s="182" t="n"/>
      <c r="AC97" s="182" t="n"/>
      <c r="AD97" s="182" t="n"/>
      <c r="AE97" s="182" t="n"/>
      <c r="AF97" s="182" t="n"/>
      <c r="AG97" s="182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82" t="n"/>
      <c r="AS97" s="182" t="n"/>
      <c r="AT97" s="182" t="n"/>
      <c r="AU97" s="182" t="n"/>
      <c r="AV97" s="182" t="n"/>
      <c r="AW97" s="182" t="n"/>
      <c r="AX97" s="182" t="n"/>
      <c r="AY97" s="182" t="n"/>
      <c r="AZ97" s="182" t="n"/>
      <c r="BA97" s="182" t="n"/>
      <c r="BB97" s="182" t="n"/>
      <c r="BC97" s="182" t="n"/>
      <c r="BD97" s="182" t="n"/>
      <c r="BE97" s="182" t="n"/>
      <c r="BF97" s="182" t="n"/>
      <c r="BG97" s="182" t="n"/>
      <c r="BH97" s="182" t="n"/>
      <c r="BI97" s="182" t="n"/>
      <c r="BJ97" s="182" t="n"/>
      <c r="BK97" s="182" t="n"/>
      <c r="BL97" s="182" t="n"/>
      <c r="BM97" s="182" t="n"/>
      <c r="BN97" s="185">
        <f>SUM(F97:BM97)</f>
        <v/>
      </c>
      <c r="BO97" s="186">
        <f>E97-BN97</f>
        <v/>
      </c>
    </row>
    <row r="98" ht="18.95" customHeight="1">
      <c r="A98" s="5" t="n">
        <v>97</v>
      </c>
      <c r="B98" s="179" t="n"/>
      <c r="C98" s="68" t="n"/>
      <c r="D98" s="180" t="n"/>
      <c r="E98" s="181" t="n"/>
      <c r="F98" s="182" t="n"/>
      <c r="G98" s="182" t="n"/>
      <c r="H98" s="182" t="n"/>
      <c r="I98" s="182" t="n"/>
      <c r="J98" s="182" t="n"/>
      <c r="K98" s="182" t="n"/>
      <c r="L98" s="182" t="n"/>
      <c r="M98" s="182" t="n"/>
      <c r="N98" s="182" t="n"/>
      <c r="O98" s="182" t="n"/>
      <c r="P98" s="182" t="n"/>
      <c r="Q98" s="182" t="n"/>
      <c r="R98" s="182" t="n"/>
      <c r="S98" s="182" t="n"/>
      <c r="T98" s="182" t="n"/>
      <c r="U98" s="182" t="n"/>
      <c r="V98" s="182" t="n"/>
      <c r="W98" s="182" t="n"/>
      <c r="X98" s="182" t="n"/>
      <c r="Y98" s="182" t="n"/>
      <c r="Z98" s="182" t="n"/>
      <c r="AA98" s="182" t="n"/>
      <c r="AB98" s="182" t="n"/>
      <c r="AC98" s="182" t="n"/>
      <c r="AD98" s="182" t="n"/>
      <c r="AE98" s="182" t="n"/>
      <c r="AF98" s="182" t="n"/>
      <c r="AG98" s="182" t="n"/>
      <c r="AH98" s="182" t="n"/>
      <c r="AI98" s="182" t="n"/>
      <c r="AJ98" s="182" t="n"/>
      <c r="AK98" s="182" t="n"/>
      <c r="AL98" s="182" t="n"/>
      <c r="AM98" s="182" t="n"/>
      <c r="AN98" s="182" t="n"/>
      <c r="AO98" s="182" t="n"/>
      <c r="AP98" s="182" t="n"/>
      <c r="AQ98" s="182" t="n"/>
      <c r="AR98" s="182" t="n"/>
      <c r="AS98" s="182" t="n"/>
      <c r="AT98" s="182" t="n"/>
      <c r="AU98" s="182" t="n"/>
      <c r="AV98" s="182" t="n"/>
      <c r="AW98" s="182" t="n"/>
      <c r="AX98" s="182" t="n"/>
      <c r="AY98" s="182" t="n"/>
      <c r="AZ98" s="182" t="n"/>
      <c r="BA98" s="182" t="n"/>
      <c r="BB98" s="182" t="n"/>
      <c r="BC98" s="182" t="n"/>
      <c r="BD98" s="182" t="n"/>
      <c r="BE98" s="182" t="n"/>
      <c r="BF98" s="182" t="n"/>
      <c r="BG98" s="182" t="n"/>
      <c r="BH98" s="182" t="n"/>
      <c r="BI98" s="182" t="n"/>
      <c r="BJ98" s="182" t="n"/>
      <c r="BK98" s="182" t="n"/>
      <c r="BL98" s="182" t="n"/>
      <c r="BM98" s="182" t="n"/>
      <c r="BN98" s="185">
        <f>SUM(F98:BM98)</f>
        <v/>
      </c>
      <c r="BO98" s="186">
        <f>E98-BN98</f>
        <v/>
      </c>
    </row>
    <row r="99" ht="18.95" customHeight="1">
      <c r="A99" s="5" t="n">
        <v>98</v>
      </c>
      <c r="B99" s="179" t="n"/>
      <c r="C99" s="68" t="n"/>
      <c r="D99" s="180" t="n"/>
      <c r="E99" s="181" t="n"/>
      <c r="F99" s="182" t="n"/>
      <c r="G99" s="182" t="n"/>
      <c r="H99" s="182" t="n"/>
      <c r="I99" s="182" t="n"/>
      <c r="J99" s="182" t="n"/>
      <c r="K99" s="182" t="n"/>
      <c r="L99" s="182" t="n"/>
      <c r="M99" s="182" t="n"/>
      <c r="N99" s="182" t="n"/>
      <c r="O99" s="182" t="n"/>
      <c r="P99" s="182" t="n"/>
      <c r="Q99" s="182" t="n"/>
      <c r="R99" s="182" t="n"/>
      <c r="S99" s="182" t="n"/>
      <c r="T99" s="182" t="n"/>
      <c r="U99" s="182" t="n"/>
      <c r="V99" s="182" t="n"/>
      <c r="W99" s="182" t="n"/>
      <c r="X99" s="182" t="n"/>
      <c r="Y99" s="182" t="n"/>
      <c r="Z99" s="182" t="n"/>
      <c r="AA99" s="182" t="n"/>
      <c r="AB99" s="182" t="n"/>
      <c r="AC99" s="182" t="n"/>
      <c r="AD99" s="182" t="n"/>
      <c r="AE99" s="182" t="n"/>
      <c r="AF99" s="182" t="n"/>
      <c r="AG99" s="182" t="n"/>
      <c r="AH99" s="182" t="n"/>
      <c r="AI99" s="182" t="n"/>
      <c r="AJ99" s="182" t="n"/>
      <c r="AK99" s="182" t="n"/>
      <c r="AL99" s="182" t="n"/>
      <c r="AM99" s="182" t="n"/>
      <c r="AN99" s="182" t="n"/>
      <c r="AO99" s="182" t="n"/>
      <c r="AP99" s="182" t="n"/>
      <c r="AQ99" s="182" t="n"/>
      <c r="AR99" s="182" t="n"/>
      <c r="AS99" s="182" t="n"/>
      <c r="AT99" s="182" t="n"/>
      <c r="AU99" s="182" t="n"/>
      <c r="AV99" s="182" t="n"/>
      <c r="AW99" s="182" t="n"/>
      <c r="AX99" s="182" t="n"/>
      <c r="AY99" s="182" t="n"/>
      <c r="AZ99" s="182" t="n"/>
      <c r="BA99" s="182" t="n"/>
      <c r="BB99" s="182" t="n"/>
      <c r="BC99" s="182" t="n"/>
      <c r="BD99" s="182" t="n"/>
      <c r="BE99" s="182" t="n"/>
      <c r="BF99" s="182" t="n"/>
      <c r="BG99" s="182" t="n"/>
      <c r="BH99" s="182" t="n"/>
      <c r="BI99" s="182" t="n"/>
      <c r="BJ99" s="182" t="n"/>
      <c r="BK99" s="182" t="n"/>
      <c r="BL99" s="182" t="n"/>
      <c r="BM99" s="182" t="n"/>
      <c r="BN99" s="185">
        <f>SUM(F99:BM99)</f>
        <v/>
      </c>
      <c r="BO99" s="186">
        <f>E99-BN99</f>
        <v/>
      </c>
    </row>
    <row r="100" ht="18.95" customHeight="1">
      <c r="A100" s="5" t="n">
        <v>99</v>
      </c>
      <c r="B100" s="179" t="n"/>
      <c r="C100" s="68" t="n"/>
      <c r="D100" s="180" t="n"/>
      <c r="E100" s="181" t="n"/>
      <c r="F100" s="182" t="n"/>
      <c r="G100" s="182" t="n"/>
      <c r="H100" s="182" t="n"/>
      <c r="I100" s="182" t="n"/>
      <c r="J100" s="182" t="n"/>
      <c r="K100" s="182" t="n"/>
      <c r="L100" s="182" t="n"/>
      <c r="M100" s="182" t="n"/>
      <c r="N100" s="182" t="n"/>
      <c r="O100" s="182" t="n"/>
      <c r="P100" s="182" t="n"/>
      <c r="Q100" s="182" t="n"/>
      <c r="R100" s="182" t="n"/>
      <c r="S100" s="182" t="n"/>
      <c r="T100" s="182" t="n"/>
      <c r="U100" s="182" t="n"/>
      <c r="V100" s="182" t="n"/>
      <c r="W100" s="182" t="n"/>
      <c r="X100" s="182" t="n"/>
      <c r="Y100" s="182" t="n"/>
      <c r="Z100" s="182" t="n"/>
      <c r="AA100" s="182" t="n"/>
      <c r="AB100" s="182" t="n"/>
      <c r="AC100" s="182" t="n"/>
      <c r="AD100" s="182" t="n"/>
      <c r="AE100" s="182" t="n"/>
      <c r="AF100" s="182" t="n"/>
      <c r="AG100" s="182" t="n"/>
      <c r="AH100" s="182" t="n"/>
      <c r="AI100" s="182" t="n"/>
      <c r="AJ100" s="182" t="n"/>
      <c r="AK100" s="182" t="n"/>
      <c r="AL100" s="182" t="n"/>
      <c r="AM100" s="182" t="n"/>
      <c r="AN100" s="182" t="n"/>
      <c r="AO100" s="182" t="n"/>
      <c r="AP100" s="182" t="n"/>
      <c r="AQ100" s="182" t="n"/>
      <c r="AR100" s="182" t="n"/>
      <c r="AS100" s="182" t="n"/>
      <c r="AT100" s="182" t="n"/>
      <c r="AU100" s="182" t="n"/>
      <c r="AV100" s="182" t="n"/>
      <c r="AW100" s="182" t="n"/>
      <c r="AX100" s="182" t="n"/>
      <c r="AY100" s="182" t="n"/>
      <c r="AZ100" s="182" t="n"/>
      <c r="BA100" s="182" t="n"/>
      <c r="BB100" s="182" t="n"/>
      <c r="BC100" s="182" t="n"/>
      <c r="BD100" s="182" t="n"/>
      <c r="BE100" s="182" t="n"/>
      <c r="BF100" s="182" t="n"/>
      <c r="BG100" s="182" t="n"/>
      <c r="BH100" s="182" t="n"/>
      <c r="BI100" s="182" t="n"/>
      <c r="BJ100" s="182" t="n"/>
      <c r="BK100" s="182" t="n"/>
      <c r="BL100" s="182" t="n"/>
      <c r="BM100" s="182" t="n"/>
      <c r="BN100" s="185">
        <f>SUM(F100:BM100)</f>
        <v/>
      </c>
      <c r="BO100" s="186">
        <f>E100-BN100</f>
        <v/>
      </c>
    </row>
    <row r="101" ht="18.95" customHeight="1" thickBot="1">
      <c r="A101" s="5" t="n">
        <v>100</v>
      </c>
      <c r="B101" s="193" t="n"/>
      <c r="C101" s="82" t="n"/>
      <c r="D101" s="194" t="n"/>
      <c r="E101" s="195" t="n"/>
      <c r="F101" s="196" t="n"/>
      <c r="G101" s="196" t="n"/>
      <c r="H101" s="196" t="n"/>
      <c r="I101" s="196" t="n"/>
      <c r="J101" s="196" t="n"/>
      <c r="K101" s="196" t="n"/>
      <c r="L101" s="196" t="n"/>
      <c r="M101" s="196" t="n"/>
      <c r="N101" s="196" t="n"/>
      <c r="O101" s="196" t="n"/>
      <c r="P101" s="196" t="n"/>
      <c r="Q101" s="196" t="n"/>
      <c r="R101" s="196" t="n"/>
      <c r="S101" s="196" t="n"/>
      <c r="T101" s="196" t="n"/>
      <c r="U101" s="196" t="n"/>
      <c r="V101" s="196" t="n"/>
      <c r="W101" s="196" t="n"/>
      <c r="X101" s="196" t="n"/>
      <c r="Y101" s="196" t="n"/>
      <c r="Z101" s="196" t="n"/>
      <c r="AA101" s="196" t="n"/>
      <c r="AB101" s="196" t="n"/>
      <c r="AC101" s="196" t="n"/>
      <c r="AD101" s="196" t="n"/>
      <c r="AE101" s="196" t="n"/>
      <c r="AF101" s="196" t="n"/>
      <c r="AG101" s="196" t="n"/>
      <c r="AH101" s="196" t="n"/>
      <c r="AI101" s="196" t="n"/>
      <c r="AJ101" s="196" t="n"/>
      <c r="AK101" s="196" t="n"/>
      <c r="AL101" s="196" t="n"/>
      <c r="AM101" s="196" t="n"/>
      <c r="AN101" s="196" t="n"/>
      <c r="AO101" s="196" t="n"/>
      <c r="AP101" s="196" t="n"/>
      <c r="AQ101" s="196" t="n"/>
      <c r="AR101" s="196" t="n"/>
      <c r="AS101" s="196" t="n"/>
      <c r="AT101" s="196" t="n"/>
      <c r="AU101" s="196" t="n"/>
      <c r="AV101" s="196" t="n"/>
      <c r="AW101" s="196" t="n"/>
      <c r="AX101" s="196" t="n"/>
      <c r="AY101" s="196" t="n"/>
      <c r="AZ101" s="196" t="n"/>
      <c r="BA101" s="196" t="n"/>
      <c r="BB101" s="196" t="n"/>
      <c r="BC101" s="196" t="n"/>
      <c r="BD101" s="196" t="n"/>
      <c r="BE101" s="196" t="n"/>
      <c r="BF101" s="196" t="n"/>
      <c r="BG101" s="196" t="n"/>
      <c r="BH101" s="196" t="n"/>
      <c r="BI101" s="196" t="n"/>
      <c r="BJ101" s="196" t="n"/>
      <c r="BK101" s="196" t="n"/>
      <c r="BL101" s="196" t="n"/>
      <c r="BM101" s="196" t="n"/>
      <c r="BN101" s="185">
        <f>SUM(F101:BM101)</f>
        <v/>
      </c>
      <c r="BO101" s="186">
        <f>E101-BN101</f>
        <v/>
      </c>
    </row>
    <row r="102" ht="18.95" customHeight="1" thickBot="1">
      <c r="A102" s="5" t="n"/>
      <c r="B102" s="197" t="n"/>
      <c r="C102" s="69" t="n"/>
      <c r="D102" s="197" t="n"/>
      <c r="E102" s="223">
        <f>SUM(E2:E101)</f>
        <v/>
      </c>
      <c r="F102" s="224">
        <f>SUM(F2:F101)</f>
        <v/>
      </c>
      <c r="G102" s="224">
        <f>SUM(G2:G101)</f>
        <v/>
      </c>
      <c r="H102" s="224">
        <f>SUM(H2:H101)</f>
        <v/>
      </c>
      <c r="I102" s="224">
        <f>SUM(I2:I101)</f>
        <v/>
      </c>
      <c r="J102" s="224">
        <f>SUM(J2:J101)</f>
        <v/>
      </c>
      <c r="K102" s="224">
        <f>SUM(K2:K101)</f>
        <v/>
      </c>
      <c r="L102" s="224">
        <f>SUM(L2:L101)</f>
        <v/>
      </c>
      <c r="M102" s="224">
        <f>SUM(M2:M101)</f>
        <v/>
      </c>
      <c r="N102" s="224">
        <f>SUM(N2:N101)</f>
        <v/>
      </c>
      <c r="O102" s="224">
        <f>SUM(O2:O101)</f>
        <v/>
      </c>
      <c r="P102" s="224">
        <f>SUM(P2:P101)</f>
        <v/>
      </c>
      <c r="Q102" s="224">
        <f>SUM(Q2:Q101)</f>
        <v/>
      </c>
      <c r="R102" s="224">
        <f>SUM(R2:R101)</f>
        <v/>
      </c>
      <c r="S102" s="224">
        <f>SUM(S2:S101)</f>
        <v/>
      </c>
      <c r="T102" s="224">
        <f>SUM(T2:T101)</f>
        <v/>
      </c>
      <c r="U102" s="224">
        <f>SUM(U2:U101)</f>
        <v/>
      </c>
      <c r="V102" s="224">
        <f>SUM(V2:V101)</f>
        <v/>
      </c>
      <c r="W102" s="224">
        <f>SUM(W2:W101)</f>
        <v/>
      </c>
      <c r="X102" s="224">
        <f>SUM(X2:X101)</f>
        <v/>
      </c>
      <c r="Y102" s="224">
        <f>SUM(Y2:Y101)</f>
        <v/>
      </c>
      <c r="Z102" s="224">
        <f>SUM(Z2:Z101)</f>
        <v/>
      </c>
      <c r="AA102" s="224">
        <f>SUM(AA2:AA101)</f>
        <v/>
      </c>
      <c r="AB102" s="224">
        <f>SUM(AB2:AB101)</f>
        <v/>
      </c>
      <c r="AC102" s="224">
        <f>SUM(AC2:AC101)</f>
        <v/>
      </c>
      <c r="AD102" s="224">
        <f>SUM(AD2:AD101)</f>
        <v/>
      </c>
      <c r="AE102" s="224">
        <f>SUM(AE2:AE101)</f>
        <v/>
      </c>
      <c r="AF102" s="224">
        <f>SUM(AF2:AF101)</f>
        <v/>
      </c>
      <c r="AG102" s="224">
        <f>SUM(AG2:AG101)</f>
        <v/>
      </c>
      <c r="AH102" s="224">
        <f>SUM(AH2:AH101)</f>
        <v/>
      </c>
      <c r="AI102" s="224">
        <f>SUM(AI2:AI101)</f>
        <v/>
      </c>
      <c r="AJ102" s="224">
        <f>SUM(AJ2:AJ101)</f>
        <v/>
      </c>
      <c r="AK102" s="224">
        <f>SUM(AK2:AK101)</f>
        <v/>
      </c>
      <c r="AL102" s="224">
        <f>SUM(AL2:AL101)</f>
        <v/>
      </c>
      <c r="AM102" s="224">
        <f>SUM(AM2:AM101)</f>
        <v/>
      </c>
      <c r="AN102" s="224">
        <f>SUM(AN2:AN101)</f>
        <v/>
      </c>
      <c r="AO102" s="224">
        <f>SUM(AO2:AO101)</f>
        <v/>
      </c>
      <c r="AP102" s="224">
        <f>SUM(AP2:AP101)</f>
        <v/>
      </c>
      <c r="AQ102" s="224">
        <f>SUM(AQ2:AQ101)</f>
        <v/>
      </c>
      <c r="AR102" s="224">
        <f>SUM(AR2:AR101)</f>
        <v/>
      </c>
      <c r="AS102" s="224">
        <f>SUM(AS2:AS101)</f>
        <v/>
      </c>
      <c r="AT102" s="224">
        <f>SUM(AT2:AT101)</f>
        <v/>
      </c>
      <c r="AU102" s="224">
        <f>SUM(AU2:AU101)</f>
        <v/>
      </c>
      <c r="AV102" s="224">
        <f>SUM(AV2:AV101)</f>
        <v/>
      </c>
      <c r="AW102" s="224">
        <f>SUM(AW2:AW101)</f>
        <v/>
      </c>
      <c r="AX102" s="224">
        <f>SUM(AX2:AX101)</f>
        <v/>
      </c>
      <c r="AY102" s="224">
        <f>SUM(AY2:AY101)</f>
        <v/>
      </c>
      <c r="AZ102" s="224">
        <f>SUM(AZ2:AZ101)</f>
        <v/>
      </c>
      <c r="BA102" s="224">
        <f>SUM(BA2:BA101)</f>
        <v/>
      </c>
      <c r="BB102" s="224">
        <f>SUM(BB2:BB101)</f>
        <v/>
      </c>
      <c r="BC102" s="224">
        <f>SUM(BC2:BC101)</f>
        <v/>
      </c>
      <c r="BD102" s="224">
        <f>SUM(BD2:BD101)</f>
        <v/>
      </c>
      <c r="BE102" s="224">
        <f>SUM(BE2:BE101)</f>
        <v/>
      </c>
      <c r="BF102" s="224">
        <f>SUM(BF2:BF101)</f>
        <v/>
      </c>
      <c r="BG102" s="224">
        <f>SUM(BG2:BG101)</f>
        <v/>
      </c>
      <c r="BH102" s="224">
        <f>SUM(BH2:BH101)</f>
        <v/>
      </c>
      <c r="BI102" s="224">
        <f>SUM(BI2:BI101)</f>
        <v/>
      </c>
      <c r="BJ102" s="224">
        <f>SUM(BJ2:BJ101)</f>
        <v/>
      </c>
      <c r="BK102" s="224">
        <f>SUM(BK2:BK101)</f>
        <v/>
      </c>
      <c r="BL102" s="224">
        <f>SUM(BL2:BL101)</f>
        <v/>
      </c>
      <c r="BM102" s="224">
        <f>SUM(BM2:BM101)</f>
        <v/>
      </c>
      <c r="BN102" s="238">
        <f>SUM(F102:BM102)</f>
        <v/>
      </c>
      <c r="BO102" s="186">
        <f>E102-BN102</f>
        <v/>
      </c>
    </row>
    <row r="103" ht="18.95" customHeight="1">
      <c r="A103" s="5" t="n"/>
      <c r="T103" s="36" t="n"/>
      <c r="U103" s="36" t="n"/>
      <c r="V103" s="36" t="n"/>
      <c r="W103" s="36" t="n"/>
      <c r="X103" s="36" t="n"/>
    </row>
    <row r="104" ht="18.95" customHeight="1">
      <c r="A104" s="5" t="n"/>
    </row>
    <row r="105" ht="18.95" customHeight="1">
      <c r="A105" s="5" t="n"/>
    </row>
    <row r="106" ht="18.95" customHeight="1"/>
    <row r="107" ht="18.95" customHeight="1"/>
    <row r="108" ht="18.95" customHeight="1"/>
    <row r="109" ht="18.95" customHeight="1"/>
  </sheetData>
  <autoFilter ref="A1:BO102"/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G105"/>
  <sheetViews>
    <sheetView zoomScaleNormal="60" zoomScalePageLayoutView="60" workbookViewId="0">
      <pane xSplit="5" ySplit="1" topLeftCell="F16" activePane="bottomRight" state="frozenSplit"/>
      <selection pane="topRight" activeCell="F1" sqref="F1"/>
      <selection pane="bottomLeft" activeCell="A2" sqref="A2"/>
      <selection pane="bottomRight" activeCell="C32" sqref="C32"/>
    </sheetView>
  </sheetViews>
  <sheetFormatPr baseColWidth="8" defaultColWidth="8.85546875" defaultRowHeight="15"/>
  <cols>
    <col width="12.140625" customWidth="1" min="2" max="2"/>
    <col width="52.140625" customWidth="1" style="70" min="3" max="3"/>
    <col width="12.140625" customWidth="1" min="4" max="4"/>
    <col width="15.85546875" customWidth="1" min="5" max="19"/>
    <col width="13.42578125" customWidth="1" min="20" max="40"/>
    <col width="15.140625" customWidth="1" min="41" max="44"/>
    <col width="13.42578125" customWidth="1" min="45" max="110"/>
    <col width="13" customWidth="1" min="111" max="111"/>
  </cols>
  <sheetData>
    <row r="1" ht="65.25" customFormat="1" customHeight="1" s="28">
      <c r="A1" s="11" t="n"/>
      <c r="B1" s="173" t="inlineStr">
        <is>
          <t xml:space="preserve">Posting Date </t>
        </is>
      </c>
      <c r="C1" s="67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A210521BF2POWER</t>
        </is>
      </c>
      <c r="G1" s="22" t="inlineStr">
        <is>
          <t>A211029B519ADEV</t>
        </is>
      </c>
      <c r="H1" s="22" t="inlineStr">
        <is>
          <t>A211213BA5B8C9DEV1</t>
        </is>
      </c>
      <c r="I1" s="22" t="inlineStr">
        <is>
          <t>A2201BA6B2C0ENSORV2</t>
        </is>
      </c>
      <c r="J1" s="22" t="inlineStr">
        <is>
          <t>A211112BA6B2C0BARCART</t>
        </is>
      </c>
      <c r="K1" s="22" t="inlineStr">
        <is>
          <t>B620 Harambe, Proto1</t>
        </is>
      </c>
      <c r="L1" s="22" t="inlineStr">
        <is>
          <t>B620 37isplayDay, Proto2</t>
        </is>
      </c>
      <c r="M1" s="22" t="inlineStr">
        <is>
          <t>A211006B620TOUCH</t>
        </is>
      </c>
      <c r="N1" s="22" t="inlineStr">
        <is>
          <t>A211112BA6B2C0HARAMBE</t>
        </is>
      </c>
      <c r="O1" s="22" t="inlineStr">
        <is>
          <t>A220105B625MUISPLAYDAYES19DC</t>
        </is>
      </c>
      <c r="P1" s="22" t="inlineStr">
        <is>
          <t>A220104BA6B9C8ALLEN</t>
        </is>
      </c>
      <c r="Q1" s="22" t="inlineStr">
        <is>
          <t>A211217D8XPERIDOTTOBF3</t>
        </is>
      </c>
      <c r="R1" s="22" t="inlineStr">
        <is>
          <t>A220104D32CLOSEDLOOP</t>
        </is>
      </c>
      <c r="S1" s="22" t="inlineStr">
        <is>
          <t>D54 TEST PROTO D7</t>
        </is>
      </c>
      <c r="T1" s="22" t="inlineStr">
        <is>
          <t>A211223D84FAIRFIELD</t>
        </is>
      </c>
      <c r="U1" s="22" t="inlineStr">
        <is>
          <t>A220126J5X7DEV</t>
        </is>
      </c>
      <c r="V1" s="22" t="inlineStr">
        <is>
          <t>A211116D74BISHOP</t>
        </is>
      </c>
      <c r="W1" s="22" t="inlineStr">
        <is>
          <t>A211004E5CARMELEON</t>
        </is>
      </c>
      <c r="X1" s="22" t="inlineStr">
        <is>
          <t>A211208E91CLUTCH</t>
        </is>
      </c>
      <c r="Y1" s="22" t="inlineStr">
        <is>
          <t>A2110EA1B0C0D0PUL</t>
        </is>
      </c>
      <c r="Z1" s="22" t="inlineStr">
        <is>
          <t>A220126J5X7DEV1</t>
        </is>
      </c>
      <c r="AA1" s="22" t="inlineStr">
        <is>
          <t>A211122JA7B2C0MAHI</t>
        </is>
      </c>
      <c r="AB1" s="22" t="inlineStr">
        <is>
          <t>A220217N208IBISEC</t>
        </is>
      </c>
      <c r="AC1" s="22" t="inlineStr">
        <is>
          <t>A211208T193CHIMPDEBUGG1</t>
        </is>
      </c>
      <c r="AD1" s="22" t="inlineStr">
        <is>
          <t>A210818T306COYOTEMAXX</t>
        </is>
      </c>
      <c r="AE1" s="22" t="inlineStr">
        <is>
          <t>A210920T306MONARCHBURNOUT</t>
        </is>
      </c>
      <c r="AF1" s="22" t="inlineStr">
        <is>
          <t>A210920T306MONARCHHALO</t>
        </is>
      </c>
      <c r="AG1" s="22" t="inlineStr">
        <is>
          <t>A211118T306MONRCHRLLY</t>
        </is>
      </c>
      <c r="AH1" s="22" t="inlineStr">
        <is>
          <t>A211210T348CHANNINGBGA</t>
        </is>
      </c>
      <c r="AI1" s="22" t="inlineStr">
        <is>
          <t>A211210T348TCHANNINGBU</t>
        </is>
      </c>
      <c r="AJ1" s="177" t="inlineStr">
        <is>
          <t>A211222T359WKMNMETAL</t>
        </is>
      </c>
      <c r="AK1" s="22" t="inlineStr">
        <is>
          <t>A2110TA4B0C1ATHENS</t>
        </is>
      </c>
      <c r="AL1" s="22" t="inlineStr">
        <is>
          <t>A211227T401DELPHI</t>
        </is>
      </c>
      <c r="AM1" s="22" t="inlineStr">
        <is>
          <t>A211221T506FOLIO</t>
        </is>
      </c>
      <c r="AN1" s="22" t="inlineStr">
        <is>
          <t xml:space="preserve">A211203T683INTSMALLTOOTHPERIDOT </t>
        </is>
      </c>
      <c r="AO1" s="22" t="inlineStr">
        <is>
          <t xml:space="preserve">A210915T683NOODLEHS </t>
        </is>
      </c>
      <c r="AP1" s="22" t="inlineStr">
        <is>
          <t>A220121T683TOOTHPERIDO</t>
        </is>
      </c>
      <c r="AQ1" s="22" t="inlineStr">
        <is>
          <t>A210720T720MLB</t>
        </is>
      </c>
      <c r="AR1" s="22" t="inlineStr">
        <is>
          <t>A210909T841BISHOP</t>
        </is>
      </c>
      <c r="AS1" s="22" t="inlineStr">
        <is>
          <t>A210409T841CROSSBONES</t>
        </is>
      </c>
      <c r="AT1" s="22" t="inlineStr">
        <is>
          <t>A210326T841DROGON</t>
        </is>
      </c>
      <c r="AU1" s="22" t="inlineStr">
        <is>
          <t>A20211004T841IDUNA</t>
        </is>
      </c>
      <c r="AV1" s="22" t="inlineStr">
        <is>
          <t>A210930T841ISHTAR</t>
        </is>
      </c>
      <c r="AW1" s="22" t="inlineStr">
        <is>
          <t>A211001T841LLTSUMMER</t>
        </is>
      </c>
      <c r="AX1" s="22" t="inlineStr">
        <is>
          <t>A220125T841LLTFALL</t>
        </is>
      </c>
      <c r="AY1" s="177" t="inlineStr">
        <is>
          <t>A220125T841LLTFALL</t>
        </is>
      </c>
      <c r="AZ1" s="22" t="inlineStr">
        <is>
          <t>A210927T841LOKI</t>
        </is>
      </c>
      <c r="BA1" s="22" t="inlineStr">
        <is>
          <t>A210903T841LUNAR</t>
        </is>
      </c>
      <c r="BB1" s="22" t="inlineStr">
        <is>
          <t>A211116TA8B4C1ROLYCOLYLS</t>
        </is>
      </c>
      <c r="BC1" s="22" t="inlineStr">
        <is>
          <t>A210420T936BLAZAR</t>
        </is>
      </c>
      <c r="BD1" s="22" t="inlineStr">
        <is>
          <t>A210930T957GRANGER</t>
        </is>
      </c>
      <c r="BE1" s="22" t="inlineStr">
        <is>
          <t>A210618T995TAMBADEV2</t>
        </is>
      </c>
      <c r="BF1" s="177" t="inlineStr">
        <is>
          <t>A220107T1023ECHOP1</t>
        </is>
      </c>
      <c r="BG1" s="22" t="inlineStr">
        <is>
          <t>A211025T1023MERCURYDEV</t>
        </is>
      </c>
      <c r="BH1" s="22" t="inlineStr">
        <is>
          <t>A211108T1023OLYMPUSDEV1</t>
        </is>
      </c>
      <c r="BI1" s="177" t="inlineStr">
        <is>
          <t>A121108T1096LYRAP0</t>
        </is>
      </c>
      <c r="BJ1" s="177" t="inlineStr">
        <is>
          <t>A210919T2345ARCO</t>
        </is>
      </c>
      <c r="BK1" s="177" t="inlineStr">
        <is>
          <t>A210708T1251ONO2MLB</t>
        </is>
      </c>
      <c r="BL1" s="177" t="inlineStr">
        <is>
          <t>A210919T2345ARCO</t>
        </is>
      </c>
      <c r="BM1" s="177" t="inlineStr">
        <is>
          <t>A211109T995TAMBAP1EVT</t>
        </is>
      </c>
      <c r="BN1" s="177" t="inlineStr">
        <is>
          <t>A210420T936BLAZAR</t>
        </is>
      </c>
      <c r="BO1" s="177" t="inlineStr">
        <is>
          <t>A2112TA6B5C0D2MLB1</t>
        </is>
      </c>
      <c r="BP1" s="177" t="inlineStr">
        <is>
          <t>A220121T617MERAKOAHU</t>
        </is>
      </c>
      <c r="BQ1" s="177" t="inlineStr">
        <is>
          <t>A220128TEENYV21</t>
        </is>
      </c>
      <c r="BR1" s="177" t="inlineStr">
        <is>
          <t>A220107D54TESTPROTO</t>
        </is>
      </c>
      <c r="BS1" s="177" t="inlineStr">
        <is>
          <t>A220106T359WKMNVYNL</t>
        </is>
      </c>
      <c r="BT1" s="177" t="inlineStr">
        <is>
          <t>A220121T359MARYLAND</t>
        </is>
      </c>
      <c r="BU1" s="177" t="inlineStr">
        <is>
          <t>A220121T683MERAKIMUCAL</t>
        </is>
      </c>
      <c r="BV1" s="177" t="inlineStr">
        <is>
          <t>A211001T841LLTSUMMER</t>
        </is>
      </c>
      <c r="BW1" s="177" t="inlineStr">
        <is>
          <t>A220126T814DUMMYMLB</t>
        </is>
      </c>
      <c r="BX1" s="177" t="inlineStr">
        <is>
          <t>A211025T1023MERCURYDEV</t>
        </is>
      </c>
      <c r="BY1" s="177" t="inlineStr">
        <is>
          <t>A210919T2345ARCO</t>
        </is>
      </c>
      <c r="BZ1" s="177" t="inlineStr">
        <is>
          <t>WM1 Long Lead time (2022)</t>
        </is>
      </c>
      <c r="CA1" s="177" t="inlineStr">
        <is>
          <t>A210701X1230CAMERAOFC</t>
        </is>
      </c>
      <c r="CB1" s="177" t="inlineStr">
        <is>
          <t>A210622X1230DEBUGDNGL</t>
        </is>
      </c>
      <c r="CC1" s="177" t="inlineStr">
        <is>
          <t>A210615X1230MLBEVT</t>
        </is>
      </c>
      <c r="CD1" s="177" t="inlineStr">
        <is>
          <t>A210603X2042DEV2</t>
        </is>
      </c>
      <c r="CE1" s="177" t="inlineStr">
        <is>
          <t>A210910X2260DEV2 (J407 Dev)</t>
        </is>
      </c>
      <c r="CF1" s="177" t="inlineStr">
        <is>
          <t>A210819X2260MLBB (J407 MLB)</t>
        </is>
      </c>
      <c r="CG1" s="22" t="inlineStr">
        <is>
          <t>A210624X2281MLB</t>
        </is>
      </c>
      <c r="CH1" s="22" t="inlineStr">
        <is>
          <t>A211108X2281FLEX</t>
        </is>
      </c>
      <c r="CI1" s="22" t="inlineStr">
        <is>
          <t>A210624X2281WAV</t>
        </is>
      </c>
      <c r="CJ1" s="22" t="inlineStr">
        <is>
          <t>A211108X2281XLB2</t>
        </is>
      </c>
      <c r="CK1" s="22" t="inlineStr">
        <is>
          <t>A211213X2357MLB</t>
        </is>
      </c>
      <c r="CL1" s="22" t="inlineStr">
        <is>
          <t>A2110XA2B3C7D0AGNES</t>
        </is>
      </c>
      <c r="CM1" s="22" t="inlineStr">
        <is>
          <t>A211217X2378AMBERDOECOUOPON&amp;COUPONY</t>
        </is>
      </c>
      <c r="CN1" s="22" t="inlineStr">
        <is>
          <t>A211217X2378AMBERTEST</t>
        </is>
      </c>
      <c r="CO1" s="22" t="inlineStr">
        <is>
          <t>A2201XA1B2C3D0DEBUG</t>
        </is>
      </c>
      <c r="CP1" s="22" t="inlineStr">
        <is>
          <t>A2112XA2B3C7D8GEMS1</t>
        </is>
      </c>
      <c r="CQ1" s="22" t="inlineStr">
        <is>
          <t>A211026X2411ARPER2</t>
        </is>
      </c>
      <c r="CR1" s="22" t="inlineStr">
        <is>
          <t>A210318XA2B4C1D1CARPOPERFORMANCE</t>
        </is>
      </c>
      <c r="CS1" s="22" t="inlineStr">
        <is>
          <t>A210831X2411CARPERF2</t>
        </is>
      </c>
      <c r="CT1" s="22" t="inlineStr">
        <is>
          <t>A210729X2411LEDA</t>
        </is>
      </c>
      <c r="CU1" s="22" t="inlineStr">
        <is>
          <t>A210415XA2B4C1D1PAEVBs</t>
        </is>
      </c>
      <c r="CV1" s="177" t="inlineStr">
        <is>
          <t>A21083X2411PCIEBRIDGE</t>
        </is>
      </c>
      <c r="CW1" s="177" t="inlineStr">
        <is>
          <t>A220120X2411POC</t>
        </is>
      </c>
      <c r="CX1" s="177" t="inlineStr">
        <is>
          <t>A210803X2411RFBRIDGE1</t>
        </is>
      </c>
      <c r="CY1" s="177" t="inlineStr">
        <is>
          <t>A210729X2411RFDEV</t>
        </is>
      </c>
      <c r="CZ1" s="22" t="inlineStr">
        <is>
          <t>A210929X2411RFEB31</t>
        </is>
      </c>
      <c r="DA1" s="22" t="inlineStr">
        <is>
          <t>A210929X2411RFEB3</t>
        </is>
      </c>
      <c r="DB1" s="22" t="inlineStr">
        <is>
          <t>A220107X2617RFDEV</t>
        </is>
      </c>
      <c r="DC1" s="22" t="inlineStr">
        <is>
          <t>A211203X2940GDCSONNET</t>
        </is>
      </c>
      <c r="DD1" s="22" t="inlineStr">
        <is>
          <t>A211222X2940MOTION</t>
        </is>
      </c>
      <c r="DE1" s="22" t="inlineStr">
        <is>
          <t>A211124ZA7VIEW2MLB1</t>
        </is>
      </c>
      <c r="DF1" s="178" t="inlineStr">
        <is>
          <t>Total Amount</t>
        </is>
      </c>
    </row>
    <row r="2" ht="18.95" customHeight="1">
      <c r="A2" s="5" t="n">
        <v>1</v>
      </c>
      <c r="B2" s="179" t="n">
        <v>44620</v>
      </c>
      <c r="C2" s="68" t="inlineStr">
        <is>
          <t>7-615-93688</t>
        </is>
      </c>
      <c r="D2" s="180" t="n">
        <v>44560</v>
      </c>
      <c r="E2" s="181" t="n">
        <v>1029.64</v>
      </c>
      <c r="F2" s="182" t="n"/>
      <c r="G2" s="182" t="n"/>
      <c r="H2" s="189" t="n">
        <v>24.91</v>
      </c>
      <c r="I2" s="182" t="n"/>
      <c r="J2" s="189" t="n">
        <v>9.029999999999999</v>
      </c>
      <c r="K2" s="182" t="n"/>
      <c r="L2" s="182" t="n"/>
      <c r="M2" s="189" t="n">
        <v>10.25</v>
      </c>
      <c r="N2" s="182" t="n"/>
      <c r="O2" s="182" t="n"/>
      <c r="P2" s="182" t="n"/>
      <c r="Q2" s="189" t="n">
        <v>79.43000000000001</v>
      </c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9" t="n">
        <v>5.49</v>
      </c>
      <c r="AB2" s="182" t="n"/>
      <c r="AC2" s="182" t="n"/>
      <c r="AD2" s="189" t="n">
        <v>247.75</v>
      </c>
      <c r="AE2" s="189" t="n">
        <v>57.47</v>
      </c>
      <c r="AF2" s="189" t="n">
        <v>34.61</v>
      </c>
      <c r="AG2" s="182" t="n"/>
      <c r="AH2" s="182" t="n"/>
      <c r="AI2" s="189" t="n">
        <v>53.01</v>
      </c>
      <c r="AJ2" s="189" t="n">
        <v>84.38</v>
      </c>
      <c r="AK2" s="182" t="n"/>
      <c r="AL2" s="182" t="n"/>
      <c r="AM2" s="189" t="n">
        <v>39.24</v>
      </c>
      <c r="AN2" s="189" t="n">
        <v>5.3</v>
      </c>
      <c r="AO2" s="182" t="n"/>
      <c r="AP2" s="182" t="n"/>
      <c r="AQ2" s="182" t="n"/>
      <c r="AR2" s="189" t="n">
        <v>10.25</v>
      </c>
      <c r="AS2" s="182" t="n"/>
      <c r="AT2" s="182" t="n"/>
      <c r="AU2" s="189" t="n">
        <v>9.029999999999999</v>
      </c>
      <c r="AV2" s="182" t="n"/>
      <c r="AW2" s="189" t="n">
        <v>59.23</v>
      </c>
      <c r="AX2" s="182" t="n"/>
      <c r="AY2" s="182" t="n"/>
      <c r="AZ2" s="189" t="n">
        <v>5.49</v>
      </c>
      <c r="BA2" s="182" t="n"/>
      <c r="BB2" s="182" t="n"/>
      <c r="BC2" s="182" t="n"/>
      <c r="BD2" s="189" t="n">
        <v>9.029999999999999</v>
      </c>
      <c r="BE2" s="189" t="n">
        <v>21.15</v>
      </c>
      <c r="BF2" s="182" t="n"/>
      <c r="BG2" s="182" t="n"/>
      <c r="BH2" s="189" t="n">
        <v>72.90000000000001</v>
      </c>
      <c r="BI2" s="189" t="n">
        <v>66.95999999999999</v>
      </c>
      <c r="BJ2" s="182" t="n"/>
      <c r="BK2" s="182" t="n"/>
      <c r="BL2" s="189" t="n">
        <v>10.25</v>
      </c>
      <c r="BM2" s="182" t="n"/>
      <c r="BN2" s="182" t="n"/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9" t="n">
        <v>12.48</v>
      </c>
      <c r="CB2" s="182" t="n"/>
      <c r="CC2" s="182" t="n"/>
      <c r="CD2" s="182" t="n"/>
      <c r="CE2" s="182" t="n"/>
      <c r="CF2" s="182" t="n"/>
      <c r="CG2" s="189" t="n">
        <v>10.68</v>
      </c>
      <c r="CH2" s="182" t="n"/>
      <c r="CI2" s="189" t="n">
        <v>15.55</v>
      </c>
      <c r="CJ2" s="182" t="n"/>
      <c r="CK2" s="189" t="n">
        <v>4.95</v>
      </c>
      <c r="CL2" s="182" t="n"/>
      <c r="CM2" s="189" t="n">
        <v>12.48</v>
      </c>
      <c r="CN2" s="182" t="n"/>
      <c r="CO2" s="182" t="n"/>
      <c r="CP2" s="189" t="n">
        <v>10.68</v>
      </c>
      <c r="CQ2" s="189" t="n">
        <v>12.93</v>
      </c>
      <c r="CR2" s="182" t="n"/>
      <c r="CS2" s="182" t="n"/>
      <c r="CT2" s="189" t="n">
        <v>24.68</v>
      </c>
      <c r="CU2" s="182" t="n"/>
      <c r="CV2" s="182" t="n"/>
      <c r="CW2" s="182" t="n"/>
      <c r="CX2" s="182" t="n"/>
      <c r="CY2" s="182" t="n"/>
      <c r="CZ2" s="182" t="n"/>
      <c r="DA2" s="182" t="n"/>
      <c r="DB2" s="182" t="n"/>
      <c r="DC2" s="189" t="n">
        <v>10.05</v>
      </c>
      <c r="DD2" s="182" t="n"/>
      <c r="DE2" s="182" t="n"/>
      <c r="DF2" s="185">
        <f>SUM(F2:DD2)</f>
        <v/>
      </c>
      <c r="DG2" s="186">
        <f>E2-DF2</f>
        <v/>
      </c>
    </row>
    <row r="3" ht="18.95" customHeight="1">
      <c r="A3" s="5" t="n">
        <v>2</v>
      </c>
      <c r="B3" s="179" t="n">
        <v>44620</v>
      </c>
      <c r="C3" s="68" t="inlineStr">
        <is>
          <t>7-622-97804</t>
        </is>
      </c>
      <c r="D3" s="180" t="n">
        <v>44567</v>
      </c>
      <c r="E3" s="181" t="n">
        <v>268.23</v>
      </c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9" t="n">
        <v>46.26</v>
      </c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9" t="n">
        <v>20.68</v>
      </c>
      <c r="AB3" s="182" t="n"/>
      <c r="AC3" s="182" t="n"/>
      <c r="AD3" s="189" t="n">
        <v>12.87</v>
      </c>
      <c r="AE3" s="182" t="n"/>
      <c r="AF3" s="189" t="n">
        <v>9.369999999999999</v>
      </c>
      <c r="AG3" s="182" t="n"/>
      <c r="AH3" s="182" t="n"/>
      <c r="AI3" s="182" t="n"/>
      <c r="AJ3" s="189" t="n">
        <v>31.94</v>
      </c>
      <c r="AK3" s="182" t="n"/>
      <c r="AL3" s="182" t="n"/>
      <c r="AM3" s="189" t="n">
        <v>5.83</v>
      </c>
      <c r="AN3" s="182" t="n"/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9" t="n">
        <v>22.47</v>
      </c>
      <c r="BI3" s="189" t="n">
        <v>11.77</v>
      </c>
      <c r="BJ3" s="182" t="n"/>
      <c r="BK3" s="189" t="n">
        <v>10.25</v>
      </c>
      <c r="BL3" s="189" t="n">
        <v>33.73</v>
      </c>
      <c r="BM3" s="182" t="n"/>
      <c r="BN3" s="182" t="n"/>
      <c r="BO3" s="182" t="n"/>
      <c r="BP3" s="182" t="n"/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9" t="n">
        <v>20</v>
      </c>
      <c r="CO3" s="189" t="n"/>
      <c r="CP3" s="189" t="n">
        <v>14.26</v>
      </c>
      <c r="CQ3" s="189" t="n">
        <v>18.12</v>
      </c>
      <c r="CR3" s="182" t="n"/>
      <c r="CS3" s="182" t="n"/>
      <c r="CT3" s="182" t="n"/>
      <c r="CU3" s="182" t="n"/>
      <c r="CV3" s="182" t="n"/>
      <c r="CW3" s="182" t="n"/>
      <c r="CX3" s="182" t="n"/>
      <c r="CY3" s="235" t="n"/>
      <c r="CZ3" s="182" t="n"/>
      <c r="DA3" s="182" t="n"/>
      <c r="DB3" s="182" t="n"/>
      <c r="DC3" s="189" t="n">
        <v>10.68</v>
      </c>
      <c r="DD3" s="182" t="n"/>
      <c r="DE3" s="182" t="n"/>
      <c r="DF3" s="185">
        <f>SUM(F3:DD3)</f>
        <v/>
      </c>
      <c r="DG3" s="186">
        <f>E3-DF3</f>
        <v/>
      </c>
    </row>
    <row r="4" ht="18.95" customHeight="1">
      <c r="A4" s="5" t="n">
        <v>3</v>
      </c>
      <c r="B4" s="179" t="n">
        <v>44620</v>
      </c>
      <c r="C4" s="68" t="inlineStr">
        <is>
          <t>3-454-27568</t>
        </is>
      </c>
      <c r="D4" s="180" t="n">
        <v>44568</v>
      </c>
      <c r="E4" s="181" t="n">
        <v>7692.25</v>
      </c>
      <c r="F4" s="182" t="n"/>
      <c r="G4" s="182" t="n"/>
      <c r="H4" s="189" t="n">
        <v>138.74</v>
      </c>
      <c r="I4" s="182" t="n"/>
      <c r="J4" s="182" t="n"/>
      <c r="K4" s="182" t="n"/>
      <c r="L4" s="182" t="n"/>
      <c r="M4" s="182" t="n"/>
      <c r="N4" s="182" t="n"/>
      <c r="O4" s="182" t="n"/>
      <c r="P4" s="182" t="n"/>
      <c r="Q4" s="189" t="n">
        <v>51.96</v>
      </c>
      <c r="R4" s="182" t="n"/>
      <c r="S4" s="182" t="n"/>
      <c r="T4" s="182" t="n"/>
      <c r="U4" s="182" t="n"/>
      <c r="V4" s="189" t="n">
        <v>152.16</v>
      </c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9" t="n">
        <v>977.53</v>
      </c>
      <c r="AH4" s="182" t="n"/>
      <c r="AI4" s="189" t="n">
        <v>172.8</v>
      </c>
      <c r="AJ4" s="182" t="n"/>
      <c r="AK4" s="189" t="n">
        <v>401.18</v>
      </c>
      <c r="AL4" s="182" t="n"/>
      <c r="AM4" s="182" t="n"/>
      <c r="AN4" s="182" t="n"/>
      <c r="AO4" s="182" t="n"/>
      <c r="AP4" s="182" t="n"/>
      <c r="AQ4" s="189" t="n">
        <v>148.43</v>
      </c>
      <c r="AR4" s="182" t="n"/>
      <c r="AS4" s="182" t="n"/>
      <c r="AT4" s="189" t="n">
        <v>249.33</v>
      </c>
      <c r="AU4" s="182" t="n"/>
      <c r="AV4" s="189" t="n">
        <v>4355.27</v>
      </c>
      <c r="AW4" s="182" t="n"/>
      <c r="AX4" s="182" t="n"/>
      <c r="AY4" s="235" t="n"/>
      <c r="AZ4" s="182" t="n"/>
      <c r="BA4" s="182" t="n"/>
      <c r="BB4" s="189" t="n">
        <v>150.06</v>
      </c>
      <c r="BC4" s="182" t="n"/>
      <c r="BD4" s="182" t="n"/>
      <c r="BE4" s="182" t="n"/>
      <c r="BF4" s="182" t="n"/>
      <c r="BG4" s="182" t="n"/>
      <c r="BH4" s="189" t="n">
        <v>261.05</v>
      </c>
      <c r="BI4" s="235" t="n"/>
      <c r="BJ4" s="235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235" t="n"/>
      <c r="CA4" s="235" t="n"/>
      <c r="CB4" s="182" t="n"/>
      <c r="CC4" s="182" t="n"/>
      <c r="CD4" s="189" t="n">
        <v>129.93</v>
      </c>
      <c r="CE4" s="182" t="n"/>
      <c r="CF4" s="182" t="n"/>
      <c r="CG4" s="182" t="n"/>
      <c r="CH4" s="189" t="n">
        <v>100.58</v>
      </c>
      <c r="CI4" s="182" t="n"/>
      <c r="CJ4" s="182" t="n"/>
      <c r="CK4" s="182" t="n"/>
      <c r="CL4" s="189" t="n">
        <v>120.12</v>
      </c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2" t="n"/>
      <c r="CW4" s="182" t="n"/>
      <c r="CX4" s="182" t="n"/>
      <c r="CY4" s="189" t="n">
        <v>283.11</v>
      </c>
      <c r="CZ4" s="182" t="n"/>
      <c r="DA4" s="182" t="n"/>
      <c r="DB4" s="182" t="n"/>
      <c r="DC4" s="182" t="n"/>
      <c r="DD4" s="182" t="n"/>
      <c r="DE4" s="182" t="n"/>
      <c r="DF4" s="185">
        <f>SUM(F4:DD4)</f>
        <v/>
      </c>
      <c r="DG4" s="186">
        <f>E4-DF4</f>
        <v/>
      </c>
    </row>
    <row r="5" ht="18.95" customHeight="1">
      <c r="A5" s="5" t="n">
        <v>4</v>
      </c>
      <c r="B5" s="179" t="n">
        <v>44620</v>
      </c>
      <c r="C5" s="68" t="inlineStr">
        <is>
          <t>3-456-24181</t>
        </is>
      </c>
      <c r="D5" s="180" t="n">
        <v>44575</v>
      </c>
      <c r="E5" s="181" t="n">
        <v>9416.799999999999</v>
      </c>
      <c r="F5" s="182" t="n"/>
      <c r="G5" s="182" t="n"/>
      <c r="H5" s="189" t="n">
        <v>55.48</v>
      </c>
      <c r="I5" s="182" t="n"/>
      <c r="J5" s="182" t="n"/>
      <c r="K5" s="182" t="n"/>
      <c r="L5" s="189" t="n">
        <v>106.68</v>
      </c>
      <c r="M5" s="182" t="n"/>
      <c r="N5" s="182" t="n"/>
      <c r="O5" s="189" t="n">
        <v>77.93000000000001</v>
      </c>
      <c r="P5" s="189" t="n"/>
      <c r="Q5" s="182" t="n"/>
      <c r="R5" s="182" t="n"/>
      <c r="S5" s="182" t="n"/>
      <c r="T5" s="182" t="n"/>
      <c r="U5" s="182" t="n"/>
      <c r="V5" s="182" t="n"/>
      <c r="W5" s="189" t="n">
        <v>244.01</v>
      </c>
      <c r="X5" s="189" t="n">
        <v>175.33</v>
      </c>
      <c r="Y5" s="182" t="n"/>
      <c r="Z5" s="182" t="n"/>
      <c r="AA5" s="182" t="n"/>
      <c r="AB5" s="182" t="n"/>
      <c r="AC5" s="182" t="n"/>
      <c r="AD5" s="182" t="n"/>
      <c r="AE5" s="182" t="n"/>
      <c r="AF5" s="189" t="n">
        <v>783.2</v>
      </c>
      <c r="AG5" s="189" t="n">
        <v>472.27</v>
      </c>
      <c r="AH5" s="182" t="n"/>
      <c r="AI5" s="182" t="n"/>
      <c r="AJ5" s="189" t="n">
        <v>439.35</v>
      </c>
      <c r="AK5" s="182" t="n"/>
      <c r="AL5" s="182" t="n"/>
      <c r="AM5" s="189" t="n">
        <v>377.42</v>
      </c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9" t="n">
        <v>2649.81</v>
      </c>
      <c r="AW5" s="189" t="n">
        <v>272.64</v>
      </c>
      <c r="AX5" s="182" t="n"/>
      <c r="AY5" s="235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9" t="n">
        <v>312.17</v>
      </c>
      <c r="BI5" s="241" t="n">
        <v>357.66</v>
      </c>
      <c r="BJ5" s="235" t="n"/>
      <c r="BK5" s="182" t="n"/>
      <c r="BL5" s="182" t="n"/>
      <c r="BM5" s="182" t="n"/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235" t="n"/>
      <c r="CA5" s="235" t="n"/>
      <c r="CB5" s="182" t="n"/>
      <c r="CC5" s="189" t="n">
        <v>106.68</v>
      </c>
      <c r="CD5" s="182" t="n"/>
      <c r="CE5" s="182" t="n"/>
      <c r="CF5" s="189" t="n">
        <v>106.68</v>
      </c>
      <c r="CG5" s="189" t="n">
        <v>420.32</v>
      </c>
      <c r="CH5" s="182" t="n"/>
      <c r="CI5" s="189" t="n">
        <v>189.17</v>
      </c>
      <c r="CJ5" s="189" t="n">
        <v>233.66</v>
      </c>
      <c r="CK5" s="189" t="n">
        <v>862.12</v>
      </c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9" t="n">
        <v>715.38</v>
      </c>
      <c r="CV5" s="189" t="n">
        <v>298.43</v>
      </c>
      <c r="CW5" s="182" t="n"/>
      <c r="CX5" s="182" t="n"/>
      <c r="CY5" s="182" t="n"/>
      <c r="CZ5" s="182" t="n"/>
      <c r="DA5" s="182" t="n"/>
      <c r="DB5" s="182" t="n"/>
      <c r="DC5" s="189" t="n">
        <v>160.41</v>
      </c>
      <c r="DD5" s="182" t="n"/>
      <c r="DE5" s="182" t="n"/>
      <c r="DF5" s="185">
        <f>SUM(F5:DD5)</f>
        <v/>
      </c>
      <c r="DG5" s="186">
        <f>E5-DF5</f>
        <v/>
      </c>
    </row>
    <row r="6" ht="18.95" customHeight="1">
      <c r="A6" s="5" t="n">
        <v>5</v>
      </c>
      <c r="B6" s="179" t="inlineStr">
        <is>
          <t>2/29/22</t>
        </is>
      </c>
      <c r="C6" s="68" t="inlineStr">
        <is>
          <t>ANALOG 9004170159</t>
        </is>
      </c>
      <c r="D6" s="180" t="n">
        <v>44594</v>
      </c>
      <c r="E6" s="181" t="n">
        <v>19.46</v>
      </c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2" t="n"/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235" t="n"/>
      <c r="CH6" s="235" t="n"/>
      <c r="CI6" s="182" t="n"/>
      <c r="CJ6" s="182" t="n"/>
      <c r="CK6" s="182" t="n"/>
      <c r="CL6" s="182" t="n"/>
      <c r="CM6" s="182" t="n"/>
      <c r="CN6" s="182" t="n"/>
      <c r="CO6" s="182" t="n"/>
      <c r="CP6" s="182" t="n"/>
      <c r="CQ6" s="182" t="n"/>
      <c r="CR6" s="182" t="n"/>
      <c r="CS6" s="182" t="n"/>
      <c r="CT6" s="182" t="n"/>
      <c r="CU6" s="182" t="n"/>
      <c r="CV6" s="182" t="n"/>
      <c r="CW6" s="182" t="n"/>
      <c r="CX6" s="182" t="n"/>
      <c r="CY6" s="182" t="n"/>
      <c r="CZ6" s="182" t="n"/>
      <c r="DA6" s="189" t="n">
        <v>19.46</v>
      </c>
      <c r="DB6" s="182" t="n"/>
      <c r="DC6" s="182" t="n"/>
      <c r="DD6" s="182" t="n"/>
      <c r="DE6" s="182" t="n"/>
      <c r="DF6" s="185">
        <f>SUM(F6:DD6)</f>
        <v/>
      </c>
      <c r="DG6" s="186">
        <f>E6-DF6</f>
        <v/>
      </c>
    </row>
    <row r="7" ht="18.95" customHeight="1">
      <c r="A7" s="5" t="n">
        <v>6</v>
      </c>
      <c r="B7" s="179" t="inlineStr">
        <is>
          <t>2/29/22</t>
        </is>
      </c>
      <c r="C7" s="122" t="inlineStr">
        <is>
          <t>ANALOG 9004170160</t>
        </is>
      </c>
      <c r="D7" s="192" t="n">
        <v>44594</v>
      </c>
      <c r="E7" s="181" t="n">
        <v>19.46</v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235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235" t="n"/>
      <c r="BJ7" s="235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235" t="n"/>
      <c r="CA7" s="235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9" t="n">
        <v>19.46</v>
      </c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5">
        <f>SUM(F7:DD7)</f>
        <v/>
      </c>
      <c r="DG7" s="186">
        <f>E7-DF7</f>
        <v/>
      </c>
    </row>
    <row r="8" ht="18.95" customHeight="1">
      <c r="A8" s="5" t="n">
        <v>7</v>
      </c>
      <c r="B8" s="179" t="inlineStr">
        <is>
          <t>2/29/22</t>
        </is>
      </c>
      <c r="C8" s="68" t="inlineStr">
        <is>
          <t>ANALOG 9004198600</t>
        </is>
      </c>
      <c r="D8" s="180" t="n">
        <v>44602</v>
      </c>
      <c r="E8" s="181" t="n">
        <v>19.46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9" t="n">
        <v>19.46</v>
      </c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235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5">
        <f>SUM(F8:DD8)</f>
        <v/>
      </c>
      <c r="DG8" s="186">
        <f>E8-DF8</f>
        <v/>
      </c>
    </row>
    <row r="9" ht="18.95" customHeight="1">
      <c r="A9" s="5" t="n">
        <v>8</v>
      </c>
      <c r="B9" s="179" t="inlineStr">
        <is>
          <t>2/29/22</t>
        </is>
      </c>
      <c r="C9" s="68" t="inlineStr">
        <is>
          <t>ANALOG 9004194450</t>
        </is>
      </c>
      <c r="D9" s="180" t="n">
        <v>44601</v>
      </c>
      <c r="E9" s="181" t="n">
        <v>19.46</v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9" t="n">
        <v>19.46</v>
      </c>
      <c r="BJ9" s="182" t="n"/>
      <c r="BK9" s="182" t="n"/>
      <c r="BL9" s="182" t="n"/>
      <c r="BM9" s="182" t="n"/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5">
        <f>SUM(F9:DD9)</f>
        <v/>
      </c>
      <c r="DG9" s="186">
        <f>E9-DF9</f>
        <v/>
      </c>
    </row>
    <row r="10" ht="18.95" customHeight="1">
      <c r="A10" s="5" t="n">
        <v>9</v>
      </c>
      <c r="B10" s="179" t="inlineStr">
        <is>
          <t>2/29/22</t>
        </is>
      </c>
      <c r="C10" s="68" t="inlineStr">
        <is>
          <t>ANALOG 9004195595</t>
        </is>
      </c>
      <c r="D10" s="180" t="n">
        <v>44602</v>
      </c>
      <c r="E10" s="181" t="n">
        <v>19.46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235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235" t="n"/>
      <c r="BJ10" s="235" t="n"/>
      <c r="BK10" s="182" t="n"/>
      <c r="BL10" s="189" t="n">
        <v>19.46</v>
      </c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5">
        <f>SUM(F10:DD10)</f>
        <v/>
      </c>
      <c r="DG10" s="186">
        <f>E10-DF10</f>
        <v/>
      </c>
    </row>
    <row r="11" ht="18.95" customHeight="1">
      <c r="A11" s="5" t="n">
        <v>10</v>
      </c>
      <c r="B11" s="179" t="inlineStr">
        <is>
          <t>2/29/22</t>
        </is>
      </c>
      <c r="C11" s="68" t="inlineStr">
        <is>
          <t>AVNET 4500650018</t>
        </is>
      </c>
      <c r="D11" s="180" t="n">
        <v>44596</v>
      </c>
      <c r="E11" s="181" t="n">
        <v>114.53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9" t="n">
        <v>114.53</v>
      </c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5">
        <f>SUM(F11:DD11)</f>
        <v/>
      </c>
      <c r="DG11" s="186">
        <f>E11-DF11</f>
        <v/>
      </c>
    </row>
    <row r="12" ht="18.95" customHeight="1">
      <c r="A12" s="5" t="n">
        <v>11</v>
      </c>
      <c r="B12" s="179" t="n">
        <v>44630</v>
      </c>
      <c r="C12" s="100" t="inlineStr">
        <is>
          <t>TTI4500650020</t>
        </is>
      </c>
      <c r="D12" s="240" t="n">
        <v>44620</v>
      </c>
      <c r="E12" s="181" t="n">
        <v>358.02</v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9" t="n">
        <v>358.02</v>
      </c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5">
        <f>SUM(F12:DD12)</f>
        <v/>
      </c>
      <c r="DG12" s="186">
        <f>E12-DF12</f>
        <v/>
      </c>
    </row>
    <row r="13" ht="18.95" customHeight="1">
      <c r="A13" s="5" t="n">
        <v>12</v>
      </c>
      <c r="B13" s="179" t="n">
        <v>44630</v>
      </c>
      <c r="C13" s="94" t="inlineStr">
        <is>
          <t>TTI4500650199</t>
        </is>
      </c>
      <c r="D13" s="239" t="n">
        <v>44620</v>
      </c>
      <c r="E13" s="181" t="n">
        <v>54.4</v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9" t="n">
        <v>54.4</v>
      </c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5">
        <f>SUM(F13:DD13)</f>
        <v/>
      </c>
      <c r="DG13" s="186">
        <f>E13-DF13</f>
        <v/>
      </c>
    </row>
    <row r="14" ht="18.95" customHeight="1">
      <c r="A14" s="5" t="n">
        <v>13</v>
      </c>
      <c r="B14" s="179" t="n">
        <v>44630</v>
      </c>
      <c r="C14" s="94" t="inlineStr">
        <is>
          <t>TTI4500652487</t>
        </is>
      </c>
      <c r="D14" s="239" t="n">
        <v>44620</v>
      </c>
      <c r="E14" s="181" t="n">
        <v>58.48</v>
      </c>
      <c r="F14" s="182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9" t="n">
        <v>58.48</v>
      </c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5">
        <f>SUM(F14:DD14)</f>
        <v/>
      </c>
      <c r="DG14" s="186">
        <f>E14-DF14</f>
        <v/>
      </c>
    </row>
    <row r="15" ht="18.95" customHeight="1">
      <c r="A15" s="5" t="n">
        <v>14</v>
      </c>
      <c r="B15" s="179" t="n">
        <v>44630</v>
      </c>
      <c r="C15" s="94" t="inlineStr">
        <is>
          <t>ARROW4500654216</t>
        </is>
      </c>
      <c r="D15" s="239" t="n">
        <v>44621</v>
      </c>
      <c r="E15" s="181" t="n">
        <v>27.47</v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9" t="n">
        <v>27.47</v>
      </c>
      <c r="DF15" s="185">
        <f>SUM(F15:DD15)</f>
        <v/>
      </c>
      <c r="DG15" s="186">
        <f>E15-DF15</f>
        <v/>
      </c>
    </row>
    <row r="16" ht="18.95" customHeight="1">
      <c r="A16" s="5" t="n">
        <v>15</v>
      </c>
      <c r="B16" s="179" t="n">
        <v>44630</v>
      </c>
      <c r="C16" s="94" t="inlineStr">
        <is>
          <t>ANALOG4500649760</t>
        </is>
      </c>
      <c r="D16" s="239" t="n">
        <v>44624</v>
      </c>
      <c r="E16" s="181" t="n">
        <v>562.5</v>
      </c>
      <c r="F16" s="182" t="n"/>
      <c r="G16" s="182" t="n"/>
      <c r="H16" s="182" t="n"/>
      <c r="I16" s="182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9" t="n">
        <v>562.5</v>
      </c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5">
        <f>SUM(F16:DD16)</f>
        <v/>
      </c>
      <c r="DG16" s="186">
        <f>E16-DF16</f>
        <v/>
      </c>
    </row>
    <row r="17" ht="18.95" customHeight="1">
      <c r="A17" s="5" t="n">
        <v>16</v>
      </c>
      <c r="B17" s="179" t="n">
        <v>44630</v>
      </c>
      <c r="C17" s="94" t="inlineStr">
        <is>
          <t>ANALOG4500649954</t>
        </is>
      </c>
      <c r="D17" s="239" t="n">
        <v>44624</v>
      </c>
      <c r="E17" s="181" t="n">
        <v>210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9" t="n">
        <v>210</v>
      </c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5">
        <f>SUM(F17:DD17)</f>
        <v/>
      </c>
      <c r="DG17" s="186">
        <f>E17-DF17</f>
        <v/>
      </c>
    </row>
    <row r="18" ht="18.95" customHeight="1">
      <c r="A18" s="5" t="n">
        <v>17</v>
      </c>
      <c r="B18" s="179" t="n">
        <v>44635</v>
      </c>
      <c r="C18" s="68" t="inlineStr">
        <is>
          <t>ANALOG 9004214490, 9004233558,9004239057,9004233557</t>
        </is>
      </c>
      <c r="D18" s="180" t="n">
        <v>44608</v>
      </c>
      <c r="E18" s="181" t="n">
        <v>78.44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242" t="n">
        <v>78.44</v>
      </c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5">
        <f>SUM(F18:DD18)</f>
        <v/>
      </c>
      <c r="DG18" s="186">
        <f>E18-DF18</f>
        <v/>
      </c>
    </row>
    <row r="19" ht="18.95" customHeight="1">
      <c r="A19" s="5" t="n">
        <v>18</v>
      </c>
      <c r="B19" s="179" t="n">
        <v>44635</v>
      </c>
      <c r="C19" s="68" t="inlineStr">
        <is>
          <t>ANALOG 9004217968</t>
        </is>
      </c>
      <c r="D19" s="180" t="n">
        <v>44608</v>
      </c>
      <c r="E19" s="181" t="n">
        <v>19.55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242" t="n">
        <v>19.55</v>
      </c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5">
        <f>SUM(F19:DD19)</f>
        <v/>
      </c>
      <c r="DG19" s="186">
        <f>E19-DF19</f>
        <v/>
      </c>
    </row>
    <row r="20" ht="18.95" customHeight="1">
      <c r="A20" s="5" t="n">
        <v>19</v>
      </c>
      <c r="B20" s="179" t="n">
        <v>44638</v>
      </c>
      <c r="C20" s="68" t="inlineStr">
        <is>
          <t>ANALOG 9004242549</t>
        </is>
      </c>
      <c r="D20" s="180" t="n">
        <v>44616</v>
      </c>
      <c r="E20" s="181" t="n">
        <v>19.63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242" t="n">
        <v>19.63</v>
      </c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5">
        <f>SUM(F20:DD20)</f>
        <v/>
      </c>
      <c r="DG20" s="186">
        <f>E20-DF20</f>
        <v/>
      </c>
    </row>
    <row r="21" ht="18.95" customHeight="1">
      <c r="A21" s="5" t="n">
        <v>20</v>
      </c>
      <c r="B21" s="179" t="n">
        <v>44638</v>
      </c>
      <c r="C21" s="68" t="inlineStr">
        <is>
          <t>ANALOG 9004245471</t>
        </is>
      </c>
      <c r="D21" s="180" t="n">
        <v>44616</v>
      </c>
      <c r="E21" s="181" t="n">
        <v>19.63</v>
      </c>
      <c r="F21" s="182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242" t="n">
        <v>19.63</v>
      </c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5">
        <f>SUM(F21:DD21)</f>
        <v/>
      </c>
      <c r="DG21" s="186">
        <f>E21-DF21</f>
        <v/>
      </c>
    </row>
    <row r="22" ht="18.95" customHeight="1">
      <c r="A22" s="5" t="n">
        <v>21</v>
      </c>
      <c r="B22" s="179" t="n">
        <v>44638</v>
      </c>
      <c r="C22" s="68" t="inlineStr">
        <is>
          <t>SUMMIT 170234</t>
        </is>
      </c>
      <c r="D22" s="180" t="n">
        <v>44615</v>
      </c>
      <c r="E22" s="181" t="n">
        <v>35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235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235" t="n"/>
      <c r="BG22" s="182" t="n"/>
      <c r="BH22" s="182" t="n"/>
      <c r="BI22" s="182" t="n"/>
      <c r="BJ22" s="182" t="n"/>
      <c r="BK22" s="182" t="n"/>
      <c r="BL22" s="235" t="n"/>
      <c r="BM22" s="235" t="n"/>
      <c r="BN22" s="235" t="n"/>
      <c r="BO22" s="235" t="n"/>
      <c r="BP22" s="243" t="n">
        <v>35</v>
      </c>
      <c r="BQ22" s="235" t="n"/>
      <c r="BR22" s="235" t="n"/>
      <c r="BS22" s="235" t="n"/>
      <c r="BT22" s="235" t="n"/>
      <c r="BU22" s="235" t="n"/>
      <c r="BV22" s="235" t="n"/>
      <c r="BW22" s="235" t="n"/>
      <c r="BX22" s="235" t="n"/>
      <c r="BY22" s="235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5">
        <f>SUM(F22:DD22)</f>
        <v/>
      </c>
      <c r="DG22" s="186">
        <f>E22-DF22</f>
        <v/>
      </c>
    </row>
    <row r="23" ht="18.95" customHeight="1">
      <c r="A23" s="5" t="n">
        <v>22</v>
      </c>
      <c r="B23" s="179" t="n">
        <v>44638</v>
      </c>
      <c r="C23" s="68" t="inlineStr">
        <is>
          <t>SUMMIT 170347</t>
        </is>
      </c>
      <c r="D23" s="180" t="n">
        <v>44621</v>
      </c>
      <c r="E23" s="181" t="n">
        <v>35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242" t="n">
        <v>35</v>
      </c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5">
        <f>SUM(F23:DD23)</f>
        <v/>
      </c>
      <c r="DG23" s="186">
        <f>E23-DF23</f>
        <v/>
      </c>
    </row>
    <row r="24" ht="18.95" customHeight="1">
      <c r="A24" s="5" t="n">
        <v>23</v>
      </c>
      <c r="B24" s="179" t="n">
        <v>44638</v>
      </c>
      <c r="C24" s="68" t="inlineStr">
        <is>
          <t>AVNET 4500652134</t>
        </is>
      </c>
      <c r="D24" s="180" t="n">
        <v>44615</v>
      </c>
      <c r="E24" s="181" t="n">
        <v>240.44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242" t="n">
        <v>240.44</v>
      </c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2" t="n"/>
      <c r="DA24" s="182" t="n"/>
      <c r="DB24" s="182" t="n"/>
      <c r="DC24" s="182" t="n"/>
      <c r="DD24" s="182" t="n"/>
      <c r="DE24" s="182" t="n"/>
      <c r="DF24" s="185">
        <f>SUM(F24:DD24)</f>
        <v/>
      </c>
      <c r="DG24" s="186">
        <f>E24-DF24</f>
        <v/>
      </c>
    </row>
    <row r="25" ht="18.95" customHeight="1">
      <c r="A25" s="5" t="n">
        <v>24</v>
      </c>
      <c r="B25" s="179" t="n">
        <v>44638</v>
      </c>
      <c r="C25" s="68" t="inlineStr">
        <is>
          <t>SUMMIT 169508</t>
        </is>
      </c>
      <c r="D25" s="180" t="n">
        <v>44576</v>
      </c>
      <c r="E25" s="181" t="n">
        <v>35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242" t="n">
        <v>35</v>
      </c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5">
        <f>SUM(F25:DD25)</f>
        <v/>
      </c>
      <c r="DG25" s="186">
        <f>E25-DF25</f>
        <v/>
      </c>
    </row>
    <row r="26" ht="18.95" customHeight="1">
      <c r="A26" s="5" t="n">
        <v>25</v>
      </c>
      <c r="B26" s="179" t="n">
        <v>44638</v>
      </c>
      <c r="C26" s="68" t="inlineStr">
        <is>
          <t>SUMMIT 169653</t>
        </is>
      </c>
      <c r="D26" s="180" t="n">
        <v>44585</v>
      </c>
      <c r="E26" s="181" t="n">
        <v>35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242" t="n">
        <v>35</v>
      </c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5">
        <f>SUM(F26:DD26)</f>
        <v/>
      </c>
      <c r="DG26" s="186">
        <f>E26-DF26</f>
        <v/>
      </c>
    </row>
    <row r="27" ht="18.95" customHeight="1">
      <c r="A27" s="5" t="n">
        <v>26</v>
      </c>
      <c r="B27" s="179" t="n">
        <v>44638</v>
      </c>
      <c r="C27" s="68" t="inlineStr">
        <is>
          <t>SUMMIT 169901</t>
        </is>
      </c>
      <c r="D27" s="180" t="n">
        <v>44597</v>
      </c>
      <c r="E27" s="181" t="n">
        <v>35</v>
      </c>
      <c r="F27" s="182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242" t="n">
        <v>35</v>
      </c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5">
        <f>SUM(F27:DD27)</f>
        <v/>
      </c>
      <c r="DG27" s="186">
        <f>E27-DF27</f>
        <v/>
      </c>
    </row>
    <row r="28" ht="18.95" customHeight="1">
      <c r="A28" s="5" t="n">
        <v>27</v>
      </c>
      <c r="B28" s="179" t="n">
        <v>44638</v>
      </c>
      <c r="C28" s="68" t="inlineStr">
        <is>
          <t>SUMMIT 170013</t>
        </is>
      </c>
      <c r="D28" s="180" t="n">
        <v>44604</v>
      </c>
      <c r="E28" s="181" t="n">
        <v>35</v>
      </c>
      <c r="F28" s="182" t="n"/>
      <c r="G28" s="182" t="n"/>
      <c r="H28" s="182" t="n"/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242" t="n">
        <v>35</v>
      </c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5">
        <f>SUM(F28:DD28)</f>
        <v/>
      </c>
      <c r="DG28" s="186">
        <f>E28-DF28</f>
        <v/>
      </c>
    </row>
    <row r="29" ht="18.95" customHeight="1">
      <c r="A29" s="5" t="n">
        <v>28</v>
      </c>
      <c r="B29" s="179" t="n">
        <v>44638</v>
      </c>
      <c r="C29" s="68" t="inlineStr">
        <is>
          <t>ONSEMI-4500647122</t>
        </is>
      </c>
      <c r="D29" s="180" t="n">
        <v>44611</v>
      </c>
      <c r="E29" s="181" t="n">
        <v>156.6</v>
      </c>
      <c r="F29" s="182" t="n"/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242" t="n">
        <v>156.6</v>
      </c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2" t="n"/>
      <c r="DF29" s="185">
        <f>SUM(F29:DD29)</f>
        <v/>
      </c>
      <c r="DG29" s="186">
        <f>E29-DF29</f>
        <v/>
      </c>
    </row>
    <row r="30" ht="18.95" customHeight="1">
      <c r="A30" s="5" t="n">
        <v>29</v>
      </c>
      <c r="B30" s="179" t="n">
        <v>44638</v>
      </c>
      <c r="C30" s="68" t="inlineStr">
        <is>
          <t>0NSEMI 4500646193</t>
        </is>
      </c>
      <c r="D30" s="180" t="n">
        <v>44608</v>
      </c>
      <c r="E30" s="181" t="n">
        <v>94.59999999999999</v>
      </c>
      <c r="F30" s="182" t="n"/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242" t="n">
        <v>94.59999999999999</v>
      </c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5">
        <f>SUM(F30:DD30)</f>
        <v/>
      </c>
      <c r="DG30" s="186">
        <f>E30-DF30</f>
        <v/>
      </c>
    </row>
    <row r="31" ht="18.95" customHeight="1">
      <c r="A31" s="5" t="n">
        <v>30</v>
      </c>
      <c r="B31" s="179" t="n">
        <v>44642</v>
      </c>
      <c r="C31" s="68" t="inlineStr">
        <is>
          <t>MASTER ELECTRONICS 4500656761</t>
        </is>
      </c>
      <c r="D31" s="180" t="n">
        <v>44635</v>
      </c>
      <c r="E31" s="181" t="n">
        <v>205.09</v>
      </c>
      <c r="F31" s="182" t="n"/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242" t="n">
        <v>205.09</v>
      </c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5">
        <f>SUM(F31:DD31)</f>
        <v/>
      </c>
      <c r="DG31" s="186">
        <f>E31-DF31</f>
        <v/>
      </c>
    </row>
    <row r="32" ht="18.95" customHeight="1">
      <c r="A32" s="5" t="n">
        <v>31</v>
      </c>
      <c r="B32" s="179" t="n">
        <v>44642</v>
      </c>
      <c r="C32" s="68" t="inlineStr">
        <is>
          <t>OSEMI4500647690</t>
        </is>
      </c>
      <c r="D32" s="180" t="n">
        <v>44629</v>
      </c>
      <c r="E32" s="181" t="n">
        <v>114.5</v>
      </c>
      <c r="F32" s="182" t="n"/>
      <c r="G32" s="182" t="n"/>
      <c r="H32" s="182" t="n"/>
      <c r="I32" s="182" t="n"/>
      <c r="J32" s="182" t="n"/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2" t="n"/>
      <c r="AF32" s="182" t="n"/>
      <c r="AG32" s="182" t="n"/>
      <c r="AH32" s="182" t="n"/>
      <c r="AI32" s="182" t="n"/>
      <c r="AJ32" s="182" t="n"/>
      <c r="AK32" s="182" t="n"/>
      <c r="AL32" s="182" t="n"/>
      <c r="AM32" s="182" t="n"/>
      <c r="AN32" s="182" t="n"/>
      <c r="AO32" s="182" t="n"/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2" t="n"/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2" t="n"/>
      <c r="CB32" s="182" t="n"/>
      <c r="CC32" s="182" t="n"/>
      <c r="CD32" s="182" t="n"/>
      <c r="CE32" s="182" t="n"/>
      <c r="CF32" s="182" t="n"/>
      <c r="CG32" s="182" t="n"/>
      <c r="CH32" s="182" t="n"/>
      <c r="CI32" s="182" t="n"/>
      <c r="CJ32" s="182" t="n"/>
      <c r="CK32" s="182" t="n"/>
      <c r="CL32" s="182" t="n"/>
      <c r="CM32" s="182" t="n"/>
      <c r="CN32" s="182" t="n"/>
      <c r="CO32" s="242" t="n">
        <v>114.5</v>
      </c>
      <c r="CP32" s="182" t="n"/>
      <c r="CQ32" s="182" t="n"/>
      <c r="CR32" s="182" t="n"/>
      <c r="CS32" s="182" t="n"/>
      <c r="CT32" s="182" t="n"/>
      <c r="CU32" s="182" t="n"/>
      <c r="CV32" s="182" t="n"/>
      <c r="CW32" s="182" t="n"/>
      <c r="CX32" s="182" t="n"/>
      <c r="CY32" s="182" t="n"/>
      <c r="CZ32" s="182" t="n"/>
      <c r="DA32" s="182" t="n"/>
      <c r="DB32" s="182" t="n"/>
      <c r="DC32" s="182" t="n"/>
      <c r="DD32" s="182" t="n"/>
      <c r="DE32" s="182" t="n"/>
      <c r="DF32" s="185">
        <f>SUM(F32:DD32)</f>
        <v/>
      </c>
      <c r="DG32" s="186">
        <f>E32-DF32</f>
        <v/>
      </c>
    </row>
    <row r="33" ht="18.95" customHeight="1">
      <c r="A33" s="5" t="n">
        <v>32</v>
      </c>
      <c r="B33" s="179" t="n">
        <v>44644</v>
      </c>
      <c r="C33" s="68" t="inlineStr">
        <is>
          <t>Summit 170235</t>
        </is>
      </c>
      <c r="D33" s="180" t="n">
        <v>44615</v>
      </c>
      <c r="E33" s="181" t="n">
        <v>35</v>
      </c>
      <c r="F33" s="182" t="n"/>
      <c r="G33" s="182" t="n"/>
      <c r="H33" s="182" t="n"/>
      <c r="I33" s="182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242" t="n">
        <v>35</v>
      </c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2" t="n"/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5">
        <f>SUM(F33:DD33)</f>
        <v/>
      </c>
      <c r="DG33" s="186">
        <f>E33-DF33</f>
        <v/>
      </c>
    </row>
    <row r="34" ht="18.95" customHeight="1">
      <c r="A34" s="5" t="n">
        <v>33</v>
      </c>
      <c r="B34" s="179" t="n">
        <v>44644</v>
      </c>
      <c r="C34" s="68" t="inlineStr">
        <is>
          <t>Diodes 4500647693</t>
        </is>
      </c>
      <c r="D34" s="180" t="n">
        <v>44607</v>
      </c>
      <c r="E34" s="181" t="n">
        <v>282.04</v>
      </c>
      <c r="F34" s="182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242" t="n">
        <v>282.04</v>
      </c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5">
        <f>SUM(F34:DD34)</f>
        <v/>
      </c>
      <c r="DG34" s="186">
        <f>E34-DF34</f>
        <v/>
      </c>
    </row>
    <row r="35" ht="18.95" customHeight="1">
      <c r="A35" s="5" t="n">
        <v>34</v>
      </c>
      <c r="B35" s="179" t="n">
        <v>44644</v>
      </c>
      <c r="C35" s="68" t="inlineStr">
        <is>
          <t>TTI 290615701</t>
        </is>
      </c>
      <c r="D35" s="180" t="n">
        <v>44620</v>
      </c>
      <c r="E35" s="181" t="n">
        <v>35</v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242" t="n">
        <v>35</v>
      </c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5">
        <f>SUM(F35:DD35)</f>
        <v/>
      </c>
      <c r="DG35" s="186">
        <f>E35-DF35</f>
        <v/>
      </c>
    </row>
    <row r="36" ht="18.95" customHeight="1">
      <c r="A36" s="5" t="n">
        <v>35</v>
      </c>
      <c r="B36" s="179" t="n">
        <v>44644</v>
      </c>
      <c r="C36" s="68" t="inlineStr">
        <is>
          <t>Analog 9004315266</t>
        </is>
      </c>
      <c r="D36" s="180" t="n">
        <v>44636</v>
      </c>
      <c r="E36" s="181" t="n">
        <v>20.06</v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242" t="n">
        <v>20.06</v>
      </c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5">
        <f>SUM(F36:DD36)</f>
        <v/>
      </c>
      <c r="DG36" s="186">
        <f>E36-DF36</f>
        <v/>
      </c>
    </row>
    <row r="37" ht="18.95" customHeight="1">
      <c r="A37" s="5" t="n">
        <v>36</v>
      </c>
      <c r="B37" s="179" t="n">
        <v>44644</v>
      </c>
      <c r="C37" s="94" t="inlineStr">
        <is>
          <t>Analog 9004185672,9004258704</t>
        </is>
      </c>
      <c r="D37" s="95" t="n">
        <v>44599</v>
      </c>
      <c r="E37" s="181" t="n">
        <v>39.01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242" t="n">
        <v>39.01</v>
      </c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5">
        <f>SUM(F37:DD37)</f>
        <v/>
      </c>
      <c r="DG37" s="186">
        <f>E37-DF37</f>
        <v/>
      </c>
    </row>
    <row r="38" ht="18.95" customHeight="1">
      <c r="A38" s="5" t="n">
        <v>37</v>
      </c>
      <c r="B38" s="179" t="n"/>
      <c r="C38" s="94" t="n"/>
      <c r="D38" s="95" t="n"/>
      <c r="E38" s="181" t="n"/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5">
        <f>SUM(F38:DD38)</f>
        <v/>
      </c>
      <c r="DG38" s="186">
        <f>E38-DF38</f>
        <v/>
      </c>
    </row>
    <row r="39" ht="18.95" customHeight="1">
      <c r="A39" s="5" t="n">
        <v>38</v>
      </c>
      <c r="B39" s="179" t="n"/>
      <c r="C39" s="94" t="n"/>
      <c r="D39" s="95" t="n"/>
      <c r="E39" s="181" t="n"/>
      <c r="F39" s="182" t="n"/>
      <c r="G39" s="182" t="n"/>
      <c r="H39" s="182" t="n"/>
      <c r="I39" s="182" t="n"/>
      <c r="J39" s="182" t="n"/>
      <c r="K39" s="182" t="n"/>
      <c r="L39" s="182" t="n"/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5">
        <f>SUM(F39:DD39)</f>
        <v/>
      </c>
      <c r="DG39" s="186">
        <f>E39-DF39</f>
        <v/>
      </c>
    </row>
    <row r="40" ht="18.95" customHeight="1">
      <c r="A40" s="5" t="n">
        <v>39</v>
      </c>
      <c r="B40" s="179" t="n"/>
      <c r="C40" s="94" t="n"/>
      <c r="D40" s="95" t="n"/>
      <c r="E40" s="181" t="n"/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5">
        <f>SUM(F40:DD40)</f>
        <v/>
      </c>
      <c r="DG40" s="186">
        <f>E40-DF40</f>
        <v/>
      </c>
    </row>
    <row r="41" ht="18.95" customHeight="1">
      <c r="A41" s="5" t="n">
        <v>40</v>
      </c>
      <c r="B41" s="179" t="n"/>
      <c r="C41" s="95" t="n"/>
      <c r="D41" s="95" t="n"/>
      <c r="E41" s="181" t="n"/>
      <c r="F41" s="182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5">
        <f>SUM(F41:DD41)</f>
        <v/>
      </c>
      <c r="DG41" s="186">
        <f>E41-DF41</f>
        <v/>
      </c>
    </row>
    <row r="42" ht="18.95" customHeight="1">
      <c r="A42" s="5" t="n">
        <v>41</v>
      </c>
      <c r="B42" s="179" t="n"/>
      <c r="C42" s="100" t="n"/>
      <c r="D42" s="101" t="n"/>
      <c r="E42" s="181" t="n"/>
      <c r="F42" s="182" t="n"/>
      <c r="G42" s="182" t="n"/>
      <c r="H42" s="182" t="n"/>
      <c r="I42" s="182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5">
        <f>SUM(F42:DD42)</f>
        <v/>
      </c>
      <c r="DG42" s="186">
        <f>E42-DF42</f>
        <v/>
      </c>
    </row>
    <row r="43" ht="18.95" customHeight="1">
      <c r="A43" s="5" t="n">
        <v>42</v>
      </c>
      <c r="B43" s="179" t="n"/>
      <c r="C43" s="95" t="n"/>
      <c r="D43" s="95" t="n"/>
      <c r="E43" s="181" t="n"/>
      <c r="F43" s="182" t="n"/>
      <c r="G43" s="182" t="n"/>
      <c r="H43" s="182" t="n"/>
      <c r="I43" s="182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2" t="n"/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5">
        <f>SUM(F43:DD43)</f>
        <v/>
      </c>
      <c r="DG43" s="186">
        <f>E43-DF43</f>
        <v/>
      </c>
    </row>
    <row r="44" ht="18.95" customHeight="1">
      <c r="A44" s="5" t="n">
        <v>43</v>
      </c>
      <c r="B44" s="179" t="n"/>
      <c r="C44" s="68" t="n"/>
      <c r="D44" s="180" t="n"/>
      <c r="E44" s="181" t="n"/>
      <c r="F44" s="182" t="n"/>
      <c r="G44" s="182" t="n"/>
      <c r="H44" s="182" t="n"/>
      <c r="I44" s="182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2" t="n"/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5">
        <f>SUM(F44:DD44)</f>
        <v/>
      </c>
      <c r="DG44" s="186">
        <f>E44-DF44</f>
        <v/>
      </c>
    </row>
    <row r="45" ht="18.95" customHeight="1">
      <c r="A45" s="5" t="n">
        <v>44</v>
      </c>
      <c r="B45" s="179" t="n"/>
      <c r="C45" s="118" t="n"/>
      <c r="D45" s="192" t="n"/>
      <c r="E45" s="181" t="n"/>
      <c r="F45" s="182" t="n"/>
      <c r="G45" s="182" t="n"/>
      <c r="H45" s="182" t="n"/>
      <c r="I45" s="182" t="n"/>
      <c r="J45" s="182" t="n"/>
      <c r="K45" s="182" t="n"/>
      <c r="L45" s="182" t="n"/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2" t="n"/>
      <c r="AK45" s="182" t="n"/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5">
        <f>SUM(F45:DD45)</f>
        <v/>
      </c>
      <c r="DG45" s="186">
        <f>E45-DF45</f>
        <v/>
      </c>
    </row>
    <row r="46" ht="18.95" customHeight="1">
      <c r="A46" s="5" t="n">
        <v>45</v>
      </c>
      <c r="B46" s="179" t="n"/>
      <c r="C46" s="120" t="n"/>
      <c r="D46" s="95" t="n"/>
      <c r="E46" s="181" t="n"/>
      <c r="F46" s="182" t="n"/>
      <c r="G46" s="182" t="n"/>
      <c r="H46" s="182" t="n"/>
      <c r="I46" s="182" t="n"/>
      <c r="J46" s="182" t="n"/>
      <c r="K46" s="182" t="n"/>
      <c r="L46" s="182" t="n"/>
      <c r="M46" s="182" t="n"/>
      <c r="N46" s="182" t="n"/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2" t="n"/>
      <c r="DC46" s="182" t="n"/>
      <c r="DD46" s="182" t="n"/>
      <c r="DE46" s="182" t="n"/>
      <c r="DF46" s="185">
        <f>SUM(F46:DD46)</f>
        <v/>
      </c>
      <c r="DG46" s="186">
        <f>E46-DF46</f>
        <v/>
      </c>
    </row>
    <row r="47" ht="18.95" customHeight="1">
      <c r="A47" s="5" t="n">
        <v>46</v>
      </c>
      <c r="B47" s="179" t="n"/>
      <c r="C47" s="94" t="n"/>
      <c r="D47" s="95" t="n"/>
      <c r="E47" s="181" t="n"/>
      <c r="F47" s="182" t="n"/>
      <c r="G47" s="182" t="n"/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2" t="n"/>
      <c r="DC47" s="182" t="n"/>
      <c r="DD47" s="182" t="n"/>
      <c r="DE47" s="182" t="n"/>
      <c r="DF47" s="185">
        <f>SUM(F47:DD47)</f>
        <v/>
      </c>
      <c r="DG47" s="186">
        <f>E47-DF47</f>
        <v/>
      </c>
    </row>
    <row r="48" ht="18.95" customHeight="1">
      <c r="A48" s="5" t="n">
        <v>47</v>
      </c>
      <c r="B48" s="179" t="n"/>
      <c r="C48" s="94" t="n"/>
      <c r="D48" s="239" t="n"/>
      <c r="E48" s="181" t="n"/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5">
        <f>SUM(F48:DD48)</f>
        <v/>
      </c>
      <c r="DG48" s="186">
        <f>E48-DF48</f>
        <v/>
      </c>
    </row>
    <row r="49" ht="18.95" customHeight="1">
      <c r="A49" s="5" t="n">
        <v>48</v>
      </c>
      <c r="B49" s="179" t="n"/>
      <c r="C49" s="100" t="n"/>
      <c r="D49" s="240" t="n"/>
      <c r="E49" s="181" t="n"/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5">
        <f>SUM(F49:DD49)</f>
        <v/>
      </c>
      <c r="DG49" s="186">
        <f>E49-DF49</f>
        <v/>
      </c>
    </row>
    <row r="50" ht="18.95" customHeight="1">
      <c r="A50" s="5" t="n">
        <v>49</v>
      </c>
      <c r="B50" s="179" t="n"/>
      <c r="C50" s="120" t="n"/>
      <c r="D50" s="239" t="n"/>
      <c r="E50" s="181" t="n"/>
      <c r="F50" s="182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5">
        <f>SUM(F50:DD50)</f>
        <v/>
      </c>
      <c r="DG50" s="186">
        <f>E50-DF50</f>
        <v/>
      </c>
    </row>
    <row r="51" ht="18.95" customHeight="1">
      <c r="A51" s="5" t="n">
        <v>50</v>
      </c>
      <c r="B51" s="179" t="n"/>
      <c r="C51" s="94" t="n"/>
      <c r="D51" s="239" t="n"/>
      <c r="E51" s="181" t="n"/>
      <c r="F51" s="182" t="n"/>
      <c r="G51" s="182" t="n"/>
      <c r="H51" s="182" t="n"/>
      <c r="I51" s="182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2" t="n"/>
      <c r="DE51" s="182" t="n"/>
      <c r="DF51" s="185">
        <f>SUM(F51:DD51)</f>
        <v/>
      </c>
      <c r="DG51" s="186">
        <f>E51-DF51</f>
        <v/>
      </c>
    </row>
    <row r="52" ht="18.95" customHeight="1">
      <c r="A52" s="5" t="n">
        <v>51</v>
      </c>
      <c r="B52" s="179" t="n"/>
      <c r="C52" s="94" t="n"/>
      <c r="D52" s="239" t="n"/>
      <c r="E52" s="181" t="n"/>
      <c r="F52" s="182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5">
        <f>SUM(F52:DD52)</f>
        <v/>
      </c>
      <c r="DG52" s="186">
        <f>E52-DF52</f>
        <v/>
      </c>
    </row>
    <row r="53" ht="18.95" customHeight="1">
      <c r="A53" s="5" t="n">
        <v>52</v>
      </c>
      <c r="B53" s="179" t="n"/>
      <c r="C53" s="68" t="n"/>
      <c r="D53" s="180" t="n"/>
      <c r="E53" s="181" t="n"/>
      <c r="F53" s="182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5">
        <f>SUM(F53:DD53)</f>
        <v/>
      </c>
      <c r="DG53" s="186">
        <f>E53-DF53</f>
        <v/>
      </c>
    </row>
    <row r="54" ht="18.95" customHeight="1">
      <c r="A54" s="5" t="n">
        <v>53</v>
      </c>
      <c r="B54" s="179" t="n"/>
      <c r="C54" s="68" t="n"/>
      <c r="D54" s="180" t="n"/>
      <c r="E54" s="181" t="n"/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5">
        <f>SUM(F54:DD54)</f>
        <v/>
      </c>
      <c r="DG54" s="186">
        <f>E54-DF54</f>
        <v/>
      </c>
    </row>
    <row r="55" ht="18.95" customHeight="1">
      <c r="A55" s="5" t="n">
        <v>54</v>
      </c>
      <c r="B55" s="179" t="n"/>
      <c r="C55" s="118" t="n"/>
      <c r="D55" s="192" t="n"/>
      <c r="E55" s="181" t="n"/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5">
        <f>SUM(F55:DD55)</f>
        <v/>
      </c>
      <c r="DG55" s="186">
        <f>E55-DF55</f>
        <v/>
      </c>
    </row>
    <row r="56" ht="18.95" customHeight="1">
      <c r="A56" s="5" t="n">
        <v>55</v>
      </c>
      <c r="B56" s="179" t="n"/>
      <c r="C56" s="68" t="n"/>
      <c r="D56" s="180" t="n"/>
      <c r="E56" s="181" t="n"/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5">
        <f>SUM(F56:DD56)</f>
        <v/>
      </c>
      <c r="DG56" s="186">
        <f>E56-DF56</f>
        <v/>
      </c>
    </row>
    <row r="57" ht="18.95" customHeight="1">
      <c r="A57" s="5" t="n">
        <v>56</v>
      </c>
      <c r="B57" s="179" t="n"/>
      <c r="C57" s="94" t="n"/>
      <c r="D57" s="239" t="n"/>
      <c r="E57" s="181" t="n"/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5">
        <f>SUM(F57:DD57)</f>
        <v/>
      </c>
      <c r="DG57" s="186">
        <f>E57-DF57</f>
        <v/>
      </c>
    </row>
    <row r="58" ht="18.95" customHeight="1">
      <c r="A58" s="5" t="n">
        <v>57</v>
      </c>
      <c r="B58" s="179" t="n"/>
      <c r="C58" s="94" t="n"/>
      <c r="D58" s="239" t="n"/>
      <c r="E58" s="181" t="n"/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5">
        <f>SUM(F58:DD58)</f>
        <v/>
      </c>
      <c r="DG58" s="186">
        <f>E58-DF58</f>
        <v/>
      </c>
    </row>
    <row r="59" ht="18.95" customHeight="1">
      <c r="A59" s="5" t="n">
        <v>58</v>
      </c>
      <c r="B59" s="179" t="n"/>
      <c r="C59" s="94" t="n"/>
      <c r="D59" s="239" t="n"/>
      <c r="E59" s="181" t="n"/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5">
        <f>SUM(F59:DD59)</f>
        <v/>
      </c>
      <c r="DG59" s="186">
        <f>E59-DF59</f>
        <v/>
      </c>
    </row>
    <row r="60" ht="18.95" customHeight="1">
      <c r="A60" s="5" t="n">
        <v>59</v>
      </c>
      <c r="B60" s="179" t="n"/>
      <c r="C60" s="94" t="n"/>
      <c r="D60" s="239" t="n"/>
      <c r="E60" s="181" t="n"/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5">
        <f>SUM(F60:DD60)</f>
        <v/>
      </c>
      <c r="DG60" s="186">
        <f>E60-DF60</f>
        <v/>
      </c>
    </row>
    <row r="61" ht="18.95" customHeight="1">
      <c r="A61" s="5" t="n">
        <v>60</v>
      </c>
      <c r="B61" s="179" t="n"/>
      <c r="C61" s="68" t="n"/>
      <c r="D61" s="180" t="n"/>
      <c r="E61" s="181" t="n"/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5">
        <f>SUM(F61:DD61)</f>
        <v/>
      </c>
      <c r="DG61" s="186">
        <f>E61-DF61</f>
        <v/>
      </c>
    </row>
    <row r="62" ht="18.95" customHeight="1">
      <c r="A62" s="5" t="n">
        <v>61</v>
      </c>
      <c r="B62" s="179" t="n"/>
      <c r="C62" s="68" t="n"/>
      <c r="D62" s="180" t="n"/>
      <c r="E62" s="181" t="n"/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5">
        <f>SUM(F62:DD62)</f>
        <v/>
      </c>
      <c r="DG62" s="186">
        <f>E62-DF62</f>
        <v/>
      </c>
    </row>
    <row r="63" ht="18.95" customHeight="1">
      <c r="A63" s="5" t="n">
        <v>62</v>
      </c>
      <c r="B63" s="179" t="n"/>
      <c r="C63" s="68" t="n"/>
      <c r="D63" s="180" t="n"/>
      <c r="E63" s="181" t="n"/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5">
        <f>SUM(F63:DD63)</f>
        <v/>
      </c>
      <c r="DG63" s="186">
        <f>E63-DF63</f>
        <v/>
      </c>
    </row>
    <row r="64" ht="18.95" customHeight="1">
      <c r="A64" s="5" t="n">
        <v>63</v>
      </c>
      <c r="B64" s="179" t="n"/>
      <c r="C64" s="68" t="n"/>
      <c r="D64" s="180" t="n"/>
      <c r="E64" s="181" t="n"/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2" t="n"/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5">
        <f>SUM(F64:DD64)</f>
        <v/>
      </c>
      <c r="DG64" s="186">
        <f>E64-DF64</f>
        <v/>
      </c>
    </row>
    <row r="65" ht="18.95" customHeight="1">
      <c r="A65" s="5" t="n">
        <v>64</v>
      </c>
      <c r="B65" s="179" t="n"/>
      <c r="C65" s="68" t="n"/>
      <c r="D65" s="180" t="n"/>
      <c r="E65" s="181" t="n"/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2" t="n"/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5">
        <f>SUM(F65:DD65)</f>
        <v/>
      </c>
      <c r="DG65" s="186">
        <f>E65-DF65</f>
        <v/>
      </c>
    </row>
    <row r="66" ht="18.95" customHeight="1">
      <c r="A66" s="5" t="n">
        <v>65</v>
      </c>
      <c r="B66" s="179" t="n"/>
      <c r="C66" s="68" t="n"/>
      <c r="D66" s="180" t="n"/>
      <c r="E66" s="181" t="n"/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5">
        <f>SUM(F66:DD66)</f>
        <v/>
      </c>
      <c r="DG66" s="186">
        <f>E66-DF66</f>
        <v/>
      </c>
    </row>
    <row r="67" ht="18.95" customHeight="1">
      <c r="A67" s="5" t="n">
        <v>66</v>
      </c>
      <c r="B67" s="179" t="n"/>
      <c r="C67" s="68" t="n"/>
      <c r="D67" s="180" t="n"/>
      <c r="E67" s="181" t="n"/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2" t="n"/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5">
        <f>SUM(F67:DD67)</f>
        <v/>
      </c>
      <c r="DG67" s="186">
        <f>E67-DF67</f>
        <v/>
      </c>
    </row>
    <row r="68" ht="18.95" customHeight="1">
      <c r="A68" s="5" t="n">
        <v>67</v>
      </c>
      <c r="B68" s="179" t="n"/>
      <c r="C68" s="68" t="n"/>
      <c r="D68" s="180" t="n"/>
      <c r="E68" s="181" t="n"/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5">
        <f>SUM(F68:DD68)</f>
        <v/>
      </c>
      <c r="DG68" s="186">
        <f>E68-DF68</f>
        <v/>
      </c>
    </row>
    <row r="69" ht="18.95" customHeight="1">
      <c r="A69" s="5" t="n">
        <v>68</v>
      </c>
      <c r="B69" s="179" t="n"/>
      <c r="C69" s="68" t="n"/>
      <c r="D69" s="180" t="n"/>
      <c r="E69" s="181" t="n"/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5">
        <f>SUM(F69:DD69)</f>
        <v/>
      </c>
      <c r="DG69" s="186">
        <f>E69-DF69</f>
        <v/>
      </c>
    </row>
    <row r="70" ht="18.95" customHeight="1">
      <c r="A70" s="5" t="n">
        <v>69</v>
      </c>
      <c r="B70" s="179" t="n"/>
      <c r="C70" s="68" t="n"/>
      <c r="D70" s="180" t="n"/>
      <c r="E70" s="181" t="n"/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5">
        <f>SUM(F70:DD70)</f>
        <v/>
      </c>
      <c r="DG70" s="186">
        <f>E70-DF70</f>
        <v/>
      </c>
    </row>
    <row r="71" ht="18.95" customHeight="1">
      <c r="A71" s="5" t="n">
        <v>70</v>
      </c>
      <c r="B71" s="179" t="n"/>
      <c r="C71" s="68" t="n"/>
      <c r="D71" s="180" t="n"/>
      <c r="E71" s="181" t="n"/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5">
        <f>SUM(F71:DD71)</f>
        <v/>
      </c>
      <c r="DG71" s="186">
        <f>E71-DF71</f>
        <v/>
      </c>
    </row>
    <row r="72" ht="18.95" customHeight="1">
      <c r="A72" s="5" t="n">
        <v>71</v>
      </c>
      <c r="B72" s="179" t="n"/>
      <c r="C72" s="68" t="n"/>
      <c r="D72" s="180" t="n"/>
      <c r="E72" s="181" t="n"/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5">
        <f>SUM(F72:DD72)</f>
        <v/>
      </c>
      <c r="DG72" s="186">
        <f>E72-DF72</f>
        <v/>
      </c>
    </row>
    <row r="73" ht="18.95" customHeight="1">
      <c r="A73" s="5" t="n">
        <v>72</v>
      </c>
      <c r="B73" s="179" t="n"/>
      <c r="C73" s="68" t="n"/>
      <c r="D73" s="180" t="n"/>
      <c r="E73" s="181" t="n"/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5">
        <f>SUM(F73:DD73)</f>
        <v/>
      </c>
      <c r="DG73" s="186">
        <f>E73-DF73</f>
        <v/>
      </c>
    </row>
    <row r="74" ht="18.95" customHeight="1">
      <c r="A74" s="5" t="n">
        <v>73</v>
      </c>
      <c r="B74" s="179" t="n"/>
      <c r="C74" s="68" t="n"/>
      <c r="D74" s="180" t="n"/>
      <c r="E74" s="181" t="n"/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5">
        <f>SUM(F74:DD74)</f>
        <v/>
      </c>
      <c r="DG74" s="186">
        <f>E74-DF74</f>
        <v/>
      </c>
    </row>
    <row r="75">
      <c r="A75" s="5" t="n">
        <v>74</v>
      </c>
      <c r="B75" s="179" t="n"/>
      <c r="C75" s="105" t="n"/>
      <c r="D75" s="180" t="n"/>
      <c r="E75" s="181" t="n"/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5">
        <f>SUM(F75:DD75)</f>
        <v/>
      </c>
      <c r="DG75" s="186">
        <f>E75-DF75</f>
        <v/>
      </c>
    </row>
    <row r="76" ht="18.95" customHeight="1">
      <c r="A76" s="5" t="n">
        <v>75</v>
      </c>
      <c r="B76" s="179" t="n"/>
      <c r="C76" s="68" t="n"/>
      <c r="D76" s="180" t="n"/>
      <c r="E76" s="181" t="n"/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5">
        <f>SUM(F76:DD76)</f>
        <v/>
      </c>
      <c r="DG76" s="186">
        <f>E76-DF76</f>
        <v/>
      </c>
    </row>
    <row r="77" ht="18.95" customHeight="1">
      <c r="A77" s="5" t="n">
        <v>76</v>
      </c>
      <c r="B77" s="179" t="n"/>
      <c r="C77" s="68" t="n"/>
      <c r="D77" s="180" t="n"/>
      <c r="E77" s="181" t="n"/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182" t="n"/>
      <c r="CA77" s="182" t="n"/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5">
        <f>SUM(F77:DD77)</f>
        <v/>
      </c>
      <c r="DG77" s="186">
        <f>E77-DF77</f>
        <v/>
      </c>
    </row>
    <row r="78" ht="18.95" customHeight="1">
      <c r="A78" s="5" t="n">
        <v>77</v>
      </c>
      <c r="B78" s="179" t="n"/>
      <c r="C78" s="68" t="n"/>
      <c r="D78" s="180" t="n"/>
      <c r="E78" s="181" t="n"/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2" t="n"/>
      <c r="DC78" s="182" t="n"/>
      <c r="DD78" s="182" t="n"/>
      <c r="DE78" s="182" t="n"/>
      <c r="DF78" s="185">
        <f>SUM(F78:DD78)</f>
        <v/>
      </c>
      <c r="DG78" s="186">
        <f>E78-DF78</f>
        <v/>
      </c>
    </row>
    <row r="79" ht="18.95" customHeight="1">
      <c r="A79" s="5" t="n">
        <v>78</v>
      </c>
      <c r="B79" s="179" t="n"/>
      <c r="C79" s="68" t="n"/>
      <c r="D79" s="180" t="n"/>
      <c r="E79" s="181" t="n"/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2" t="n"/>
      <c r="BX79" s="182" t="n"/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2" t="n"/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2" t="n"/>
      <c r="DB79" s="182" t="n"/>
      <c r="DC79" s="182" t="n"/>
      <c r="DD79" s="182" t="n"/>
      <c r="DE79" s="182" t="n"/>
      <c r="DF79" s="185">
        <f>SUM(F79:DD79)</f>
        <v/>
      </c>
      <c r="DG79" s="186">
        <f>E79-DF79</f>
        <v/>
      </c>
    </row>
    <row r="80" ht="18.95" customHeight="1">
      <c r="A80" s="5" t="n">
        <v>79</v>
      </c>
      <c r="B80" s="179" t="n"/>
      <c r="C80" s="68" t="n"/>
      <c r="D80" s="180" t="n"/>
      <c r="E80" s="181" t="n"/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2" t="n"/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2" t="n"/>
      <c r="BU80" s="182" t="n"/>
      <c r="BV80" s="182" t="n"/>
      <c r="BW80" s="182" t="n"/>
      <c r="BX80" s="182" t="n"/>
      <c r="BY80" s="182" t="n"/>
      <c r="BZ80" s="182" t="n"/>
      <c r="CA80" s="182" t="n"/>
      <c r="CB80" s="182" t="n"/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2" t="n"/>
      <c r="CQ80" s="182" t="n"/>
      <c r="CR80" s="182" t="n"/>
      <c r="CS80" s="182" t="n"/>
      <c r="CT80" s="182" t="n"/>
      <c r="CU80" s="182" t="n"/>
      <c r="CV80" s="182" t="n"/>
      <c r="CW80" s="182" t="n"/>
      <c r="CX80" s="182" t="n"/>
      <c r="CY80" s="182" t="n"/>
      <c r="CZ80" s="182" t="n"/>
      <c r="DA80" s="182" t="n"/>
      <c r="DB80" s="182" t="n"/>
      <c r="DC80" s="182" t="n"/>
      <c r="DD80" s="182" t="n"/>
      <c r="DE80" s="182" t="n"/>
      <c r="DF80" s="185">
        <f>SUM(F80:DD80)</f>
        <v/>
      </c>
      <c r="DG80" s="186">
        <f>E80-DF80</f>
        <v/>
      </c>
    </row>
    <row r="81">
      <c r="A81" s="5" t="n">
        <v>80</v>
      </c>
      <c r="B81" s="179" t="n"/>
      <c r="C81" s="105" t="n"/>
      <c r="D81" s="180" t="n"/>
      <c r="E81" s="181" t="n"/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2" t="n"/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2" t="n"/>
      <c r="CA81" s="182" t="n"/>
      <c r="CB81" s="182" t="n"/>
      <c r="CC81" s="182" t="n"/>
      <c r="CD81" s="182" t="n"/>
      <c r="CE81" s="182" t="n"/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2" t="n"/>
      <c r="CQ81" s="182" t="n"/>
      <c r="CR81" s="182" t="n"/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5">
        <f>SUM(F81:DD81)</f>
        <v/>
      </c>
      <c r="DG81" s="186">
        <f>E81-DF81</f>
        <v/>
      </c>
    </row>
    <row r="82" ht="18.95" customHeight="1">
      <c r="A82" s="5" t="n">
        <v>81</v>
      </c>
      <c r="B82" s="179" t="n"/>
      <c r="C82" s="68" t="n"/>
      <c r="D82" s="180" t="n"/>
      <c r="E82" s="181" t="n"/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2" t="n"/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2" t="n"/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2" t="n"/>
      <c r="CA82" s="182" t="n"/>
      <c r="CB82" s="182" t="n"/>
      <c r="CC82" s="182" t="n"/>
      <c r="CD82" s="182" t="n"/>
      <c r="CE82" s="182" t="n"/>
      <c r="CF82" s="182" t="n"/>
      <c r="CG82" s="182" t="n"/>
      <c r="CH82" s="182" t="n"/>
      <c r="CI82" s="182" t="n"/>
      <c r="CJ82" s="182" t="n"/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5">
        <f>SUM(F82:DD82)</f>
        <v/>
      </c>
      <c r="DG82" s="186">
        <f>E82-DF82</f>
        <v/>
      </c>
    </row>
    <row r="83" ht="18.95" customHeight="1">
      <c r="A83" s="5" t="n">
        <v>82</v>
      </c>
      <c r="B83" s="179" t="n"/>
      <c r="C83" s="68" t="n"/>
      <c r="D83" s="180" t="n"/>
      <c r="E83" s="181" t="n"/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2" t="n"/>
      <c r="AB83" s="182" t="n"/>
      <c r="AC83" s="182" t="n"/>
      <c r="AD83" s="182" t="n"/>
      <c r="AE83" s="182" t="n"/>
      <c r="AF83" s="182" t="n"/>
      <c r="AG83" s="182" t="n"/>
      <c r="AH83" s="182" t="n"/>
      <c r="AI83" s="182" t="n"/>
      <c r="AJ83" s="182" t="n"/>
      <c r="AK83" s="182" t="n"/>
      <c r="AL83" s="182" t="n"/>
      <c r="AM83" s="182" t="n"/>
      <c r="AN83" s="182" t="n"/>
      <c r="AO83" s="182" t="n"/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2" t="n"/>
      <c r="BP83" s="182" t="n"/>
      <c r="BQ83" s="182" t="n"/>
      <c r="BR83" s="182" t="n"/>
      <c r="BS83" s="182" t="n"/>
      <c r="BT83" s="182" t="n"/>
      <c r="BU83" s="182" t="n"/>
      <c r="BV83" s="182" t="n"/>
      <c r="BW83" s="182" t="n"/>
      <c r="BX83" s="182" t="n"/>
      <c r="BY83" s="182" t="n"/>
      <c r="BZ83" s="182" t="n"/>
      <c r="CA83" s="182" t="n"/>
      <c r="CB83" s="182" t="n"/>
      <c r="CC83" s="182" t="n"/>
      <c r="CD83" s="182" t="n"/>
      <c r="CE83" s="182" t="n"/>
      <c r="CF83" s="182" t="n"/>
      <c r="CG83" s="182" t="n"/>
      <c r="CH83" s="182" t="n"/>
      <c r="CI83" s="182" t="n"/>
      <c r="CJ83" s="182" t="n"/>
      <c r="CK83" s="182" t="n"/>
      <c r="CL83" s="182" t="n"/>
      <c r="CM83" s="182" t="n"/>
      <c r="CN83" s="182" t="n"/>
      <c r="CO83" s="182" t="n"/>
      <c r="CP83" s="182" t="n"/>
      <c r="CQ83" s="182" t="n"/>
      <c r="CR83" s="182" t="n"/>
      <c r="CS83" s="182" t="n"/>
      <c r="CT83" s="182" t="n"/>
      <c r="CU83" s="182" t="n"/>
      <c r="CV83" s="182" t="n"/>
      <c r="CW83" s="182" t="n"/>
      <c r="CX83" s="182" t="n"/>
      <c r="CY83" s="182" t="n"/>
      <c r="CZ83" s="182" t="n"/>
      <c r="DA83" s="182" t="n"/>
      <c r="DB83" s="182" t="n"/>
      <c r="DC83" s="182" t="n"/>
      <c r="DD83" s="182" t="n"/>
      <c r="DE83" s="182" t="n"/>
      <c r="DF83" s="185">
        <f>SUM(F83:DD83)</f>
        <v/>
      </c>
      <c r="DG83" s="186">
        <f>E83-DF83</f>
        <v/>
      </c>
    </row>
    <row r="84" ht="18.95" customHeight="1">
      <c r="A84" s="5" t="n">
        <v>83</v>
      </c>
      <c r="B84" s="179" t="n"/>
      <c r="C84" s="68" t="n"/>
      <c r="D84" s="180" t="n"/>
      <c r="E84" s="181" t="n"/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2" t="n"/>
      <c r="BU84" s="182" t="n"/>
      <c r="BV84" s="182" t="n"/>
      <c r="BW84" s="182" t="n"/>
      <c r="BX84" s="182" t="n"/>
      <c r="BY84" s="182" t="n"/>
      <c r="BZ84" s="182" t="n"/>
      <c r="CA84" s="182" t="n"/>
      <c r="CB84" s="182" t="n"/>
      <c r="CC84" s="182" t="n"/>
      <c r="CD84" s="182" t="n"/>
      <c r="CE84" s="182" t="n"/>
      <c r="CF84" s="182" t="n"/>
      <c r="CG84" s="182" t="n"/>
      <c r="CH84" s="182" t="n"/>
      <c r="CI84" s="182" t="n"/>
      <c r="CJ84" s="182" t="n"/>
      <c r="CK84" s="182" t="n"/>
      <c r="CL84" s="182" t="n"/>
      <c r="CM84" s="182" t="n"/>
      <c r="CN84" s="182" t="n"/>
      <c r="CO84" s="182" t="n"/>
      <c r="CP84" s="182" t="n"/>
      <c r="CQ84" s="182" t="n"/>
      <c r="CR84" s="182" t="n"/>
      <c r="CS84" s="182" t="n"/>
      <c r="CT84" s="182" t="n"/>
      <c r="CU84" s="182" t="n"/>
      <c r="CV84" s="182" t="n"/>
      <c r="CW84" s="182" t="n"/>
      <c r="CX84" s="182" t="n"/>
      <c r="CY84" s="182" t="n"/>
      <c r="CZ84" s="182" t="n"/>
      <c r="DA84" s="182" t="n"/>
      <c r="DB84" s="182" t="n"/>
      <c r="DC84" s="182" t="n"/>
      <c r="DD84" s="182" t="n"/>
      <c r="DE84" s="182" t="n"/>
      <c r="DF84" s="185">
        <f>SUM(F84:DD84)</f>
        <v/>
      </c>
      <c r="DG84" s="186">
        <f>E84-DF84</f>
        <v/>
      </c>
    </row>
    <row r="85" ht="18.95" customHeight="1">
      <c r="A85" s="5" t="n">
        <v>84</v>
      </c>
      <c r="B85" s="179" t="n"/>
      <c r="C85" s="68" t="n"/>
      <c r="D85" s="180" t="n"/>
      <c r="E85" s="181" t="n"/>
      <c r="F85" s="182" t="n"/>
      <c r="G85" s="182" t="n"/>
      <c r="H85" s="182" t="n"/>
      <c r="I85" s="182" t="n"/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2" t="n"/>
      <c r="S85" s="182" t="n"/>
      <c r="T85" s="182" t="n"/>
      <c r="U85" s="182" t="n"/>
      <c r="V85" s="182" t="n"/>
      <c r="W85" s="182" t="n"/>
      <c r="X85" s="182" t="n"/>
      <c r="Y85" s="182" t="n"/>
      <c r="Z85" s="182" t="n"/>
      <c r="AA85" s="182" t="n"/>
      <c r="AB85" s="182" t="n"/>
      <c r="AC85" s="182" t="n"/>
      <c r="AD85" s="182" t="n"/>
      <c r="AE85" s="182" t="n"/>
      <c r="AF85" s="182" t="n"/>
      <c r="AG85" s="182" t="n"/>
      <c r="AH85" s="182" t="n"/>
      <c r="AI85" s="182" t="n"/>
      <c r="AJ85" s="182" t="n"/>
      <c r="AK85" s="182" t="n"/>
      <c r="AL85" s="182" t="n"/>
      <c r="AM85" s="182" t="n"/>
      <c r="AN85" s="182" t="n"/>
      <c r="AO85" s="182" t="n"/>
      <c r="AP85" s="182" t="n"/>
      <c r="AQ85" s="182" t="n"/>
      <c r="AR85" s="182" t="n"/>
      <c r="AS85" s="182" t="n"/>
      <c r="AT85" s="182" t="n"/>
      <c r="AU85" s="182" t="n"/>
      <c r="AV85" s="182" t="n"/>
      <c r="AW85" s="182" t="n"/>
      <c r="AX85" s="182" t="n"/>
      <c r="AY85" s="182" t="n"/>
      <c r="AZ85" s="182" t="n"/>
      <c r="BA85" s="182" t="n"/>
      <c r="BB85" s="182" t="n"/>
      <c r="BC85" s="182" t="n"/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2" t="n"/>
      <c r="BM85" s="182" t="n"/>
      <c r="BN85" s="182" t="n"/>
      <c r="BO85" s="182" t="n"/>
      <c r="BP85" s="182" t="n"/>
      <c r="BQ85" s="182" t="n"/>
      <c r="BR85" s="182" t="n"/>
      <c r="BS85" s="182" t="n"/>
      <c r="BT85" s="182" t="n"/>
      <c r="BU85" s="182" t="n"/>
      <c r="BV85" s="182" t="n"/>
      <c r="BW85" s="182" t="n"/>
      <c r="BX85" s="182" t="n"/>
      <c r="BY85" s="182" t="n"/>
      <c r="BZ85" s="182" t="n"/>
      <c r="CA85" s="182" t="n"/>
      <c r="CB85" s="182" t="n"/>
      <c r="CC85" s="182" t="n"/>
      <c r="CD85" s="182" t="n"/>
      <c r="CE85" s="182" t="n"/>
      <c r="CF85" s="182" t="n"/>
      <c r="CG85" s="182" t="n"/>
      <c r="CH85" s="182" t="n"/>
      <c r="CI85" s="182" t="n"/>
      <c r="CJ85" s="182" t="n"/>
      <c r="CK85" s="182" t="n"/>
      <c r="CL85" s="182" t="n"/>
      <c r="CM85" s="182" t="n"/>
      <c r="CN85" s="182" t="n"/>
      <c r="CO85" s="182" t="n"/>
      <c r="CP85" s="182" t="n"/>
      <c r="CQ85" s="182" t="n"/>
      <c r="CR85" s="182" t="n"/>
      <c r="CS85" s="182" t="n"/>
      <c r="CT85" s="182" t="n"/>
      <c r="CU85" s="182" t="n"/>
      <c r="CV85" s="182" t="n"/>
      <c r="CW85" s="182" t="n"/>
      <c r="CX85" s="182" t="n"/>
      <c r="CY85" s="182" t="n"/>
      <c r="CZ85" s="182" t="n"/>
      <c r="DA85" s="182" t="n"/>
      <c r="DB85" s="182" t="n"/>
      <c r="DC85" s="182" t="n"/>
      <c r="DD85" s="182" t="n"/>
      <c r="DE85" s="182" t="n"/>
      <c r="DF85" s="185">
        <f>SUM(F85:DD85)</f>
        <v/>
      </c>
      <c r="DG85" s="186">
        <f>E85-DF85</f>
        <v/>
      </c>
    </row>
    <row r="86" ht="18.95" customHeight="1">
      <c r="A86" s="5" t="n">
        <v>85</v>
      </c>
      <c r="B86" s="179" t="n"/>
      <c r="C86" s="68" t="n"/>
      <c r="D86" s="180" t="n"/>
      <c r="E86" s="181" t="n"/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5">
        <f>SUM(F86:DD86)</f>
        <v/>
      </c>
      <c r="DG86" s="186">
        <f>E86-DF86</f>
        <v/>
      </c>
    </row>
    <row r="87" ht="18.95" customHeight="1">
      <c r="A87" s="5" t="n">
        <v>86</v>
      </c>
      <c r="B87" s="179" t="n"/>
      <c r="C87" s="68" t="n"/>
      <c r="D87" s="180" t="n"/>
      <c r="E87" s="181" t="n"/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2" t="n"/>
      <c r="BK87" s="182" t="n"/>
      <c r="BL87" s="182" t="n"/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2" t="n"/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5">
        <f>SUM(F87:DD87)</f>
        <v/>
      </c>
      <c r="DG87" s="186">
        <f>E87-DF87</f>
        <v/>
      </c>
    </row>
    <row r="88" ht="18.95" customHeight="1">
      <c r="A88" s="5" t="n">
        <v>87</v>
      </c>
      <c r="B88" s="179" t="n"/>
      <c r="C88" s="68" t="n"/>
      <c r="D88" s="180" t="n"/>
      <c r="E88" s="181" t="n"/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5">
        <f>SUM(F88:DD88)</f>
        <v/>
      </c>
      <c r="DG88" s="186">
        <f>E88-DF88</f>
        <v/>
      </c>
    </row>
    <row r="89" ht="18.95" customHeight="1">
      <c r="A89" s="5" t="n">
        <v>88</v>
      </c>
      <c r="B89" s="179" t="n"/>
      <c r="C89" s="68" t="n"/>
      <c r="D89" s="180" t="n"/>
      <c r="E89" s="181" t="n"/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2" t="n"/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2" t="n"/>
      <c r="CK89" s="182" t="n"/>
      <c r="CL89" s="182" t="n"/>
      <c r="CM89" s="182" t="n"/>
      <c r="CN89" s="182" t="n"/>
      <c r="CO89" s="182" t="n"/>
      <c r="CP89" s="182" t="n"/>
      <c r="CQ89" s="182" t="n"/>
      <c r="CR89" s="182" t="n"/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5">
        <f>SUM(F89:DD89)</f>
        <v/>
      </c>
      <c r="DG89" s="186">
        <f>E89-DF89</f>
        <v/>
      </c>
    </row>
    <row r="90" ht="18.95" customHeight="1">
      <c r="A90" s="5" t="n">
        <v>89</v>
      </c>
      <c r="B90" s="179" t="n"/>
      <c r="C90" s="68" t="n"/>
      <c r="D90" s="180" t="n"/>
      <c r="E90" s="181" t="n"/>
      <c r="F90" s="182" t="n"/>
      <c r="G90" s="182" t="n"/>
      <c r="H90" s="182" t="n"/>
      <c r="I90" s="182" t="n"/>
      <c r="J90" s="182" t="n"/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182" t="n"/>
      <c r="T90" s="182" t="n"/>
      <c r="U90" s="182" t="n"/>
      <c r="V90" s="182" t="n"/>
      <c r="W90" s="182" t="n"/>
      <c r="X90" s="182" t="n"/>
      <c r="Y90" s="182" t="n"/>
      <c r="Z90" s="182" t="n"/>
      <c r="AA90" s="182" t="n"/>
      <c r="AB90" s="182" t="n"/>
      <c r="AC90" s="235" t="n"/>
      <c r="AD90" s="182" t="n"/>
      <c r="AE90" s="182" t="n"/>
      <c r="AF90" s="182" t="n"/>
      <c r="AG90" s="182" t="n"/>
      <c r="AH90" s="182" t="n"/>
      <c r="AI90" s="182" t="n"/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2" t="n"/>
      <c r="BO90" s="182" t="n"/>
      <c r="BP90" s="182" t="n"/>
      <c r="BQ90" s="182" t="n"/>
      <c r="BR90" s="182" t="n"/>
      <c r="BS90" s="182" t="n"/>
      <c r="BT90" s="182" t="n"/>
      <c r="BU90" s="182" t="n"/>
      <c r="BV90" s="182" t="n"/>
      <c r="BW90" s="182" t="n"/>
      <c r="BX90" s="182" t="n"/>
      <c r="BY90" s="182" t="n"/>
      <c r="BZ90" s="182" t="n"/>
      <c r="CA90" s="182" t="n"/>
      <c r="CB90" s="182" t="n"/>
      <c r="CC90" s="182" t="n"/>
      <c r="CD90" s="182" t="n"/>
      <c r="CE90" s="182" t="n"/>
      <c r="CF90" s="182" t="n"/>
      <c r="CG90" s="182" t="n"/>
      <c r="CH90" s="182" t="n"/>
      <c r="CI90" s="182" t="n"/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2" t="n"/>
      <c r="CS90" s="182" t="n"/>
      <c r="CT90" s="182" t="n"/>
      <c r="CU90" s="182" t="n"/>
      <c r="CV90" s="182" t="n"/>
      <c r="CW90" s="182" t="n"/>
      <c r="CX90" s="182" t="n"/>
      <c r="CY90" s="182" t="n"/>
      <c r="CZ90" s="182" t="n"/>
      <c r="DA90" s="182" t="n"/>
      <c r="DB90" s="182" t="n"/>
      <c r="DC90" s="182" t="n"/>
      <c r="DD90" s="182" t="n"/>
      <c r="DE90" s="182" t="n"/>
      <c r="DF90" s="185">
        <f>SUM(F90:DD90)</f>
        <v/>
      </c>
      <c r="DG90" s="186">
        <f>E90-DF90</f>
        <v/>
      </c>
    </row>
    <row r="91" ht="18.95" customHeight="1">
      <c r="A91" s="5" t="n">
        <v>90</v>
      </c>
      <c r="B91" s="179" t="n"/>
      <c r="C91" s="68" t="n"/>
      <c r="D91" s="180" t="n"/>
      <c r="E91" s="181" t="n"/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2" t="n"/>
      <c r="T91" s="182" t="n"/>
      <c r="U91" s="182" t="n"/>
      <c r="V91" s="182" t="n"/>
      <c r="W91" s="182" t="n"/>
      <c r="X91" s="182" t="n"/>
      <c r="Y91" s="182" t="n"/>
      <c r="Z91" s="182" t="n"/>
      <c r="AA91" s="182" t="n"/>
      <c r="AB91" s="182" t="n"/>
      <c r="AC91" s="235" t="n"/>
      <c r="AD91" s="182" t="n"/>
      <c r="AE91" s="182" t="n"/>
      <c r="AF91" s="182" t="n"/>
      <c r="AG91" s="182" t="n"/>
      <c r="AH91" s="182" t="n"/>
      <c r="AI91" s="182" t="n"/>
      <c r="AJ91" s="182" t="n"/>
      <c r="AK91" s="182" t="n"/>
      <c r="AL91" s="182" t="n"/>
      <c r="AM91" s="182" t="n"/>
      <c r="AN91" s="182" t="n"/>
      <c r="AO91" s="182" t="n"/>
      <c r="AP91" s="182" t="n"/>
      <c r="AQ91" s="182" t="n"/>
      <c r="AR91" s="182" t="n"/>
      <c r="AS91" s="182" t="n"/>
      <c r="AT91" s="182" t="n"/>
      <c r="AU91" s="182" t="n"/>
      <c r="AV91" s="182" t="n"/>
      <c r="AW91" s="182" t="n"/>
      <c r="AX91" s="182" t="n"/>
      <c r="AY91" s="182" t="n"/>
      <c r="AZ91" s="182" t="n"/>
      <c r="BA91" s="182" t="n"/>
      <c r="BB91" s="182" t="n"/>
      <c r="BC91" s="182" t="n"/>
      <c r="BD91" s="182" t="n"/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2" t="n"/>
      <c r="BS91" s="182" t="n"/>
      <c r="BT91" s="182" t="n"/>
      <c r="BU91" s="182" t="n"/>
      <c r="BV91" s="182" t="n"/>
      <c r="BW91" s="182" t="n"/>
      <c r="BX91" s="182" t="n"/>
      <c r="BY91" s="182" t="n"/>
      <c r="BZ91" s="182" t="n"/>
      <c r="CA91" s="182" t="n"/>
      <c r="CB91" s="182" t="n"/>
      <c r="CC91" s="182" t="n"/>
      <c r="CD91" s="182" t="n"/>
      <c r="CE91" s="182" t="n"/>
      <c r="CF91" s="182" t="n"/>
      <c r="CG91" s="182" t="n"/>
      <c r="CH91" s="182" t="n"/>
      <c r="CI91" s="182" t="n"/>
      <c r="CJ91" s="182" t="n"/>
      <c r="CK91" s="182" t="n"/>
      <c r="CL91" s="182" t="n"/>
      <c r="CM91" s="182" t="n"/>
      <c r="CN91" s="182" t="n"/>
      <c r="CO91" s="182" t="n"/>
      <c r="CP91" s="182" t="n"/>
      <c r="CQ91" s="182" t="n"/>
      <c r="CR91" s="182" t="n"/>
      <c r="CS91" s="182" t="n"/>
      <c r="CT91" s="182" t="n"/>
      <c r="CU91" s="182" t="n"/>
      <c r="CV91" s="182" t="n"/>
      <c r="CW91" s="182" t="n"/>
      <c r="CX91" s="182" t="n"/>
      <c r="CY91" s="182" t="n"/>
      <c r="CZ91" s="182" t="n"/>
      <c r="DA91" s="182" t="n"/>
      <c r="DB91" s="182" t="n"/>
      <c r="DC91" s="182" t="n"/>
      <c r="DD91" s="182" t="n"/>
      <c r="DE91" s="182" t="n"/>
      <c r="DF91" s="185">
        <f>SUM(F91:DD91)</f>
        <v/>
      </c>
      <c r="DG91" s="186">
        <f>E91-DF91</f>
        <v/>
      </c>
    </row>
    <row r="92" ht="18.95" customHeight="1">
      <c r="A92" s="5" t="n">
        <v>91</v>
      </c>
      <c r="B92" s="179" t="n"/>
      <c r="C92" s="68" t="n"/>
      <c r="D92" s="180" t="n"/>
      <c r="E92" s="181" t="n"/>
      <c r="F92" s="182" t="n"/>
      <c r="G92" s="182" t="n"/>
      <c r="H92" s="182" t="n"/>
      <c r="I92" s="182" t="n"/>
      <c r="J92" s="182" t="n"/>
      <c r="K92" s="182" t="n"/>
      <c r="L92" s="182" t="n"/>
      <c r="M92" s="182" t="n"/>
      <c r="N92" s="182" t="n"/>
      <c r="O92" s="182" t="n"/>
      <c r="P92" s="182" t="n"/>
      <c r="Q92" s="182" t="n"/>
      <c r="R92" s="182" t="n"/>
      <c r="S92" s="182" t="n"/>
      <c r="T92" s="182" t="n"/>
      <c r="U92" s="182" t="n"/>
      <c r="V92" s="182" t="n"/>
      <c r="W92" s="182" t="n"/>
      <c r="X92" s="182" t="n"/>
      <c r="Y92" s="182" t="n"/>
      <c r="Z92" s="182" t="n"/>
      <c r="AA92" s="182" t="n"/>
      <c r="AB92" s="182" t="n"/>
      <c r="AC92" s="235" t="n"/>
      <c r="AD92" s="182" t="n"/>
      <c r="AE92" s="182" t="n"/>
      <c r="AF92" s="182" t="n"/>
      <c r="AG92" s="182" t="n"/>
      <c r="AH92" s="182" t="n"/>
      <c r="AI92" s="182" t="n"/>
      <c r="AJ92" s="182" t="n"/>
      <c r="AK92" s="182" t="n"/>
      <c r="AL92" s="182" t="n"/>
      <c r="AM92" s="182" t="n"/>
      <c r="AN92" s="182" t="n"/>
      <c r="AO92" s="182" t="n"/>
      <c r="AP92" s="182" t="n"/>
      <c r="AQ92" s="182" t="n"/>
      <c r="AR92" s="182" t="n"/>
      <c r="AS92" s="182" t="n"/>
      <c r="AT92" s="182" t="n"/>
      <c r="AU92" s="182" t="n"/>
      <c r="AV92" s="182" t="n"/>
      <c r="AW92" s="182" t="n"/>
      <c r="AX92" s="182" t="n"/>
      <c r="AY92" s="182" t="n"/>
      <c r="AZ92" s="182" t="n"/>
      <c r="BA92" s="182" t="n"/>
      <c r="BB92" s="182" t="n"/>
      <c r="BC92" s="182" t="n"/>
      <c r="BD92" s="182" t="n"/>
      <c r="BE92" s="182" t="n"/>
      <c r="BF92" s="182" t="n"/>
      <c r="BG92" s="182" t="n"/>
      <c r="BH92" s="182" t="n"/>
      <c r="BI92" s="182" t="n"/>
      <c r="BJ92" s="182" t="n"/>
      <c r="BK92" s="182" t="n"/>
      <c r="BL92" s="182" t="n"/>
      <c r="BM92" s="182" t="n"/>
      <c r="BN92" s="182" t="n"/>
      <c r="BO92" s="182" t="n"/>
      <c r="BP92" s="182" t="n"/>
      <c r="BQ92" s="182" t="n"/>
      <c r="BR92" s="182" t="n"/>
      <c r="BS92" s="182" t="n"/>
      <c r="BT92" s="182" t="n"/>
      <c r="BU92" s="182" t="n"/>
      <c r="BV92" s="182" t="n"/>
      <c r="BW92" s="182" t="n"/>
      <c r="BX92" s="182" t="n"/>
      <c r="BY92" s="182" t="n"/>
      <c r="BZ92" s="182" t="n"/>
      <c r="CA92" s="182" t="n"/>
      <c r="CB92" s="182" t="n"/>
      <c r="CC92" s="182" t="n"/>
      <c r="CD92" s="182" t="n"/>
      <c r="CE92" s="182" t="n"/>
      <c r="CF92" s="182" t="n"/>
      <c r="CG92" s="182" t="n"/>
      <c r="CH92" s="182" t="n"/>
      <c r="CI92" s="182" t="n"/>
      <c r="CJ92" s="182" t="n"/>
      <c r="CK92" s="182" t="n"/>
      <c r="CL92" s="182" t="n"/>
      <c r="CM92" s="182" t="n"/>
      <c r="CN92" s="182" t="n"/>
      <c r="CO92" s="182" t="n"/>
      <c r="CP92" s="182" t="n"/>
      <c r="CQ92" s="182" t="n"/>
      <c r="CR92" s="182" t="n"/>
      <c r="CS92" s="182" t="n"/>
      <c r="CT92" s="182" t="n"/>
      <c r="CU92" s="182" t="n"/>
      <c r="CV92" s="182" t="n"/>
      <c r="CW92" s="182" t="n"/>
      <c r="CX92" s="182" t="n"/>
      <c r="CY92" s="182" t="n"/>
      <c r="CZ92" s="182" t="n"/>
      <c r="DA92" s="182" t="n"/>
      <c r="DB92" s="182" t="n"/>
      <c r="DC92" s="182" t="n"/>
      <c r="DD92" s="182" t="n"/>
      <c r="DE92" s="182" t="n"/>
      <c r="DF92" s="185">
        <f>SUM(F92:DD92)</f>
        <v/>
      </c>
      <c r="DG92" s="186">
        <f>E92-DF92</f>
        <v/>
      </c>
    </row>
    <row r="93" ht="18.95" customHeight="1">
      <c r="A93" s="5" t="n">
        <v>92</v>
      </c>
      <c r="B93" s="179" t="n"/>
      <c r="C93" s="68" t="n"/>
      <c r="D93" s="180" t="n"/>
      <c r="E93" s="181" t="n"/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2" t="n"/>
      <c r="AG93" s="182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2" t="n"/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2" t="n"/>
      <c r="BO93" s="182" t="n"/>
      <c r="BP93" s="182" t="n"/>
      <c r="BQ93" s="182" t="n"/>
      <c r="BR93" s="182" t="n"/>
      <c r="BS93" s="182" t="n"/>
      <c r="BT93" s="182" t="n"/>
      <c r="BU93" s="182" t="n"/>
      <c r="BV93" s="182" t="n"/>
      <c r="BW93" s="182" t="n"/>
      <c r="BX93" s="182" t="n"/>
      <c r="BY93" s="182" t="n"/>
      <c r="BZ93" s="182" t="n"/>
      <c r="CA93" s="182" t="n"/>
      <c r="CB93" s="182" t="n"/>
      <c r="CC93" s="182" t="n"/>
      <c r="CD93" s="182" t="n"/>
      <c r="CE93" s="182" t="n"/>
      <c r="CF93" s="182" t="n"/>
      <c r="CG93" s="182" t="n"/>
      <c r="CH93" s="182" t="n"/>
      <c r="CI93" s="182" t="n"/>
      <c r="CJ93" s="182" t="n"/>
      <c r="CK93" s="182" t="n"/>
      <c r="CL93" s="182" t="n"/>
      <c r="CM93" s="182" t="n"/>
      <c r="CN93" s="182" t="n"/>
      <c r="CO93" s="182" t="n"/>
      <c r="CP93" s="182" t="n"/>
      <c r="CQ93" s="182" t="n"/>
      <c r="CR93" s="182" t="n"/>
      <c r="CS93" s="182" t="n"/>
      <c r="CT93" s="182" t="n"/>
      <c r="CU93" s="182" t="n"/>
      <c r="CV93" s="182" t="n"/>
      <c r="CW93" s="182" t="n"/>
      <c r="CX93" s="182" t="n"/>
      <c r="CY93" s="182" t="n"/>
      <c r="CZ93" s="182" t="n"/>
      <c r="DA93" s="182" t="n"/>
      <c r="DB93" s="182" t="n"/>
      <c r="DC93" s="182" t="n"/>
      <c r="DD93" s="182" t="n"/>
      <c r="DE93" s="182" t="n"/>
      <c r="DF93" s="185">
        <f>SUM(F93:DD93)</f>
        <v/>
      </c>
      <c r="DG93" s="186">
        <f>E93-DF93</f>
        <v/>
      </c>
    </row>
    <row r="94" ht="18.95" customHeight="1">
      <c r="A94" s="5" t="n">
        <v>93</v>
      </c>
      <c r="B94" s="179" t="n"/>
      <c r="C94" s="68" t="n"/>
      <c r="D94" s="180" t="n"/>
      <c r="E94" s="181" t="n"/>
      <c r="F94" s="182" t="n"/>
      <c r="G94" s="182" t="n"/>
      <c r="H94" s="182" t="n"/>
      <c r="I94" s="182" t="n"/>
      <c r="J94" s="182" t="n"/>
      <c r="K94" s="182" t="n"/>
      <c r="L94" s="182" t="n"/>
      <c r="M94" s="182" t="n"/>
      <c r="N94" s="182" t="n"/>
      <c r="O94" s="182" t="n"/>
      <c r="P94" s="182" t="n"/>
      <c r="Q94" s="182" t="n"/>
      <c r="R94" s="182" t="n"/>
      <c r="S94" s="182" t="n"/>
      <c r="T94" s="182" t="n"/>
      <c r="U94" s="182" t="n"/>
      <c r="V94" s="182" t="n"/>
      <c r="W94" s="182" t="n"/>
      <c r="X94" s="182" t="n"/>
      <c r="Y94" s="182" t="n"/>
      <c r="Z94" s="182" t="n"/>
      <c r="AA94" s="182" t="n"/>
      <c r="AB94" s="182" t="n"/>
      <c r="AC94" s="182" t="n"/>
      <c r="AD94" s="182" t="n"/>
      <c r="AE94" s="182" t="n"/>
      <c r="AF94" s="182" t="n"/>
      <c r="AG94" s="182" t="n"/>
      <c r="AH94" s="182" t="n"/>
      <c r="AI94" s="182" t="n"/>
      <c r="AJ94" s="182" t="n"/>
      <c r="AK94" s="182" t="n"/>
      <c r="AL94" s="182" t="n"/>
      <c r="AM94" s="182" t="n"/>
      <c r="AN94" s="182" t="n"/>
      <c r="AO94" s="182" t="n"/>
      <c r="AP94" s="182" t="n"/>
      <c r="AQ94" s="182" t="n"/>
      <c r="AR94" s="182" t="n"/>
      <c r="AS94" s="182" t="n"/>
      <c r="AT94" s="182" t="n"/>
      <c r="AU94" s="182" t="n"/>
      <c r="AV94" s="182" t="n"/>
      <c r="AW94" s="182" t="n"/>
      <c r="AX94" s="182" t="n"/>
      <c r="AY94" s="182" t="n"/>
      <c r="AZ94" s="182" t="n"/>
      <c r="BA94" s="182" t="n"/>
      <c r="BB94" s="182" t="n"/>
      <c r="BC94" s="182" t="n"/>
      <c r="BD94" s="182" t="n"/>
      <c r="BE94" s="182" t="n"/>
      <c r="BF94" s="182" t="n"/>
      <c r="BG94" s="182" t="n"/>
      <c r="BH94" s="182" t="n"/>
      <c r="BI94" s="182" t="n"/>
      <c r="BJ94" s="182" t="n"/>
      <c r="BK94" s="182" t="n"/>
      <c r="BL94" s="182" t="n"/>
      <c r="BM94" s="182" t="n"/>
      <c r="BN94" s="182" t="n"/>
      <c r="BO94" s="182" t="n"/>
      <c r="BP94" s="182" t="n"/>
      <c r="BQ94" s="182" t="n"/>
      <c r="BR94" s="182" t="n"/>
      <c r="BS94" s="182" t="n"/>
      <c r="BT94" s="182" t="n"/>
      <c r="BU94" s="182" t="n"/>
      <c r="BV94" s="182" t="n"/>
      <c r="BW94" s="182" t="n"/>
      <c r="BX94" s="182" t="n"/>
      <c r="BY94" s="182" t="n"/>
      <c r="BZ94" s="182" t="n"/>
      <c r="CA94" s="182" t="n"/>
      <c r="CB94" s="182" t="n"/>
      <c r="CC94" s="182" t="n"/>
      <c r="CD94" s="182" t="n"/>
      <c r="CE94" s="182" t="n"/>
      <c r="CF94" s="182" t="n"/>
      <c r="CG94" s="182" t="n"/>
      <c r="CH94" s="182" t="n"/>
      <c r="CI94" s="182" t="n"/>
      <c r="CJ94" s="182" t="n"/>
      <c r="CK94" s="182" t="n"/>
      <c r="CL94" s="182" t="n"/>
      <c r="CM94" s="182" t="n"/>
      <c r="CN94" s="182" t="n"/>
      <c r="CO94" s="182" t="n"/>
      <c r="CP94" s="182" t="n"/>
      <c r="CQ94" s="182" t="n"/>
      <c r="CR94" s="182" t="n"/>
      <c r="CS94" s="182" t="n"/>
      <c r="CT94" s="182" t="n"/>
      <c r="CU94" s="182" t="n"/>
      <c r="CV94" s="182" t="n"/>
      <c r="CW94" s="182" t="n"/>
      <c r="CX94" s="182" t="n"/>
      <c r="CY94" s="182" t="n"/>
      <c r="CZ94" s="182" t="n"/>
      <c r="DA94" s="182" t="n"/>
      <c r="DB94" s="182" t="n"/>
      <c r="DC94" s="182" t="n"/>
      <c r="DD94" s="182" t="n"/>
      <c r="DE94" s="182" t="n"/>
      <c r="DF94" s="185">
        <f>SUM(F94:DD94)</f>
        <v/>
      </c>
      <c r="DG94" s="186">
        <f>E94-DF94</f>
        <v/>
      </c>
    </row>
    <row r="95" ht="18.95" customHeight="1">
      <c r="A95" s="5" t="n">
        <v>94</v>
      </c>
      <c r="B95" s="179" t="n"/>
      <c r="C95" s="68" t="n"/>
      <c r="D95" s="180" t="n"/>
      <c r="E95" s="181" t="n"/>
      <c r="F95" s="182" t="n"/>
      <c r="G95" s="182" t="n"/>
      <c r="H95" s="182" t="n"/>
      <c r="I95" s="182" t="n"/>
      <c r="J95" s="182" t="n"/>
      <c r="K95" s="182" t="n"/>
      <c r="L95" s="182" t="n"/>
      <c r="M95" s="182" t="n"/>
      <c r="N95" s="182" t="n"/>
      <c r="O95" s="182" t="n"/>
      <c r="P95" s="182" t="n"/>
      <c r="Q95" s="182" t="n"/>
      <c r="R95" s="182" t="n"/>
      <c r="S95" s="182" t="n"/>
      <c r="T95" s="182" t="n"/>
      <c r="U95" s="182" t="n"/>
      <c r="V95" s="182" t="n"/>
      <c r="W95" s="182" t="n"/>
      <c r="X95" s="182" t="n"/>
      <c r="Y95" s="182" t="n"/>
      <c r="Z95" s="182" t="n"/>
      <c r="AA95" s="182" t="n"/>
      <c r="AB95" s="182" t="n"/>
      <c r="AC95" s="182" t="n"/>
      <c r="AD95" s="182" t="n"/>
      <c r="AE95" s="182" t="n"/>
      <c r="AF95" s="182" t="n"/>
      <c r="AG95" s="182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82" t="n"/>
      <c r="AS95" s="182" t="n"/>
      <c r="AT95" s="182" t="n"/>
      <c r="AU95" s="182" t="n"/>
      <c r="AV95" s="182" t="n"/>
      <c r="AW95" s="182" t="n"/>
      <c r="AX95" s="182" t="n"/>
      <c r="AY95" s="182" t="n"/>
      <c r="AZ95" s="182" t="n"/>
      <c r="BA95" s="182" t="n"/>
      <c r="BB95" s="182" t="n"/>
      <c r="BC95" s="182" t="n"/>
      <c r="BD95" s="182" t="n"/>
      <c r="BE95" s="182" t="n"/>
      <c r="BF95" s="182" t="n"/>
      <c r="BG95" s="182" t="n"/>
      <c r="BH95" s="182" t="n"/>
      <c r="BI95" s="182" t="n"/>
      <c r="BJ95" s="182" t="n"/>
      <c r="BK95" s="182" t="n"/>
      <c r="BL95" s="182" t="n"/>
      <c r="BM95" s="182" t="n"/>
      <c r="BN95" s="182" t="n"/>
      <c r="BO95" s="182" t="n"/>
      <c r="BP95" s="182" t="n"/>
      <c r="BQ95" s="182" t="n"/>
      <c r="BR95" s="182" t="n"/>
      <c r="BS95" s="182" t="n"/>
      <c r="BT95" s="182" t="n"/>
      <c r="BU95" s="182" t="n"/>
      <c r="BV95" s="182" t="n"/>
      <c r="BW95" s="182" t="n"/>
      <c r="BX95" s="182" t="n"/>
      <c r="BY95" s="182" t="n"/>
      <c r="BZ95" s="182" t="n"/>
      <c r="CA95" s="182" t="n"/>
      <c r="CB95" s="182" t="n"/>
      <c r="CC95" s="182" t="n"/>
      <c r="CD95" s="182" t="n"/>
      <c r="CE95" s="182" t="n"/>
      <c r="CF95" s="182" t="n"/>
      <c r="CG95" s="182" t="n"/>
      <c r="CH95" s="182" t="n"/>
      <c r="CI95" s="182" t="n"/>
      <c r="CJ95" s="182" t="n"/>
      <c r="CK95" s="182" t="n"/>
      <c r="CL95" s="182" t="n"/>
      <c r="CM95" s="182" t="n"/>
      <c r="CN95" s="182" t="n"/>
      <c r="CO95" s="182" t="n"/>
      <c r="CP95" s="182" t="n"/>
      <c r="CQ95" s="182" t="n"/>
      <c r="CR95" s="182" t="n"/>
      <c r="CS95" s="182" t="n"/>
      <c r="CT95" s="182" t="n"/>
      <c r="CU95" s="182" t="n"/>
      <c r="CV95" s="182" t="n"/>
      <c r="CW95" s="182" t="n"/>
      <c r="CX95" s="182" t="n"/>
      <c r="CY95" s="182" t="n"/>
      <c r="CZ95" s="182" t="n"/>
      <c r="DA95" s="182" t="n"/>
      <c r="DB95" s="182" t="n"/>
      <c r="DC95" s="182" t="n"/>
      <c r="DD95" s="182" t="n"/>
      <c r="DE95" s="182" t="n"/>
      <c r="DF95" s="185">
        <f>SUM(F95:DD95)</f>
        <v/>
      </c>
      <c r="DG95" s="186">
        <f>E95-DF95</f>
        <v/>
      </c>
    </row>
    <row r="96" ht="18.95" customHeight="1">
      <c r="A96" s="5" t="n">
        <v>95</v>
      </c>
      <c r="B96" s="179" t="n"/>
      <c r="C96" s="68" t="n"/>
      <c r="D96" s="180" t="n"/>
      <c r="E96" s="181" t="n"/>
      <c r="F96" s="182" t="n"/>
      <c r="G96" s="182" t="n"/>
      <c r="H96" s="182" t="n"/>
      <c r="I96" s="182" t="n"/>
      <c r="J96" s="182" t="n"/>
      <c r="K96" s="182" t="n"/>
      <c r="L96" s="182" t="n"/>
      <c r="M96" s="182" t="n"/>
      <c r="N96" s="182" t="n"/>
      <c r="O96" s="182" t="n"/>
      <c r="P96" s="182" t="n"/>
      <c r="Q96" s="182" t="n"/>
      <c r="R96" s="182" t="n"/>
      <c r="S96" s="182" t="n"/>
      <c r="T96" s="182" t="n"/>
      <c r="U96" s="182" t="n"/>
      <c r="V96" s="182" t="n"/>
      <c r="W96" s="182" t="n"/>
      <c r="X96" s="182" t="n"/>
      <c r="Y96" s="182" t="n"/>
      <c r="Z96" s="182" t="n"/>
      <c r="AA96" s="182" t="n"/>
      <c r="AB96" s="182" t="n"/>
      <c r="AC96" s="182" t="n"/>
      <c r="AD96" s="182" t="n"/>
      <c r="AE96" s="182" t="n"/>
      <c r="AF96" s="182" t="n"/>
      <c r="AG96" s="182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82" t="n"/>
      <c r="AS96" s="182" t="n"/>
      <c r="AT96" s="182" t="n"/>
      <c r="AU96" s="182" t="n"/>
      <c r="AV96" s="182" t="n"/>
      <c r="AW96" s="182" t="n"/>
      <c r="AX96" s="182" t="n"/>
      <c r="AY96" s="182" t="n"/>
      <c r="AZ96" s="182" t="n"/>
      <c r="BA96" s="182" t="n"/>
      <c r="BB96" s="182" t="n"/>
      <c r="BC96" s="182" t="n"/>
      <c r="BD96" s="182" t="n"/>
      <c r="BE96" s="182" t="n"/>
      <c r="BF96" s="182" t="n"/>
      <c r="BG96" s="182" t="n"/>
      <c r="BH96" s="182" t="n"/>
      <c r="BI96" s="182" t="n"/>
      <c r="BJ96" s="182" t="n"/>
      <c r="BK96" s="182" t="n"/>
      <c r="BL96" s="182" t="n"/>
      <c r="BM96" s="182" t="n"/>
      <c r="BN96" s="182" t="n"/>
      <c r="BO96" s="182" t="n"/>
      <c r="BP96" s="182" t="n"/>
      <c r="BQ96" s="182" t="n"/>
      <c r="BR96" s="182" t="n"/>
      <c r="BS96" s="182" t="n"/>
      <c r="BT96" s="182" t="n"/>
      <c r="BU96" s="182" t="n"/>
      <c r="BV96" s="182" t="n"/>
      <c r="BW96" s="182" t="n"/>
      <c r="BX96" s="182" t="n"/>
      <c r="BY96" s="182" t="n"/>
      <c r="BZ96" s="182" t="n"/>
      <c r="CA96" s="182" t="n"/>
      <c r="CB96" s="182" t="n"/>
      <c r="CC96" s="182" t="n"/>
      <c r="CD96" s="182" t="n"/>
      <c r="CE96" s="182" t="n"/>
      <c r="CF96" s="182" t="n"/>
      <c r="CG96" s="182" t="n"/>
      <c r="CH96" s="182" t="n"/>
      <c r="CI96" s="182" t="n"/>
      <c r="CJ96" s="182" t="n"/>
      <c r="CK96" s="182" t="n"/>
      <c r="CL96" s="182" t="n"/>
      <c r="CM96" s="182" t="n"/>
      <c r="CN96" s="182" t="n"/>
      <c r="CO96" s="182" t="n"/>
      <c r="CP96" s="182" t="n"/>
      <c r="CQ96" s="182" t="n"/>
      <c r="CR96" s="182" t="n"/>
      <c r="CS96" s="182" t="n"/>
      <c r="CT96" s="182" t="n"/>
      <c r="CU96" s="182" t="n"/>
      <c r="CV96" s="182" t="n"/>
      <c r="CW96" s="182" t="n"/>
      <c r="CX96" s="182" t="n"/>
      <c r="CY96" s="182" t="n"/>
      <c r="CZ96" s="182" t="n"/>
      <c r="DA96" s="182" t="n"/>
      <c r="DB96" s="182" t="n"/>
      <c r="DC96" s="182" t="n"/>
      <c r="DD96" s="182" t="n"/>
      <c r="DE96" s="182" t="n"/>
      <c r="DF96" s="185">
        <f>SUM(F96:DD96)</f>
        <v/>
      </c>
      <c r="DG96" s="186">
        <f>E96-DF96</f>
        <v/>
      </c>
    </row>
    <row r="97" ht="18.95" customHeight="1">
      <c r="A97" s="5" t="n">
        <v>96</v>
      </c>
      <c r="B97" s="179" t="n"/>
      <c r="C97" s="68" t="n"/>
      <c r="D97" s="180" t="n"/>
      <c r="E97" s="181" t="n"/>
      <c r="F97" s="182" t="n"/>
      <c r="G97" s="182" t="n"/>
      <c r="H97" s="182" t="n"/>
      <c r="I97" s="182" t="n"/>
      <c r="J97" s="182" t="n"/>
      <c r="K97" s="182" t="n"/>
      <c r="L97" s="182" t="n"/>
      <c r="M97" s="182" t="n"/>
      <c r="N97" s="182" t="n"/>
      <c r="O97" s="182" t="n"/>
      <c r="P97" s="182" t="n"/>
      <c r="Q97" s="182" t="n"/>
      <c r="R97" s="182" t="n"/>
      <c r="S97" s="182" t="n"/>
      <c r="T97" s="182" t="n"/>
      <c r="U97" s="182" t="n"/>
      <c r="V97" s="182" t="n"/>
      <c r="W97" s="182" t="n"/>
      <c r="X97" s="182" t="n"/>
      <c r="Y97" s="182" t="n"/>
      <c r="Z97" s="182" t="n"/>
      <c r="AA97" s="182" t="n"/>
      <c r="AB97" s="182" t="n"/>
      <c r="AC97" s="182" t="n"/>
      <c r="AD97" s="182" t="n"/>
      <c r="AE97" s="182" t="n"/>
      <c r="AF97" s="182" t="n"/>
      <c r="AG97" s="182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82" t="n"/>
      <c r="AS97" s="182" t="n"/>
      <c r="AT97" s="182" t="n"/>
      <c r="AU97" s="182" t="n"/>
      <c r="AV97" s="182" t="n"/>
      <c r="AW97" s="182" t="n"/>
      <c r="AX97" s="182" t="n"/>
      <c r="AY97" s="182" t="n"/>
      <c r="AZ97" s="182" t="n"/>
      <c r="BA97" s="182" t="n"/>
      <c r="BB97" s="182" t="n"/>
      <c r="BC97" s="182" t="n"/>
      <c r="BD97" s="182" t="n"/>
      <c r="BE97" s="182" t="n"/>
      <c r="BF97" s="182" t="n"/>
      <c r="BG97" s="182" t="n"/>
      <c r="BH97" s="182" t="n"/>
      <c r="BI97" s="182" t="n"/>
      <c r="BJ97" s="182" t="n"/>
      <c r="BK97" s="182" t="n"/>
      <c r="BL97" s="182" t="n"/>
      <c r="BM97" s="182" t="n"/>
      <c r="BN97" s="182" t="n"/>
      <c r="BO97" s="182" t="n"/>
      <c r="BP97" s="182" t="n"/>
      <c r="BQ97" s="182" t="n"/>
      <c r="BR97" s="182" t="n"/>
      <c r="BS97" s="182" t="n"/>
      <c r="BT97" s="182" t="n"/>
      <c r="BU97" s="182" t="n"/>
      <c r="BV97" s="182" t="n"/>
      <c r="BW97" s="182" t="n"/>
      <c r="BX97" s="182" t="n"/>
      <c r="BY97" s="182" t="n"/>
      <c r="BZ97" s="182" t="n"/>
      <c r="CA97" s="182" t="n"/>
      <c r="CB97" s="182" t="n"/>
      <c r="CC97" s="182" t="n"/>
      <c r="CD97" s="182" t="n"/>
      <c r="CE97" s="182" t="n"/>
      <c r="CF97" s="182" t="n"/>
      <c r="CG97" s="182" t="n"/>
      <c r="CH97" s="182" t="n"/>
      <c r="CI97" s="182" t="n"/>
      <c r="CJ97" s="182" t="n"/>
      <c r="CK97" s="182" t="n"/>
      <c r="CL97" s="182" t="n"/>
      <c r="CM97" s="182" t="n"/>
      <c r="CN97" s="182" t="n"/>
      <c r="CO97" s="182" t="n"/>
      <c r="CP97" s="182" t="n"/>
      <c r="CQ97" s="182" t="n"/>
      <c r="CR97" s="182" t="n"/>
      <c r="CS97" s="182" t="n"/>
      <c r="CT97" s="182" t="n"/>
      <c r="CU97" s="182" t="n"/>
      <c r="CV97" s="182" t="n"/>
      <c r="CW97" s="182" t="n"/>
      <c r="CX97" s="182" t="n"/>
      <c r="CY97" s="182" t="n"/>
      <c r="CZ97" s="182" t="n"/>
      <c r="DA97" s="182" t="n"/>
      <c r="DB97" s="182" t="n"/>
      <c r="DC97" s="182" t="n"/>
      <c r="DD97" s="182" t="n"/>
      <c r="DE97" s="182" t="n"/>
      <c r="DF97" s="185">
        <f>SUM(F97:DD97)</f>
        <v/>
      </c>
      <c r="DG97" s="186">
        <f>E97-DF97</f>
        <v/>
      </c>
    </row>
    <row r="98" ht="18.95" customHeight="1">
      <c r="A98" s="5" t="n">
        <v>97</v>
      </c>
      <c r="B98" s="179" t="n"/>
      <c r="C98" s="68" t="n"/>
      <c r="D98" s="180" t="n"/>
      <c r="E98" s="181" t="n"/>
      <c r="F98" s="182" t="n"/>
      <c r="G98" s="182" t="n"/>
      <c r="H98" s="182" t="n"/>
      <c r="I98" s="182" t="n"/>
      <c r="J98" s="182" t="n"/>
      <c r="K98" s="182" t="n"/>
      <c r="L98" s="182" t="n"/>
      <c r="M98" s="182" t="n"/>
      <c r="N98" s="182" t="n"/>
      <c r="O98" s="182" t="n"/>
      <c r="P98" s="182" t="n"/>
      <c r="Q98" s="182" t="n"/>
      <c r="R98" s="182" t="n"/>
      <c r="S98" s="182" t="n"/>
      <c r="T98" s="182" t="n"/>
      <c r="U98" s="182" t="n"/>
      <c r="V98" s="182" t="n"/>
      <c r="W98" s="182" t="n"/>
      <c r="X98" s="182" t="n"/>
      <c r="Y98" s="182" t="n"/>
      <c r="Z98" s="182" t="n"/>
      <c r="AA98" s="182" t="n"/>
      <c r="AB98" s="182" t="n"/>
      <c r="AC98" s="182" t="n"/>
      <c r="AD98" s="182" t="n"/>
      <c r="AE98" s="182" t="n"/>
      <c r="AF98" s="182" t="n"/>
      <c r="AG98" s="182" t="n"/>
      <c r="AH98" s="182" t="n"/>
      <c r="AI98" s="182" t="n"/>
      <c r="AJ98" s="182" t="n"/>
      <c r="AK98" s="182" t="n"/>
      <c r="AL98" s="182" t="n"/>
      <c r="AM98" s="182" t="n"/>
      <c r="AN98" s="182" t="n"/>
      <c r="AO98" s="182" t="n"/>
      <c r="AP98" s="182" t="n"/>
      <c r="AQ98" s="182" t="n"/>
      <c r="AR98" s="182" t="n"/>
      <c r="AS98" s="182" t="n"/>
      <c r="AT98" s="182" t="n"/>
      <c r="AU98" s="182" t="n"/>
      <c r="AV98" s="182" t="n"/>
      <c r="AW98" s="182" t="n"/>
      <c r="AX98" s="182" t="n"/>
      <c r="AY98" s="182" t="n"/>
      <c r="AZ98" s="182" t="n"/>
      <c r="BA98" s="182" t="n"/>
      <c r="BB98" s="182" t="n"/>
      <c r="BC98" s="182" t="n"/>
      <c r="BD98" s="182" t="n"/>
      <c r="BE98" s="182" t="n"/>
      <c r="BF98" s="182" t="n"/>
      <c r="BG98" s="182" t="n"/>
      <c r="BH98" s="182" t="n"/>
      <c r="BI98" s="182" t="n"/>
      <c r="BJ98" s="182" t="n"/>
      <c r="BK98" s="182" t="n"/>
      <c r="BL98" s="182" t="n"/>
      <c r="BM98" s="182" t="n"/>
      <c r="BN98" s="182" t="n"/>
      <c r="BO98" s="182" t="n"/>
      <c r="BP98" s="182" t="n"/>
      <c r="BQ98" s="182" t="n"/>
      <c r="BR98" s="182" t="n"/>
      <c r="BS98" s="182" t="n"/>
      <c r="BT98" s="182" t="n"/>
      <c r="BU98" s="182" t="n"/>
      <c r="BV98" s="182" t="n"/>
      <c r="BW98" s="182" t="n"/>
      <c r="BX98" s="182" t="n"/>
      <c r="BY98" s="182" t="n"/>
      <c r="BZ98" s="182" t="n"/>
      <c r="CA98" s="182" t="n"/>
      <c r="CB98" s="182" t="n"/>
      <c r="CC98" s="182" t="n"/>
      <c r="CD98" s="182" t="n"/>
      <c r="CE98" s="182" t="n"/>
      <c r="CF98" s="182" t="n"/>
      <c r="CG98" s="182" t="n"/>
      <c r="CH98" s="182" t="n"/>
      <c r="CI98" s="182" t="n"/>
      <c r="CJ98" s="182" t="n"/>
      <c r="CK98" s="182" t="n"/>
      <c r="CL98" s="182" t="n"/>
      <c r="CM98" s="182" t="n"/>
      <c r="CN98" s="182" t="n"/>
      <c r="CO98" s="182" t="n"/>
      <c r="CP98" s="182" t="n"/>
      <c r="CQ98" s="182" t="n"/>
      <c r="CR98" s="182" t="n"/>
      <c r="CS98" s="182" t="n"/>
      <c r="CT98" s="182" t="n"/>
      <c r="CU98" s="182" t="n"/>
      <c r="CV98" s="182" t="n"/>
      <c r="CW98" s="182" t="n"/>
      <c r="CX98" s="182" t="n"/>
      <c r="CY98" s="182" t="n"/>
      <c r="CZ98" s="182" t="n"/>
      <c r="DA98" s="182" t="n"/>
      <c r="DB98" s="182" t="n"/>
      <c r="DC98" s="182" t="n"/>
      <c r="DD98" s="182" t="n"/>
      <c r="DE98" s="182" t="n"/>
      <c r="DF98" s="185">
        <f>SUM(F98:DD98)</f>
        <v/>
      </c>
      <c r="DG98" s="186">
        <f>E98-DF98</f>
        <v/>
      </c>
    </row>
    <row r="99" ht="18.95" customHeight="1">
      <c r="A99" s="5" t="n">
        <v>98</v>
      </c>
      <c r="B99" s="179" t="n"/>
      <c r="C99" s="68" t="n"/>
      <c r="D99" s="180" t="n"/>
      <c r="E99" s="181" t="n"/>
      <c r="F99" s="182" t="n"/>
      <c r="G99" s="182" t="n"/>
      <c r="H99" s="182" t="n"/>
      <c r="I99" s="182" t="n"/>
      <c r="J99" s="182" t="n"/>
      <c r="K99" s="182" t="n"/>
      <c r="L99" s="182" t="n"/>
      <c r="M99" s="182" t="n"/>
      <c r="N99" s="182" t="n"/>
      <c r="O99" s="182" t="n"/>
      <c r="P99" s="182" t="n"/>
      <c r="Q99" s="182" t="n"/>
      <c r="R99" s="182" t="n"/>
      <c r="S99" s="182" t="n"/>
      <c r="T99" s="182" t="n"/>
      <c r="U99" s="182" t="n"/>
      <c r="V99" s="182" t="n"/>
      <c r="W99" s="182" t="n"/>
      <c r="X99" s="182" t="n"/>
      <c r="Y99" s="182" t="n"/>
      <c r="Z99" s="182" t="n"/>
      <c r="AA99" s="182" t="n"/>
      <c r="AB99" s="182" t="n"/>
      <c r="AC99" s="182" t="n"/>
      <c r="AD99" s="182" t="n"/>
      <c r="AE99" s="182" t="n"/>
      <c r="AF99" s="182" t="n"/>
      <c r="AG99" s="182" t="n"/>
      <c r="AH99" s="182" t="n"/>
      <c r="AI99" s="182" t="n"/>
      <c r="AJ99" s="182" t="n"/>
      <c r="AK99" s="182" t="n"/>
      <c r="AL99" s="182" t="n"/>
      <c r="AM99" s="182" t="n"/>
      <c r="AN99" s="182" t="n"/>
      <c r="AO99" s="182" t="n"/>
      <c r="AP99" s="182" t="n"/>
      <c r="AQ99" s="182" t="n"/>
      <c r="AR99" s="182" t="n"/>
      <c r="AS99" s="182" t="n"/>
      <c r="AT99" s="182" t="n"/>
      <c r="AU99" s="182" t="n"/>
      <c r="AV99" s="182" t="n"/>
      <c r="AW99" s="182" t="n"/>
      <c r="AX99" s="182" t="n"/>
      <c r="AY99" s="182" t="n"/>
      <c r="AZ99" s="182" t="n"/>
      <c r="BA99" s="182" t="n"/>
      <c r="BB99" s="182" t="n"/>
      <c r="BC99" s="182" t="n"/>
      <c r="BD99" s="182" t="n"/>
      <c r="BE99" s="182" t="n"/>
      <c r="BF99" s="182" t="n"/>
      <c r="BG99" s="182" t="n"/>
      <c r="BH99" s="182" t="n"/>
      <c r="BI99" s="182" t="n"/>
      <c r="BJ99" s="182" t="n"/>
      <c r="BK99" s="182" t="n"/>
      <c r="BL99" s="182" t="n"/>
      <c r="BM99" s="182" t="n"/>
      <c r="BN99" s="182" t="n"/>
      <c r="BO99" s="182" t="n"/>
      <c r="BP99" s="182" t="n"/>
      <c r="BQ99" s="182" t="n"/>
      <c r="BR99" s="182" t="n"/>
      <c r="BS99" s="182" t="n"/>
      <c r="BT99" s="182" t="n"/>
      <c r="BU99" s="182" t="n"/>
      <c r="BV99" s="182" t="n"/>
      <c r="BW99" s="182" t="n"/>
      <c r="BX99" s="182" t="n"/>
      <c r="BY99" s="182" t="n"/>
      <c r="BZ99" s="182" t="n"/>
      <c r="CA99" s="182" t="n"/>
      <c r="CB99" s="182" t="n"/>
      <c r="CC99" s="182" t="n"/>
      <c r="CD99" s="182" t="n"/>
      <c r="CE99" s="182" t="n"/>
      <c r="CF99" s="182" t="n"/>
      <c r="CG99" s="182" t="n"/>
      <c r="CH99" s="182" t="n"/>
      <c r="CI99" s="182" t="n"/>
      <c r="CJ99" s="182" t="n"/>
      <c r="CK99" s="182" t="n"/>
      <c r="CL99" s="182" t="n"/>
      <c r="CM99" s="182" t="n"/>
      <c r="CN99" s="182" t="n"/>
      <c r="CO99" s="182" t="n"/>
      <c r="CP99" s="182" t="n"/>
      <c r="CQ99" s="182" t="n"/>
      <c r="CR99" s="182" t="n"/>
      <c r="CS99" s="182" t="n"/>
      <c r="CT99" s="182" t="n"/>
      <c r="CU99" s="182" t="n"/>
      <c r="CV99" s="182" t="n"/>
      <c r="CW99" s="182" t="n"/>
      <c r="CX99" s="182" t="n"/>
      <c r="CY99" s="182" t="n"/>
      <c r="CZ99" s="182" t="n"/>
      <c r="DA99" s="182" t="n"/>
      <c r="DB99" s="182" t="n"/>
      <c r="DC99" s="182" t="n"/>
      <c r="DD99" s="182" t="n"/>
      <c r="DE99" s="182" t="n"/>
      <c r="DF99" s="185">
        <f>SUM(F99:DD99)</f>
        <v/>
      </c>
      <c r="DG99" s="186">
        <f>E99-DF99</f>
        <v/>
      </c>
    </row>
    <row r="100" ht="18.95" customHeight="1">
      <c r="A100" s="5" t="n">
        <v>99</v>
      </c>
      <c r="B100" s="179" t="n"/>
      <c r="C100" s="68" t="n"/>
      <c r="D100" s="180" t="n"/>
      <c r="E100" s="181" t="n"/>
      <c r="F100" s="182" t="n"/>
      <c r="G100" s="182" t="n"/>
      <c r="H100" s="182" t="n"/>
      <c r="I100" s="182" t="n"/>
      <c r="J100" s="182" t="n"/>
      <c r="K100" s="182" t="n"/>
      <c r="L100" s="182" t="n"/>
      <c r="M100" s="182" t="n"/>
      <c r="N100" s="182" t="n"/>
      <c r="O100" s="182" t="n"/>
      <c r="P100" s="182" t="n"/>
      <c r="Q100" s="182" t="n"/>
      <c r="R100" s="182" t="n"/>
      <c r="S100" s="182" t="n"/>
      <c r="T100" s="182" t="n"/>
      <c r="U100" s="182" t="n"/>
      <c r="V100" s="182" t="n"/>
      <c r="W100" s="182" t="n"/>
      <c r="X100" s="182" t="n"/>
      <c r="Y100" s="182" t="n"/>
      <c r="Z100" s="182" t="n"/>
      <c r="AA100" s="182" t="n"/>
      <c r="AB100" s="182" t="n"/>
      <c r="AC100" s="182" t="n"/>
      <c r="AD100" s="182" t="n"/>
      <c r="AE100" s="182" t="n"/>
      <c r="AF100" s="182" t="n"/>
      <c r="AG100" s="182" t="n"/>
      <c r="AH100" s="182" t="n"/>
      <c r="AI100" s="182" t="n"/>
      <c r="AJ100" s="182" t="n"/>
      <c r="AK100" s="182" t="n"/>
      <c r="AL100" s="182" t="n"/>
      <c r="AM100" s="182" t="n"/>
      <c r="AN100" s="182" t="n"/>
      <c r="AO100" s="182" t="n"/>
      <c r="AP100" s="182" t="n"/>
      <c r="AQ100" s="182" t="n"/>
      <c r="AR100" s="182" t="n"/>
      <c r="AS100" s="182" t="n"/>
      <c r="AT100" s="182" t="n"/>
      <c r="AU100" s="182" t="n"/>
      <c r="AV100" s="182" t="n"/>
      <c r="AW100" s="182" t="n"/>
      <c r="AX100" s="182" t="n"/>
      <c r="AY100" s="182" t="n"/>
      <c r="AZ100" s="182" t="n"/>
      <c r="BA100" s="182" t="n"/>
      <c r="BB100" s="182" t="n"/>
      <c r="BC100" s="182" t="n"/>
      <c r="BD100" s="182" t="n"/>
      <c r="BE100" s="182" t="n"/>
      <c r="BF100" s="182" t="n"/>
      <c r="BG100" s="182" t="n"/>
      <c r="BH100" s="182" t="n"/>
      <c r="BI100" s="182" t="n"/>
      <c r="BJ100" s="182" t="n"/>
      <c r="BK100" s="182" t="n"/>
      <c r="BL100" s="182" t="n"/>
      <c r="BM100" s="182" t="n"/>
      <c r="BN100" s="182" t="n"/>
      <c r="BO100" s="182" t="n"/>
      <c r="BP100" s="182" t="n"/>
      <c r="BQ100" s="182" t="n"/>
      <c r="BR100" s="182" t="n"/>
      <c r="BS100" s="182" t="n"/>
      <c r="BT100" s="182" t="n"/>
      <c r="BU100" s="182" t="n"/>
      <c r="BV100" s="182" t="n"/>
      <c r="BW100" s="182" t="n"/>
      <c r="BX100" s="182" t="n"/>
      <c r="BY100" s="182" t="n"/>
      <c r="BZ100" s="182" t="n"/>
      <c r="CA100" s="182" t="n"/>
      <c r="CB100" s="182" t="n"/>
      <c r="CC100" s="182" t="n"/>
      <c r="CD100" s="182" t="n"/>
      <c r="CE100" s="182" t="n"/>
      <c r="CF100" s="182" t="n"/>
      <c r="CG100" s="182" t="n"/>
      <c r="CH100" s="182" t="n"/>
      <c r="CI100" s="182" t="n"/>
      <c r="CJ100" s="182" t="n"/>
      <c r="CK100" s="182" t="n"/>
      <c r="CL100" s="182" t="n"/>
      <c r="CM100" s="182" t="n"/>
      <c r="CN100" s="182" t="n"/>
      <c r="CO100" s="182" t="n"/>
      <c r="CP100" s="182" t="n"/>
      <c r="CQ100" s="182" t="n"/>
      <c r="CR100" s="182" t="n"/>
      <c r="CS100" s="182" t="n"/>
      <c r="CT100" s="182" t="n"/>
      <c r="CU100" s="182" t="n"/>
      <c r="CV100" s="182" t="n"/>
      <c r="CW100" s="182" t="n"/>
      <c r="CX100" s="182" t="n"/>
      <c r="CY100" s="182" t="n"/>
      <c r="CZ100" s="182" t="n"/>
      <c r="DA100" s="182" t="n"/>
      <c r="DB100" s="182" t="n"/>
      <c r="DC100" s="182" t="n"/>
      <c r="DD100" s="182" t="n"/>
      <c r="DE100" s="182" t="n"/>
      <c r="DF100" s="185">
        <f>SUM(F100:DD100)</f>
        <v/>
      </c>
      <c r="DG100" s="186">
        <f>E100-DF100</f>
        <v/>
      </c>
    </row>
    <row r="101" ht="18.95" customHeight="1" thickBot="1">
      <c r="A101" s="5" t="n">
        <v>100</v>
      </c>
      <c r="B101" s="193" t="n"/>
      <c r="C101" s="82" t="n"/>
      <c r="D101" s="194" t="n"/>
      <c r="E101" s="195" t="n"/>
      <c r="F101" s="196" t="n"/>
      <c r="G101" s="196" t="n"/>
      <c r="H101" s="196" t="n"/>
      <c r="I101" s="196" t="n"/>
      <c r="J101" s="196" t="n"/>
      <c r="K101" s="196" t="n"/>
      <c r="L101" s="196" t="n"/>
      <c r="M101" s="196" t="n"/>
      <c r="N101" s="196" t="n"/>
      <c r="O101" s="196" t="n"/>
      <c r="P101" s="196" t="n"/>
      <c r="Q101" s="196" t="n"/>
      <c r="R101" s="196" t="n"/>
      <c r="S101" s="196" t="n"/>
      <c r="T101" s="196" t="n"/>
      <c r="U101" s="196" t="n"/>
      <c r="V101" s="196" t="n"/>
      <c r="W101" s="196" t="n"/>
      <c r="X101" s="196" t="n"/>
      <c r="Y101" s="196" t="n"/>
      <c r="Z101" s="196" t="n"/>
      <c r="AA101" s="196" t="n"/>
      <c r="AB101" s="196" t="n"/>
      <c r="AC101" s="196" t="n"/>
      <c r="AD101" s="196" t="n"/>
      <c r="AE101" s="196" t="n"/>
      <c r="AF101" s="196" t="n"/>
      <c r="AG101" s="196" t="n"/>
      <c r="AH101" s="196" t="n"/>
      <c r="AI101" s="196" t="n"/>
      <c r="AJ101" s="196" t="n"/>
      <c r="AK101" s="196" t="n"/>
      <c r="AL101" s="196" t="n"/>
      <c r="AM101" s="196" t="n"/>
      <c r="AN101" s="196" t="n"/>
      <c r="AO101" s="196" t="n"/>
      <c r="AP101" s="196" t="n"/>
      <c r="AQ101" s="196" t="n"/>
      <c r="AR101" s="196" t="n"/>
      <c r="AS101" s="196" t="n"/>
      <c r="AT101" s="196" t="n"/>
      <c r="AU101" s="196" t="n"/>
      <c r="AV101" s="196" t="n"/>
      <c r="AW101" s="196" t="n"/>
      <c r="AX101" s="196" t="n"/>
      <c r="AY101" s="196" t="n"/>
      <c r="AZ101" s="196" t="n"/>
      <c r="BA101" s="196" t="n"/>
      <c r="BB101" s="196" t="n"/>
      <c r="BC101" s="196" t="n"/>
      <c r="BD101" s="196" t="n"/>
      <c r="BE101" s="196" t="n"/>
      <c r="BF101" s="196" t="n"/>
      <c r="BG101" s="196" t="n"/>
      <c r="BH101" s="196" t="n"/>
      <c r="BI101" s="196" t="n"/>
      <c r="BJ101" s="196" t="n"/>
      <c r="BK101" s="196" t="n"/>
      <c r="BL101" s="196" t="n"/>
      <c r="BM101" s="196" t="n"/>
      <c r="BN101" s="196" t="n"/>
      <c r="BO101" s="196" t="n"/>
      <c r="BP101" s="196" t="n"/>
      <c r="BQ101" s="196" t="n"/>
      <c r="BR101" s="196" t="n"/>
      <c r="BS101" s="196" t="n"/>
      <c r="BT101" s="196" t="n"/>
      <c r="BU101" s="196" t="n"/>
      <c r="BV101" s="196" t="n"/>
      <c r="BW101" s="196" t="n"/>
      <c r="BX101" s="196" t="n"/>
      <c r="BY101" s="196" t="n"/>
      <c r="BZ101" s="196" t="n"/>
      <c r="CA101" s="196" t="n"/>
      <c r="CB101" s="196" t="n"/>
      <c r="CC101" s="196" t="n"/>
      <c r="CD101" s="196" t="n"/>
      <c r="CE101" s="196" t="n"/>
      <c r="CF101" s="196" t="n"/>
      <c r="CG101" s="196" t="n"/>
      <c r="CH101" s="196" t="n"/>
      <c r="CI101" s="196" t="n"/>
      <c r="CJ101" s="196" t="n"/>
      <c r="CK101" s="196" t="n"/>
      <c r="CL101" s="196" t="n"/>
      <c r="CM101" s="196" t="n"/>
      <c r="CN101" s="196" t="n"/>
      <c r="CO101" s="196" t="n"/>
      <c r="CP101" s="196" t="n"/>
      <c r="CQ101" s="196" t="n"/>
      <c r="CR101" s="196" t="n"/>
      <c r="CS101" s="196" t="n"/>
      <c r="CT101" s="196" t="n"/>
      <c r="CU101" s="196" t="n"/>
      <c r="CV101" s="196" t="n"/>
      <c r="CW101" s="196" t="n"/>
      <c r="CX101" s="196" t="n"/>
      <c r="CY101" s="196" t="n"/>
      <c r="CZ101" s="196" t="n"/>
      <c r="DA101" s="196" t="n"/>
      <c r="DB101" s="196" t="n"/>
      <c r="DC101" s="196" t="n"/>
      <c r="DD101" s="196" t="n"/>
      <c r="DE101" s="196" t="n"/>
      <c r="DF101" s="185">
        <f>SUM(F101:DD101)</f>
        <v/>
      </c>
      <c r="DG101" s="186">
        <f>E101-DF101</f>
        <v/>
      </c>
    </row>
    <row r="102" ht="18.95" customHeight="1" thickBot="1">
      <c r="A102" s="5" t="n"/>
      <c r="B102" s="197" t="n"/>
      <c r="C102" s="69" t="n"/>
      <c r="D102" s="197" t="n"/>
      <c r="E102" s="223">
        <f>SUM(E2:E101)</f>
        <v/>
      </c>
      <c r="F102" s="224">
        <f>SUM(F2:F101)</f>
        <v/>
      </c>
      <c r="G102" s="224">
        <f>SUM(G2:G101)</f>
        <v/>
      </c>
      <c r="H102" s="224">
        <f>SUM(H2:H101)</f>
        <v/>
      </c>
      <c r="I102" s="224">
        <f>SUM(I2:I101)</f>
        <v/>
      </c>
      <c r="J102" s="224">
        <f>SUM(J2:J101)</f>
        <v/>
      </c>
      <c r="K102" s="224">
        <f>SUM(K2:K101)</f>
        <v/>
      </c>
      <c r="L102" s="224">
        <f>SUM(L2:L101)</f>
        <v/>
      </c>
      <c r="M102" s="224">
        <f>SUM(M2:M101)</f>
        <v/>
      </c>
      <c r="N102" s="224">
        <f>SUM(N2:N101)</f>
        <v/>
      </c>
      <c r="O102" s="224">
        <f>SUM(O2:O101)</f>
        <v/>
      </c>
      <c r="P102" s="224">
        <f>SUM(P2:P101)</f>
        <v/>
      </c>
      <c r="Q102" s="224">
        <f>SUM(Q2:Q101)</f>
        <v/>
      </c>
      <c r="R102" s="224">
        <f>SUM(R2:R101)</f>
        <v/>
      </c>
      <c r="S102" s="224" t="n"/>
      <c r="T102" s="224">
        <f>SUM(T2:T101)</f>
        <v/>
      </c>
      <c r="U102" s="224">
        <f>SUM(U2:U101)</f>
        <v/>
      </c>
      <c r="V102" s="224">
        <f>SUM(V2:V101)</f>
        <v/>
      </c>
      <c r="W102" s="224">
        <f>SUM(W2:W101)</f>
        <v/>
      </c>
      <c r="X102" s="224">
        <f>SUM(X2:X101)</f>
        <v/>
      </c>
      <c r="Y102" s="224">
        <f>SUM(Y2:Y101)</f>
        <v/>
      </c>
      <c r="Z102" s="224">
        <f>SUM(Z2:Z101)</f>
        <v/>
      </c>
      <c r="AA102" s="224">
        <f>SUM(AA2:AA101)</f>
        <v/>
      </c>
      <c r="AB102" s="224">
        <f>SUM(AB2:AB101)</f>
        <v/>
      </c>
      <c r="AC102" s="224">
        <f>SUM(AC2:AC101)</f>
        <v/>
      </c>
      <c r="AD102" s="224">
        <f>SUM(AD2:AD101)</f>
        <v/>
      </c>
      <c r="AE102" s="224">
        <f>SUM(AE2:AE101)</f>
        <v/>
      </c>
      <c r="AF102" s="224">
        <f>SUM(AF2:AF101)</f>
        <v/>
      </c>
      <c r="AG102" s="224">
        <f>SUM(AG2:AG101)</f>
        <v/>
      </c>
      <c r="AH102" s="224">
        <f>SUM(AH2:AH101)</f>
        <v/>
      </c>
      <c r="AI102" s="224">
        <f>SUM(AI2:AI101)</f>
        <v/>
      </c>
      <c r="AJ102" s="224">
        <f>SUM(AJ2:AJ101)</f>
        <v/>
      </c>
      <c r="AK102" s="224">
        <f>SUM(AK2:AK101)</f>
        <v/>
      </c>
      <c r="AL102" s="224">
        <f>SUM(AL2:AL101)</f>
        <v/>
      </c>
      <c r="AM102" s="224">
        <f>SUM(AM2:AM101)</f>
        <v/>
      </c>
      <c r="AN102" s="224">
        <f>SUM(AN2:AN101)</f>
        <v/>
      </c>
      <c r="AO102" s="224">
        <f>SUM(AO2:AO101)</f>
        <v/>
      </c>
      <c r="AP102" s="224">
        <f>SUM(AP2:AP101)</f>
        <v/>
      </c>
      <c r="AQ102" s="224">
        <f>SUM(AQ2:AQ101)</f>
        <v/>
      </c>
      <c r="AR102" s="224">
        <f>SUM(AR2:AR101)</f>
        <v/>
      </c>
      <c r="AS102" s="224">
        <f>SUM(AS2:AS101)</f>
        <v/>
      </c>
      <c r="AT102" s="224">
        <f>SUM(AT2:AT101)</f>
        <v/>
      </c>
      <c r="AU102" s="224">
        <f>SUM(AU2:AU101)</f>
        <v/>
      </c>
      <c r="AV102" s="224">
        <f>SUM(AV2:AV101)</f>
        <v/>
      </c>
      <c r="AW102" s="224">
        <f>SUM(AW2:AW101)</f>
        <v/>
      </c>
      <c r="AX102" s="224">
        <f>SUM(AX2:AX101)</f>
        <v/>
      </c>
      <c r="AY102" s="224">
        <f>SUM(AY2:AY101)</f>
        <v/>
      </c>
      <c r="AZ102" s="224">
        <f>SUM(AZ2:AZ101)</f>
        <v/>
      </c>
      <c r="BA102" s="224">
        <f>SUM(BA2:BA101)</f>
        <v/>
      </c>
      <c r="BB102" s="224">
        <f>SUM(BB2:BB101)</f>
        <v/>
      </c>
      <c r="BC102" s="224" t="n"/>
      <c r="BD102" s="224">
        <f>SUM(BD2:BD101)</f>
        <v/>
      </c>
      <c r="BE102" s="224">
        <f>SUM(BE2:BE101)</f>
        <v/>
      </c>
      <c r="BF102" s="224">
        <f>SUM(BF2:BF101)</f>
        <v/>
      </c>
      <c r="BG102" s="224">
        <f>SUM(BG2:BG101)</f>
        <v/>
      </c>
      <c r="BH102" s="224">
        <f>SUM(BH2:BH101)</f>
        <v/>
      </c>
      <c r="BI102" s="224">
        <f>SUM(BI2:BI101)</f>
        <v/>
      </c>
      <c r="BJ102" s="224">
        <f>SUM(BJ2:BJ101)</f>
        <v/>
      </c>
      <c r="BK102" s="224">
        <f>SUM(BK2:BK101)</f>
        <v/>
      </c>
      <c r="BL102" s="224">
        <f>SUM(BL2:BL101)</f>
        <v/>
      </c>
      <c r="BM102" s="224">
        <f>SUM(BM2:BM101)</f>
        <v/>
      </c>
      <c r="BN102" s="224">
        <f>SUM(BN2:BN101)</f>
        <v/>
      </c>
      <c r="BO102" s="224">
        <f>SUM(BO2:BO101)</f>
        <v/>
      </c>
      <c r="BP102" s="224">
        <f>SUM(BP2:BP101)</f>
        <v/>
      </c>
      <c r="BQ102" s="224">
        <f>SUM(BQ2:BQ101)</f>
        <v/>
      </c>
      <c r="BR102" s="224">
        <f>SUM(BR2:BR101)</f>
        <v/>
      </c>
      <c r="BS102" s="224">
        <f>SUM(BS2:BS101)</f>
        <v/>
      </c>
      <c r="BT102" s="224">
        <f>SUM(BT2:BT101)</f>
        <v/>
      </c>
      <c r="BU102" s="224">
        <f>SUM(BU2:BU101)</f>
        <v/>
      </c>
      <c r="BV102" s="224">
        <f>SUM(BV2:BV101)</f>
        <v/>
      </c>
      <c r="BW102" s="224">
        <f>SUM(BW2:BW101)</f>
        <v/>
      </c>
      <c r="BX102" s="224">
        <f>SUM(BX2:BX101)</f>
        <v/>
      </c>
      <c r="BY102" s="224">
        <f>SUM(BY2:BY101)</f>
        <v/>
      </c>
      <c r="BZ102" s="224">
        <f>SUM(BZ2:BZ101)</f>
        <v/>
      </c>
      <c r="CA102" s="224">
        <f>SUM(CA2:CA101)</f>
        <v/>
      </c>
      <c r="CB102" s="224">
        <f>SUM(CB2:CB101)</f>
        <v/>
      </c>
      <c r="CC102" s="224">
        <f>SUM(CC2:CC101)</f>
        <v/>
      </c>
      <c r="CD102" s="224">
        <f>SUM(CD2:CD101)</f>
        <v/>
      </c>
      <c r="CE102" s="224">
        <f>SUM(CE2:CE101)</f>
        <v/>
      </c>
      <c r="CF102" s="224">
        <f>SUM(CF2:CF101)</f>
        <v/>
      </c>
      <c r="CG102" s="224">
        <f>SUM(CG2:CG101)</f>
        <v/>
      </c>
      <c r="CH102" s="224">
        <f>SUM(CH2:CH101)</f>
        <v/>
      </c>
      <c r="CI102" s="224">
        <f>SUM(CI2:CI101)</f>
        <v/>
      </c>
      <c r="CJ102" s="224">
        <f>SUM(CJ2:CJ101)</f>
        <v/>
      </c>
      <c r="CK102" s="224">
        <f>SUM(CK2:CK101)</f>
        <v/>
      </c>
      <c r="CL102" s="224">
        <f>SUM(CL2:CL101)</f>
        <v/>
      </c>
      <c r="CM102" s="224">
        <f>SUM(CM2:CM101)</f>
        <v/>
      </c>
      <c r="CN102" s="224">
        <f>SUM(CN2:CN101)</f>
        <v/>
      </c>
      <c r="CO102" s="224">
        <f>SUM(CO2:CO101)</f>
        <v/>
      </c>
      <c r="CP102" s="224">
        <f>SUM(CP2:CP101)</f>
        <v/>
      </c>
      <c r="CQ102" s="224">
        <f>SUM(CQ2:CQ101)</f>
        <v/>
      </c>
      <c r="CR102" s="224">
        <f>SUM(CR2:CR101)</f>
        <v/>
      </c>
      <c r="CS102" s="224">
        <f>SUM(CS2:CS101)</f>
        <v/>
      </c>
      <c r="CT102" s="224">
        <f>SUM(CT2:CT101)</f>
        <v/>
      </c>
      <c r="CU102" s="224">
        <f>SUM(CU2:CU101)</f>
        <v/>
      </c>
      <c r="CV102" s="224">
        <f>SUM(CV2:CV101)</f>
        <v/>
      </c>
      <c r="CW102" s="224">
        <f>SUM(CW2:CW101)</f>
        <v/>
      </c>
      <c r="CX102" s="224">
        <f>SUM(CX2:CX101)</f>
        <v/>
      </c>
      <c r="CY102" s="224">
        <f>SUM(CY2:CY101)</f>
        <v/>
      </c>
      <c r="CZ102" s="224">
        <f>SUM(CZ2:CZ101)</f>
        <v/>
      </c>
      <c r="DA102" s="224">
        <f>SUM(DA2:DA101)</f>
        <v/>
      </c>
      <c r="DB102" s="224">
        <f>SUM(DB2:DB101)</f>
        <v/>
      </c>
      <c r="DC102" s="224">
        <f>SUM(DC2:DC101)</f>
        <v/>
      </c>
      <c r="DD102" s="224">
        <f>SUM(DD2:DD101)</f>
        <v/>
      </c>
      <c r="DE102" s="224">
        <f>SUM(DE2:DE101)</f>
        <v/>
      </c>
      <c r="DF102" s="238">
        <f>SUM(F102:DE102)</f>
        <v/>
      </c>
      <c r="DG102" s="186">
        <f>E102-DF102</f>
        <v/>
      </c>
    </row>
    <row r="103" ht="18.95" customHeight="1">
      <c r="A103" s="5" t="n"/>
      <c r="AD103" s="36" t="n"/>
      <c r="AE103" s="36" t="n"/>
      <c r="AF103" s="36" t="n"/>
      <c r="AG103" s="36" t="n"/>
      <c r="AH103" s="36" t="n"/>
      <c r="AI103" s="36" t="n"/>
      <c r="AK103" s="36" t="n"/>
      <c r="AL103" s="36" t="n"/>
      <c r="AM103" s="36" t="n"/>
      <c r="AN103" s="36" t="n"/>
    </row>
    <row r="104" ht="18.95" customHeight="1">
      <c r="A104" s="5" t="n"/>
    </row>
    <row r="105" ht="18.95" customHeight="1">
      <c r="A105" s="5" t="n"/>
    </row>
    <row r="106" ht="18.95" customHeight="1"/>
    <row r="107" ht="18.95" customHeight="1"/>
    <row r="108" ht="18.95" customHeight="1"/>
    <row r="109" ht="18.95" customHeight="1"/>
  </sheetData>
  <autoFilter ref="A1:DG102"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O142"/>
  <sheetViews>
    <sheetView workbookViewId="0">
      <pane xSplit="5" ySplit="1" topLeftCell="F2" activePane="bottomRight" state="frozenSplit"/>
      <selection pane="topRight" activeCell="F1" sqref="F1"/>
      <selection pane="bottomLeft" activeCell="A2" sqref="A2"/>
      <selection pane="bottomRight" activeCell="AV1" sqref="AV1"/>
    </sheetView>
  </sheetViews>
  <sheetFormatPr baseColWidth="8" defaultColWidth="8.85546875" defaultRowHeight="15"/>
  <cols>
    <col width="12.140625" customWidth="1" min="2" max="2"/>
    <col width="55" customWidth="1" style="70" min="3" max="3"/>
    <col width="12.140625" customWidth="1" min="4" max="4"/>
    <col width="15.85546875" customWidth="1" min="5" max="26"/>
    <col width="13.42578125" customWidth="1" min="27" max="74"/>
    <col width="15.140625" customWidth="1" min="75" max="87"/>
    <col width="13.42578125" customWidth="1" min="88" max="93"/>
    <col width="15.140625" customWidth="1" min="94" max="94"/>
    <col width="13.42578125" customWidth="1" min="95" max="169"/>
    <col width="13" customWidth="1" min="170" max="170"/>
    <col width="15.42578125" customWidth="1" min="171" max="171"/>
  </cols>
  <sheetData>
    <row r="1" ht="65.25" customFormat="1" customHeight="1" s="28">
      <c r="A1" s="11" t="n"/>
      <c r="B1" s="173" t="inlineStr">
        <is>
          <t xml:space="preserve">Posting Date </t>
        </is>
      </c>
      <c r="C1" s="67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A210521BF2POWER</t>
        </is>
      </c>
      <c r="G1" s="22" t="inlineStr">
        <is>
          <t>A211029B519ADEV</t>
        </is>
      </c>
      <c r="H1" s="22" t="inlineStr">
        <is>
          <t>B532 Mahi, Proto1</t>
        </is>
      </c>
      <c r="I1" s="22" t="inlineStr">
        <is>
          <t>A211213BA5B8C9DEV1</t>
        </is>
      </c>
      <c r="J1" s="22" t="inlineStr">
        <is>
          <t>A211112BA6B2C0BARCART</t>
        </is>
      </c>
      <c r="K1" s="22" t="inlineStr">
        <is>
          <t>A2201BA6B2C0ENSORV2</t>
        </is>
      </c>
      <c r="L1" s="22" t="inlineStr">
        <is>
          <t>A211112BA6B2C0HARAMBE</t>
        </is>
      </c>
      <c r="M1" s="22" t="inlineStr">
        <is>
          <t>A220302EA5IFMLBDROWZEE</t>
        </is>
      </c>
      <c r="N1" s="22" t="inlineStr">
        <is>
          <t>B620 37isplayDay, Proto2</t>
        </is>
      </c>
      <c r="O1" s="22" t="inlineStr">
        <is>
          <t>A211006B620TOUCH</t>
        </is>
      </c>
      <c r="P1" s="22" t="inlineStr">
        <is>
          <t>A220105B625MUISPLAYDAYES19DC</t>
        </is>
      </c>
      <c r="Q1" s="22" t="inlineStr">
        <is>
          <t>A220104BA6B9C8ALLEN</t>
        </is>
      </c>
      <c r="R1" s="22" t="inlineStr">
        <is>
          <t>D3y Chipset, Proto1</t>
        </is>
      </c>
      <c r="S1" s="22" t="inlineStr">
        <is>
          <t>A220111D7XIRONMAN</t>
        </is>
      </c>
      <c r="T1" s="22" t="inlineStr">
        <is>
          <t>D7x Koi, Proto1</t>
        </is>
      </c>
      <c r="U1" s="22" t="inlineStr">
        <is>
          <t>D8x Katara Baseboard</t>
        </is>
      </c>
      <c r="V1" s="22" t="inlineStr">
        <is>
          <t>A211217D8XPERIDOTTOBF3</t>
        </is>
      </c>
      <c r="W1" s="22" t="inlineStr">
        <is>
          <t>A220104D32CLOSED1</t>
        </is>
      </c>
      <c r="X1" s="22" t="inlineStr">
        <is>
          <t>A220104D32CLOSEDLOOP</t>
        </is>
      </c>
      <c r="Y1" s="22" t="inlineStr">
        <is>
          <t>D54 TEST PROTO D7</t>
        </is>
      </c>
      <c r="Z1" s="22" t="inlineStr">
        <is>
          <t>A220329D63UNIFIED</t>
        </is>
      </c>
      <c r="AA1" s="22" t="inlineStr">
        <is>
          <t>A211223D84FAIRFIELD</t>
        </is>
      </c>
      <c r="AB1" s="22" t="inlineStr">
        <is>
          <t>E5 Box2M MLB, Proto1</t>
        </is>
      </c>
      <c r="AC1" s="22" t="inlineStr">
        <is>
          <t>A211004E5CARMELEON</t>
        </is>
      </c>
      <c r="AD1" s="22" t="inlineStr">
        <is>
          <t>E5 IF MLB Drowzee, Proto1</t>
        </is>
      </c>
      <c r="AE1" s="22" t="inlineStr">
        <is>
          <t>A211208E91CLUTCH</t>
        </is>
      </c>
      <c r="AF1" s="22" t="inlineStr">
        <is>
          <t>E360 Teeny V2, Proto1</t>
        </is>
      </c>
      <c r="AG1" s="22" t="inlineStr">
        <is>
          <t>A2110EA1B0C0D0PUL</t>
        </is>
      </c>
      <c r="AH1" s="22" t="inlineStr">
        <is>
          <t xml:space="preserve">FALCON MLB </t>
        </is>
      </c>
      <c r="AI1" s="22" t="inlineStr">
        <is>
          <t>JA2B7C1 DEV1</t>
        </is>
      </c>
      <c r="AJ1" s="22" t="inlineStr">
        <is>
          <t>J5x7/J6xx ACE2, Proto1</t>
        </is>
      </c>
      <c r="AK1" s="22" t="inlineStr">
        <is>
          <t>J5x7/J407 Camera, Proto1</t>
        </is>
      </c>
      <c r="AL1" s="22" t="inlineStr">
        <is>
          <t>A220126J5X7DEV1</t>
        </is>
      </c>
      <c r="AM1" s="22" t="inlineStr">
        <is>
          <t>J507/J407 Dog, Proto1</t>
        </is>
      </c>
      <c r="AN1" s="22" t="inlineStr">
        <is>
          <t>J5x7/J6xx Motion Sensor, Proto1</t>
        </is>
      </c>
      <c r="AO1" s="22" t="inlineStr">
        <is>
          <t>J5x7/Z51 NAND, Proto3</t>
        </is>
      </c>
      <c r="AP1" s="22" t="inlineStr">
        <is>
          <t>J5x7/J310 Scorpius</t>
        </is>
      </c>
      <c r="AQ1" s="22" t="inlineStr">
        <is>
          <t>J507/J271 Speaker Max, Proto2</t>
        </is>
      </c>
      <c r="AR1" s="22" t="inlineStr">
        <is>
          <t>J537 DIG</t>
        </is>
      </c>
      <c r="AS1" s="22" t="inlineStr">
        <is>
          <t>J617 ACE3, Proto1</t>
        </is>
      </c>
      <c r="AT1" s="22" t="inlineStr">
        <is>
          <t>A211122JA7B2C0MAHI</t>
        </is>
      </c>
      <c r="AU1" s="22" t="inlineStr">
        <is>
          <t>A220217N208IBISEC</t>
        </is>
      </c>
      <c r="AV1" s="22" t="inlineStr">
        <is>
          <t>R4x8 Dev, Proto1</t>
        </is>
      </c>
      <c r="AW1" s="22" t="inlineStr">
        <is>
          <t>A211208T193CHIMPDEBUGG1</t>
        </is>
      </c>
      <c r="AX1" s="22" t="inlineStr">
        <is>
          <t>T275 Quicksilver Brain, Proto1</t>
        </is>
      </c>
      <c r="AY1" s="22" t="inlineStr">
        <is>
          <t>T306 Coyote Lite, Proto3</t>
        </is>
      </c>
      <c r="AZ1" s="22" t="inlineStr">
        <is>
          <t>A210818T306COYOTEMAXX</t>
        </is>
      </c>
      <c r="BA1" s="22" t="inlineStr">
        <is>
          <t>A210920T306MONARCHBURNOUT</t>
        </is>
      </c>
      <c r="BB1" s="22" t="inlineStr">
        <is>
          <t>A210920T306MONARCHHALO</t>
        </is>
      </c>
      <c r="BC1" s="22" t="inlineStr">
        <is>
          <t>A211118T306MONRCHRLLY</t>
        </is>
      </c>
      <c r="BD1" s="66" t="inlineStr">
        <is>
          <t>A211108T1023OLYMPUSDEV1</t>
        </is>
      </c>
      <c r="BE1" s="22" t="inlineStr">
        <is>
          <t>T306 Serval Halo, Proto1</t>
        </is>
      </c>
      <c r="BF1" s="22" t="inlineStr">
        <is>
          <t>T306 Serval Rally, Proto1#1</t>
        </is>
      </c>
      <c r="BG1" s="66" t="inlineStr">
        <is>
          <t>A220309T807ALLISONTOBF3&amp;CCC</t>
        </is>
      </c>
      <c r="BH1" s="22" t="inlineStr">
        <is>
          <t>A220319T341TABLETOP</t>
        </is>
      </c>
      <c r="BI1" s="22" t="inlineStr">
        <is>
          <t>A211210T348CHANNINGBGA</t>
        </is>
      </c>
      <c r="BJ1" s="22" t="inlineStr">
        <is>
          <t>A211210T348TCHANNINGBU</t>
        </is>
      </c>
      <c r="BK1" s="66" t="inlineStr">
        <is>
          <t>A220307T1252INTERPOSERCOMBO</t>
        </is>
      </c>
      <c r="BL1" s="22" t="inlineStr">
        <is>
          <t>T359 Int Viceroy Maryland, Proto1</t>
        </is>
      </c>
      <c r="BM1" s="177" t="inlineStr">
        <is>
          <t>A211222T359WKMNMETAL</t>
        </is>
      </c>
      <c r="BN1" s="177" t="inlineStr">
        <is>
          <t>A220106T359WKMNVYNL</t>
        </is>
      </c>
      <c r="BO1" s="22" t="inlineStr">
        <is>
          <t>A2110TA4B0C1ATHENS</t>
        </is>
      </c>
      <c r="BP1" s="22" t="inlineStr">
        <is>
          <t>A211227T401DELPHI</t>
        </is>
      </c>
      <c r="BQ1" s="22" t="inlineStr">
        <is>
          <t>A211221T506FOLIO</t>
        </is>
      </c>
      <c r="BR1" s="22" t="inlineStr">
        <is>
          <t>T554Durant BGA 4</t>
        </is>
      </c>
      <c r="BS1" s="22" t="inlineStr">
        <is>
          <t>T617 Int Merak Oahu, Proto1</t>
        </is>
      </c>
      <c r="BT1" s="22" t="inlineStr">
        <is>
          <t>T683 GHS Gatesync</t>
        </is>
      </c>
      <c r="BU1" s="22" t="inlineStr">
        <is>
          <t>T683 Merak Imucal</t>
        </is>
      </c>
      <c r="BV1" s="22" t="inlineStr">
        <is>
          <t xml:space="preserve">A211203T683INTSMALLTOOTHPERIDOT </t>
        </is>
      </c>
      <c r="BW1" s="22" t="inlineStr">
        <is>
          <t xml:space="preserve">A210915T683NOODLEHS </t>
        </is>
      </c>
      <c r="BX1" s="22" t="inlineStr">
        <is>
          <t>A220121T683TOOTHPERIDO</t>
        </is>
      </c>
      <c r="BY1" s="22" t="inlineStr">
        <is>
          <t>A210720T720MLB</t>
        </is>
      </c>
      <c r="BZ1" s="22" t="inlineStr">
        <is>
          <t>T742 Helike SVB Int, Proto1</t>
        </is>
      </c>
      <c r="CA1" s="22" t="inlineStr">
        <is>
          <t>T807 Allison to BF3,  Proto2</t>
        </is>
      </c>
      <c r="CB1" s="22" t="inlineStr">
        <is>
          <t>T814 Dummy MLB, Proto1</t>
        </is>
      </c>
      <c r="CC1" s="22" t="inlineStr">
        <is>
          <t>T841 BISHOP</t>
        </is>
      </c>
      <c r="CD1" s="22" t="inlineStr">
        <is>
          <t>T841 Cersei, Proto1</t>
        </is>
      </c>
      <c r="CE1" s="22" t="inlineStr">
        <is>
          <t>T841 CLIVIA</t>
        </is>
      </c>
      <c r="CF1" s="22" t="inlineStr">
        <is>
          <t>T841 Copperhead, Proto1</t>
        </is>
      </c>
      <c r="CG1" s="22" t="inlineStr">
        <is>
          <t>T841 Clover, Proto1</t>
        </is>
      </c>
      <c r="CH1" s="22" t="inlineStr">
        <is>
          <t>T841 Colima, Proto1</t>
        </is>
      </c>
      <c r="CI1" s="22" t="inlineStr">
        <is>
          <t>T841 Corvus, Proto1</t>
        </is>
      </c>
      <c r="CJ1" s="22" t="inlineStr">
        <is>
          <t>A210409T841CROSSBONES</t>
        </is>
      </c>
      <c r="CK1" s="22" t="inlineStr">
        <is>
          <t>T841 Dukkah, Proto1</t>
        </is>
      </c>
      <c r="CL1" s="22" t="inlineStr">
        <is>
          <t>T841 Ishtar</t>
        </is>
      </c>
      <c r="CM1" s="22" t="inlineStr">
        <is>
          <t>A210916T841ITACHI</t>
        </is>
      </c>
      <c r="CN1" s="22" t="inlineStr">
        <is>
          <t>T841 Leafeon, Proto1</t>
        </is>
      </c>
      <c r="CO1" s="22" t="inlineStr">
        <is>
          <t>T841 Lily, Proto1</t>
        </is>
      </c>
      <c r="CP1" s="22" t="inlineStr">
        <is>
          <t>A210719T841LLTIBOARDS</t>
        </is>
      </c>
      <c r="CQ1" s="22" t="inlineStr">
        <is>
          <t>A220125T841LLTFALL</t>
        </is>
      </c>
      <c r="CR1" s="22" t="inlineStr">
        <is>
          <t>A211001T841LLTSUMMER</t>
        </is>
      </c>
      <c r="CS1" s="22" t="inlineStr">
        <is>
          <t>A210927T841LOKI</t>
        </is>
      </c>
      <c r="CT1" s="22" t="inlineStr">
        <is>
          <t>T841 Packera, Proto1</t>
        </is>
      </c>
      <c r="CU1" s="22" t="inlineStr">
        <is>
          <t>A210312T841ROOK</t>
        </is>
      </c>
      <c r="CV1" s="22" t="inlineStr">
        <is>
          <t>A211116TA8B4C1ROLYCOLYLS</t>
        </is>
      </c>
      <c r="CW1" s="22" t="inlineStr">
        <is>
          <t>A210420T936BLAZAR</t>
        </is>
      </c>
      <c r="CX1" s="22" t="inlineStr">
        <is>
          <t>A210930T957GRANGER</t>
        </is>
      </c>
      <c r="CY1" s="22" t="inlineStr">
        <is>
          <t>A210618T995TAMBADEV2</t>
        </is>
      </c>
      <c r="CZ1" s="177" t="inlineStr">
        <is>
          <t>A220107T1023ECHOP1</t>
        </is>
      </c>
      <c r="DA1" s="22" t="inlineStr">
        <is>
          <t>A211025T1023MERCURYDEV</t>
        </is>
      </c>
      <c r="DB1" s="22" t="inlineStr">
        <is>
          <t>A211108T1023OLYMPUSDEV1</t>
        </is>
      </c>
      <c r="DC1" s="22" t="inlineStr">
        <is>
          <t>T1023 Sunstone/NMB, Proto1</t>
        </is>
      </c>
      <c r="DD1" s="177" t="inlineStr">
        <is>
          <t>A121108T1096LYRAP0</t>
        </is>
      </c>
      <c r="DE1" s="177" t="inlineStr">
        <is>
          <t>A210708T1251ONO2MLB</t>
        </is>
      </c>
      <c r="DF1" s="177" t="inlineStr">
        <is>
          <t>T1252 Interposer Combo, Proto1</t>
        </is>
      </c>
      <c r="DG1" s="177" t="inlineStr">
        <is>
          <t>A210919T2345ARCO</t>
        </is>
      </c>
      <c r="DH1" s="177" t="inlineStr">
        <is>
          <t>A211222TA6B5C0D2MLB</t>
        </is>
      </c>
      <c r="DI1" s="177" t="inlineStr">
        <is>
          <t>WM1 Long Lead time (2022)</t>
        </is>
      </c>
      <c r="DJ1" s="177" t="inlineStr">
        <is>
          <t>X1230 base, Proto3.5</t>
        </is>
      </c>
      <c r="DK1" s="177" t="inlineStr">
        <is>
          <t>A210701X1230BORA</t>
        </is>
      </c>
      <c r="DL1" s="177" t="inlineStr">
        <is>
          <t>A210701X1230CAMERAOFC</t>
        </is>
      </c>
      <c r="DM1" s="177" t="inlineStr">
        <is>
          <t>X1230 Debug Dongle</t>
        </is>
      </c>
      <c r="DN1" s="177" t="inlineStr">
        <is>
          <t>A2112XA1B2C3D0EVT211</t>
        </is>
      </c>
      <c r="DO1" s="177" t="inlineStr">
        <is>
          <t>A210615X1230MLBEVT</t>
        </is>
      </c>
      <c r="DP1" s="177" t="inlineStr">
        <is>
          <t>A2112XA1B2C3D0JUML&amp;R</t>
        </is>
      </c>
      <c r="DQ1" s="177" t="inlineStr">
        <is>
          <t>X1230 Staten/tonga, Proto3.5</t>
        </is>
      </c>
      <c r="DR1" s="177" t="inlineStr">
        <is>
          <t>A220310X1230USBC</t>
        </is>
      </c>
      <c r="DS1" s="177" t="inlineStr">
        <is>
          <t>XA2B0C4D2 PRE EVT</t>
        </is>
      </c>
      <c r="DT1" s="177" t="inlineStr">
        <is>
          <t>A210910X2260DEV2 (J407 Dev)</t>
        </is>
      </c>
      <c r="DU1" s="177" t="inlineStr">
        <is>
          <t>A210819X2260MLBB (J407 MLB)</t>
        </is>
      </c>
      <c r="DV1" s="22" t="inlineStr">
        <is>
          <t>A211108X2281FLEX</t>
        </is>
      </c>
      <c r="DW1" s="22" t="inlineStr">
        <is>
          <t>A210624X2281MLB</t>
        </is>
      </c>
      <c r="DX1" s="22" t="inlineStr">
        <is>
          <t>A210624X2281WAV</t>
        </is>
      </c>
      <c r="DY1" s="22" t="inlineStr">
        <is>
          <t>A211108X2281XLB2</t>
        </is>
      </c>
      <c r="DZ1" s="22" t="inlineStr">
        <is>
          <t>X2290/B688 Lil Locust, Proto3</t>
        </is>
      </c>
      <c r="EA1" s="22" t="inlineStr">
        <is>
          <t>X2337 MLB, Proto1</t>
        </is>
      </c>
      <c r="EB1" s="22" t="inlineStr">
        <is>
          <t>A220203X2353DEV1</t>
        </is>
      </c>
      <c r="EC1" s="22" t="inlineStr">
        <is>
          <t>A211213X2357MLB</t>
        </is>
      </c>
      <c r="ED1" s="22" t="inlineStr">
        <is>
          <t>X2357 Puck Discharge, Proto2</t>
        </is>
      </c>
      <c r="EE1" s="22" t="inlineStr">
        <is>
          <t>X2378 AMBERDOECOUOPON&amp;COUPONY</t>
        </is>
      </c>
      <c r="EF1" s="22" t="inlineStr">
        <is>
          <t>X2378 Falcon MLB, Proto2</t>
        </is>
      </c>
      <c r="EG1" s="22" t="inlineStr">
        <is>
          <t>A2112XA2B3C7D8GEMS1</t>
        </is>
      </c>
      <c r="EH1" s="22" t="inlineStr">
        <is>
          <t>X2378 Whitney1 &amp; 2, Proto1</t>
        </is>
      </c>
      <c r="EI1" s="22" t="inlineStr">
        <is>
          <t>A211228X2411ARDE</t>
        </is>
      </c>
      <c r="EJ1" s="22" t="inlineStr">
        <is>
          <t>A211026X2411ARPER2</t>
        </is>
      </c>
      <c r="EK1" s="22" t="inlineStr">
        <is>
          <t>X2411 Carpo Debug</t>
        </is>
      </c>
      <c r="EL1" s="22" t="inlineStr">
        <is>
          <t>A210318XA2B4C1D1CARPOPERFORMANCE</t>
        </is>
      </c>
      <c r="EM1" s="22" t="inlineStr">
        <is>
          <t>A210831X2411CARPERF2</t>
        </is>
      </c>
      <c r="EN1" s="22" t="inlineStr">
        <is>
          <t>A211116X2411CARDE</t>
        </is>
      </c>
      <c r="EO1" s="22" t="inlineStr">
        <is>
          <t>A210729X2411LEDA</t>
        </is>
      </c>
      <c r="EP1" s="22" t="inlineStr">
        <is>
          <t>A210415XA2B4C1D1PAEVBs</t>
        </is>
      </c>
      <c r="EQ1" s="177" t="inlineStr">
        <is>
          <t>A21083X2411PCIEBRIDGE</t>
        </is>
      </c>
      <c r="ER1" s="177" t="inlineStr">
        <is>
          <t>A220120X2411POC</t>
        </is>
      </c>
      <c r="ES1" s="177" t="inlineStr">
        <is>
          <t>A210803X2411RFBRIDGE1</t>
        </is>
      </c>
      <c r="ET1" s="177" t="inlineStr">
        <is>
          <t>A210729X2411RFDEV</t>
        </is>
      </c>
      <c r="EU1" s="22" t="inlineStr">
        <is>
          <t>A210929X2411RFEB31</t>
        </is>
      </c>
      <c r="EV1" s="22" t="inlineStr">
        <is>
          <t>X2575 POC MLB, Proto1</t>
        </is>
      </c>
      <c r="EW1" s="22" t="inlineStr">
        <is>
          <t>A220107X2617RFDEV</t>
        </is>
      </c>
      <c r="EX1" s="22" t="inlineStr">
        <is>
          <t>X2686 Kestrel Eagle</t>
        </is>
      </c>
      <c r="EY1" s="22" t="inlineStr">
        <is>
          <t>A220302X2717RFDEV</t>
        </is>
      </c>
      <c r="EZ1" s="22" t="inlineStr">
        <is>
          <t>A211118X2920NFC</t>
        </is>
      </c>
      <c r="FA1" s="22" t="inlineStr">
        <is>
          <t>A220120X2940CORONETV5</t>
        </is>
      </c>
      <c r="FB1" s="66" t="inlineStr">
        <is>
          <t>A220308X1230PUCK1</t>
        </is>
      </c>
      <c r="FC1" s="22" t="inlineStr">
        <is>
          <t>A220321X2662</t>
        </is>
      </c>
      <c r="FD1" s="22" t="inlineStr">
        <is>
          <t>A220315X4KDEV31</t>
        </is>
      </c>
      <c r="FE1" s="22" t="inlineStr">
        <is>
          <t>A211203X2940GDCSONNET</t>
        </is>
      </c>
      <c r="FF1" s="22" t="inlineStr">
        <is>
          <t>A220104X2940GEMSTONE&amp;ALT</t>
        </is>
      </c>
      <c r="FG1" s="22" t="inlineStr">
        <is>
          <t>A211222X2940MOTION</t>
        </is>
      </c>
      <c r="FH1" s="22" t="inlineStr">
        <is>
          <t>A220121X2950NFC</t>
        </is>
      </c>
      <c r="FI1" s="22" t="inlineStr">
        <is>
          <t>X4000 Dev, Proto3</t>
        </is>
      </c>
      <c r="FJ1" s="22" t="inlineStr">
        <is>
          <t>A211124ZA7VIEW2MLB1</t>
        </is>
      </c>
      <c r="FK1" s="37" t="inlineStr">
        <is>
          <t>A211124Z7VIEW2PREAMP</t>
        </is>
      </c>
      <c r="FL1" s="22" t="inlineStr">
        <is>
          <t>Z7 View2 Standard ADC, Beta 2#5</t>
        </is>
      </c>
      <c r="FM1" s="178" t="inlineStr">
        <is>
          <t>Total Amount</t>
        </is>
      </c>
    </row>
    <row r="2" ht="18.95" customHeight="1">
      <c r="A2" s="5" t="n">
        <v>1</v>
      </c>
      <c r="B2" s="179" t="n">
        <v>44648</v>
      </c>
      <c r="C2" s="94" t="inlineStr">
        <is>
          <t>7-628-90928</t>
        </is>
      </c>
      <c r="D2" s="95" t="n">
        <v>44574</v>
      </c>
      <c r="E2" s="181" t="n">
        <v>1316.47</v>
      </c>
      <c r="F2" s="244" t="n">
        <v>10.69</v>
      </c>
      <c r="G2" s="182" t="n"/>
      <c r="H2" s="182" t="n"/>
      <c r="I2" s="244" t="n">
        <v>38.5</v>
      </c>
      <c r="J2" s="182" t="n"/>
      <c r="K2" s="182" t="n"/>
      <c r="L2" s="182" t="n"/>
      <c r="M2" s="182" t="n"/>
      <c r="N2" s="182" t="n"/>
      <c r="O2" s="182" t="n"/>
      <c r="P2" s="182" t="n"/>
      <c r="Q2" s="244" t="n">
        <v>30.3</v>
      </c>
      <c r="R2" s="244" t="n"/>
      <c r="S2" s="182" t="n"/>
      <c r="T2" s="182" t="n"/>
      <c r="U2" s="182" t="n"/>
      <c r="V2" s="182" t="n"/>
      <c r="W2" s="182" t="n"/>
      <c r="X2" s="244" t="n">
        <v>100.43</v>
      </c>
      <c r="Y2" s="244" t="n">
        <v>36.03</v>
      </c>
      <c r="Z2" s="244" t="n"/>
      <c r="AA2" s="244" t="n">
        <v>17.75</v>
      </c>
      <c r="AB2" s="182" t="n"/>
      <c r="AC2" s="244" t="n">
        <v>122.75</v>
      </c>
      <c r="AD2" s="182" t="n"/>
      <c r="AE2" s="182" t="n"/>
      <c r="AF2" s="182" t="n"/>
      <c r="AG2" s="244" t="n">
        <v>8.380000000000001</v>
      </c>
      <c r="AH2" s="182" t="n"/>
      <c r="AI2" s="182" t="n"/>
      <c r="AJ2" s="182" t="n"/>
      <c r="AK2" s="182" t="n"/>
      <c r="AL2" s="182" t="n"/>
      <c r="AM2" s="182" t="n"/>
      <c r="AN2" s="182" t="n"/>
      <c r="AO2" s="182" t="n"/>
      <c r="AP2" s="182" t="n"/>
      <c r="AQ2" s="182" t="n"/>
      <c r="AR2" s="182" t="n"/>
      <c r="AS2" s="182" t="n"/>
      <c r="AT2" s="244" t="n">
        <v>27.61</v>
      </c>
      <c r="AU2" s="182" t="n"/>
      <c r="AV2" s="182" t="n"/>
      <c r="AW2" s="244" t="n">
        <v>25.5</v>
      </c>
      <c r="AX2" s="244" t="n"/>
      <c r="AY2" s="182" t="n"/>
      <c r="AZ2" s="182" t="n"/>
      <c r="BA2" s="244" t="n">
        <v>52.88</v>
      </c>
      <c r="BB2" s="244" t="n">
        <v>11.12</v>
      </c>
      <c r="BC2" s="244" t="n">
        <v>5.58</v>
      </c>
      <c r="BD2" s="244" t="n"/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244" t="n">
        <v>19.2</v>
      </c>
      <c r="BN2" s="182" t="n"/>
      <c r="BO2" s="182" t="n"/>
      <c r="BP2" s="244" t="n">
        <v>64.67</v>
      </c>
      <c r="BQ2" s="244" t="n">
        <v>24.25</v>
      </c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inlineStr">
        <is>
          <t>T807 Allison to BF3, CCC</t>
        </is>
      </c>
      <c r="CB2" s="182" t="n"/>
      <c r="CC2" s="182" t="n"/>
      <c r="CD2" s="182" t="n"/>
      <c r="CE2" s="182" t="n"/>
      <c r="CF2" s="182" t="n"/>
      <c r="CG2" s="182" t="n"/>
      <c r="CH2" s="182" t="n"/>
      <c r="CI2" s="182" t="n"/>
      <c r="CJ2" s="182" t="n"/>
      <c r="CK2" s="182" t="n"/>
      <c r="CL2" s="182" t="n"/>
      <c r="CM2" s="182" t="n"/>
      <c r="CN2" s="182" t="n"/>
      <c r="CO2" s="182" t="n"/>
      <c r="CP2" s="182" t="n"/>
      <c r="CQ2" s="244">
        <f>10.69+11.16</f>
        <v/>
      </c>
      <c r="CR2" s="244" t="n">
        <v>46.54</v>
      </c>
      <c r="CS2" s="182" t="n"/>
      <c r="CT2" s="182" t="n"/>
      <c r="CU2" s="182" t="n"/>
      <c r="CV2" s="182" t="n"/>
      <c r="CW2" s="244" t="n">
        <v>14.65</v>
      </c>
      <c r="CX2" s="182" t="n"/>
      <c r="CY2" s="244" t="n">
        <v>23.6</v>
      </c>
      <c r="CZ2" s="182" t="n"/>
      <c r="DA2" s="182" t="n"/>
      <c r="DB2" s="244" t="n">
        <v>76.55</v>
      </c>
      <c r="DC2" s="182" t="n"/>
      <c r="DD2" s="244" t="n">
        <v>67.06999999999999</v>
      </c>
      <c r="DE2" s="182" t="n"/>
      <c r="DF2" s="182" t="n"/>
      <c r="DG2" s="244" t="n">
        <v>159.26</v>
      </c>
      <c r="DH2" s="182" t="n"/>
      <c r="DI2" s="182" t="n"/>
      <c r="DJ2" s="182" t="n"/>
      <c r="DK2" s="182" t="n"/>
      <c r="DL2" s="182" t="n"/>
      <c r="DM2" s="182" t="n"/>
      <c r="DN2" s="182" t="n"/>
      <c r="DO2" s="244" t="n">
        <v>35.31</v>
      </c>
      <c r="DP2" s="182" t="n"/>
      <c r="DQ2" s="182" t="n"/>
      <c r="DR2" s="182" t="n"/>
      <c r="DS2" s="182" t="n"/>
      <c r="DT2" s="244" t="n">
        <v>16.1</v>
      </c>
      <c r="DU2" s="182" t="n"/>
      <c r="DV2" s="182" t="n"/>
      <c r="DW2" s="182" t="n"/>
      <c r="DX2" s="182" t="n"/>
      <c r="DY2" s="182" t="n"/>
      <c r="DZ2" s="182" t="n"/>
      <c r="EA2" s="182" t="n"/>
      <c r="EB2" s="182" t="n"/>
      <c r="EC2" s="182" t="n"/>
      <c r="ED2" s="182" t="n"/>
      <c r="EE2" s="244" t="n">
        <v>18.02</v>
      </c>
      <c r="EF2" s="208" t="n"/>
      <c r="EG2" s="182" t="n"/>
      <c r="EH2" s="182" t="n"/>
      <c r="EI2" s="182" t="n"/>
      <c r="EJ2" s="182" t="n"/>
      <c r="EK2" s="182" t="n"/>
      <c r="EL2" s="244" t="n">
        <v>93.62</v>
      </c>
      <c r="EM2" s="182" t="n"/>
      <c r="EN2" s="182" t="n"/>
      <c r="EO2" s="182" t="n"/>
      <c r="EP2" s="182" t="n"/>
      <c r="EQ2" s="244" t="n">
        <v>35.21</v>
      </c>
      <c r="ER2" s="182" t="n"/>
      <c r="ES2" s="244" t="n">
        <v>17.18</v>
      </c>
      <c r="ET2" s="244" t="n">
        <v>13.4</v>
      </c>
      <c r="EU2" s="182" t="n"/>
      <c r="EV2" s="182" t="n"/>
      <c r="EW2" s="244" t="n">
        <v>82.47</v>
      </c>
      <c r="EX2" s="208" t="n"/>
      <c r="EY2" s="182" t="n"/>
      <c r="EZ2" s="182" t="n"/>
      <c r="FA2" s="182" t="n"/>
      <c r="FB2" s="182" t="n"/>
      <c r="FC2" s="182" t="n"/>
      <c r="FD2" s="182" t="n"/>
      <c r="FE2" s="182" t="n"/>
      <c r="FF2" s="182" t="n"/>
      <c r="FG2" s="182" t="n"/>
      <c r="FH2" s="182" t="n"/>
      <c r="FI2" s="182" t="n"/>
      <c r="FJ2" s="182" t="n"/>
      <c r="FK2" s="184" t="n"/>
      <c r="FL2" s="182" t="n"/>
      <c r="FM2" s="185">
        <f>SUM(F2:FK2)</f>
        <v/>
      </c>
      <c r="FN2" s="186">
        <f>E2-FM2</f>
        <v/>
      </c>
    </row>
    <row r="3" ht="18.95" customHeight="1">
      <c r="A3" s="5" t="n">
        <v>2</v>
      </c>
      <c r="B3" s="179" t="n">
        <v>44648</v>
      </c>
      <c r="C3" s="100" t="inlineStr">
        <is>
          <t>7-636-34826</t>
        </is>
      </c>
      <c r="D3" s="101" t="n">
        <v>44581</v>
      </c>
      <c r="E3" s="181" t="n">
        <v>1012.33</v>
      </c>
      <c r="F3" s="182" t="n"/>
      <c r="G3" s="182" t="n"/>
      <c r="H3" s="182" t="n"/>
      <c r="I3" s="182" t="n"/>
      <c r="J3" s="244" t="n">
        <v>14.71</v>
      </c>
      <c r="K3" s="244" t="n">
        <v>24.12</v>
      </c>
      <c r="L3" s="244" t="n">
        <v>12.94</v>
      </c>
      <c r="M3" s="244" t="n"/>
      <c r="N3" s="182" t="n"/>
      <c r="O3" s="182" t="n"/>
      <c r="P3" s="182" t="n"/>
      <c r="Q3" s="244" t="n">
        <v>11.18</v>
      </c>
      <c r="R3" s="244" t="n"/>
      <c r="S3" s="244" t="n">
        <v>26.57</v>
      </c>
      <c r="T3" s="182" t="n"/>
      <c r="U3" s="182" t="n"/>
      <c r="V3" s="182" t="n"/>
      <c r="W3" s="182" t="n"/>
      <c r="X3" s="244" t="n">
        <v>43.38</v>
      </c>
      <c r="Y3" s="244" t="n">
        <v>47.98</v>
      </c>
      <c r="Z3" s="244" t="n"/>
      <c r="AA3" s="182" t="n"/>
      <c r="AB3" s="182" t="n"/>
      <c r="AC3" s="244" t="n">
        <v>57.66</v>
      </c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244" t="n">
        <v>33.11</v>
      </c>
      <c r="AX3" s="244" t="n"/>
      <c r="AY3" s="182" t="n"/>
      <c r="AZ3" s="244" t="n">
        <v>38.7</v>
      </c>
      <c r="BA3" s="182" t="n"/>
      <c r="BB3" s="182" t="n"/>
      <c r="BC3" s="244" t="n">
        <v>67.89</v>
      </c>
      <c r="BD3" s="244" t="n"/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244">
        <f>17.85+56.33</f>
        <v/>
      </c>
      <c r="BN3" s="182" t="n"/>
      <c r="BO3" s="182" t="n"/>
      <c r="BP3" s="244" t="n">
        <v>12.57</v>
      </c>
      <c r="BQ3" s="244" t="n">
        <v>10.73</v>
      </c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2" t="n"/>
      <c r="CQ3" s="244" t="n">
        <v>11.18</v>
      </c>
      <c r="CR3" s="244" t="n">
        <v>111.36</v>
      </c>
      <c r="CS3" s="182" t="n"/>
      <c r="CT3" s="182" t="n"/>
      <c r="CU3" s="182" t="n"/>
      <c r="CV3" s="182" t="n"/>
      <c r="CW3" s="182" t="n"/>
      <c r="CX3" s="182" t="n"/>
      <c r="CY3" s="244" t="n">
        <v>24.31</v>
      </c>
      <c r="CZ3" s="182" t="n"/>
      <c r="DA3" s="244" t="n">
        <v>62.63</v>
      </c>
      <c r="DB3" s="182" t="n"/>
      <c r="DC3" s="182" t="n"/>
      <c r="DD3" s="244" t="n">
        <v>10.98</v>
      </c>
      <c r="DE3" s="182" t="n"/>
      <c r="DF3" s="182" t="n"/>
      <c r="DG3" s="244" t="n">
        <v>62.2</v>
      </c>
      <c r="DH3" s="244" t="n">
        <v>11.12</v>
      </c>
      <c r="DI3" s="182" t="n"/>
      <c r="DJ3" s="182" t="n"/>
      <c r="DK3" s="244" t="n">
        <v>10.69</v>
      </c>
      <c r="DL3" s="182" t="n"/>
      <c r="DM3" s="182" t="n"/>
      <c r="DN3" s="182" t="n"/>
      <c r="DO3" s="244" t="n">
        <v>10.47</v>
      </c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2" t="n"/>
      <c r="DY3" s="182" t="n"/>
      <c r="DZ3" s="182" t="n"/>
      <c r="EA3" s="182" t="n"/>
      <c r="EB3" s="182" t="n"/>
      <c r="EC3" s="244" t="n">
        <v>5.22</v>
      </c>
      <c r="ED3" s="182" t="n"/>
      <c r="EE3" s="182" t="n"/>
      <c r="EF3" s="208" t="n"/>
      <c r="EG3" s="182" t="n"/>
      <c r="EH3" s="182" t="n"/>
      <c r="EI3" s="244" t="n">
        <v>26.14</v>
      </c>
      <c r="EJ3" s="244" t="n">
        <v>18.25</v>
      </c>
      <c r="EK3" s="182" t="n"/>
      <c r="EL3" s="182" t="n"/>
      <c r="EM3" s="182" t="n"/>
      <c r="EN3" s="182" t="n"/>
      <c r="EO3" s="182" t="n"/>
      <c r="EP3" s="244" t="n">
        <v>9.4</v>
      </c>
      <c r="EQ3" s="182" t="n"/>
      <c r="ER3" s="182" t="n"/>
      <c r="ES3" s="182" t="n"/>
      <c r="ET3" s="244" t="n">
        <v>21.38</v>
      </c>
      <c r="EU3" s="244" t="n">
        <v>9.44</v>
      </c>
      <c r="EV3" s="244" t="n"/>
      <c r="EW3" s="244" t="n">
        <v>105.5</v>
      </c>
      <c r="EX3" s="208" t="n"/>
      <c r="EY3" s="182" t="n"/>
      <c r="EZ3" s="182" t="n"/>
      <c r="FA3" s="182" t="n"/>
      <c r="FB3" s="182" t="n"/>
      <c r="FC3" s="182" t="n"/>
      <c r="FD3" s="182" t="n"/>
      <c r="FE3" s="182" t="n"/>
      <c r="FF3" s="244" t="n">
        <v>13.15</v>
      </c>
      <c r="FG3" s="182" t="n"/>
      <c r="FH3" s="182" t="n"/>
      <c r="FI3" s="182" t="n"/>
      <c r="FJ3" s="182" t="n"/>
      <c r="FK3" s="245" t="n">
        <v>13.19</v>
      </c>
      <c r="FL3" s="182" t="n"/>
      <c r="FM3" s="185">
        <f>SUM(F3:FK3)</f>
        <v/>
      </c>
      <c r="FN3" s="186">
        <f>E3-FM3</f>
        <v/>
      </c>
    </row>
    <row r="4" ht="18.95" customHeight="1">
      <c r="A4" s="5" t="n">
        <v>3</v>
      </c>
      <c r="B4" s="179" t="n">
        <v>44648</v>
      </c>
      <c r="C4" s="94" t="inlineStr">
        <is>
          <t>3-458-37764</t>
        </is>
      </c>
      <c r="D4" s="95" t="n">
        <v>44582</v>
      </c>
      <c r="E4" s="181" t="n">
        <v>11014.5</v>
      </c>
      <c r="F4" s="182" t="n"/>
      <c r="G4" s="244" t="n">
        <v>822.02</v>
      </c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244" t="n">
        <v>205.32</v>
      </c>
      <c r="Y4" s="182" t="n"/>
      <c r="Z4" s="182" t="n"/>
      <c r="AA4" s="182" t="n"/>
      <c r="AB4" s="182" t="n"/>
      <c r="AC4" s="244" t="n">
        <v>269.87</v>
      </c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244" t="n">
        <v>365.65</v>
      </c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244" t="n">
        <v>348.88</v>
      </c>
      <c r="BN4" s="244" t="n">
        <v>553.88</v>
      </c>
      <c r="BO4" s="244" t="n">
        <v>383.58</v>
      </c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2" t="n"/>
      <c r="CC4" s="182" t="n"/>
      <c r="CD4" s="182" t="n"/>
      <c r="CE4" s="182" t="n"/>
      <c r="CF4" s="182" t="n"/>
      <c r="CG4" s="182" t="n"/>
      <c r="CH4" s="182" t="n"/>
      <c r="CI4" s="182" t="n"/>
      <c r="CJ4" s="244" t="n">
        <v>362.36</v>
      </c>
      <c r="CK4" s="182" t="n"/>
      <c r="CL4" s="182" t="n"/>
      <c r="CM4" s="182" t="n"/>
      <c r="CN4" s="182" t="n"/>
      <c r="CO4" s="182" t="n"/>
      <c r="CP4" s="182" t="n"/>
      <c r="CQ4" s="182" t="n"/>
      <c r="CR4" s="244" t="n">
        <v>406.92</v>
      </c>
      <c r="CS4" s="182" t="n"/>
      <c r="CT4" s="182" t="n"/>
      <c r="CU4" s="182" t="n"/>
      <c r="CV4" s="182" t="n"/>
      <c r="CW4" s="182" t="n"/>
      <c r="CX4" s="182" t="n"/>
      <c r="CY4" s="182" t="n"/>
      <c r="CZ4" s="182" t="n"/>
      <c r="DA4" s="244" t="n">
        <v>1959.17</v>
      </c>
      <c r="DB4" s="182" t="n"/>
      <c r="DC4" s="182" t="n"/>
      <c r="DD4" s="244" t="n">
        <v>166.38</v>
      </c>
      <c r="DE4" s="182" t="n"/>
      <c r="DF4" s="182" t="n"/>
      <c r="DG4" s="244" t="n">
        <v>158.45</v>
      </c>
      <c r="DH4" s="244" t="n">
        <v>517.27</v>
      </c>
      <c r="DI4" s="182" t="n"/>
      <c r="DJ4" s="182" t="n"/>
      <c r="DK4" s="182" t="n"/>
      <c r="DL4" s="182" t="n"/>
      <c r="DM4" s="182" t="n"/>
      <c r="DN4" s="182" t="n"/>
      <c r="DO4" s="244" t="n">
        <v>263.72</v>
      </c>
      <c r="DP4" s="182" t="n"/>
      <c r="DQ4" s="182" t="n"/>
      <c r="DR4" s="182" t="n"/>
      <c r="DS4" s="244" t="n">
        <v>107.21</v>
      </c>
      <c r="DT4" s="182" t="n"/>
      <c r="DU4" s="182" t="n"/>
      <c r="DV4" s="182" t="n"/>
      <c r="DW4" s="182" t="n"/>
      <c r="DX4" s="244" t="n">
        <v>680.85</v>
      </c>
      <c r="DY4" s="182" t="n"/>
      <c r="DZ4" s="182" t="n"/>
      <c r="EA4" s="182" t="n"/>
      <c r="EB4" s="182" t="n"/>
      <c r="EC4" s="244" t="n">
        <v>201.33</v>
      </c>
      <c r="ED4" s="182" t="n"/>
      <c r="EE4" s="182" t="n"/>
      <c r="EF4" s="208" t="n"/>
      <c r="EG4" s="182" t="n"/>
      <c r="EH4" s="182" t="n"/>
      <c r="EI4" s="182" t="n"/>
      <c r="EJ4" s="182" t="n"/>
      <c r="EK4" s="182" t="n"/>
      <c r="EL4" s="182" t="n"/>
      <c r="EM4" s="182" t="n"/>
      <c r="EN4" s="182" t="n"/>
      <c r="EO4" s="244" t="n">
        <v>146.97</v>
      </c>
      <c r="EP4" s="244" t="n">
        <v>394.16</v>
      </c>
      <c r="EQ4" s="182" t="n"/>
      <c r="ER4" s="182" t="n"/>
      <c r="ES4" s="182" t="n"/>
      <c r="ET4" s="182" t="n"/>
      <c r="EU4" s="182" t="n"/>
      <c r="EV4" s="182" t="n"/>
      <c r="EW4" s="244" t="n">
        <v>2097.9</v>
      </c>
      <c r="EX4" s="208" t="n"/>
      <c r="EY4" s="182" t="n"/>
      <c r="EZ4" s="244" t="n">
        <v>162.03</v>
      </c>
      <c r="FA4" s="182" t="n"/>
      <c r="FB4" s="182" t="n"/>
      <c r="FC4" s="182" t="n"/>
      <c r="FD4" s="182" t="n"/>
      <c r="FE4" s="244" t="n">
        <v>440.58</v>
      </c>
      <c r="FF4" s="182" t="n"/>
      <c r="FG4" s="182" t="n"/>
      <c r="FH4" s="182" t="n"/>
      <c r="FI4" s="182" t="n"/>
      <c r="FJ4" s="182" t="n"/>
      <c r="FK4" s="184" t="n"/>
      <c r="FL4" s="182" t="n"/>
      <c r="FM4" s="185">
        <f>SUM(F4:FK4)</f>
        <v/>
      </c>
      <c r="FN4" s="186">
        <f>E4-FM4</f>
        <v/>
      </c>
    </row>
    <row r="5" ht="18.95" customHeight="1">
      <c r="A5" s="5" t="n">
        <v>4</v>
      </c>
      <c r="B5" s="179" t="n">
        <v>44648</v>
      </c>
      <c r="C5" s="95" t="inlineStr">
        <is>
          <t>7-643-52841</t>
        </is>
      </c>
      <c r="D5" s="95" t="n">
        <v>44588</v>
      </c>
      <c r="E5" s="181" t="n">
        <v>1814.33</v>
      </c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244" t="n">
        <v>47.99</v>
      </c>
      <c r="Y5" s="244" t="n">
        <v>39.81</v>
      </c>
      <c r="Z5" s="244" t="n"/>
      <c r="AA5" s="244" t="n">
        <v>5.6</v>
      </c>
      <c r="AB5" s="182" t="n"/>
      <c r="AC5" s="244" t="n">
        <v>56.7</v>
      </c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244" t="n">
        <v>24.02</v>
      </c>
      <c r="AX5" s="244" t="n"/>
      <c r="AY5" s="182" t="n"/>
      <c r="AZ5" s="244" t="n">
        <v>31.4</v>
      </c>
      <c r="BA5" s="244" t="n">
        <v>23.92</v>
      </c>
      <c r="BB5" s="244" t="n">
        <v>13.45</v>
      </c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244" t="n">
        <v>36.34</v>
      </c>
      <c r="BN5" s="244" t="n">
        <v>21.51</v>
      </c>
      <c r="BO5" s="182" t="n"/>
      <c r="BP5" s="244" t="n">
        <v>95.31999999999999</v>
      </c>
      <c r="BQ5" s="244" t="n">
        <v>21.39</v>
      </c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244" t="n">
        <v>13.24</v>
      </c>
      <c r="CN5" s="244" t="n"/>
      <c r="CO5" s="182" t="n"/>
      <c r="CP5" s="182" t="n"/>
      <c r="CQ5" s="244" t="n">
        <v>5.6</v>
      </c>
      <c r="CR5" s="244" t="n">
        <v>201.96</v>
      </c>
      <c r="CS5" s="182" t="n"/>
      <c r="CT5" s="182" t="n"/>
      <c r="CU5" s="244" t="n">
        <v>11.08</v>
      </c>
      <c r="CV5" s="182" t="n"/>
      <c r="CW5" s="182" t="n"/>
      <c r="CX5" s="182" t="n"/>
      <c r="CY5" s="182" t="n"/>
      <c r="CZ5" s="182" t="n"/>
      <c r="DA5" s="244" t="n">
        <v>70.41</v>
      </c>
      <c r="DB5" s="244" t="n">
        <v>62.39</v>
      </c>
      <c r="DC5" s="182" t="n"/>
      <c r="DD5" s="182" t="n"/>
      <c r="DE5" s="182" t="n"/>
      <c r="DF5" s="182" t="n"/>
      <c r="DG5" s="244" t="n">
        <v>86.66</v>
      </c>
      <c r="DH5" s="182" t="n"/>
      <c r="DI5" s="244" t="n">
        <v>36.57</v>
      </c>
      <c r="DJ5" s="182" t="n"/>
      <c r="DK5" s="182" t="n"/>
      <c r="DL5" s="182" t="n"/>
      <c r="DM5" s="244" t="n">
        <v>29.07</v>
      </c>
      <c r="DN5" s="182" t="n"/>
      <c r="DO5" s="244" t="n">
        <v>20.23</v>
      </c>
      <c r="DP5" s="182" t="n"/>
      <c r="DQ5" s="182" t="n"/>
      <c r="DR5" s="182" t="n"/>
      <c r="DS5" s="182" t="n"/>
      <c r="DT5" s="182" t="n"/>
      <c r="DU5" s="182" t="n"/>
      <c r="DV5" s="182" t="n"/>
      <c r="DW5" s="244" t="n">
        <v>5.81</v>
      </c>
      <c r="DX5" s="182" t="n"/>
      <c r="DY5" s="182" t="n"/>
      <c r="DZ5" s="182" t="n"/>
      <c r="EA5" s="182" t="n"/>
      <c r="EB5" s="182" t="n"/>
      <c r="EC5" s="182" t="n"/>
      <c r="ED5" s="182" t="n"/>
      <c r="EE5" s="182" t="n"/>
      <c r="EF5" s="208" t="n"/>
      <c r="EG5" s="182" t="n"/>
      <c r="EH5" s="182" t="n"/>
      <c r="EI5" s="182" t="n"/>
      <c r="EJ5" s="244" t="n">
        <v>5.6</v>
      </c>
      <c r="EK5" s="182" t="n"/>
      <c r="EL5" s="182" t="n"/>
      <c r="EM5" s="182" t="n"/>
      <c r="EN5" s="182" t="n"/>
      <c r="EO5" s="244" t="n">
        <v>5.6</v>
      </c>
      <c r="EP5" s="182" t="n"/>
      <c r="EQ5" s="182" t="n"/>
      <c r="ER5" s="244" t="n">
        <v>44.49</v>
      </c>
      <c r="ES5" s="182" t="n"/>
      <c r="ET5" s="244" t="n">
        <v>26.77</v>
      </c>
      <c r="EU5" s="182" t="n"/>
      <c r="EV5" s="182" t="n"/>
      <c r="EW5" s="244" t="n">
        <v>49.21</v>
      </c>
      <c r="EX5" s="208" t="n"/>
      <c r="EY5" s="182" t="n"/>
      <c r="EZ5" s="182" t="n"/>
      <c r="FA5" s="182" t="n"/>
      <c r="FB5" s="182" t="n"/>
      <c r="FC5" s="182" t="n"/>
      <c r="FD5" s="182" t="n"/>
      <c r="FE5" s="182" t="n"/>
      <c r="FF5" s="182" t="n"/>
      <c r="FG5" s="182" t="n"/>
      <c r="FH5" s="182" t="n"/>
      <c r="FI5" s="182" t="n"/>
      <c r="FJ5" s="244" t="n">
        <v>145.82</v>
      </c>
      <c r="FK5" s="245" t="n">
        <v>576.37</v>
      </c>
      <c r="FL5" s="182" t="n"/>
      <c r="FM5" s="185">
        <f>SUM(F5:FK5)</f>
        <v/>
      </c>
      <c r="FN5" s="186">
        <f>E5-FM5</f>
        <v/>
      </c>
    </row>
    <row r="6" ht="18.95" customHeight="1">
      <c r="A6" s="5" t="n">
        <v>5</v>
      </c>
      <c r="B6" s="179" t="n">
        <v>44648</v>
      </c>
      <c r="C6" s="94" t="inlineStr">
        <is>
          <t>3-460-67042</t>
        </is>
      </c>
      <c r="D6" s="95" t="n">
        <v>44589</v>
      </c>
      <c r="E6" s="181" t="n">
        <v>9374.360000000001</v>
      </c>
      <c r="F6" s="182" t="n"/>
      <c r="G6" s="182" t="n"/>
      <c r="H6" s="182" t="n"/>
      <c r="I6" s="244" t="n">
        <v>178.89</v>
      </c>
      <c r="J6" s="182" t="n"/>
      <c r="K6" s="244" t="n">
        <v>263.56</v>
      </c>
      <c r="L6" s="182" t="n"/>
      <c r="M6" s="182" t="n"/>
      <c r="N6" s="182" t="n"/>
      <c r="O6" s="182" t="n"/>
      <c r="P6" s="182" t="n"/>
      <c r="Q6" s="182" t="n"/>
      <c r="R6" s="182" t="n"/>
      <c r="S6" s="244" t="n">
        <v>449.22</v>
      </c>
      <c r="T6" s="244" t="n">
        <v>138.01</v>
      </c>
      <c r="U6" s="208" t="n"/>
      <c r="V6" s="244" t="n">
        <v>59.66</v>
      </c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244" t="n">
        <v>156.58</v>
      </c>
      <c r="AH6" s="244" t="n">
        <v>138.53</v>
      </c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244" t="n">
        <v>206.06</v>
      </c>
      <c r="BD6" s="244" t="n"/>
      <c r="BE6" s="182" t="n"/>
      <c r="BF6" s="182" t="n"/>
      <c r="BG6" s="182" t="n"/>
      <c r="BH6" s="244" t="n">
        <v>198.03</v>
      </c>
      <c r="BI6" s="182" t="n"/>
      <c r="BJ6" s="182" t="n"/>
      <c r="BK6" s="182" t="n"/>
      <c r="BL6" s="182" t="n"/>
      <c r="BM6" s="244" t="n">
        <v>204.35</v>
      </c>
      <c r="BN6" s="244" t="n">
        <v>119.35</v>
      </c>
      <c r="BO6" s="182" t="n"/>
      <c r="BP6" s="244" t="n">
        <v>913.29</v>
      </c>
      <c r="BQ6" s="182" t="n"/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2" t="n"/>
      <c r="CH6" s="182" t="n"/>
      <c r="CI6" s="182" t="n"/>
      <c r="CJ6" s="182" t="n"/>
      <c r="CK6" s="182" t="n"/>
      <c r="CL6" s="182" t="n"/>
      <c r="CM6" s="182" t="n"/>
      <c r="CN6" s="182" t="n"/>
      <c r="CO6" s="182" t="n"/>
      <c r="CP6" s="182" t="n"/>
      <c r="CQ6" s="182" t="n"/>
      <c r="CR6" s="182" t="n"/>
      <c r="CS6" s="182" t="n"/>
      <c r="CT6" s="182" t="n"/>
      <c r="CU6" s="182" t="n"/>
      <c r="CV6" s="182" t="n"/>
      <c r="CW6" s="182" t="n"/>
      <c r="CX6" s="182" t="n"/>
      <c r="CY6" s="182" t="n"/>
      <c r="CZ6" s="182" t="n"/>
      <c r="DA6" s="244" t="n">
        <v>214.2</v>
      </c>
      <c r="DB6" s="244" t="n">
        <v>1257.1</v>
      </c>
      <c r="DC6" s="182" t="n"/>
      <c r="DD6" s="182" t="n"/>
      <c r="DE6" s="182" t="n"/>
      <c r="DF6" s="182" t="n"/>
      <c r="DG6" s="244" t="n">
        <v>158.45</v>
      </c>
      <c r="DH6" s="244" t="n">
        <v>1347.65</v>
      </c>
      <c r="DI6" s="182" t="n"/>
      <c r="DJ6" s="182" t="n"/>
      <c r="DK6" s="182" t="n"/>
      <c r="DL6" s="182" t="n"/>
      <c r="DM6" s="182" t="n"/>
      <c r="DN6" s="182" t="n"/>
      <c r="DO6" s="244" t="n">
        <v>440.46</v>
      </c>
      <c r="DP6" s="182" t="n"/>
      <c r="DQ6" s="182" t="n"/>
      <c r="DR6" s="182" t="n"/>
      <c r="DS6" s="182" t="n"/>
      <c r="DT6" s="182" t="n"/>
      <c r="DU6" s="182" t="n"/>
      <c r="DV6" s="244" t="n">
        <v>148.3</v>
      </c>
      <c r="DW6" s="244" t="n">
        <v>290.74</v>
      </c>
      <c r="DX6" s="182" t="n"/>
      <c r="DY6" s="182" t="n"/>
      <c r="DZ6" s="182" t="n"/>
      <c r="EA6" s="182" t="n"/>
      <c r="EB6" s="244" t="n">
        <v>166.98</v>
      </c>
      <c r="EC6" s="182" t="n"/>
      <c r="ED6" s="182" t="n"/>
      <c r="EE6" s="182" t="n"/>
      <c r="EF6" s="208" t="n"/>
      <c r="EG6" s="182" t="n"/>
      <c r="EH6" s="182" t="n"/>
      <c r="EI6" s="182" t="n"/>
      <c r="EJ6" s="182" t="n"/>
      <c r="EK6" s="182" t="n"/>
      <c r="EL6" s="244" t="n">
        <v>216.25</v>
      </c>
      <c r="EM6" s="182" t="n"/>
      <c r="EN6" s="182" t="n"/>
      <c r="EO6" s="244" t="n">
        <v>217.03</v>
      </c>
      <c r="EP6" s="182" t="n"/>
      <c r="EQ6" s="182" t="n"/>
      <c r="ER6" s="182" t="n"/>
      <c r="ES6" s="182" t="n"/>
      <c r="ET6" s="244" t="n">
        <v>1625.59</v>
      </c>
      <c r="EU6" s="182" t="n"/>
      <c r="EV6" s="182" t="n"/>
      <c r="EW6" s="182" t="n"/>
      <c r="EX6" s="208" t="n"/>
      <c r="EY6" s="182" t="n"/>
      <c r="EZ6" s="182" t="n"/>
      <c r="FA6" s="182" t="n"/>
      <c r="FB6" s="182" t="n"/>
      <c r="FC6" s="182" t="n"/>
      <c r="FD6" s="182" t="n"/>
      <c r="FE6" s="182" t="n"/>
      <c r="FF6" s="244" t="n">
        <v>266.08</v>
      </c>
      <c r="FG6" s="182" t="n"/>
      <c r="FH6" s="182" t="n"/>
      <c r="FI6" s="182" t="n"/>
      <c r="FJ6" s="182" t="n"/>
      <c r="FK6" s="184" t="n"/>
      <c r="FL6" s="182" t="n"/>
      <c r="FM6" s="185">
        <f>SUM(F6:FK6)</f>
        <v/>
      </c>
      <c r="FN6" s="186">
        <f>E6-FM6</f>
        <v/>
      </c>
    </row>
    <row r="7" ht="18.95" customHeight="1">
      <c r="A7" s="5" t="n">
        <v>6</v>
      </c>
      <c r="B7" s="179" t="n">
        <v>44648</v>
      </c>
      <c r="C7" s="101" t="inlineStr">
        <is>
          <t>3-452-70349</t>
        </is>
      </c>
      <c r="D7" s="101" t="n">
        <v>44564</v>
      </c>
      <c r="E7" s="181" t="n">
        <v>49.7</v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244" t="n">
        <v>49.7</v>
      </c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182" t="n"/>
      <c r="EF7" s="208" t="n"/>
      <c r="EG7" s="182" t="n"/>
      <c r="EH7" s="182" t="n"/>
      <c r="EI7" s="182" t="n"/>
      <c r="EJ7" s="182" t="n"/>
      <c r="EK7" s="182" t="n"/>
      <c r="EL7" s="182" t="n"/>
      <c r="EM7" s="182" t="n"/>
      <c r="EN7" s="182" t="n"/>
      <c r="EO7" s="182" t="n"/>
      <c r="EP7" s="182" t="n"/>
      <c r="EQ7" s="182" t="n"/>
      <c r="ER7" s="182" t="n"/>
      <c r="ES7" s="182" t="n"/>
      <c r="ET7" s="182" t="n"/>
      <c r="EU7" s="182" t="n"/>
      <c r="EV7" s="182" t="n"/>
      <c r="EW7" s="182" t="n"/>
      <c r="EX7" s="208" t="n"/>
      <c r="EY7" s="182" t="n"/>
      <c r="EZ7" s="182" t="n"/>
      <c r="FA7" s="182" t="n"/>
      <c r="FB7" s="182" t="n"/>
      <c r="FC7" s="182" t="n"/>
      <c r="FD7" s="182" t="n"/>
      <c r="FE7" s="182" t="n"/>
      <c r="FF7" s="182" t="n"/>
      <c r="FG7" s="182" t="n"/>
      <c r="FH7" s="182" t="n"/>
      <c r="FI7" s="182" t="n"/>
      <c r="FJ7" s="182" t="n"/>
      <c r="FK7" s="184" t="n"/>
      <c r="FL7" s="182" t="n"/>
      <c r="FM7" s="185">
        <f>SUM(F7:FK7)</f>
        <v/>
      </c>
      <c r="FN7" s="186">
        <f>E7-FM7</f>
        <v/>
      </c>
    </row>
    <row r="8" ht="18.95" customHeight="1">
      <c r="A8" s="5" t="n">
        <v>7</v>
      </c>
      <c r="B8" s="179" t="n">
        <v>44648</v>
      </c>
      <c r="C8" s="118" t="inlineStr">
        <is>
          <t>3-457-46060</t>
        </is>
      </c>
      <c r="D8" s="192" t="n">
        <v>44580</v>
      </c>
      <c r="E8" s="181" t="n">
        <v>630.3099999999999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2" t="n"/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182" t="n"/>
      <c r="EE8" s="244" t="n">
        <v>630.3099999999999</v>
      </c>
      <c r="EF8" s="208" t="n"/>
      <c r="EG8" s="182" t="n"/>
      <c r="EH8" s="182" t="n"/>
      <c r="EI8" s="182" t="n"/>
      <c r="EJ8" s="182" t="n"/>
      <c r="EK8" s="182" t="n"/>
      <c r="EL8" s="182" t="n"/>
      <c r="EM8" s="182" t="n"/>
      <c r="EN8" s="182" t="n"/>
      <c r="EO8" s="182" t="n"/>
      <c r="EP8" s="182" t="n"/>
      <c r="EQ8" s="182" t="n"/>
      <c r="ER8" s="182" t="n"/>
      <c r="ES8" s="182" t="n"/>
      <c r="ET8" s="182" t="n"/>
      <c r="EU8" s="182" t="n"/>
      <c r="EV8" s="182" t="n"/>
      <c r="EW8" s="182" t="n"/>
      <c r="EX8" s="208" t="n"/>
      <c r="EY8" s="182" t="n"/>
      <c r="EZ8" s="182" t="n"/>
      <c r="FA8" s="182" t="n"/>
      <c r="FB8" s="182" t="n"/>
      <c r="FC8" s="182" t="n"/>
      <c r="FD8" s="182" t="n"/>
      <c r="FE8" s="182" t="n"/>
      <c r="FF8" s="182" t="n"/>
      <c r="FG8" s="182" t="n"/>
      <c r="FH8" s="182" t="n"/>
      <c r="FI8" s="182" t="n"/>
      <c r="FJ8" s="182" t="n"/>
      <c r="FK8" s="184" t="n"/>
      <c r="FL8" s="182" t="n"/>
      <c r="FM8" s="185">
        <f>SUM(F8:FK8)</f>
        <v/>
      </c>
      <c r="FN8" s="186">
        <f>E8-FM8</f>
        <v/>
      </c>
    </row>
    <row r="9" ht="18.95" customHeight="1">
      <c r="A9" s="5" t="n">
        <v>8</v>
      </c>
      <c r="B9" s="179" t="n">
        <v>44648</v>
      </c>
      <c r="C9" s="118" t="inlineStr">
        <is>
          <t>3-458-67938</t>
        </is>
      </c>
      <c r="D9" s="192" t="n">
        <v>44585</v>
      </c>
      <c r="E9" s="181" t="n">
        <v>1344.31</v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244" t="n">
        <v>1344.31</v>
      </c>
      <c r="EF9" s="208" t="n"/>
      <c r="EG9" s="182" t="n"/>
      <c r="EH9" s="182" t="n"/>
      <c r="EI9" s="182" t="n"/>
      <c r="EJ9" s="182" t="n"/>
      <c r="EK9" s="182" t="n"/>
      <c r="EL9" s="182" t="n"/>
      <c r="EM9" s="182" t="n"/>
      <c r="EN9" s="182" t="n"/>
      <c r="EO9" s="182" t="n"/>
      <c r="EP9" s="182" t="n"/>
      <c r="EQ9" s="182" t="n"/>
      <c r="ER9" s="182" t="n"/>
      <c r="ES9" s="182" t="n"/>
      <c r="ET9" s="182" t="n"/>
      <c r="EU9" s="182" t="n"/>
      <c r="EV9" s="182" t="n"/>
      <c r="EW9" s="182" t="n"/>
      <c r="EX9" s="208" t="n"/>
      <c r="EY9" s="182" t="n"/>
      <c r="EZ9" s="182" t="n"/>
      <c r="FA9" s="182" t="n"/>
      <c r="FB9" s="182" t="n"/>
      <c r="FC9" s="182" t="n"/>
      <c r="FD9" s="182" t="n"/>
      <c r="FE9" s="182" t="n"/>
      <c r="FF9" s="182" t="n"/>
      <c r="FG9" s="182" t="n"/>
      <c r="FH9" s="182" t="n"/>
      <c r="FI9" s="182" t="n"/>
      <c r="FJ9" s="182" t="n"/>
      <c r="FK9" s="184" t="n"/>
      <c r="FL9" s="182" t="n"/>
      <c r="FM9" s="185">
        <f>SUM(F9:FK9)</f>
        <v/>
      </c>
      <c r="FN9" s="186">
        <f>E9-FM9</f>
        <v/>
      </c>
    </row>
    <row r="10" ht="18.95" customHeight="1">
      <c r="A10" s="5" t="n">
        <v>9</v>
      </c>
      <c r="B10" s="179" t="n">
        <v>44648</v>
      </c>
      <c r="C10" s="120" t="inlineStr">
        <is>
          <t>3-458-67939</t>
        </is>
      </c>
      <c r="D10" s="95" t="n">
        <v>44585</v>
      </c>
      <c r="E10" s="181" t="n">
        <v>5495.9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2" t="n"/>
      <c r="CY10" s="182" t="n"/>
      <c r="CZ10" s="182" t="n"/>
      <c r="DA10" s="244" t="n">
        <v>5495.9</v>
      </c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2" t="n"/>
      <c r="EG10" s="182" t="n"/>
      <c r="EH10" s="182" t="n"/>
      <c r="EI10" s="182" t="n"/>
      <c r="EJ10" s="182" t="n"/>
      <c r="EK10" s="182" t="n"/>
      <c r="EL10" s="182" t="n"/>
      <c r="EM10" s="182" t="n"/>
      <c r="EN10" s="182" t="n"/>
      <c r="EO10" s="182" t="n"/>
      <c r="EP10" s="182" t="n"/>
      <c r="EQ10" s="182" t="n"/>
      <c r="ER10" s="182" t="n"/>
      <c r="ES10" s="182" t="n"/>
      <c r="ET10" s="182" t="n"/>
      <c r="EU10" s="182" t="n"/>
      <c r="EV10" s="182" t="n"/>
      <c r="EW10" s="182" t="n"/>
      <c r="EX10" s="208" t="n"/>
      <c r="EY10" s="182" t="n"/>
      <c r="EZ10" s="182" t="n"/>
      <c r="FA10" s="182" t="n"/>
      <c r="FB10" s="182" t="n"/>
      <c r="FC10" s="182" t="n"/>
      <c r="FD10" s="182" t="n"/>
      <c r="FE10" s="182" t="n"/>
      <c r="FF10" s="182" t="n"/>
      <c r="FG10" s="182" t="n"/>
      <c r="FH10" s="182" t="n"/>
      <c r="FI10" s="182" t="n"/>
      <c r="FJ10" s="182" t="n"/>
      <c r="FK10" s="184" t="n"/>
      <c r="FL10" s="182" t="n"/>
      <c r="FM10" s="185">
        <f>SUM(F10:FK10)</f>
        <v/>
      </c>
      <c r="FN10" s="186">
        <f>E10-FM10</f>
        <v/>
      </c>
    </row>
    <row r="11" ht="18.95" customHeight="1">
      <c r="A11" s="5" t="n">
        <v>10</v>
      </c>
      <c r="B11" s="179" t="n">
        <v>44648</v>
      </c>
      <c r="C11" s="94" t="inlineStr">
        <is>
          <t>3-464-16904</t>
        </is>
      </c>
      <c r="D11" s="95" t="n">
        <v>44600</v>
      </c>
      <c r="E11" s="181" t="n">
        <v>686.1900000000001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244" t="n">
        <v>406.94</v>
      </c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244" t="n">
        <v>279.25</v>
      </c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2" t="n"/>
      <c r="EH11" s="182" t="n"/>
      <c r="EI11" s="182" t="n"/>
      <c r="EJ11" s="182" t="n"/>
      <c r="EK11" s="182" t="n"/>
      <c r="EL11" s="182" t="n"/>
      <c r="EM11" s="182" t="n"/>
      <c r="EN11" s="182" t="n"/>
      <c r="EO11" s="182" t="n"/>
      <c r="EP11" s="182" t="n"/>
      <c r="EQ11" s="182" t="n"/>
      <c r="ER11" s="182" t="n"/>
      <c r="ES11" s="182" t="n"/>
      <c r="ET11" s="182" t="n"/>
      <c r="EU11" s="182" t="n"/>
      <c r="EV11" s="182" t="n"/>
      <c r="EW11" s="182" t="n"/>
      <c r="EX11" s="208" t="n"/>
      <c r="EY11" s="182" t="n"/>
      <c r="EZ11" s="182" t="n"/>
      <c r="FA11" s="182" t="n"/>
      <c r="FB11" s="182" t="n"/>
      <c r="FC11" s="182" t="n"/>
      <c r="FD11" s="182" t="n"/>
      <c r="FE11" s="182" t="n"/>
      <c r="FF11" s="182" t="n"/>
      <c r="FG11" s="182" t="n"/>
      <c r="FH11" s="182" t="n"/>
      <c r="FI11" s="182" t="n"/>
      <c r="FJ11" s="182" t="n"/>
      <c r="FK11" s="184" t="n"/>
      <c r="FL11" s="182" t="n"/>
      <c r="FM11" s="185">
        <f>SUM(F11:FK11)</f>
        <v/>
      </c>
      <c r="FN11" s="186">
        <f>E11-FM11</f>
        <v/>
      </c>
    </row>
    <row r="12" ht="18.95" customHeight="1">
      <c r="A12" s="5" t="n">
        <v>11</v>
      </c>
      <c r="B12" s="179" t="n">
        <v>44648</v>
      </c>
      <c r="C12" s="100" t="inlineStr">
        <is>
          <t>7-657-43453</t>
        </is>
      </c>
      <c r="D12" s="240" t="n">
        <v>44602</v>
      </c>
      <c r="E12" s="181" t="n">
        <v>6.23</v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2" t="n"/>
      <c r="DT12" s="182" t="n"/>
      <c r="DU12" s="182" t="n"/>
      <c r="DV12" s="182" t="n"/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2" t="n"/>
      <c r="EG12" s="182" t="n"/>
      <c r="EH12" s="182" t="n"/>
      <c r="EI12" s="182" t="n"/>
      <c r="EJ12" s="182" t="n"/>
      <c r="EK12" s="182" t="n"/>
      <c r="EL12" s="182" t="n"/>
      <c r="EM12" s="182" t="n"/>
      <c r="EN12" s="182" t="n"/>
      <c r="EO12" s="182" t="n"/>
      <c r="EP12" s="182" t="n"/>
      <c r="EQ12" s="182" t="n"/>
      <c r="ER12" s="182" t="n"/>
      <c r="ES12" s="182" t="n"/>
      <c r="ET12" s="182" t="n"/>
      <c r="EU12" s="182" t="n"/>
      <c r="EV12" s="182" t="n"/>
      <c r="EW12" s="244" t="n">
        <v>6.23</v>
      </c>
      <c r="EX12" s="208" t="n"/>
      <c r="EY12" s="182" t="n"/>
      <c r="EZ12" s="182" t="n"/>
      <c r="FA12" s="182" t="n"/>
      <c r="FB12" s="182" t="n"/>
      <c r="FC12" s="182" t="n"/>
      <c r="FD12" s="182" t="n"/>
      <c r="FE12" s="182" t="n"/>
      <c r="FF12" s="182" t="n"/>
      <c r="FG12" s="182" t="n"/>
      <c r="FH12" s="182" t="n"/>
      <c r="FI12" s="182" t="n"/>
      <c r="FJ12" s="182" t="n"/>
      <c r="FK12" s="184" t="n"/>
      <c r="FL12" s="182" t="n"/>
      <c r="FM12" s="185">
        <f>SUM(F12:FK12)</f>
        <v/>
      </c>
      <c r="FN12" s="186">
        <f>E12-FM12</f>
        <v/>
      </c>
    </row>
    <row r="13" ht="18.95" customHeight="1">
      <c r="A13" s="5" t="n">
        <v>12</v>
      </c>
      <c r="B13" s="179" t="n">
        <v>44648</v>
      </c>
      <c r="C13" s="100" t="inlineStr">
        <is>
          <t>3-464-95691</t>
        </is>
      </c>
      <c r="D13" s="240" t="n">
        <v>44602</v>
      </c>
      <c r="E13" s="181" t="n">
        <v>40.63</v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244" t="n">
        <v>40.63</v>
      </c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2" t="n"/>
      <c r="EG13" s="182" t="n"/>
      <c r="EH13" s="182" t="n"/>
      <c r="EI13" s="182" t="n"/>
      <c r="EJ13" s="182" t="n"/>
      <c r="EK13" s="182" t="n"/>
      <c r="EL13" s="182" t="n"/>
      <c r="EM13" s="182" t="n"/>
      <c r="EN13" s="182" t="n"/>
      <c r="EO13" s="182" t="n"/>
      <c r="EP13" s="182" t="n"/>
      <c r="EQ13" s="182" t="n"/>
      <c r="ER13" s="182" t="n"/>
      <c r="ES13" s="182" t="n"/>
      <c r="ET13" s="182" t="n"/>
      <c r="EU13" s="182" t="n"/>
      <c r="EV13" s="182" t="n"/>
      <c r="EW13" s="182" t="n"/>
      <c r="EX13" s="208" t="n"/>
      <c r="EY13" s="182" t="n"/>
      <c r="EZ13" s="182" t="n"/>
      <c r="FA13" s="182" t="n"/>
      <c r="FB13" s="182" t="n"/>
      <c r="FC13" s="182" t="n"/>
      <c r="FD13" s="182" t="n"/>
      <c r="FE13" s="182" t="n"/>
      <c r="FF13" s="182" t="n"/>
      <c r="FG13" s="182" t="n"/>
      <c r="FH13" s="182" t="n"/>
      <c r="FI13" s="182" t="n"/>
      <c r="FJ13" s="182" t="n"/>
      <c r="FK13" s="184" t="n"/>
      <c r="FL13" s="182" t="n"/>
      <c r="FM13" s="185">
        <f>SUM(F13:FK13)</f>
        <v/>
      </c>
      <c r="FN13" s="186">
        <f>E13-FM13</f>
        <v/>
      </c>
    </row>
    <row r="14" ht="18.95" customHeight="1">
      <c r="A14" s="5" t="n">
        <v>13</v>
      </c>
      <c r="B14" s="179" t="n">
        <v>44648</v>
      </c>
      <c r="C14" s="120" t="inlineStr">
        <is>
          <t>3-465-45491</t>
        </is>
      </c>
      <c r="D14" s="239" t="n">
        <v>44603</v>
      </c>
      <c r="E14" s="181" t="n">
        <v>1009.62</v>
      </c>
      <c r="F14" s="182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244" t="n">
        <v>47.62</v>
      </c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244" t="n">
        <v>248.25</v>
      </c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2" t="n"/>
      <c r="EG14" s="182" t="n"/>
      <c r="EH14" s="182" t="n"/>
      <c r="EI14" s="182" t="n"/>
      <c r="EJ14" s="182" t="n"/>
      <c r="EK14" s="182" t="n"/>
      <c r="EL14" s="182" t="n"/>
      <c r="EM14" s="182" t="n"/>
      <c r="EN14" s="182" t="n"/>
      <c r="EO14" s="182" t="n"/>
      <c r="EP14" s="182" t="n"/>
      <c r="EQ14" s="182" t="n"/>
      <c r="ER14" s="182" t="n"/>
      <c r="ES14" s="182" t="n"/>
      <c r="ET14" s="182" t="n"/>
      <c r="EU14" s="182" t="n"/>
      <c r="EV14" s="182" t="n"/>
      <c r="EW14" s="182" t="n"/>
      <c r="EX14" s="208" t="n"/>
      <c r="EY14" s="182" t="n"/>
      <c r="EZ14" s="182" t="n"/>
      <c r="FA14" s="244" t="n">
        <v>713.75</v>
      </c>
      <c r="FB14" s="244" t="n"/>
      <c r="FC14" s="244" t="n"/>
      <c r="FD14" s="244" t="n"/>
      <c r="FE14" s="182" t="n"/>
      <c r="FF14" s="182" t="n"/>
      <c r="FG14" s="182" t="n"/>
      <c r="FH14" s="182" t="n"/>
      <c r="FI14" s="182" t="n"/>
      <c r="FJ14" s="182" t="n"/>
      <c r="FK14" s="184" t="n"/>
      <c r="FL14" s="182" t="n"/>
      <c r="FM14" s="185">
        <f>SUM(F14:FK14)</f>
        <v/>
      </c>
      <c r="FN14" s="186">
        <f>E14-FM14</f>
        <v/>
      </c>
    </row>
    <row r="15" ht="18.95" customHeight="1">
      <c r="A15" s="5" t="n">
        <v>14</v>
      </c>
      <c r="B15" s="179" t="n">
        <v>44648</v>
      </c>
      <c r="C15" s="94" t="inlineStr">
        <is>
          <t>3-466-03147</t>
        </is>
      </c>
      <c r="D15" s="239" t="n">
        <v>44606</v>
      </c>
      <c r="E15" s="181" t="n">
        <v>2306.92</v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244" t="n">
        <v>542.25</v>
      </c>
      <c r="R15" s="244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244" t="n">
        <v>655.61</v>
      </c>
      <c r="BD15" s="244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244" t="n">
        <v>39.75</v>
      </c>
      <c r="DH15" s="182" t="n"/>
      <c r="DI15" s="182" t="n"/>
      <c r="DJ15" s="182" t="n"/>
      <c r="DK15" s="182" t="n"/>
      <c r="DL15" s="182" t="n"/>
      <c r="DM15" s="244" t="n">
        <v>793.3099999999999</v>
      </c>
      <c r="DN15" s="182" t="n"/>
      <c r="DO15" s="182" t="n"/>
      <c r="DP15" s="244" t="n">
        <v>276</v>
      </c>
      <c r="DQ15" s="182" t="n"/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2" t="n"/>
      <c r="EB15" s="182" t="n"/>
      <c r="EC15" s="182" t="n"/>
      <c r="ED15" s="182" t="n"/>
      <c r="EE15" s="182" t="n"/>
      <c r="EF15" s="182" t="n"/>
      <c r="EG15" s="182" t="n"/>
      <c r="EH15" s="182" t="n"/>
      <c r="EI15" s="182" t="n"/>
      <c r="EJ15" s="182" t="n"/>
      <c r="EK15" s="182" t="n"/>
      <c r="EL15" s="182" t="n"/>
      <c r="EM15" s="182" t="n"/>
      <c r="EN15" s="182" t="n"/>
      <c r="EO15" s="182" t="n"/>
      <c r="EP15" s="182" t="n"/>
      <c r="EQ15" s="182" t="n"/>
      <c r="ER15" s="182" t="n"/>
      <c r="ES15" s="182" t="n"/>
      <c r="ET15" s="182" t="n"/>
      <c r="EU15" s="182" t="n"/>
      <c r="EV15" s="182" t="n"/>
      <c r="EW15" s="182" t="n"/>
      <c r="EX15" s="208" t="n"/>
      <c r="EY15" s="182" t="n"/>
      <c r="EZ15" s="182" t="n"/>
      <c r="FA15" s="182" t="n"/>
      <c r="FB15" s="182" t="n"/>
      <c r="FC15" s="182" t="n"/>
      <c r="FD15" s="182" t="n"/>
      <c r="FE15" s="182" t="n"/>
      <c r="FF15" s="182" t="n"/>
      <c r="FG15" s="182" t="n"/>
      <c r="FH15" s="182" t="n"/>
      <c r="FI15" s="182" t="n"/>
      <c r="FJ15" s="182" t="n"/>
      <c r="FK15" s="184" t="n"/>
      <c r="FL15" s="182" t="n"/>
      <c r="FM15" s="185">
        <f>SUM(F15:FK15)</f>
        <v/>
      </c>
      <c r="FN15" s="186">
        <f>E15-FM15</f>
        <v/>
      </c>
    </row>
    <row r="16" ht="18.95" customHeight="1">
      <c r="A16" s="5" t="n">
        <v>15</v>
      </c>
      <c r="B16" s="179" t="n">
        <v>44648</v>
      </c>
      <c r="C16" s="100" t="inlineStr">
        <is>
          <t>3-466-49928</t>
        </is>
      </c>
      <c r="D16" s="240" t="n">
        <v>44607</v>
      </c>
      <c r="E16" s="181" t="n">
        <v>79.5</v>
      </c>
      <c r="F16" s="182" t="n"/>
      <c r="G16" s="182" t="n"/>
      <c r="H16" s="182" t="n"/>
      <c r="I16" s="182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244" t="n">
        <v>39.75</v>
      </c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244" t="n">
        <v>39.75</v>
      </c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2" t="n"/>
      <c r="EH16" s="182" t="n"/>
      <c r="EI16" s="182" t="n"/>
      <c r="EJ16" s="182" t="n"/>
      <c r="EK16" s="182" t="n"/>
      <c r="EL16" s="182" t="n"/>
      <c r="EM16" s="182" t="n"/>
      <c r="EN16" s="182" t="n"/>
      <c r="EO16" s="182" t="n"/>
      <c r="EP16" s="182" t="n"/>
      <c r="EQ16" s="182" t="n"/>
      <c r="ER16" s="182" t="n"/>
      <c r="ES16" s="182" t="n"/>
      <c r="ET16" s="182" t="n"/>
      <c r="EU16" s="182" t="n"/>
      <c r="EV16" s="182" t="n"/>
      <c r="EW16" s="182" t="n"/>
      <c r="EX16" s="208" t="n"/>
      <c r="EY16" s="182" t="n"/>
      <c r="EZ16" s="182" t="n"/>
      <c r="FA16" s="182" t="n"/>
      <c r="FB16" s="182" t="n"/>
      <c r="FC16" s="182" t="n"/>
      <c r="FD16" s="182" t="n"/>
      <c r="FE16" s="182" t="n"/>
      <c r="FF16" s="182" t="n"/>
      <c r="FG16" s="182" t="n"/>
      <c r="FH16" s="182" t="n"/>
      <c r="FI16" s="182" t="n"/>
      <c r="FJ16" s="182" t="n"/>
      <c r="FK16" s="184" t="n"/>
      <c r="FL16" s="182" t="n"/>
      <c r="FM16" s="185">
        <f>SUM(F16:FK16)</f>
        <v/>
      </c>
      <c r="FN16" s="186">
        <f>E16-FM16</f>
        <v/>
      </c>
    </row>
    <row r="17" ht="18.95" customHeight="1">
      <c r="A17" s="5" t="n">
        <v>16</v>
      </c>
      <c r="B17" s="179" t="n">
        <v>44648</v>
      </c>
      <c r="C17" s="118" t="inlineStr">
        <is>
          <t>3-466-90141</t>
        </is>
      </c>
      <c r="D17" s="192" t="n">
        <v>44608</v>
      </c>
      <c r="E17" s="181" t="n">
        <v>180.82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244" t="n">
        <v>47.62</v>
      </c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2" t="n"/>
      <c r="EH17" s="182" t="n"/>
      <c r="EI17" s="182" t="n"/>
      <c r="EJ17" s="244" t="n">
        <v>39.75</v>
      </c>
      <c r="EK17" s="182" t="n"/>
      <c r="EL17" s="182" t="n"/>
      <c r="EM17" s="182" t="n"/>
      <c r="EN17" s="182" t="n"/>
      <c r="EO17" s="182" t="n"/>
      <c r="EP17" s="182" t="n"/>
      <c r="EQ17" s="182" t="n"/>
      <c r="ER17" s="182" t="n"/>
      <c r="ES17" s="182" t="n"/>
      <c r="ET17" s="182" t="n"/>
      <c r="EU17" s="182" t="n"/>
      <c r="EV17" s="182" t="n"/>
      <c r="EW17" s="244" t="n">
        <v>93.45</v>
      </c>
      <c r="EX17" s="208" t="n"/>
      <c r="EY17" s="182" t="n"/>
      <c r="EZ17" s="182" t="n"/>
      <c r="FA17" s="182" t="n"/>
      <c r="FB17" s="182" t="n"/>
      <c r="FC17" s="182" t="n"/>
      <c r="FD17" s="182" t="n"/>
      <c r="FE17" s="182" t="n"/>
      <c r="FF17" s="182" t="n"/>
      <c r="FG17" s="182" t="n"/>
      <c r="FH17" s="182" t="n"/>
      <c r="FI17" s="182" t="n"/>
      <c r="FJ17" s="182" t="n"/>
      <c r="FK17" s="184" t="n"/>
      <c r="FL17" s="182" t="n"/>
      <c r="FM17" s="185">
        <f>SUM(F17:FK17)</f>
        <v/>
      </c>
      <c r="FN17" s="186">
        <f>E17-FM17</f>
        <v/>
      </c>
    </row>
    <row r="18" ht="18.95" customHeight="1">
      <c r="A18" s="5" t="n">
        <v>17</v>
      </c>
      <c r="B18" s="179" t="n">
        <v>44648</v>
      </c>
      <c r="C18" s="68" t="inlineStr">
        <is>
          <t>7-666-25453</t>
        </is>
      </c>
      <c r="D18" s="180" t="n">
        <v>44609</v>
      </c>
      <c r="E18" s="181" t="n">
        <v>12.48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244" t="n">
        <v>12.48</v>
      </c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2" t="n"/>
      <c r="EM18" s="182" t="n"/>
      <c r="EN18" s="182" t="n"/>
      <c r="EO18" s="182" t="n"/>
      <c r="EP18" s="182" t="n"/>
      <c r="EQ18" s="182" t="n"/>
      <c r="ER18" s="182" t="n"/>
      <c r="ES18" s="182" t="n"/>
      <c r="ET18" s="182" t="n"/>
      <c r="EU18" s="182" t="n"/>
      <c r="EV18" s="182" t="n"/>
      <c r="EW18" s="182" t="n"/>
      <c r="EX18" s="208" t="n"/>
      <c r="EY18" s="182" t="n"/>
      <c r="EZ18" s="182" t="n"/>
      <c r="FA18" s="182" t="n"/>
      <c r="FB18" s="182" t="n"/>
      <c r="FC18" s="182" t="n"/>
      <c r="FD18" s="182" t="n"/>
      <c r="FE18" s="182" t="n"/>
      <c r="FF18" s="182" t="n"/>
      <c r="FG18" s="182" t="n"/>
      <c r="FH18" s="182" t="n"/>
      <c r="FI18" s="182" t="n"/>
      <c r="FJ18" s="182" t="n"/>
      <c r="FK18" s="184" t="n"/>
      <c r="FL18" s="182" t="n"/>
      <c r="FM18" s="185">
        <f>SUM(F18:FK18)</f>
        <v/>
      </c>
      <c r="FN18" s="186">
        <f>E18-FM18</f>
        <v/>
      </c>
    </row>
    <row r="19" ht="18.95" customHeight="1">
      <c r="A19" s="5" t="n">
        <v>18</v>
      </c>
      <c r="B19" s="179" t="n">
        <v>44648</v>
      </c>
      <c r="C19" s="118" t="inlineStr">
        <is>
          <t>3-467-74892</t>
        </is>
      </c>
      <c r="D19" s="192" t="n">
        <v>44610</v>
      </c>
      <c r="E19" s="181" t="n">
        <v>404.25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244" t="n">
        <v>404.25</v>
      </c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2" t="n"/>
      <c r="EG19" s="182" t="n"/>
      <c r="EH19" s="182" t="n"/>
      <c r="EI19" s="182" t="n"/>
      <c r="EJ19" s="182" t="n"/>
      <c r="EK19" s="182" t="n"/>
      <c r="EL19" s="182" t="n"/>
      <c r="EM19" s="182" t="n"/>
      <c r="EN19" s="182" t="n"/>
      <c r="EO19" s="182" t="n"/>
      <c r="EP19" s="182" t="n"/>
      <c r="EQ19" s="182" t="n"/>
      <c r="ER19" s="182" t="n"/>
      <c r="ES19" s="182" t="n"/>
      <c r="ET19" s="182" t="n"/>
      <c r="EU19" s="182" t="n"/>
      <c r="EV19" s="182" t="n"/>
      <c r="EW19" s="182" t="n"/>
      <c r="EX19" s="208" t="n"/>
      <c r="EY19" s="182" t="n"/>
      <c r="EZ19" s="182" t="n"/>
      <c r="FA19" s="182" t="n"/>
      <c r="FB19" s="182" t="n"/>
      <c r="FC19" s="182" t="n"/>
      <c r="FD19" s="182" t="n"/>
      <c r="FE19" s="182" t="n"/>
      <c r="FF19" s="182" t="n"/>
      <c r="FG19" s="182" t="n"/>
      <c r="FH19" s="182" t="n"/>
      <c r="FI19" s="182" t="n"/>
      <c r="FJ19" s="182" t="n"/>
      <c r="FK19" s="184" t="n"/>
      <c r="FL19" s="182" t="n"/>
      <c r="FM19" s="185">
        <f>SUM(F19:FK19)</f>
        <v/>
      </c>
      <c r="FN19" s="186">
        <f>E19-FM19</f>
        <v/>
      </c>
    </row>
    <row r="20" ht="18.95" customHeight="1">
      <c r="A20" s="5" t="n">
        <v>19</v>
      </c>
      <c r="B20" s="179" t="n">
        <v>44648</v>
      </c>
      <c r="C20" s="118" t="inlineStr">
        <is>
          <t>3-467-80604</t>
        </is>
      </c>
      <c r="D20" s="192" t="n">
        <v>44613</v>
      </c>
      <c r="E20" s="181" t="n">
        <v>66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244" t="n">
        <v>66</v>
      </c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2" t="n"/>
      <c r="EG20" s="182" t="n"/>
      <c r="EH20" s="182" t="n"/>
      <c r="EI20" s="182" t="n"/>
      <c r="EJ20" s="182" t="n"/>
      <c r="EK20" s="182" t="n"/>
      <c r="EL20" s="182" t="n"/>
      <c r="EM20" s="182" t="n"/>
      <c r="EN20" s="182" t="n"/>
      <c r="EO20" s="182" t="n"/>
      <c r="EP20" s="182" t="n"/>
      <c r="EQ20" s="182" t="n"/>
      <c r="ER20" s="182" t="n"/>
      <c r="ES20" s="182" t="n"/>
      <c r="ET20" s="182" t="n"/>
      <c r="EU20" s="182" t="n"/>
      <c r="EV20" s="182" t="n"/>
      <c r="EW20" s="182" t="n"/>
      <c r="EX20" s="208" t="n"/>
      <c r="EY20" s="182" t="n"/>
      <c r="EZ20" s="182" t="n"/>
      <c r="FA20" s="182" t="n"/>
      <c r="FB20" s="182" t="n"/>
      <c r="FC20" s="182" t="n"/>
      <c r="FD20" s="182" t="n"/>
      <c r="FE20" s="182" t="n"/>
      <c r="FF20" s="182" t="n"/>
      <c r="FG20" s="182" t="n"/>
      <c r="FH20" s="182" t="n"/>
      <c r="FI20" s="182" t="n"/>
      <c r="FJ20" s="182" t="n"/>
      <c r="FK20" s="184" t="n"/>
      <c r="FL20" s="182" t="n"/>
      <c r="FM20" s="185">
        <f>SUM(F20:FK20)</f>
        <v/>
      </c>
      <c r="FN20" s="186">
        <f>E20-FM20</f>
        <v/>
      </c>
    </row>
    <row r="21" ht="18.95" customHeight="1">
      <c r="A21" s="5" t="n">
        <v>20</v>
      </c>
      <c r="B21" s="179" t="n">
        <v>44656</v>
      </c>
      <c r="C21" s="118" t="inlineStr">
        <is>
          <t>MOLEX4500624115</t>
        </is>
      </c>
      <c r="D21" s="192" t="n">
        <v>44586</v>
      </c>
      <c r="E21" s="181" t="n">
        <v>625.92</v>
      </c>
      <c r="F21" s="182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9" t="n">
        <v>625.92</v>
      </c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2" t="n"/>
      <c r="EC21" s="182" t="n"/>
      <c r="ED21" s="182" t="n"/>
      <c r="EE21" s="182" t="n"/>
      <c r="EF21" s="182" t="n"/>
      <c r="EG21" s="182" t="n"/>
      <c r="EH21" s="182" t="n"/>
      <c r="EI21" s="182" t="n"/>
      <c r="EJ21" s="182" t="n"/>
      <c r="EK21" s="182" t="n"/>
      <c r="EL21" s="182" t="n"/>
      <c r="EM21" s="182" t="n"/>
      <c r="EN21" s="182" t="n"/>
      <c r="EO21" s="182" t="n"/>
      <c r="EP21" s="182" t="n"/>
      <c r="EQ21" s="182" t="n"/>
      <c r="ER21" s="182" t="n"/>
      <c r="ES21" s="182" t="n"/>
      <c r="ET21" s="182" t="n"/>
      <c r="EU21" s="182" t="n"/>
      <c r="EV21" s="182" t="n"/>
      <c r="EW21" s="182" t="n"/>
      <c r="EX21" s="208" t="n"/>
      <c r="EY21" s="182" t="n"/>
      <c r="EZ21" s="182" t="n"/>
      <c r="FA21" s="182" t="n"/>
      <c r="FB21" s="182" t="n"/>
      <c r="FC21" s="182" t="n"/>
      <c r="FD21" s="182" t="n"/>
      <c r="FE21" s="182" t="n"/>
      <c r="FF21" s="182" t="n"/>
      <c r="FG21" s="182" t="n"/>
      <c r="FH21" s="182" t="n"/>
      <c r="FI21" s="182" t="n"/>
      <c r="FJ21" s="182" t="n"/>
      <c r="FK21" s="184" t="n"/>
      <c r="FL21" s="182" t="n"/>
      <c r="FM21" s="185">
        <f>SUM(F21:FK21)</f>
        <v/>
      </c>
      <c r="FN21" s="186">
        <f>E21-FM21</f>
        <v/>
      </c>
    </row>
    <row r="22" ht="18.95" customHeight="1">
      <c r="A22" s="5" t="n">
        <v>21</v>
      </c>
      <c r="B22" s="179" t="n">
        <v>44656</v>
      </c>
      <c r="C22" s="118" t="inlineStr">
        <is>
          <t>VERICALWI01378610</t>
        </is>
      </c>
      <c r="D22" s="192" t="n">
        <v>44628</v>
      </c>
      <c r="E22" s="181">
        <f>237.27+8.39</f>
        <v/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2" t="n"/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2" t="n"/>
      <c r="EM22" s="182" t="n"/>
      <c r="EN22" s="182" t="n"/>
      <c r="EO22" s="182" t="n"/>
      <c r="EP22" s="182" t="n"/>
      <c r="EQ22" s="182" t="n"/>
      <c r="ER22" s="182" t="n"/>
      <c r="ES22" s="182" t="n"/>
      <c r="ET22" s="182" t="n"/>
      <c r="EU22" s="182" t="n"/>
      <c r="EV22" s="182" t="n"/>
      <c r="EW22" s="182" t="n"/>
      <c r="EX22" s="208" t="n"/>
      <c r="EY22" s="244" t="n">
        <v>245.66</v>
      </c>
      <c r="EZ22" s="182" t="n"/>
      <c r="FA22" s="182" t="n"/>
      <c r="FB22" s="182" t="n"/>
      <c r="FC22" s="182" t="n"/>
      <c r="FD22" s="182" t="n"/>
      <c r="FE22" s="182" t="n"/>
      <c r="FF22" s="182" t="n"/>
      <c r="FG22" s="182" t="n"/>
      <c r="FH22" s="182" t="n"/>
      <c r="FI22" s="182" t="n"/>
      <c r="FJ22" s="182" t="n"/>
      <c r="FK22" s="184" t="n"/>
      <c r="FL22" s="182" t="n"/>
      <c r="FM22" s="185">
        <f>SUM(F22:FK22)</f>
        <v/>
      </c>
      <c r="FN22" s="186">
        <f>E22-FM22</f>
        <v/>
      </c>
    </row>
    <row r="23" ht="18.95" customHeight="1">
      <c r="A23" s="5" t="n">
        <v>22</v>
      </c>
      <c r="B23" s="179" t="n">
        <v>44656</v>
      </c>
      <c r="C23" s="118" t="inlineStr">
        <is>
          <t>VISHAY 4500637400</t>
        </is>
      </c>
      <c r="D23" s="192" t="n">
        <v>44632</v>
      </c>
      <c r="E23" s="181" t="n">
        <v>41.31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9" t="n">
        <v>41.31</v>
      </c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2" t="n"/>
      <c r="EG23" s="182" t="n"/>
      <c r="EH23" s="182" t="n"/>
      <c r="EI23" s="182" t="n"/>
      <c r="EJ23" s="182" t="n"/>
      <c r="EK23" s="182" t="n"/>
      <c r="EL23" s="182" t="n"/>
      <c r="EM23" s="182" t="n"/>
      <c r="EN23" s="182" t="n"/>
      <c r="EO23" s="182" t="n"/>
      <c r="EP23" s="182" t="n"/>
      <c r="EQ23" s="182" t="n"/>
      <c r="ER23" s="182" t="n"/>
      <c r="ES23" s="182" t="n"/>
      <c r="ET23" s="182" t="n"/>
      <c r="EU23" s="182" t="n"/>
      <c r="EV23" s="182" t="n"/>
      <c r="EW23" s="182" t="n"/>
      <c r="EX23" s="208" t="n"/>
      <c r="EY23" s="182" t="n"/>
      <c r="EZ23" s="182" t="n"/>
      <c r="FA23" s="182" t="n"/>
      <c r="FB23" s="182" t="n"/>
      <c r="FC23" s="182" t="n"/>
      <c r="FD23" s="182" t="n"/>
      <c r="FE23" s="182" t="n"/>
      <c r="FF23" s="182" t="n"/>
      <c r="FG23" s="182" t="n"/>
      <c r="FH23" s="182" t="n"/>
      <c r="FI23" s="182" t="n"/>
      <c r="FJ23" s="182" t="n"/>
      <c r="FK23" s="184" t="n"/>
      <c r="FL23" s="182" t="n"/>
      <c r="FM23" s="185">
        <f>SUM(F23:FK23)</f>
        <v/>
      </c>
      <c r="FN23" s="186">
        <f>E23-FM23</f>
        <v/>
      </c>
    </row>
    <row r="24" ht="18.95" customHeight="1">
      <c r="A24" s="5" t="n">
        <v>23</v>
      </c>
      <c r="B24" s="179" t="n">
        <v>44656</v>
      </c>
      <c r="C24" s="118" t="inlineStr">
        <is>
          <t>ANALOG9004273434</t>
        </is>
      </c>
      <c r="D24" s="192" t="n">
        <v>44626</v>
      </c>
      <c r="E24" s="181" t="n">
        <v>19.59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2" t="n"/>
      <c r="DA24" s="182" t="n"/>
      <c r="DB24" s="189" t="n">
        <v>19.59</v>
      </c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2" t="n"/>
      <c r="EH24" s="182" t="n"/>
      <c r="EI24" s="182" t="n"/>
      <c r="EJ24" s="182" t="n"/>
      <c r="EK24" s="182" t="n"/>
      <c r="EL24" s="182" t="n"/>
      <c r="EM24" s="182" t="n"/>
      <c r="EN24" s="182" t="n"/>
      <c r="EO24" s="182" t="n"/>
      <c r="EP24" s="182" t="n"/>
      <c r="EQ24" s="182" t="n"/>
      <c r="ER24" s="182" t="n"/>
      <c r="ES24" s="182" t="n"/>
      <c r="ET24" s="182" t="n"/>
      <c r="EU24" s="182" t="n"/>
      <c r="EV24" s="182" t="n"/>
      <c r="EW24" s="182" t="n"/>
      <c r="EX24" s="208" t="n"/>
      <c r="EY24" s="182" t="n"/>
      <c r="EZ24" s="182" t="n"/>
      <c r="FA24" s="182" t="n"/>
      <c r="FB24" s="182" t="n"/>
      <c r="FC24" s="182" t="n"/>
      <c r="FD24" s="182" t="n"/>
      <c r="FE24" s="182" t="n"/>
      <c r="FF24" s="182" t="n"/>
      <c r="FG24" s="182" t="n"/>
      <c r="FH24" s="182" t="n"/>
      <c r="FI24" s="182" t="n"/>
      <c r="FJ24" s="182" t="n"/>
      <c r="FK24" s="184" t="n"/>
      <c r="FL24" s="182" t="n"/>
      <c r="FM24" s="185">
        <f>SUM(F24:FK24)</f>
        <v/>
      </c>
      <c r="FN24" s="186">
        <f>E24-FM24</f>
        <v/>
      </c>
    </row>
    <row r="25" ht="18.95" customHeight="1">
      <c r="A25" s="5" t="n">
        <v>24</v>
      </c>
      <c r="B25" s="246" t="n">
        <v>44656</v>
      </c>
      <c r="C25" s="124" t="inlineStr">
        <is>
          <t>ANALOG9004260530</t>
        </is>
      </c>
      <c r="D25" s="192" t="n">
        <v>44622</v>
      </c>
      <c r="E25" s="181" t="n">
        <v>19.55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9" t="n">
        <v>19.55</v>
      </c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2" t="n"/>
      <c r="EH25" s="182" t="n"/>
      <c r="EI25" s="182" t="n"/>
      <c r="EJ25" s="182" t="n"/>
      <c r="EK25" s="182" t="n"/>
      <c r="EL25" s="182" t="n"/>
      <c r="EM25" s="182" t="n"/>
      <c r="EN25" s="182" t="n"/>
      <c r="EO25" s="182" t="n"/>
      <c r="EP25" s="182" t="n"/>
      <c r="EQ25" s="182" t="n"/>
      <c r="ER25" s="182" t="n"/>
      <c r="ES25" s="182" t="n"/>
      <c r="ET25" s="182" t="n"/>
      <c r="EU25" s="182" t="n"/>
      <c r="EV25" s="182" t="n"/>
      <c r="EW25" s="182" t="n"/>
      <c r="EX25" s="208" t="n"/>
      <c r="EY25" s="182" t="n"/>
      <c r="EZ25" s="182" t="n"/>
      <c r="FA25" s="182" t="n"/>
      <c r="FB25" s="182" t="n"/>
      <c r="FC25" s="182" t="n"/>
      <c r="FD25" s="182" t="n"/>
      <c r="FE25" s="182" t="n"/>
      <c r="FF25" s="182" t="n"/>
      <c r="FG25" s="182" t="n"/>
      <c r="FH25" s="182" t="n"/>
      <c r="FI25" s="182" t="n"/>
      <c r="FJ25" s="182" t="n"/>
      <c r="FK25" s="184" t="n"/>
      <c r="FL25" s="182" t="n"/>
      <c r="FM25" s="185">
        <f>SUM(F25:FK25)</f>
        <v/>
      </c>
      <c r="FN25" s="186">
        <f>E25-FM25</f>
        <v/>
      </c>
    </row>
    <row r="26" ht="18" customHeight="1">
      <c r="A26" s="5" t="n">
        <v>25</v>
      </c>
      <c r="B26" s="179" t="n">
        <v>44656</v>
      </c>
      <c r="C26" s="68" t="inlineStr">
        <is>
          <t>7-651-38656</t>
        </is>
      </c>
      <c r="D26" s="180" t="n">
        <v>44595</v>
      </c>
      <c r="E26" s="181" t="n">
        <v>1961.24</v>
      </c>
      <c r="F26" s="182" t="n"/>
      <c r="G26" s="182" t="n"/>
      <c r="H26" s="189" t="n">
        <v>55.55</v>
      </c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9" t="n">
        <v>33.51</v>
      </c>
      <c r="Y26" s="182" t="n"/>
      <c r="Z26" s="182" t="n"/>
      <c r="AA26" s="182" t="n"/>
      <c r="AB26" s="182" t="n"/>
      <c r="AC26" s="189" t="n">
        <v>79.09</v>
      </c>
      <c r="AD26" s="182" t="n"/>
      <c r="AE26" s="182" t="n"/>
      <c r="AF26" s="182" t="n"/>
      <c r="AG26" s="182" t="n"/>
      <c r="AH26" s="182" t="n"/>
      <c r="AI26" s="182" t="n"/>
      <c r="AJ26" s="208" t="n"/>
      <c r="AK26" s="208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9" t="n">
        <v>9.49</v>
      </c>
      <c r="AX26" s="189" t="n"/>
      <c r="AY26" s="182" t="n"/>
      <c r="AZ26" s="182" t="n"/>
      <c r="BA26" s="182" t="n"/>
      <c r="BB26" s="189" t="n">
        <v>31.31</v>
      </c>
      <c r="BC26" s="189" t="n">
        <v>10.78</v>
      </c>
      <c r="BD26" s="189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9" t="n">
        <v>24.15</v>
      </c>
      <c r="BN26" s="189" t="n">
        <v>10.78</v>
      </c>
      <c r="BO26" s="182" t="n"/>
      <c r="BP26" s="189" t="n">
        <v>25.51</v>
      </c>
      <c r="BQ26" s="189" t="n">
        <v>13.27</v>
      </c>
      <c r="BR26" s="182" t="n"/>
      <c r="BS26" s="182" t="n"/>
      <c r="BT26" s="182" t="n"/>
      <c r="BU26" s="182" t="n"/>
      <c r="BV26" s="189" t="n">
        <v>59.12</v>
      </c>
      <c r="BW26" s="182" t="n"/>
      <c r="BX26" s="182" t="n"/>
      <c r="BY26" s="182" t="n"/>
      <c r="BZ26" s="182" t="n"/>
      <c r="CA26" s="182" t="n"/>
      <c r="CB26" s="189" t="n">
        <v>17.02</v>
      </c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9" t="n">
        <v>9.98</v>
      </c>
      <c r="CP26" s="182" t="n"/>
      <c r="CQ26" s="189">
        <f>563.94+9.49</f>
        <v/>
      </c>
      <c r="CR26" s="189" t="n">
        <v>386.08</v>
      </c>
      <c r="CS26" s="182" t="n"/>
      <c r="CT26" s="182" t="n"/>
      <c r="CU26" s="182" t="n"/>
      <c r="CV26" s="182" t="n"/>
      <c r="CW26" s="189" t="n">
        <v>6.22</v>
      </c>
      <c r="CX26" s="182" t="n"/>
      <c r="CY26" s="189" t="n">
        <v>280.97</v>
      </c>
      <c r="CZ26" s="189" t="n">
        <v>11.12</v>
      </c>
      <c r="DA26" s="189" t="n">
        <v>31.82</v>
      </c>
      <c r="DB26" s="182" t="n"/>
      <c r="DC26" s="189" t="n">
        <v>5.65</v>
      </c>
      <c r="DD26" s="189" t="n">
        <v>27.01</v>
      </c>
      <c r="DE26" s="182" t="n"/>
      <c r="DF26" s="182" t="n"/>
      <c r="DG26" s="189" t="n">
        <v>19.6</v>
      </c>
      <c r="DH26" s="182" t="n"/>
      <c r="DI26" s="182" t="n"/>
      <c r="DJ26" s="189" t="n">
        <v>42.18</v>
      </c>
      <c r="DK26" s="182" t="n"/>
      <c r="DL26" s="182" t="n"/>
      <c r="DM26" s="189" t="n">
        <v>13.58</v>
      </c>
      <c r="DN26" s="182" t="n"/>
      <c r="DO26" s="189" t="n">
        <v>14.25</v>
      </c>
      <c r="DP26" s="182" t="n"/>
      <c r="DQ26" s="182" t="n"/>
      <c r="DR26" s="182" t="n"/>
      <c r="DS26" s="182" t="n"/>
      <c r="DT26" s="189" t="n">
        <v>9.52</v>
      </c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2" t="n"/>
      <c r="EH26" s="182" t="n"/>
      <c r="EI26" s="182" t="n"/>
      <c r="EJ26" s="182" t="n"/>
      <c r="EK26" s="182" t="n"/>
      <c r="EL26" s="189" t="n">
        <v>27.88</v>
      </c>
      <c r="EM26" s="182" t="n"/>
      <c r="EN26" s="182" t="n"/>
      <c r="EO26" s="182" t="n"/>
      <c r="EP26" s="182" t="n"/>
      <c r="EQ26" s="182" t="n"/>
      <c r="ER26" s="189" t="n">
        <v>18.53</v>
      </c>
      <c r="ES26" s="182" t="n"/>
      <c r="ET26" s="189" t="n">
        <v>10.82</v>
      </c>
      <c r="EU26" s="189" t="n">
        <v>13.06</v>
      </c>
      <c r="EV26" s="208" t="n"/>
      <c r="EW26" s="182" t="n"/>
      <c r="EX26" s="208" t="n"/>
      <c r="EY26" s="182" t="n"/>
      <c r="EZ26" s="182" t="n"/>
      <c r="FA26" s="189" t="n">
        <v>30.73</v>
      </c>
      <c r="FB26" s="189" t="n"/>
      <c r="FC26" s="189" t="n"/>
      <c r="FD26" s="189" t="n"/>
      <c r="FE26" s="182" t="n"/>
      <c r="FF26" s="182" t="n"/>
      <c r="FG26" s="182" t="n"/>
      <c r="FH26" s="182" t="n"/>
      <c r="FI26" s="182" t="n"/>
      <c r="FJ26" s="182" t="n"/>
      <c r="FK26" s="201" t="n">
        <v>22.24</v>
      </c>
      <c r="FL26" s="189" t="n">
        <v>36.99</v>
      </c>
      <c r="FM26" s="185">
        <f>SUM(F26:FL26)</f>
        <v/>
      </c>
      <c r="FN26" s="186">
        <f>E26-FM26</f>
        <v/>
      </c>
    </row>
    <row r="27" ht="18" customHeight="1">
      <c r="A27" s="5" t="n">
        <v>26</v>
      </c>
      <c r="B27" s="179" t="n">
        <v>44656</v>
      </c>
      <c r="C27" s="68" t="inlineStr">
        <is>
          <t>3-462-91859</t>
        </is>
      </c>
      <c r="D27" s="180" t="n">
        <v>44596</v>
      </c>
      <c r="E27" s="181" t="n">
        <v>7541.86</v>
      </c>
      <c r="F27" s="182" t="n"/>
      <c r="G27" s="182" t="n"/>
      <c r="H27" s="189" t="n">
        <v>270.7</v>
      </c>
      <c r="I27" s="182" t="n"/>
      <c r="J27" s="189" t="n">
        <v>200.15</v>
      </c>
      <c r="K27" s="182" t="n"/>
      <c r="L27" s="182" t="n"/>
      <c r="M27" s="182" t="n"/>
      <c r="N27" s="189" t="n">
        <v>265.44</v>
      </c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9" t="n">
        <v>336.62</v>
      </c>
      <c r="AF27" s="182" t="n"/>
      <c r="AG27" s="182" t="n"/>
      <c r="AH27" s="182" t="n"/>
      <c r="AI27" s="189" t="n">
        <v>138.53</v>
      </c>
      <c r="AJ27" s="208" t="n"/>
      <c r="AK27" s="208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9" t="n">
        <v>58.97</v>
      </c>
      <c r="BD27" s="189" t="n"/>
      <c r="BE27" s="182" t="n"/>
      <c r="BF27" s="182" t="n"/>
      <c r="BG27" s="182" t="n"/>
      <c r="BH27" s="189" t="n">
        <v>139.01</v>
      </c>
      <c r="BI27" s="182" t="n"/>
      <c r="BJ27" s="182" t="n"/>
      <c r="BK27" s="182" t="n"/>
      <c r="BL27" s="182" t="n"/>
      <c r="BM27" s="182" t="n"/>
      <c r="BN27" s="189" t="n">
        <v>107.02</v>
      </c>
      <c r="BO27" s="182" t="n"/>
      <c r="BP27" s="189" t="n">
        <v>56.07</v>
      </c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9" t="n">
        <v>881.63</v>
      </c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9" t="n">
        <v>276.89</v>
      </c>
      <c r="DB27" s="182" t="n"/>
      <c r="DC27" s="182" t="n"/>
      <c r="DD27" s="182" t="n"/>
      <c r="DE27" s="182" t="n"/>
      <c r="DF27" s="182" t="n"/>
      <c r="DG27" s="189" t="n">
        <v>847.45</v>
      </c>
      <c r="DH27" s="189" t="n">
        <v>630.34</v>
      </c>
      <c r="DI27" s="182" t="n"/>
      <c r="DJ27" s="182" t="n"/>
      <c r="DK27" s="182" t="n"/>
      <c r="DL27" s="182" t="n"/>
      <c r="DM27" s="189" t="n">
        <v>894.96</v>
      </c>
      <c r="DN27" s="182" t="n"/>
      <c r="DO27" s="189" t="n">
        <v>1336</v>
      </c>
      <c r="DP27" s="182" t="n"/>
      <c r="DQ27" s="182" t="n"/>
      <c r="DR27" s="182" t="n"/>
      <c r="DS27" s="182" t="n"/>
      <c r="DT27" s="182" t="n"/>
      <c r="DU27" s="182" t="n"/>
      <c r="DV27" s="182" t="n"/>
      <c r="DW27" s="182" t="n"/>
      <c r="DX27" s="189" t="n">
        <v>122.06</v>
      </c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2" t="n"/>
      <c r="EL27" s="182" t="n"/>
      <c r="EM27" s="182" t="n"/>
      <c r="EN27" s="182" t="n"/>
      <c r="EO27" s="182" t="n"/>
      <c r="EP27" s="182" t="n"/>
      <c r="EQ27" s="182" t="n"/>
      <c r="ER27" s="182" t="n"/>
      <c r="ES27" s="182" t="n"/>
      <c r="ET27" s="182" t="n"/>
      <c r="EU27" s="182" t="n"/>
      <c r="EV27" s="208" t="n"/>
      <c r="EW27" s="189" t="n">
        <v>615.28</v>
      </c>
      <c r="EX27" s="208" t="n"/>
      <c r="EY27" s="182" t="n"/>
      <c r="EZ27" s="182" t="n"/>
      <c r="FA27" s="189" t="n">
        <v>364.74</v>
      </c>
      <c r="FB27" s="189" t="n"/>
      <c r="FC27" s="189" t="n"/>
      <c r="FD27" s="189" t="n"/>
      <c r="FE27" s="182" t="n"/>
      <c r="FF27" s="182" t="n"/>
      <c r="FG27" s="182" t="n"/>
      <c r="FH27" s="182" t="n"/>
      <c r="FI27" s="182" t="n"/>
      <c r="FJ27" s="182" t="n"/>
      <c r="FK27" s="184" t="n"/>
      <c r="FL27" s="182" t="n"/>
      <c r="FM27" s="185">
        <f>SUM(F27:FL27)</f>
        <v/>
      </c>
      <c r="FN27" s="186">
        <f>E27-FM27</f>
        <v/>
      </c>
    </row>
    <row r="28" ht="18" customHeight="1">
      <c r="A28" s="5" t="n">
        <v>27</v>
      </c>
      <c r="B28" s="179" t="n">
        <v>44656</v>
      </c>
      <c r="C28" s="68" t="inlineStr">
        <is>
          <t>7-657-43454</t>
        </is>
      </c>
      <c r="D28" s="180" t="n">
        <v>44602</v>
      </c>
      <c r="E28" s="181" t="n">
        <v>772.16</v>
      </c>
      <c r="F28" s="182" t="n"/>
      <c r="G28" s="182" t="n"/>
      <c r="H28" s="189" t="n">
        <v>45.66</v>
      </c>
      <c r="I28" s="182" t="n"/>
      <c r="J28" s="182" t="n"/>
      <c r="K28" s="182" t="n"/>
      <c r="L28" s="189" t="n">
        <v>23.54</v>
      </c>
      <c r="M28" s="189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9" t="n">
        <v>9.52</v>
      </c>
      <c r="Z28" s="189" t="n"/>
      <c r="AA28" s="182" t="n"/>
      <c r="AB28" s="182" t="n"/>
      <c r="AC28" s="189" t="n">
        <v>35</v>
      </c>
      <c r="AD28" s="182" t="n"/>
      <c r="AE28" s="182" t="n"/>
      <c r="AF28" s="189" t="n">
        <v>30.38</v>
      </c>
      <c r="AG28" s="189" t="n">
        <v>10.82</v>
      </c>
      <c r="AH28" s="182" t="n"/>
      <c r="AI28" s="182" t="n"/>
      <c r="AJ28" s="208" t="n"/>
      <c r="AK28" s="208" t="n"/>
      <c r="AL28" s="182" t="n"/>
      <c r="AM28" s="208" t="n"/>
      <c r="AN28" s="208" t="n"/>
      <c r="AO28" s="208" t="n"/>
      <c r="AP28" s="208" t="n"/>
      <c r="AQ28" s="208" t="n"/>
      <c r="AR28" s="208" t="n"/>
      <c r="AS28" s="189" t="n">
        <v>35.11</v>
      </c>
      <c r="AT28" s="182" t="n"/>
      <c r="AU28" s="182" t="n"/>
      <c r="AV28" s="182" t="n"/>
      <c r="AW28" s="189" t="n">
        <v>10.82</v>
      </c>
      <c r="AX28" s="189" t="n"/>
      <c r="AY28" s="182" t="n"/>
      <c r="AZ28" s="189" t="n">
        <v>14.9</v>
      </c>
      <c r="BA28" s="182" t="n"/>
      <c r="BB28" s="189" t="n">
        <v>9.52</v>
      </c>
      <c r="BC28" s="189" t="n">
        <v>15.71</v>
      </c>
      <c r="BD28" s="189" t="n"/>
      <c r="BE28" s="182" t="n"/>
      <c r="BF28" s="182" t="n"/>
      <c r="BG28" s="182" t="n"/>
      <c r="BH28" s="182" t="n"/>
      <c r="BI28" s="182" t="n"/>
      <c r="BJ28" s="182" t="n"/>
      <c r="BK28" s="182" t="n"/>
      <c r="BL28" s="189" t="n">
        <v>36.8</v>
      </c>
      <c r="BM28" s="189" t="n">
        <v>9.32</v>
      </c>
      <c r="BN28" s="182" t="n"/>
      <c r="BO28" s="182" t="n"/>
      <c r="BP28" s="182" t="n"/>
      <c r="BQ28" s="189" t="n">
        <v>10.82</v>
      </c>
      <c r="BR28" s="182" t="n"/>
      <c r="BS28" s="189" t="n">
        <v>10.82</v>
      </c>
      <c r="BT28" s="182" t="n"/>
      <c r="BU28" s="182" t="n"/>
      <c r="BV28" s="189" t="n">
        <v>21.64</v>
      </c>
      <c r="BW28" s="182" t="n"/>
      <c r="BX28" s="182" t="n"/>
      <c r="BY28" s="182" t="n"/>
      <c r="BZ28" s="182" t="n"/>
      <c r="CA28" s="182" t="n"/>
      <c r="CB28" s="189" t="n">
        <v>45.16</v>
      </c>
      <c r="CC28" s="189" t="n">
        <v>13.27</v>
      </c>
      <c r="CD28" s="189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9" t="n">
        <v>131.42</v>
      </c>
      <c r="CR28" s="189" t="n">
        <v>57.87</v>
      </c>
      <c r="CS28" s="182" t="n"/>
      <c r="CT28" s="189" t="n">
        <v>52.19</v>
      </c>
      <c r="CU28" s="182" t="n"/>
      <c r="CV28" s="182" t="n"/>
      <c r="CW28" s="189" t="n">
        <v>12.42</v>
      </c>
      <c r="CX28" s="182" t="n"/>
      <c r="CY28" s="182" t="n"/>
      <c r="CZ28" s="182" t="n"/>
      <c r="DA28" s="189" t="n">
        <v>10.82</v>
      </c>
      <c r="DB28" s="182" t="n"/>
      <c r="DC28" s="182" t="n"/>
      <c r="DD28" s="182" t="n"/>
      <c r="DE28" s="182" t="n"/>
      <c r="DF28" s="182" t="n"/>
      <c r="DG28" s="182" t="n"/>
      <c r="DH28" s="189" t="n">
        <v>14.25</v>
      </c>
      <c r="DI28" s="182" t="n"/>
      <c r="DJ28" s="189" t="n">
        <v>7.06</v>
      </c>
      <c r="DK28" s="182" t="n"/>
      <c r="DL28" s="182" t="n"/>
      <c r="DM28" s="189" t="n">
        <v>5.65</v>
      </c>
      <c r="DN28" s="182" t="n"/>
      <c r="DO28" s="189" t="n">
        <v>19.9</v>
      </c>
      <c r="DP28" s="182" t="n"/>
      <c r="DQ28" s="189" t="n">
        <v>12.71</v>
      </c>
      <c r="DR28" s="182" t="n"/>
      <c r="DS28" s="182" t="n"/>
      <c r="DT28" s="182" t="n"/>
      <c r="DU28" s="182" t="n"/>
      <c r="DV28" s="182" t="n"/>
      <c r="DW28" s="182" t="n"/>
      <c r="DX28" s="182" t="n"/>
      <c r="DY28" s="182" t="n"/>
      <c r="DZ28" s="182" t="n"/>
      <c r="EA28" s="182" t="n"/>
      <c r="EB28" s="182" t="n"/>
      <c r="EC28" s="182" t="n"/>
      <c r="ED28" s="182" t="n"/>
      <c r="EE28" s="182" t="n"/>
      <c r="EF28" s="182" t="n"/>
      <c r="EG28" s="182" t="n"/>
      <c r="EH28" s="182" t="n"/>
      <c r="EI28" s="182" t="n"/>
      <c r="EJ28" s="182" t="n"/>
      <c r="EK28" s="182" t="n"/>
      <c r="EL28" s="182" t="n"/>
      <c r="EM28" s="182" t="n"/>
      <c r="EN28" s="182" t="n"/>
      <c r="EO28" s="182" t="n"/>
      <c r="EP28" s="182" t="n"/>
      <c r="EQ28" s="182" t="n"/>
      <c r="ER28" s="182" t="n"/>
      <c r="ES28" s="182" t="n"/>
      <c r="ET28" s="189" t="n">
        <v>21.1</v>
      </c>
      <c r="EU28" s="182" t="n"/>
      <c r="EV28" s="208" t="n"/>
      <c r="EW28" s="182" t="n"/>
      <c r="EX28" s="208" t="n"/>
      <c r="EY28" s="182" t="n"/>
      <c r="EZ28" s="182" t="n"/>
      <c r="FA28" s="189" t="n">
        <v>11.27</v>
      </c>
      <c r="FB28" s="189" t="n"/>
      <c r="FC28" s="189" t="n"/>
      <c r="FD28" s="189" t="n"/>
      <c r="FE28" s="182" t="n"/>
      <c r="FF28" s="182" t="n"/>
      <c r="FG28" s="182" t="n"/>
      <c r="FH28" s="182" t="n"/>
      <c r="FI28" s="182" t="n"/>
      <c r="FJ28" s="182" t="n"/>
      <c r="FK28" s="201" t="n">
        <v>13.11</v>
      </c>
      <c r="FL28" s="189" t="n">
        <v>13.58</v>
      </c>
      <c r="FM28" s="185">
        <f>SUM(F28:FL28)</f>
        <v/>
      </c>
      <c r="FN28" s="186">
        <f>E28-FM28</f>
        <v/>
      </c>
    </row>
    <row r="29" ht="18" customHeight="1">
      <c r="A29" s="5" t="n">
        <v>28</v>
      </c>
      <c r="B29" s="179" t="n">
        <v>44656</v>
      </c>
      <c r="C29" s="68" t="inlineStr">
        <is>
          <t>3-465-19968</t>
        </is>
      </c>
      <c r="D29" s="180" t="n">
        <v>44603</v>
      </c>
      <c r="E29" s="181" t="n">
        <v>5917.66</v>
      </c>
      <c r="F29" s="182" t="n"/>
      <c r="G29" s="182" t="n"/>
      <c r="H29" s="189" t="n">
        <v>107.39</v>
      </c>
      <c r="I29" s="189" t="n">
        <v>108.69</v>
      </c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9" t="n">
        <v>238.28</v>
      </c>
      <c r="T29" s="182" t="n"/>
      <c r="U29" s="182" t="n"/>
      <c r="V29" s="182" t="n"/>
      <c r="W29" s="182" t="n"/>
      <c r="X29" s="182" t="n"/>
      <c r="Y29" s="189" t="n">
        <v>217.63</v>
      </c>
      <c r="Z29" s="189" t="n"/>
      <c r="AA29" s="182" t="n"/>
      <c r="AB29" s="182" t="n"/>
      <c r="AC29" s="189" t="n">
        <v>208.26</v>
      </c>
      <c r="AD29" s="182" t="n"/>
      <c r="AE29" s="182" t="n"/>
      <c r="AF29" s="189" t="n">
        <v>208.26</v>
      </c>
      <c r="AG29" s="182" t="n"/>
      <c r="AH29" s="182" t="n"/>
      <c r="AI29" s="182" t="n"/>
      <c r="AJ29" s="208" t="n"/>
      <c r="AK29" s="208" t="n"/>
      <c r="AL29" s="182" t="n"/>
      <c r="AM29" s="208" t="n"/>
      <c r="AN29" s="208" t="n"/>
      <c r="AO29" s="208" t="n"/>
      <c r="AP29" s="208" t="n"/>
      <c r="AQ29" s="208" t="n"/>
      <c r="AR29" s="208" t="n"/>
      <c r="AS29" s="182" t="n"/>
      <c r="AT29" s="182" t="n"/>
      <c r="AU29" s="182" t="n"/>
      <c r="AV29" s="182" t="n"/>
      <c r="AW29" s="182" t="n"/>
      <c r="AX29" s="182" t="n"/>
      <c r="AY29" s="182" t="n"/>
      <c r="AZ29" s="189" t="n">
        <v>307.77</v>
      </c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9" t="n">
        <v>57.65</v>
      </c>
      <c r="BO29" s="182" t="n"/>
      <c r="BP29" s="189" t="n">
        <v>247.96</v>
      </c>
      <c r="BQ29" s="182" t="n"/>
      <c r="BR29" s="182" t="n"/>
      <c r="BS29" s="182" t="n"/>
      <c r="BT29" s="182" t="n"/>
      <c r="BU29" s="182" t="n"/>
      <c r="BV29" s="182" t="n"/>
      <c r="BW29" s="182" t="n"/>
      <c r="BX29" s="189" t="n">
        <v>353.24</v>
      </c>
      <c r="BY29" s="182" t="n"/>
      <c r="BZ29" s="182" t="n"/>
      <c r="CA29" s="182" t="n"/>
      <c r="CB29" s="189" t="n">
        <v>208.26</v>
      </c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9" t="n">
        <v>255.53</v>
      </c>
      <c r="CP29" s="182" t="n"/>
      <c r="CQ29" s="182" t="n"/>
      <c r="CR29" s="189" t="n">
        <v>883.35</v>
      </c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9" t="n">
        <v>122.06</v>
      </c>
      <c r="DE29" s="182" t="n"/>
      <c r="DF29" s="182" t="n"/>
      <c r="DG29" s="182" t="n"/>
      <c r="DH29" s="189" t="n">
        <v>468.2</v>
      </c>
      <c r="DI29" s="182" t="n"/>
      <c r="DJ29" s="182" t="n"/>
      <c r="DK29" s="182" t="n"/>
      <c r="DL29" s="182" t="n"/>
      <c r="DM29" s="189" t="n">
        <v>514.01</v>
      </c>
      <c r="DN29" s="182" t="n"/>
      <c r="DO29" s="189" t="n">
        <v>668.51</v>
      </c>
      <c r="DP29" s="189" t="n">
        <v>149.88</v>
      </c>
      <c r="DQ29" s="182" t="n"/>
      <c r="DR29" s="189" t="n">
        <v>122.49</v>
      </c>
      <c r="DS29" s="182" t="n"/>
      <c r="DT29" s="182" t="n"/>
      <c r="DU29" s="182" t="n"/>
      <c r="DV29" s="189" t="n">
        <v>179.42</v>
      </c>
      <c r="DW29" s="182" t="n"/>
      <c r="DX29" s="182" t="n"/>
      <c r="DY29" s="182" t="n"/>
      <c r="DZ29" s="182" t="n"/>
      <c r="EA29" s="182" t="n"/>
      <c r="EB29" s="182" t="n"/>
      <c r="EC29" s="182" t="n"/>
      <c r="ED29" s="189" t="n">
        <v>122.06</v>
      </c>
      <c r="EE29" s="182" t="n"/>
      <c r="EF29" s="182" t="n"/>
      <c r="EG29" s="182" t="n"/>
      <c r="EH29" s="182" t="n"/>
      <c r="EI29" s="182" t="n"/>
      <c r="EJ29" s="182" t="n"/>
      <c r="EK29" s="182" t="n"/>
      <c r="EL29" s="182" t="n"/>
      <c r="EM29" s="182" t="n"/>
      <c r="EN29" s="182" t="n"/>
      <c r="EO29" s="182" t="n"/>
      <c r="EP29" s="182" t="n"/>
      <c r="EQ29" s="182" t="n"/>
      <c r="ER29" s="182" t="n"/>
      <c r="ES29" s="182" t="n"/>
      <c r="ET29" s="182" t="n"/>
      <c r="EU29" s="182" t="n"/>
      <c r="EV29" s="208" t="n"/>
      <c r="EW29" s="189" t="n">
        <v>168.76</v>
      </c>
      <c r="EX29" s="208" t="n"/>
      <c r="EY29" s="182" t="n"/>
      <c r="EZ29" s="182" t="n"/>
      <c r="FA29" s="182" t="n"/>
      <c r="FB29" s="182" t="n"/>
      <c r="FC29" s="182" t="n"/>
      <c r="FD29" s="182" t="n"/>
      <c r="FE29" s="182" t="n"/>
      <c r="FF29" s="182" t="n"/>
      <c r="FG29" s="182" t="n"/>
      <c r="FH29" s="182" t="n"/>
      <c r="FI29" s="182" t="n"/>
      <c r="FJ29" s="182" t="n"/>
      <c r="FK29" s="184" t="n"/>
      <c r="FL29" s="182" t="n"/>
      <c r="FM29" s="185">
        <f>SUM(F29:FL29)</f>
        <v/>
      </c>
      <c r="FN29" s="186">
        <f>E29-FM29</f>
        <v/>
      </c>
    </row>
    <row r="30" ht="18" customHeight="1">
      <c r="A30" s="5" t="n">
        <v>29</v>
      </c>
      <c r="B30" s="179" t="n">
        <v>44656</v>
      </c>
      <c r="C30" s="68" t="inlineStr">
        <is>
          <t>7-666-25454</t>
        </is>
      </c>
      <c r="D30" s="180" t="n">
        <v>44609</v>
      </c>
      <c r="E30" s="181" t="n">
        <v>1200.09</v>
      </c>
      <c r="F30" s="182" t="n"/>
      <c r="G30" s="182" t="n"/>
      <c r="H30" s="189" t="n">
        <v>81.65000000000001</v>
      </c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9" t="n">
        <v>10.82</v>
      </c>
      <c r="AG30" s="182" t="n"/>
      <c r="AH30" s="182" t="n"/>
      <c r="AI30" s="182" t="n"/>
      <c r="AJ30" s="208" t="n"/>
      <c r="AK30" s="208" t="n"/>
      <c r="AL30" s="189" t="n">
        <v>6.26</v>
      </c>
      <c r="AM30" s="208" t="n"/>
      <c r="AN30" s="208" t="n"/>
      <c r="AO30" s="208" t="n"/>
      <c r="AP30" s="208" t="n"/>
      <c r="AQ30" s="208" t="n"/>
      <c r="AR30" s="208" t="n"/>
      <c r="AS30" s="189" t="n">
        <v>29.9</v>
      </c>
      <c r="AT30" s="182" t="n"/>
      <c r="AU30" s="182" t="n"/>
      <c r="AV30" s="182" t="n"/>
      <c r="AW30" s="182" t="n"/>
      <c r="AX30" s="182" t="n"/>
      <c r="AY30" s="189" t="n">
        <v>10.86</v>
      </c>
      <c r="AZ30" s="182" t="n"/>
      <c r="BA30" s="182" t="n"/>
      <c r="BB30" s="182" t="n"/>
      <c r="BC30" s="189" t="n">
        <v>13.76</v>
      </c>
      <c r="BD30" s="189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9" t="n">
        <v>19.52</v>
      </c>
      <c r="BN30" s="189" t="n">
        <v>22.09</v>
      </c>
      <c r="BO30" s="182" t="n"/>
      <c r="BP30" s="182" t="n"/>
      <c r="BQ30" s="182" t="n"/>
      <c r="BR30" s="189" t="n">
        <v>22.02</v>
      </c>
      <c r="BS30" s="189" t="n">
        <v>13.31</v>
      </c>
      <c r="BT30" s="182" t="n"/>
      <c r="BU30" s="182" t="n"/>
      <c r="BV30" s="189" t="n">
        <v>31.59</v>
      </c>
      <c r="BW30" s="182" t="n"/>
      <c r="BX30" s="182" t="n"/>
      <c r="BY30" s="182" t="n"/>
      <c r="BZ30" s="182" t="n"/>
      <c r="CA30" s="182" t="n"/>
      <c r="CB30" s="189" t="n">
        <v>9.56</v>
      </c>
      <c r="CC30" s="182" t="n"/>
      <c r="CD30" s="182" t="n"/>
      <c r="CE30" s="189" t="n">
        <v>14.56</v>
      </c>
      <c r="CF30" s="189" t="n"/>
      <c r="CG30" s="189" t="n"/>
      <c r="CH30" s="189" t="n"/>
      <c r="CI30" s="189" t="n"/>
      <c r="CJ30" s="182" t="n"/>
      <c r="CK30" s="182" t="n"/>
      <c r="CL30" s="182" t="n"/>
      <c r="CM30" s="182" t="n"/>
      <c r="CN30" s="182" t="n"/>
      <c r="CO30" s="182" t="n"/>
      <c r="CP30" s="182" t="n"/>
      <c r="CQ30" s="189" t="n">
        <v>173.22</v>
      </c>
      <c r="CR30" s="189" t="n">
        <v>222.88</v>
      </c>
      <c r="CS30" s="182" t="n"/>
      <c r="CT30" s="189" t="n">
        <v>69.48</v>
      </c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2" t="n"/>
      <c r="DG30" s="189" t="n">
        <v>5.65</v>
      </c>
      <c r="DH30" s="182" t="n"/>
      <c r="DI30" s="182" t="n"/>
      <c r="DJ30" s="189" t="n">
        <v>32.07</v>
      </c>
      <c r="DK30" s="182" t="n"/>
      <c r="DL30" s="182" t="n"/>
      <c r="DM30" s="189" t="n">
        <v>33.06</v>
      </c>
      <c r="DN30" s="182" t="n"/>
      <c r="DO30" s="189" t="n">
        <v>14.25</v>
      </c>
      <c r="DP30" s="189" t="n">
        <v>5.65</v>
      </c>
      <c r="DQ30" s="189" t="n">
        <v>23.14</v>
      </c>
      <c r="DR30" s="182" t="n"/>
      <c r="DS30" s="182" t="n"/>
      <c r="DT30" s="182" t="n"/>
      <c r="DU30" s="182" t="n"/>
      <c r="DV30" s="182" t="n"/>
      <c r="DW30" s="182" t="n"/>
      <c r="DX30" s="182" t="n"/>
      <c r="DY30" s="182" t="n"/>
      <c r="DZ30" s="182" t="n"/>
      <c r="EA30" s="182" t="n"/>
      <c r="EB30" s="189" t="n">
        <v>5.67</v>
      </c>
      <c r="EC30" s="182" t="n"/>
      <c r="ED30" s="182" t="n"/>
      <c r="EE30" s="182" t="n"/>
      <c r="EF30" s="182" t="n"/>
      <c r="EG30" s="182" t="n"/>
      <c r="EH30" s="182" t="n"/>
      <c r="EI30" s="189" t="n">
        <v>10.86</v>
      </c>
      <c r="EJ30" s="189" t="n">
        <v>218.53</v>
      </c>
      <c r="EK30" s="182" t="n"/>
      <c r="EL30" s="182" t="n"/>
      <c r="EM30" s="182" t="n"/>
      <c r="EN30" s="182" t="n"/>
      <c r="EO30" s="182" t="n"/>
      <c r="EP30" s="182" t="n"/>
      <c r="EQ30" s="182" t="n"/>
      <c r="ER30" s="189" t="n">
        <v>20.91</v>
      </c>
      <c r="ES30" s="189" t="n">
        <v>8.289999999999999</v>
      </c>
      <c r="ET30" s="182" t="n"/>
      <c r="EU30" s="189" t="n">
        <v>33.32</v>
      </c>
      <c r="EV30" s="208" t="n"/>
      <c r="EW30" s="189" t="n">
        <v>16.42</v>
      </c>
      <c r="EX30" s="208" t="n"/>
      <c r="EY30" s="182" t="n"/>
      <c r="EZ30" s="182" t="n"/>
      <c r="FA30" s="182" t="n"/>
      <c r="FB30" s="182" t="n"/>
      <c r="FC30" s="182" t="n"/>
      <c r="FD30" s="182" t="n"/>
      <c r="FE30" s="182" t="n"/>
      <c r="FF30" s="182" t="n"/>
      <c r="FG30" s="182" t="n"/>
      <c r="FH30" s="182" t="n"/>
      <c r="FI30" s="182" t="n"/>
      <c r="FJ30" s="182" t="n"/>
      <c r="FK30" s="201" t="n">
        <v>9.52</v>
      </c>
      <c r="FL30" s="189" t="n">
        <v>11.27</v>
      </c>
      <c r="FM30" s="185">
        <f>SUM(F30:FL30)</f>
        <v/>
      </c>
      <c r="FN30" s="186">
        <f>E30-FM30</f>
        <v/>
      </c>
    </row>
    <row r="31" ht="18" customHeight="1">
      <c r="A31" s="5" t="n">
        <v>30</v>
      </c>
      <c r="B31" s="179" t="n">
        <v>44656</v>
      </c>
      <c r="C31" s="68" t="inlineStr">
        <is>
          <t>3-467-49481</t>
        </is>
      </c>
      <c r="D31" s="180" t="n">
        <v>44610</v>
      </c>
      <c r="E31" s="181" t="n">
        <v>7877.55</v>
      </c>
      <c r="F31" s="182" t="n"/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9" t="n">
        <v>159.94</v>
      </c>
      <c r="R31" s="189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9" t="n">
        <v>208.99</v>
      </c>
      <c r="AD31" s="208" t="n"/>
      <c r="AE31" s="182" t="n"/>
      <c r="AF31" s="189" t="n">
        <v>177.25</v>
      </c>
      <c r="AG31" s="182" t="n"/>
      <c r="AH31" s="182" t="n"/>
      <c r="AI31" s="182" t="n"/>
      <c r="AJ31" s="208" t="n"/>
      <c r="AK31" s="208" t="n"/>
      <c r="AL31" s="182" t="n"/>
      <c r="AM31" s="208" t="n"/>
      <c r="AN31" s="208" t="n"/>
      <c r="AO31" s="208" t="n"/>
      <c r="AP31" s="208" t="n"/>
      <c r="AQ31" s="208" t="n"/>
      <c r="AR31" s="208" t="n"/>
      <c r="AS31" s="182" t="n"/>
      <c r="AT31" s="182" t="n"/>
      <c r="AU31" s="189" t="n">
        <v>453.32</v>
      </c>
      <c r="AV31" s="189" t="n"/>
      <c r="AW31" s="182" t="n"/>
      <c r="AX31" s="182" t="n"/>
      <c r="AY31" s="182" t="n"/>
      <c r="AZ31" s="189" t="n">
        <v>120.63</v>
      </c>
      <c r="BA31" s="182" t="n"/>
      <c r="BB31" s="182" t="n"/>
      <c r="BC31" s="189" t="n">
        <v>923.0599999999999</v>
      </c>
      <c r="BD31" s="189" t="n"/>
      <c r="BE31" s="182" t="n"/>
      <c r="BF31" s="182" t="n"/>
      <c r="BG31" s="182" t="n"/>
      <c r="BH31" s="182" t="n"/>
      <c r="BI31" s="182" t="n"/>
      <c r="BJ31" s="182" t="n"/>
      <c r="BK31" s="182" t="n"/>
      <c r="BL31" s="189" t="n">
        <v>107.39</v>
      </c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9" t="n">
        <v>177.25</v>
      </c>
      <c r="BV31" s="189" t="n">
        <v>193.28</v>
      </c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9" t="n">
        <v>184.61</v>
      </c>
      <c r="CQ31" s="189" t="n">
        <v>756.05</v>
      </c>
      <c r="CR31" s="189" t="n">
        <v>1089.85</v>
      </c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9" t="n">
        <v>193.96</v>
      </c>
      <c r="DB31" s="182" t="n"/>
      <c r="DC31" s="182" t="n"/>
      <c r="DD31" s="182" t="n"/>
      <c r="DE31" s="182" t="n"/>
      <c r="DF31" s="182" t="n"/>
      <c r="DG31" s="182" t="n"/>
      <c r="DH31" s="189" t="n">
        <v>456.1</v>
      </c>
      <c r="DI31" s="182" t="n"/>
      <c r="DJ31" s="182" t="n"/>
      <c r="DK31" s="182" t="n"/>
      <c r="DL31" s="182" t="n"/>
      <c r="DM31" s="182" t="n"/>
      <c r="DN31" s="182" t="n"/>
      <c r="DO31" s="189" t="n">
        <v>314.52</v>
      </c>
      <c r="DP31" s="189" t="n">
        <v>176.62</v>
      </c>
      <c r="DQ31" s="182" t="n"/>
      <c r="DR31" s="182" t="n"/>
      <c r="DS31" s="182" t="n"/>
      <c r="DT31" s="182" t="n"/>
      <c r="DU31" s="182" t="n"/>
      <c r="DV31" s="182" t="n"/>
      <c r="DW31" s="189" t="n">
        <v>118.77</v>
      </c>
      <c r="DX31" s="182" t="n"/>
      <c r="DY31" s="182" t="n"/>
      <c r="DZ31" s="182" t="n"/>
      <c r="EA31" s="182" t="n"/>
      <c r="EB31" s="182" t="n"/>
      <c r="EC31" s="182" t="n"/>
      <c r="ED31" s="182" t="n"/>
      <c r="EE31" s="182" t="n"/>
      <c r="EF31" s="182" t="n"/>
      <c r="EG31" s="182" t="n"/>
      <c r="EH31" s="182" t="n"/>
      <c r="EI31" s="182" t="n"/>
      <c r="EJ31" s="189" t="n">
        <v>193.28</v>
      </c>
      <c r="EK31" s="182" t="n"/>
      <c r="EL31" s="182" t="n"/>
      <c r="EM31" s="182" t="n"/>
      <c r="EN31" s="182" t="n"/>
      <c r="EO31" s="189" t="n">
        <v>180.81</v>
      </c>
      <c r="EP31" s="182" t="n"/>
      <c r="EQ31" s="182" t="n"/>
      <c r="ER31" s="189" t="n">
        <v>600.86</v>
      </c>
      <c r="ES31" s="182" t="n"/>
      <c r="ET31" s="182" t="n"/>
      <c r="EU31" s="182" t="n"/>
      <c r="EV31" s="182" t="n"/>
      <c r="EW31" s="189" t="n">
        <v>677.9299999999999</v>
      </c>
      <c r="EX31" s="208" t="n"/>
      <c r="EY31" s="182" t="n"/>
      <c r="EZ31" s="182" t="n"/>
      <c r="FA31" s="182" t="n"/>
      <c r="FB31" s="182" t="n"/>
      <c r="FC31" s="182" t="n"/>
      <c r="FD31" s="182" t="n"/>
      <c r="FE31" s="182" t="n"/>
      <c r="FF31" s="189" t="n">
        <v>413.08</v>
      </c>
      <c r="FG31" s="182" t="n"/>
      <c r="FH31" s="182" t="n"/>
      <c r="FI31" s="182" t="n"/>
      <c r="FJ31" s="182" t="n"/>
      <c r="FK31" s="184" t="n"/>
      <c r="FL31" s="182" t="n"/>
      <c r="FM31" s="185">
        <f>SUM(F31:FL31)</f>
        <v/>
      </c>
      <c r="FN31" s="186">
        <f>E31-FM31</f>
        <v/>
      </c>
    </row>
    <row r="32" ht="18" customHeight="1">
      <c r="A32" s="5" t="n">
        <v>31</v>
      </c>
      <c r="B32" s="179" t="n">
        <v>44656</v>
      </c>
      <c r="C32" s="68" t="inlineStr">
        <is>
          <t>7-673-63372</t>
        </is>
      </c>
      <c r="D32" s="180" t="n">
        <v>44616</v>
      </c>
      <c r="E32" s="181" t="n">
        <v>1760.94</v>
      </c>
      <c r="F32" s="182" t="n"/>
      <c r="G32" s="182" t="n"/>
      <c r="H32" s="189" t="n">
        <v>9.59</v>
      </c>
      <c r="I32" s="182" t="n"/>
      <c r="J32" s="189" t="n">
        <v>10.9</v>
      </c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9" t="n">
        <v>10.9</v>
      </c>
      <c r="AC32" s="189" t="n">
        <v>9.59</v>
      </c>
      <c r="AD32" s="208" t="n"/>
      <c r="AE32" s="182" t="n"/>
      <c r="AF32" s="182" t="n"/>
      <c r="AG32" s="182" t="n"/>
      <c r="AH32" s="182" t="n"/>
      <c r="AI32" s="182" t="n"/>
      <c r="AJ32" s="208" t="n"/>
      <c r="AK32" s="208" t="n"/>
      <c r="AL32" s="189" t="n">
        <v>770.92</v>
      </c>
      <c r="AM32" s="208" t="n"/>
      <c r="AN32" s="208" t="n"/>
      <c r="AO32" s="208" t="n"/>
      <c r="AP32" s="208" t="n"/>
      <c r="AQ32" s="208" t="n"/>
      <c r="AR32" s="208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9" t="n">
        <v>14.56</v>
      </c>
      <c r="BC32" s="189" t="n">
        <v>20.42</v>
      </c>
      <c r="BD32" s="189" t="n"/>
      <c r="BE32" s="189" t="n">
        <v>78.02</v>
      </c>
      <c r="BF32" s="189" t="n"/>
      <c r="BG32" s="189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9" t="n">
        <v>42.14</v>
      </c>
      <c r="BW32" s="182" t="n"/>
      <c r="BX32" s="182" t="n"/>
      <c r="BY32" s="182" t="n"/>
      <c r="BZ32" s="182" t="n"/>
      <c r="CA32" s="182" t="n"/>
      <c r="CB32" s="189" t="n">
        <v>9.56</v>
      </c>
      <c r="CC32" s="182" t="n"/>
      <c r="CD32" s="182" t="n"/>
      <c r="CE32" s="189" t="n">
        <v>55.7</v>
      </c>
      <c r="CF32" s="189" t="n"/>
      <c r="CG32" s="189" t="n"/>
      <c r="CH32" s="189" t="n"/>
      <c r="CI32" s="189" t="n"/>
      <c r="CJ32" s="182" t="n"/>
      <c r="CK32" s="182" t="n"/>
      <c r="CL32" s="182" t="n"/>
      <c r="CM32" s="182" t="n"/>
      <c r="CN32" s="182" t="n"/>
      <c r="CO32" s="182" t="n"/>
      <c r="CP32" s="182" t="n"/>
      <c r="CQ32" s="189" t="n">
        <v>208.47</v>
      </c>
      <c r="CR32" s="189" t="n">
        <v>286.76</v>
      </c>
      <c r="CS32" s="182" t="n"/>
      <c r="CT32" s="182" t="n"/>
      <c r="CU32" s="182" t="n"/>
      <c r="CV32" s="182" t="n"/>
      <c r="CW32" s="182" t="n"/>
      <c r="CX32" s="182" t="n"/>
      <c r="CY32" s="189" t="n">
        <v>43.41</v>
      </c>
      <c r="CZ32" s="182" t="n"/>
      <c r="DA32" s="182" t="n"/>
      <c r="DB32" s="189" t="n">
        <v>76.63</v>
      </c>
      <c r="DC32" s="182" t="n"/>
      <c r="DD32" s="182" t="n"/>
      <c r="DE32" s="182" t="n"/>
      <c r="DF32" s="182" t="n"/>
      <c r="DG32" s="189" t="n">
        <v>20.4</v>
      </c>
      <c r="DH32" s="182" t="n"/>
      <c r="DI32" s="182" t="n"/>
      <c r="DJ32" s="182" t="n"/>
      <c r="DK32" s="182" t="n"/>
      <c r="DL32" s="182" t="n"/>
      <c r="DM32" s="182" t="n"/>
      <c r="DN32" s="182" t="n"/>
      <c r="DO32" s="189" t="n">
        <v>25.22</v>
      </c>
      <c r="DP32" s="182" t="n"/>
      <c r="DQ32" s="182" t="n"/>
      <c r="DR32" s="182" t="n"/>
      <c r="DS32" s="189" t="n">
        <v>9.59</v>
      </c>
      <c r="DT32" s="182" t="n"/>
      <c r="DU32" s="182" t="n"/>
      <c r="DV32" s="182" t="n"/>
      <c r="DW32" s="182" t="n"/>
      <c r="DX32" s="182" t="n"/>
      <c r="DY32" s="182" t="n"/>
      <c r="DZ32" s="182" t="n"/>
      <c r="EA32" s="182" t="n"/>
      <c r="EB32" s="182" t="n"/>
      <c r="EC32" s="182" t="n"/>
      <c r="ED32" s="182" t="n"/>
      <c r="EE32" s="182" t="n"/>
      <c r="EF32" s="182" t="n"/>
      <c r="EG32" s="182" t="n"/>
      <c r="EH32" s="182" t="n"/>
      <c r="EI32" s="189" t="n">
        <v>9.56</v>
      </c>
      <c r="EJ32" s="182" t="n"/>
      <c r="EK32" s="182" t="n"/>
      <c r="EL32" s="182" t="n"/>
      <c r="EM32" s="182" t="n"/>
      <c r="EN32" s="182" t="n"/>
      <c r="EO32" s="189" t="n">
        <v>14.83</v>
      </c>
      <c r="EP32" s="182" t="n"/>
      <c r="EQ32" s="182" t="n"/>
      <c r="ER32" s="189" t="n">
        <v>10.9</v>
      </c>
      <c r="ES32" s="182" t="n"/>
      <c r="ET32" s="182" t="n"/>
      <c r="EU32" s="182" t="n"/>
      <c r="EV32" s="182" t="n"/>
      <c r="EW32" s="189" t="n">
        <v>9.56</v>
      </c>
      <c r="EX32" s="208" t="n"/>
      <c r="EY32" s="182" t="n"/>
      <c r="EZ32" s="182" t="n"/>
      <c r="FA32" s="182" t="n"/>
      <c r="FB32" s="182" t="n"/>
      <c r="FC32" s="182" t="n"/>
      <c r="FD32" s="182" t="n"/>
      <c r="FE32" s="182" t="n"/>
      <c r="FF32" s="182" t="n"/>
      <c r="FG32" s="182" t="n"/>
      <c r="FH32" s="182" t="n"/>
      <c r="FI32" s="182" t="n"/>
      <c r="FJ32" s="189" t="n">
        <v>13.31</v>
      </c>
      <c r="FK32" s="184" t="n"/>
      <c r="FL32" s="182" t="n"/>
      <c r="FM32" s="185">
        <f>SUM(F32:FL32)</f>
        <v/>
      </c>
      <c r="FN32" s="186">
        <f>E32-FM32</f>
        <v/>
      </c>
    </row>
    <row r="33" ht="18" customHeight="1">
      <c r="A33" s="5" t="n">
        <v>32</v>
      </c>
      <c r="B33" s="179" t="n">
        <v>44656</v>
      </c>
      <c r="C33" s="68" t="inlineStr">
        <is>
          <t>3-469-80791</t>
        </is>
      </c>
      <c r="D33" s="180" t="n">
        <v>44617</v>
      </c>
      <c r="E33" s="181" t="n">
        <v>6240.81</v>
      </c>
      <c r="F33" s="182" t="n"/>
      <c r="G33" s="182" t="n"/>
      <c r="H33" s="189" t="n">
        <v>413.21</v>
      </c>
      <c r="I33" s="189" t="n">
        <v>123.57</v>
      </c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9" t="n">
        <v>164.93</v>
      </c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9" t="n">
        <v>212.84</v>
      </c>
      <c r="AC33" s="189" t="n">
        <v>159.66</v>
      </c>
      <c r="AD33" s="208" t="n"/>
      <c r="AE33" s="182" t="n"/>
      <c r="AF33" s="182" t="n"/>
      <c r="AG33" s="182" t="n"/>
      <c r="AH33" s="182" t="n"/>
      <c r="AI33" s="182" t="n"/>
      <c r="AJ33" s="208" t="n"/>
      <c r="AK33" s="208" t="n"/>
      <c r="AL33" s="189" t="n">
        <v>347.57</v>
      </c>
      <c r="AM33" s="208" t="n"/>
      <c r="AN33" s="208" t="n"/>
      <c r="AO33" s="208" t="n"/>
      <c r="AP33" s="208" t="n"/>
      <c r="AQ33" s="208" t="n"/>
      <c r="AR33" s="208" t="n"/>
      <c r="AS33" s="182" t="n"/>
      <c r="AT33" s="182" t="n"/>
      <c r="AU33" s="189" t="n">
        <v>108.35</v>
      </c>
      <c r="AV33" s="189" t="n"/>
      <c r="AW33" s="182" t="n"/>
      <c r="AX33" s="182" t="n"/>
      <c r="AY33" s="182" t="n"/>
      <c r="AZ33" s="182" t="n"/>
      <c r="BA33" s="182" t="n"/>
      <c r="BB33" s="182" t="n"/>
      <c r="BC33" s="189" t="n">
        <v>319.29</v>
      </c>
      <c r="BD33" s="189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9" t="n">
        <v>676.46</v>
      </c>
      <c r="CC33" s="182" t="n"/>
      <c r="CD33" s="182" t="n"/>
      <c r="CE33" s="182" t="n"/>
      <c r="CF33" s="182" t="n"/>
      <c r="CG33" s="182" t="n"/>
      <c r="CH33" s="182" t="n"/>
      <c r="CI33" s="182" t="n"/>
      <c r="CJ33" s="182" t="n"/>
      <c r="CK33" s="189" t="n">
        <v>280.52</v>
      </c>
      <c r="CL33" s="182" t="n"/>
      <c r="CM33" s="182" t="n"/>
      <c r="CN33" s="182" t="n"/>
      <c r="CO33" s="189" t="n">
        <v>215.32</v>
      </c>
      <c r="CP33" s="182" t="n"/>
      <c r="CQ33" s="182" t="n"/>
      <c r="CR33" s="189" t="n">
        <v>878.45</v>
      </c>
      <c r="CS33" s="182" t="n"/>
      <c r="CT33" s="182" t="n"/>
      <c r="CU33" s="182" t="n"/>
      <c r="CV33" s="182" t="n"/>
      <c r="CW33" s="182" t="n"/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2" t="n"/>
      <c r="DM33" s="189" t="n">
        <v>108.67</v>
      </c>
      <c r="DN33" s="182" t="n"/>
      <c r="DO33" s="189" t="n">
        <v>179.43</v>
      </c>
      <c r="DP33" s="189" t="n">
        <v>227.1</v>
      </c>
      <c r="DQ33" s="182" t="n"/>
      <c r="DR33" s="182" t="n"/>
      <c r="DS33" s="182" t="n"/>
      <c r="DT33" s="182" t="n"/>
      <c r="DU33" s="182" t="n"/>
      <c r="DV33" s="182" t="n"/>
      <c r="DW33" s="182" t="n"/>
      <c r="DX33" s="182" t="n"/>
      <c r="DY33" s="182" t="n"/>
      <c r="DZ33" s="182" t="n"/>
      <c r="EA33" s="182" t="n"/>
      <c r="EB33" s="182" t="n"/>
      <c r="EC33" s="182" t="n"/>
      <c r="ED33" s="189" t="n">
        <v>289.74</v>
      </c>
      <c r="EE33" s="182" t="n"/>
      <c r="EF33" s="182" t="n"/>
      <c r="EG33" s="182" t="n"/>
      <c r="EH33" s="182" t="n"/>
      <c r="EI33" s="182" t="n"/>
      <c r="EJ33" s="182" t="n"/>
      <c r="EK33" s="182" t="n"/>
      <c r="EL33" s="182" t="n"/>
      <c r="EM33" s="182" t="n"/>
      <c r="EN33" s="182" t="n"/>
      <c r="EO33" s="182" t="n"/>
      <c r="EP33" s="182" t="n"/>
      <c r="EQ33" s="182" t="n"/>
      <c r="ER33" s="189" t="n">
        <v>280.93</v>
      </c>
      <c r="ES33" s="182" t="n"/>
      <c r="ET33" s="182" t="n"/>
      <c r="EU33" s="182" t="n"/>
      <c r="EV33" s="182" t="n"/>
      <c r="EW33" s="189" t="n">
        <v>483.7</v>
      </c>
      <c r="EX33" s="208" t="n"/>
      <c r="EY33" s="182" t="n"/>
      <c r="EZ33" s="182" t="n"/>
      <c r="FA33" s="182" t="n"/>
      <c r="FB33" s="182" t="n"/>
      <c r="FC33" s="182" t="n"/>
      <c r="FD33" s="182" t="n"/>
      <c r="FE33" s="182" t="n"/>
      <c r="FF33" s="182" t="n"/>
      <c r="FG33" s="182" t="n"/>
      <c r="FH33" s="182" t="n"/>
      <c r="FI33" s="182" t="n"/>
      <c r="FJ33" s="182" t="n"/>
      <c r="FK33" s="184" t="n"/>
      <c r="FL33" s="189" t="n">
        <v>771.0700000000001</v>
      </c>
      <c r="FM33" s="185">
        <f>SUM(F33:FL33)</f>
        <v/>
      </c>
      <c r="FN33" s="186">
        <f>E33-FM33</f>
        <v/>
      </c>
    </row>
    <row r="34" ht="18" customHeight="1">
      <c r="A34" s="5" t="n">
        <v>33</v>
      </c>
      <c r="B34" s="179" t="n">
        <v>44656</v>
      </c>
      <c r="C34" s="68" t="inlineStr">
        <is>
          <t>3-468-33612</t>
        </is>
      </c>
      <c r="D34" s="180" t="n">
        <v>44613</v>
      </c>
      <c r="E34" s="181" t="n">
        <v>986.0599999999999</v>
      </c>
      <c r="F34" s="182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208" t="n"/>
      <c r="AE34" s="182" t="n"/>
      <c r="AF34" s="182" t="n"/>
      <c r="AG34" s="182" t="n"/>
      <c r="AH34" s="182" t="n"/>
      <c r="AI34" s="182" t="n"/>
      <c r="AJ34" s="208" t="n"/>
      <c r="AK34" s="208" t="n"/>
      <c r="AL34" s="182" t="n"/>
      <c r="AM34" s="208" t="n"/>
      <c r="AN34" s="208" t="n"/>
      <c r="AO34" s="208" t="n"/>
      <c r="AP34" s="208" t="n"/>
      <c r="AQ34" s="208" t="n"/>
      <c r="AR34" s="208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9" t="n">
        <v>39.75</v>
      </c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2" t="n"/>
      <c r="EG34" s="182" t="n"/>
      <c r="EH34" s="182" t="n"/>
      <c r="EI34" s="182" t="n"/>
      <c r="EJ34" s="182" t="n"/>
      <c r="EK34" s="182" t="n"/>
      <c r="EL34" s="182" t="n"/>
      <c r="EM34" s="182" t="n"/>
      <c r="EN34" s="182" t="n"/>
      <c r="EO34" s="182" t="n"/>
      <c r="EP34" s="182" t="n"/>
      <c r="EQ34" s="182" t="n"/>
      <c r="ER34" s="182" t="n"/>
      <c r="ES34" s="182" t="n"/>
      <c r="ET34" s="182" t="n"/>
      <c r="EU34" s="182" t="n"/>
      <c r="EV34" s="182" t="n"/>
      <c r="EW34" s="182" t="n"/>
      <c r="EX34" s="208" t="n"/>
      <c r="EY34" s="182" t="n"/>
      <c r="EZ34" s="182" t="n"/>
      <c r="FA34" s="182" t="n"/>
      <c r="FB34" s="182" t="n"/>
      <c r="FC34" s="182" t="n"/>
      <c r="FD34" s="182" t="n"/>
      <c r="FE34" s="182" t="n"/>
      <c r="FF34" s="189" t="n">
        <v>946.3099999999999</v>
      </c>
      <c r="FG34" s="182" t="n"/>
      <c r="FH34" s="182" t="n"/>
      <c r="FI34" s="182" t="n"/>
      <c r="FJ34" s="182" t="n"/>
      <c r="FK34" s="184" t="n"/>
      <c r="FL34" s="182" t="n"/>
      <c r="FM34" s="185">
        <f>SUM(F34:FL34)</f>
        <v/>
      </c>
      <c r="FN34" s="186">
        <f>E34-FM34</f>
        <v/>
      </c>
    </row>
    <row r="35" ht="18" customHeight="1">
      <c r="A35" s="5" t="n">
        <v>34</v>
      </c>
      <c r="B35" s="179" t="n">
        <v>44656</v>
      </c>
      <c r="C35" s="68" t="inlineStr">
        <is>
          <t>3-469-18520</t>
        </is>
      </c>
      <c r="D35" s="180" t="n">
        <v>44615</v>
      </c>
      <c r="E35" s="181" t="n">
        <v>1893.13</v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9" t="n">
        <v>632.66</v>
      </c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208" t="n"/>
      <c r="AN35" s="208" t="n"/>
      <c r="AO35" s="208" t="n"/>
      <c r="AP35" s="208" t="n"/>
      <c r="AQ35" s="208" t="n"/>
      <c r="AR35" s="208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9" t="n">
        <v>1260.47</v>
      </c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2" t="n"/>
      <c r="EM35" s="182" t="n"/>
      <c r="EN35" s="182" t="n"/>
      <c r="EO35" s="182" t="n"/>
      <c r="EP35" s="182" t="n"/>
      <c r="EQ35" s="182" t="n"/>
      <c r="ER35" s="182" t="n"/>
      <c r="ES35" s="182" t="n"/>
      <c r="ET35" s="182" t="n"/>
      <c r="EU35" s="182" t="n"/>
      <c r="EV35" s="182" t="n"/>
      <c r="EW35" s="182" t="n"/>
      <c r="EX35" s="208" t="n"/>
      <c r="EY35" s="182" t="n"/>
      <c r="EZ35" s="182" t="n"/>
      <c r="FA35" s="182" t="n"/>
      <c r="FB35" s="182" t="n"/>
      <c r="FC35" s="182" t="n"/>
      <c r="FD35" s="182" t="n"/>
      <c r="FE35" s="182" t="n"/>
      <c r="FF35" s="182" t="n"/>
      <c r="FG35" s="182" t="n"/>
      <c r="FH35" s="182" t="n"/>
      <c r="FI35" s="182" t="n"/>
      <c r="FJ35" s="182" t="n"/>
      <c r="FK35" s="184" t="n"/>
      <c r="FL35" s="182" t="n"/>
      <c r="FM35" s="185">
        <f>SUM(F35:FL35)</f>
        <v/>
      </c>
      <c r="FN35" s="186">
        <f>E35-FM35</f>
        <v/>
      </c>
    </row>
    <row r="36" ht="18" customHeight="1">
      <c r="A36" s="5" t="n">
        <v>35</v>
      </c>
      <c r="B36" s="179" t="n">
        <v>44656</v>
      </c>
      <c r="C36" s="68" t="inlineStr">
        <is>
          <t>7-673-63373</t>
        </is>
      </c>
      <c r="D36" s="180" t="n">
        <v>44616</v>
      </c>
      <c r="E36" s="181" t="n">
        <v>22.5</v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9">
        <f>6.25+10</f>
        <v/>
      </c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208" t="n"/>
      <c r="AN36" s="208" t="n"/>
      <c r="AO36" s="208" t="n"/>
      <c r="AP36" s="208" t="n"/>
      <c r="AQ36" s="208" t="n"/>
      <c r="AR36" s="208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2" t="n"/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9" t="n">
        <v>6.25</v>
      </c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2" t="n"/>
      <c r="EM36" s="182" t="n"/>
      <c r="EN36" s="182" t="n"/>
      <c r="EO36" s="182" t="n"/>
      <c r="EP36" s="182" t="n"/>
      <c r="EQ36" s="182" t="n"/>
      <c r="ER36" s="182" t="n"/>
      <c r="ES36" s="182" t="n"/>
      <c r="ET36" s="182" t="n"/>
      <c r="EU36" s="182" t="n"/>
      <c r="EV36" s="182" t="n"/>
      <c r="EW36" s="182" t="n"/>
      <c r="EX36" s="208" t="n"/>
      <c r="EY36" s="182" t="n"/>
      <c r="EZ36" s="182" t="n"/>
      <c r="FA36" s="182" t="n"/>
      <c r="FB36" s="182" t="n"/>
      <c r="FC36" s="182" t="n"/>
      <c r="FD36" s="182" t="n"/>
      <c r="FE36" s="182" t="n"/>
      <c r="FF36" s="182" t="n"/>
      <c r="FG36" s="182" t="n"/>
      <c r="FH36" s="182" t="n"/>
      <c r="FI36" s="182" t="n"/>
      <c r="FJ36" s="182" t="n"/>
      <c r="FK36" s="184" t="n"/>
      <c r="FL36" s="182" t="n"/>
      <c r="FM36" s="185">
        <f>SUM(F36:FL36)</f>
        <v/>
      </c>
      <c r="FN36" s="186">
        <f>E36-FM36</f>
        <v/>
      </c>
    </row>
    <row r="37" ht="18" customHeight="1">
      <c r="A37" s="5" t="n">
        <v>36</v>
      </c>
      <c r="B37" s="179" t="n">
        <v>44656</v>
      </c>
      <c r="C37" s="68" t="inlineStr">
        <is>
          <t>3-469-56320</t>
        </is>
      </c>
      <c r="D37" s="180" t="n">
        <v>44616</v>
      </c>
      <c r="E37" s="181" t="n">
        <v>1470.56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208" t="n"/>
      <c r="AN37" s="208" t="n"/>
      <c r="AO37" s="208" t="n"/>
      <c r="AP37" s="208" t="n"/>
      <c r="AQ37" s="208" t="n"/>
      <c r="AR37" s="208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9" t="n">
        <v>39.75</v>
      </c>
      <c r="BD37" s="189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2" t="n"/>
      <c r="EF37" s="182" t="n"/>
      <c r="EG37" s="182" t="n"/>
      <c r="EH37" s="182" t="n"/>
      <c r="EI37" s="182" t="n"/>
      <c r="EJ37" s="182" t="n"/>
      <c r="EK37" s="182" t="n"/>
      <c r="EL37" s="182" t="n"/>
      <c r="EM37" s="182" t="n"/>
      <c r="EN37" s="182" t="n"/>
      <c r="EO37" s="182" t="n"/>
      <c r="EP37" s="182" t="n"/>
      <c r="EQ37" s="182" t="n"/>
      <c r="ER37" s="182" t="n"/>
      <c r="ES37" s="182" t="n"/>
      <c r="ET37" s="182" t="n"/>
      <c r="EU37" s="182" t="n"/>
      <c r="EV37" s="182" t="n"/>
      <c r="EW37" s="189" t="n">
        <v>1430.81</v>
      </c>
      <c r="EX37" s="208" t="n"/>
      <c r="EY37" s="182" t="n"/>
      <c r="EZ37" s="182" t="n"/>
      <c r="FA37" s="182" t="n"/>
      <c r="FB37" s="182" t="n"/>
      <c r="FC37" s="182" t="n"/>
      <c r="FD37" s="182" t="n"/>
      <c r="FE37" s="182" t="n"/>
      <c r="FF37" s="182" t="n"/>
      <c r="FG37" s="182" t="n"/>
      <c r="FH37" s="182" t="n"/>
      <c r="FI37" s="182" t="n"/>
      <c r="FJ37" s="182" t="n"/>
      <c r="FK37" s="184" t="n"/>
      <c r="FL37" s="182" t="n"/>
      <c r="FM37" s="185">
        <f>SUM(F37:FL37)</f>
        <v/>
      </c>
      <c r="FN37" s="186">
        <f>E37-FM37</f>
        <v/>
      </c>
    </row>
    <row r="38" ht="18" customHeight="1">
      <c r="A38" s="5" t="n">
        <v>37</v>
      </c>
      <c r="B38" s="179" t="n">
        <v>44656</v>
      </c>
      <c r="C38" s="105" t="inlineStr">
        <is>
          <t>3-469-62503</t>
        </is>
      </c>
      <c r="D38" s="180" t="n">
        <v>44617</v>
      </c>
      <c r="E38" s="181" t="n">
        <v>844.3099999999999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208" t="n"/>
      <c r="AN38" s="208" t="n"/>
      <c r="AO38" s="208" t="n"/>
      <c r="AP38" s="208" t="n"/>
      <c r="AQ38" s="208" t="n"/>
      <c r="AR38" s="208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9" t="n">
        <v>844.3099999999999</v>
      </c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2" t="n"/>
      <c r="EI38" s="182" t="n"/>
      <c r="EJ38" s="182" t="n"/>
      <c r="EK38" s="182" t="n"/>
      <c r="EL38" s="182" t="n"/>
      <c r="EM38" s="182" t="n"/>
      <c r="EN38" s="182" t="n"/>
      <c r="EO38" s="182" t="n"/>
      <c r="EP38" s="182" t="n"/>
      <c r="EQ38" s="182" t="n"/>
      <c r="ER38" s="182" t="n"/>
      <c r="ES38" s="182" t="n"/>
      <c r="ET38" s="182" t="n"/>
      <c r="EU38" s="182" t="n"/>
      <c r="EV38" s="182" t="n"/>
      <c r="EW38" s="182" t="n"/>
      <c r="EX38" s="208" t="n"/>
      <c r="EY38" s="182" t="n"/>
      <c r="EZ38" s="182" t="n"/>
      <c r="FA38" s="182" t="n"/>
      <c r="FB38" s="182" t="n"/>
      <c r="FC38" s="182" t="n"/>
      <c r="FD38" s="182" t="n"/>
      <c r="FE38" s="182" t="n"/>
      <c r="FF38" s="182" t="n"/>
      <c r="FG38" s="182" t="n"/>
      <c r="FH38" s="182" t="n"/>
      <c r="FI38" s="182" t="n"/>
      <c r="FJ38" s="182" t="n"/>
      <c r="FK38" s="184" t="n"/>
      <c r="FL38" s="182" t="n"/>
      <c r="FM38" s="185">
        <f>SUM(F38:FL38)</f>
        <v/>
      </c>
      <c r="FN38" s="186">
        <f>E38-FM38</f>
        <v/>
      </c>
    </row>
    <row r="39" ht="18" customHeight="1">
      <c r="A39" s="5" t="n">
        <v>38</v>
      </c>
      <c r="B39" s="179" t="n">
        <v>44656</v>
      </c>
      <c r="C39" s="68" t="inlineStr">
        <is>
          <t>3-470-05777</t>
        </is>
      </c>
      <c r="D39" s="180" t="n">
        <v>44617</v>
      </c>
      <c r="E39" s="181" t="n">
        <v>1781.41</v>
      </c>
      <c r="F39" s="182" t="n"/>
      <c r="G39" s="182" t="n"/>
      <c r="H39" s="182" t="n"/>
      <c r="I39" s="182" t="n"/>
      <c r="J39" s="182" t="n"/>
      <c r="K39" s="182" t="n"/>
      <c r="L39" s="182" t="n"/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9" t="n">
        <v>640.3099999999999</v>
      </c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208" t="n"/>
      <c r="AN39" s="208" t="n"/>
      <c r="AO39" s="208" t="n"/>
      <c r="AP39" s="208" t="n"/>
      <c r="AQ39" s="208" t="n"/>
      <c r="AR39" s="208" t="n"/>
      <c r="AS39" s="189" t="n">
        <v>1048.31</v>
      </c>
      <c r="AT39" s="182" t="n"/>
      <c r="AU39" s="182" t="n"/>
      <c r="AV39" s="182" t="n"/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2" t="n"/>
      <c r="DG39" s="182" t="n"/>
      <c r="DH39" s="182" t="n"/>
      <c r="DI39" s="182" t="n"/>
      <c r="DJ39" s="182" t="n"/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2" t="n"/>
      <c r="ED39" s="182" t="n"/>
      <c r="EE39" s="182" t="n"/>
      <c r="EF39" s="182" t="n"/>
      <c r="EG39" s="182" t="n"/>
      <c r="EH39" s="182" t="n"/>
      <c r="EI39" s="182" t="n"/>
      <c r="EJ39" s="182" t="n"/>
      <c r="EK39" s="182" t="n"/>
      <c r="EL39" s="182" t="n"/>
      <c r="EM39" s="182" t="n"/>
      <c r="EN39" s="182" t="n"/>
      <c r="EO39" s="182" t="n"/>
      <c r="EP39" s="182" t="n"/>
      <c r="EQ39" s="182" t="n"/>
      <c r="ER39" s="182" t="n"/>
      <c r="ES39" s="182" t="n"/>
      <c r="ET39" s="182" t="n"/>
      <c r="EU39" s="182" t="n"/>
      <c r="EV39" s="182" t="n"/>
      <c r="EW39" s="189">
        <f>53.04+39.75</f>
        <v/>
      </c>
      <c r="EX39" s="208" t="n"/>
      <c r="EY39" s="182" t="n"/>
      <c r="EZ39" s="182" t="n"/>
      <c r="FA39" s="182" t="n"/>
      <c r="FB39" s="182" t="n"/>
      <c r="FC39" s="182" t="n"/>
      <c r="FD39" s="182" t="n"/>
      <c r="FE39" s="182" t="n"/>
      <c r="FF39" s="182" t="n"/>
      <c r="FG39" s="182" t="n"/>
      <c r="FH39" s="182" t="n"/>
      <c r="FI39" s="182" t="n"/>
      <c r="FJ39" s="182" t="n"/>
      <c r="FK39" s="184" t="n"/>
      <c r="FL39" s="182" t="n"/>
      <c r="FM39" s="185">
        <f>SUM(F39:FL39)</f>
        <v/>
      </c>
      <c r="FN39" s="186">
        <f>E39-FM39</f>
        <v/>
      </c>
    </row>
    <row r="40" ht="18" customHeight="1">
      <c r="A40" s="5" t="n">
        <v>39</v>
      </c>
      <c r="B40" s="179" t="n">
        <v>44656</v>
      </c>
      <c r="C40" s="68" t="inlineStr">
        <is>
          <t>3-470-61957</t>
        </is>
      </c>
      <c r="D40" s="180" t="n">
        <v>44620</v>
      </c>
      <c r="E40" s="181" t="n">
        <v>778.12</v>
      </c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208" t="n"/>
      <c r="AN40" s="208" t="n"/>
      <c r="AO40" s="208" t="n"/>
      <c r="AP40" s="208" t="n"/>
      <c r="AQ40" s="208" t="n"/>
      <c r="AR40" s="208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2" t="n"/>
      <c r="EC40" s="182" t="n"/>
      <c r="ED40" s="182" t="n"/>
      <c r="EE40" s="182" t="n"/>
      <c r="EF40" s="182" t="n"/>
      <c r="EG40" s="182" t="n"/>
      <c r="EH40" s="182" t="n"/>
      <c r="EI40" s="182" t="n"/>
      <c r="EJ40" s="189" t="n">
        <v>39.75</v>
      </c>
      <c r="EK40" s="182" t="n"/>
      <c r="EL40" s="182" t="n"/>
      <c r="EM40" s="182" t="n"/>
      <c r="EN40" s="182" t="n"/>
      <c r="EO40" s="182" t="n"/>
      <c r="EP40" s="182" t="n"/>
      <c r="EQ40" s="182" t="n"/>
      <c r="ER40" s="182" t="n"/>
      <c r="ES40" s="189">
        <f>14.22+79</f>
        <v/>
      </c>
      <c r="ET40" s="182" t="n"/>
      <c r="EU40" s="182" t="n"/>
      <c r="EV40" s="182" t="n"/>
      <c r="EW40" s="182" t="n"/>
      <c r="EX40" s="208" t="n"/>
      <c r="EY40" s="182" t="n"/>
      <c r="EZ40" s="182" t="n"/>
      <c r="FA40" s="189" t="n">
        <v>645.15</v>
      </c>
      <c r="FB40" s="189" t="n"/>
      <c r="FC40" s="189" t="n"/>
      <c r="FD40" s="189" t="n"/>
      <c r="FE40" s="182" t="n"/>
      <c r="FF40" s="182" t="n"/>
      <c r="FG40" s="182" t="n"/>
      <c r="FH40" s="182" t="n"/>
      <c r="FI40" s="182" t="n"/>
      <c r="FJ40" s="182" t="n"/>
      <c r="FK40" s="184" t="n"/>
      <c r="FL40" s="182" t="n"/>
      <c r="FM40" s="185">
        <f>SUM(F40:FL40)</f>
        <v/>
      </c>
      <c r="FN40" s="186">
        <f>E40-FM40</f>
        <v/>
      </c>
    </row>
    <row r="41" ht="18" customHeight="1">
      <c r="A41" s="5" t="n">
        <v>40</v>
      </c>
      <c r="B41" s="179" t="n">
        <v>44656</v>
      </c>
      <c r="C41" s="68" t="inlineStr">
        <is>
          <t>3-471-08602</t>
        </is>
      </c>
      <c r="D41" s="180" t="n">
        <v>44621</v>
      </c>
      <c r="E41" s="181" t="n">
        <v>42.83</v>
      </c>
      <c r="F41" s="182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2" t="n"/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208" t="n"/>
      <c r="AN41" s="208" t="n"/>
      <c r="AO41" s="208" t="n"/>
      <c r="AP41" s="208" t="n"/>
      <c r="AQ41" s="208" t="n"/>
      <c r="AR41" s="208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2" t="n"/>
      <c r="DT41" s="182" t="n"/>
      <c r="DU41" s="182" t="n"/>
      <c r="DV41" s="182" t="n"/>
      <c r="DW41" s="182" t="n"/>
      <c r="DX41" s="182" t="n"/>
      <c r="DY41" s="182" t="n"/>
      <c r="DZ41" s="182" t="n"/>
      <c r="EA41" s="182" t="n"/>
      <c r="EB41" s="182" t="n"/>
      <c r="EC41" s="182" t="n"/>
      <c r="ED41" s="182" t="n"/>
      <c r="EE41" s="182" t="n"/>
      <c r="EF41" s="182" t="n"/>
      <c r="EG41" s="182" t="n"/>
      <c r="EH41" s="182" t="n"/>
      <c r="EI41" s="182" t="n"/>
      <c r="EJ41" s="189" t="n">
        <v>42.83</v>
      </c>
      <c r="EK41" s="182" t="n"/>
      <c r="EL41" s="182" t="n"/>
      <c r="EM41" s="182" t="n"/>
      <c r="EN41" s="182" t="n"/>
      <c r="EO41" s="182" t="n"/>
      <c r="EP41" s="182" t="n"/>
      <c r="EQ41" s="182" t="n"/>
      <c r="ER41" s="182" t="n"/>
      <c r="ES41" s="182" t="n"/>
      <c r="ET41" s="182" t="n"/>
      <c r="EU41" s="182" t="n"/>
      <c r="EV41" s="182" t="n"/>
      <c r="EW41" s="182" t="n"/>
      <c r="EX41" s="208" t="n"/>
      <c r="EY41" s="182" t="n"/>
      <c r="EZ41" s="182" t="n"/>
      <c r="FA41" s="182" t="n"/>
      <c r="FB41" s="182" t="n"/>
      <c r="FC41" s="182" t="n"/>
      <c r="FD41" s="182" t="n"/>
      <c r="FE41" s="182" t="n"/>
      <c r="FF41" s="182" t="n"/>
      <c r="FG41" s="182" t="n"/>
      <c r="FH41" s="182" t="n"/>
      <c r="FI41" s="182" t="n"/>
      <c r="FJ41" s="182" t="n"/>
      <c r="FK41" s="184" t="n"/>
      <c r="FL41" s="182" t="n"/>
      <c r="FM41" s="185">
        <f>SUM(F41:FL41)</f>
        <v/>
      </c>
      <c r="FN41" s="186">
        <f>E41-FM41</f>
        <v/>
      </c>
    </row>
    <row r="42" ht="18" customHeight="1">
      <c r="A42" s="5" t="n">
        <v>41</v>
      </c>
      <c r="B42" s="179" t="n">
        <v>44656</v>
      </c>
      <c r="C42" s="68" t="inlineStr">
        <is>
          <t>3-471-48316</t>
        </is>
      </c>
      <c r="D42" s="180" t="n">
        <v>44622</v>
      </c>
      <c r="E42" s="181" t="n">
        <v>496.25</v>
      </c>
      <c r="F42" s="182" t="n"/>
      <c r="G42" s="182" t="n"/>
      <c r="H42" s="182" t="n"/>
      <c r="I42" s="182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2" t="n"/>
      <c r="AI42" s="182" t="n"/>
      <c r="AJ42" s="182" t="n"/>
      <c r="AK42" s="182" t="n"/>
      <c r="AL42" s="182" t="n"/>
      <c r="AM42" s="208" t="n"/>
      <c r="AN42" s="208" t="n"/>
      <c r="AO42" s="208" t="n"/>
      <c r="AP42" s="208" t="n"/>
      <c r="AQ42" s="208" t="n"/>
      <c r="AR42" s="208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9" t="n">
        <v>456.5</v>
      </c>
      <c r="DT42" s="182" t="n"/>
      <c r="DU42" s="182" t="n"/>
      <c r="DV42" s="182" t="n"/>
      <c r="DW42" s="182" t="n"/>
      <c r="DX42" s="182" t="n"/>
      <c r="DY42" s="182" t="n"/>
      <c r="DZ42" s="182" t="n"/>
      <c r="EA42" s="182" t="n"/>
      <c r="EB42" s="182" t="n"/>
      <c r="EC42" s="182" t="n"/>
      <c r="ED42" s="182" t="n"/>
      <c r="EE42" s="182" t="n"/>
      <c r="EF42" s="182" t="n"/>
      <c r="EG42" s="182" t="n"/>
      <c r="EH42" s="182" t="n"/>
      <c r="EI42" s="182" t="n"/>
      <c r="EJ42" s="182" t="n"/>
      <c r="EK42" s="182" t="n"/>
      <c r="EL42" s="189" t="n">
        <v>39.75</v>
      </c>
      <c r="EM42" s="182" t="n"/>
      <c r="EN42" s="182" t="n"/>
      <c r="EO42" s="182" t="n"/>
      <c r="EP42" s="182" t="n"/>
      <c r="EQ42" s="182" t="n"/>
      <c r="ER42" s="182" t="n"/>
      <c r="ES42" s="182" t="n"/>
      <c r="ET42" s="182" t="n"/>
      <c r="EU42" s="182" t="n"/>
      <c r="EV42" s="182" t="n"/>
      <c r="EW42" s="182" t="n"/>
      <c r="EX42" s="208" t="n"/>
      <c r="EY42" s="182" t="n"/>
      <c r="EZ42" s="182" t="n"/>
      <c r="FA42" s="182" t="n"/>
      <c r="FB42" s="182" t="n"/>
      <c r="FC42" s="182" t="n"/>
      <c r="FD42" s="182" t="n"/>
      <c r="FE42" s="182" t="n"/>
      <c r="FF42" s="182" t="n"/>
      <c r="FG42" s="182" t="n"/>
      <c r="FH42" s="182" t="n"/>
      <c r="FI42" s="182" t="n"/>
      <c r="FJ42" s="182" t="n"/>
      <c r="FK42" s="184" t="n"/>
      <c r="FL42" s="182" t="n"/>
      <c r="FM42" s="185">
        <f>SUM(F42:FL42)</f>
        <v/>
      </c>
      <c r="FN42" s="186">
        <f>E42-FM42</f>
        <v/>
      </c>
    </row>
    <row r="43" ht="18" customHeight="1">
      <c r="A43" s="5" t="n">
        <v>42</v>
      </c>
      <c r="B43" s="179" t="n">
        <v>44656</v>
      </c>
      <c r="C43" s="68" t="inlineStr">
        <is>
          <t>7-681-08010</t>
        </is>
      </c>
      <c r="D43" s="180" t="n">
        <v>44623</v>
      </c>
      <c r="E43" s="181" t="n">
        <v>93.90000000000001</v>
      </c>
      <c r="F43" s="182" t="n"/>
      <c r="G43" s="182" t="n"/>
      <c r="H43" s="182" t="n"/>
      <c r="I43" s="182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208" t="n"/>
      <c r="AN43" s="208" t="n"/>
      <c r="AO43" s="208" t="n"/>
      <c r="AP43" s="208" t="n"/>
      <c r="AQ43" s="208" t="n"/>
      <c r="AR43" s="208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2" t="n"/>
      <c r="CO43" s="182" t="n"/>
      <c r="CP43" s="182" t="n"/>
      <c r="CQ43" s="189" t="n">
        <v>87.64</v>
      </c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2" t="n"/>
      <c r="DN43" s="182" t="n"/>
      <c r="DO43" s="182" t="n"/>
      <c r="DP43" s="182" t="n"/>
      <c r="DQ43" s="182" t="n"/>
      <c r="DR43" s="182" t="n"/>
      <c r="DS43" s="182" t="n"/>
      <c r="DT43" s="182" t="n"/>
      <c r="DU43" s="182" t="n"/>
      <c r="DV43" s="182" t="n"/>
      <c r="DW43" s="182" t="n"/>
      <c r="DX43" s="182" t="n"/>
      <c r="DY43" s="182" t="n"/>
      <c r="DZ43" s="182" t="n"/>
      <c r="EA43" s="182" t="n"/>
      <c r="EB43" s="182" t="n"/>
      <c r="EC43" s="182" t="n"/>
      <c r="ED43" s="182" t="n"/>
      <c r="EE43" s="182" t="n"/>
      <c r="EF43" s="182" t="n"/>
      <c r="EG43" s="182" t="n"/>
      <c r="EH43" s="182" t="n"/>
      <c r="EI43" s="182" t="n"/>
      <c r="EJ43" s="182" t="n"/>
      <c r="EK43" s="182" t="n"/>
      <c r="EL43" s="182" t="n"/>
      <c r="EM43" s="182" t="n"/>
      <c r="EN43" s="182" t="n"/>
      <c r="EO43" s="182" t="n"/>
      <c r="EP43" s="182" t="n"/>
      <c r="EQ43" s="182" t="n"/>
      <c r="ER43" s="182" t="n"/>
      <c r="ES43" s="182" t="n"/>
      <c r="ET43" s="182" t="n"/>
      <c r="EU43" s="182" t="n"/>
      <c r="EV43" s="182" t="n"/>
      <c r="EW43" s="182" t="n"/>
      <c r="EX43" s="208" t="n"/>
      <c r="EY43" s="182" t="n"/>
      <c r="EZ43" s="182" t="n"/>
      <c r="FA43" s="182" t="n"/>
      <c r="FB43" s="182" t="n"/>
      <c r="FC43" s="182" t="n"/>
      <c r="FD43" s="182" t="n"/>
      <c r="FE43" s="182" t="n"/>
      <c r="FF43" s="182" t="n"/>
      <c r="FG43" s="182" t="n"/>
      <c r="FH43" s="182" t="n"/>
      <c r="FI43" s="182" t="n"/>
      <c r="FJ43" s="182" t="n"/>
      <c r="FK43" s="184" t="n"/>
      <c r="FL43" s="189" t="n">
        <v>6.26</v>
      </c>
      <c r="FM43" s="185">
        <f>SUM(F43:FL43)</f>
        <v/>
      </c>
      <c r="FN43" s="186">
        <f>E43-FM43</f>
        <v/>
      </c>
    </row>
    <row r="44" ht="18" customHeight="1">
      <c r="A44" s="5" t="n">
        <v>43</v>
      </c>
      <c r="B44" s="179" t="n">
        <v>44657</v>
      </c>
      <c r="C44" s="105" t="inlineStr">
        <is>
          <t>DIGIKEY-4500647849</t>
        </is>
      </c>
      <c r="D44" s="180" t="n">
        <v>44580</v>
      </c>
      <c r="E44" s="181" t="n">
        <v>290.97</v>
      </c>
      <c r="F44" s="182" t="n"/>
      <c r="G44" s="182" t="n"/>
      <c r="H44" s="182" t="n"/>
      <c r="I44" s="182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208" t="n"/>
      <c r="AN44" s="208" t="n"/>
      <c r="AO44" s="208" t="n"/>
      <c r="AP44" s="208" t="n"/>
      <c r="AQ44" s="208" t="n"/>
      <c r="AR44" s="208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2" t="n"/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2" t="n"/>
      <c r="DG44" s="182" t="n"/>
      <c r="DH44" s="182" t="n"/>
      <c r="DI44" s="182" t="n"/>
      <c r="DJ44" s="182" t="n"/>
      <c r="DK44" s="182" t="n"/>
      <c r="DL44" s="182" t="n"/>
      <c r="DM44" s="189" t="n">
        <v>290.97</v>
      </c>
      <c r="DN44" s="182" t="n"/>
      <c r="DO44" s="182" t="n"/>
      <c r="DP44" s="182" t="n"/>
      <c r="DQ44" s="182" t="n"/>
      <c r="DR44" s="182" t="n"/>
      <c r="DS44" s="182" t="n"/>
      <c r="DT44" s="182" t="n"/>
      <c r="DU44" s="182" t="n"/>
      <c r="DV44" s="182" t="n"/>
      <c r="DW44" s="182" t="n"/>
      <c r="DX44" s="182" t="n"/>
      <c r="DY44" s="182" t="n"/>
      <c r="DZ44" s="182" t="n"/>
      <c r="EA44" s="182" t="n"/>
      <c r="EB44" s="182" t="n"/>
      <c r="EC44" s="182" t="n"/>
      <c r="ED44" s="182" t="n"/>
      <c r="EE44" s="182" t="n"/>
      <c r="EF44" s="182" t="n"/>
      <c r="EG44" s="182" t="n"/>
      <c r="EH44" s="182" t="n"/>
      <c r="EI44" s="182" t="n"/>
      <c r="EJ44" s="182" t="n"/>
      <c r="EK44" s="182" t="n"/>
      <c r="EL44" s="182" t="n"/>
      <c r="EM44" s="182" t="n"/>
      <c r="EN44" s="182" t="n"/>
      <c r="EO44" s="182" t="n"/>
      <c r="EP44" s="182" t="n"/>
      <c r="EQ44" s="182" t="n"/>
      <c r="ER44" s="182" t="n"/>
      <c r="ES44" s="182" t="n"/>
      <c r="ET44" s="182" t="n"/>
      <c r="EU44" s="182" t="n"/>
      <c r="EV44" s="182" t="n"/>
      <c r="EW44" s="182" t="n"/>
      <c r="EX44" s="182" t="n"/>
      <c r="EY44" s="182" t="n"/>
      <c r="EZ44" s="182" t="n"/>
      <c r="FA44" s="182" t="n"/>
      <c r="FB44" s="182" t="n"/>
      <c r="FC44" s="182" t="n"/>
      <c r="FD44" s="182" t="n"/>
      <c r="FE44" s="182" t="n"/>
      <c r="FF44" s="182" t="n"/>
      <c r="FG44" s="182" t="n"/>
      <c r="FH44" s="182" t="n"/>
      <c r="FI44" s="182" t="n"/>
      <c r="FJ44" s="182" t="n"/>
      <c r="FK44" s="184" t="n"/>
      <c r="FL44" s="182" t="n"/>
      <c r="FM44" s="185">
        <f>SUM(F44:FL44)</f>
        <v/>
      </c>
      <c r="FN44" s="186">
        <f>E44-FM44</f>
        <v/>
      </c>
    </row>
    <row r="45" ht="18" customHeight="1">
      <c r="A45" s="5" t="n">
        <v>44</v>
      </c>
      <c r="B45" s="179" t="n">
        <v>44657</v>
      </c>
      <c r="C45" s="68" t="inlineStr">
        <is>
          <t>DIGIKEY-4500648975</t>
        </is>
      </c>
      <c r="D45" s="180" t="n">
        <v>44585</v>
      </c>
      <c r="E45" s="181" t="n">
        <v>22.08</v>
      </c>
      <c r="F45" s="182" t="n"/>
      <c r="G45" s="182" t="n"/>
      <c r="H45" s="182" t="n"/>
      <c r="I45" s="182" t="n"/>
      <c r="J45" s="182" t="n"/>
      <c r="K45" s="182" t="n"/>
      <c r="L45" s="182" t="n"/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2" t="n"/>
      <c r="AK45" s="182" t="n"/>
      <c r="AL45" s="182" t="n"/>
      <c r="AM45" s="208" t="n"/>
      <c r="AN45" s="208" t="n"/>
      <c r="AO45" s="208" t="n"/>
      <c r="AP45" s="208" t="n"/>
      <c r="AQ45" s="208" t="n"/>
      <c r="AR45" s="208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9" t="n">
        <v>22.08</v>
      </c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2" t="n"/>
      <c r="EG45" s="182" t="n"/>
      <c r="EH45" s="182" t="n"/>
      <c r="EI45" s="182" t="n"/>
      <c r="EJ45" s="182" t="n"/>
      <c r="EK45" s="182" t="n"/>
      <c r="EL45" s="182" t="n"/>
      <c r="EM45" s="182" t="n"/>
      <c r="EN45" s="182" t="n"/>
      <c r="EO45" s="182" t="n"/>
      <c r="EP45" s="182" t="n"/>
      <c r="EQ45" s="182" t="n"/>
      <c r="ER45" s="182" t="n"/>
      <c r="ES45" s="182" t="n"/>
      <c r="ET45" s="182" t="n"/>
      <c r="EU45" s="182" t="n"/>
      <c r="EV45" s="182" t="n"/>
      <c r="EW45" s="182" t="n"/>
      <c r="EX45" s="182" t="n"/>
      <c r="EY45" s="182" t="n"/>
      <c r="EZ45" s="182" t="n"/>
      <c r="FA45" s="182" t="n"/>
      <c r="FB45" s="182" t="n"/>
      <c r="FC45" s="182" t="n"/>
      <c r="FD45" s="182" t="n"/>
      <c r="FE45" s="182" t="n"/>
      <c r="FF45" s="182" t="n"/>
      <c r="FG45" s="182" t="n"/>
      <c r="FH45" s="182" t="n"/>
      <c r="FI45" s="182" t="n"/>
      <c r="FJ45" s="182" t="n"/>
      <c r="FK45" s="184" t="n"/>
      <c r="FL45" s="182" t="n"/>
      <c r="FM45" s="185">
        <f>SUM(F45:FL45)</f>
        <v/>
      </c>
      <c r="FN45" s="186">
        <f>E45-FM45</f>
        <v/>
      </c>
    </row>
    <row r="46" ht="18" customHeight="1">
      <c r="A46" s="5" t="n">
        <v>45</v>
      </c>
      <c r="B46" s="179" t="n">
        <v>44657</v>
      </c>
      <c r="C46" s="68" t="inlineStr">
        <is>
          <t>DIGIKEY-4500649217/4500650198</t>
        </is>
      </c>
      <c r="D46" s="180" t="n">
        <v>44586</v>
      </c>
      <c r="E46" s="181">
        <f>6.19+0.37</f>
        <v/>
      </c>
      <c r="F46" s="182" t="n"/>
      <c r="G46" s="182" t="n"/>
      <c r="H46" s="182" t="n"/>
      <c r="I46" s="182" t="n"/>
      <c r="J46" s="182" t="n"/>
      <c r="K46" s="182" t="n"/>
      <c r="L46" s="182" t="n"/>
      <c r="M46" s="182" t="n"/>
      <c r="N46" s="182" t="n"/>
      <c r="O46" s="182" t="n"/>
      <c r="P46" s="182" t="n"/>
      <c r="Q46" s="182" t="n"/>
      <c r="R46" s="182" t="n"/>
      <c r="S46" s="182" t="n"/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208" t="n"/>
      <c r="AN46" s="208" t="n"/>
      <c r="AO46" s="208" t="n"/>
      <c r="AP46" s="208" t="n"/>
      <c r="AQ46" s="208" t="n"/>
      <c r="AR46" s="208" t="n"/>
      <c r="AS46" s="182" t="n"/>
      <c r="AT46" s="182" t="n"/>
      <c r="AU46" s="182" t="n"/>
      <c r="AV46" s="182" t="n"/>
      <c r="AW46" s="189">
        <f>6.19+0.37</f>
        <v/>
      </c>
      <c r="AX46" s="189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2" t="n"/>
      <c r="DC46" s="182" t="n"/>
      <c r="DD46" s="182" t="n"/>
      <c r="DE46" s="182" t="n"/>
      <c r="DF46" s="182" t="n"/>
      <c r="DG46" s="182" t="n"/>
      <c r="DH46" s="182" t="n"/>
      <c r="DI46" s="182" t="n"/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2" t="n"/>
      <c r="DU46" s="182" t="n"/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2" t="n"/>
      <c r="EF46" s="182" t="n"/>
      <c r="EG46" s="182" t="n"/>
      <c r="EH46" s="182" t="n"/>
      <c r="EI46" s="182" t="n"/>
      <c r="EJ46" s="182" t="n"/>
      <c r="EK46" s="182" t="n"/>
      <c r="EL46" s="182" t="n"/>
      <c r="EM46" s="182" t="n"/>
      <c r="EN46" s="182" t="n"/>
      <c r="EO46" s="182" t="n"/>
      <c r="EP46" s="182" t="n"/>
      <c r="EQ46" s="182" t="n"/>
      <c r="ER46" s="182" t="n"/>
      <c r="ES46" s="182" t="n"/>
      <c r="ET46" s="182" t="n"/>
      <c r="EU46" s="182" t="n"/>
      <c r="EV46" s="182" t="n"/>
      <c r="EW46" s="182" t="n"/>
      <c r="EX46" s="182" t="n"/>
      <c r="EY46" s="182" t="n"/>
      <c r="EZ46" s="182" t="n"/>
      <c r="FA46" s="182" t="n"/>
      <c r="FB46" s="182" t="n"/>
      <c r="FC46" s="182" t="n"/>
      <c r="FD46" s="182" t="n"/>
      <c r="FE46" s="182" t="n"/>
      <c r="FF46" s="182" t="n"/>
      <c r="FG46" s="182" t="n"/>
      <c r="FH46" s="182" t="n"/>
      <c r="FI46" s="182" t="n"/>
      <c r="FJ46" s="182" t="n"/>
      <c r="FK46" s="184" t="n"/>
      <c r="FL46" s="182" t="n"/>
      <c r="FM46" s="185">
        <f>SUM(F46:FL46)</f>
        <v/>
      </c>
      <c r="FN46" s="186">
        <f>E46-FM46</f>
        <v/>
      </c>
    </row>
    <row r="47" ht="18" customHeight="1">
      <c r="A47" s="5" t="n">
        <v>46</v>
      </c>
      <c r="B47" s="179" t="n">
        <v>44657</v>
      </c>
      <c r="C47" s="68" t="inlineStr">
        <is>
          <t>DIGIKEY-4500649302</t>
        </is>
      </c>
      <c r="D47" s="180" t="n">
        <v>44587</v>
      </c>
      <c r="E47" s="181" t="n">
        <v>7.35</v>
      </c>
      <c r="F47" s="182" t="n"/>
      <c r="G47" s="182" t="n"/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208" t="n"/>
      <c r="AN47" s="208" t="n"/>
      <c r="AO47" s="208" t="n"/>
      <c r="AP47" s="208" t="n"/>
      <c r="AQ47" s="208" t="n"/>
      <c r="AR47" s="208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2" t="n"/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2" t="n"/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2" t="n"/>
      <c r="EF47" s="182" t="n"/>
      <c r="EG47" s="182" t="n"/>
      <c r="EH47" s="182" t="n"/>
      <c r="EI47" s="182" t="n"/>
      <c r="EJ47" s="182" t="n"/>
      <c r="EK47" s="182" t="n"/>
      <c r="EL47" s="182" t="n"/>
      <c r="EM47" s="182" t="n"/>
      <c r="EN47" s="182" t="n"/>
      <c r="EO47" s="182" t="n"/>
      <c r="EP47" s="182" t="n"/>
      <c r="EQ47" s="182" t="n"/>
      <c r="ER47" s="182" t="n"/>
      <c r="ES47" s="182" t="n"/>
      <c r="ET47" s="182" t="n"/>
      <c r="EU47" s="182" t="n"/>
      <c r="EV47" s="182" t="n"/>
      <c r="EW47" s="182" t="n"/>
      <c r="EX47" s="182" t="n"/>
      <c r="EY47" s="182" t="n"/>
      <c r="EZ47" s="182" t="n"/>
      <c r="FA47" s="189" t="n">
        <v>7.35</v>
      </c>
      <c r="FB47" s="189" t="n"/>
      <c r="FC47" s="189" t="n"/>
      <c r="FD47" s="189" t="n"/>
      <c r="FE47" s="182" t="n"/>
      <c r="FF47" s="182" t="n"/>
      <c r="FG47" s="182" t="n"/>
      <c r="FH47" s="182" t="n"/>
      <c r="FI47" s="182" t="n"/>
      <c r="FJ47" s="182" t="n"/>
      <c r="FK47" s="184" t="n"/>
      <c r="FL47" s="182" t="n"/>
      <c r="FM47" s="185">
        <f>SUM(F47:FL47)</f>
        <v/>
      </c>
      <c r="FN47" s="186">
        <f>E47-FM47</f>
        <v/>
      </c>
    </row>
    <row r="48" ht="18" customHeight="1">
      <c r="A48" s="5" t="n">
        <v>47</v>
      </c>
      <c r="B48" s="179" t="n">
        <v>44657</v>
      </c>
      <c r="C48" s="68" t="inlineStr">
        <is>
          <t>DIGIKEY-4500649470</t>
        </is>
      </c>
      <c r="D48" s="180" t="n">
        <v>44588</v>
      </c>
      <c r="E48" s="181" t="n">
        <v>19.78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9" t="n">
        <v>19.78</v>
      </c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208" t="n"/>
      <c r="AN48" s="208" t="n"/>
      <c r="AO48" s="208" t="n"/>
      <c r="AP48" s="208" t="n"/>
      <c r="AQ48" s="208" t="n"/>
      <c r="AR48" s="208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2" t="n"/>
      <c r="EH48" s="182" t="n"/>
      <c r="EI48" s="182" t="n"/>
      <c r="EJ48" s="182" t="n"/>
      <c r="EK48" s="182" t="n"/>
      <c r="EL48" s="182" t="n"/>
      <c r="EM48" s="182" t="n"/>
      <c r="EN48" s="182" t="n"/>
      <c r="EO48" s="182" t="n"/>
      <c r="EP48" s="182" t="n"/>
      <c r="EQ48" s="182" t="n"/>
      <c r="ER48" s="182" t="n"/>
      <c r="ES48" s="182" t="n"/>
      <c r="ET48" s="182" t="n"/>
      <c r="EU48" s="182" t="n"/>
      <c r="EV48" s="182" t="n"/>
      <c r="EW48" s="182" t="n"/>
      <c r="EX48" s="182" t="n"/>
      <c r="EY48" s="182" t="n"/>
      <c r="EZ48" s="182" t="n"/>
      <c r="FA48" s="182" t="n"/>
      <c r="FB48" s="182" t="n"/>
      <c r="FC48" s="182" t="n"/>
      <c r="FD48" s="182" t="n"/>
      <c r="FE48" s="182" t="n"/>
      <c r="FF48" s="182" t="n"/>
      <c r="FG48" s="182" t="n"/>
      <c r="FH48" s="182" t="n"/>
      <c r="FI48" s="182" t="n"/>
      <c r="FJ48" s="182" t="n"/>
      <c r="FK48" s="184" t="n"/>
      <c r="FL48" s="182" t="n"/>
      <c r="FM48" s="185">
        <f>SUM(F48:FL48)</f>
        <v/>
      </c>
      <c r="FN48" s="186">
        <f>E48-FM48</f>
        <v/>
      </c>
    </row>
    <row r="49" ht="18" customHeight="1">
      <c r="A49" s="5" t="n">
        <v>48</v>
      </c>
      <c r="B49" s="179" t="n">
        <v>44657</v>
      </c>
      <c r="C49" s="68" t="inlineStr">
        <is>
          <t>DIGIKEY-4500649757</t>
        </is>
      </c>
      <c r="D49" s="180" t="n">
        <v>44589</v>
      </c>
      <c r="E49" s="181" t="n">
        <v>8.359999999999999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208" t="n"/>
      <c r="AN49" s="208" t="n"/>
      <c r="AO49" s="208" t="n"/>
      <c r="AP49" s="208" t="n"/>
      <c r="AQ49" s="208" t="n"/>
      <c r="AR49" s="208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9" t="n">
        <v>8.359999999999999</v>
      </c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2" t="n"/>
      <c r="EM49" s="182" t="n"/>
      <c r="EN49" s="182" t="n"/>
      <c r="EO49" s="182" t="n"/>
      <c r="EP49" s="182" t="n"/>
      <c r="EQ49" s="182" t="n"/>
      <c r="ER49" s="182" t="n"/>
      <c r="ES49" s="182" t="n"/>
      <c r="ET49" s="182" t="n"/>
      <c r="EU49" s="182" t="n"/>
      <c r="EV49" s="182" t="n"/>
      <c r="EW49" s="182" t="n"/>
      <c r="EX49" s="182" t="n"/>
      <c r="EY49" s="182" t="n"/>
      <c r="EZ49" s="182" t="n"/>
      <c r="FA49" s="182" t="n"/>
      <c r="FB49" s="182" t="n"/>
      <c r="FC49" s="182" t="n"/>
      <c r="FD49" s="182" t="n"/>
      <c r="FE49" s="182" t="n"/>
      <c r="FF49" s="182" t="n"/>
      <c r="FG49" s="182" t="n"/>
      <c r="FH49" s="182" t="n"/>
      <c r="FI49" s="182" t="n"/>
      <c r="FJ49" s="182" t="n"/>
      <c r="FK49" s="184" t="n"/>
      <c r="FL49" s="182" t="n"/>
      <c r="FM49" s="185">
        <f>SUM(F49:FL49)</f>
        <v/>
      </c>
      <c r="FN49" s="186">
        <f>E49-FM49</f>
        <v/>
      </c>
    </row>
    <row r="50" ht="18" customHeight="1">
      <c r="A50" s="5" t="n">
        <v>49</v>
      </c>
      <c r="B50" s="179" t="n">
        <v>44657</v>
      </c>
      <c r="C50" s="68" t="inlineStr">
        <is>
          <t>DIGIKEY-4500649808</t>
        </is>
      </c>
      <c r="D50" s="180" t="n">
        <v>44589</v>
      </c>
      <c r="E50" s="181" t="n">
        <v>31.69</v>
      </c>
      <c r="F50" s="182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208" t="n"/>
      <c r="AN50" s="208" t="n"/>
      <c r="AO50" s="208" t="n"/>
      <c r="AP50" s="208" t="n"/>
      <c r="AQ50" s="208" t="n"/>
      <c r="AR50" s="208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9" t="n">
        <v>31.69</v>
      </c>
      <c r="BD50" s="189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2" t="n"/>
      <c r="EM50" s="182" t="n"/>
      <c r="EN50" s="182" t="n"/>
      <c r="EO50" s="182" t="n"/>
      <c r="EP50" s="182" t="n"/>
      <c r="EQ50" s="182" t="n"/>
      <c r="ER50" s="182" t="n"/>
      <c r="ES50" s="182" t="n"/>
      <c r="ET50" s="182" t="n"/>
      <c r="EU50" s="182" t="n"/>
      <c r="EV50" s="182" t="n"/>
      <c r="EW50" s="182" t="n"/>
      <c r="EX50" s="182" t="n"/>
      <c r="EY50" s="182" t="n"/>
      <c r="EZ50" s="182" t="n"/>
      <c r="FA50" s="182" t="n"/>
      <c r="FB50" s="182" t="n"/>
      <c r="FC50" s="182" t="n"/>
      <c r="FD50" s="182" t="n"/>
      <c r="FE50" s="182" t="n"/>
      <c r="FF50" s="182" t="n"/>
      <c r="FG50" s="182" t="n"/>
      <c r="FH50" s="182" t="n"/>
      <c r="FI50" s="182" t="n"/>
      <c r="FJ50" s="182" t="n"/>
      <c r="FK50" s="184" t="n"/>
      <c r="FL50" s="182" t="n"/>
      <c r="FM50" s="185">
        <f>SUM(F50:FL50)</f>
        <v/>
      </c>
      <c r="FN50" s="186">
        <f>E50-FM50</f>
        <v/>
      </c>
    </row>
    <row r="51" ht="18" customHeight="1">
      <c r="A51" s="5" t="n">
        <v>50</v>
      </c>
      <c r="B51" s="179" t="n">
        <v>44657</v>
      </c>
      <c r="C51" s="68" t="inlineStr">
        <is>
          <t>DIGIKEY-4500649918</t>
        </is>
      </c>
      <c r="D51" s="180" t="n">
        <v>44592</v>
      </c>
      <c r="E51" s="181" t="n">
        <v>2157.05</v>
      </c>
      <c r="F51" s="182" t="n"/>
      <c r="G51" s="182" t="n"/>
      <c r="H51" s="182" t="n"/>
      <c r="I51" s="182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208" t="n"/>
      <c r="AN51" s="208" t="n"/>
      <c r="AO51" s="208" t="n"/>
      <c r="AP51" s="208" t="n"/>
      <c r="AQ51" s="208" t="n"/>
      <c r="AR51" s="208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9" t="n">
        <v>2157.05</v>
      </c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2" t="n"/>
      <c r="DE51" s="182" t="n"/>
      <c r="DF51" s="182" t="n"/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2" t="n"/>
      <c r="EB51" s="182" t="n"/>
      <c r="EC51" s="182" t="n"/>
      <c r="ED51" s="182" t="n"/>
      <c r="EE51" s="182" t="n"/>
      <c r="EF51" s="182" t="n"/>
      <c r="EG51" s="182" t="n"/>
      <c r="EH51" s="182" t="n"/>
      <c r="EI51" s="182" t="n"/>
      <c r="EJ51" s="182" t="n"/>
      <c r="EK51" s="182" t="n"/>
      <c r="EL51" s="182" t="n"/>
      <c r="EM51" s="182" t="n"/>
      <c r="EN51" s="182" t="n"/>
      <c r="EO51" s="182" t="n"/>
      <c r="EP51" s="182" t="n"/>
      <c r="EQ51" s="182" t="n"/>
      <c r="ER51" s="182" t="n"/>
      <c r="ES51" s="182" t="n"/>
      <c r="ET51" s="182" t="n"/>
      <c r="EU51" s="182" t="n"/>
      <c r="EV51" s="182" t="n"/>
      <c r="EW51" s="182" t="n"/>
      <c r="EX51" s="182" t="n"/>
      <c r="EY51" s="182" t="n"/>
      <c r="EZ51" s="182" t="n"/>
      <c r="FA51" s="182" t="n"/>
      <c r="FB51" s="182" t="n"/>
      <c r="FC51" s="182" t="n"/>
      <c r="FD51" s="182" t="n"/>
      <c r="FE51" s="182" t="n"/>
      <c r="FF51" s="182" t="n"/>
      <c r="FG51" s="182" t="n"/>
      <c r="FH51" s="182" t="n"/>
      <c r="FI51" s="182" t="n"/>
      <c r="FJ51" s="182" t="n"/>
      <c r="FK51" s="184" t="n"/>
      <c r="FL51" s="182" t="n"/>
      <c r="FM51" s="185">
        <f>SUM(F51:FL51)</f>
        <v/>
      </c>
      <c r="FN51" s="186">
        <f>E51-FM51</f>
        <v/>
      </c>
    </row>
    <row r="52" ht="18" customHeight="1">
      <c r="A52" s="5" t="n">
        <v>51</v>
      </c>
      <c r="B52" s="179" t="n">
        <v>44657</v>
      </c>
      <c r="C52" s="68" t="inlineStr">
        <is>
          <t>DIGIKEY-4500623652</t>
        </is>
      </c>
      <c r="D52" s="180" t="n">
        <v>44594</v>
      </c>
      <c r="E52" s="181" t="n">
        <v>33.49</v>
      </c>
      <c r="F52" s="182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208" t="n"/>
      <c r="AN52" s="208" t="n"/>
      <c r="AO52" s="208" t="n"/>
      <c r="AP52" s="208" t="n"/>
      <c r="AQ52" s="208" t="n"/>
      <c r="AR52" s="208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9" t="n">
        <v>33.49</v>
      </c>
      <c r="DF52" s="189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2" t="n"/>
      <c r="EG52" s="182" t="n"/>
      <c r="EH52" s="182" t="n"/>
      <c r="EI52" s="182" t="n"/>
      <c r="EJ52" s="182" t="n"/>
      <c r="EK52" s="182" t="n"/>
      <c r="EL52" s="182" t="n"/>
      <c r="EM52" s="182" t="n"/>
      <c r="EN52" s="182" t="n"/>
      <c r="EO52" s="182" t="n"/>
      <c r="EP52" s="182" t="n"/>
      <c r="EQ52" s="182" t="n"/>
      <c r="ER52" s="182" t="n"/>
      <c r="ES52" s="182" t="n"/>
      <c r="ET52" s="182" t="n"/>
      <c r="EU52" s="182" t="n"/>
      <c r="EV52" s="182" t="n"/>
      <c r="EW52" s="182" t="n"/>
      <c r="EX52" s="182" t="n"/>
      <c r="EY52" s="182" t="n"/>
      <c r="EZ52" s="182" t="n"/>
      <c r="FA52" s="182" t="n"/>
      <c r="FB52" s="182" t="n"/>
      <c r="FC52" s="182" t="n"/>
      <c r="FD52" s="182" t="n"/>
      <c r="FE52" s="182" t="n"/>
      <c r="FF52" s="182" t="n"/>
      <c r="FG52" s="182" t="n"/>
      <c r="FH52" s="182" t="n"/>
      <c r="FI52" s="182" t="n"/>
      <c r="FJ52" s="182" t="n"/>
      <c r="FK52" s="184" t="n"/>
      <c r="FL52" s="182" t="n"/>
      <c r="FM52" s="185">
        <f>SUM(F52:FL52)</f>
        <v/>
      </c>
      <c r="FN52" s="186">
        <f>E52-FM52</f>
        <v/>
      </c>
    </row>
    <row r="53" ht="18" customHeight="1">
      <c r="A53" s="5" t="n">
        <v>52</v>
      </c>
      <c r="B53" s="179" t="n">
        <v>44657</v>
      </c>
      <c r="C53" s="68" t="inlineStr">
        <is>
          <t>DIGIKEY-4500650193</t>
        </is>
      </c>
      <c r="D53" s="180" t="n">
        <v>44594</v>
      </c>
      <c r="E53" s="181" t="n">
        <v>12.75</v>
      </c>
      <c r="F53" s="182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208" t="n"/>
      <c r="AN53" s="208" t="n"/>
      <c r="AO53" s="208" t="n"/>
      <c r="AP53" s="208" t="n"/>
      <c r="AQ53" s="208" t="n"/>
      <c r="AR53" s="208" t="n"/>
      <c r="AS53" s="182" t="n"/>
      <c r="AT53" s="182" t="n"/>
      <c r="AU53" s="182" t="n"/>
      <c r="AV53" s="182" t="n"/>
      <c r="AW53" s="235" t="n"/>
      <c r="AX53" s="235" t="n"/>
      <c r="AY53" s="235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9" t="n">
        <v>12.75</v>
      </c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2" t="n"/>
      <c r="EG53" s="182" t="n"/>
      <c r="EH53" s="182" t="n"/>
      <c r="EI53" s="182" t="n"/>
      <c r="EJ53" s="182" t="n"/>
      <c r="EK53" s="182" t="n"/>
      <c r="EL53" s="182" t="n"/>
      <c r="EM53" s="182" t="n"/>
      <c r="EN53" s="182" t="n"/>
      <c r="EO53" s="182" t="n"/>
      <c r="EP53" s="182" t="n"/>
      <c r="EQ53" s="182" t="n"/>
      <c r="ER53" s="182" t="n"/>
      <c r="ES53" s="182" t="n"/>
      <c r="ET53" s="182" t="n"/>
      <c r="EU53" s="182" t="n"/>
      <c r="EV53" s="182" t="n"/>
      <c r="EW53" s="182" t="n"/>
      <c r="EX53" s="182" t="n"/>
      <c r="EY53" s="182" t="n"/>
      <c r="EZ53" s="182" t="n"/>
      <c r="FA53" s="182" t="n"/>
      <c r="FB53" s="182" t="n"/>
      <c r="FC53" s="182" t="n"/>
      <c r="FD53" s="182" t="n"/>
      <c r="FE53" s="182" t="n"/>
      <c r="FF53" s="182" t="n"/>
      <c r="FG53" s="182" t="n"/>
      <c r="FH53" s="182" t="n"/>
      <c r="FI53" s="182" t="n"/>
      <c r="FJ53" s="182" t="n"/>
      <c r="FK53" s="184" t="n"/>
      <c r="FL53" s="182" t="n"/>
      <c r="FM53" s="185">
        <f>SUM(F53:FL53)</f>
        <v/>
      </c>
      <c r="FN53" s="186">
        <f>E53-FM53</f>
        <v/>
      </c>
    </row>
    <row r="54" ht="18" customHeight="1">
      <c r="A54" s="5" t="n">
        <v>53</v>
      </c>
      <c r="B54" s="179" t="n">
        <v>44657</v>
      </c>
      <c r="C54" s="68" t="inlineStr">
        <is>
          <t>DIGIKEY-4500650287</t>
        </is>
      </c>
      <c r="D54" s="180" t="n">
        <v>44594</v>
      </c>
      <c r="E54" s="181" t="n">
        <v>10.67</v>
      </c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208" t="n"/>
      <c r="AN54" s="208" t="n"/>
      <c r="AO54" s="208" t="n"/>
      <c r="AP54" s="208" t="n"/>
      <c r="AQ54" s="208" t="n"/>
      <c r="AR54" s="208" t="n"/>
      <c r="AS54" s="182" t="n"/>
      <c r="AT54" s="182" t="n"/>
      <c r="AU54" s="182" t="n"/>
      <c r="AV54" s="182" t="n"/>
      <c r="AW54" s="235" t="n"/>
      <c r="AX54" s="235" t="n"/>
      <c r="AY54" s="235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9" t="n">
        <v>10.67</v>
      </c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2" t="n"/>
      <c r="DY54" s="182" t="n"/>
      <c r="DZ54" s="182" t="n"/>
      <c r="EA54" s="182" t="n"/>
      <c r="EB54" s="182" t="n"/>
      <c r="EC54" s="182" t="n"/>
      <c r="ED54" s="182" t="n"/>
      <c r="EE54" s="182" t="n"/>
      <c r="EF54" s="182" t="n"/>
      <c r="EG54" s="182" t="n"/>
      <c r="EH54" s="182" t="n"/>
      <c r="EI54" s="182" t="n"/>
      <c r="EJ54" s="182" t="n"/>
      <c r="EK54" s="182" t="n"/>
      <c r="EL54" s="182" t="n"/>
      <c r="EM54" s="182" t="n"/>
      <c r="EN54" s="182" t="n"/>
      <c r="EO54" s="182" t="n"/>
      <c r="EP54" s="182" t="n"/>
      <c r="EQ54" s="182" t="n"/>
      <c r="ER54" s="182" t="n"/>
      <c r="ES54" s="182" t="n"/>
      <c r="ET54" s="182" t="n"/>
      <c r="EU54" s="182" t="n"/>
      <c r="EV54" s="182" t="n"/>
      <c r="EW54" s="182" t="n"/>
      <c r="EX54" s="182" t="n"/>
      <c r="EY54" s="182" t="n"/>
      <c r="EZ54" s="182" t="n"/>
      <c r="FA54" s="182" t="n"/>
      <c r="FB54" s="182" t="n"/>
      <c r="FC54" s="182" t="n"/>
      <c r="FD54" s="182" t="n"/>
      <c r="FE54" s="182" t="n"/>
      <c r="FF54" s="182" t="n"/>
      <c r="FG54" s="182" t="n"/>
      <c r="FH54" s="182" t="n"/>
      <c r="FI54" s="182" t="n"/>
      <c r="FJ54" s="182" t="n"/>
      <c r="FK54" s="184" t="n"/>
      <c r="FL54" s="182" t="n"/>
      <c r="FM54" s="185">
        <f>SUM(F54:FL54)</f>
        <v/>
      </c>
      <c r="FN54" s="186">
        <f>E54-FM54</f>
        <v/>
      </c>
    </row>
    <row r="55" ht="18" customHeight="1">
      <c r="A55" s="5" t="n">
        <v>54</v>
      </c>
      <c r="B55" s="179" t="n">
        <v>44657</v>
      </c>
      <c r="C55" s="68" t="inlineStr">
        <is>
          <t>DIGIKEY-4500650294</t>
        </is>
      </c>
      <c r="D55" s="180" t="n">
        <v>44595</v>
      </c>
      <c r="E55" s="181" t="n">
        <v>9.619999999999999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208" t="n"/>
      <c r="AN55" s="208" t="n"/>
      <c r="AO55" s="208" t="n"/>
      <c r="AP55" s="208" t="n"/>
      <c r="AQ55" s="208" t="n"/>
      <c r="AR55" s="208" t="n"/>
      <c r="AS55" s="189" t="n">
        <v>9.619999999999999</v>
      </c>
      <c r="AT55" s="182" t="n"/>
      <c r="AU55" s="182" t="n"/>
      <c r="AV55" s="182" t="n"/>
      <c r="AW55" s="235" t="n"/>
      <c r="AX55" s="235" t="n"/>
      <c r="AY55" s="235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2" t="n"/>
      <c r="EM55" s="182" t="n"/>
      <c r="EN55" s="182" t="n"/>
      <c r="EO55" s="182" t="n"/>
      <c r="EP55" s="182" t="n"/>
      <c r="EQ55" s="182" t="n"/>
      <c r="ER55" s="182" t="n"/>
      <c r="ES55" s="182" t="n"/>
      <c r="ET55" s="182" t="n"/>
      <c r="EU55" s="182" t="n"/>
      <c r="EV55" s="182" t="n"/>
      <c r="EW55" s="182" t="n"/>
      <c r="EX55" s="182" t="n"/>
      <c r="EY55" s="182" t="n"/>
      <c r="EZ55" s="182" t="n"/>
      <c r="FA55" s="182" t="n"/>
      <c r="FB55" s="182" t="n"/>
      <c r="FC55" s="182" t="n"/>
      <c r="FD55" s="182" t="n"/>
      <c r="FE55" s="182" t="n"/>
      <c r="FF55" s="182" t="n"/>
      <c r="FG55" s="182" t="n"/>
      <c r="FH55" s="182" t="n"/>
      <c r="FI55" s="182" t="n"/>
      <c r="FJ55" s="182" t="n"/>
      <c r="FK55" s="184" t="n"/>
      <c r="FL55" s="182" t="n"/>
      <c r="FM55" s="185">
        <f>SUM(F55:FL55)</f>
        <v/>
      </c>
      <c r="FN55" s="186">
        <f>E55-FM55</f>
        <v/>
      </c>
    </row>
    <row r="56" ht="18" customHeight="1">
      <c r="A56" s="5" t="n">
        <v>55</v>
      </c>
      <c r="B56" s="179" t="n">
        <v>44657</v>
      </c>
      <c r="C56" s="68" t="inlineStr">
        <is>
          <t>DIGIKEY-4500650313</t>
        </is>
      </c>
      <c r="D56" s="180" t="n">
        <v>44595</v>
      </c>
      <c r="E56" s="181" t="n">
        <v>2.77</v>
      </c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9" t="n">
        <v>2.77</v>
      </c>
      <c r="AG56" s="182" t="n"/>
      <c r="AH56" s="182" t="n"/>
      <c r="AI56" s="182" t="n"/>
      <c r="AJ56" s="182" t="n"/>
      <c r="AK56" s="182" t="n"/>
      <c r="AL56" s="182" t="n"/>
      <c r="AM56" s="208" t="n"/>
      <c r="AN56" s="208" t="n"/>
      <c r="AO56" s="208" t="n"/>
      <c r="AP56" s="208" t="n"/>
      <c r="AQ56" s="208" t="n"/>
      <c r="AR56" s="208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2" t="n"/>
      <c r="EH56" s="182" t="n"/>
      <c r="EI56" s="182" t="n"/>
      <c r="EJ56" s="182" t="n"/>
      <c r="EK56" s="182" t="n"/>
      <c r="EL56" s="182" t="n"/>
      <c r="EM56" s="182" t="n"/>
      <c r="EN56" s="182" t="n"/>
      <c r="EO56" s="182" t="n"/>
      <c r="EP56" s="182" t="n"/>
      <c r="EQ56" s="182" t="n"/>
      <c r="ER56" s="182" t="n"/>
      <c r="ES56" s="182" t="n"/>
      <c r="ET56" s="182" t="n"/>
      <c r="EU56" s="182" t="n"/>
      <c r="EV56" s="182" t="n"/>
      <c r="EW56" s="182" t="n"/>
      <c r="EX56" s="182" t="n"/>
      <c r="EY56" s="182" t="n"/>
      <c r="EZ56" s="182" t="n"/>
      <c r="FA56" s="182" t="n"/>
      <c r="FB56" s="182" t="n"/>
      <c r="FC56" s="182" t="n"/>
      <c r="FD56" s="182" t="n"/>
      <c r="FE56" s="182" t="n"/>
      <c r="FF56" s="182" t="n"/>
      <c r="FG56" s="182" t="n"/>
      <c r="FH56" s="182" t="n"/>
      <c r="FI56" s="182" t="n"/>
      <c r="FJ56" s="182" t="n"/>
      <c r="FK56" s="184" t="n"/>
      <c r="FL56" s="182" t="n"/>
      <c r="FM56" s="185">
        <f>SUM(F56:FL56)</f>
        <v/>
      </c>
      <c r="FN56" s="186">
        <f>E56-FM56</f>
        <v/>
      </c>
    </row>
    <row r="57" ht="18" customHeight="1">
      <c r="A57" s="5" t="n">
        <v>56</v>
      </c>
      <c r="B57" s="179" t="n">
        <v>44657</v>
      </c>
      <c r="C57" s="68" t="inlineStr">
        <is>
          <t>DIGIKEY-4500650448</t>
        </is>
      </c>
      <c r="D57" s="180" t="n">
        <v>44596</v>
      </c>
      <c r="E57" s="181" t="n">
        <v>68.47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208" t="n"/>
      <c r="AN57" s="208" t="n"/>
      <c r="AO57" s="208" t="n"/>
      <c r="AP57" s="208" t="n"/>
      <c r="AQ57" s="208" t="n"/>
      <c r="AR57" s="208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9" t="n">
        <v>68.47</v>
      </c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2" t="n"/>
      <c r="EG57" s="182" t="n"/>
      <c r="EH57" s="182" t="n"/>
      <c r="EI57" s="182" t="n"/>
      <c r="EJ57" s="182" t="n"/>
      <c r="EK57" s="182" t="n"/>
      <c r="EL57" s="182" t="n"/>
      <c r="EM57" s="182" t="n"/>
      <c r="EN57" s="182" t="n"/>
      <c r="EO57" s="182" t="n"/>
      <c r="EP57" s="182" t="n"/>
      <c r="EQ57" s="182" t="n"/>
      <c r="ER57" s="182" t="n"/>
      <c r="ES57" s="182" t="n"/>
      <c r="ET57" s="182" t="n"/>
      <c r="EU57" s="182" t="n"/>
      <c r="EV57" s="182" t="n"/>
      <c r="EW57" s="182" t="n"/>
      <c r="EX57" s="182" t="n"/>
      <c r="EY57" s="182" t="n"/>
      <c r="EZ57" s="182" t="n"/>
      <c r="FA57" s="182" t="n"/>
      <c r="FB57" s="182" t="n"/>
      <c r="FC57" s="182" t="n"/>
      <c r="FD57" s="182" t="n"/>
      <c r="FE57" s="182" t="n"/>
      <c r="FF57" s="182" t="n"/>
      <c r="FG57" s="182" t="n"/>
      <c r="FH57" s="182" t="n"/>
      <c r="FI57" s="182" t="n"/>
      <c r="FJ57" s="182" t="n"/>
      <c r="FK57" s="184" t="n"/>
      <c r="FL57" s="182" t="n"/>
      <c r="FM57" s="185">
        <f>SUM(F57:FL57)</f>
        <v/>
      </c>
      <c r="FN57" s="186">
        <f>E57-FM57</f>
        <v/>
      </c>
    </row>
    <row r="58" ht="18" customHeight="1">
      <c r="A58" s="5" t="n">
        <v>57</v>
      </c>
      <c r="B58" s="179" t="n">
        <v>44657</v>
      </c>
      <c r="C58" s="68" t="inlineStr">
        <is>
          <t>DIGIKEY-4500650729</t>
        </is>
      </c>
      <c r="D58" s="180" t="n">
        <v>44599</v>
      </c>
      <c r="E58" s="181" t="n">
        <v>42.54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208" t="n"/>
      <c r="AN58" s="208" t="n"/>
      <c r="AO58" s="208" t="n"/>
      <c r="AP58" s="208" t="n"/>
      <c r="AQ58" s="208" t="n"/>
      <c r="AR58" s="208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9" t="n">
        <v>42.54</v>
      </c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2" t="n"/>
      <c r="EB58" s="182" t="n"/>
      <c r="EC58" s="182" t="n"/>
      <c r="ED58" s="182" t="n"/>
      <c r="EE58" s="182" t="n"/>
      <c r="EF58" s="182" t="n"/>
      <c r="EG58" s="182" t="n"/>
      <c r="EH58" s="182" t="n"/>
      <c r="EI58" s="182" t="n"/>
      <c r="EJ58" s="182" t="n"/>
      <c r="EK58" s="182" t="n"/>
      <c r="EL58" s="182" t="n"/>
      <c r="EM58" s="182" t="n"/>
      <c r="EN58" s="182" t="n"/>
      <c r="EO58" s="182" t="n"/>
      <c r="EP58" s="182" t="n"/>
      <c r="EQ58" s="182" t="n"/>
      <c r="ER58" s="182" t="n"/>
      <c r="ES58" s="182" t="n"/>
      <c r="ET58" s="182" t="n"/>
      <c r="EU58" s="182" t="n"/>
      <c r="EV58" s="182" t="n"/>
      <c r="EW58" s="182" t="n"/>
      <c r="EX58" s="182" t="n"/>
      <c r="EY58" s="182" t="n"/>
      <c r="EZ58" s="182" t="n"/>
      <c r="FA58" s="182" t="n"/>
      <c r="FB58" s="182" t="n"/>
      <c r="FC58" s="182" t="n"/>
      <c r="FD58" s="182" t="n"/>
      <c r="FE58" s="182" t="n"/>
      <c r="FF58" s="182" t="n"/>
      <c r="FG58" s="182" t="n"/>
      <c r="FH58" s="182" t="n"/>
      <c r="FI58" s="182" t="n"/>
      <c r="FJ58" s="182" t="n"/>
      <c r="FK58" s="184" t="n"/>
      <c r="FL58" s="182" t="n"/>
      <c r="FM58" s="185">
        <f>SUM(F58:FL58)</f>
        <v/>
      </c>
      <c r="FN58" s="186">
        <f>E58-FM58</f>
        <v/>
      </c>
    </row>
    <row r="59" ht="18" customHeight="1">
      <c r="A59" s="5" t="n">
        <v>58</v>
      </c>
      <c r="B59" s="179" t="n">
        <v>44657</v>
      </c>
      <c r="C59" s="68" t="inlineStr">
        <is>
          <t>SAMTEC-15972616</t>
        </is>
      </c>
      <c r="D59" s="180" t="n">
        <v>44594</v>
      </c>
      <c r="E59" s="181" t="n">
        <v>150</v>
      </c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208" t="n"/>
      <c r="AN59" s="208" t="n"/>
      <c r="AO59" s="208" t="n"/>
      <c r="AP59" s="208" t="n"/>
      <c r="AQ59" s="208" t="n"/>
      <c r="AR59" s="208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2" t="n"/>
      <c r="EH59" s="182" t="n"/>
      <c r="EI59" s="182" t="n"/>
      <c r="EJ59" s="189" t="n">
        <v>150</v>
      </c>
      <c r="EK59" s="182" t="n"/>
      <c r="EL59" s="182" t="n"/>
      <c r="EM59" s="182" t="n"/>
      <c r="EN59" s="182" t="n"/>
      <c r="EO59" s="182" t="n"/>
      <c r="EP59" s="182" t="n"/>
      <c r="EQ59" s="182" t="n"/>
      <c r="ER59" s="182" t="n"/>
      <c r="ES59" s="182" t="n"/>
      <c r="ET59" s="182" t="n"/>
      <c r="EU59" s="182" t="n"/>
      <c r="EV59" s="182" t="n"/>
      <c r="EW59" s="182" t="n"/>
      <c r="EX59" s="182" t="n"/>
      <c r="EY59" s="182" t="n"/>
      <c r="EZ59" s="182" t="n"/>
      <c r="FA59" s="182" t="n"/>
      <c r="FB59" s="182" t="n"/>
      <c r="FC59" s="182" t="n"/>
      <c r="FD59" s="182" t="n"/>
      <c r="FE59" s="182" t="n"/>
      <c r="FF59" s="182" t="n"/>
      <c r="FG59" s="182" t="n"/>
      <c r="FH59" s="182" t="n"/>
      <c r="FI59" s="182" t="n"/>
      <c r="FJ59" s="182" t="n"/>
      <c r="FK59" s="184" t="n"/>
      <c r="FL59" s="182" t="n"/>
      <c r="FM59" s="185">
        <f>SUM(F59:FL59)</f>
        <v/>
      </c>
      <c r="FN59" s="186">
        <f>E59-FM59</f>
        <v/>
      </c>
    </row>
    <row r="60" ht="18" customHeight="1">
      <c r="A60" s="5" t="n">
        <v>59</v>
      </c>
      <c r="B60" s="179" t="n">
        <v>44657</v>
      </c>
      <c r="C60" s="68" t="inlineStr">
        <is>
          <t>DIGIKEY-4500647116</t>
        </is>
      </c>
      <c r="D60" s="180" t="n">
        <v>44606</v>
      </c>
      <c r="E60" s="181" t="n">
        <v>4.24</v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208" t="n"/>
      <c r="AN60" s="208" t="n"/>
      <c r="AO60" s="208" t="n"/>
      <c r="AP60" s="208" t="n"/>
      <c r="AQ60" s="208" t="n"/>
      <c r="AR60" s="208" t="n"/>
      <c r="AS60" s="182" t="n"/>
      <c r="AT60" s="182" t="n"/>
      <c r="AU60" s="182" t="n"/>
      <c r="AV60" s="182" t="n"/>
      <c r="AW60" s="182" t="n"/>
      <c r="AX60" s="182" t="n"/>
      <c r="AY60" s="189" t="n">
        <v>4.24</v>
      </c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2" t="n"/>
      <c r="EH60" s="182" t="n"/>
      <c r="EI60" s="182" t="n"/>
      <c r="EJ60" s="182" t="n"/>
      <c r="EK60" s="182" t="n"/>
      <c r="EL60" s="182" t="n"/>
      <c r="EM60" s="182" t="n"/>
      <c r="EN60" s="182" t="n"/>
      <c r="EO60" s="182" t="n"/>
      <c r="EP60" s="182" t="n"/>
      <c r="EQ60" s="182" t="n"/>
      <c r="ER60" s="182" t="n"/>
      <c r="ES60" s="182" t="n"/>
      <c r="ET60" s="182" t="n"/>
      <c r="EU60" s="182" t="n"/>
      <c r="EV60" s="182" t="n"/>
      <c r="EW60" s="182" t="n"/>
      <c r="EX60" s="182" t="n"/>
      <c r="EY60" s="182" t="n"/>
      <c r="EZ60" s="182" t="n"/>
      <c r="FA60" s="182" t="n"/>
      <c r="FB60" s="182" t="n"/>
      <c r="FC60" s="182" t="n"/>
      <c r="FD60" s="182" t="n"/>
      <c r="FE60" s="182" t="n"/>
      <c r="FF60" s="182" t="n"/>
      <c r="FG60" s="182" t="n"/>
      <c r="FH60" s="182" t="n"/>
      <c r="FI60" s="182" t="n"/>
      <c r="FJ60" s="182" t="n"/>
      <c r="FK60" s="184" t="n"/>
      <c r="FL60" s="182" t="n"/>
      <c r="FM60" s="185">
        <f>SUM(F60:FL60)</f>
        <v/>
      </c>
      <c r="FN60" s="186">
        <f>E60-FM60</f>
        <v/>
      </c>
    </row>
    <row r="61" ht="18" customHeight="1">
      <c r="A61" s="5" t="n">
        <v>60</v>
      </c>
      <c r="B61" s="179" t="n">
        <v>44657</v>
      </c>
      <c r="C61" s="68" t="inlineStr">
        <is>
          <t>DIGIKEY-4500650886</t>
        </is>
      </c>
      <c r="D61" s="180" t="n">
        <v>44599</v>
      </c>
      <c r="E61" s="181" t="n">
        <v>6.68</v>
      </c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208" t="n"/>
      <c r="AN61" s="208" t="n"/>
      <c r="AO61" s="208" t="n"/>
      <c r="AP61" s="208" t="n"/>
      <c r="AQ61" s="208" t="n"/>
      <c r="AR61" s="208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9" t="n">
        <v>6.68</v>
      </c>
      <c r="EC61" s="182" t="n"/>
      <c r="ED61" s="182" t="n"/>
      <c r="EE61" s="182" t="n"/>
      <c r="EF61" s="182" t="n"/>
      <c r="EG61" s="182" t="n"/>
      <c r="EH61" s="182" t="n"/>
      <c r="EI61" s="182" t="n"/>
      <c r="EJ61" s="182" t="n"/>
      <c r="EK61" s="182" t="n"/>
      <c r="EL61" s="182" t="n"/>
      <c r="EM61" s="182" t="n"/>
      <c r="EN61" s="182" t="n"/>
      <c r="EO61" s="182" t="n"/>
      <c r="EP61" s="182" t="n"/>
      <c r="EQ61" s="182" t="n"/>
      <c r="ER61" s="182" t="n"/>
      <c r="ES61" s="182" t="n"/>
      <c r="ET61" s="182" t="n"/>
      <c r="EU61" s="182" t="n"/>
      <c r="EV61" s="182" t="n"/>
      <c r="EW61" s="182" t="n"/>
      <c r="EX61" s="182" t="n"/>
      <c r="EY61" s="182" t="n"/>
      <c r="EZ61" s="182" t="n"/>
      <c r="FA61" s="182" t="n"/>
      <c r="FB61" s="182" t="n"/>
      <c r="FC61" s="182" t="n"/>
      <c r="FD61" s="182" t="n"/>
      <c r="FE61" s="182" t="n"/>
      <c r="FF61" s="182" t="n"/>
      <c r="FG61" s="182" t="n"/>
      <c r="FH61" s="182" t="n"/>
      <c r="FI61" s="182" t="n"/>
      <c r="FJ61" s="182" t="n"/>
      <c r="FK61" s="184" t="n"/>
      <c r="FL61" s="182" t="n"/>
      <c r="FM61" s="185">
        <f>SUM(F61:FL61)</f>
        <v/>
      </c>
      <c r="FN61" s="186">
        <f>E61-FM61</f>
        <v/>
      </c>
    </row>
    <row r="62" ht="18" customHeight="1">
      <c r="A62" s="5" t="n">
        <v>61</v>
      </c>
      <c r="B62" s="179" t="n">
        <v>44657</v>
      </c>
      <c r="C62" s="68" t="inlineStr">
        <is>
          <t>DIGIKEY-4500651212/4500651635</t>
        </is>
      </c>
      <c r="D62" s="180" t="n">
        <v>44601</v>
      </c>
      <c r="E62" s="181">
        <f>6.38+11.89</f>
        <v/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208" t="n"/>
      <c r="AN62" s="208" t="n"/>
      <c r="AO62" s="208" t="n"/>
      <c r="AP62" s="208" t="n"/>
      <c r="AQ62" s="208" t="n"/>
      <c r="AR62" s="208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9">
        <f>6.38+11.89</f>
        <v/>
      </c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2" t="n"/>
      <c r="EH62" s="182" t="n"/>
      <c r="EI62" s="182" t="n"/>
      <c r="EJ62" s="182" t="n"/>
      <c r="EK62" s="182" t="n"/>
      <c r="EL62" s="182" t="n"/>
      <c r="EM62" s="182" t="n"/>
      <c r="EN62" s="182" t="n"/>
      <c r="EO62" s="182" t="n"/>
      <c r="EP62" s="182" t="n"/>
      <c r="EQ62" s="182" t="n"/>
      <c r="ER62" s="182" t="n"/>
      <c r="ES62" s="182" t="n"/>
      <c r="ET62" s="182" t="n"/>
      <c r="EU62" s="182" t="n"/>
      <c r="EV62" s="182" t="n"/>
      <c r="EW62" s="182" t="n"/>
      <c r="EX62" s="182" t="n"/>
      <c r="EY62" s="182" t="n"/>
      <c r="EZ62" s="182" t="n"/>
      <c r="FA62" s="182" t="n"/>
      <c r="FB62" s="182" t="n"/>
      <c r="FC62" s="182" t="n"/>
      <c r="FD62" s="182" t="n"/>
      <c r="FE62" s="182" t="n"/>
      <c r="FF62" s="182" t="n"/>
      <c r="FG62" s="182" t="n"/>
      <c r="FH62" s="182" t="n"/>
      <c r="FI62" s="182" t="n"/>
      <c r="FJ62" s="182" t="n"/>
      <c r="FK62" s="184" t="n"/>
      <c r="FL62" s="182" t="n"/>
      <c r="FM62" s="185">
        <f>SUM(F62:FL62)</f>
        <v/>
      </c>
      <c r="FN62" s="186">
        <f>E62-FM62</f>
        <v/>
      </c>
    </row>
    <row r="63" ht="18" customHeight="1">
      <c r="A63" s="5" t="n">
        <v>62</v>
      </c>
      <c r="B63" s="179" t="n">
        <v>44657</v>
      </c>
      <c r="C63" s="68" t="inlineStr">
        <is>
          <t>DIGIKEY-4500651695</t>
        </is>
      </c>
      <c r="D63" s="180" t="n">
        <v>44603</v>
      </c>
      <c r="E63" s="181" t="n">
        <v>1.41</v>
      </c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208" t="n"/>
      <c r="AN63" s="208" t="n"/>
      <c r="AO63" s="208" t="n"/>
      <c r="AP63" s="208" t="n"/>
      <c r="AQ63" s="208" t="n"/>
      <c r="AR63" s="208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2" t="n"/>
      <c r="EH63" s="182" t="n"/>
      <c r="EI63" s="182" t="n"/>
      <c r="EJ63" s="182" t="n"/>
      <c r="EK63" s="182" t="n"/>
      <c r="EL63" s="182" t="n"/>
      <c r="EM63" s="182" t="n"/>
      <c r="EN63" s="182" t="n"/>
      <c r="EO63" s="182" t="n"/>
      <c r="EP63" s="182" t="n"/>
      <c r="EQ63" s="182" t="n"/>
      <c r="ER63" s="189" t="n">
        <v>1.41</v>
      </c>
      <c r="ES63" s="182" t="n"/>
      <c r="ET63" s="182" t="n"/>
      <c r="EU63" s="182" t="n"/>
      <c r="EV63" s="182" t="n"/>
      <c r="EW63" s="182" t="n"/>
      <c r="EX63" s="182" t="n"/>
      <c r="EY63" s="182" t="n"/>
      <c r="EZ63" s="182" t="n"/>
      <c r="FA63" s="182" t="n"/>
      <c r="FB63" s="182" t="n"/>
      <c r="FC63" s="182" t="n"/>
      <c r="FD63" s="182" t="n"/>
      <c r="FE63" s="182" t="n"/>
      <c r="FF63" s="182" t="n"/>
      <c r="FG63" s="182" t="n"/>
      <c r="FH63" s="182" t="n"/>
      <c r="FI63" s="182" t="n"/>
      <c r="FJ63" s="182" t="n"/>
      <c r="FK63" s="184" t="n"/>
      <c r="FL63" s="182" t="n"/>
      <c r="FM63" s="185">
        <f>SUM(F63:FL63)</f>
        <v/>
      </c>
      <c r="FN63" s="186">
        <f>E63-FM63</f>
        <v/>
      </c>
    </row>
    <row r="64" ht="18" customHeight="1">
      <c r="A64" s="5" t="n">
        <v>63</v>
      </c>
      <c r="B64" s="179" t="n">
        <v>44657</v>
      </c>
      <c r="C64" s="68" t="inlineStr">
        <is>
          <t>DIGIKEY-4500652114</t>
        </is>
      </c>
      <c r="D64" s="180" t="n">
        <v>44607</v>
      </c>
      <c r="E64" s="181" t="n">
        <v>75.48</v>
      </c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208" t="n"/>
      <c r="AL64" s="189" t="n">
        <v>75.48</v>
      </c>
      <c r="AM64" s="208" t="n"/>
      <c r="AN64" s="208" t="n"/>
      <c r="AO64" s="208" t="n"/>
      <c r="AP64" s="208" t="n"/>
      <c r="AQ64" s="208" t="n"/>
      <c r="AR64" s="208" t="n"/>
      <c r="AS64" s="182" t="n"/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2" t="n"/>
      <c r="DN64" s="182" t="n"/>
      <c r="DO64" s="182" t="n"/>
      <c r="DP64" s="182" t="n"/>
      <c r="DQ64" s="182" t="n"/>
      <c r="DR64" s="182" t="n"/>
      <c r="DS64" s="182" t="n"/>
      <c r="DT64" s="182" t="n"/>
      <c r="DU64" s="182" t="n"/>
      <c r="DV64" s="182" t="n"/>
      <c r="DW64" s="182" t="n"/>
      <c r="DX64" s="182" t="n"/>
      <c r="DY64" s="182" t="n"/>
      <c r="DZ64" s="182" t="n"/>
      <c r="EA64" s="182" t="n"/>
      <c r="EB64" s="182" t="n"/>
      <c r="EC64" s="182" t="n"/>
      <c r="ED64" s="182" t="n"/>
      <c r="EE64" s="182" t="n"/>
      <c r="EF64" s="182" t="n"/>
      <c r="EG64" s="182" t="n"/>
      <c r="EH64" s="182" t="n"/>
      <c r="EI64" s="182" t="n"/>
      <c r="EJ64" s="182" t="n"/>
      <c r="EK64" s="182" t="n"/>
      <c r="EL64" s="182" t="n"/>
      <c r="EM64" s="182" t="n"/>
      <c r="EN64" s="182" t="n"/>
      <c r="EO64" s="182" t="n"/>
      <c r="EP64" s="182" t="n"/>
      <c r="EQ64" s="182" t="n"/>
      <c r="ER64" s="182" t="n"/>
      <c r="ES64" s="182" t="n"/>
      <c r="ET64" s="182" t="n"/>
      <c r="EU64" s="182" t="n"/>
      <c r="EV64" s="182" t="n"/>
      <c r="EW64" s="182" t="n"/>
      <c r="EX64" s="182" t="n"/>
      <c r="EY64" s="182" t="n"/>
      <c r="EZ64" s="182" t="n"/>
      <c r="FA64" s="182" t="n"/>
      <c r="FB64" s="182" t="n"/>
      <c r="FC64" s="182" t="n"/>
      <c r="FD64" s="182" t="n"/>
      <c r="FE64" s="182" t="n"/>
      <c r="FF64" s="182" t="n"/>
      <c r="FG64" s="182" t="n"/>
      <c r="FH64" s="182" t="n"/>
      <c r="FI64" s="182" t="n"/>
      <c r="FJ64" s="182" t="n"/>
      <c r="FK64" s="184" t="n"/>
      <c r="FL64" s="182" t="n"/>
      <c r="FM64" s="185">
        <f>SUM(F64:FL64)</f>
        <v/>
      </c>
      <c r="FN64" s="186">
        <f>E64-FM64</f>
        <v/>
      </c>
    </row>
    <row r="65" ht="18" customHeight="1">
      <c r="A65" s="5" t="n">
        <v>64</v>
      </c>
      <c r="B65" s="179" t="n">
        <v>44657</v>
      </c>
      <c r="C65" s="68" t="inlineStr">
        <is>
          <t>DIGIKEY-4500651981</t>
        </is>
      </c>
      <c r="D65" s="180" t="n">
        <v>44607</v>
      </c>
      <c r="E65" s="181" t="n">
        <v>3.73</v>
      </c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9" t="n">
        <v>3.73</v>
      </c>
      <c r="CS65" s="182" t="n"/>
      <c r="CT65" s="182" t="n"/>
      <c r="CU65" s="182" t="n"/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2" t="n"/>
      <c r="EH65" s="182" t="n"/>
      <c r="EI65" s="182" t="n"/>
      <c r="EJ65" s="182" t="n"/>
      <c r="EK65" s="182" t="n"/>
      <c r="EL65" s="182" t="n"/>
      <c r="EM65" s="182" t="n"/>
      <c r="EN65" s="182" t="n"/>
      <c r="EO65" s="182" t="n"/>
      <c r="EP65" s="182" t="n"/>
      <c r="EQ65" s="182" t="n"/>
      <c r="ER65" s="182" t="n"/>
      <c r="ES65" s="182" t="n"/>
      <c r="ET65" s="182" t="n"/>
      <c r="EU65" s="182" t="n"/>
      <c r="EV65" s="182" t="n"/>
      <c r="EW65" s="182" t="n"/>
      <c r="EX65" s="182" t="n"/>
      <c r="EY65" s="182" t="n"/>
      <c r="EZ65" s="182" t="n"/>
      <c r="FA65" s="182" t="n"/>
      <c r="FB65" s="182" t="n"/>
      <c r="FC65" s="182" t="n"/>
      <c r="FD65" s="182" t="n"/>
      <c r="FE65" s="182" t="n"/>
      <c r="FF65" s="182" t="n"/>
      <c r="FG65" s="182" t="n"/>
      <c r="FH65" s="182" t="n"/>
      <c r="FI65" s="182" t="n"/>
      <c r="FJ65" s="182" t="n"/>
      <c r="FK65" s="184" t="n"/>
      <c r="FL65" s="182" t="n"/>
      <c r="FM65" s="185">
        <f>SUM(F65:FL65)</f>
        <v/>
      </c>
      <c r="FN65" s="186">
        <f>E65-FM65</f>
        <v/>
      </c>
    </row>
    <row r="66" ht="18" customHeight="1">
      <c r="A66" s="5" t="n">
        <v>65</v>
      </c>
      <c r="B66" s="179" t="n">
        <v>44657</v>
      </c>
      <c r="C66" s="68" t="inlineStr">
        <is>
          <t>DIGIKEY-4500652814</t>
        </is>
      </c>
      <c r="D66" s="180" t="n">
        <v>44610</v>
      </c>
      <c r="E66" s="181" t="n">
        <v>74.45999999999999</v>
      </c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9" t="n">
        <v>74.45999999999999</v>
      </c>
      <c r="DO66" s="182" t="n"/>
      <c r="DP66" s="182" t="n"/>
      <c r="DQ66" s="182" t="n"/>
      <c r="DR66" s="182" t="n"/>
      <c r="DS66" s="182" t="n"/>
      <c r="DT66" s="182" t="n"/>
      <c r="DU66" s="182" t="n"/>
      <c r="DV66" s="182" t="n"/>
      <c r="DW66" s="182" t="n"/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2" t="n"/>
      <c r="EG66" s="182" t="n"/>
      <c r="EH66" s="182" t="n"/>
      <c r="EI66" s="182" t="n"/>
      <c r="EJ66" s="182" t="n"/>
      <c r="EK66" s="182" t="n"/>
      <c r="EL66" s="182" t="n"/>
      <c r="EM66" s="182" t="n"/>
      <c r="EN66" s="182" t="n"/>
      <c r="EO66" s="182" t="n"/>
      <c r="EP66" s="182" t="n"/>
      <c r="EQ66" s="182" t="n"/>
      <c r="ER66" s="182" t="n"/>
      <c r="ES66" s="182" t="n"/>
      <c r="ET66" s="182" t="n"/>
      <c r="EU66" s="182" t="n"/>
      <c r="EV66" s="182" t="n"/>
      <c r="EW66" s="182" t="n"/>
      <c r="EX66" s="182" t="n"/>
      <c r="EY66" s="182" t="n"/>
      <c r="EZ66" s="182" t="n"/>
      <c r="FA66" s="182" t="n"/>
      <c r="FB66" s="182" t="n"/>
      <c r="FC66" s="182" t="n"/>
      <c r="FD66" s="182" t="n"/>
      <c r="FE66" s="182" t="n"/>
      <c r="FF66" s="182" t="n"/>
      <c r="FG66" s="182" t="n"/>
      <c r="FH66" s="182" t="n"/>
      <c r="FI66" s="182" t="n"/>
      <c r="FJ66" s="182" t="n"/>
      <c r="FK66" s="184" t="n"/>
      <c r="FL66" s="182" t="n"/>
      <c r="FM66" s="185">
        <f>SUM(F66:FL66)</f>
        <v/>
      </c>
      <c r="FN66" s="186">
        <f>E66-FM66</f>
        <v/>
      </c>
    </row>
    <row r="67" ht="18" customHeight="1">
      <c r="A67" s="5" t="n">
        <v>66</v>
      </c>
      <c r="B67" s="179" t="n">
        <v>44657</v>
      </c>
      <c r="C67" s="68" t="inlineStr">
        <is>
          <t>DIGIKEY-4500653013</t>
        </is>
      </c>
      <c r="D67" s="180" t="n">
        <v>44613</v>
      </c>
      <c r="E67" s="181" t="n">
        <v>0.93</v>
      </c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9" t="n">
        <v>0.93</v>
      </c>
      <c r="AC67" s="182" t="n"/>
      <c r="AD67" s="208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2" t="n"/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2" t="n"/>
      <c r="DG67" s="182" t="n"/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2" t="n"/>
      <c r="DT67" s="182" t="n"/>
      <c r="DU67" s="182" t="n"/>
      <c r="DV67" s="182" t="n"/>
      <c r="DW67" s="182" t="n"/>
      <c r="DX67" s="182" t="n"/>
      <c r="DY67" s="182" t="n"/>
      <c r="DZ67" s="182" t="n"/>
      <c r="EA67" s="182" t="n"/>
      <c r="EB67" s="182" t="n"/>
      <c r="EC67" s="182" t="n"/>
      <c r="ED67" s="182" t="n"/>
      <c r="EE67" s="182" t="n"/>
      <c r="EF67" s="182" t="n"/>
      <c r="EG67" s="182" t="n"/>
      <c r="EH67" s="182" t="n"/>
      <c r="EI67" s="182" t="n"/>
      <c r="EJ67" s="182" t="n"/>
      <c r="EK67" s="182" t="n"/>
      <c r="EL67" s="182" t="n"/>
      <c r="EM67" s="182" t="n"/>
      <c r="EN67" s="182" t="n"/>
      <c r="EO67" s="182" t="n"/>
      <c r="EP67" s="182" t="n"/>
      <c r="EQ67" s="182" t="n"/>
      <c r="ER67" s="182" t="n"/>
      <c r="ES67" s="182" t="n"/>
      <c r="ET67" s="182" t="n"/>
      <c r="EU67" s="182" t="n"/>
      <c r="EV67" s="182" t="n"/>
      <c r="EW67" s="182" t="n"/>
      <c r="EX67" s="182" t="n"/>
      <c r="EY67" s="182" t="n"/>
      <c r="EZ67" s="182" t="n"/>
      <c r="FA67" s="182" t="n"/>
      <c r="FB67" s="182" t="n"/>
      <c r="FC67" s="182" t="n"/>
      <c r="FD67" s="182" t="n"/>
      <c r="FE67" s="182" t="n"/>
      <c r="FF67" s="182" t="n"/>
      <c r="FG67" s="182" t="n"/>
      <c r="FH67" s="182" t="n"/>
      <c r="FI67" s="182" t="n"/>
      <c r="FJ67" s="182" t="n"/>
      <c r="FK67" s="184" t="n"/>
      <c r="FL67" s="182" t="n"/>
      <c r="FM67" s="185">
        <f>SUM(F67:FL67)</f>
        <v/>
      </c>
      <c r="FN67" s="186">
        <f>E67-FM67</f>
        <v/>
      </c>
    </row>
    <row r="68" ht="18" customHeight="1">
      <c r="A68" s="5" t="n">
        <v>67</v>
      </c>
      <c r="B68" s="179" t="n">
        <v>44657</v>
      </c>
      <c r="C68" s="68" t="inlineStr">
        <is>
          <t>SUMMIT-170712</t>
        </is>
      </c>
      <c r="D68" s="180" t="n">
        <v>44640</v>
      </c>
      <c r="E68" s="181" t="n">
        <v>35</v>
      </c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9" t="n">
        <v>35</v>
      </c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2" t="n"/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2" t="n"/>
      <c r="EG68" s="182" t="n"/>
      <c r="EH68" s="182" t="n"/>
      <c r="EI68" s="182" t="n"/>
      <c r="EJ68" s="182" t="n"/>
      <c r="EK68" s="182" t="n"/>
      <c r="EL68" s="182" t="n"/>
      <c r="EM68" s="182" t="n"/>
      <c r="EN68" s="182" t="n"/>
      <c r="EO68" s="182" t="n"/>
      <c r="EP68" s="182" t="n"/>
      <c r="EQ68" s="182" t="n"/>
      <c r="ER68" s="182" t="n"/>
      <c r="ES68" s="182" t="n"/>
      <c r="ET68" s="182" t="n"/>
      <c r="EU68" s="182" t="n"/>
      <c r="EV68" s="182" t="n"/>
      <c r="EW68" s="182" t="n"/>
      <c r="EX68" s="182" t="n"/>
      <c r="EY68" s="182" t="n"/>
      <c r="EZ68" s="182" t="n"/>
      <c r="FA68" s="182" t="n"/>
      <c r="FB68" s="182" t="n"/>
      <c r="FC68" s="182" t="n"/>
      <c r="FD68" s="182" t="n"/>
      <c r="FE68" s="182" t="n"/>
      <c r="FF68" s="182" t="n"/>
      <c r="FG68" s="182" t="n"/>
      <c r="FH68" s="182" t="n"/>
      <c r="FI68" s="182" t="n"/>
      <c r="FJ68" s="182" t="n"/>
      <c r="FK68" s="184" t="n"/>
      <c r="FL68" s="182" t="n"/>
      <c r="FM68" s="185">
        <f>SUM(F68:FL68)</f>
        <v/>
      </c>
      <c r="FN68" s="186">
        <f>E68-FM68</f>
        <v/>
      </c>
    </row>
    <row r="69" ht="18" customHeight="1">
      <c r="A69" s="5" t="n">
        <v>68</v>
      </c>
      <c r="B69" s="179" t="n">
        <v>44662</v>
      </c>
      <c r="C69" s="68" t="inlineStr">
        <is>
          <t>3-471-86554</t>
        </is>
      </c>
      <c r="D69" s="180" t="n">
        <v>44623</v>
      </c>
      <c r="E69" s="181" t="n">
        <v>2289.81</v>
      </c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242" t="n">
        <v>1660.31</v>
      </c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242" t="n">
        <v>589.75</v>
      </c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242" t="n">
        <v>39.75</v>
      </c>
      <c r="DN69" s="182" t="n"/>
      <c r="DO69" s="182" t="n"/>
      <c r="DP69" s="182" t="n"/>
      <c r="DQ69" s="182" t="n"/>
      <c r="DR69" s="182" t="n"/>
      <c r="DS69" s="182" t="n"/>
      <c r="DT69" s="182" t="n"/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2" t="n"/>
      <c r="EG69" s="182" t="n"/>
      <c r="EH69" s="182" t="n"/>
      <c r="EI69" s="182" t="n"/>
      <c r="EJ69" s="182" t="n"/>
      <c r="EK69" s="182" t="n"/>
      <c r="EL69" s="182" t="n"/>
      <c r="EM69" s="182" t="n"/>
      <c r="EN69" s="182" t="n"/>
      <c r="EO69" s="182" t="n"/>
      <c r="EP69" s="182" t="n"/>
      <c r="EQ69" s="182" t="n"/>
      <c r="ER69" s="182" t="n"/>
      <c r="ES69" s="182" t="n"/>
      <c r="ET69" s="182" t="n"/>
      <c r="EU69" s="182" t="n"/>
      <c r="EV69" s="182" t="n"/>
      <c r="EW69" s="182" t="n"/>
      <c r="EX69" s="182" t="n"/>
      <c r="EY69" s="182" t="n"/>
      <c r="EZ69" s="182" t="n"/>
      <c r="FA69" s="182" t="n"/>
      <c r="FB69" s="182" t="n"/>
      <c r="FC69" s="182" t="n"/>
      <c r="FD69" s="182" t="n"/>
      <c r="FE69" s="182" t="n"/>
      <c r="FF69" s="182" t="n"/>
      <c r="FG69" s="182" t="n"/>
      <c r="FH69" s="182" t="n"/>
      <c r="FI69" s="182" t="n"/>
      <c r="FJ69" s="182" t="n"/>
      <c r="FK69" s="184" t="n"/>
      <c r="FL69" s="182" t="n"/>
      <c r="FM69" s="185">
        <f>SUM(F69:FL69)</f>
        <v/>
      </c>
      <c r="FN69" s="186">
        <f>E69-FM69</f>
        <v/>
      </c>
    </row>
    <row r="70" ht="18" customHeight="1">
      <c r="A70" s="5" t="n">
        <v>69</v>
      </c>
      <c r="B70" s="179" t="n">
        <v>44662</v>
      </c>
      <c r="C70" s="68" t="inlineStr">
        <is>
          <t>3-472-36965</t>
        </is>
      </c>
      <c r="D70" s="180" t="n">
        <v>44624</v>
      </c>
      <c r="E70" s="181" t="n">
        <v>249.75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242" t="n">
        <v>249.75</v>
      </c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2" t="n"/>
      <c r="EH70" s="182" t="n"/>
      <c r="EI70" s="182" t="n"/>
      <c r="EJ70" s="182" t="n"/>
      <c r="EK70" s="182" t="n"/>
      <c r="EL70" s="182" t="n"/>
      <c r="EM70" s="182" t="n"/>
      <c r="EN70" s="182" t="n"/>
      <c r="EO70" s="182" t="n"/>
      <c r="EP70" s="182" t="n"/>
      <c r="EQ70" s="182" t="n"/>
      <c r="ER70" s="182" t="n"/>
      <c r="ES70" s="182" t="n"/>
      <c r="ET70" s="182" t="n"/>
      <c r="EU70" s="182" t="n"/>
      <c r="EV70" s="182" t="n"/>
      <c r="EW70" s="182" t="n"/>
      <c r="EX70" s="182" t="n"/>
      <c r="EY70" s="182" t="n"/>
      <c r="EZ70" s="182" t="n"/>
      <c r="FA70" s="182" t="n"/>
      <c r="FB70" s="182" t="n"/>
      <c r="FC70" s="182" t="n"/>
      <c r="FD70" s="182" t="n"/>
      <c r="FE70" s="182" t="n"/>
      <c r="FF70" s="182" t="n"/>
      <c r="FG70" s="182" t="n"/>
      <c r="FH70" s="182" t="n"/>
      <c r="FI70" s="182" t="n"/>
      <c r="FJ70" s="182" t="n"/>
      <c r="FK70" s="184" t="n"/>
      <c r="FL70" s="182" t="n"/>
      <c r="FM70" s="185">
        <f>SUM(F70:FL70)</f>
        <v/>
      </c>
      <c r="FN70" s="186">
        <f>E70-FM70</f>
        <v/>
      </c>
    </row>
    <row r="71" ht="18" customHeight="1">
      <c r="A71" s="5" t="n">
        <v>70</v>
      </c>
      <c r="B71" s="179" t="n">
        <v>44662</v>
      </c>
      <c r="C71" s="68" t="inlineStr">
        <is>
          <t>7-680-71875</t>
        </is>
      </c>
      <c r="D71" s="180" t="n">
        <v>44624</v>
      </c>
      <c r="E71" s="181" t="n">
        <v>10.68</v>
      </c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242" t="n">
        <v>10.68</v>
      </c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2" t="n"/>
      <c r="EH71" s="182" t="n"/>
      <c r="EI71" s="182" t="n"/>
      <c r="EJ71" s="182" t="n"/>
      <c r="EK71" s="182" t="n"/>
      <c r="EL71" s="182" t="n"/>
      <c r="EM71" s="182" t="n"/>
      <c r="EN71" s="182" t="n"/>
      <c r="EO71" s="182" t="n"/>
      <c r="EP71" s="182" t="n"/>
      <c r="EQ71" s="182" t="n"/>
      <c r="ER71" s="182" t="n"/>
      <c r="ES71" s="182" t="n"/>
      <c r="ET71" s="182" t="n"/>
      <c r="EU71" s="182" t="n"/>
      <c r="EV71" s="182" t="n"/>
      <c r="EW71" s="182" t="n"/>
      <c r="EX71" s="182" t="n"/>
      <c r="EY71" s="182" t="n"/>
      <c r="EZ71" s="182" t="n"/>
      <c r="FA71" s="182" t="n"/>
      <c r="FB71" s="182" t="n"/>
      <c r="FC71" s="182" t="n"/>
      <c r="FD71" s="182" t="n"/>
      <c r="FE71" s="182" t="n"/>
      <c r="FF71" s="182" t="n"/>
      <c r="FG71" s="182" t="n"/>
      <c r="FH71" s="182" t="n"/>
      <c r="FI71" s="182" t="n"/>
      <c r="FJ71" s="182" t="n"/>
      <c r="FK71" s="184" t="n"/>
      <c r="FL71" s="182" t="n"/>
      <c r="FM71" s="185">
        <f>SUM(F71:FL71)</f>
        <v/>
      </c>
      <c r="FN71" s="186">
        <f>E71-FM71</f>
        <v/>
      </c>
    </row>
    <row r="72" ht="18" customHeight="1">
      <c r="A72" s="5" t="n">
        <v>71</v>
      </c>
      <c r="B72" s="179" t="n">
        <v>44662</v>
      </c>
      <c r="C72" s="68" t="inlineStr">
        <is>
          <t>3-472-95681</t>
        </is>
      </c>
      <c r="D72" s="180" t="n">
        <v>44627</v>
      </c>
      <c r="E72" s="181" t="n">
        <v>3578.77</v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242" t="n">
        <v>539.75</v>
      </c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242" t="n">
        <v>542.25</v>
      </c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242" t="n">
        <v>1991.81</v>
      </c>
      <c r="BD72" s="24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242" t="n">
        <v>456.5</v>
      </c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2" t="n"/>
      <c r="EG72" s="182" t="n"/>
      <c r="EH72" s="182" t="n"/>
      <c r="EI72" s="182" t="n"/>
      <c r="EJ72" s="242" t="n">
        <v>48.46</v>
      </c>
      <c r="EK72" s="182" t="n"/>
      <c r="EL72" s="182" t="n"/>
      <c r="EM72" s="182" t="n"/>
      <c r="EN72" s="182" t="n"/>
      <c r="EO72" s="182" t="n"/>
      <c r="EP72" s="182" t="n"/>
      <c r="EQ72" s="182" t="n"/>
      <c r="ER72" s="182" t="n"/>
      <c r="ES72" s="182" t="n"/>
      <c r="ET72" s="182" t="n"/>
      <c r="EU72" s="182" t="n"/>
      <c r="EV72" s="182" t="n"/>
      <c r="EW72" s="182" t="n"/>
      <c r="EX72" s="182" t="n"/>
      <c r="EY72" s="182" t="n"/>
      <c r="EZ72" s="182" t="n"/>
      <c r="FA72" s="182" t="n"/>
      <c r="FB72" s="182" t="n"/>
      <c r="FC72" s="182" t="n"/>
      <c r="FD72" s="182" t="n"/>
      <c r="FE72" s="182" t="n"/>
      <c r="FF72" s="182" t="n"/>
      <c r="FG72" s="182" t="n"/>
      <c r="FH72" s="182" t="n"/>
      <c r="FI72" s="182" t="n"/>
      <c r="FJ72" s="182" t="n"/>
      <c r="FK72" s="184" t="n"/>
      <c r="FL72" s="182" t="n"/>
      <c r="FM72" s="185">
        <f>SUM(F72:FL72)</f>
        <v/>
      </c>
      <c r="FN72" s="186">
        <f>E72-FM72</f>
        <v/>
      </c>
    </row>
    <row r="73" ht="18" customHeight="1">
      <c r="A73" s="5" t="n">
        <v>72</v>
      </c>
      <c r="B73" s="179" t="n">
        <v>44662</v>
      </c>
      <c r="C73" s="68" t="inlineStr">
        <is>
          <t>3-473-42904</t>
        </is>
      </c>
      <c r="D73" s="180" t="n">
        <v>44628</v>
      </c>
      <c r="E73" s="181" t="n">
        <v>1683.14</v>
      </c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242" t="n">
        <v>539.75</v>
      </c>
      <c r="AV73" s="24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242" t="n">
        <v>42.76</v>
      </c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242" t="n">
        <v>691.8200000000001</v>
      </c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2" t="n"/>
      <c r="EG73" s="182" t="n"/>
      <c r="EH73" s="182" t="n"/>
      <c r="EI73" s="182" t="n"/>
      <c r="EJ73" s="242" t="n">
        <v>408.81</v>
      </c>
      <c r="EK73" s="182" t="n"/>
      <c r="EL73" s="182" t="n"/>
      <c r="EM73" s="182" t="n"/>
      <c r="EN73" s="182" t="n"/>
      <c r="EO73" s="182" t="n"/>
      <c r="EP73" s="182" t="n"/>
      <c r="EQ73" s="182" t="n"/>
      <c r="ER73" s="182" t="n"/>
      <c r="ES73" s="182" t="n"/>
      <c r="ET73" s="182" t="n"/>
      <c r="EU73" s="182" t="n"/>
      <c r="EV73" s="182" t="n"/>
      <c r="EW73" s="182" t="n"/>
      <c r="EX73" s="182" t="n"/>
      <c r="EY73" s="182" t="n"/>
      <c r="EZ73" s="182" t="n"/>
      <c r="FA73" s="182" t="n"/>
      <c r="FB73" s="182" t="n"/>
      <c r="FC73" s="182" t="n"/>
      <c r="FD73" s="182" t="n"/>
      <c r="FE73" s="182" t="n"/>
      <c r="FF73" s="182" t="n"/>
      <c r="FG73" s="182" t="n"/>
      <c r="FH73" s="182" t="n"/>
      <c r="FI73" s="182" t="n"/>
      <c r="FJ73" s="182" t="n"/>
      <c r="FK73" s="184" t="n"/>
      <c r="FL73" s="182" t="n"/>
      <c r="FM73" s="185">
        <f>SUM(F73:FL73)</f>
        <v/>
      </c>
      <c r="FN73" s="186">
        <f>E73-FM73</f>
        <v/>
      </c>
    </row>
    <row r="74" ht="18" customHeight="1">
      <c r="A74" s="5" t="n">
        <v>73</v>
      </c>
      <c r="B74" s="179" t="n">
        <v>44662</v>
      </c>
      <c r="C74" s="68" t="inlineStr">
        <is>
          <t>3-474-21075</t>
        </is>
      </c>
      <c r="D74" s="180" t="n">
        <v>44630</v>
      </c>
      <c r="E74" s="181" t="n">
        <v>1138.27</v>
      </c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242" t="n">
        <v>42.79</v>
      </c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242" t="n">
        <v>1095.48</v>
      </c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2" t="n"/>
      <c r="EF74" s="182" t="n"/>
      <c r="EG74" s="182" t="n"/>
      <c r="EH74" s="182" t="n"/>
      <c r="EI74" s="182" t="n"/>
      <c r="EJ74" s="182" t="n"/>
      <c r="EK74" s="182" t="n"/>
      <c r="EL74" s="182" t="n"/>
      <c r="EM74" s="182" t="n"/>
      <c r="EN74" s="182" t="n"/>
      <c r="EO74" s="182" t="n"/>
      <c r="EP74" s="182" t="n"/>
      <c r="EQ74" s="182" t="n"/>
      <c r="ER74" s="182" t="n"/>
      <c r="ES74" s="182" t="n"/>
      <c r="ET74" s="182" t="n"/>
      <c r="EU74" s="182" t="n"/>
      <c r="EV74" s="182" t="n"/>
      <c r="EW74" s="182" t="n"/>
      <c r="EX74" s="182" t="n"/>
      <c r="EY74" s="182" t="n"/>
      <c r="EZ74" s="182" t="n"/>
      <c r="FA74" s="182" t="n"/>
      <c r="FB74" s="182" t="n"/>
      <c r="FC74" s="182" t="n"/>
      <c r="FD74" s="182" t="n"/>
      <c r="FE74" s="182" t="n"/>
      <c r="FF74" s="182" t="n"/>
      <c r="FG74" s="182" t="n"/>
      <c r="FH74" s="182" t="n"/>
      <c r="FI74" s="182" t="n"/>
      <c r="FJ74" s="182" t="n"/>
      <c r="FK74" s="184" t="n"/>
      <c r="FL74" s="182" t="n"/>
      <c r="FM74" s="185">
        <f>SUM(F74:FL74)</f>
        <v/>
      </c>
      <c r="FN74" s="186">
        <f>E74-FM74</f>
        <v/>
      </c>
    </row>
    <row r="75" ht="18" customHeight="1">
      <c r="A75" s="5" t="n">
        <v>74</v>
      </c>
      <c r="B75" s="179" t="n">
        <v>44662</v>
      </c>
      <c r="C75" s="68" t="inlineStr">
        <is>
          <t>7-688-57386</t>
        </is>
      </c>
      <c r="D75" s="180" t="n">
        <v>44630</v>
      </c>
      <c r="E75" s="181" t="n">
        <v>6.27</v>
      </c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2" t="n"/>
      <c r="EH75" s="182" t="n"/>
      <c r="EI75" s="182" t="n"/>
      <c r="EJ75" s="182" t="n"/>
      <c r="EK75" s="182" t="n"/>
      <c r="EL75" s="182" t="n"/>
      <c r="EM75" s="182" t="n"/>
      <c r="EN75" s="182" t="n"/>
      <c r="EO75" s="182" t="n"/>
      <c r="EP75" s="182" t="n"/>
      <c r="EQ75" s="182" t="n"/>
      <c r="ER75" s="182" t="n"/>
      <c r="ES75" s="242" t="n">
        <v>6.27</v>
      </c>
      <c r="ET75" s="182" t="n"/>
      <c r="EU75" s="182" t="n"/>
      <c r="EV75" s="182" t="n"/>
      <c r="EW75" s="182" t="n"/>
      <c r="EX75" s="182" t="n"/>
      <c r="EY75" s="182" t="n"/>
      <c r="EZ75" s="182" t="n"/>
      <c r="FA75" s="182" t="n"/>
      <c r="FB75" s="182" t="n"/>
      <c r="FC75" s="182" t="n"/>
      <c r="FD75" s="182" t="n"/>
      <c r="FE75" s="182" t="n"/>
      <c r="FF75" s="182" t="n"/>
      <c r="FG75" s="182" t="n"/>
      <c r="FH75" s="182" t="n"/>
      <c r="FI75" s="182" t="n"/>
      <c r="FJ75" s="182" t="n"/>
      <c r="FK75" s="184" t="n"/>
      <c r="FL75" s="182" t="n"/>
      <c r="FM75" s="185">
        <f>SUM(F75:FL75)</f>
        <v/>
      </c>
      <c r="FN75" s="186">
        <f>E75-FM75</f>
        <v/>
      </c>
    </row>
    <row r="76" ht="18" customHeight="1">
      <c r="A76" s="5" t="n">
        <v>75</v>
      </c>
      <c r="B76" s="179" t="n">
        <v>44662</v>
      </c>
      <c r="C76" s="68" t="inlineStr">
        <is>
          <t>3-475-28789</t>
        </is>
      </c>
      <c r="D76" s="180" t="n">
        <v>44634</v>
      </c>
      <c r="E76" s="181" t="n">
        <v>2525.65</v>
      </c>
      <c r="F76" s="182" t="n"/>
      <c r="G76" s="182" t="n"/>
      <c r="H76" s="242" t="n">
        <v>2010.93</v>
      </c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242" t="n">
        <v>14.22</v>
      </c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2" t="n"/>
      <c r="DT76" s="182" t="n"/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2" t="n"/>
      <c r="ED76" s="182" t="n"/>
      <c r="EE76" s="182" t="n"/>
      <c r="EF76" s="182" t="n"/>
      <c r="EG76" s="182" t="n"/>
      <c r="EH76" s="182" t="n"/>
      <c r="EI76" s="182" t="n"/>
      <c r="EJ76" s="182" t="n"/>
      <c r="EK76" s="182" t="n"/>
      <c r="EL76" s="182" t="n"/>
      <c r="EM76" s="182" t="n"/>
      <c r="EN76" s="182" t="n"/>
      <c r="EO76" s="182" t="n"/>
      <c r="EP76" s="182" t="n"/>
      <c r="EQ76" s="182" t="n"/>
      <c r="ER76" s="182" t="n"/>
      <c r="ES76" s="182" t="n"/>
      <c r="ET76" s="182" t="n"/>
      <c r="EU76" s="182" t="n"/>
      <c r="EV76" s="182" t="n"/>
      <c r="EW76" s="182" t="n"/>
      <c r="EX76" s="182" t="n"/>
      <c r="EY76" s="182" t="n"/>
      <c r="EZ76" s="182" t="n"/>
      <c r="FA76" s="182" t="n"/>
      <c r="FB76" s="182" t="n"/>
      <c r="FC76" s="182" t="n"/>
      <c r="FD76" s="182" t="n"/>
      <c r="FE76" s="182" t="n"/>
      <c r="FF76" s="182" t="n"/>
      <c r="FG76" s="182" t="n"/>
      <c r="FH76" s="182" t="n"/>
      <c r="FI76" s="182" t="n"/>
      <c r="FJ76" s="182" t="n"/>
      <c r="FK76" s="184" t="n"/>
      <c r="FL76" s="242" t="n">
        <v>500.5</v>
      </c>
      <c r="FM76" s="185">
        <f>SUM(F76:FL76)</f>
        <v/>
      </c>
      <c r="FN76" s="186">
        <f>E76-FM76</f>
        <v/>
      </c>
    </row>
    <row r="77" ht="18" customHeight="1">
      <c r="A77" s="5" t="n">
        <v>76</v>
      </c>
      <c r="B77" s="179" t="n">
        <v>44662</v>
      </c>
      <c r="C77" s="68" t="inlineStr">
        <is>
          <t>3-474-71123</t>
        </is>
      </c>
      <c r="D77" s="180" t="n">
        <v>44634</v>
      </c>
      <c r="E77" s="181" t="n">
        <v>1244.66</v>
      </c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242" t="n">
        <v>1244.66</v>
      </c>
      <c r="CA77" s="242" t="n"/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2" t="n"/>
      <c r="EG77" s="182" t="n"/>
      <c r="EH77" s="182" t="n"/>
      <c r="EI77" s="182" t="n"/>
      <c r="EJ77" s="182" t="n"/>
      <c r="EK77" s="182" t="n"/>
      <c r="EL77" s="182" t="n"/>
      <c r="EM77" s="182" t="n"/>
      <c r="EN77" s="182" t="n"/>
      <c r="EO77" s="182" t="n"/>
      <c r="EP77" s="182" t="n"/>
      <c r="EQ77" s="182" t="n"/>
      <c r="ER77" s="182" t="n"/>
      <c r="ES77" s="182" t="n"/>
      <c r="ET77" s="182" t="n"/>
      <c r="EU77" s="182" t="n"/>
      <c r="EV77" s="182" t="n"/>
      <c r="EW77" s="182" t="n"/>
      <c r="EX77" s="182" t="n"/>
      <c r="EY77" s="182" t="n"/>
      <c r="EZ77" s="182" t="n"/>
      <c r="FA77" s="182" t="n"/>
      <c r="FB77" s="182" t="n"/>
      <c r="FC77" s="182" t="n"/>
      <c r="FD77" s="182" t="n"/>
      <c r="FE77" s="182" t="n"/>
      <c r="FF77" s="182" t="n"/>
      <c r="FG77" s="182" t="n"/>
      <c r="FH77" s="182" t="n"/>
      <c r="FI77" s="182" t="n"/>
      <c r="FJ77" s="182" t="n"/>
      <c r="FK77" s="184" t="n"/>
      <c r="FL77" s="182" t="n"/>
      <c r="FM77" s="185">
        <f>SUM(F77:FL77)</f>
        <v/>
      </c>
      <c r="FN77" s="186">
        <f>E77-FM77</f>
        <v/>
      </c>
    </row>
    <row r="78" ht="18" customHeight="1">
      <c r="A78" s="5" t="n">
        <v>77</v>
      </c>
      <c r="B78" s="179" t="n">
        <v>44662</v>
      </c>
      <c r="C78" s="68" t="inlineStr">
        <is>
          <t>3-475-73155</t>
        </is>
      </c>
      <c r="D78" s="180" t="n">
        <v>44635</v>
      </c>
      <c r="E78" s="181" t="n">
        <v>2134.47</v>
      </c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242" t="n">
        <v>54.75</v>
      </c>
      <c r="CF78" s="242" t="n"/>
      <c r="CG78" s="242" t="n"/>
      <c r="CH78" s="242" t="n"/>
      <c r="CI78" s="242" t="n"/>
      <c r="CJ78" s="182" t="n"/>
      <c r="CK78" s="182" t="n"/>
      <c r="CL78" s="182" t="n"/>
      <c r="CM78" s="182" t="n"/>
      <c r="CN78" s="182" t="n"/>
      <c r="CO78" s="182" t="n"/>
      <c r="CP78" s="182" t="n"/>
      <c r="CQ78" s="242" t="n">
        <v>14.22</v>
      </c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2" t="n"/>
      <c r="DC78" s="182" t="n"/>
      <c r="DD78" s="242" t="n">
        <v>2065.5</v>
      </c>
      <c r="DE78" s="182" t="n"/>
      <c r="DF78" s="182" t="n"/>
      <c r="DG78" s="182" t="n"/>
      <c r="DH78" s="182" t="n"/>
      <c r="DI78" s="182" t="n"/>
      <c r="DJ78" s="182" t="n"/>
      <c r="DK78" s="182" t="n"/>
      <c r="DL78" s="182" t="n"/>
      <c r="DM78" s="182" t="n"/>
      <c r="DN78" s="182" t="n"/>
      <c r="DO78" s="182" t="n"/>
      <c r="DP78" s="182" t="n"/>
      <c r="DQ78" s="182" t="n"/>
      <c r="DR78" s="182" t="n"/>
      <c r="DS78" s="182" t="n"/>
      <c r="DT78" s="182" t="n"/>
      <c r="DU78" s="182" t="n"/>
      <c r="DV78" s="182" t="n"/>
      <c r="DW78" s="182" t="n"/>
      <c r="DX78" s="182" t="n"/>
      <c r="DY78" s="182" t="n"/>
      <c r="DZ78" s="182" t="n"/>
      <c r="EA78" s="182" t="n"/>
      <c r="EB78" s="182" t="n"/>
      <c r="EC78" s="182" t="n"/>
      <c r="ED78" s="182" t="n"/>
      <c r="EE78" s="182" t="n"/>
      <c r="EF78" s="182" t="n"/>
      <c r="EG78" s="182" t="n"/>
      <c r="EH78" s="182" t="n"/>
      <c r="EI78" s="182" t="n"/>
      <c r="EJ78" s="182" t="n"/>
      <c r="EK78" s="182" t="n"/>
      <c r="EL78" s="182" t="n"/>
      <c r="EM78" s="182" t="n"/>
      <c r="EN78" s="182" t="n"/>
      <c r="EO78" s="182" t="n"/>
      <c r="EP78" s="182" t="n"/>
      <c r="EQ78" s="182" t="n"/>
      <c r="ER78" s="182" t="n"/>
      <c r="ES78" s="182" t="n"/>
      <c r="ET78" s="182" t="n"/>
      <c r="EU78" s="182" t="n"/>
      <c r="EV78" s="182" t="n"/>
      <c r="EW78" s="182" t="n"/>
      <c r="EX78" s="182" t="n"/>
      <c r="EY78" s="182" t="n"/>
      <c r="EZ78" s="182" t="n"/>
      <c r="FA78" s="182" t="n"/>
      <c r="FB78" s="182" t="n"/>
      <c r="FC78" s="182" t="n"/>
      <c r="FD78" s="182" t="n"/>
      <c r="FE78" s="182" t="n"/>
      <c r="FF78" s="182" t="n"/>
      <c r="FG78" s="182" t="n"/>
      <c r="FH78" s="182" t="n"/>
      <c r="FI78" s="182" t="n"/>
      <c r="FJ78" s="182" t="n"/>
      <c r="FK78" s="184" t="n"/>
      <c r="FL78" s="182" t="n"/>
      <c r="FM78" s="185">
        <f>SUM(F78:FL78)</f>
        <v/>
      </c>
      <c r="FN78" s="186">
        <f>E78-FM78</f>
        <v/>
      </c>
    </row>
    <row r="79" ht="18" customHeight="1">
      <c r="A79" s="5" t="n">
        <v>78</v>
      </c>
      <c r="B79" s="179" t="n">
        <v>44662</v>
      </c>
      <c r="C79" s="68" t="inlineStr">
        <is>
          <t>3-475-28372</t>
        </is>
      </c>
      <c r="D79" s="180" t="n">
        <v>44635</v>
      </c>
      <c r="E79" s="181" t="n">
        <v>178.44</v>
      </c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2" t="n"/>
      <c r="BX79" s="182" t="n"/>
      <c r="BY79" s="182" t="n"/>
      <c r="BZ79" s="182" t="n"/>
      <c r="CA79" s="182" t="n"/>
      <c r="CB79" s="242" t="n">
        <v>178.44</v>
      </c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2" t="n"/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2" t="n"/>
      <c r="DB79" s="182" t="n"/>
      <c r="DC79" s="182" t="n"/>
      <c r="DD79" s="182" t="n"/>
      <c r="DE79" s="182" t="n"/>
      <c r="DF79" s="182" t="n"/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2" t="n"/>
      <c r="DT79" s="182" t="n"/>
      <c r="DU79" s="182" t="n"/>
      <c r="DV79" s="182" t="n"/>
      <c r="DW79" s="182" t="n"/>
      <c r="DX79" s="182" t="n"/>
      <c r="DY79" s="182" t="n"/>
      <c r="DZ79" s="182" t="n"/>
      <c r="EA79" s="182" t="n"/>
      <c r="EB79" s="182" t="n"/>
      <c r="EC79" s="182" t="n"/>
      <c r="ED79" s="182" t="n"/>
      <c r="EE79" s="182" t="n"/>
      <c r="EF79" s="182" t="n"/>
      <c r="EG79" s="182" t="n"/>
      <c r="EH79" s="182" t="n"/>
      <c r="EI79" s="182" t="n"/>
      <c r="EJ79" s="182" t="n"/>
      <c r="EK79" s="182" t="n"/>
      <c r="EL79" s="182" t="n"/>
      <c r="EM79" s="182" t="n"/>
      <c r="EN79" s="182" t="n"/>
      <c r="EO79" s="182" t="n"/>
      <c r="EP79" s="182" t="n"/>
      <c r="EQ79" s="182" t="n"/>
      <c r="ER79" s="182" t="n"/>
      <c r="ES79" s="182" t="n"/>
      <c r="ET79" s="182" t="n"/>
      <c r="EU79" s="182" t="n"/>
      <c r="EV79" s="182" t="n"/>
      <c r="EW79" s="182" t="n"/>
      <c r="EX79" s="182" t="n"/>
      <c r="EY79" s="182" t="n"/>
      <c r="EZ79" s="182" t="n"/>
      <c r="FA79" s="182" t="n"/>
      <c r="FB79" s="182" t="n"/>
      <c r="FC79" s="182" t="n"/>
      <c r="FD79" s="182" t="n"/>
      <c r="FE79" s="182" t="n"/>
      <c r="FF79" s="182" t="n"/>
      <c r="FG79" s="182" t="n"/>
      <c r="FH79" s="182" t="n"/>
      <c r="FI79" s="182" t="n"/>
      <c r="FJ79" s="182" t="n"/>
      <c r="FK79" s="184" t="n"/>
      <c r="FL79" s="182" t="n"/>
      <c r="FM79" s="185">
        <f>SUM(F79:FL79)</f>
        <v/>
      </c>
      <c r="FN79" s="186">
        <f>E79-FM79</f>
        <v/>
      </c>
    </row>
    <row r="80" ht="18" customHeight="1">
      <c r="A80" s="5" t="n">
        <v>79</v>
      </c>
      <c r="B80" s="179" t="n">
        <v>44662</v>
      </c>
      <c r="C80" s="68" t="inlineStr">
        <is>
          <t>3-476-50350</t>
        </is>
      </c>
      <c r="D80" s="180" t="n">
        <v>44637</v>
      </c>
      <c r="E80" s="181" t="n">
        <v>56.34</v>
      </c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2" t="n"/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2" t="n"/>
      <c r="BU80" s="182" t="n"/>
      <c r="BV80" s="182" t="n"/>
      <c r="BW80" s="182" t="n"/>
      <c r="BX80" s="182" t="n"/>
      <c r="BY80" s="182" t="n"/>
      <c r="BZ80" s="182" t="n"/>
      <c r="CA80" s="182" t="n"/>
      <c r="CB80" s="182" t="n"/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2" t="n"/>
      <c r="CQ80" s="182" t="n"/>
      <c r="CR80" s="182" t="n"/>
      <c r="CS80" s="182" t="n"/>
      <c r="CT80" s="242" t="n">
        <v>56.34</v>
      </c>
      <c r="CU80" s="182" t="n"/>
      <c r="CV80" s="182" t="n"/>
      <c r="CW80" s="182" t="n"/>
      <c r="CX80" s="182" t="n"/>
      <c r="CY80" s="182" t="n"/>
      <c r="CZ80" s="182" t="n"/>
      <c r="DA80" s="182" t="n"/>
      <c r="DB80" s="182" t="n"/>
      <c r="DC80" s="182" t="n"/>
      <c r="DD80" s="182" t="n"/>
      <c r="DE80" s="182" t="n"/>
      <c r="DF80" s="182" t="n"/>
      <c r="DG80" s="182" t="n"/>
      <c r="DH80" s="182" t="n"/>
      <c r="DI80" s="182" t="n"/>
      <c r="DJ80" s="182" t="n"/>
      <c r="DK80" s="182" t="n"/>
      <c r="DL80" s="182" t="n"/>
      <c r="DM80" s="182" t="n"/>
      <c r="DN80" s="182" t="n"/>
      <c r="DO80" s="182" t="n"/>
      <c r="DP80" s="182" t="n"/>
      <c r="DQ80" s="182" t="n"/>
      <c r="DR80" s="182" t="n"/>
      <c r="DS80" s="182" t="n"/>
      <c r="DT80" s="182" t="n"/>
      <c r="DU80" s="182" t="n"/>
      <c r="DV80" s="182" t="n"/>
      <c r="DW80" s="182" t="n"/>
      <c r="DX80" s="182" t="n"/>
      <c r="DY80" s="182" t="n"/>
      <c r="DZ80" s="182" t="n"/>
      <c r="EA80" s="182" t="n"/>
      <c r="EB80" s="182" t="n"/>
      <c r="EC80" s="182" t="n"/>
      <c r="ED80" s="182" t="n"/>
      <c r="EE80" s="182" t="n"/>
      <c r="EF80" s="182" t="n"/>
      <c r="EG80" s="182" t="n"/>
      <c r="EH80" s="182" t="n"/>
      <c r="EI80" s="182" t="n"/>
      <c r="EJ80" s="182" t="n"/>
      <c r="EK80" s="182" t="n"/>
      <c r="EL80" s="182" t="n"/>
      <c r="EM80" s="182" t="n"/>
      <c r="EN80" s="182" t="n"/>
      <c r="EO80" s="182" t="n"/>
      <c r="EP80" s="182" t="n"/>
      <c r="EQ80" s="182" t="n"/>
      <c r="ER80" s="182" t="n"/>
      <c r="ES80" s="182" t="n"/>
      <c r="ET80" s="182" t="n"/>
      <c r="EU80" s="182" t="n"/>
      <c r="EV80" s="182" t="n"/>
      <c r="EW80" s="182" t="n"/>
      <c r="EX80" s="182" t="n"/>
      <c r="EY80" s="182" t="n"/>
      <c r="EZ80" s="182" t="n"/>
      <c r="FA80" s="182" t="n"/>
      <c r="FB80" s="182" t="n"/>
      <c r="FC80" s="182" t="n"/>
      <c r="FD80" s="182" t="n"/>
      <c r="FE80" s="182" t="n"/>
      <c r="FF80" s="182" t="n"/>
      <c r="FG80" s="182" t="n"/>
      <c r="FH80" s="182" t="n"/>
      <c r="FI80" s="182" t="n"/>
      <c r="FJ80" s="182" t="n"/>
      <c r="FK80" s="184" t="n"/>
      <c r="FL80" s="182" t="n"/>
      <c r="FM80" s="185">
        <f>SUM(F80:FL80)</f>
        <v/>
      </c>
      <c r="FN80" s="186">
        <f>E80-FM80</f>
        <v/>
      </c>
    </row>
    <row r="81" ht="18" customHeight="1">
      <c r="A81" s="5" t="n">
        <v>80</v>
      </c>
      <c r="B81" s="179" t="n">
        <v>44662</v>
      </c>
      <c r="C81" s="68" t="inlineStr">
        <is>
          <t>3-477-00911</t>
        </is>
      </c>
      <c r="D81" s="180" t="n">
        <v>44638</v>
      </c>
      <c r="E81" s="181" t="n">
        <v>102.41</v>
      </c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2" t="n"/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2" t="n"/>
      <c r="CA81" s="182" t="n"/>
      <c r="CB81" s="182" t="n"/>
      <c r="CC81" s="182" t="n"/>
      <c r="CD81" s="182" t="n"/>
      <c r="CE81" s="182" t="n"/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2" t="n"/>
      <c r="CQ81" s="182" t="n"/>
      <c r="CR81" s="242" t="n">
        <v>39.75</v>
      </c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2" t="n"/>
      <c r="DG81" s="182" t="n"/>
      <c r="DH81" s="182" t="n"/>
      <c r="DI81" s="182" t="n"/>
      <c r="DJ81" s="182" t="n"/>
      <c r="DK81" s="182" t="n"/>
      <c r="DL81" s="182" t="n"/>
      <c r="DM81" s="182" t="n"/>
      <c r="DN81" s="182" t="n"/>
      <c r="DO81" s="182" t="n"/>
      <c r="DP81" s="182" t="n"/>
      <c r="DQ81" s="182" t="n"/>
      <c r="DR81" s="182" t="n"/>
      <c r="DS81" s="182" t="n"/>
      <c r="DT81" s="182" t="n"/>
      <c r="DU81" s="182" t="n"/>
      <c r="DV81" s="182" t="n"/>
      <c r="DW81" s="182" t="n"/>
      <c r="DX81" s="182" t="n"/>
      <c r="DY81" s="182" t="n"/>
      <c r="DZ81" s="182" t="n"/>
      <c r="EA81" s="182" t="n"/>
      <c r="EB81" s="182" t="n"/>
      <c r="EC81" s="182" t="n"/>
      <c r="ED81" s="182" t="n"/>
      <c r="EE81" s="182" t="n"/>
      <c r="EF81" s="182" t="n"/>
      <c r="EG81" s="182" t="n"/>
      <c r="EH81" s="182" t="n"/>
      <c r="EI81" s="182" t="n"/>
      <c r="EJ81" s="182" t="n"/>
      <c r="EK81" s="242" t="n">
        <v>62.66</v>
      </c>
      <c r="EL81" s="182" t="n"/>
      <c r="EM81" s="182" t="n"/>
      <c r="EN81" s="182" t="n"/>
      <c r="EO81" s="182" t="n"/>
      <c r="EP81" s="182" t="n"/>
      <c r="EQ81" s="182" t="n"/>
      <c r="ER81" s="182" t="n"/>
      <c r="ES81" s="182" t="n"/>
      <c r="ET81" s="182" t="n"/>
      <c r="EU81" s="182" t="n"/>
      <c r="EV81" s="182" t="n"/>
      <c r="EW81" s="182" t="n"/>
      <c r="EX81" s="182" t="n"/>
      <c r="EY81" s="182" t="n"/>
      <c r="EZ81" s="182" t="n"/>
      <c r="FA81" s="182" t="n"/>
      <c r="FB81" s="182" t="n"/>
      <c r="FC81" s="182" t="n"/>
      <c r="FD81" s="182" t="n"/>
      <c r="FE81" s="182" t="n"/>
      <c r="FF81" s="182" t="n"/>
      <c r="FG81" s="182" t="n"/>
      <c r="FH81" s="182" t="n"/>
      <c r="FI81" s="182" t="n"/>
      <c r="FJ81" s="182" t="n"/>
      <c r="FK81" s="184" t="n"/>
      <c r="FL81" s="182" t="n"/>
      <c r="FM81" s="185">
        <f>SUM(F81:FL81)</f>
        <v/>
      </c>
      <c r="FN81" s="186">
        <f>E81-FM81</f>
        <v/>
      </c>
    </row>
    <row r="82" ht="18" customHeight="1">
      <c r="A82" s="5" t="n">
        <v>81</v>
      </c>
      <c r="B82" s="179" t="n">
        <v>44662</v>
      </c>
      <c r="C82" s="68" t="inlineStr">
        <is>
          <t>3-477-58200</t>
        </is>
      </c>
      <c r="D82" s="180" t="n">
        <v>44641</v>
      </c>
      <c r="E82" s="181" t="n">
        <v>39.75</v>
      </c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2" t="n"/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2" t="n"/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2" t="n"/>
      <c r="CA82" s="182" t="n"/>
      <c r="CB82" s="182" t="n"/>
      <c r="CC82" s="182" t="n"/>
      <c r="CD82" s="182" t="n"/>
      <c r="CE82" s="182" t="n"/>
      <c r="CF82" s="182" t="n"/>
      <c r="CG82" s="182" t="n"/>
      <c r="CH82" s="182" t="n"/>
      <c r="CI82" s="182" t="n"/>
      <c r="CJ82" s="182" t="n"/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2" t="n"/>
      <c r="DG82" s="182" t="n"/>
      <c r="DH82" s="182" t="n"/>
      <c r="DI82" s="182" t="n"/>
      <c r="DJ82" s="182" t="n"/>
      <c r="DK82" s="182" t="n"/>
      <c r="DL82" s="182" t="n"/>
      <c r="DM82" s="182" t="n"/>
      <c r="DN82" s="182" t="n"/>
      <c r="DO82" s="182" t="n"/>
      <c r="DP82" s="182" t="n"/>
      <c r="DQ82" s="182" t="n"/>
      <c r="DR82" s="182" t="n"/>
      <c r="DS82" s="182" t="n"/>
      <c r="DT82" s="182" t="n"/>
      <c r="DU82" s="182" t="n"/>
      <c r="DV82" s="182" t="n"/>
      <c r="DW82" s="182" t="n"/>
      <c r="DX82" s="182" t="n"/>
      <c r="DY82" s="182" t="n"/>
      <c r="DZ82" s="182" t="n"/>
      <c r="EA82" s="182" t="n"/>
      <c r="EB82" s="182" t="n"/>
      <c r="EC82" s="182" t="n"/>
      <c r="ED82" s="182" t="n"/>
      <c r="EE82" s="182" t="n"/>
      <c r="EF82" s="182" t="n"/>
      <c r="EG82" s="182" t="n"/>
      <c r="EH82" s="182" t="n"/>
      <c r="EI82" s="182" t="n"/>
      <c r="EJ82" s="182" t="n"/>
      <c r="EK82" s="182" t="n"/>
      <c r="EL82" s="182" t="n"/>
      <c r="EM82" s="182" t="n"/>
      <c r="EN82" s="182" t="n"/>
      <c r="EO82" s="182" t="n"/>
      <c r="EP82" s="182" t="n"/>
      <c r="EQ82" s="182" t="n"/>
      <c r="ER82" s="182" t="n"/>
      <c r="ES82" s="182" t="n"/>
      <c r="ET82" s="182" t="n"/>
      <c r="EU82" s="242" t="n">
        <v>39.75</v>
      </c>
      <c r="EV82" s="182" t="n"/>
      <c r="EW82" s="182" t="n"/>
      <c r="EX82" s="182" t="n"/>
      <c r="EY82" s="182" t="n"/>
      <c r="EZ82" s="182" t="n"/>
      <c r="FA82" s="182" t="n"/>
      <c r="FB82" s="182" t="n"/>
      <c r="FC82" s="182" t="n"/>
      <c r="FD82" s="182" t="n"/>
      <c r="FE82" s="182" t="n"/>
      <c r="FF82" s="182" t="n"/>
      <c r="FG82" s="182" t="n"/>
      <c r="FH82" s="182" t="n"/>
      <c r="FI82" s="182" t="n"/>
      <c r="FJ82" s="182" t="n"/>
      <c r="FK82" s="184" t="n"/>
      <c r="FL82" s="182" t="n"/>
      <c r="FM82" s="185">
        <f>SUM(F82:FL82)</f>
        <v/>
      </c>
      <c r="FN82" s="186">
        <f>E82-FM82</f>
        <v/>
      </c>
    </row>
    <row r="83" ht="18" customHeight="1">
      <c r="A83" s="5" t="n">
        <v>82</v>
      </c>
      <c r="B83" s="179" t="n">
        <v>44662</v>
      </c>
      <c r="C83" s="68" t="inlineStr">
        <is>
          <t>3-481-69975</t>
        </is>
      </c>
      <c r="D83" s="180" t="n">
        <v>44652</v>
      </c>
      <c r="E83" s="181" t="n">
        <v>988.58</v>
      </c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2" t="n"/>
      <c r="AB83" s="182" t="n"/>
      <c r="AC83" s="182" t="n"/>
      <c r="AD83" s="242" t="n">
        <v>974.36</v>
      </c>
      <c r="AE83" s="182" t="n"/>
      <c r="AF83" s="182" t="n"/>
      <c r="AG83" s="182" t="n"/>
      <c r="AH83" s="182" t="n"/>
      <c r="AI83" s="182" t="n"/>
      <c r="AJ83" s="182" t="n"/>
      <c r="AK83" s="182" t="n"/>
      <c r="AL83" s="242" t="n">
        <v>14.22</v>
      </c>
      <c r="AM83" s="182" t="n"/>
      <c r="AN83" s="182" t="n"/>
      <c r="AO83" s="182" t="n"/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2" t="n"/>
      <c r="BP83" s="182" t="n"/>
      <c r="BQ83" s="182" t="n"/>
      <c r="BR83" s="182" t="n"/>
      <c r="BS83" s="182" t="n"/>
      <c r="BT83" s="182" t="n"/>
      <c r="BU83" s="182" t="n"/>
      <c r="BV83" s="182" t="n"/>
      <c r="BW83" s="182" t="n"/>
      <c r="BX83" s="182" t="n"/>
      <c r="BY83" s="182" t="n"/>
      <c r="BZ83" s="182" t="n"/>
      <c r="CA83" s="182" t="n"/>
      <c r="CB83" s="182" t="n"/>
      <c r="CC83" s="182" t="n"/>
      <c r="CD83" s="182" t="n"/>
      <c r="CE83" s="182" t="n"/>
      <c r="CF83" s="182" t="n"/>
      <c r="CG83" s="182" t="n"/>
      <c r="CH83" s="182" t="n"/>
      <c r="CI83" s="182" t="n"/>
      <c r="CJ83" s="182" t="n"/>
      <c r="CK83" s="182" t="n"/>
      <c r="CL83" s="182" t="n"/>
      <c r="CM83" s="182" t="n"/>
      <c r="CN83" s="182" t="n"/>
      <c r="CO83" s="182" t="n"/>
      <c r="CP83" s="182" t="n"/>
      <c r="CQ83" s="182" t="n"/>
      <c r="CR83" s="182" t="n"/>
      <c r="CS83" s="182" t="n"/>
      <c r="CT83" s="182" t="n"/>
      <c r="CU83" s="182" t="n"/>
      <c r="CV83" s="182" t="n"/>
      <c r="CW83" s="182" t="n"/>
      <c r="CX83" s="182" t="n"/>
      <c r="CY83" s="182" t="n"/>
      <c r="CZ83" s="182" t="n"/>
      <c r="DA83" s="182" t="n"/>
      <c r="DB83" s="182" t="n"/>
      <c r="DC83" s="182" t="n"/>
      <c r="DD83" s="182" t="n"/>
      <c r="DE83" s="182" t="n"/>
      <c r="DF83" s="182" t="n"/>
      <c r="DG83" s="182" t="n"/>
      <c r="DH83" s="182" t="n"/>
      <c r="DI83" s="182" t="n"/>
      <c r="DJ83" s="182" t="n"/>
      <c r="DK83" s="182" t="n"/>
      <c r="DL83" s="182" t="n"/>
      <c r="DM83" s="182" t="n"/>
      <c r="DN83" s="182" t="n"/>
      <c r="DO83" s="182" t="n"/>
      <c r="DP83" s="182" t="n"/>
      <c r="DQ83" s="182" t="n"/>
      <c r="DR83" s="182" t="n"/>
      <c r="DS83" s="182" t="n"/>
      <c r="DT83" s="182" t="n"/>
      <c r="DU83" s="182" t="n"/>
      <c r="DV83" s="182" t="n"/>
      <c r="DW83" s="182" t="n"/>
      <c r="DX83" s="182" t="n"/>
      <c r="DY83" s="182" t="n"/>
      <c r="DZ83" s="182" t="n"/>
      <c r="EA83" s="182" t="n"/>
      <c r="EB83" s="182" t="n"/>
      <c r="EC83" s="182" t="n"/>
      <c r="ED83" s="182" t="n"/>
      <c r="EE83" s="182" t="n"/>
      <c r="EF83" s="182" t="n"/>
      <c r="EG83" s="182" t="n"/>
      <c r="EH83" s="182" t="n"/>
      <c r="EI83" s="182" t="n"/>
      <c r="EJ83" s="182" t="n"/>
      <c r="EK83" s="182" t="n"/>
      <c r="EL83" s="182" t="n"/>
      <c r="EM83" s="182" t="n"/>
      <c r="EN83" s="182" t="n"/>
      <c r="EO83" s="182" t="n"/>
      <c r="EP83" s="182" t="n"/>
      <c r="EQ83" s="182" t="n"/>
      <c r="ER83" s="182" t="n"/>
      <c r="ES83" s="182" t="n"/>
      <c r="ET83" s="182" t="n"/>
      <c r="EU83" s="182" t="n"/>
      <c r="EV83" s="182" t="n"/>
      <c r="EW83" s="182" t="n"/>
      <c r="EX83" s="182" t="n"/>
      <c r="EY83" s="182" t="n"/>
      <c r="EZ83" s="182" t="n"/>
      <c r="FA83" s="182" t="n"/>
      <c r="FB83" s="182" t="n"/>
      <c r="FC83" s="182" t="n"/>
      <c r="FD83" s="182" t="n"/>
      <c r="FE83" s="182" t="n"/>
      <c r="FF83" s="182" t="n"/>
      <c r="FG83" s="182" t="n"/>
      <c r="FH83" s="182" t="n"/>
      <c r="FI83" s="182" t="n"/>
      <c r="FJ83" s="182" t="n"/>
      <c r="FK83" s="184" t="n"/>
      <c r="FL83" s="182" t="n"/>
      <c r="FM83" s="185">
        <f>SUM(F83:FL83)</f>
        <v/>
      </c>
      <c r="FN83" s="186">
        <f>E83-FM83</f>
        <v/>
      </c>
    </row>
    <row r="84" ht="18" customHeight="1">
      <c r="A84" s="5" t="n">
        <v>83</v>
      </c>
      <c r="B84" s="179" t="n">
        <v>44662</v>
      </c>
      <c r="C84" s="68" t="inlineStr">
        <is>
          <t>3-481-19851</t>
        </is>
      </c>
      <c r="D84" s="180" t="n">
        <v>44651</v>
      </c>
      <c r="E84" s="181" t="n">
        <v>240.68</v>
      </c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2" t="n"/>
      <c r="BU84" s="182" t="n"/>
      <c r="BV84" s="182" t="n"/>
      <c r="BW84" s="182" t="n"/>
      <c r="BX84" s="182" t="n"/>
      <c r="BY84" s="182" t="n"/>
      <c r="BZ84" s="182" t="n"/>
      <c r="CA84" s="182" t="n"/>
      <c r="CB84" s="182" t="n"/>
      <c r="CC84" s="182" t="n"/>
      <c r="CD84" s="182" t="n"/>
      <c r="CE84" s="182" t="n"/>
      <c r="CF84" s="182" t="n"/>
      <c r="CG84" s="182" t="n"/>
      <c r="CH84" s="182" t="n"/>
      <c r="CI84" s="182" t="n"/>
      <c r="CJ84" s="182" t="n"/>
      <c r="CK84" s="182" t="n"/>
      <c r="CL84" s="182" t="n"/>
      <c r="CM84" s="182" t="n"/>
      <c r="CN84" s="182" t="n"/>
      <c r="CO84" s="182" t="n"/>
      <c r="CP84" s="182" t="n"/>
      <c r="CQ84" s="182" t="n"/>
      <c r="CR84" s="182" t="n"/>
      <c r="CS84" s="182" t="n"/>
      <c r="CT84" s="182" t="n"/>
      <c r="CU84" s="182" t="n"/>
      <c r="CV84" s="182" t="n"/>
      <c r="CW84" s="182" t="n"/>
      <c r="CX84" s="182" t="n"/>
      <c r="CY84" s="182" t="n"/>
      <c r="CZ84" s="182" t="n"/>
      <c r="DA84" s="182" t="n"/>
      <c r="DB84" s="182" t="n"/>
      <c r="DC84" s="182" t="n"/>
      <c r="DD84" s="182" t="n"/>
      <c r="DE84" s="182" t="n"/>
      <c r="DF84" s="182" t="n"/>
      <c r="DG84" s="182" t="n"/>
      <c r="DH84" s="182" t="n"/>
      <c r="DI84" s="182" t="n"/>
      <c r="DJ84" s="182" t="n"/>
      <c r="DK84" s="182" t="n"/>
      <c r="DL84" s="182" t="n"/>
      <c r="DM84" s="182" t="n"/>
      <c r="DN84" s="182" t="n"/>
      <c r="DO84" s="242" t="n">
        <v>200.93</v>
      </c>
      <c r="DP84" s="182" t="n"/>
      <c r="DQ84" s="182" t="n"/>
      <c r="DR84" s="182" t="n"/>
      <c r="DS84" s="182" t="n"/>
      <c r="DT84" s="182" t="n"/>
      <c r="DU84" s="182" t="n"/>
      <c r="DV84" s="182" t="n"/>
      <c r="DW84" s="182" t="n"/>
      <c r="DX84" s="182" t="n"/>
      <c r="DY84" s="182" t="n"/>
      <c r="DZ84" s="182" t="n"/>
      <c r="EA84" s="182" t="n"/>
      <c r="EB84" s="182" t="n"/>
      <c r="EC84" s="182" t="n"/>
      <c r="ED84" s="182" t="n"/>
      <c r="EE84" s="182" t="n"/>
      <c r="EF84" s="182" t="n"/>
      <c r="EG84" s="182" t="n"/>
      <c r="EH84" s="182" t="n"/>
      <c r="EI84" s="182" t="n"/>
      <c r="EJ84" s="182" t="n"/>
      <c r="EK84" s="182" t="n"/>
      <c r="EL84" s="182" t="n"/>
      <c r="EM84" s="182" t="n"/>
      <c r="EN84" s="182" t="n"/>
      <c r="EO84" s="182" t="n"/>
      <c r="EP84" s="182" t="n"/>
      <c r="EQ84" s="182" t="n"/>
      <c r="ER84" s="242" t="n">
        <v>39.75</v>
      </c>
      <c r="ES84" s="182" t="n"/>
      <c r="ET84" s="182" t="n"/>
      <c r="EU84" s="182" t="n"/>
      <c r="EV84" s="182" t="n"/>
      <c r="EW84" s="182" t="n"/>
      <c r="EX84" s="182" t="n"/>
      <c r="EY84" s="182" t="n"/>
      <c r="EZ84" s="182" t="n"/>
      <c r="FA84" s="182" t="n"/>
      <c r="FB84" s="182" t="n"/>
      <c r="FC84" s="182" t="n"/>
      <c r="FD84" s="182" t="n"/>
      <c r="FE84" s="182" t="n"/>
      <c r="FF84" s="182" t="n"/>
      <c r="FG84" s="182" t="n"/>
      <c r="FH84" s="182" t="n"/>
      <c r="FI84" s="182" t="n"/>
      <c r="FJ84" s="182" t="n"/>
      <c r="FK84" s="184" t="n"/>
      <c r="FL84" s="182" t="n"/>
      <c r="FM84" s="185">
        <f>SUM(F84:FL84)</f>
        <v/>
      </c>
      <c r="FN84" s="186">
        <f>E84-FM84</f>
        <v/>
      </c>
    </row>
    <row r="85" ht="18" customHeight="1">
      <c r="A85" s="5" t="n">
        <v>84</v>
      </c>
      <c r="B85" s="179" t="n">
        <v>44662</v>
      </c>
      <c r="C85" s="68" t="inlineStr">
        <is>
          <t>3-480-81031</t>
        </is>
      </c>
      <c r="D85" s="180" t="n">
        <v>44650</v>
      </c>
      <c r="E85" s="181" t="n">
        <v>1673.35</v>
      </c>
      <c r="F85" s="182" t="n"/>
      <c r="G85" s="182" t="n"/>
      <c r="H85" s="182" t="n"/>
      <c r="I85" s="182" t="n"/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2" t="n"/>
      <c r="S85" s="182" t="n"/>
      <c r="T85" s="182" t="n"/>
      <c r="U85" s="182" t="n"/>
      <c r="V85" s="182" t="n"/>
      <c r="W85" s="182" t="n"/>
      <c r="X85" s="182" t="n"/>
      <c r="Y85" s="182" t="n"/>
      <c r="Z85" s="182" t="n"/>
      <c r="AA85" s="182" t="n"/>
      <c r="AB85" s="182" t="n"/>
      <c r="AC85" s="182" t="n"/>
      <c r="AD85" s="182" t="n"/>
      <c r="AE85" s="182" t="n"/>
      <c r="AF85" s="182" t="n"/>
      <c r="AG85" s="182" t="n"/>
      <c r="AH85" s="182" t="n"/>
      <c r="AI85" s="182" t="n"/>
      <c r="AJ85" s="182" t="n"/>
      <c r="AK85" s="182" t="n"/>
      <c r="AL85" s="242">
        <f>159.74+526.5</f>
        <v/>
      </c>
      <c r="AM85" s="182" t="n"/>
      <c r="AN85" s="182" t="n"/>
      <c r="AO85" s="182" t="n"/>
      <c r="AP85" s="182" t="n"/>
      <c r="AQ85" s="182" t="n"/>
      <c r="AR85" s="182" t="n"/>
      <c r="AS85" s="182" t="n"/>
      <c r="AT85" s="182" t="n"/>
      <c r="AU85" s="242" t="n">
        <v>987.11</v>
      </c>
      <c r="AV85" s="242" t="n"/>
      <c r="AW85" s="182" t="n"/>
      <c r="AX85" s="182" t="n"/>
      <c r="AY85" s="182" t="n"/>
      <c r="AZ85" s="182" t="n"/>
      <c r="BA85" s="182" t="n"/>
      <c r="BB85" s="182" t="n"/>
      <c r="BC85" s="182" t="n"/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2" t="n"/>
      <c r="BM85" s="182" t="n"/>
      <c r="BN85" s="182" t="n"/>
      <c r="BO85" s="182" t="n"/>
      <c r="BP85" s="182" t="n"/>
      <c r="BQ85" s="182" t="n"/>
      <c r="BR85" s="182" t="n"/>
      <c r="BS85" s="182" t="n"/>
      <c r="BT85" s="182" t="n"/>
      <c r="BU85" s="182" t="n"/>
      <c r="BV85" s="182" t="n"/>
      <c r="BW85" s="182" t="n"/>
      <c r="BX85" s="182" t="n"/>
      <c r="BY85" s="182" t="n"/>
      <c r="BZ85" s="182" t="n"/>
      <c r="CA85" s="182" t="n"/>
      <c r="CB85" s="182" t="n"/>
      <c r="CC85" s="182" t="n"/>
      <c r="CD85" s="182" t="n"/>
      <c r="CE85" s="182" t="n"/>
      <c r="CF85" s="182" t="n"/>
      <c r="CG85" s="182" t="n"/>
      <c r="CH85" s="182" t="n"/>
      <c r="CI85" s="182" t="n"/>
      <c r="CJ85" s="182" t="n"/>
      <c r="CK85" s="182" t="n"/>
      <c r="CL85" s="182" t="n"/>
      <c r="CM85" s="182" t="n"/>
      <c r="CN85" s="182" t="n"/>
      <c r="CO85" s="182" t="n"/>
      <c r="CP85" s="182" t="n"/>
      <c r="CQ85" s="182" t="n"/>
      <c r="CR85" s="182" t="n"/>
      <c r="CS85" s="182" t="n"/>
      <c r="CT85" s="182" t="n"/>
      <c r="CU85" s="182" t="n"/>
      <c r="CV85" s="182" t="n"/>
      <c r="CW85" s="182" t="n"/>
      <c r="CX85" s="182" t="n"/>
      <c r="CY85" s="182" t="n"/>
      <c r="CZ85" s="182" t="n"/>
      <c r="DA85" s="182" t="n"/>
      <c r="DB85" s="182" t="n"/>
      <c r="DC85" s="182" t="n"/>
      <c r="DD85" s="182" t="n"/>
      <c r="DE85" s="182" t="n"/>
      <c r="DF85" s="182" t="n"/>
      <c r="DG85" s="182" t="n"/>
      <c r="DH85" s="182" t="n"/>
      <c r="DI85" s="182" t="n"/>
      <c r="DJ85" s="182" t="n"/>
      <c r="DK85" s="182" t="n"/>
      <c r="DL85" s="182" t="n"/>
      <c r="DM85" s="182" t="n"/>
      <c r="DN85" s="182" t="n"/>
      <c r="DO85" s="182" t="n"/>
      <c r="DP85" s="182" t="n"/>
      <c r="DQ85" s="182" t="n"/>
      <c r="DR85" s="182" t="n"/>
      <c r="DS85" s="182" t="n"/>
      <c r="DT85" s="182" t="n"/>
      <c r="DU85" s="182" t="n"/>
      <c r="DV85" s="182" t="n"/>
      <c r="DW85" s="182" t="n"/>
      <c r="DX85" s="182" t="n"/>
      <c r="DY85" s="182" t="n"/>
      <c r="DZ85" s="182" t="n"/>
      <c r="EA85" s="182" t="n"/>
      <c r="EB85" s="182" t="n"/>
      <c r="EC85" s="182" t="n"/>
      <c r="ED85" s="182" t="n"/>
      <c r="EE85" s="182" t="n"/>
      <c r="EF85" s="182" t="n"/>
      <c r="EG85" s="182" t="n"/>
      <c r="EH85" s="182" t="n"/>
      <c r="EI85" s="182" t="n"/>
      <c r="EJ85" s="182" t="n"/>
      <c r="EK85" s="182" t="n"/>
      <c r="EL85" s="182" t="n"/>
      <c r="EM85" s="182" t="n"/>
      <c r="EN85" s="182" t="n"/>
      <c r="EO85" s="182" t="n"/>
      <c r="EP85" s="182" t="n"/>
      <c r="EQ85" s="182" t="n"/>
      <c r="ER85" s="182" t="n"/>
      <c r="ES85" s="182" t="n"/>
      <c r="ET85" s="182" t="n"/>
      <c r="EU85" s="182" t="n"/>
      <c r="EV85" s="182" t="n"/>
      <c r="EW85" s="182" t="n"/>
      <c r="EX85" s="182" t="n"/>
      <c r="EY85" s="182" t="n"/>
      <c r="EZ85" s="182" t="n"/>
      <c r="FA85" s="182" t="n"/>
      <c r="FB85" s="182" t="n"/>
      <c r="FC85" s="182" t="n"/>
      <c r="FD85" s="182" t="n"/>
      <c r="FE85" s="182" t="n"/>
      <c r="FF85" s="182" t="n"/>
      <c r="FG85" s="182" t="n"/>
      <c r="FH85" s="182" t="n"/>
      <c r="FI85" s="182" t="n"/>
      <c r="FJ85" s="182" t="n"/>
      <c r="FK85" s="184" t="n"/>
      <c r="FL85" s="182" t="n"/>
      <c r="FM85" s="185">
        <f>SUM(F85:FL85)</f>
        <v/>
      </c>
      <c r="FN85" s="186">
        <f>E85-FM85</f>
        <v/>
      </c>
    </row>
    <row r="86">
      <c r="A86" s="5" t="n">
        <v>85</v>
      </c>
      <c r="B86" s="179" t="n">
        <v>44662</v>
      </c>
      <c r="C86" s="91" t="inlineStr">
        <is>
          <t>3-453-45245</t>
        </is>
      </c>
      <c r="D86" s="180" t="n">
        <v>44566</v>
      </c>
      <c r="E86" s="181" t="n">
        <v>266.76</v>
      </c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242" t="n">
        <v>266.76</v>
      </c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2" t="n"/>
      <c r="DT86" s="182" t="n"/>
      <c r="DU86" s="182" t="n"/>
      <c r="DV86" s="182" t="n"/>
      <c r="DW86" s="182" t="n"/>
      <c r="DX86" s="182" t="n"/>
      <c r="DY86" s="182" t="n"/>
      <c r="DZ86" s="182" t="n"/>
      <c r="EA86" s="182" t="n"/>
      <c r="EB86" s="182" t="n"/>
      <c r="EC86" s="182" t="n"/>
      <c r="ED86" s="182" t="n"/>
      <c r="EE86" s="182" t="n"/>
      <c r="EF86" s="182" t="n"/>
      <c r="EG86" s="182" t="n"/>
      <c r="EH86" s="182" t="n"/>
      <c r="EI86" s="182" t="n"/>
      <c r="EJ86" s="182" t="n"/>
      <c r="EK86" s="182" t="n"/>
      <c r="EL86" s="182" t="n"/>
      <c r="EM86" s="182" t="n"/>
      <c r="EN86" s="182" t="n"/>
      <c r="EO86" s="182" t="n"/>
      <c r="EP86" s="182" t="n"/>
      <c r="EQ86" s="182" t="n"/>
      <c r="ER86" s="182" t="n"/>
      <c r="ES86" s="182" t="n"/>
      <c r="ET86" s="182" t="n"/>
      <c r="EU86" s="182" t="n"/>
      <c r="EV86" s="182" t="n"/>
      <c r="EW86" s="182" t="n"/>
      <c r="EX86" s="182" t="n"/>
      <c r="EY86" s="182" t="n"/>
      <c r="EZ86" s="182" t="n"/>
      <c r="FA86" s="182" t="n"/>
      <c r="FB86" s="182" t="n"/>
      <c r="FC86" s="182" t="n"/>
      <c r="FD86" s="182" t="n"/>
      <c r="FE86" s="182" t="n"/>
      <c r="FF86" s="182" t="n"/>
      <c r="FG86" s="182" t="n"/>
      <c r="FH86" s="182" t="n"/>
      <c r="FI86" s="182" t="n"/>
      <c r="FJ86" s="182" t="n"/>
      <c r="FK86" s="184" t="n"/>
      <c r="FL86" s="182" t="n"/>
      <c r="FM86" s="185">
        <f>SUM(F86:FL86)</f>
        <v/>
      </c>
      <c r="FN86" s="186">
        <f>E86-FM86</f>
        <v/>
      </c>
    </row>
    <row r="87" ht="18" customHeight="1">
      <c r="A87" s="5" t="n">
        <v>86</v>
      </c>
      <c r="B87" s="179" t="n">
        <v>44662</v>
      </c>
      <c r="C87" s="68" t="inlineStr">
        <is>
          <t>7-709-96609</t>
        </is>
      </c>
      <c r="D87" s="180" t="n">
        <v>44651</v>
      </c>
      <c r="E87" s="181" t="n">
        <v>69.09</v>
      </c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2" t="n"/>
      <c r="BK87" s="182" t="n"/>
      <c r="BL87" s="182" t="n"/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2" t="n"/>
      <c r="CX87" s="182" t="n"/>
      <c r="CY87" s="242" t="n">
        <v>6.42</v>
      </c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2" t="n"/>
      <c r="DM87" s="182" t="n"/>
      <c r="DN87" s="182" t="n"/>
      <c r="DO87" s="182" t="n"/>
      <c r="DP87" s="182" t="n"/>
      <c r="DQ87" s="182" t="n"/>
      <c r="DR87" s="182" t="n"/>
      <c r="DS87" s="182" t="n"/>
      <c r="DT87" s="182" t="n"/>
      <c r="DU87" s="182" t="n"/>
      <c r="DV87" s="182" t="n"/>
      <c r="DW87" s="182" t="n"/>
      <c r="DX87" s="182" t="n"/>
      <c r="DY87" s="182" t="n"/>
      <c r="DZ87" s="182" t="n"/>
      <c r="EA87" s="182" t="n"/>
      <c r="EB87" s="182" t="n"/>
      <c r="EC87" s="182" t="n"/>
      <c r="ED87" s="182" t="n"/>
      <c r="EE87" s="182" t="n"/>
      <c r="EF87" s="242" t="n">
        <v>62.67</v>
      </c>
      <c r="EG87" s="182" t="n"/>
      <c r="EH87" s="182" t="n"/>
      <c r="EI87" s="182" t="n"/>
      <c r="EJ87" s="182" t="n"/>
      <c r="EK87" s="182" t="n"/>
      <c r="EL87" s="182" t="n"/>
      <c r="EM87" s="182" t="n"/>
      <c r="EN87" s="182" t="n"/>
      <c r="EO87" s="182" t="n"/>
      <c r="EP87" s="182" t="n"/>
      <c r="EQ87" s="182" t="n"/>
      <c r="ER87" s="182" t="n"/>
      <c r="ES87" s="182" t="n"/>
      <c r="ET87" s="182" t="n"/>
      <c r="EU87" s="182" t="n"/>
      <c r="EV87" s="182" t="n"/>
      <c r="EW87" s="182" t="n"/>
      <c r="EX87" s="182" t="n"/>
      <c r="EY87" s="182" t="n"/>
      <c r="EZ87" s="182" t="n"/>
      <c r="FA87" s="182" t="n"/>
      <c r="FB87" s="182" t="n"/>
      <c r="FC87" s="182" t="n"/>
      <c r="FD87" s="182" t="n"/>
      <c r="FE87" s="182" t="n"/>
      <c r="FF87" s="182" t="n"/>
      <c r="FG87" s="182" t="n"/>
      <c r="FH87" s="182" t="n"/>
      <c r="FI87" s="182" t="n"/>
      <c r="FJ87" s="182" t="n"/>
      <c r="FK87" s="184" t="n"/>
      <c r="FL87" s="182" t="n"/>
      <c r="FM87" s="185">
        <f>SUM(F87:FL87)</f>
        <v/>
      </c>
      <c r="FN87" s="186">
        <f>E87-FM87</f>
        <v/>
      </c>
    </row>
    <row r="88" ht="18" customHeight="1">
      <c r="A88" s="5" t="n">
        <v>87</v>
      </c>
      <c r="B88" s="179" t="n">
        <v>44662</v>
      </c>
      <c r="C88" s="68" t="inlineStr">
        <is>
          <t>3-479-95187</t>
        </is>
      </c>
      <c r="D88" s="180" t="n">
        <v>44648</v>
      </c>
      <c r="E88" s="181" t="n">
        <v>2811.94</v>
      </c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3" t="n">
        <v>2732.44</v>
      </c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242" t="n">
        <v>39.75</v>
      </c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2" t="n"/>
      <c r="DT88" s="182" t="n"/>
      <c r="DU88" s="182" t="n"/>
      <c r="DV88" s="182" t="n"/>
      <c r="DW88" s="182" t="n"/>
      <c r="DX88" s="182" t="n"/>
      <c r="DY88" s="182" t="n"/>
      <c r="DZ88" s="182" t="n"/>
      <c r="EA88" s="182" t="n"/>
      <c r="EB88" s="182" t="n"/>
      <c r="EC88" s="182" t="n"/>
      <c r="ED88" s="182" t="n"/>
      <c r="EE88" s="182" t="n"/>
      <c r="EF88" s="182" t="n"/>
      <c r="EG88" s="182" t="n"/>
      <c r="EH88" s="182" t="n"/>
      <c r="EI88" s="182" t="n"/>
      <c r="EJ88" s="182" t="n"/>
      <c r="EK88" s="182" t="n"/>
      <c r="EL88" s="182" t="n"/>
      <c r="EM88" s="182" t="n"/>
      <c r="EN88" s="182" t="n"/>
      <c r="EO88" s="182" t="n"/>
      <c r="EP88" s="182" t="n"/>
      <c r="EQ88" s="182" t="n"/>
      <c r="ER88" s="242" t="n">
        <v>39.75</v>
      </c>
      <c r="ES88" s="182" t="n"/>
      <c r="ET88" s="182" t="n"/>
      <c r="EU88" s="182" t="n"/>
      <c r="EV88" s="182" t="n"/>
      <c r="EW88" s="182" t="n"/>
      <c r="EX88" s="182" t="n"/>
      <c r="EY88" s="182" t="n"/>
      <c r="EZ88" s="182" t="n"/>
      <c r="FA88" s="182" t="n"/>
      <c r="FB88" s="182" t="n"/>
      <c r="FC88" s="182" t="n"/>
      <c r="FD88" s="182" t="n"/>
      <c r="FE88" s="182" t="n"/>
      <c r="FF88" s="182" t="n"/>
      <c r="FG88" s="182" t="n"/>
      <c r="FH88" s="182" t="n"/>
      <c r="FI88" s="182" t="n"/>
      <c r="FJ88" s="182" t="n"/>
      <c r="FK88" s="184" t="n"/>
      <c r="FL88" s="182" t="n"/>
      <c r="FM88" s="185">
        <f>SUM(F88:FL88)</f>
        <v/>
      </c>
      <c r="FN88" s="186">
        <f>E88-FM88</f>
        <v/>
      </c>
    </row>
    <row r="89" ht="18" customHeight="1">
      <c r="A89" s="5" t="n">
        <v>88</v>
      </c>
      <c r="B89" s="179" t="n">
        <v>44662</v>
      </c>
      <c r="C89" s="68" t="inlineStr">
        <is>
          <t>3-475-36072</t>
        </is>
      </c>
      <c r="D89" s="180" t="n">
        <v>44635</v>
      </c>
      <c r="E89" s="181" t="n">
        <v>874.5599999999999</v>
      </c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2" t="n"/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2" t="n"/>
      <c r="CK89" s="182" t="n"/>
      <c r="CL89" s="182" t="n"/>
      <c r="CM89" s="182" t="n"/>
      <c r="CN89" s="182" t="n"/>
      <c r="CO89" s="182" t="n"/>
      <c r="CP89" s="182" t="n"/>
      <c r="CQ89" s="182" t="n"/>
      <c r="CR89" s="242" t="n">
        <v>745.04</v>
      </c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2" t="n"/>
      <c r="DG89" s="182" t="n"/>
      <c r="DH89" s="182" t="n"/>
      <c r="DI89" s="182" t="n"/>
      <c r="DJ89" s="182" t="n"/>
      <c r="DK89" s="182" t="n"/>
      <c r="DL89" s="182" t="n"/>
      <c r="DM89" s="182" t="n"/>
      <c r="DN89" s="182" t="n"/>
      <c r="DO89" s="182" t="n"/>
      <c r="DP89" s="182" t="n"/>
      <c r="DQ89" s="242" t="n">
        <v>129.52</v>
      </c>
      <c r="DR89" s="182" t="n"/>
      <c r="DS89" s="182" t="n"/>
      <c r="DT89" s="182" t="n"/>
      <c r="DU89" s="182" t="n"/>
      <c r="DV89" s="182" t="n"/>
      <c r="DW89" s="182" t="n"/>
      <c r="DX89" s="182" t="n"/>
      <c r="DY89" s="182" t="n"/>
      <c r="DZ89" s="182" t="n"/>
      <c r="EA89" s="182" t="n"/>
      <c r="EB89" s="182" t="n"/>
      <c r="EC89" s="182" t="n"/>
      <c r="ED89" s="182" t="n"/>
      <c r="EE89" s="182" t="n"/>
      <c r="EF89" s="182" t="n"/>
      <c r="EG89" s="182" t="n"/>
      <c r="EH89" s="182" t="n"/>
      <c r="EI89" s="182" t="n"/>
      <c r="EJ89" s="182" t="n"/>
      <c r="EK89" s="182" t="n"/>
      <c r="EL89" s="182" t="n"/>
      <c r="EM89" s="182" t="n"/>
      <c r="EN89" s="182" t="n"/>
      <c r="EO89" s="182" t="n"/>
      <c r="EP89" s="182" t="n"/>
      <c r="EQ89" s="182" t="n"/>
      <c r="ER89" s="182" t="n"/>
      <c r="ES89" s="182" t="n"/>
      <c r="ET89" s="182" t="n"/>
      <c r="EU89" s="182" t="n"/>
      <c r="EV89" s="182" t="n"/>
      <c r="EW89" s="182" t="n"/>
      <c r="EX89" s="182" t="n"/>
      <c r="EY89" s="182" t="n"/>
      <c r="EZ89" s="182" t="n"/>
      <c r="FA89" s="182" t="n"/>
      <c r="FB89" s="182" t="n"/>
      <c r="FC89" s="182" t="n"/>
      <c r="FD89" s="182" t="n"/>
      <c r="FE89" s="182" t="n"/>
      <c r="FF89" s="182" t="n"/>
      <c r="FG89" s="182" t="n"/>
      <c r="FH89" s="182" t="n"/>
      <c r="FI89" s="182" t="n"/>
      <c r="FJ89" s="182" t="n"/>
      <c r="FK89" s="184" t="n"/>
      <c r="FL89" s="182" t="n"/>
      <c r="FM89" s="185">
        <f>SUM(F89:FL89)</f>
        <v/>
      </c>
      <c r="FN89" s="186">
        <f>E89-FM89</f>
        <v/>
      </c>
    </row>
    <row r="90" ht="18" customHeight="1">
      <c r="A90" s="5" t="n">
        <v>89</v>
      </c>
      <c r="B90" s="179" t="n">
        <v>44662</v>
      </c>
      <c r="C90" s="68" t="inlineStr">
        <is>
          <t>3-474-77425</t>
        </is>
      </c>
      <c r="D90" s="180" t="n">
        <v>44634</v>
      </c>
      <c r="E90" s="181" t="n">
        <v>1481.48</v>
      </c>
      <c r="F90" s="182" t="n"/>
      <c r="G90" s="182" t="n"/>
      <c r="H90" s="182" t="n"/>
      <c r="I90" s="182" t="n"/>
      <c r="J90" s="182" t="n"/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182" t="n"/>
      <c r="T90" s="182" t="n"/>
      <c r="U90" s="182" t="n"/>
      <c r="V90" s="182" t="n"/>
      <c r="W90" s="182" t="n"/>
      <c r="X90" s="182" t="n"/>
      <c r="Y90" s="182" t="n"/>
      <c r="Z90" s="182" t="n"/>
      <c r="AA90" s="182" t="n"/>
      <c r="AB90" s="182" t="n"/>
      <c r="AC90" s="182" t="n"/>
      <c r="AD90" s="182" t="n"/>
      <c r="AE90" s="182" t="n"/>
      <c r="AF90" s="182" t="n"/>
      <c r="AG90" s="182" t="n"/>
      <c r="AH90" s="182" t="n"/>
      <c r="AI90" s="182" t="n"/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2" t="n"/>
      <c r="BO90" s="182" t="n"/>
      <c r="BP90" s="182" t="n"/>
      <c r="BQ90" s="182" t="n"/>
      <c r="BR90" s="182" t="n"/>
      <c r="BS90" s="182" t="n"/>
      <c r="BT90" s="182" t="n"/>
      <c r="BU90" s="182" t="n"/>
      <c r="BV90" s="182" t="n"/>
      <c r="BW90" s="182" t="n"/>
      <c r="BX90" s="182" t="n"/>
      <c r="BY90" s="182" t="n"/>
      <c r="BZ90" s="182" t="n"/>
      <c r="CA90" s="182" t="n"/>
      <c r="CB90" s="182" t="n"/>
      <c r="CC90" s="182" t="n"/>
      <c r="CD90" s="182" t="n"/>
      <c r="CE90" s="182" t="n"/>
      <c r="CF90" s="182" t="n"/>
      <c r="CG90" s="182" t="n"/>
      <c r="CH90" s="182" t="n"/>
      <c r="CI90" s="182" t="n"/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2" t="n"/>
      <c r="CS90" s="182" t="n"/>
      <c r="CT90" s="182" t="n"/>
      <c r="CU90" s="182" t="n"/>
      <c r="CV90" s="182" t="n"/>
      <c r="CW90" s="182" t="n"/>
      <c r="CX90" s="182" t="n"/>
      <c r="CY90" s="182" t="n"/>
      <c r="CZ90" s="182" t="n"/>
      <c r="DA90" s="182" t="n"/>
      <c r="DB90" s="182" t="n"/>
      <c r="DC90" s="182" t="n"/>
      <c r="DD90" s="182" t="n"/>
      <c r="DE90" s="182" t="n"/>
      <c r="DF90" s="182" t="n"/>
      <c r="DG90" s="182" t="n"/>
      <c r="DH90" s="182" t="n"/>
      <c r="DI90" s="182" t="n"/>
      <c r="DJ90" s="182" t="n"/>
      <c r="DK90" s="182" t="n"/>
      <c r="DL90" s="182" t="n"/>
      <c r="DM90" s="182" t="n"/>
      <c r="DN90" s="182" t="n"/>
      <c r="DO90" s="182" t="n"/>
      <c r="DP90" s="182" t="n"/>
      <c r="DQ90" s="242" t="n">
        <v>1481.48</v>
      </c>
      <c r="DR90" s="182" t="n"/>
      <c r="DS90" s="182" t="n"/>
      <c r="DT90" s="182" t="n"/>
      <c r="DU90" s="182" t="n"/>
      <c r="DV90" s="182" t="n"/>
      <c r="DW90" s="182" t="n"/>
      <c r="DX90" s="182" t="n"/>
      <c r="DY90" s="182" t="n"/>
      <c r="DZ90" s="182" t="n"/>
      <c r="EA90" s="182" t="n"/>
      <c r="EB90" s="182" t="n"/>
      <c r="EC90" s="182" t="n"/>
      <c r="ED90" s="182" t="n"/>
      <c r="EE90" s="182" t="n"/>
      <c r="EF90" s="182" t="n"/>
      <c r="EG90" s="182" t="n"/>
      <c r="EH90" s="182" t="n"/>
      <c r="EI90" s="182" t="n"/>
      <c r="EJ90" s="182" t="n"/>
      <c r="EK90" s="182" t="n"/>
      <c r="EL90" s="182" t="n"/>
      <c r="EM90" s="182" t="n"/>
      <c r="EN90" s="182" t="n"/>
      <c r="EO90" s="182" t="n"/>
      <c r="EP90" s="182" t="n"/>
      <c r="EQ90" s="182" t="n"/>
      <c r="ER90" s="182" t="n"/>
      <c r="ES90" s="182" t="n"/>
      <c r="ET90" s="182" t="n"/>
      <c r="EU90" s="182" t="n"/>
      <c r="EV90" s="182" t="n"/>
      <c r="EW90" s="182" t="n"/>
      <c r="EX90" s="182" t="n"/>
      <c r="EY90" s="182" t="n"/>
      <c r="EZ90" s="182" t="n"/>
      <c r="FA90" s="182" t="n"/>
      <c r="FB90" s="182" t="n"/>
      <c r="FC90" s="182" t="n"/>
      <c r="FD90" s="182" t="n"/>
      <c r="FE90" s="182" t="n"/>
      <c r="FF90" s="182" t="n"/>
      <c r="FG90" s="182" t="n"/>
      <c r="FH90" s="182" t="n"/>
      <c r="FI90" s="182" t="n"/>
      <c r="FJ90" s="182" t="n"/>
      <c r="FK90" s="184" t="n"/>
      <c r="FL90" s="182" t="n"/>
      <c r="FM90" s="185">
        <f>SUM(F90:FL90)</f>
        <v/>
      </c>
      <c r="FN90" s="186">
        <f>E90-FM90</f>
        <v/>
      </c>
    </row>
    <row r="91" ht="18" customHeight="1">
      <c r="A91" s="5" t="n">
        <v>90</v>
      </c>
      <c r="B91" s="179" t="n">
        <v>44662</v>
      </c>
      <c r="C91" s="68" t="inlineStr">
        <is>
          <t>3-476-55919</t>
        </is>
      </c>
      <c r="D91" s="180" t="n">
        <v>44638</v>
      </c>
      <c r="E91" s="181" t="n">
        <v>601.25</v>
      </c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2" t="n"/>
      <c r="T91" s="182" t="n"/>
      <c r="U91" s="182" t="n"/>
      <c r="V91" s="182" t="n"/>
      <c r="W91" s="182" t="n"/>
      <c r="X91" s="182" t="n"/>
      <c r="Y91" s="182" t="n"/>
      <c r="Z91" s="182" t="n"/>
      <c r="AA91" s="182" t="n"/>
      <c r="AB91" s="182" t="n"/>
      <c r="AC91" s="182" t="n"/>
      <c r="AD91" s="182" t="n"/>
      <c r="AE91" s="182" t="n"/>
      <c r="AF91" s="182" t="n"/>
      <c r="AG91" s="182" t="n"/>
      <c r="AH91" s="182" t="n"/>
      <c r="AI91" s="182" t="n"/>
      <c r="AJ91" s="182" t="n"/>
      <c r="AK91" s="182" t="n"/>
      <c r="AL91" s="182" t="n"/>
      <c r="AM91" s="182" t="n"/>
      <c r="AN91" s="182" t="n"/>
      <c r="AO91" s="182" t="n"/>
      <c r="AP91" s="182" t="n"/>
      <c r="AQ91" s="182" t="n"/>
      <c r="AR91" s="182" t="n"/>
      <c r="AS91" s="182" t="n"/>
      <c r="AT91" s="182" t="n"/>
      <c r="AU91" s="182" t="n"/>
      <c r="AV91" s="182" t="n"/>
      <c r="AW91" s="182" t="n"/>
      <c r="AX91" s="182" t="n"/>
      <c r="AY91" s="182" t="n"/>
      <c r="AZ91" s="182" t="n"/>
      <c r="BA91" s="182" t="n"/>
      <c r="BB91" s="182" t="n"/>
      <c r="BC91" s="182" t="n"/>
      <c r="BD91" s="182" t="n"/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2" t="n"/>
      <c r="BS91" s="182" t="n"/>
      <c r="BT91" s="182" t="n"/>
      <c r="BU91" s="182" t="n"/>
      <c r="BV91" s="182" t="n"/>
      <c r="BW91" s="182" t="n"/>
      <c r="BX91" s="182" t="n"/>
      <c r="BY91" s="182" t="n"/>
      <c r="BZ91" s="182" t="n"/>
      <c r="CA91" s="182" t="n"/>
      <c r="CB91" s="182" t="n"/>
      <c r="CC91" s="182" t="n"/>
      <c r="CD91" s="182" t="n"/>
      <c r="CE91" s="182" t="n"/>
      <c r="CF91" s="182" t="n"/>
      <c r="CG91" s="182" t="n"/>
      <c r="CH91" s="182" t="n"/>
      <c r="CI91" s="182" t="n"/>
      <c r="CJ91" s="182" t="n"/>
      <c r="CK91" s="182" t="n"/>
      <c r="CL91" s="182" t="n"/>
      <c r="CM91" s="182" t="n"/>
      <c r="CN91" s="182" t="n"/>
      <c r="CO91" s="182" t="n"/>
      <c r="CP91" s="182" t="n"/>
      <c r="CQ91" s="182" t="n"/>
      <c r="CR91" s="182" t="n"/>
      <c r="CS91" s="182" t="n"/>
      <c r="CT91" s="182" t="n"/>
      <c r="CU91" s="182" t="n"/>
      <c r="CV91" s="182" t="n"/>
      <c r="CW91" s="182" t="n"/>
      <c r="CX91" s="182" t="n"/>
      <c r="CY91" s="182" t="n"/>
      <c r="CZ91" s="182" t="n"/>
      <c r="DA91" s="182" t="n"/>
      <c r="DB91" s="182" t="n"/>
      <c r="DC91" s="182" t="n"/>
      <c r="DD91" s="182" t="n"/>
      <c r="DE91" s="182" t="n"/>
      <c r="DF91" s="182" t="n"/>
      <c r="DG91" s="182" t="n"/>
      <c r="DH91" s="182" t="n"/>
      <c r="DI91" s="182" t="n"/>
      <c r="DJ91" s="182" t="n"/>
      <c r="DK91" s="182" t="n"/>
      <c r="DL91" s="182" t="n"/>
      <c r="DM91" s="182" t="n"/>
      <c r="DN91" s="182" t="n"/>
      <c r="DO91" s="182" t="n"/>
      <c r="DP91" s="182" t="n"/>
      <c r="DQ91" s="182" t="n"/>
      <c r="DR91" s="182" t="n"/>
      <c r="DS91" s="182" t="n"/>
      <c r="DT91" s="182" t="n"/>
      <c r="DU91" s="182" t="n"/>
      <c r="DV91" s="182" t="n"/>
      <c r="DW91" s="182" t="n"/>
      <c r="DX91" s="182" t="n"/>
      <c r="DY91" s="182" t="n"/>
      <c r="DZ91" s="182" t="n"/>
      <c r="EA91" s="182" t="n"/>
      <c r="EB91" s="182" t="n"/>
      <c r="EC91" s="182" t="n"/>
      <c r="ED91" s="182" t="n"/>
      <c r="EE91" s="182" t="n"/>
      <c r="EF91" s="182" t="n"/>
      <c r="EG91" s="182" t="n"/>
      <c r="EH91" s="182" t="n"/>
      <c r="EI91" s="182" t="n"/>
      <c r="EJ91" s="182" t="n"/>
      <c r="EK91" s="182" t="n"/>
      <c r="EL91" s="182" t="n"/>
      <c r="EM91" s="182" t="n"/>
      <c r="EN91" s="182" t="n"/>
      <c r="EO91" s="182" t="n"/>
      <c r="EP91" s="182" t="n"/>
      <c r="EQ91" s="182" t="n"/>
      <c r="ER91" s="182" t="n"/>
      <c r="ES91" s="182" t="n"/>
      <c r="ET91" s="182" t="n"/>
      <c r="EU91" s="182" t="n"/>
      <c r="EV91" s="182" t="n"/>
      <c r="EW91" s="182" t="n"/>
      <c r="EX91" s="182" t="n"/>
      <c r="EY91" s="242" t="n">
        <v>601.25</v>
      </c>
      <c r="EZ91" s="182" t="n"/>
      <c r="FA91" s="182" t="n"/>
      <c r="FB91" s="182" t="n"/>
      <c r="FC91" s="182" t="n"/>
      <c r="FD91" s="182" t="n"/>
      <c r="FE91" s="182" t="n"/>
      <c r="FF91" s="182" t="n"/>
      <c r="FG91" s="182" t="n"/>
      <c r="FH91" s="182" t="n"/>
      <c r="FI91" s="182" t="n"/>
      <c r="FJ91" s="182" t="n"/>
      <c r="FK91" s="184" t="n"/>
      <c r="FL91" s="182" t="n"/>
      <c r="FM91" s="185">
        <f>SUM(F91:FL91)</f>
        <v/>
      </c>
      <c r="FN91" s="186">
        <f>E91-FM91</f>
        <v/>
      </c>
    </row>
    <row r="92" ht="18" customHeight="1">
      <c r="A92" s="5" t="n">
        <v>91</v>
      </c>
      <c r="B92" s="179" t="n">
        <v>44662</v>
      </c>
      <c r="C92" s="68" t="inlineStr">
        <is>
          <t>3-479-37866</t>
        </is>
      </c>
      <c r="D92" s="180" t="n">
        <v>44645</v>
      </c>
      <c r="E92" s="181" t="n">
        <v>59.25</v>
      </c>
      <c r="F92" s="182" t="n"/>
      <c r="G92" s="182" t="n"/>
      <c r="H92" s="182" t="n"/>
      <c r="I92" s="182" t="n"/>
      <c r="J92" s="182" t="n"/>
      <c r="K92" s="182" t="n"/>
      <c r="L92" s="182" t="n"/>
      <c r="M92" s="182" t="n"/>
      <c r="N92" s="182" t="n"/>
      <c r="O92" s="182" t="n"/>
      <c r="P92" s="182" t="n"/>
      <c r="Q92" s="182" t="n"/>
      <c r="R92" s="182" t="n"/>
      <c r="S92" s="182" t="n"/>
      <c r="T92" s="182" t="n"/>
      <c r="U92" s="182" t="n"/>
      <c r="V92" s="182" t="n"/>
      <c r="W92" s="182" t="n"/>
      <c r="X92" s="182" t="n"/>
      <c r="Y92" s="182" t="n"/>
      <c r="Z92" s="182" t="n"/>
      <c r="AA92" s="182" t="n"/>
      <c r="AB92" s="182" t="n"/>
      <c r="AC92" s="182" t="n"/>
      <c r="AD92" s="182" t="n"/>
      <c r="AE92" s="182" t="n"/>
      <c r="AF92" s="182" t="n"/>
      <c r="AG92" s="182" t="n"/>
      <c r="AH92" s="182" t="n"/>
      <c r="AI92" s="182" t="n"/>
      <c r="AJ92" s="242" t="n">
        <v>19.5</v>
      </c>
      <c r="AK92" s="182" t="n"/>
      <c r="AL92" s="182" t="n"/>
      <c r="AM92" s="182" t="n"/>
      <c r="AN92" s="182" t="n"/>
      <c r="AO92" s="182" t="n"/>
      <c r="AP92" s="182" t="n"/>
      <c r="AQ92" s="182" t="n"/>
      <c r="AR92" s="182" t="n"/>
      <c r="AS92" s="182" t="n"/>
      <c r="AT92" s="182" t="n"/>
      <c r="AU92" s="242" t="n">
        <v>39.75</v>
      </c>
      <c r="AV92" s="242" t="n"/>
      <c r="AW92" s="182" t="n"/>
      <c r="AX92" s="182" t="n"/>
      <c r="AY92" s="182" t="n"/>
      <c r="AZ92" s="182" t="n"/>
      <c r="BA92" s="182" t="n"/>
      <c r="BB92" s="182" t="n"/>
      <c r="BC92" s="182" t="n"/>
      <c r="BD92" s="182" t="n"/>
      <c r="BE92" s="182" t="n"/>
      <c r="BF92" s="182" t="n"/>
      <c r="BG92" s="182" t="n"/>
      <c r="BH92" s="182" t="n"/>
      <c r="BI92" s="182" t="n"/>
      <c r="BJ92" s="182" t="n"/>
      <c r="BK92" s="182" t="n"/>
      <c r="BL92" s="182" t="n"/>
      <c r="BM92" s="182" t="n"/>
      <c r="BN92" s="182" t="n"/>
      <c r="BO92" s="182" t="n"/>
      <c r="BP92" s="182" t="n"/>
      <c r="BQ92" s="182" t="n"/>
      <c r="BR92" s="182" t="n"/>
      <c r="BS92" s="182" t="n"/>
      <c r="BT92" s="182" t="n"/>
      <c r="BU92" s="182" t="n"/>
      <c r="BV92" s="182" t="n"/>
      <c r="BW92" s="182" t="n"/>
      <c r="BX92" s="182" t="n"/>
      <c r="BY92" s="182" t="n"/>
      <c r="BZ92" s="182" t="n"/>
      <c r="CA92" s="182" t="n"/>
      <c r="CB92" s="182" t="n"/>
      <c r="CC92" s="182" t="n"/>
      <c r="CD92" s="182" t="n"/>
      <c r="CE92" s="182" t="n"/>
      <c r="CF92" s="182" t="n"/>
      <c r="CG92" s="182" t="n"/>
      <c r="CH92" s="182" t="n"/>
      <c r="CI92" s="182" t="n"/>
      <c r="CJ92" s="182" t="n"/>
      <c r="CK92" s="182" t="n"/>
      <c r="CL92" s="182" t="n"/>
      <c r="CM92" s="182" t="n"/>
      <c r="CN92" s="182" t="n"/>
      <c r="CO92" s="182" t="n"/>
      <c r="CP92" s="182" t="n"/>
      <c r="CQ92" s="182" t="n"/>
      <c r="CR92" s="182" t="n"/>
      <c r="CS92" s="182" t="n"/>
      <c r="CT92" s="182" t="n"/>
      <c r="CU92" s="182" t="n"/>
      <c r="CV92" s="182" t="n"/>
      <c r="CW92" s="182" t="n"/>
      <c r="CX92" s="182" t="n"/>
      <c r="CY92" s="182" t="n"/>
      <c r="CZ92" s="182" t="n"/>
      <c r="DA92" s="182" t="n"/>
      <c r="DB92" s="182" t="n"/>
      <c r="DC92" s="182" t="n"/>
      <c r="DD92" s="182" t="n"/>
      <c r="DE92" s="182" t="n"/>
      <c r="DF92" s="182" t="n"/>
      <c r="DG92" s="182" t="n"/>
      <c r="DH92" s="182" t="n"/>
      <c r="DI92" s="182" t="n"/>
      <c r="DJ92" s="182" t="n"/>
      <c r="DK92" s="182" t="n"/>
      <c r="DL92" s="182" t="n"/>
      <c r="DM92" s="182" t="n"/>
      <c r="DN92" s="182" t="n"/>
      <c r="DO92" s="182" t="n"/>
      <c r="DP92" s="182" t="n"/>
      <c r="DQ92" s="182" t="n"/>
      <c r="DR92" s="182" t="n"/>
      <c r="DS92" s="182" t="n"/>
      <c r="DT92" s="182" t="n"/>
      <c r="DU92" s="182" t="n"/>
      <c r="DV92" s="182" t="n"/>
      <c r="DW92" s="182" t="n"/>
      <c r="DX92" s="182" t="n"/>
      <c r="DY92" s="182" t="n"/>
      <c r="DZ92" s="182" t="n"/>
      <c r="EA92" s="182" t="n"/>
      <c r="EB92" s="182" t="n"/>
      <c r="EC92" s="182" t="n"/>
      <c r="ED92" s="182" t="n"/>
      <c r="EE92" s="182" t="n"/>
      <c r="EF92" s="182" t="n"/>
      <c r="EG92" s="182" t="n"/>
      <c r="EH92" s="182" t="n"/>
      <c r="EI92" s="182" t="n"/>
      <c r="EJ92" s="182" t="n"/>
      <c r="EK92" s="182" t="n"/>
      <c r="EL92" s="182" t="n"/>
      <c r="EM92" s="182" t="n"/>
      <c r="EN92" s="182" t="n"/>
      <c r="EO92" s="182" t="n"/>
      <c r="EP92" s="182" t="n"/>
      <c r="EQ92" s="182" t="n"/>
      <c r="ER92" s="182" t="n"/>
      <c r="ES92" s="182" t="n"/>
      <c r="ET92" s="182" t="n"/>
      <c r="EU92" s="182" t="n"/>
      <c r="EV92" s="182" t="n"/>
      <c r="EW92" s="182" t="n"/>
      <c r="EX92" s="182" t="n"/>
      <c r="EY92" s="182" t="n"/>
      <c r="EZ92" s="182" t="n"/>
      <c r="FA92" s="182" t="n"/>
      <c r="FB92" s="182" t="n"/>
      <c r="FC92" s="182" t="n"/>
      <c r="FD92" s="182" t="n"/>
      <c r="FE92" s="182" t="n"/>
      <c r="FF92" s="182" t="n"/>
      <c r="FG92" s="182" t="n"/>
      <c r="FH92" s="182" t="n"/>
      <c r="FI92" s="182" t="n"/>
      <c r="FJ92" s="182" t="n"/>
      <c r="FK92" s="184" t="n"/>
      <c r="FL92" s="182" t="n"/>
      <c r="FM92" s="185">
        <f>SUM(F92:FL92)</f>
        <v/>
      </c>
      <c r="FN92" s="186">
        <f>E92-FM92</f>
        <v/>
      </c>
    </row>
    <row r="93" ht="18" customHeight="1">
      <c r="A93" s="5" t="n">
        <v>92</v>
      </c>
      <c r="B93" s="179" t="n">
        <v>44662</v>
      </c>
      <c r="C93" s="68" t="inlineStr">
        <is>
          <t>3-478-42998</t>
        </is>
      </c>
      <c r="D93" s="180" t="n">
        <v>44643</v>
      </c>
      <c r="E93" s="181" t="n">
        <v>4437.47</v>
      </c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2" t="n"/>
      <c r="AG93" s="182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2" t="n"/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2" t="n"/>
      <c r="BO93" s="182" t="n"/>
      <c r="BP93" s="182" t="n"/>
      <c r="BQ93" s="182" t="n"/>
      <c r="BR93" s="182" t="n"/>
      <c r="BS93" s="182" t="n"/>
      <c r="BT93" s="182" t="n"/>
      <c r="BU93" s="182" t="n"/>
      <c r="BV93" s="182" t="n"/>
      <c r="BW93" s="182" t="n"/>
      <c r="BX93" s="182" t="n"/>
      <c r="BY93" s="182" t="n"/>
      <c r="BZ93" s="182" t="n"/>
      <c r="CA93" s="182" t="n"/>
      <c r="CB93" s="182" t="n"/>
      <c r="CC93" s="182" t="n"/>
      <c r="CD93" s="182" t="n"/>
      <c r="CE93" s="182" t="n"/>
      <c r="CF93" s="182" t="n"/>
      <c r="CG93" s="182" t="n"/>
      <c r="CH93" s="182" t="n"/>
      <c r="CI93" s="182" t="n"/>
      <c r="CJ93" s="182" t="n"/>
      <c r="CK93" s="182" t="n"/>
      <c r="CL93" s="182" t="n"/>
      <c r="CM93" s="182" t="n"/>
      <c r="CN93" s="182" t="n"/>
      <c r="CO93" s="182" t="n"/>
      <c r="CP93" s="182" t="n"/>
      <c r="CQ93" s="182" t="n"/>
      <c r="CR93" s="182" t="n"/>
      <c r="CS93" s="182" t="n"/>
      <c r="CT93" s="182" t="n"/>
      <c r="CU93" s="182" t="n"/>
      <c r="CV93" s="182" t="n"/>
      <c r="CW93" s="182" t="n"/>
      <c r="CX93" s="182" t="n"/>
      <c r="CY93" s="182" t="n"/>
      <c r="CZ93" s="182" t="n"/>
      <c r="DA93" s="182" t="n"/>
      <c r="DB93" s="182" t="n"/>
      <c r="DC93" s="182" t="n"/>
      <c r="DD93" s="182" t="n"/>
      <c r="DE93" s="182" t="n"/>
      <c r="DF93" s="182" t="n"/>
      <c r="DG93" s="182" t="n"/>
      <c r="DH93" s="182" t="n"/>
      <c r="DI93" s="182" t="n"/>
      <c r="DJ93" s="182" t="n"/>
      <c r="DK93" s="182" t="n"/>
      <c r="DL93" s="182" t="n"/>
      <c r="DM93" s="182" t="n"/>
      <c r="DN93" s="182" t="n"/>
      <c r="DO93" s="182" t="n"/>
      <c r="DP93" s="182" t="n"/>
      <c r="DQ93" s="182" t="n"/>
      <c r="DR93" s="182" t="n"/>
      <c r="DS93" s="182" t="n"/>
      <c r="DT93" s="182" t="n"/>
      <c r="DU93" s="182" t="n"/>
      <c r="DV93" s="182" t="n"/>
      <c r="DW93" s="182" t="n"/>
      <c r="DX93" s="182" t="n"/>
      <c r="DY93" s="182" t="n"/>
      <c r="DZ93" s="183" t="n">
        <v>4437.47</v>
      </c>
      <c r="EA93" s="183" t="n"/>
      <c r="EB93" s="182" t="n"/>
      <c r="EC93" s="182" t="n"/>
      <c r="ED93" s="182" t="n"/>
      <c r="EE93" s="182" t="n"/>
      <c r="EF93" s="182" t="n"/>
      <c r="EG93" s="182" t="n"/>
      <c r="EH93" s="182" t="n"/>
      <c r="EI93" s="182" t="n"/>
      <c r="EJ93" s="182" t="n"/>
      <c r="EK93" s="182" t="n"/>
      <c r="EL93" s="182" t="n"/>
      <c r="EM93" s="182" t="n"/>
      <c r="EN93" s="182" t="n"/>
      <c r="EO93" s="182" t="n"/>
      <c r="EP93" s="182" t="n"/>
      <c r="EQ93" s="182" t="n"/>
      <c r="ER93" s="182" t="n"/>
      <c r="ES93" s="182" t="n"/>
      <c r="ET93" s="182" t="n"/>
      <c r="EU93" s="182" t="n"/>
      <c r="EV93" s="182" t="n"/>
      <c r="EW93" s="182" t="n"/>
      <c r="EX93" s="182" t="n"/>
      <c r="EY93" s="182" t="n"/>
      <c r="EZ93" s="182" t="n"/>
      <c r="FA93" s="182" t="n"/>
      <c r="FB93" s="182" t="n"/>
      <c r="FC93" s="182" t="n"/>
      <c r="FD93" s="182" t="n"/>
      <c r="FE93" s="182" t="n"/>
      <c r="FF93" s="182" t="n"/>
      <c r="FG93" s="182" t="n"/>
      <c r="FH93" s="182" t="n"/>
      <c r="FI93" s="182" t="n"/>
      <c r="FJ93" s="182" t="n"/>
      <c r="FK93" s="184" t="n"/>
      <c r="FL93" s="182" t="n"/>
      <c r="FM93" s="185">
        <f>SUM(F93:FL93)</f>
        <v/>
      </c>
      <c r="FN93" s="186">
        <f>E93-FM93</f>
        <v/>
      </c>
    </row>
    <row r="94" ht="18" customHeight="1">
      <c r="A94" s="5" t="n">
        <v>93</v>
      </c>
      <c r="B94" s="179" t="n">
        <v>44662</v>
      </c>
      <c r="C94" s="68" t="inlineStr">
        <is>
          <t>7-702-84207</t>
        </is>
      </c>
      <c r="D94" s="180" t="n">
        <v>44644</v>
      </c>
      <c r="E94" s="181" t="n">
        <v>12.65</v>
      </c>
      <c r="F94" s="182" t="n"/>
      <c r="G94" s="182" t="n"/>
      <c r="H94" s="182" t="n"/>
      <c r="I94" s="182" t="n"/>
      <c r="J94" s="182" t="n"/>
      <c r="K94" s="182" t="n"/>
      <c r="L94" s="182" t="n"/>
      <c r="M94" s="182" t="n"/>
      <c r="N94" s="182" t="n"/>
      <c r="O94" s="182" t="n"/>
      <c r="P94" s="182" t="n"/>
      <c r="Q94" s="182" t="n"/>
      <c r="R94" s="182" t="n"/>
      <c r="S94" s="182" t="n"/>
      <c r="T94" s="182" t="n"/>
      <c r="U94" s="182" t="n"/>
      <c r="V94" s="182" t="n"/>
      <c r="W94" s="182" t="n"/>
      <c r="X94" s="182" t="n"/>
      <c r="Y94" s="182" t="n"/>
      <c r="Z94" s="182" t="n"/>
      <c r="AA94" s="182" t="n"/>
      <c r="AB94" s="182" t="n"/>
      <c r="AC94" s="182" t="n"/>
      <c r="AD94" s="182" t="n"/>
      <c r="AE94" s="182" t="n"/>
      <c r="AF94" s="182" t="n"/>
      <c r="AG94" s="182" t="n"/>
      <c r="AH94" s="182" t="n"/>
      <c r="AI94" s="182" t="n"/>
      <c r="AJ94" s="182" t="n"/>
      <c r="AK94" s="182" t="n"/>
      <c r="AL94" s="242" t="n">
        <v>6.37</v>
      </c>
      <c r="AM94" s="182" t="n"/>
      <c r="AN94" s="182" t="n"/>
      <c r="AO94" s="182" t="n"/>
      <c r="AP94" s="182" t="n"/>
      <c r="AQ94" s="182" t="n"/>
      <c r="AR94" s="182" t="n"/>
      <c r="AS94" s="182" t="n"/>
      <c r="AT94" s="182" t="n"/>
      <c r="AU94" s="182" t="n"/>
      <c r="AV94" s="182" t="n"/>
      <c r="AW94" s="182" t="n"/>
      <c r="AX94" s="182" t="n"/>
      <c r="AY94" s="182" t="n"/>
      <c r="AZ94" s="182" t="n"/>
      <c r="BA94" s="182" t="n"/>
      <c r="BB94" s="182" t="n"/>
      <c r="BC94" s="182" t="n"/>
      <c r="BD94" s="182" t="n"/>
      <c r="BE94" s="182" t="n"/>
      <c r="BF94" s="182" t="n"/>
      <c r="BG94" s="182" t="n"/>
      <c r="BH94" s="182" t="n"/>
      <c r="BI94" s="182" t="n"/>
      <c r="BJ94" s="182" t="n"/>
      <c r="BK94" s="182" t="n"/>
      <c r="BL94" s="182" t="n"/>
      <c r="BM94" s="182" t="n"/>
      <c r="BN94" s="182" t="n"/>
      <c r="BO94" s="182" t="n"/>
      <c r="BP94" s="182" t="n"/>
      <c r="BQ94" s="182" t="n"/>
      <c r="BR94" s="182" t="n"/>
      <c r="BS94" s="182" t="n"/>
      <c r="BT94" s="182" t="n"/>
      <c r="BU94" s="182" t="n"/>
      <c r="BV94" s="182" t="n"/>
      <c r="BW94" s="182" t="n"/>
      <c r="BX94" s="182" t="n"/>
      <c r="BY94" s="182" t="n"/>
      <c r="BZ94" s="182" t="n"/>
      <c r="CA94" s="182" t="n"/>
      <c r="CB94" s="182" t="n"/>
      <c r="CC94" s="182" t="n"/>
      <c r="CD94" s="182" t="n"/>
      <c r="CE94" s="182" t="n"/>
      <c r="CF94" s="182" t="n"/>
      <c r="CG94" s="182" t="n"/>
      <c r="CH94" s="182" t="n"/>
      <c r="CI94" s="182" t="n"/>
      <c r="CJ94" s="182" t="n"/>
      <c r="CK94" s="182" t="n"/>
      <c r="CL94" s="182" t="n"/>
      <c r="CM94" s="182" t="n"/>
      <c r="CN94" s="182" t="n"/>
      <c r="CO94" s="182" t="n"/>
      <c r="CP94" s="182" t="n"/>
      <c r="CQ94" s="182" t="n"/>
      <c r="CR94" s="182" t="n"/>
      <c r="CS94" s="182" t="n"/>
      <c r="CT94" s="182" t="n"/>
      <c r="CU94" s="182" t="n"/>
      <c r="CV94" s="182" t="n"/>
      <c r="CW94" s="182" t="n"/>
      <c r="CX94" s="182" t="n"/>
      <c r="CY94" s="242" t="n">
        <v>6.28</v>
      </c>
      <c r="CZ94" s="182" t="n"/>
      <c r="DA94" s="182" t="n"/>
      <c r="DB94" s="182" t="n"/>
      <c r="DC94" s="182" t="n"/>
      <c r="DD94" s="182" t="n"/>
      <c r="DE94" s="182" t="n"/>
      <c r="DF94" s="182" t="n"/>
      <c r="DG94" s="182" t="n"/>
      <c r="DH94" s="182" t="n"/>
      <c r="DI94" s="182" t="n"/>
      <c r="DJ94" s="182" t="n"/>
      <c r="DK94" s="182" t="n"/>
      <c r="DL94" s="182" t="n"/>
      <c r="DM94" s="182" t="n"/>
      <c r="DN94" s="182" t="n"/>
      <c r="DO94" s="182" t="n"/>
      <c r="DP94" s="182" t="n"/>
      <c r="DQ94" s="182" t="n"/>
      <c r="DR94" s="182" t="n"/>
      <c r="DS94" s="182" t="n"/>
      <c r="DT94" s="182" t="n"/>
      <c r="DU94" s="182" t="n"/>
      <c r="DV94" s="182" t="n"/>
      <c r="DW94" s="182" t="n"/>
      <c r="DX94" s="182" t="n"/>
      <c r="DY94" s="182" t="n"/>
      <c r="DZ94" s="182" t="n"/>
      <c r="EA94" s="182" t="n"/>
      <c r="EB94" s="182" t="n"/>
      <c r="EC94" s="182" t="n"/>
      <c r="ED94" s="182" t="n"/>
      <c r="EE94" s="182" t="n"/>
      <c r="EF94" s="182" t="n"/>
      <c r="EG94" s="182" t="n"/>
      <c r="EH94" s="182" t="n"/>
      <c r="EI94" s="182" t="n"/>
      <c r="EJ94" s="182" t="n"/>
      <c r="EK94" s="182" t="n"/>
      <c r="EL94" s="182" t="n"/>
      <c r="EM94" s="182" t="n"/>
      <c r="EN94" s="182" t="n"/>
      <c r="EO94" s="182" t="n"/>
      <c r="EP94" s="182" t="n"/>
      <c r="EQ94" s="182" t="n"/>
      <c r="ER94" s="182" t="n"/>
      <c r="ES94" s="182" t="n"/>
      <c r="ET94" s="182" t="n"/>
      <c r="EU94" s="182" t="n"/>
      <c r="EV94" s="182" t="n"/>
      <c r="EW94" s="182" t="n"/>
      <c r="EX94" s="182" t="n"/>
      <c r="EY94" s="182" t="n"/>
      <c r="EZ94" s="182" t="n"/>
      <c r="FA94" s="182" t="n"/>
      <c r="FB94" s="182" t="n"/>
      <c r="FC94" s="182" t="n"/>
      <c r="FD94" s="182" t="n"/>
      <c r="FE94" s="182" t="n"/>
      <c r="FF94" s="182" t="n"/>
      <c r="FG94" s="182" t="n"/>
      <c r="FH94" s="182" t="n"/>
      <c r="FI94" s="182" t="n"/>
      <c r="FJ94" s="182" t="n"/>
      <c r="FK94" s="184" t="n"/>
      <c r="FL94" s="182" t="n"/>
      <c r="FM94" s="185">
        <f>SUM(F94:FL94)</f>
        <v/>
      </c>
      <c r="FN94" s="186">
        <f>E94-FM94</f>
        <v/>
      </c>
    </row>
    <row r="95" ht="18" customHeight="1">
      <c r="A95" s="5" t="n">
        <v>94</v>
      </c>
      <c r="B95" s="179" t="n">
        <v>44662</v>
      </c>
      <c r="C95" s="68" t="inlineStr">
        <is>
          <t>3-480-03872</t>
        </is>
      </c>
      <c r="D95" s="180" t="n">
        <v>44649</v>
      </c>
      <c r="E95" s="181" t="n">
        <v>42</v>
      </c>
      <c r="F95" s="182" t="n"/>
      <c r="G95" s="182" t="n"/>
      <c r="H95" s="182" t="n"/>
      <c r="I95" s="182" t="n"/>
      <c r="J95" s="182" t="n"/>
      <c r="K95" s="182" t="n"/>
      <c r="L95" s="182" t="n"/>
      <c r="M95" s="182" t="n"/>
      <c r="N95" s="182" t="n"/>
      <c r="O95" s="182" t="n"/>
      <c r="P95" s="182" t="n"/>
      <c r="Q95" s="182" t="n"/>
      <c r="R95" s="182" t="n"/>
      <c r="S95" s="182" t="n"/>
      <c r="T95" s="182" t="n"/>
      <c r="U95" s="182" t="n"/>
      <c r="V95" s="182" t="n"/>
      <c r="W95" s="182" t="n"/>
      <c r="X95" s="182" t="n"/>
      <c r="Y95" s="182" t="n"/>
      <c r="Z95" s="182" t="n"/>
      <c r="AA95" s="182" t="n"/>
      <c r="AB95" s="182" t="n"/>
      <c r="AC95" s="182" t="n"/>
      <c r="AD95" s="182" t="n"/>
      <c r="AE95" s="182" t="n"/>
      <c r="AF95" s="182" t="n"/>
      <c r="AG95" s="182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82" t="n"/>
      <c r="AS95" s="182" t="n"/>
      <c r="AT95" s="182" t="n"/>
      <c r="AU95" s="182" t="n"/>
      <c r="AV95" s="182" t="n"/>
      <c r="AW95" s="182" t="n"/>
      <c r="AX95" s="182" t="n"/>
      <c r="AY95" s="182" t="n"/>
      <c r="AZ95" s="182" t="n"/>
      <c r="BA95" s="182" t="n"/>
      <c r="BB95" s="182" t="n"/>
      <c r="BC95" s="182" t="n"/>
      <c r="BD95" s="182" t="n"/>
      <c r="BE95" s="182" t="n"/>
      <c r="BF95" s="182" t="n"/>
      <c r="BG95" s="182" t="n"/>
      <c r="BH95" s="182" t="n"/>
      <c r="BI95" s="182" t="n"/>
      <c r="BJ95" s="182" t="n"/>
      <c r="BK95" s="182" t="n"/>
      <c r="BL95" s="182" t="n"/>
      <c r="BM95" s="182" t="n"/>
      <c r="BN95" s="182" t="n"/>
      <c r="BO95" s="182" t="n"/>
      <c r="BP95" s="182" t="n"/>
      <c r="BQ95" s="182" t="n"/>
      <c r="BR95" s="182" t="n"/>
      <c r="BS95" s="182" t="n"/>
      <c r="BT95" s="182" t="n"/>
      <c r="BU95" s="182" t="n"/>
      <c r="BV95" s="182" t="n"/>
      <c r="BW95" s="182" t="n"/>
      <c r="BX95" s="182" t="n"/>
      <c r="BY95" s="182" t="n"/>
      <c r="BZ95" s="182" t="n"/>
      <c r="CA95" s="182" t="n"/>
      <c r="CB95" s="182" t="n"/>
      <c r="CC95" s="182" t="n"/>
      <c r="CD95" s="182" t="n"/>
      <c r="CE95" s="182" t="n"/>
      <c r="CF95" s="182" t="n"/>
      <c r="CG95" s="182" t="n"/>
      <c r="CH95" s="182" t="n"/>
      <c r="CI95" s="182" t="n"/>
      <c r="CJ95" s="182" t="n"/>
      <c r="CK95" s="182" t="n"/>
      <c r="CL95" s="182" t="n"/>
      <c r="CM95" s="182" t="n"/>
      <c r="CN95" s="182" t="n"/>
      <c r="CO95" s="182" t="n"/>
      <c r="CP95" s="182" t="n"/>
      <c r="CQ95" s="182" t="n"/>
      <c r="CR95" s="182" t="n"/>
      <c r="CS95" s="182" t="n"/>
      <c r="CT95" s="182" t="n"/>
      <c r="CU95" s="182" t="n"/>
      <c r="CV95" s="182" t="n"/>
      <c r="CW95" s="182" t="n"/>
      <c r="CX95" s="182" t="n"/>
      <c r="CY95" s="182" t="n"/>
      <c r="CZ95" s="182" t="n"/>
      <c r="DA95" s="182" t="n"/>
      <c r="DB95" s="182" t="n"/>
      <c r="DC95" s="182" t="n"/>
      <c r="DD95" s="182" t="n"/>
      <c r="DE95" s="182" t="n"/>
      <c r="DF95" s="182" t="n"/>
      <c r="DG95" s="182" t="n"/>
      <c r="DH95" s="182" t="n"/>
      <c r="DI95" s="182" t="n"/>
      <c r="DJ95" s="182" t="n"/>
      <c r="DK95" s="182" t="n"/>
      <c r="DL95" s="182" t="n"/>
      <c r="DM95" s="242" t="n">
        <v>42</v>
      </c>
      <c r="DN95" s="182" t="n"/>
      <c r="DO95" s="182" t="n"/>
      <c r="DP95" s="182" t="n"/>
      <c r="DQ95" s="182" t="n"/>
      <c r="DR95" s="182" t="n"/>
      <c r="DS95" s="182" t="n"/>
      <c r="DT95" s="182" t="n"/>
      <c r="DU95" s="182" t="n"/>
      <c r="DV95" s="182" t="n"/>
      <c r="DW95" s="182" t="n"/>
      <c r="DX95" s="182" t="n"/>
      <c r="DY95" s="182" t="n"/>
      <c r="DZ95" s="182" t="n"/>
      <c r="EA95" s="182" t="n"/>
      <c r="EB95" s="182" t="n"/>
      <c r="EC95" s="182" t="n"/>
      <c r="ED95" s="182" t="n"/>
      <c r="EE95" s="182" t="n"/>
      <c r="EF95" s="182" t="n"/>
      <c r="EG95" s="182" t="n"/>
      <c r="EH95" s="182" t="n"/>
      <c r="EI95" s="182" t="n"/>
      <c r="EJ95" s="182" t="n"/>
      <c r="EK95" s="182" t="n"/>
      <c r="EL95" s="182" t="n"/>
      <c r="EM95" s="182" t="n"/>
      <c r="EN95" s="182" t="n"/>
      <c r="EO95" s="182" t="n"/>
      <c r="EP95" s="182" t="n"/>
      <c r="EQ95" s="182" t="n"/>
      <c r="ER95" s="182" t="n"/>
      <c r="ES95" s="182" t="n"/>
      <c r="ET95" s="182" t="n"/>
      <c r="EU95" s="182" t="n"/>
      <c r="EV95" s="182" t="n"/>
      <c r="EW95" s="182" t="n"/>
      <c r="EX95" s="182" t="n"/>
      <c r="EY95" s="182" t="n"/>
      <c r="EZ95" s="182" t="n"/>
      <c r="FA95" s="182" t="n"/>
      <c r="FB95" s="182" t="n"/>
      <c r="FC95" s="182" t="n"/>
      <c r="FD95" s="182" t="n"/>
      <c r="FE95" s="182" t="n"/>
      <c r="FF95" s="182" t="n"/>
      <c r="FG95" s="182" t="n"/>
      <c r="FH95" s="182" t="n"/>
      <c r="FI95" s="182" t="n"/>
      <c r="FJ95" s="182" t="n"/>
      <c r="FK95" s="184" t="n"/>
      <c r="FL95" s="182" t="n"/>
      <c r="FM95" s="185">
        <f>SUM(F95:FL95)</f>
        <v/>
      </c>
      <c r="FN95" s="186">
        <f>E95-FM95</f>
        <v/>
      </c>
    </row>
    <row r="96" ht="18" customHeight="1">
      <c r="A96" s="5" t="n">
        <v>95</v>
      </c>
      <c r="B96" s="179" t="n">
        <v>44662</v>
      </c>
      <c r="C96" s="68" t="inlineStr">
        <is>
          <t>3-480-47043</t>
        </is>
      </c>
      <c r="D96" s="180" t="n">
        <v>44650</v>
      </c>
      <c r="E96" s="181" t="n">
        <v>539.75</v>
      </c>
      <c r="F96" s="182" t="n"/>
      <c r="G96" s="182" t="n"/>
      <c r="H96" s="182" t="n"/>
      <c r="I96" s="182" t="n"/>
      <c r="J96" s="182" t="n"/>
      <c r="K96" s="182" t="n"/>
      <c r="L96" s="182" t="n"/>
      <c r="M96" s="182" t="n"/>
      <c r="N96" s="182" t="n"/>
      <c r="O96" s="182" t="n"/>
      <c r="P96" s="182" t="n"/>
      <c r="Q96" s="182" t="n"/>
      <c r="R96" s="182" t="n"/>
      <c r="S96" s="182" t="n"/>
      <c r="T96" s="182" t="n"/>
      <c r="U96" s="182" t="n"/>
      <c r="V96" s="182" t="n"/>
      <c r="W96" s="182" t="n"/>
      <c r="X96" s="182" t="n"/>
      <c r="Y96" s="182" t="n"/>
      <c r="Z96" s="182" t="n"/>
      <c r="AA96" s="182" t="n"/>
      <c r="AB96" s="182" t="n"/>
      <c r="AC96" s="182" t="n"/>
      <c r="AD96" s="182" t="n"/>
      <c r="AE96" s="182" t="n"/>
      <c r="AF96" s="182" t="n"/>
      <c r="AG96" s="182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82" t="n"/>
      <c r="AS96" s="182" t="n"/>
      <c r="AT96" s="182" t="n"/>
      <c r="AU96" s="182" t="n"/>
      <c r="AV96" s="182" t="n"/>
      <c r="AW96" s="182" t="n"/>
      <c r="AX96" s="182" t="n"/>
      <c r="AY96" s="182" t="n"/>
      <c r="AZ96" s="182" t="n"/>
      <c r="BA96" s="182" t="n"/>
      <c r="BB96" s="182" t="n"/>
      <c r="BC96" s="182" t="n"/>
      <c r="BD96" s="182" t="n"/>
      <c r="BE96" s="182" t="n"/>
      <c r="BF96" s="182" t="n"/>
      <c r="BG96" s="182" t="n"/>
      <c r="BH96" s="182" t="n"/>
      <c r="BI96" s="182" t="n"/>
      <c r="BJ96" s="182" t="n"/>
      <c r="BK96" s="182" t="n"/>
      <c r="BL96" s="182" t="n"/>
      <c r="BM96" s="182" t="n"/>
      <c r="BN96" s="182" t="n"/>
      <c r="BO96" s="182" t="n"/>
      <c r="BP96" s="182" t="n"/>
      <c r="BQ96" s="182" t="n"/>
      <c r="BR96" s="182" t="n"/>
      <c r="BS96" s="182" t="n"/>
      <c r="BT96" s="182" t="n"/>
      <c r="BU96" s="182" t="n"/>
      <c r="BV96" s="182" t="n"/>
      <c r="BW96" s="182" t="n"/>
      <c r="BX96" s="182" t="n"/>
      <c r="BY96" s="182" t="n"/>
      <c r="BZ96" s="182" t="n"/>
      <c r="CA96" s="182" t="n"/>
      <c r="CB96" s="182" t="n"/>
      <c r="CC96" s="182" t="n"/>
      <c r="CD96" s="182" t="n"/>
      <c r="CE96" s="182" t="n"/>
      <c r="CF96" s="182" t="n"/>
      <c r="CG96" s="182" t="n"/>
      <c r="CH96" s="182" t="n"/>
      <c r="CI96" s="182" t="n"/>
      <c r="CJ96" s="182" t="n"/>
      <c r="CK96" s="182" t="n"/>
      <c r="CL96" s="182" t="n"/>
      <c r="CM96" s="182" t="n"/>
      <c r="CN96" s="182" t="n"/>
      <c r="CO96" s="182" t="n"/>
      <c r="CP96" s="182" t="n"/>
      <c r="CQ96" s="182" t="n"/>
      <c r="CR96" s="182" t="n"/>
      <c r="CS96" s="182" t="n"/>
      <c r="CT96" s="182" t="n"/>
      <c r="CU96" s="182" t="n"/>
      <c r="CV96" s="182" t="n"/>
      <c r="CW96" s="182" t="n"/>
      <c r="CX96" s="182" t="n"/>
      <c r="CY96" s="182" t="n"/>
      <c r="CZ96" s="182" t="n"/>
      <c r="DA96" s="182" t="n"/>
      <c r="DB96" s="182" t="n"/>
      <c r="DC96" s="182" t="n"/>
      <c r="DD96" s="182" t="n"/>
      <c r="DE96" s="182" t="n"/>
      <c r="DF96" s="182" t="n"/>
      <c r="DG96" s="182" t="n"/>
      <c r="DH96" s="182" t="n"/>
      <c r="DI96" s="182" t="n"/>
      <c r="DJ96" s="182" t="n"/>
      <c r="DK96" s="182" t="n"/>
      <c r="DL96" s="182" t="n"/>
      <c r="DM96" s="182" t="n"/>
      <c r="DN96" s="182" t="n"/>
      <c r="DO96" s="182" t="n"/>
      <c r="DP96" s="182" t="n"/>
      <c r="DQ96" s="182" t="n"/>
      <c r="DR96" s="182" t="n"/>
      <c r="DS96" s="182" t="n"/>
      <c r="DT96" s="182" t="n"/>
      <c r="DU96" s="182" t="n"/>
      <c r="DV96" s="182" t="n"/>
      <c r="DW96" s="182" t="n"/>
      <c r="DX96" s="182" t="n"/>
      <c r="DY96" s="182" t="n"/>
      <c r="DZ96" s="182" t="n"/>
      <c r="EA96" s="182" t="n"/>
      <c r="EB96" s="182" t="n"/>
      <c r="EC96" s="182" t="n"/>
      <c r="ED96" s="182" t="n"/>
      <c r="EE96" s="182" t="n"/>
      <c r="EF96" s="182" t="n"/>
      <c r="EG96" s="182" t="n"/>
      <c r="EH96" s="182" t="n"/>
      <c r="EI96" s="182" t="n"/>
      <c r="EJ96" s="182" t="n"/>
      <c r="EK96" s="182" t="n"/>
      <c r="EL96" s="182" t="n"/>
      <c r="EM96" s="182" t="n"/>
      <c r="EN96" s="182" t="n"/>
      <c r="EO96" s="182" t="n"/>
      <c r="EP96" s="182" t="n"/>
      <c r="EQ96" s="182" t="n"/>
      <c r="ER96" s="182" t="n"/>
      <c r="ES96" s="182" t="n"/>
      <c r="ET96" s="182" t="n"/>
      <c r="EU96" s="182" t="n"/>
      <c r="EV96" s="242" t="n">
        <v>539.75</v>
      </c>
      <c r="EW96" s="182" t="n"/>
      <c r="EX96" s="182" t="n"/>
      <c r="EY96" s="182" t="n"/>
      <c r="EZ96" s="182" t="n"/>
      <c r="FA96" s="182" t="n"/>
      <c r="FB96" s="182" t="n"/>
      <c r="FC96" s="182" t="n"/>
      <c r="FD96" s="182" t="n"/>
      <c r="FE96" s="182" t="n"/>
      <c r="FF96" s="182" t="n"/>
      <c r="FG96" s="182" t="n"/>
      <c r="FH96" s="182" t="n"/>
      <c r="FI96" s="182" t="n"/>
      <c r="FJ96" s="182" t="n"/>
      <c r="FK96" s="184" t="n"/>
      <c r="FL96" s="182" t="n"/>
      <c r="FM96" s="185">
        <f>SUM(F96:FL96)</f>
        <v/>
      </c>
      <c r="FN96" s="186">
        <f>E96-FM96</f>
        <v/>
      </c>
    </row>
    <row r="97" ht="18" customHeight="1">
      <c r="A97" s="5" t="n">
        <v>96</v>
      </c>
      <c r="B97" s="179" t="n">
        <v>44662</v>
      </c>
      <c r="C97" s="68" t="inlineStr">
        <is>
          <t>3-482-69474</t>
        </is>
      </c>
      <c r="D97" s="180" t="n">
        <v>44656</v>
      </c>
      <c r="E97" s="181" t="n">
        <v>268</v>
      </c>
      <c r="F97" s="182" t="n"/>
      <c r="G97" s="182" t="n"/>
      <c r="H97" s="182" t="n"/>
      <c r="I97" s="182" t="n"/>
      <c r="J97" s="182" t="n"/>
      <c r="K97" s="182" t="n"/>
      <c r="L97" s="182" t="n"/>
      <c r="M97" s="182" t="n"/>
      <c r="N97" s="182" t="n"/>
      <c r="O97" s="182" t="n"/>
      <c r="P97" s="182" t="n"/>
      <c r="Q97" s="182" t="n"/>
      <c r="R97" s="182" t="n"/>
      <c r="S97" s="182" t="n"/>
      <c r="T97" s="182" t="n"/>
      <c r="U97" s="182" t="n"/>
      <c r="V97" s="182" t="n"/>
      <c r="W97" s="182" t="n"/>
      <c r="X97" s="182" t="n"/>
      <c r="Y97" s="182" t="n"/>
      <c r="Z97" s="182" t="n"/>
      <c r="AA97" s="182" t="n"/>
      <c r="AB97" s="182" t="n"/>
      <c r="AC97" s="182" t="n"/>
      <c r="AD97" s="182" t="n"/>
      <c r="AE97" s="182" t="n"/>
      <c r="AF97" s="182" t="n"/>
      <c r="AG97" s="182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82" t="n"/>
      <c r="AS97" s="182" t="n"/>
      <c r="AT97" s="182" t="n"/>
      <c r="AU97" s="182" t="n"/>
      <c r="AV97" s="182" t="n"/>
      <c r="AW97" s="182" t="n"/>
      <c r="AX97" s="182" t="n"/>
      <c r="AY97" s="182" t="n"/>
      <c r="AZ97" s="182" t="n"/>
      <c r="BA97" s="182" t="n"/>
      <c r="BB97" s="182" t="n"/>
      <c r="BC97" s="182" t="n"/>
      <c r="BD97" s="182" t="n"/>
      <c r="BE97" s="182" t="n"/>
      <c r="BF97" s="182" t="n"/>
      <c r="BG97" s="182" t="n"/>
      <c r="BH97" s="182" t="n"/>
      <c r="BI97" s="182" t="n"/>
      <c r="BJ97" s="182" t="n"/>
      <c r="BK97" s="182" t="n"/>
      <c r="BL97" s="182" t="n"/>
      <c r="BM97" s="182" t="n"/>
      <c r="BN97" s="182" t="n"/>
      <c r="BO97" s="182" t="n"/>
      <c r="BP97" s="182" t="n"/>
      <c r="BQ97" s="182" t="n"/>
      <c r="BR97" s="182" t="n"/>
      <c r="BS97" s="182" t="n"/>
      <c r="BT97" s="182" t="n"/>
      <c r="BU97" s="182" t="n"/>
      <c r="BV97" s="182" t="n"/>
      <c r="BW97" s="182" t="n"/>
      <c r="BX97" s="182" t="n"/>
      <c r="BY97" s="182" t="n"/>
      <c r="BZ97" s="182" t="n"/>
      <c r="CA97" s="182" t="n"/>
      <c r="CB97" s="182" t="n"/>
      <c r="CC97" s="182" t="n"/>
      <c r="CD97" s="182" t="n"/>
      <c r="CE97" s="182" t="n"/>
      <c r="CF97" s="182" t="n"/>
      <c r="CG97" s="182" t="n"/>
      <c r="CH97" s="182" t="n"/>
      <c r="CI97" s="182" t="n"/>
      <c r="CJ97" s="182" t="n"/>
      <c r="CK97" s="182" t="n"/>
      <c r="CL97" s="182" t="n"/>
      <c r="CM97" s="182" t="n"/>
      <c r="CN97" s="182" t="n"/>
      <c r="CO97" s="182" t="n"/>
      <c r="CP97" s="182" t="n"/>
      <c r="CQ97" s="182" t="n"/>
      <c r="CR97" s="182" t="n"/>
      <c r="CS97" s="182" t="n"/>
      <c r="CT97" s="182" t="n"/>
      <c r="CU97" s="182" t="n"/>
      <c r="CV97" s="182" t="n"/>
      <c r="CW97" s="182" t="n"/>
      <c r="CX97" s="182" t="n"/>
      <c r="CY97" s="182" t="n"/>
      <c r="CZ97" s="182" t="n"/>
      <c r="DA97" s="182" t="n"/>
      <c r="DB97" s="182" t="n"/>
      <c r="DC97" s="182" t="n"/>
      <c r="DD97" s="182" t="n"/>
      <c r="DE97" s="182" t="n"/>
      <c r="DF97" s="182" t="n"/>
      <c r="DG97" s="182" t="n"/>
      <c r="DH97" s="182" t="n"/>
      <c r="DI97" s="182" t="n"/>
      <c r="DJ97" s="182" t="n"/>
      <c r="DK97" s="182" t="n"/>
      <c r="DL97" s="182" t="n"/>
      <c r="DM97" s="182" t="n"/>
      <c r="DN97" s="182" t="n"/>
      <c r="DO97" s="182" t="n"/>
      <c r="DP97" s="182" t="n"/>
      <c r="DQ97" s="182" t="n"/>
      <c r="DR97" s="182" t="n"/>
      <c r="DS97" s="182" t="n"/>
      <c r="DT97" s="182" t="n"/>
      <c r="DU97" s="182" t="n"/>
      <c r="DV97" s="182" t="n"/>
      <c r="DW97" s="182" t="n"/>
      <c r="DX97" s="182" t="n"/>
      <c r="DY97" s="182" t="n"/>
      <c r="DZ97" s="182" t="n"/>
      <c r="EA97" s="182" t="n"/>
      <c r="EB97" s="182" t="n"/>
      <c r="EC97" s="182" t="n"/>
      <c r="ED97" s="182" t="n"/>
      <c r="EE97" s="182" t="n"/>
      <c r="EF97" s="182" t="n"/>
      <c r="EG97" s="182" t="n"/>
      <c r="EH97" s="242" t="n">
        <v>268</v>
      </c>
      <c r="EI97" s="182" t="n"/>
      <c r="EJ97" s="182" t="n"/>
      <c r="EK97" s="182" t="n"/>
      <c r="EL97" s="182" t="n"/>
      <c r="EM97" s="182" t="n"/>
      <c r="EN97" s="182" t="n"/>
      <c r="EO97" s="182" t="n"/>
      <c r="EP97" s="182" t="n"/>
      <c r="EQ97" s="182" t="n"/>
      <c r="ER97" s="182" t="n"/>
      <c r="ES97" s="182" t="n"/>
      <c r="ET97" s="182" t="n"/>
      <c r="EU97" s="182" t="n"/>
      <c r="EV97" s="182" t="n"/>
      <c r="EW97" s="182" t="n"/>
      <c r="EX97" s="182" t="n"/>
      <c r="EY97" s="182" t="n"/>
      <c r="EZ97" s="182" t="n"/>
      <c r="FA97" s="182" t="n"/>
      <c r="FB97" s="182" t="n"/>
      <c r="FC97" s="182" t="n"/>
      <c r="FD97" s="182" t="n"/>
      <c r="FE97" s="182" t="n"/>
      <c r="FF97" s="182" t="n"/>
      <c r="FG97" s="182" t="n"/>
      <c r="FH97" s="182" t="n"/>
      <c r="FI97" s="182" t="n"/>
      <c r="FJ97" s="182" t="n"/>
      <c r="FK97" s="184" t="n"/>
      <c r="FL97" s="182" t="n"/>
      <c r="FM97" s="185">
        <f>SUM(F97:FL97)</f>
        <v/>
      </c>
      <c r="FN97" s="186">
        <f>E97-FM97</f>
        <v/>
      </c>
    </row>
    <row r="98" ht="18" customHeight="1">
      <c r="A98" s="5" t="n">
        <v>97</v>
      </c>
      <c r="B98" s="179" t="n">
        <v>44662</v>
      </c>
      <c r="C98" s="68" t="inlineStr">
        <is>
          <t>3-482-26064</t>
        </is>
      </c>
      <c r="D98" s="180" t="n">
        <v>44655</v>
      </c>
      <c r="E98" s="181" t="n">
        <v>2444.41</v>
      </c>
      <c r="F98" s="182" t="n"/>
      <c r="G98" s="182" t="n"/>
      <c r="H98" s="182" t="n"/>
      <c r="I98" s="182" t="n"/>
      <c r="J98" s="182" t="n"/>
      <c r="K98" s="182" t="n"/>
      <c r="L98" s="182" t="n"/>
      <c r="M98" s="182" t="n"/>
      <c r="N98" s="182" t="n"/>
      <c r="O98" s="182" t="n"/>
      <c r="P98" s="182" t="n"/>
      <c r="Q98" s="182" t="n"/>
      <c r="R98" s="182" t="n"/>
      <c r="S98" s="182" t="n"/>
      <c r="T98" s="182" t="n"/>
      <c r="U98" s="182" t="n"/>
      <c r="V98" s="182" t="n"/>
      <c r="W98" s="182" t="n"/>
      <c r="X98" s="182" t="n"/>
      <c r="Y98" s="182" t="n"/>
      <c r="Z98" s="182" t="n"/>
      <c r="AA98" s="182" t="n"/>
      <c r="AB98" s="182" t="n"/>
      <c r="AC98" s="182" t="n"/>
      <c r="AD98" s="182" t="n"/>
      <c r="AE98" s="182" t="n"/>
      <c r="AF98" s="182" t="n"/>
      <c r="AG98" s="182" t="n"/>
      <c r="AH98" s="182" t="n"/>
      <c r="AI98" s="182" t="n"/>
      <c r="AJ98" s="242" t="n">
        <v>1152.35</v>
      </c>
      <c r="AK98" s="182" t="n"/>
      <c r="AL98" s="182" t="n"/>
      <c r="AM98" s="183" t="n">
        <v>920.8099999999999</v>
      </c>
      <c r="AN98" s="183" t="n">
        <v>291.75</v>
      </c>
      <c r="AO98" s="182" t="n"/>
      <c r="AP98" s="182" t="n"/>
      <c r="AQ98" s="182" t="n"/>
      <c r="AR98" s="182" t="n"/>
      <c r="AS98" s="182" t="n"/>
      <c r="AT98" s="182" t="n"/>
      <c r="AU98" s="182" t="n"/>
      <c r="AV98" s="182" t="n"/>
      <c r="AW98" s="182" t="n"/>
      <c r="AX98" s="182" t="n"/>
      <c r="AY98" s="182" t="n"/>
      <c r="AZ98" s="182" t="n"/>
      <c r="BA98" s="182" t="n"/>
      <c r="BB98" s="182" t="n"/>
      <c r="BC98" s="182" t="n"/>
      <c r="BD98" s="182" t="n"/>
      <c r="BE98" s="182" t="n"/>
      <c r="BF98" s="182" t="n"/>
      <c r="BG98" s="182" t="n"/>
      <c r="BH98" s="182" t="n"/>
      <c r="BI98" s="182" t="n"/>
      <c r="BJ98" s="182" t="n"/>
      <c r="BK98" s="182" t="n"/>
      <c r="BL98" s="182" t="n"/>
      <c r="BM98" s="182" t="n"/>
      <c r="BN98" s="182" t="n"/>
      <c r="BO98" s="182" t="n"/>
      <c r="BP98" s="182" t="n"/>
      <c r="BQ98" s="182" t="n"/>
      <c r="BR98" s="182" t="n"/>
      <c r="BS98" s="182" t="n"/>
      <c r="BT98" s="182" t="n"/>
      <c r="BU98" s="182" t="n"/>
      <c r="BV98" s="182" t="n"/>
      <c r="BW98" s="182" t="n"/>
      <c r="BX98" s="182" t="n"/>
      <c r="BY98" s="182" t="n"/>
      <c r="BZ98" s="182" t="n"/>
      <c r="CA98" s="182" t="n"/>
      <c r="CB98" s="182" t="n"/>
      <c r="CC98" s="182" t="n"/>
      <c r="CD98" s="182" t="n"/>
      <c r="CE98" s="182" t="n"/>
      <c r="CF98" s="182" t="n"/>
      <c r="CG98" s="182" t="n"/>
      <c r="CH98" s="182" t="n"/>
      <c r="CI98" s="182" t="n"/>
      <c r="CJ98" s="182" t="n"/>
      <c r="CK98" s="182" t="n"/>
      <c r="CL98" s="182" t="n"/>
      <c r="CM98" s="182" t="n"/>
      <c r="CN98" s="182" t="n"/>
      <c r="CO98" s="182" t="n"/>
      <c r="CP98" s="182" t="n"/>
      <c r="CQ98" s="182" t="n"/>
      <c r="CR98" s="182" t="n"/>
      <c r="CS98" s="182" t="n"/>
      <c r="CT98" s="182" t="n"/>
      <c r="CU98" s="182" t="n"/>
      <c r="CV98" s="182" t="n"/>
      <c r="CW98" s="182" t="n"/>
      <c r="CX98" s="182" t="n"/>
      <c r="CY98" s="182" t="n"/>
      <c r="CZ98" s="182" t="n"/>
      <c r="DA98" s="182" t="n"/>
      <c r="DB98" s="182" t="n"/>
      <c r="DC98" s="182" t="n"/>
      <c r="DD98" s="182" t="n"/>
      <c r="DE98" s="182" t="n"/>
      <c r="DF98" s="182" t="n"/>
      <c r="DG98" s="182" t="n"/>
      <c r="DH98" s="182" t="n"/>
      <c r="DI98" s="182" t="n"/>
      <c r="DJ98" s="182" t="n"/>
      <c r="DK98" s="182" t="n"/>
      <c r="DL98" s="182" t="n"/>
      <c r="DM98" s="182" t="n"/>
      <c r="DN98" s="182" t="n"/>
      <c r="DO98" s="182" t="n"/>
      <c r="DP98" s="182" t="n"/>
      <c r="DQ98" s="182" t="n"/>
      <c r="DR98" s="182" t="n"/>
      <c r="DS98" s="182" t="n"/>
      <c r="DT98" s="182" t="n"/>
      <c r="DU98" s="182" t="n"/>
      <c r="DV98" s="182" t="n"/>
      <c r="DW98" s="182" t="n"/>
      <c r="DX98" s="182" t="n"/>
      <c r="DY98" s="182" t="n"/>
      <c r="DZ98" s="182" t="n"/>
      <c r="EA98" s="182" t="n"/>
      <c r="EB98" s="182" t="n"/>
      <c r="EC98" s="182" t="n"/>
      <c r="ED98" s="182" t="n"/>
      <c r="EE98" s="182" t="n"/>
      <c r="EF98" s="182" t="n"/>
      <c r="EG98" s="182" t="n"/>
      <c r="EH98" s="182" t="n"/>
      <c r="EI98" s="182" t="n"/>
      <c r="EJ98" s="182" t="n"/>
      <c r="EK98" s="182" t="n"/>
      <c r="EL98" s="182" t="n"/>
      <c r="EM98" s="182" t="n"/>
      <c r="EN98" s="182" t="n"/>
      <c r="EO98" s="182" t="n"/>
      <c r="EP98" s="182" t="n"/>
      <c r="EQ98" s="182" t="n"/>
      <c r="ER98" s="242">
        <f>39.75+39.75</f>
        <v/>
      </c>
      <c r="ES98" s="182" t="n"/>
      <c r="ET98" s="182" t="n"/>
      <c r="EU98" s="182" t="n"/>
      <c r="EV98" s="182" t="n"/>
      <c r="EW98" s="182" t="n"/>
      <c r="EX98" s="182" t="n"/>
      <c r="EY98" s="182" t="n"/>
      <c r="EZ98" s="182" t="n"/>
      <c r="FA98" s="182" t="n"/>
      <c r="FB98" s="182" t="n"/>
      <c r="FC98" s="182" t="n"/>
      <c r="FD98" s="182" t="n"/>
      <c r="FE98" s="182" t="n"/>
      <c r="FF98" s="182" t="n"/>
      <c r="FG98" s="182" t="n"/>
      <c r="FH98" s="182" t="n"/>
      <c r="FI98" s="182" t="n"/>
      <c r="FJ98" s="182" t="n"/>
      <c r="FK98" s="184" t="n"/>
      <c r="FL98" s="182" t="n"/>
      <c r="FM98" s="185">
        <f>SUM(F98:FL98)</f>
        <v/>
      </c>
      <c r="FN98" s="186">
        <f>E98-FM98</f>
        <v/>
      </c>
    </row>
    <row r="99" ht="45" customHeight="1">
      <c r="A99" s="5" t="n">
        <v>98</v>
      </c>
      <c r="B99" s="179" t="n">
        <v>44664</v>
      </c>
      <c r="C99" s="105" t="inlineStr">
        <is>
          <t>DIGIKEY-4500652114/4500654156
4500654381/4500654381
4500656941</t>
        </is>
      </c>
      <c r="D99" s="180" t="n">
        <v>44614</v>
      </c>
      <c r="E99" s="181">
        <f>14+78.53+63.21+844.1+154.04</f>
        <v/>
      </c>
      <c r="F99" s="182" t="n"/>
      <c r="G99" s="182" t="n"/>
      <c r="H99" s="182" t="n"/>
      <c r="I99" s="182" t="n"/>
      <c r="J99" s="182" t="n"/>
      <c r="K99" s="182" t="n"/>
      <c r="L99" s="182" t="n"/>
      <c r="M99" s="182" t="n"/>
      <c r="N99" s="182" t="n"/>
      <c r="O99" s="182" t="n"/>
      <c r="P99" s="182" t="n"/>
      <c r="Q99" s="182" t="n"/>
      <c r="R99" s="182" t="n"/>
      <c r="S99" s="182" t="n"/>
      <c r="T99" s="182" t="n"/>
      <c r="U99" s="182" t="n"/>
      <c r="V99" s="182" t="n"/>
      <c r="W99" s="182" t="n"/>
      <c r="X99" s="182" t="n"/>
      <c r="Y99" s="182" t="n"/>
      <c r="Z99" s="182" t="n"/>
      <c r="AA99" s="182" t="n"/>
      <c r="AB99" s="182" t="n"/>
      <c r="AC99" s="182" t="n"/>
      <c r="AD99" s="182" t="n"/>
      <c r="AE99" s="182" t="n"/>
      <c r="AF99" s="182" t="n"/>
      <c r="AG99" s="182" t="n"/>
      <c r="AH99" s="182" t="n"/>
      <c r="AI99" s="182" t="n"/>
      <c r="AJ99" s="182" t="n"/>
      <c r="AK99" s="182" t="n"/>
      <c r="AL99" s="242">
        <f>14+78.53+63.21+844.1+154.04</f>
        <v/>
      </c>
      <c r="AM99" s="182" t="n"/>
      <c r="AN99" s="182" t="n"/>
      <c r="AO99" s="182" t="n"/>
      <c r="AP99" s="182" t="n"/>
      <c r="AQ99" s="182" t="n"/>
      <c r="AR99" s="182" t="n"/>
      <c r="AS99" s="182" t="n"/>
      <c r="AT99" s="182" t="n"/>
      <c r="AU99" s="182" t="n"/>
      <c r="AV99" s="182" t="n"/>
      <c r="AW99" s="182" t="n"/>
      <c r="AX99" s="182" t="n"/>
      <c r="AY99" s="182" t="n"/>
      <c r="AZ99" s="182" t="n"/>
      <c r="BA99" s="182" t="n"/>
      <c r="BB99" s="182" t="n"/>
      <c r="BC99" s="182" t="n"/>
      <c r="BD99" s="182" t="n"/>
      <c r="BE99" s="182" t="n"/>
      <c r="BF99" s="182" t="n"/>
      <c r="BG99" s="182" t="n"/>
      <c r="BH99" s="182" t="n"/>
      <c r="BI99" s="182" t="n"/>
      <c r="BJ99" s="182" t="n"/>
      <c r="BK99" s="182" t="n"/>
      <c r="BL99" s="182" t="n"/>
      <c r="BM99" s="182" t="n"/>
      <c r="BN99" s="182" t="n"/>
      <c r="BO99" s="182" t="n"/>
      <c r="BP99" s="182" t="n"/>
      <c r="BQ99" s="182" t="n"/>
      <c r="BR99" s="182" t="n"/>
      <c r="BS99" s="182" t="n"/>
      <c r="BT99" s="182" t="n"/>
      <c r="BU99" s="182" t="n"/>
      <c r="BV99" s="182" t="n"/>
      <c r="BW99" s="182" t="n"/>
      <c r="BX99" s="182" t="n"/>
      <c r="BY99" s="182" t="n"/>
      <c r="BZ99" s="182" t="n"/>
      <c r="CA99" s="182" t="n"/>
      <c r="CB99" s="182" t="n"/>
      <c r="CC99" s="182" t="n"/>
      <c r="CD99" s="182" t="n"/>
      <c r="CE99" s="182" t="n"/>
      <c r="CF99" s="182" t="n"/>
      <c r="CG99" s="182" t="n"/>
      <c r="CH99" s="182" t="n"/>
      <c r="CI99" s="182" t="n"/>
      <c r="CJ99" s="182" t="n"/>
      <c r="CK99" s="182" t="n"/>
      <c r="CL99" s="182" t="n"/>
      <c r="CM99" s="182" t="n"/>
      <c r="CN99" s="182" t="n"/>
      <c r="CO99" s="182" t="n"/>
      <c r="CP99" s="182" t="n"/>
      <c r="CQ99" s="182" t="n"/>
      <c r="CR99" s="182" t="n"/>
      <c r="CS99" s="182" t="n"/>
      <c r="CT99" s="182" t="n"/>
      <c r="CU99" s="182" t="n"/>
      <c r="CV99" s="182" t="n"/>
      <c r="CW99" s="182" t="n"/>
      <c r="CX99" s="182" t="n"/>
      <c r="CY99" s="182" t="n"/>
      <c r="CZ99" s="182" t="n"/>
      <c r="DA99" s="182" t="n"/>
      <c r="DB99" s="182" t="n"/>
      <c r="DC99" s="182" t="n"/>
      <c r="DD99" s="182" t="n"/>
      <c r="DE99" s="182" t="n"/>
      <c r="DF99" s="182" t="n"/>
      <c r="DG99" s="182" t="n"/>
      <c r="DH99" s="182" t="n"/>
      <c r="DI99" s="182" t="n"/>
      <c r="DJ99" s="182" t="n"/>
      <c r="DK99" s="182" t="n"/>
      <c r="DL99" s="182" t="n"/>
      <c r="DM99" s="182" t="n"/>
      <c r="DN99" s="182" t="n"/>
      <c r="DO99" s="182" t="n"/>
      <c r="DP99" s="182" t="n"/>
      <c r="DQ99" s="182" t="n"/>
      <c r="DR99" s="182" t="n"/>
      <c r="DS99" s="182" t="n"/>
      <c r="DT99" s="182" t="n"/>
      <c r="DU99" s="182" t="n"/>
      <c r="DV99" s="182" t="n"/>
      <c r="DW99" s="182" t="n"/>
      <c r="DX99" s="182" t="n"/>
      <c r="DY99" s="182" t="n"/>
      <c r="DZ99" s="182" t="n"/>
      <c r="EA99" s="182" t="n"/>
      <c r="EB99" s="182" t="n"/>
      <c r="EC99" s="182" t="n"/>
      <c r="ED99" s="182" t="n"/>
      <c r="EE99" s="182" t="n"/>
      <c r="EF99" s="182" t="n"/>
      <c r="EG99" s="182" t="n"/>
      <c r="EH99" s="182" t="n"/>
      <c r="EI99" s="182" t="n"/>
      <c r="EJ99" s="182" t="n"/>
      <c r="EK99" s="182" t="n"/>
      <c r="EL99" s="182" t="n"/>
      <c r="EM99" s="182" t="n"/>
      <c r="EN99" s="182" t="n"/>
      <c r="EO99" s="182" t="n"/>
      <c r="EP99" s="182" t="n"/>
      <c r="EQ99" s="182" t="n"/>
      <c r="ER99" s="182" t="n"/>
      <c r="ES99" s="182" t="n"/>
      <c r="ET99" s="182" t="n"/>
      <c r="EU99" s="182" t="n"/>
      <c r="EV99" s="182" t="n"/>
      <c r="EW99" s="182" t="n"/>
      <c r="EX99" s="182" t="n"/>
      <c r="EY99" s="182" t="n"/>
      <c r="EZ99" s="182" t="n"/>
      <c r="FA99" s="182" t="n"/>
      <c r="FB99" s="182" t="n"/>
      <c r="FC99" s="182" t="n"/>
      <c r="FD99" s="182" t="n"/>
      <c r="FE99" s="182" t="n"/>
      <c r="FF99" s="182" t="n"/>
      <c r="FG99" s="182" t="n"/>
      <c r="FH99" s="182" t="n"/>
      <c r="FI99" s="182" t="n"/>
      <c r="FJ99" s="182" t="n"/>
      <c r="FK99" s="184" t="n"/>
      <c r="FL99" s="182" t="n"/>
      <c r="FM99" s="185">
        <f>SUM(F99:FL99)</f>
        <v/>
      </c>
      <c r="FN99" s="186">
        <f>E99-FM99</f>
        <v/>
      </c>
    </row>
    <row r="100" ht="18" customHeight="1">
      <c r="A100" s="5" t="n">
        <v>99</v>
      </c>
      <c r="B100" s="179" t="n">
        <v>44664</v>
      </c>
      <c r="C100" s="68" t="inlineStr">
        <is>
          <t>DIGIKEY-4500653627</t>
        </is>
      </c>
      <c r="D100" s="180" t="n">
        <v>44616</v>
      </c>
      <c r="E100" s="181" t="n">
        <v>155.44</v>
      </c>
      <c r="F100" s="182" t="n"/>
      <c r="G100" s="182" t="n"/>
      <c r="H100" s="182" t="n"/>
      <c r="I100" s="182" t="n"/>
      <c r="J100" s="182" t="n"/>
      <c r="K100" s="182" t="n"/>
      <c r="L100" s="182" t="n"/>
      <c r="M100" s="182" t="n"/>
      <c r="N100" s="182" t="n"/>
      <c r="O100" s="182" t="n"/>
      <c r="P100" s="182" t="n"/>
      <c r="Q100" s="182" t="n"/>
      <c r="R100" s="182" t="n"/>
      <c r="S100" s="182" t="n"/>
      <c r="T100" s="182" t="n"/>
      <c r="U100" s="182" t="n"/>
      <c r="V100" s="182" t="n"/>
      <c r="W100" s="182" t="n"/>
      <c r="X100" s="182" t="n"/>
      <c r="Y100" s="182" t="n"/>
      <c r="Z100" s="182" t="n"/>
      <c r="AA100" s="182" t="n"/>
      <c r="AB100" s="182" t="n"/>
      <c r="AC100" s="182" t="n"/>
      <c r="AD100" s="182" t="n"/>
      <c r="AE100" s="182" t="n"/>
      <c r="AF100" s="182" t="n"/>
      <c r="AG100" s="182" t="n"/>
      <c r="AH100" s="182" t="n"/>
      <c r="AI100" s="182" t="n"/>
      <c r="AJ100" s="182" t="n"/>
      <c r="AK100" s="182" t="n"/>
      <c r="AL100" s="182" t="n"/>
      <c r="AM100" s="182" t="n"/>
      <c r="AN100" s="182" t="n"/>
      <c r="AO100" s="182" t="n"/>
      <c r="AP100" s="182" t="n"/>
      <c r="AQ100" s="182" t="n"/>
      <c r="AR100" s="182" t="n"/>
      <c r="AS100" s="182" t="n"/>
      <c r="AT100" s="182" t="n"/>
      <c r="AU100" s="242" t="n">
        <v>155.44</v>
      </c>
      <c r="AV100" s="182" t="n"/>
      <c r="AW100" s="182" t="n"/>
      <c r="AX100" s="182" t="n"/>
      <c r="AY100" s="182" t="n"/>
      <c r="AZ100" s="182" t="n"/>
      <c r="BA100" s="182" t="n"/>
      <c r="BB100" s="182" t="n"/>
      <c r="BC100" s="182" t="n"/>
      <c r="BD100" s="182" t="n"/>
      <c r="BE100" s="182" t="n"/>
      <c r="BF100" s="182" t="n"/>
      <c r="BG100" s="182" t="n"/>
      <c r="BH100" s="182" t="n"/>
      <c r="BI100" s="182" t="n"/>
      <c r="BJ100" s="182" t="n"/>
      <c r="BK100" s="182" t="n"/>
      <c r="BL100" s="182" t="n"/>
      <c r="BM100" s="182" t="n"/>
      <c r="BN100" s="182" t="n"/>
      <c r="BO100" s="182" t="n"/>
      <c r="BP100" s="182" t="n"/>
      <c r="BQ100" s="182" t="n"/>
      <c r="BR100" s="182" t="n"/>
      <c r="BS100" s="182" t="n"/>
      <c r="BT100" s="182" t="n"/>
      <c r="BU100" s="182" t="n"/>
      <c r="BV100" s="182" t="n"/>
      <c r="BW100" s="182" t="n"/>
      <c r="BX100" s="182" t="n"/>
      <c r="BY100" s="182" t="n"/>
      <c r="BZ100" s="182" t="n"/>
      <c r="CA100" s="182" t="n"/>
      <c r="CB100" s="182" t="n"/>
      <c r="CC100" s="182" t="n"/>
      <c r="CD100" s="182" t="n"/>
      <c r="CE100" s="182" t="n"/>
      <c r="CF100" s="182" t="n"/>
      <c r="CG100" s="182" t="n"/>
      <c r="CH100" s="182" t="n"/>
      <c r="CI100" s="182" t="n"/>
      <c r="CJ100" s="182" t="n"/>
      <c r="CK100" s="182" t="n"/>
      <c r="CL100" s="182" t="n"/>
      <c r="CM100" s="182" t="n"/>
      <c r="CN100" s="182" t="n"/>
      <c r="CO100" s="182" t="n"/>
      <c r="CP100" s="182" t="n"/>
      <c r="CQ100" s="182" t="n"/>
      <c r="CR100" s="182" t="n"/>
      <c r="CS100" s="182" t="n"/>
      <c r="CT100" s="182" t="n"/>
      <c r="CU100" s="182" t="n"/>
      <c r="CV100" s="182" t="n"/>
      <c r="CW100" s="182" t="n"/>
      <c r="CX100" s="182" t="n"/>
      <c r="CY100" s="182" t="n"/>
      <c r="CZ100" s="182" t="n"/>
      <c r="DA100" s="182" t="n"/>
      <c r="DB100" s="182" t="n"/>
      <c r="DC100" s="182" t="n"/>
      <c r="DD100" s="182" t="n"/>
      <c r="DE100" s="182" t="n"/>
      <c r="DF100" s="182" t="n"/>
      <c r="DG100" s="182" t="n"/>
      <c r="DH100" s="182" t="n"/>
      <c r="DI100" s="182" t="n"/>
      <c r="DJ100" s="182" t="n"/>
      <c r="DK100" s="182" t="n"/>
      <c r="DL100" s="182" t="n"/>
      <c r="DM100" s="182" t="n"/>
      <c r="DN100" s="182" t="n"/>
      <c r="DO100" s="182" t="n"/>
      <c r="DP100" s="182" t="n"/>
      <c r="DQ100" s="182" t="n"/>
      <c r="DR100" s="182" t="n"/>
      <c r="DS100" s="182" t="n"/>
      <c r="DT100" s="182" t="n"/>
      <c r="DU100" s="182" t="n"/>
      <c r="DV100" s="182" t="n"/>
      <c r="DW100" s="182" t="n"/>
      <c r="DX100" s="182" t="n"/>
      <c r="DY100" s="182" t="n"/>
      <c r="DZ100" s="182" t="n"/>
      <c r="EA100" s="182" t="n"/>
      <c r="EB100" s="182" t="n"/>
      <c r="EC100" s="182" t="n"/>
      <c r="ED100" s="182" t="n"/>
      <c r="EE100" s="182" t="n"/>
      <c r="EF100" s="182" t="n"/>
      <c r="EG100" s="182" t="n"/>
      <c r="EH100" s="182" t="n"/>
      <c r="EI100" s="182" t="n"/>
      <c r="EJ100" s="182" t="n"/>
      <c r="EK100" s="182" t="n"/>
      <c r="EL100" s="182" t="n"/>
      <c r="EM100" s="182" t="n"/>
      <c r="EN100" s="182" t="n"/>
      <c r="EO100" s="182" t="n"/>
      <c r="EP100" s="182" t="n"/>
      <c r="EQ100" s="182" t="n"/>
      <c r="ER100" s="182" t="n"/>
      <c r="ES100" s="182" t="n"/>
      <c r="ET100" s="182" t="n"/>
      <c r="EU100" s="182" t="n"/>
      <c r="EV100" s="182" t="n"/>
      <c r="EW100" s="182" t="n"/>
      <c r="EX100" s="182" t="n"/>
      <c r="EY100" s="182" t="n"/>
      <c r="EZ100" s="182" t="n"/>
      <c r="FA100" s="182" t="n"/>
      <c r="FB100" s="182" t="n"/>
      <c r="FC100" s="182" t="n"/>
      <c r="FD100" s="182" t="n"/>
      <c r="FE100" s="182" t="n"/>
      <c r="FF100" s="182" t="n"/>
      <c r="FG100" s="182" t="n"/>
      <c r="FH100" s="182" t="n"/>
      <c r="FI100" s="182" t="n"/>
      <c r="FJ100" s="182" t="n"/>
      <c r="FK100" s="184" t="n"/>
      <c r="FL100" s="182" t="n"/>
      <c r="FM100" s="185">
        <f>SUM(F100:FL100)</f>
        <v/>
      </c>
      <c r="FN100" s="186">
        <f>E100-FM100</f>
        <v/>
      </c>
    </row>
    <row r="101" ht="18" customHeight="1">
      <c r="A101" s="5" t="n">
        <v>100</v>
      </c>
      <c r="B101" s="179" t="n">
        <v>44664</v>
      </c>
      <c r="C101" s="68" t="inlineStr">
        <is>
          <t>DIGIKEY-4500641609/4500641609</t>
        </is>
      </c>
      <c r="D101" s="180" t="n">
        <v>44627</v>
      </c>
      <c r="E101" s="181">
        <f>2230+446</f>
        <v/>
      </c>
      <c r="F101" s="182" t="n"/>
      <c r="G101" s="182" t="n"/>
      <c r="H101" s="182" t="n"/>
      <c r="I101" s="182" t="n"/>
      <c r="J101" s="182" t="n"/>
      <c r="K101" s="182" t="n"/>
      <c r="L101" s="182" t="n"/>
      <c r="M101" s="182" t="n"/>
      <c r="N101" s="182" t="n"/>
      <c r="O101" s="182" t="n"/>
      <c r="P101" s="182" t="n"/>
      <c r="Q101" s="182" t="n"/>
      <c r="R101" s="182" t="n"/>
      <c r="S101" s="182" t="n"/>
      <c r="T101" s="182" t="n"/>
      <c r="U101" s="182" t="n"/>
      <c r="V101" s="182" t="n"/>
      <c r="W101" s="182" t="n"/>
      <c r="X101" s="182" t="n"/>
      <c r="Y101" s="182" t="n"/>
      <c r="Z101" s="182" t="n"/>
      <c r="AA101" s="182" t="n"/>
      <c r="AB101" s="182" t="n"/>
      <c r="AC101" s="182" t="n"/>
      <c r="AD101" s="182" t="n"/>
      <c r="AE101" s="182" t="n"/>
      <c r="AF101" s="182" t="n"/>
      <c r="AG101" s="182" t="n"/>
      <c r="AH101" s="182" t="n"/>
      <c r="AI101" s="182" t="n"/>
      <c r="AJ101" s="182" t="n"/>
      <c r="AK101" s="182" t="n"/>
      <c r="AL101" s="182" t="n"/>
      <c r="AM101" s="182" t="n"/>
      <c r="AN101" s="182" t="n"/>
      <c r="AO101" s="182" t="n"/>
      <c r="AP101" s="182" t="n"/>
      <c r="AQ101" s="182" t="n"/>
      <c r="AR101" s="182" t="n"/>
      <c r="AS101" s="182" t="n"/>
      <c r="AT101" s="182" t="n"/>
      <c r="AU101" s="182" t="n"/>
      <c r="AV101" s="182" t="n"/>
      <c r="AW101" s="182" t="n"/>
      <c r="AX101" s="182" t="n"/>
      <c r="AY101" s="182" t="n"/>
      <c r="AZ101" s="182" t="n"/>
      <c r="BA101" s="182" t="n"/>
      <c r="BB101" s="182" t="n"/>
      <c r="BC101" s="182" t="n"/>
      <c r="BD101" s="182" t="n"/>
      <c r="BE101" s="182" t="n"/>
      <c r="BF101" s="182" t="n"/>
      <c r="BG101" s="182" t="n"/>
      <c r="BH101" s="182" t="n"/>
      <c r="BI101" s="182" t="n"/>
      <c r="BJ101" s="182" t="n"/>
      <c r="BK101" s="182" t="n"/>
      <c r="BL101" s="182" t="n"/>
      <c r="BM101" s="182" t="n"/>
      <c r="BN101" s="182" t="n"/>
      <c r="BO101" s="182" t="n"/>
      <c r="BP101" s="182" t="n"/>
      <c r="BQ101" s="182" t="n"/>
      <c r="BR101" s="182" t="n"/>
      <c r="BS101" s="182" t="n"/>
      <c r="BT101" s="182" t="n"/>
      <c r="BU101" s="182" t="n"/>
      <c r="BV101" s="182" t="n"/>
      <c r="BW101" s="182" t="n"/>
      <c r="BX101" s="182" t="n"/>
      <c r="BY101" s="182" t="n"/>
      <c r="BZ101" s="182" t="n"/>
      <c r="CA101" s="182" t="n"/>
      <c r="CB101" s="182" t="n"/>
      <c r="CC101" s="182" t="n"/>
      <c r="CD101" s="182" t="n"/>
      <c r="CE101" s="182" t="n"/>
      <c r="CF101" s="182" t="n"/>
      <c r="CG101" s="182" t="n"/>
      <c r="CH101" s="182" t="n"/>
      <c r="CI101" s="182" t="n"/>
      <c r="CJ101" s="182" t="n"/>
      <c r="CK101" s="182" t="n"/>
      <c r="CL101" s="182" t="n"/>
      <c r="CM101" s="182" t="n"/>
      <c r="CN101" s="182" t="n"/>
      <c r="CO101" s="182" t="n"/>
      <c r="CP101" s="182" t="n"/>
      <c r="CQ101" s="182" t="n"/>
      <c r="CR101" s="242">
        <f>2230+446</f>
        <v/>
      </c>
      <c r="CS101" s="182" t="n"/>
      <c r="CT101" s="182" t="n"/>
      <c r="CU101" s="182" t="n"/>
      <c r="CV101" s="182" t="n"/>
      <c r="CW101" s="182" t="n"/>
      <c r="CX101" s="182" t="n"/>
      <c r="CY101" s="182" t="n"/>
      <c r="CZ101" s="182" t="n"/>
      <c r="DA101" s="182" t="n"/>
      <c r="DB101" s="182" t="n"/>
      <c r="DC101" s="182" t="n"/>
      <c r="DD101" s="182" t="n"/>
      <c r="DE101" s="182" t="n"/>
      <c r="DF101" s="182" t="n"/>
      <c r="DG101" s="182" t="n"/>
      <c r="DH101" s="182" t="n"/>
      <c r="DI101" s="182" t="n"/>
      <c r="DJ101" s="182" t="n"/>
      <c r="DK101" s="182" t="n"/>
      <c r="DL101" s="182" t="n"/>
      <c r="DM101" s="182" t="n"/>
      <c r="DN101" s="182" t="n"/>
      <c r="DO101" s="182" t="n"/>
      <c r="DP101" s="182" t="n"/>
      <c r="DQ101" s="182" t="n"/>
      <c r="DR101" s="182" t="n"/>
      <c r="DS101" s="182" t="n"/>
      <c r="DT101" s="182" t="n"/>
      <c r="DU101" s="182" t="n"/>
      <c r="DV101" s="182" t="n"/>
      <c r="DW101" s="182" t="n"/>
      <c r="DX101" s="182" t="n"/>
      <c r="DY101" s="182" t="n"/>
      <c r="DZ101" s="182" t="n"/>
      <c r="EA101" s="182" t="n"/>
      <c r="EB101" s="182" t="n"/>
      <c r="EC101" s="182" t="n"/>
      <c r="ED101" s="182" t="n"/>
      <c r="EE101" s="182" t="n"/>
      <c r="EF101" s="182" t="n"/>
      <c r="EG101" s="182" t="n"/>
      <c r="EH101" s="182" t="n"/>
      <c r="EI101" s="182" t="n"/>
      <c r="EJ101" s="182" t="n"/>
      <c r="EK101" s="182" t="n"/>
      <c r="EL101" s="182" t="n"/>
      <c r="EM101" s="182" t="n"/>
      <c r="EN101" s="182" t="n"/>
      <c r="EO101" s="182" t="n"/>
      <c r="EP101" s="182" t="n"/>
      <c r="EQ101" s="182" t="n"/>
      <c r="ER101" s="182" t="n"/>
      <c r="ES101" s="182" t="n"/>
      <c r="ET101" s="182" t="n"/>
      <c r="EU101" s="182" t="n"/>
      <c r="EV101" s="182" t="n"/>
      <c r="EW101" s="182" t="n"/>
      <c r="EX101" s="182" t="n"/>
      <c r="EY101" s="182" t="n"/>
      <c r="EZ101" s="182" t="n"/>
      <c r="FA101" s="182" t="n"/>
      <c r="FB101" s="182" t="n"/>
      <c r="FC101" s="182" t="n"/>
      <c r="FD101" s="182" t="n"/>
      <c r="FE101" s="182" t="n"/>
      <c r="FF101" s="182" t="n"/>
      <c r="FG101" s="182" t="n"/>
      <c r="FH101" s="182" t="n"/>
      <c r="FI101" s="182" t="n"/>
      <c r="FJ101" s="182" t="n"/>
      <c r="FK101" s="184" t="n"/>
      <c r="FL101" s="182" t="n"/>
      <c r="FM101" s="185">
        <f>SUM(F101:FL101)</f>
        <v/>
      </c>
      <c r="FN101" s="186">
        <f>E101-FM101</f>
        <v/>
      </c>
    </row>
    <row r="102" ht="18" customHeight="1">
      <c r="A102" s="5" t="n">
        <v>101</v>
      </c>
      <c r="B102" s="179" t="n">
        <v>44664</v>
      </c>
      <c r="C102" s="68" t="inlineStr">
        <is>
          <t>DIGIKEY-4500654770</t>
        </is>
      </c>
      <c r="D102" s="180" t="n">
        <v>44624</v>
      </c>
      <c r="E102" s="181" t="n">
        <v>18.7</v>
      </c>
      <c r="F102" s="182" t="n"/>
      <c r="G102" s="182" t="n"/>
      <c r="H102" s="182" t="n"/>
      <c r="I102" s="182" t="n"/>
      <c r="J102" s="182" t="n"/>
      <c r="K102" s="182" t="n"/>
      <c r="L102" s="182" t="n"/>
      <c r="M102" s="182" t="n"/>
      <c r="N102" s="182" t="n"/>
      <c r="O102" s="182" t="n"/>
      <c r="P102" s="182" t="n"/>
      <c r="Q102" s="182" t="n"/>
      <c r="R102" s="182" t="n"/>
      <c r="S102" s="182" t="n"/>
      <c r="T102" s="182" t="n"/>
      <c r="U102" s="182" t="n"/>
      <c r="V102" s="182" t="n"/>
      <c r="W102" s="182" t="n"/>
      <c r="X102" s="182" t="n"/>
      <c r="Y102" s="182" t="n"/>
      <c r="Z102" s="182" t="n"/>
      <c r="AA102" s="182" t="n"/>
      <c r="AB102" s="182" t="n"/>
      <c r="AC102" s="182" t="n"/>
      <c r="AD102" s="182" t="n"/>
      <c r="AE102" s="182" t="n"/>
      <c r="AF102" s="182" t="n"/>
      <c r="AG102" s="182" t="n"/>
      <c r="AH102" s="182" t="n"/>
      <c r="AI102" s="182" t="n"/>
      <c r="AJ102" s="182" t="n"/>
      <c r="AK102" s="182" t="n"/>
      <c r="AL102" s="182" t="n"/>
      <c r="AM102" s="182" t="n"/>
      <c r="AN102" s="182" t="n"/>
      <c r="AO102" s="182" t="n"/>
      <c r="AP102" s="182" t="n"/>
      <c r="AQ102" s="182" t="n"/>
      <c r="AR102" s="182" t="n"/>
      <c r="AS102" s="182" t="n"/>
      <c r="AT102" s="182" t="n"/>
      <c r="AU102" s="182" t="n"/>
      <c r="AV102" s="182" t="n"/>
      <c r="AW102" s="182" t="n"/>
      <c r="AX102" s="182" t="n"/>
      <c r="AY102" s="182" t="n"/>
      <c r="AZ102" s="182" t="n"/>
      <c r="BA102" s="182" t="n"/>
      <c r="BB102" s="182" t="n"/>
      <c r="BC102" s="182" t="n"/>
      <c r="BD102" s="182" t="n"/>
      <c r="BE102" s="182" t="n"/>
      <c r="BF102" s="182" t="n"/>
      <c r="BG102" s="182" t="n"/>
      <c r="BH102" s="182" t="n"/>
      <c r="BI102" s="182" t="n"/>
      <c r="BJ102" s="182" t="n"/>
      <c r="BK102" s="182" t="n"/>
      <c r="BL102" s="182" t="n"/>
      <c r="BM102" s="182" t="n"/>
      <c r="BN102" s="182" t="n"/>
      <c r="BO102" s="182" t="n"/>
      <c r="BP102" s="182" t="n"/>
      <c r="BQ102" s="182" t="n"/>
      <c r="BR102" s="182" t="n"/>
      <c r="BS102" s="182" t="n"/>
      <c r="BT102" s="182" t="n"/>
      <c r="BU102" s="182" t="n"/>
      <c r="BV102" s="182" t="n"/>
      <c r="BW102" s="182" t="n"/>
      <c r="BX102" s="182" t="n"/>
      <c r="BY102" s="182" t="n"/>
      <c r="BZ102" s="182" t="n"/>
      <c r="CA102" s="182" t="n"/>
      <c r="CB102" s="182" t="n"/>
      <c r="CC102" s="182" t="n"/>
      <c r="CD102" s="182" t="n"/>
      <c r="CE102" s="182" t="n"/>
      <c r="CF102" s="182" t="n"/>
      <c r="CG102" s="182" t="n"/>
      <c r="CH102" s="182" t="n"/>
      <c r="CI102" s="182" t="n"/>
      <c r="CJ102" s="182" t="n"/>
      <c r="CK102" s="182" t="n"/>
      <c r="CL102" s="182" t="n"/>
      <c r="CM102" s="182" t="n"/>
      <c r="CN102" s="182" t="n"/>
      <c r="CO102" s="182" t="n"/>
      <c r="CP102" s="182" t="n"/>
      <c r="CQ102" s="182" t="n"/>
      <c r="CR102" s="182" t="n"/>
      <c r="CS102" s="182" t="n"/>
      <c r="CT102" s="182" t="n"/>
      <c r="CU102" s="182" t="n"/>
      <c r="CV102" s="182" t="n"/>
      <c r="CW102" s="182" t="n"/>
      <c r="CX102" s="182" t="n"/>
      <c r="CY102" s="182" t="n"/>
      <c r="CZ102" s="182" t="n"/>
      <c r="DA102" s="182" t="n"/>
      <c r="DB102" s="182" t="n"/>
      <c r="DC102" s="182" t="n"/>
      <c r="DD102" s="182" t="n"/>
      <c r="DE102" s="182" t="n"/>
      <c r="DF102" s="182" t="n"/>
      <c r="DG102" s="182" t="n"/>
      <c r="DH102" s="182" t="n"/>
      <c r="DI102" s="182" t="n"/>
      <c r="DJ102" s="182" t="n"/>
      <c r="DK102" s="182" t="n"/>
      <c r="DL102" s="182" t="n"/>
      <c r="DM102" s="182" t="n"/>
      <c r="DN102" s="182" t="n"/>
      <c r="DO102" s="182" t="n"/>
      <c r="DP102" s="182" t="n"/>
      <c r="DQ102" s="182" t="n"/>
      <c r="DR102" s="182" t="n"/>
      <c r="DS102" s="182" t="n"/>
      <c r="DT102" s="182" t="n"/>
      <c r="DU102" s="182" t="n"/>
      <c r="DV102" s="182" t="n"/>
      <c r="DW102" s="182" t="n"/>
      <c r="DX102" s="182" t="n"/>
      <c r="DY102" s="182" t="n"/>
      <c r="DZ102" s="182" t="n"/>
      <c r="EA102" s="182" t="n"/>
      <c r="EB102" s="182" t="n"/>
      <c r="EC102" s="182" t="n"/>
      <c r="ED102" s="182" t="n"/>
      <c r="EE102" s="182" t="n"/>
      <c r="EF102" s="182" t="n"/>
      <c r="EG102" s="182" t="n"/>
      <c r="EH102" s="182" t="n"/>
      <c r="EI102" s="182" t="n"/>
      <c r="EJ102" s="182" t="n"/>
      <c r="EK102" s="182" t="n"/>
      <c r="EL102" s="182" t="n"/>
      <c r="EM102" s="182" t="n"/>
      <c r="EN102" s="182" t="n"/>
      <c r="EO102" s="182" t="n"/>
      <c r="EP102" s="182" t="n"/>
      <c r="EQ102" s="182" t="n"/>
      <c r="ER102" s="182" t="n"/>
      <c r="ES102" s="182" t="n"/>
      <c r="ET102" s="182" t="n"/>
      <c r="EU102" s="182" t="n"/>
      <c r="EV102" s="182" t="n"/>
      <c r="EW102" s="182" t="n"/>
      <c r="EX102" s="182" t="n"/>
      <c r="EY102" s="182" t="n"/>
      <c r="EZ102" s="182" t="n"/>
      <c r="FA102" s="182" t="n"/>
      <c r="FB102" s="182" t="n"/>
      <c r="FC102" s="182" t="n"/>
      <c r="FD102" s="182" t="n"/>
      <c r="FE102" s="182" t="n"/>
      <c r="FF102" s="182" t="n"/>
      <c r="FG102" s="182" t="n"/>
      <c r="FH102" s="242" t="n">
        <v>18.7</v>
      </c>
      <c r="FI102" s="182" t="n"/>
      <c r="FJ102" s="182" t="n"/>
      <c r="FK102" s="184" t="n"/>
      <c r="FL102" s="182" t="n"/>
      <c r="FM102" s="185">
        <f>SUM(F102:FL102)</f>
        <v/>
      </c>
      <c r="FN102" s="186">
        <f>E102-FM102</f>
        <v/>
      </c>
    </row>
    <row r="103" ht="18" customHeight="1">
      <c r="A103" s="5" t="n">
        <v>102</v>
      </c>
      <c r="B103" s="179" t="n">
        <v>44664</v>
      </c>
      <c r="C103" s="68" t="inlineStr">
        <is>
          <t>DIGIKEY-4500654795</t>
        </is>
      </c>
      <c r="D103" s="180" t="n">
        <v>44624</v>
      </c>
      <c r="E103" s="181" t="n">
        <v>164.01</v>
      </c>
      <c r="F103" s="182" t="n"/>
      <c r="G103" s="182" t="n"/>
      <c r="H103" s="182" t="n"/>
      <c r="I103" s="182" t="n"/>
      <c r="J103" s="182" t="n"/>
      <c r="K103" s="182" t="n"/>
      <c r="L103" s="182" t="n"/>
      <c r="M103" s="182" t="n"/>
      <c r="N103" s="182" t="n"/>
      <c r="O103" s="182" t="n"/>
      <c r="P103" s="182" t="n"/>
      <c r="Q103" s="182" t="n"/>
      <c r="R103" s="182" t="n"/>
      <c r="S103" s="182" t="n"/>
      <c r="T103" s="182" t="n"/>
      <c r="U103" s="182" t="n"/>
      <c r="V103" s="182" t="n"/>
      <c r="W103" s="182" t="n"/>
      <c r="X103" s="182" t="n"/>
      <c r="Y103" s="182" t="n"/>
      <c r="Z103" s="182" t="n"/>
      <c r="AA103" s="182" t="n"/>
      <c r="AB103" s="182" t="n"/>
      <c r="AC103" s="182" t="n"/>
      <c r="AD103" s="182" t="n"/>
      <c r="AE103" s="182" t="n"/>
      <c r="AF103" s="182" t="n"/>
      <c r="AG103" s="182" t="n"/>
      <c r="AH103" s="182" t="n"/>
      <c r="AI103" s="182" t="n"/>
      <c r="AJ103" s="182" t="n"/>
      <c r="AK103" s="182" t="n"/>
      <c r="AL103" s="182" t="n"/>
      <c r="AM103" s="182" t="n"/>
      <c r="AN103" s="182" t="n"/>
      <c r="AO103" s="182" t="n"/>
      <c r="AP103" s="182" t="n"/>
      <c r="AQ103" s="182" t="n"/>
      <c r="AR103" s="182" t="n"/>
      <c r="AS103" s="182" t="n"/>
      <c r="AT103" s="182" t="n"/>
      <c r="AU103" s="182" t="n"/>
      <c r="AV103" s="182" t="n"/>
      <c r="AW103" s="182" t="n"/>
      <c r="AX103" s="182" t="n"/>
      <c r="AY103" s="182" t="n"/>
      <c r="AZ103" s="182" t="n"/>
      <c r="BA103" s="182" t="n"/>
      <c r="BB103" s="182" t="n"/>
      <c r="BC103" s="182" t="n"/>
      <c r="BD103" s="182" t="n"/>
      <c r="BE103" s="182" t="n"/>
      <c r="BF103" s="182" t="n"/>
      <c r="BG103" s="182" t="n"/>
      <c r="BH103" s="182" t="n"/>
      <c r="BI103" s="182" t="n"/>
      <c r="BJ103" s="182" t="n"/>
      <c r="BK103" s="182" t="n"/>
      <c r="BL103" s="182" t="n"/>
      <c r="BM103" s="182" t="n"/>
      <c r="BN103" s="182" t="n"/>
      <c r="BO103" s="182" t="n"/>
      <c r="BP103" s="182" t="n"/>
      <c r="BQ103" s="182" t="n"/>
      <c r="BR103" s="182" t="n"/>
      <c r="BS103" s="182" t="n"/>
      <c r="BT103" s="182" t="n"/>
      <c r="BU103" s="182" t="n"/>
      <c r="BV103" s="182" t="n"/>
      <c r="BW103" s="182" t="n"/>
      <c r="BX103" s="182" t="n"/>
      <c r="BY103" s="182" t="n"/>
      <c r="BZ103" s="182" t="n"/>
      <c r="CA103" s="182" t="n"/>
      <c r="CB103" s="182" t="n"/>
      <c r="CC103" s="182" t="n"/>
      <c r="CD103" s="182" t="n"/>
      <c r="CE103" s="182" t="n"/>
      <c r="CF103" s="182" t="n"/>
      <c r="CG103" s="182" t="n"/>
      <c r="CH103" s="182" t="n"/>
      <c r="CI103" s="182" t="n"/>
      <c r="CJ103" s="182" t="n"/>
      <c r="CK103" s="182" t="n"/>
      <c r="CL103" s="182" t="n"/>
      <c r="CM103" s="182" t="n"/>
      <c r="CN103" s="182" t="n"/>
      <c r="CO103" s="182" t="n"/>
      <c r="CP103" s="182" t="n"/>
      <c r="CQ103" s="182" t="n"/>
      <c r="CR103" s="182" t="n"/>
      <c r="CS103" s="182" t="n"/>
      <c r="CT103" s="182" t="n"/>
      <c r="CU103" s="182" t="n"/>
      <c r="CV103" s="182" t="n"/>
      <c r="CW103" s="182" t="n"/>
      <c r="CX103" s="182" t="n"/>
      <c r="CY103" s="182" t="n"/>
      <c r="CZ103" s="182" t="n"/>
      <c r="DA103" s="182" t="n"/>
      <c r="DB103" s="182" t="n"/>
      <c r="DC103" s="182" t="n"/>
      <c r="DD103" s="182" t="n"/>
      <c r="DE103" s="182" t="n"/>
      <c r="DF103" s="182" t="n"/>
      <c r="DG103" s="182" t="n"/>
      <c r="DH103" s="182" t="n"/>
      <c r="DI103" s="182" t="n"/>
      <c r="DJ103" s="182" t="n"/>
      <c r="DK103" s="182" t="n"/>
      <c r="DL103" s="182" t="n"/>
      <c r="DM103" s="242" t="n">
        <v>164.01</v>
      </c>
      <c r="DN103" s="182" t="n"/>
      <c r="DO103" s="182" t="n"/>
      <c r="DP103" s="182" t="n"/>
      <c r="DQ103" s="182" t="n"/>
      <c r="DR103" s="182" t="n"/>
      <c r="DS103" s="182" t="n"/>
      <c r="DT103" s="182" t="n"/>
      <c r="DU103" s="182" t="n"/>
      <c r="DV103" s="182" t="n"/>
      <c r="DW103" s="182" t="n"/>
      <c r="DX103" s="182" t="n"/>
      <c r="DY103" s="182" t="n"/>
      <c r="DZ103" s="182" t="n"/>
      <c r="EA103" s="182" t="n"/>
      <c r="EB103" s="182" t="n"/>
      <c r="EC103" s="182" t="n"/>
      <c r="ED103" s="182" t="n"/>
      <c r="EE103" s="182" t="n"/>
      <c r="EF103" s="182" t="n"/>
      <c r="EG103" s="182" t="n"/>
      <c r="EH103" s="182" t="n"/>
      <c r="EI103" s="182" t="n"/>
      <c r="EJ103" s="182" t="n"/>
      <c r="EK103" s="182" t="n"/>
      <c r="EL103" s="182" t="n"/>
      <c r="EM103" s="182" t="n"/>
      <c r="EN103" s="182" t="n"/>
      <c r="EO103" s="182" t="n"/>
      <c r="EP103" s="182" t="n"/>
      <c r="EQ103" s="182" t="n"/>
      <c r="ER103" s="182" t="n"/>
      <c r="ES103" s="182" t="n"/>
      <c r="ET103" s="182" t="n"/>
      <c r="EU103" s="182" t="n"/>
      <c r="EV103" s="182" t="n"/>
      <c r="EW103" s="182" t="n"/>
      <c r="EX103" s="182" t="n"/>
      <c r="EY103" s="182" t="n"/>
      <c r="EZ103" s="182" t="n"/>
      <c r="FA103" s="182" t="n"/>
      <c r="FB103" s="182" t="n"/>
      <c r="FC103" s="182" t="n"/>
      <c r="FD103" s="182" t="n"/>
      <c r="FE103" s="182" t="n"/>
      <c r="FF103" s="182" t="n"/>
      <c r="FG103" s="182" t="n"/>
      <c r="FH103" s="182" t="n"/>
      <c r="FI103" s="182" t="n"/>
      <c r="FJ103" s="182" t="n"/>
      <c r="FK103" s="184" t="n"/>
      <c r="FL103" s="182" t="n"/>
      <c r="FM103" s="185">
        <f>SUM(F103:FL103)</f>
        <v/>
      </c>
      <c r="FN103" s="186">
        <f>E103-FM103</f>
        <v/>
      </c>
    </row>
    <row r="104" ht="18" customHeight="1">
      <c r="A104" s="5" t="n">
        <v>103</v>
      </c>
      <c r="B104" s="179" t="n">
        <v>44664</v>
      </c>
      <c r="C104" s="68" t="inlineStr">
        <is>
          <t>DIGIKEY-4500654960</t>
        </is>
      </c>
      <c r="D104" s="180" t="n">
        <v>44628</v>
      </c>
      <c r="E104" s="181" t="n">
        <v>26.4</v>
      </c>
      <c r="F104" s="182" t="n"/>
      <c r="G104" s="182" t="n"/>
      <c r="H104" s="182" t="n"/>
      <c r="I104" s="182" t="n"/>
      <c r="J104" s="182" t="n"/>
      <c r="K104" s="182" t="n"/>
      <c r="L104" s="182" t="n"/>
      <c r="M104" s="182" t="n"/>
      <c r="N104" s="182" t="n"/>
      <c r="O104" s="182" t="n"/>
      <c r="P104" s="182" t="n"/>
      <c r="Q104" s="182" t="n"/>
      <c r="R104" s="182" t="n"/>
      <c r="S104" s="182" t="n"/>
      <c r="T104" s="182" t="n"/>
      <c r="U104" s="182" t="n"/>
      <c r="V104" s="182" t="n"/>
      <c r="W104" s="182" t="n"/>
      <c r="X104" s="182" t="n"/>
      <c r="Y104" s="182" t="n"/>
      <c r="Z104" s="182" t="n"/>
      <c r="AA104" s="182" t="n"/>
      <c r="AB104" s="182" t="n"/>
      <c r="AC104" s="182" t="n"/>
      <c r="AD104" s="182" t="n"/>
      <c r="AE104" s="182" t="n"/>
      <c r="AF104" s="182" t="n"/>
      <c r="AG104" s="182" t="n"/>
      <c r="AH104" s="182" t="n"/>
      <c r="AI104" s="182" t="n"/>
      <c r="AJ104" s="182" t="n"/>
      <c r="AK104" s="182" t="n"/>
      <c r="AL104" s="182" t="n"/>
      <c r="AM104" s="182" t="n"/>
      <c r="AN104" s="182" t="n"/>
      <c r="AO104" s="182" t="n"/>
      <c r="AP104" s="182" t="n"/>
      <c r="AQ104" s="182" t="n"/>
      <c r="AR104" s="182" t="n"/>
      <c r="AS104" s="182" t="n"/>
      <c r="AT104" s="182" t="n"/>
      <c r="AU104" s="182" t="n"/>
      <c r="AV104" s="182" t="n"/>
      <c r="AW104" s="182" t="n"/>
      <c r="AX104" s="182" t="n"/>
      <c r="AY104" s="182" t="n"/>
      <c r="AZ104" s="182" t="n"/>
      <c r="BA104" s="182" t="n"/>
      <c r="BB104" s="182" t="n"/>
      <c r="BC104" s="182" t="n"/>
      <c r="BD104" s="182" t="n"/>
      <c r="BE104" s="182" t="n"/>
      <c r="BF104" s="182" t="n"/>
      <c r="BG104" s="182" t="n"/>
      <c r="BH104" s="182" t="n"/>
      <c r="BI104" s="182" t="n"/>
      <c r="BJ104" s="182" t="n"/>
      <c r="BK104" s="182" t="n"/>
      <c r="BL104" s="182" t="n"/>
      <c r="BM104" s="182" t="n"/>
      <c r="BN104" s="182" t="n"/>
      <c r="BO104" s="182" t="n"/>
      <c r="BP104" s="182" t="n"/>
      <c r="BQ104" s="182" t="n"/>
      <c r="BR104" s="182" t="n"/>
      <c r="BS104" s="182" t="n"/>
      <c r="BT104" s="182" t="n"/>
      <c r="BU104" s="182" t="n"/>
      <c r="BV104" s="182" t="n"/>
      <c r="BW104" s="182" t="n"/>
      <c r="BX104" s="182" t="n"/>
      <c r="BY104" s="182" t="n"/>
      <c r="BZ104" s="182" t="n"/>
      <c r="CA104" s="182" t="n"/>
      <c r="CB104" s="182" t="n"/>
      <c r="CC104" s="182" t="n"/>
      <c r="CD104" s="182" t="n"/>
      <c r="CE104" s="182" t="n"/>
      <c r="CF104" s="182" t="n"/>
      <c r="CG104" s="182" t="n"/>
      <c r="CH104" s="182" t="n"/>
      <c r="CI104" s="182" t="n"/>
      <c r="CJ104" s="182" t="n"/>
      <c r="CK104" s="182" t="n"/>
      <c r="CL104" s="182" t="n"/>
      <c r="CM104" s="182" t="n"/>
      <c r="CN104" s="182" t="n"/>
      <c r="CO104" s="182" t="n"/>
      <c r="CP104" s="182" t="n"/>
      <c r="CQ104" s="182" t="n"/>
      <c r="CR104" s="182" t="n"/>
      <c r="CS104" s="182" t="n"/>
      <c r="CT104" s="182" t="n"/>
      <c r="CU104" s="182" t="n"/>
      <c r="CV104" s="182" t="n"/>
      <c r="CW104" s="182" t="n"/>
      <c r="CX104" s="182" t="n"/>
      <c r="CY104" s="182" t="n"/>
      <c r="CZ104" s="182" t="n"/>
      <c r="DA104" s="182" t="n"/>
      <c r="DB104" s="182" t="n"/>
      <c r="DC104" s="182" t="n"/>
      <c r="DD104" s="182" t="n"/>
      <c r="DE104" s="182" t="n"/>
      <c r="DF104" s="182" t="n"/>
      <c r="DG104" s="182" t="n"/>
      <c r="DH104" s="182" t="n"/>
      <c r="DI104" s="182" t="n"/>
      <c r="DJ104" s="182" t="n"/>
      <c r="DK104" s="182" t="n"/>
      <c r="DL104" s="182" t="n"/>
      <c r="DM104" s="182" t="n"/>
      <c r="DN104" s="182" t="n"/>
      <c r="DO104" s="182" t="n"/>
      <c r="DP104" s="182" t="n"/>
      <c r="DQ104" s="182" t="n"/>
      <c r="DR104" s="182" t="n"/>
      <c r="DS104" s="182" t="n"/>
      <c r="DT104" s="182" t="n"/>
      <c r="DU104" s="182" t="n"/>
      <c r="DV104" s="182" t="n"/>
      <c r="DW104" s="182" t="n"/>
      <c r="DX104" s="182" t="n"/>
      <c r="DY104" s="182" t="n"/>
      <c r="DZ104" s="182" t="n"/>
      <c r="EA104" s="182" t="n"/>
      <c r="EB104" s="182" t="n"/>
      <c r="EC104" s="182" t="n"/>
      <c r="ED104" s="182" t="n"/>
      <c r="EE104" s="182" t="n"/>
      <c r="EF104" s="182" t="n"/>
      <c r="EG104" s="182" t="n"/>
      <c r="EH104" s="182" t="n"/>
      <c r="EI104" s="182" t="n"/>
      <c r="EJ104" s="182" t="n"/>
      <c r="EK104" s="182" t="n"/>
      <c r="EL104" s="182" t="n"/>
      <c r="EM104" s="182" t="n"/>
      <c r="EN104" s="182" t="n"/>
      <c r="EO104" s="182" t="n"/>
      <c r="EP104" s="182" t="n"/>
      <c r="EQ104" s="182" t="n"/>
      <c r="ER104" s="182" t="n"/>
      <c r="ES104" s="182" t="n"/>
      <c r="ET104" s="182" t="n"/>
      <c r="EU104" s="182" t="n"/>
      <c r="EV104" s="182" t="n"/>
      <c r="EW104" s="182" t="n"/>
      <c r="EX104" s="182" t="n"/>
      <c r="EY104" s="242" t="n">
        <v>26.4</v>
      </c>
      <c r="EZ104" s="182" t="n"/>
      <c r="FA104" s="182" t="n"/>
      <c r="FB104" s="182" t="n"/>
      <c r="FC104" s="182" t="n"/>
      <c r="FD104" s="182" t="n"/>
      <c r="FE104" s="182" t="n"/>
      <c r="FF104" s="182" t="n"/>
      <c r="FG104" s="182" t="n"/>
      <c r="FH104" s="182" t="n"/>
      <c r="FI104" s="182" t="n"/>
      <c r="FJ104" s="182" t="n"/>
      <c r="FK104" s="184" t="n"/>
      <c r="FL104" s="182" t="n"/>
      <c r="FM104" s="185">
        <f>SUM(F104:FL104)</f>
        <v/>
      </c>
      <c r="FN104" s="186">
        <f>E104-FM104</f>
        <v/>
      </c>
    </row>
    <row r="105" ht="18" customHeight="1">
      <c r="A105" s="5" t="n">
        <v>104</v>
      </c>
      <c r="B105" s="179" t="n">
        <v>44664</v>
      </c>
      <c r="C105" s="68" t="inlineStr">
        <is>
          <t>DIGIKEY-4500655151</t>
        </is>
      </c>
      <c r="D105" s="180" t="n">
        <v>44628</v>
      </c>
      <c r="E105" s="181" t="n">
        <v>12.26</v>
      </c>
      <c r="F105" s="182" t="n"/>
      <c r="G105" s="182" t="n"/>
      <c r="H105" s="182" t="n"/>
      <c r="I105" s="182" t="n"/>
      <c r="J105" s="182" t="n"/>
      <c r="K105" s="182" t="n"/>
      <c r="L105" s="182" t="n"/>
      <c r="M105" s="182" t="n"/>
      <c r="N105" s="182" t="n"/>
      <c r="O105" s="182" t="n"/>
      <c r="P105" s="182" t="n"/>
      <c r="Q105" s="182" t="n"/>
      <c r="R105" s="182" t="n"/>
      <c r="S105" s="182" t="n"/>
      <c r="T105" s="182" t="n"/>
      <c r="U105" s="182" t="n"/>
      <c r="V105" s="182" t="n"/>
      <c r="W105" s="182" t="n"/>
      <c r="X105" s="182" t="n"/>
      <c r="Y105" s="182" t="n"/>
      <c r="Z105" s="182" t="n"/>
      <c r="AA105" s="182" t="n"/>
      <c r="AB105" s="182" t="n"/>
      <c r="AC105" s="182" t="n"/>
      <c r="AD105" s="242" t="n">
        <v>12.26</v>
      </c>
      <c r="AE105" s="182" t="n"/>
      <c r="AF105" s="182" t="n"/>
      <c r="AG105" s="182" t="n"/>
      <c r="AH105" s="182" t="n"/>
      <c r="AI105" s="182" t="n"/>
      <c r="AJ105" s="182" t="n"/>
      <c r="AK105" s="182" t="n"/>
      <c r="AL105" s="182" t="n"/>
      <c r="AM105" s="182" t="n"/>
      <c r="AN105" s="182" t="n"/>
      <c r="AO105" s="182" t="n"/>
      <c r="AP105" s="182" t="n"/>
      <c r="AQ105" s="182" t="n"/>
      <c r="AR105" s="182" t="n"/>
      <c r="AS105" s="182" t="n"/>
      <c r="AT105" s="182" t="n"/>
      <c r="AU105" s="182" t="n"/>
      <c r="AV105" s="182" t="n"/>
      <c r="AW105" s="182" t="n"/>
      <c r="AX105" s="182" t="n"/>
      <c r="AY105" s="182" t="n"/>
      <c r="AZ105" s="182" t="n"/>
      <c r="BA105" s="182" t="n"/>
      <c r="BB105" s="182" t="n"/>
      <c r="BC105" s="182" t="n"/>
      <c r="BD105" s="182" t="n"/>
      <c r="BE105" s="182" t="n"/>
      <c r="BF105" s="182" t="n"/>
      <c r="BG105" s="182" t="n"/>
      <c r="BH105" s="182" t="n"/>
      <c r="BI105" s="182" t="n"/>
      <c r="BJ105" s="182" t="n"/>
      <c r="BK105" s="182" t="n"/>
      <c r="BL105" s="182" t="n"/>
      <c r="BM105" s="182" t="n"/>
      <c r="BN105" s="182" t="n"/>
      <c r="BO105" s="182" t="n"/>
      <c r="BP105" s="182" t="n"/>
      <c r="BQ105" s="182" t="n"/>
      <c r="BR105" s="182" t="n"/>
      <c r="BS105" s="182" t="n"/>
      <c r="BT105" s="182" t="n"/>
      <c r="BU105" s="182" t="n"/>
      <c r="BV105" s="182" t="n"/>
      <c r="BW105" s="182" t="n"/>
      <c r="BX105" s="182" t="n"/>
      <c r="BY105" s="182" t="n"/>
      <c r="BZ105" s="182" t="n"/>
      <c r="CA105" s="182" t="n"/>
      <c r="CB105" s="182" t="n"/>
      <c r="CC105" s="182" t="n"/>
      <c r="CD105" s="182" t="n"/>
      <c r="CE105" s="182" t="n"/>
      <c r="CF105" s="182" t="n"/>
      <c r="CG105" s="182" t="n"/>
      <c r="CH105" s="182" t="n"/>
      <c r="CI105" s="182" t="n"/>
      <c r="CJ105" s="182" t="n"/>
      <c r="CK105" s="182" t="n"/>
      <c r="CL105" s="182" t="n"/>
      <c r="CM105" s="182" t="n"/>
      <c r="CN105" s="182" t="n"/>
      <c r="CO105" s="182" t="n"/>
      <c r="CP105" s="182" t="n"/>
      <c r="CQ105" s="182" t="n"/>
      <c r="CR105" s="182" t="n"/>
      <c r="CS105" s="182" t="n"/>
      <c r="CT105" s="182" t="n"/>
      <c r="CU105" s="182" t="n"/>
      <c r="CV105" s="182" t="n"/>
      <c r="CW105" s="182" t="n"/>
      <c r="CX105" s="182" t="n"/>
      <c r="CY105" s="182" t="n"/>
      <c r="CZ105" s="182" t="n"/>
      <c r="DA105" s="182" t="n"/>
      <c r="DB105" s="182" t="n"/>
      <c r="DC105" s="182" t="n"/>
      <c r="DD105" s="182" t="n"/>
      <c r="DE105" s="182" t="n"/>
      <c r="DF105" s="182" t="n"/>
      <c r="DG105" s="182" t="n"/>
      <c r="DH105" s="182" t="n"/>
      <c r="DI105" s="182" t="n"/>
      <c r="DJ105" s="182" t="n"/>
      <c r="DK105" s="182" t="n"/>
      <c r="DL105" s="182" t="n"/>
      <c r="DM105" s="182" t="n"/>
      <c r="DN105" s="182" t="n"/>
      <c r="DO105" s="182" t="n"/>
      <c r="DP105" s="182" t="n"/>
      <c r="DQ105" s="182" t="n"/>
      <c r="DR105" s="182" t="n"/>
      <c r="DS105" s="182" t="n"/>
      <c r="DT105" s="182" t="n"/>
      <c r="DU105" s="182" t="n"/>
      <c r="DV105" s="182" t="n"/>
      <c r="DW105" s="182" t="n"/>
      <c r="DX105" s="182" t="n"/>
      <c r="DY105" s="182" t="n"/>
      <c r="DZ105" s="182" t="n"/>
      <c r="EA105" s="182" t="n"/>
      <c r="EB105" s="182" t="n"/>
      <c r="EC105" s="182" t="n"/>
      <c r="ED105" s="182" t="n"/>
      <c r="EE105" s="182" t="n"/>
      <c r="EF105" s="182" t="n"/>
      <c r="EG105" s="182" t="n"/>
      <c r="EH105" s="182" t="n"/>
      <c r="EI105" s="182" t="n"/>
      <c r="EJ105" s="182" t="n"/>
      <c r="EK105" s="182" t="n"/>
      <c r="EL105" s="182" t="n"/>
      <c r="EM105" s="182" t="n"/>
      <c r="EN105" s="182" t="n"/>
      <c r="EO105" s="182" t="n"/>
      <c r="EP105" s="182" t="n"/>
      <c r="EQ105" s="182" t="n"/>
      <c r="ER105" s="182" t="n"/>
      <c r="ES105" s="182" t="n"/>
      <c r="ET105" s="182" t="n"/>
      <c r="EU105" s="182" t="n"/>
      <c r="EV105" s="182" t="n"/>
      <c r="EW105" s="182" t="n"/>
      <c r="EX105" s="182" t="n"/>
      <c r="EY105" s="182" t="n"/>
      <c r="EZ105" s="182" t="n"/>
      <c r="FA105" s="182" t="n"/>
      <c r="FB105" s="182" t="n"/>
      <c r="FC105" s="182" t="n"/>
      <c r="FD105" s="182" t="n"/>
      <c r="FE105" s="182" t="n"/>
      <c r="FF105" s="182" t="n"/>
      <c r="FG105" s="182" t="n"/>
      <c r="FH105" s="182" t="n"/>
      <c r="FI105" s="182" t="n"/>
      <c r="FJ105" s="182" t="n"/>
      <c r="FK105" s="184" t="n"/>
      <c r="FL105" s="182" t="n"/>
      <c r="FM105" s="185">
        <f>SUM(F105:FL105)</f>
        <v/>
      </c>
      <c r="FN105" s="186">
        <f>E105-FM105</f>
        <v/>
      </c>
    </row>
    <row r="106" ht="18" customHeight="1">
      <c r="A106" s="5" t="n">
        <v>105</v>
      </c>
      <c r="B106" s="179" t="n">
        <v>44664</v>
      </c>
      <c r="C106" s="68" t="inlineStr">
        <is>
          <t>DIGIKEY-4500655165</t>
        </is>
      </c>
      <c r="D106" s="180" t="n">
        <v>44627</v>
      </c>
      <c r="E106" s="181" t="n">
        <v>0.83</v>
      </c>
      <c r="F106" s="182" t="n"/>
      <c r="G106" s="182" t="n"/>
      <c r="H106" s="182" t="n"/>
      <c r="I106" s="182" t="n"/>
      <c r="J106" s="182" t="n"/>
      <c r="K106" s="182" t="n"/>
      <c r="L106" s="182" t="n"/>
      <c r="M106" s="182" t="n"/>
      <c r="N106" s="182" t="n"/>
      <c r="O106" s="182" t="n"/>
      <c r="P106" s="182" t="n"/>
      <c r="Q106" s="182" t="n"/>
      <c r="R106" s="182" t="n"/>
      <c r="S106" s="182" t="n"/>
      <c r="T106" s="182" t="n"/>
      <c r="U106" s="182" t="n"/>
      <c r="V106" s="182" t="n"/>
      <c r="W106" s="242" t="n">
        <v>0.83</v>
      </c>
      <c r="X106" s="182" t="n"/>
      <c r="Y106" s="182" t="n"/>
      <c r="Z106" s="182" t="n"/>
      <c r="AA106" s="182" t="n"/>
      <c r="AB106" s="182" t="n"/>
      <c r="AC106" s="182" t="n"/>
      <c r="AD106" s="182" t="n"/>
      <c r="AE106" s="182" t="n"/>
      <c r="AF106" s="182" t="n"/>
      <c r="AG106" s="182" t="n"/>
      <c r="AH106" s="182" t="n"/>
      <c r="AI106" s="182" t="n"/>
      <c r="AJ106" s="182" t="n"/>
      <c r="AK106" s="182" t="n"/>
      <c r="AL106" s="182" t="n"/>
      <c r="AM106" s="182" t="n"/>
      <c r="AN106" s="182" t="n"/>
      <c r="AO106" s="182" t="n"/>
      <c r="AP106" s="182" t="n"/>
      <c r="AQ106" s="182" t="n"/>
      <c r="AR106" s="182" t="n"/>
      <c r="AS106" s="182" t="n"/>
      <c r="AT106" s="182" t="n"/>
      <c r="AU106" s="182" t="n"/>
      <c r="AV106" s="182" t="n"/>
      <c r="AW106" s="182" t="n"/>
      <c r="AX106" s="182" t="n"/>
      <c r="AY106" s="182" t="n"/>
      <c r="AZ106" s="182" t="n"/>
      <c r="BA106" s="182" t="n"/>
      <c r="BB106" s="182" t="n"/>
      <c r="BC106" s="182" t="n"/>
      <c r="BD106" s="182" t="n"/>
      <c r="BE106" s="182" t="n"/>
      <c r="BF106" s="182" t="n"/>
      <c r="BG106" s="182" t="n"/>
      <c r="BH106" s="182" t="n"/>
      <c r="BI106" s="182" t="n"/>
      <c r="BJ106" s="182" t="n"/>
      <c r="BK106" s="182" t="n"/>
      <c r="BL106" s="182" t="n"/>
      <c r="BM106" s="182" t="n"/>
      <c r="BN106" s="182" t="n"/>
      <c r="BO106" s="182" t="n"/>
      <c r="BP106" s="182" t="n"/>
      <c r="BQ106" s="182" t="n"/>
      <c r="BR106" s="182" t="n"/>
      <c r="BS106" s="182" t="n"/>
      <c r="BT106" s="182" t="n"/>
      <c r="BU106" s="182" t="n"/>
      <c r="BV106" s="182" t="n"/>
      <c r="BW106" s="182" t="n"/>
      <c r="BX106" s="182" t="n"/>
      <c r="BY106" s="182" t="n"/>
      <c r="BZ106" s="182" t="n"/>
      <c r="CA106" s="182" t="n"/>
      <c r="CB106" s="182" t="n"/>
      <c r="CC106" s="182" t="n"/>
      <c r="CD106" s="182" t="n"/>
      <c r="CE106" s="182" t="n"/>
      <c r="CF106" s="182" t="n"/>
      <c r="CG106" s="182" t="n"/>
      <c r="CH106" s="182" t="n"/>
      <c r="CI106" s="182" t="n"/>
      <c r="CJ106" s="182" t="n"/>
      <c r="CK106" s="182" t="n"/>
      <c r="CL106" s="182" t="n"/>
      <c r="CM106" s="182" t="n"/>
      <c r="CN106" s="182" t="n"/>
      <c r="CO106" s="182" t="n"/>
      <c r="CP106" s="182" t="n"/>
      <c r="CQ106" s="182" t="n"/>
      <c r="CR106" s="182" t="n"/>
      <c r="CS106" s="182" t="n"/>
      <c r="CT106" s="182" t="n"/>
      <c r="CU106" s="182" t="n"/>
      <c r="CV106" s="182" t="n"/>
      <c r="CW106" s="182" t="n"/>
      <c r="CX106" s="182" t="n"/>
      <c r="CY106" s="182" t="n"/>
      <c r="CZ106" s="182" t="n"/>
      <c r="DA106" s="182" t="n"/>
      <c r="DB106" s="182" t="n"/>
      <c r="DC106" s="182" t="n"/>
      <c r="DD106" s="182" t="n"/>
      <c r="DE106" s="182" t="n"/>
      <c r="DF106" s="182" t="n"/>
      <c r="DG106" s="182" t="n"/>
      <c r="DH106" s="182" t="n"/>
      <c r="DI106" s="182" t="n"/>
      <c r="DJ106" s="182" t="n"/>
      <c r="DK106" s="182" t="n"/>
      <c r="DL106" s="182" t="n"/>
      <c r="DM106" s="182" t="n"/>
      <c r="DN106" s="182" t="n"/>
      <c r="DO106" s="182" t="n"/>
      <c r="DP106" s="182" t="n"/>
      <c r="DQ106" s="182" t="n"/>
      <c r="DR106" s="182" t="n"/>
      <c r="DS106" s="182" t="n"/>
      <c r="DT106" s="182" t="n"/>
      <c r="DU106" s="182" t="n"/>
      <c r="DV106" s="182" t="n"/>
      <c r="DW106" s="182" t="n"/>
      <c r="DX106" s="182" t="n"/>
      <c r="DY106" s="182" t="n"/>
      <c r="DZ106" s="182" t="n"/>
      <c r="EA106" s="182" t="n"/>
      <c r="EB106" s="182" t="n"/>
      <c r="EC106" s="182" t="n"/>
      <c r="ED106" s="182" t="n"/>
      <c r="EE106" s="182" t="n"/>
      <c r="EF106" s="182" t="n"/>
      <c r="EG106" s="182" t="n"/>
      <c r="EH106" s="182" t="n"/>
      <c r="EI106" s="182" t="n"/>
      <c r="EJ106" s="182" t="n"/>
      <c r="EK106" s="182" t="n"/>
      <c r="EL106" s="182" t="n"/>
      <c r="EM106" s="182" t="n"/>
      <c r="EN106" s="182" t="n"/>
      <c r="EO106" s="182" t="n"/>
      <c r="EP106" s="182" t="n"/>
      <c r="EQ106" s="182" t="n"/>
      <c r="ER106" s="182" t="n"/>
      <c r="ES106" s="182" t="n"/>
      <c r="ET106" s="182" t="n"/>
      <c r="EU106" s="182" t="n"/>
      <c r="EV106" s="182" t="n"/>
      <c r="EW106" s="182" t="n"/>
      <c r="EX106" s="182" t="n"/>
      <c r="EY106" s="182" t="n"/>
      <c r="EZ106" s="182" t="n"/>
      <c r="FA106" s="182" t="n"/>
      <c r="FB106" s="182" t="n"/>
      <c r="FC106" s="182" t="n"/>
      <c r="FD106" s="182" t="n"/>
      <c r="FE106" s="182" t="n"/>
      <c r="FF106" s="182" t="n"/>
      <c r="FG106" s="182" t="n"/>
      <c r="FH106" s="182" t="n"/>
      <c r="FI106" s="182" t="n"/>
      <c r="FJ106" s="182" t="n"/>
      <c r="FK106" s="184" t="n"/>
      <c r="FL106" s="182" t="n"/>
      <c r="FM106" s="185">
        <f>SUM(F106:FL106)</f>
        <v/>
      </c>
      <c r="FN106" s="186">
        <f>E106-FM106</f>
        <v/>
      </c>
    </row>
    <row r="107" ht="18" customHeight="1">
      <c r="A107" s="5" t="n">
        <v>106</v>
      </c>
      <c r="B107" s="179" t="n">
        <v>44664</v>
      </c>
      <c r="C107" s="68" t="inlineStr">
        <is>
          <t>DIGIKEY-4500655205</t>
        </is>
      </c>
      <c r="D107" s="180" t="n">
        <v>44628</v>
      </c>
      <c r="E107" s="181" t="n">
        <v>130.57</v>
      </c>
      <c r="F107" s="182" t="n"/>
      <c r="G107" s="182" t="n"/>
      <c r="H107" s="182" t="n"/>
      <c r="I107" s="182" t="n"/>
      <c r="J107" s="182" t="n"/>
      <c r="K107" s="182" t="n"/>
      <c r="L107" s="182" t="n"/>
      <c r="M107" s="182" t="n"/>
      <c r="N107" s="182" t="n"/>
      <c r="O107" s="182" t="n"/>
      <c r="P107" s="182" t="n"/>
      <c r="Q107" s="182" t="n"/>
      <c r="R107" s="182" t="n"/>
      <c r="S107" s="182" t="n"/>
      <c r="T107" s="182" t="n"/>
      <c r="U107" s="182" t="n"/>
      <c r="V107" s="182" t="n"/>
      <c r="W107" s="182" t="n"/>
      <c r="X107" s="182" t="n"/>
      <c r="Y107" s="182" t="n"/>
      <c r="Z107" s="182" t="n"/>
      <c r="AA107" s="182" t="n"/>
      <c r="AB107" s="182" t="n"/>
      <c r="AC107" s="182" t="n"/>
      <c r="AD107" s="182" t="n"/>
      <c r="AE107" s="182" t="n"/>
      <c r="AF107" s="182" t="n"/>
      <c r="AG107" s="182" t="n"/>
      <c r="AH107" s="182" t="n"/>
      <c r="AI107" s="182" t="n"/>
      <c r="AJ107" s="182" t="n"/>
      <c r="AK107" s="182" t="n"/>
      <c r="AL107" s="182" t="n"/>
      <c r="AM107" s="182" t="n"/>
      <c r="AN107" s="182" t="n"/>
      <c r="AO107" s="182" t="n"/>
      <c r="AP107" s="242" t="n">
        <v>130.57</v>
      </c>
      <c r="AQ107" s="182" t="n"/>
      <c r="AR107" s="182" t="n"/>
      <c r="AS107" s="182" t="n"/>
      <c r="AT107" s="182" t="n"/>
      <c r="AU107" s="182" t="n"/>
      <c r="AV107" s="182" t="n"/>
      <c r="AW107" s="182" t="n"/>
      <c r="AX107" s="182" t="n"/>
      <c r="AY107" s="182" t="n"/>
      <c r="AZ107" s="182" t="n"/>
      <c r="BA107" s="182" t="n"/>
      <c r="BB107" s="182" t="n"/>
      <c r="BC107" s="182" t="n"/>
      <c r="BD107" s="182" t="n"/>
      <c r="BE107" s="182" t="n"/>
      <c r="BF107" s="182" t="n"/>
      <c r="BG107" s="182" t="n"/>
      <c r="BH107" s="182" t="n"/>
      <c r="BI107" s="182" t="n"/>
      <c r="BJ107" s="182" t="n"/>
      <c r="BK107" s="182" t="n"/>
      <c r="BL107" s="182" t="n"/>
      <c r="BM107" s="182" t="n"/>
      <c r="BN107" s="182" t="n"/>
      <c r="BO107" s="182" t="n"/>
      <c r="BP107" s="182" t="n"/>
      <c r="BQ107" s="182" t="n"/>
      <c r="BR107" s="182" t="n"/>
      <c r="BS107" s="182" t="n"/>
      <c r="BT107" s="182" t="n"/>
      <c r="BU107" s="182" t="n"/>
      <c r="BV107" s="182" t="n"/>
      <c r="BW107" s="182" t="n"/>
      <c r="BX107" s="182" t="n"/>
      <c r="BY107" s="182" t="n"/>
      <c r="BZ107" s="182" t="n"/>
      <c r="CA107" s="182" t="n"/>
      <c r="CB107" s="182" t="n"/>
      <c r="CC107" s="182" t="n"/>
      <c r="CD107" s="182" t="n"/>
      <c r="CE107" s="182" t="n"/>
      <c r="CF107" s="182" t="n"/>
      <c r="CG107" s="182" t="n"/>
      <c r="CH107" s="182" t="n"/>
      <c r="CI107" s="182" t="n"/>
      <c r="CJ107" s="182" t="n"/>
      <c r="CK107" s="182" t="n"/>
      <c r="CL107" s="182" t="n"/>
      <c r="CM107" s="182" t="n"/>
      <c r="CN107" s="182" t="n"/>
      <c r="CO107" s="182" t="n"/>
      <c r="CP107" s="182" t="n"/>
      <c r="CQ107" s="182" t="n"/>
      <c r="CR107" s="182" t="n"/>
      <c r="CS107" s="182" t="n"/>
      <c r="CT107" s="182" t="n"/>
      <c r="CU107" s="182" t="n"/>
      <c r="CV107" s="182" t="n"/>
      <c r="CW107" s="182" t="n"/>
      <c r="CX107" s="182" t="n"/>
      <c r="CY107" s="182" t="n"/>
      <c r="CZ107" s="182" t="n"/>
      <c r="DA107" s="182" t="n"/>
      <c r="DB107" s="182" t="n"/>
      <c r="DC107" s="182" t="n"/>
      <c r="DD107" s="182" t="n"/>
      <c r="DE107" s="182" t="n"/>
      <c r="DF107" s="182" t="n"/>
      <c r="DG107" s="182" t="n"/>
      <c r="DH107" s="182" t="n"/>
      <c r="DI107" s="182" t="n"/>
      <c r="DJ107" s="182" t="n"/>
      <c r="DK107" s="182" t="n"/>
      <c r="DL107" s="182" t="n"/>
      <c r="DM107" s="182" t="n"/>
      <c r="DN107" s="182" t="n"/>
      <c r="DO107" s="182" t="n"/>
      <c r="DP107" s="182" t="n"/>
      <c r="DQ107" s="182" t="n"/>
      <c r="DR107" s="182" t="n"/>
      <c r="DS107" s="182" t="n"/>
      <c r="DT107" s="182" t="n"/>
      <c r="DU107" s="182" t="n"/>
      <c r="DV107" s="182" t="n"/>
      <c r="DW107" s="182" t="n"/>
      <c r="DX107" s="182" t="n"/>
      <c r="DY107" s="182" t="n"/>
      <c r="DZ107" s="182" t="n"/>
      <c r="EA107" s="182" t="n"/>
      <c r="EB107" s="182" t="n"/>
      <c r="EC107" s="182" t="n"/>
      <c r="ED107" s="182" t="n"/>
      <c r="EE107" s="182" t="n"/>
      <c r="EF107" s="182" t="n"/>
      <c r="EG107" s="182" t="n"/>
      <c r="EH107" s="182" t="n"/>
      <c r="EI107" s="182" t="n"/>
      <c r="EJ107" s="182" t="n"/>
      <c r="EK107" s="182" t="n"/>
      <c r="EL107" s="182" t="n"/>
      <c r="EM107" s="182" t="n"/>
      <c r="EN107" s="182" t="n"/>
      <c r="EO107" s="182" t="n"/>
      <c r="EP107" s="182" t="n"/>
      <c r="EQ107" s="182" t="n"/>
      <c r="ER107" s="182" t="n"/>
      <c r="ES107" s="182" t="n"/>
      <c r="ET107" s="182" t="n"/>
      <c r="EU107" s="182" t="n"/>
      <c r="EV107" s="182" t="n"/>
      <c r="EW107" s="182" t="n"/>
      <c r="EX107" s="182" t="n"/>
      <c r="EY107" s="182" t="n"/>
      <c r="EZ107" s="182" t="n"/>
      <c r="FA107" s="182" t="n"/>
      <c r="FB107" s="182" t="n"/>
      <c r="FC107" s="182" t="n"/>
      <c r="FD107" s="182" t="n"/>
      <c r="FE107" s="182" t="n"/>
      <c r="FF107" s="182" t="n"/>
      <c r="FG107" s="182" t="n"/>
      <c r="FH107" s="182" t="n"/>
      <c r="FI107" s="182" t="n"/>
      <c r="FJ107" s="182" t="n"/>
      <c r="FK107" s="184" t="n"/>
      <c r="FL107" s="182" t="n"/>
      <c r="FM107" s="185">
        <f>SUM(F107:FL107)</f>
        <v/>
      </c>
      <c r="FN107" s="186">
        <f>E107-FM107</f>
        <v/>
      </c>
    </row>
    <row r="108" ht="18" customHeight="1">
      <c r="A108" s="5" t="n">
        <v>107</v>
      </c>
      <c r="B108" s="179" t="n">
        <v>44664</v>
      </c>
      <c r="C108" s="68" t="inlineStr">
        <is>
          <t>DIGIKEY-4500655444</t>
        </is>
      </c>
      <c r="D108" s="180" t="n">
        <v>44628</v>
      </c>
      <c r="E108" s="181" t="n">
        <v>393.24</v>
      </c>
      <c r="F108" s="182" t="n"/>
      <c r="G108" s="182" t="n"/>
      <c r="H108" s="182" t="n"/>
      <c r="I108" s="182" t="n"/>
      <c r="J108" s="182" t="n"/>
      <c r="K108" s="182" t="n"/>
      <c r="L108" s="182" t="n"/>
      <c r="M108" s="182" t="n"/>
      <c r="N108" s="182" t="n"/>
      <c r="O108" s="182" t="n"/>
      <c r="P108" s="182" t="n"/>
      <c r="Q108" s="182" t="n"/>
      <c r="R108" s="182" t="n"/>
      <c r="S108" s="182" t="n"/>
      <c r="T108" s="182" t="n"/>
      <c r="U108" s="182" t="n"/>
      <c r="V108" s="182" t="n"/>
      <c r="W108" s="182" t="n"/>
      <c r="X108" s="182" t="n"/>
      <c r="Y108" s="182" t="n"/>
      <c r="Z108" s="182" t="n"/>
      <c r="AA108" s="182" t="n"/>
      <c r="AB108" s="182" t="n"/>
      <c r="AC108" s="182" t="n"/>
      <c r="AD108" s="182" t="n"/>
      <c r="AE108" s="182" t="n"/>
      <c r="AF108" s="182" t="n"/>
      <c r="AG108" s="182" t="n"/>
      <c r="AH108" s="182" t="n"/>
      <c r="AI108" s="182" t="n"/>
      <c r="AJ108" s="182" t="n"/>
      <c r="AK108" s="182" t="n"/>
      <c r="AL108" s="182" t="n"/>
      <c r="AM108" s="182" t="n"/>
      <c r="AN108" s="182" t="n"/>
      <c r="AO108" s="182" t="n"/>
      <c r="AP108" s="182" t="n"/>
      <c r="AQ108" s="182" t="n"/>
      <c r="AR108" s="182" t="n"/>
      <c r="AS108" s="182" t="n"/>
      <c r="AT108" s="182" t="n"/>
      <c r="AU108" s="182" t="n"/>
      <c r="AV108" s="182" t="n"/>
      <c r="AW108" s="182" t="n"/>
      <c r="AX108" s="182" t="n"/>
      <c r="AY108" s="182" t="n"/>
      <c r="AZ108" s="182" t="n"/>
      <c r="BA108" s="182" t="n"/>
      <c r="BB108" s="182" t="n"/>
      <c r="BC108" s="182" t="n"/>
      <c r="BD108" s="182" t="n"/>
      <c r="BE108" s="182" t="n"/>
      <c r="BF108" s="182" t="n"/>
      <c r="BG108" s="182" t="n"/>
      <c r="BH108" s="182" t="n"/>
      <c r="BI108" s="182" t="n"/>
      <c r="BJ108" s="182" t="n"/>
      <c r="BK108" s="182" t="n"/>
      <c r="BL108" s="182" t="n"/>
      <c r="BM108" s="182" t="n"/>
      <c r="BN108" s="182" t="n"/>
      <c r="BO108" s="182" t="n"/>
      <c r="BP108" s="182" t="n"/>
      <c r="BQ108" s="182" t="n"/>
      <c r="BR108" s="182" t="n"/>
      <c r="BS108" s="182" t="n"/>
      <c r="BT108" s="182" t="n"/>
      <c r="BU108" s="182" t="n"/>
      <c r="BV108" s="182" t="n"/>
      <c r="BW108" s="182" t="n"/>
      <c r="BX108" s="182" t="n"/>
      <c r="BY108" s="182" t="n"/>
      <c r="BZ108" s="182" t="n"/>
      <c r="CA108" s="182" t="n"/>
      <c r="CB108" s="182" t="n"/>
      <c r="CC108" s="182" t="n"/>
      <c r="CD108" s="182" t="n"/>
      <c r="CE108" s="182" t="n"/>
      <c r="CF108" s="182" t="n"/>
      <c r="CG108" s="182" t="n"/>
      <c r="CH108" s="182" t="n"/>
      <c r="CI108" s="182" t="n"/>
      <c r="CJ108" s="182" t="n"/>
      <c r="CK108" s="182" t="n"/>
      <c r="CL108" s="182" t="n"/>
      <c r="CM108" s="182" t="n"/>
      <c r="CN108" s="182" t="n"/>
      <c r="CO108" s="182" t="n"/>
      <c r="CP108" s="182" t="n"/>
      <c r="CQ108" s="182" t="n"/>
      <c r="CR108" s="182" t="n"/>
      <c r="CS108" s="182" t="n"/>
      <c r="CT108" s="182" t="n"/>
      <c r="CU108" s="182" t="n"/>
      <c r="CV108" s="182" t="n"/>
      <c r="CW108" s="182" t="n"/>
      <c r="CX108" s="182" t="n"/>
      <c r="CY108" s="182" t="n"/>
      <c r="CZ108" s="182" t="n"/>
      <c r="DA108" s="182" t="n"/>
      <c r="DB108" s="182" t="n"/>
      <c r="DC108" s="182" t="n"/>
      <c r="DD108" s="182" t="n"/>
      <c r="DE108" s="182" t="n"/>
      <c r="DF108" s="182" t="n"/>
      <c r="DG108" s="182" t="n"/>
      <c r="DH108" s="182" t="n"/>
      <c r="DI108" s="182" t="n"/>
      <c r="DJ108" s="182" t="n"/>
      <c r="DK108" s="182" t="n"/>
      <c r="DL108" s="182" t="n"/>
      <c r="DM108" s="182" t="n"/>
      <c r="DN108" s="182" t="n"/>
      <c r="DO108" s="182" t="n"/>
      <c r="DP108" s="182" t="n"/>
      <c r="DQ108" s="182" t="n"/>
      <c r="DR108" s="182" t="n"/>
      <c r="DS108" s="182" t="n"/>
      <c r="DT108" s="182" t="n"/>
      <c r="DU108" s="182" t="n"/>
      <c r="DV108" s="182" t="n"/>
      <c r="DW108" s="182" t="n"/>
      <c r="DX108" s="182" t="n"/>
      <c r="DY108" s="182" t="n"/>
      <c r="DZ108" s="182" t="n"/>
      <c r="EA108" s="182" t="n"/>
      <c r="EB108" s="182" t="n"/>
      <c r="EC108" s="182" t="n"/>
      <c r="ED108" s="182" t="n"/>
      <c r="EE108" s="182" t="n"/>
      <c r="EF108" s="182" t="n"/>
      <c r="EG108" s="182" t="n"/>
      <c r="EH108" s="182" t="n"/>
      <c r="EI108" s="182" t="n"/>
      <c r="EJ108" s="182" t="n"/>
      <c r="EK108" s="182" t="n"/>
      <c r="EL108" s="182" t="n"/>
      <c r="EM108" s="182" t="n"/>
      <c r="EN108" s="182" t="n"/>
      <c r="EO108" s="182" t="n"/>
      <c r="EP108" s="182" t="n"/>
      <c r="EQ108" s="182" t="n"/>
      <c r="ER108" s="182" t="n"/>
      <c r="ES108" s="182" t="n"/>
      <c r="ET108" s="182" t="n"/>
      <c r="EU108" s="182" t="n"/>
      <c r="EV108" s="182" t="n"/>
      <c r="EW108" s="182" t="n"/>
      <c r="EX108" s="182" t="n"/>
      <c r="EY108" s="182" t="n"/>
      <c r="EZ108" s="182" t="n"/>
      <c r="FA108" s="182" t="n"/>
      <c r="FB108" s="182" t="n"/>
      <c r="FC108" s="182" t="n"/>
      <c r="FD108" s="182" t="n"/>
      <c r="FE108" s="182" t="n"/>
      <c r="FF108" s="182" t="n"/>
      <c r="FG108" s="182" t="n"/>
      <c r="FH108" s="182" t="n"/>
      <c r="FI108" s="182" t="n"/>
      <c r="FJ108" s="242" t="n">
        <v>393.24</v>
      </c>
      <c r="FK108" s="184" t="n"/>
      <c r="FL108" s="182" t="n"/>
      <c r="FM108" s="185">
        <f>SUM(F108:FL108)</f>
        <v/>
      </c>
      <c r="FN108" s="186">
        <f>E108-FM108</f>
        <v/>
      </c>
    </row>
    <row r="109" ht="18" customHeight="1">
      <c r="A109" s="5" t="n">
        <v>108</v>
      </c>
      <c r="B109" s="179" t="n">
        <v>44664</v>
      </c>
      <c r="C109" s="68" t="inlineStr">
        <is>
          <t>DIGIKEY-4500655525</t>
        </is>
      </c>
      <c r="D109" s="180" t="n">
        <v>44631</v>
      </c>
      <c r="E109" s="181" t="n">
        <v>299.69</v>
      </c>
      <c r="F109" s="182" t="n"/>
      <c r="G109" s="182" t="n"/>
      <c r="H109" s="182" t="n"/>
      <c r="I109" s="182" t="n"/>
      <c r="J109" s="182" t="n"/>
      <c r="K109" s="182" t="n"/>
      <c r="L109" s="182" t="n"/>
      <c r="M109" s="182" t="n"/>
      <c r="N109" s="182" t="n"/>
      <c r="O109" s="182" t="n"/>
      <c r="P109" s="182" t="n"/>
      <c r="Q109" s="182" t="n"/>
      <c r="R109" s="182" t="n"/>
      <c r="S109" s="182" t="n"/>
      <c r="T109" s="182" t="n"/>
      <c r="U109" s="242" t="n">
        <v>299.69</v>
      </c>
      <c r="V109" s="182" t="n"/>
      <c r="W109" s="182" t="n"/>
      <c r="X109" s="182" t="n"/>
      <c r="Y109" s="182" t="n"/>
      <c r="Z109" s="182" t="n"/>
      <c r="AA109" s="182" t="n"/>
      <c r="AB109" s="182" t="n"/>
      <c r="AC109" s="182" t="n"/>
      <c r="AD109" s="182" t="n"/>
      <c r="AE109" s="182" t="n"/>
      <c r="AF109" s="182" t="n"/>
      <c r="AG109" s="182" t="n"/>
      <c r="AH109" s="182" t="n"/>
      <c r="AI109" s="182" t="n"/>
      <c r="AJ109" s="182" t="n"/>
      <c r="AK109" s="182" t="n"/>
      <c r="AL109" s="182" t="n"/>
      <c r="AM109" s="182" t="n"/>
      <c r="AN109" s="182" t="n"/>
      <c r="AO109" s="182" t="n"/>
      <c r="AP109" s="182" t="n"/>
      <c r="AQ109" s="182" t="n"/>
      <c r="AR109" s="182" t="n"/>
      <c r="AS109" s="182" t="n"/>
      <c r="AT109" s="182" t="n"/>
      <c r="AU109" s="182" t="n"/>
      <c r="AV109" s="182" t="n"/>
      <c r="AW109" s="182" t="n"/>
      <c r="AX109" s="182" t="n"/>
      <c r="AY109" s="182" t="n"/>
      <c r="AZ109" s="182" t="n"/>
      <c r="BA109" s="182" t="n"/>
      <c r="BB109" s="182" t="n"/>
      <c r="BC109" s="182" t="n"/>
      <c r="BD109" s="182" t="n"/>
      <c r="BE109" s="182" t="n"/>
      <c r="BF109" s="182" t="n"/>
      <c r="BG109" s="182" t="n"/>
      <c r="BH109" s="182" t="n"/>
      <c r="BI109" s="182" t="n"/>
      <c r="BJ109" s="182" t="n"/>
      <c r="BK109" s="182" t="n"/>
      <c r="BL109" s="182" t="n"/>
      <c r="BM109" s="182" t="n"/>
      <c r="BN109" s="182" t="n"/>
      <c r="BO109" s="182" t="n"/>
      <c r="BP109" s="182" t="n"/>
      <c r="BQ109" s="182" t="n"/>
      <c r="BR109" s="182" t="n"/>
      <c r="BS109" s="182" t="n"/>
      <c r="BT109" s="182" t="n"/>
      <c r="BU109" s="182" t="n"/>
      <c r="BV109" s="182" t="n"/>
      <c r="BW109" s="182" t="n"/>
      <c r="BX109" s="182" t="n"/>
      <c r="BY109" s="182" t="n"/>
      <c r="BZ109" s="182" t="n"/>
      <c r="CA109" s="182" t="n"/>
      <c r="CB109" s="182" t="n"/>
      <c r="CC109" s="182" t="n"/>
      <c r="CD109" s="182" t="n"/>
      <c r="CE109" s="182" t="n"/>
      <c r="CF109" s="182" t="n"/>
      <c r="CG109" s="182" t="n"/>
      <c r="CH109" s="182" t="n"/>
      <c r="CI109" s="182" t="n"/>
      <c r="CJ109" s="182" t="n"/>
      <c r="CK109" s="182" t="n"/>
      <c r="CL109" s="182" t="n"/>
      <c r="CM109" s="182" t="n"/>
      <c r="CN109" s="182" t="n"/>
      <c r="CO109" s="182" t="n"/>
      <c r="CP109" s="182" t="n"/>
      <c r="CQ109" s="182" t="n"/>
      <c r="CR109" s="182" t="n"/>
      <c r="CS109" s="182" t="n"/>
      <c r="CT109" s="182" t="n"/>
      <c r="CU109" s="182" t="n"/>
      <c r="CV109" s="182" t="n"/>
      <c r="CW109" s="182" t="n"/>
      <c r="CX109" s="182" t="n"/>
      <c r="CY109" s="182" t="n"/>
      <c r="CZ109" s="182" t="n"/>
      <c r="DA109" s="182" t="n"/>
      <c r="DB109" s="182" t="n"/>
      <c r="DC109" s="182" t="n"/>
      <c r="DD109" s="182" t="n"/>
      <c r="DE109" s="182" t="n"/>
      <c r="DF109" s="182" t="n"/>
      <c r="DG109" s="182" t="n"/>
      <c r="DH109" s="182" t="n"/>
      <c r="DI109" s="182" t="n"/>
      <c r="DJ109" s="182" t="n"/>
      <c r="DK109" s="182" t="n"/>
      <c r="DL109" s="182" t="n"/>
      <c r="DM109" s="182" t="n"/>
      <c r="DN109" s="182" t="n"/>
      <c r="DO109" s="182" t="n"/>
      <c r="DP109" s="182" t="n"/>
      <c r="DQ109" s="182" t="n"/>
      <c r="DR109" s="182" t="n"/>
      <c r="DS109" s="182" t="n"/>
      <c r="DT109" s="182" t="n"/>
      <c r="DU109" s="182" t="n"/>
      <c r="DV109" s="182" t="n"/>
      <c r="DW109" s="182" t="n"/>
      <c r="DX109" s="182" t="n"/>
      <c r="DY109" s="182" t="n"/>
      <c r="DZ109" s="182" t="n"/>
      <c r="EA109" s="182" t="n"/>
      <c r="EB109" s="182" t="n"/>
      <c r="EC109" s="182" t="n"/>
      <c r="ED109" s="182" t="n"/>
      <c r="EE109" s="182" t="n"/>
      <c r="EF109" s="182" t="n"/>
      <c r="EG109" s="182" t="n"/>
      <c r="EH109" s="182" t="n"/>
      <c r="EI109" s="182" t="n"/>
      <c r="EJ109" s="182" t="n"/>
      <c r="EK109" s="182" t="n"/>
      <c r="EL109" s="182" t="n"/>
      <c r="EM109" s="182" t="n"/>
      <c r="EN109" s="182" t="n"/>
      <c r="EO109" s="182" t="n"/>
      <c r="EP109" s="182" t="n"/>
      <c r="EQ109" s="182" t="n"/>
      <c r="ER109" s="182" t="n"/>
      <c r="ES109" s="182" t="n"/>
      <c r="ET109" s="182" t="n"/>
      <c r="EU109" s="182" t="n"/>
      <c r="EV109" s="182" t="n"/>
      <c r="EW109" s="182" t="n"/>
      <c r="EX109" s="182" t="n"/>
      <c r="EY109" s="182" t="n"/>
      <c r="EZ109" s="182" t="n"/>
      <c r="FA109" s="182" t="n"/>
      <c r="FB109" s="182" t="n"/>
      <c r="FC109" s="182" t="n"/>
      <c r="FD109" s="182" t="n"/>
      <c r="FE109" s="182" t="n"/>
      <c r="FF109" s="182" t="n"/>
      <c r="FG109" s="182" t="n"/>
      <c r="FH109" s="182" t="n"/>
      <c r="FI109" s="182" t="n"/>
      <c r="FJ109" s="182" t="n"/>
      <c r="FK109" s="184" t="n"/>
      <c r="FL109" s="182" t="n"/>
      <c r="FM109" s="185">
        <f>SUM(F109:FL109)</f>
        <v/>
      </c>
      <c r="FN109" s="186">
        <f>E109-FM109</f>
        <v/>
      </c>
    </row>
    <row r="110" ht="18" customHeight="1">
      <c r="A110" s="5" t="n">
        <v>109</v>
      </c>
      <c r="B110" s="179" t="n">
        <v>44664</v>
      </c>
      <c r="C110" s="68" t="inlineStr">
        <is>
          <t>DIGIKEY-4500655726</t>
        </is>
      </c>
      <c r="D110" s="180" t="n">
        <v>44630</v>
      </c>
      <c r="E110" s="181" t="n">
        <v>2.36</v>
      </c>
      <c r="F110" s="182" t="n"/>
      <c r="G110" s="182" t="n"/>
      <c r="H110" s="182" t="n"/>
      <c r="I110" s="182" t="n"/>
      <c r="J110" s="182" t="n"/>
      <c r="K110" s="182" t="n"/>
      <c r="L110" s="182" t="n"/>
      <c r="M110" s="182" t="n"/>
      <c r="N110" s="182" t="n"/>
      <c r="O110" s="182" t="n"/>
      <c r="P110" s="182" t="n"/>
      <c r="Q110" s="182" t="n"/>
      <c r="R110" s="182" t="n"/>
      <c r="S110" s="182" t="n"/>
      <c r="T110" s="182" t="n"/>
      <c r="U110" s="182" t="n"/>
      <c r="V110" s="182" t="n"/>
      <c r="W110" s="182" t="n"/>
      <c r="X110" s="182" t="n"/>
      <c r="Y110" s="182" t="n"/>
      <c r="Z110" s="182" t="n"/>
      <c r="AA110" s="182" t="n"/>
      <c r="AB110" s="182" t="n"/>
      <c r="AC110" s="182" t="n"/>
      <c r="AD110" s="182" t="n"/>
      <c r="AE110" s="182" t="n"/>
      <c r="AF110" s="182" t="n"/>
      <c r="AG110" s="182" t="n"/>
      <c r="AH110" s="182" t="n"/>
      <c r="AI110" s="182" t="n"/>
      <c r="AJ110" s="182" t="n"/>
      <c r="AK110" s="182" t="n"/>
      <c r="AL110" s="182" t="n"/>
      <c r="AM110" s="182" t="n"/>
      <c r="AN110" s="182" t="n"/>
      <c r="AO110" s="182" t="n"/>
      <c r="AP110" s="182" t="n"/>
      <c r="AQ110" s="182" t="n"/>
      <c r="AR110" s="182" t="n"/>
      <c r="AS110" s="182" t="n"/>
      <c r="AT110" s="182" t="n"/>
      <c r="AU110" s="182" t="n"/>
      <c r="AV110" s="182" t="n"/>
      <c r="AW110" s="182" t="n"/>
      <c r="AX110" s="182" t="n"/>
      <c r="AY110" s="182" t="n"/>
      <c r="AZ110" s="182" t="n"/>
      <c r="BA110" s="182" t="n"/>
      <c r="BB110" s="182" t="n"/>
      <c r="BC110" s="182" t="n"/>
      <c r="BD110" s="182" t="n"/>
      <c r="BE110" s="182" t="n"/>
      <c r="BF110" s="182" t="n"/>
      <c r="BG110" s="182" t="n"/>
      <c r="BH110" s="182" t="n"/>
      <c r="BI110" s="182" t="n"/>
      <c r="BJ110" s="182" t="n"/>
      <c r="BK110" s="182" t="n"/>
      <c r="BL110" s="182" t="n"/>
      <c r="BM110" s="182" t="n"/>
      <c r="BN110" s="182" t="n"/>
      <c r="BO110" s="182" t="n"/>
      <c r="BP110" s="182" t="n"/>
      <c r="BQ110" s="182" t="n"/>
      <c r="BR110" s="182" t="n"/>
      <c r="BS110" s="182" t="n"/>
      <c r="BT110" s="242" t="n">
        <v>2.36</v>
      </c>
      <c r="BU110" s="182" t="n"/>
      <c r="BV110" s="182" t="n"/>
      <c r="BW110" s="182" t="n"/>
      <c r="BX110" s="182" t="n"/>
      <c r="BY110" s="182" t="n"/>
      <c r="BZ110" s="182" t="n"/>
      <c r="CA110" s="182" t="n"/>
      <c r="CB110" s="182" t="n"/>
      <c r="CC110" s="182" t="n"/>
      <c r="CD110" s="182" t="n"/>
      <c r="CE110" s="182" t="n"/>
      <c r="CF110" s="182" t="n"/>
      <c r="CG110" s="182" t="n"/>
      <c r="CH110" s="182" t="n"/>
      <c r="CI110" s="182" t="n"/>
      <c r="CJ110" s="182" t="n"/>
      <c r="CK110" s="182" t="n"/>
      <c r="CL110" s="182" t="n"/>
      <c r="CM110" s="182" t="n"/>
      <c r="CN110" s="182" t="n"/>
      <c r="CO110" s="182" t="n"/>
      <c r="CP110" s="182" t="n"/>
      <c r="CQ110" s="182" t="n"/>
      <c r="CR110" s="182" t="n"/>
      <c r="CS110" s="182" t="n"/>
      <c r="CT110" s="182" t="n"/>
      <c r="CU110" s="182" t="n"/>
      <c r="CV110" s="182" t="n"/>
      <c r="CW110" s="182" t="n"/>
      <c r="CX110" s="182" t="n"/>
      <c r="CY110" s="182" t="n"/>
      <c r="CZ110" s="182" t="n"/>
      <c r="DA110" s="182" t="n"/>
      <c r="DB110" s="182" t="n"/>
      <c r="DC110" s="182" t="n"/>
      <c r="DD110" s="182" t="n"/>
      <c r="DE110" s="182" t="n"/>
      <c r="DF110" s="182" t="n"/>
      <c r="DG110" s="182" t="n"/>
      <c r="DH110" s="182" t="n"/>
      <c r="DI110" s="182" t="n"/>
      <c r="DJ110" s="182" t="n"/>
      <c r="DK110" s="182" t="n"/>
      <c r="DL110" s="182" t="n"/>
      <c r="DM110" s="182" t="n"/>
      <c r="DN110" s="182" t="n"/>
      <c r="DO110" s="182" t="n"/>
      <c r="DP110" s="182" t="n"/>
      <c r="DQ110" s="182" t="n"/>
      <c r="DR110" s="182" t="n"/>
      <c r="DS110" s="182" t="n"/>
      <c r="DT110" s="182" t="n"/>
      <c r="DU110" s="182" t="n"/>
      <c r="DV110" s="182" t="n"/>
      <c r="DW110" s="182" t="n"/>
      <c r="DX110" s="182" t="n"/>
      <c r="DY110" s="182" t="n"/>
      <c r="DZ110" s="182" t="n"/>
      <c r="EA110" s="182" t="n"/>
      <c r="EB110" s="182" t="n"/>
      <c r="EC110" s="182" t="n"/>
      <c r="ED110" s="182" t="n"/>
      <c r="EE110" s="182" t="n"/>
      <c r="EF110" s="182" t="n"/>
      <c r="EG110" s="182" t="n"/>
      <c r="EH110" s="182" t="n"/>
      <c r="EI110" s="182" t="n"/>
      <c r="EJ110" s="182" t="n"/>
      <c r="EK110" s="182" t="n"/>
      <c r="EL110" s="182" t="n"/>
      <c r="EM110" s="182" t="n"/>
      <c r="EN110" s="182" t="n"/>
      <c r="EO110" s="182" t="n"/>
      <c r="EP110" s="182" t="n"/>
      <c r="EQ110" s="182" t="n"/>
      <c r="ER110" s="182" t="n"/>
      <c r="ES110" s="182" t="n"/>
      <c r="ET110" s="182" t="n"/>
      <c r="EU110" s="182" t="n"/>
      <c r="EV110" s="182" t="n"/>
      <c r="EW110" s="182" t="n"/>
      <c r="EX110" s="182" t="n"/>
      <c r="EY110" s="182" t="n"/>
      <c r="EZ110" s="182" t="n"/>
      <c r="FA110" s="182" t="n"/>
      <c r="FB110" s="182" t="n"/>
      <c r="FC110" s="182" t="n"/>
      <c r="FD110" s="182" t="n"/>
      <c r="FE110" s="182" t="n"/>
      <c r="FF110" s="182" t="n"/>
      <c r="FG110" s="182" t="n"/>
      <c r="FH110" s="182" t="n"/>
      <c r="FI110" s="182" t="n"/>
      <c r="FJ110" s="182" t="n"/>
      <c r="FK110" s="184" t="n"/>
      <c r="FL110" s="182" t="n"/>
      <c r="FM110" s="185">
        <f>SUM(F110:FL110)</f>
        <v/>
      </c>
      <c r="FN110" s="186">
        <f>E110-FM110</f>
        <v/>
      </c>
    </row>
    <row r="111" ht="18" customHeight="1">
      <c r="A111" s="5" t="n">
        <v>110</v>
      </c>
      <c r="B111" s="179" t="n">
        <v>44664</v>
      </c>
      <c r="C111" s="68" t="inlineStr">
        <is>
          <t>DIGIKEY-4500655961</t>
        </is>
      </c>
      <c r="D111" s="180" t="n">
        <v>44631</v>
      </c>
      <c r="E111" s="181" t="n">
        <v>144.51</v>
      </c>
      <c r="F111" s="182" t="n"/>
      <c r="G111" s="182" t="n"/>
      <c r="H111" s="182" t="n"/>
      <c r="I111" s="182" t="n"/>
      <c r="J111" s="182" t="n"/>
      <c r="K111" s="182" t="n"/>
      <c r="L111" s="182" t="n"/>
      <c r="M111" s="182" t="n"/>
      <c r="N111" s="182" t="n"/>
      <c r="O111" s="182" t="n"/>
      <c r="P111" s="182" t="n"/>
      <c r="Q111" s="182" t="n"/>
      <c r="R111" s="182" t="n"/>
      <c r="S111" s="182" t="n"/>
      <c r="T111" s="182" t="n"/>
      <c r="U111" s="182" t="n"/>
      <c r="V111" s="182" t="n"/>
      <c r="W111" s="182" t="n"/>
      <c r="X111" s="182" t="n"/>
      <c r="Y111" s="182" t="n"/>
      <c r="Z111" s="182" t="n"/>
      <c r="AA111" s="182" t="n"/>
      <c r="AB111" s="182" t="n"/>
      <c r="AC111" s="182" t="n"/>
      <c r="AD111" s="182" t="n"/>
      <c r="AE111" s="182" t="n"/>
      <c r="AF111" s="182" t="n"/>
      <c r="AG111" s="182" t="n"/>
      <c r="AH111" s="182" t="n"/>
      <c r="AI111" s="182" t="n"/>
      <c r="AJ111" s="182" t="n"/>
      <c r="AK111" s="182" t="n"/>
      <c r="AL111" s="182" t="n"/>
      <c r="AM111" s="182" t="n"/>
      <c r="AN111" s="182" t="n"/>
      <c r="AO111" s="182" t="n"/>
      <c r="AP111" s="182" t="n"/>
      <c r="AQ111" s="182" t="n"/>
      <c r="AR111" s="242" t="n">
        <v>144.51</v>
      </c>
      <c r="AS111" s="182" t="n"/>
      <c r="AT111" s="182" t="n"/>
      <c r="AU111" s="182" t="n"/>
      <c r="AV111" s="182" t="n"/>
      <c r="AW111" s="182" t="n"/>
      <c r="AX111" s="182" t="n"/>
      <c r="AY111" s="182" t="n"/>
      <c r="AZ111" s="182" t="n"/>
      <c r="BA111" s="182" t="n"/>
      <c r="BB111" s="182" t="n"/>
      <c r="BC111" s="182" t="n"/>
      <c r="BD111" s="182" t="n"/>
      <c r="BE111" s="182" t="n"/>
      <c r="BF111" s="182" t="n"/>
      <c r="BG111" s="182" t="n"/>
      <c r="BH111" s="182" t="n"/>
      <c r="BI111" s="182" t="n"/>
      <c r="BJ111" s="182" t="n"/>
      <c r="BK111" s="182" t="n"/>
      <c r="BL111" s="182" t="n"/>
      <c r="BM111" s="182" t="n"/>
      <c r="BN111" s="182" t="n"/>
      <c r="BO111" s="182" t="n"/>
      <c r="BP111" s="182" t="n"/>
      <c r="BQ111" s="182" t="n"/>
      <c r="BR111" s="182" t="n"/>
      <c r="BS111" s="182" t="n"/>
      <c r="BT111" s="182" t="n"/>
      <c r="BU111" s="182" t="n"/>
      <c r="BV111" s="182" t="n"/>
      <c r="BW111" s="182" t="n"/>
      <c r="BX111" s="182" t="n"/>
      <c r="BY111" s="182" t="n"/>
      <c r="BZ111" s="182" t="n"/>
      <c r="CA111" s="182" t="n"/>
      <c r="CB111" s="182" t="n"/>
      <c r="CC111" s="182" t="n"/>
      <c r="CD111" s="182" t="n"/>
      <c r="CE111" s="182" t="n"/>
      <c r="CF111" s="182" t="n"/>
      <c r="CG111" s="182" t="n"/>
      <c r="CH111" s="182" t="n"/>
      <c r="CI111" s="182" t="n"/>
      <c r="CJ111" s="182" t="n"/>
      <c r="CK111" s="182" t="n"/>
      <c r="CL111" s="182" t="n"/>
      <c r="CM111" s="182" t="n"/>
      <c r="CN111" s="182" t="n"/>
      <c r="CO111" s="182" t="n"/>
      <c r="CP111" s="182" t="n"/>
      <c r="CQ111" s="182" t="n"/>
      <c r="CR111" s="182" t="n"/>
      <c r="CS111" s="182" t="n"/>
      <c r="CT111" s="182" t="n"/>
      <c r="CU111" s="182" t="n"/>
      <c r="CV111" s="182" t="n"/>
      <c r="CW111" s="182" t="n"/>
      <c r="CX111" s="182" t="n"/>
      <c r="CY111" s="182" t="n"/>
      <c r="CZ111" s="182" t="n"/>
      <c r="DA111" s="182" t="n"/>
      <c r="DB111" s="182" t="n"/>
      <c r="DC111" s="182" t="n"/>
      <c r="DD111" s="182" t="n"/>
      <c r="DE111" s="182" t="n"/>
      <c r="DF111" s="182" t="n"/>
      <c r="DG111" s="182" t="n"/>
      <c r="DH111" s="182" t="n"/>
      <c r="DI111" s="182" t="n"/>
      <c r="DJ111" s="182" t="n"/>
      <c r="DK111" s="182" t="n"/>
      <c r="DL111" s="182" t="n"/>
      <c r="DM111" s="182" t="n"/>
      <c r="DN111" s="182" t="n"/>
      <c r="DO111" s="182" t="n"/>
      <c r="DP111" s="182" t="n"/>
      <c r="DQ111" s="182" t="n"/>
      <c r="DR111" s="182" t="n"/>
      <c r="DS111" s="182" t="n"/>
      <c r="DT111" s="182" t="n"/>
      <c r="DU111" s="182" t="n"/>
      <c r="DV111" s="182" t="n"/>
      <c r="DW111" s="182" t="n"/>
      <c r="DX111" s="182" t="n"/>
      <c r="DY111" s="182" t="n"/>
      <c r="DZ111" s="182" t="n"/>
      <c r="EA111" s="182" t="n"/>
      <c r="EB111" s="182" t="n"/>
      <c r="EC111" s="182" t="n"/>
      <c r="ED111" s="182" t="n"/>
      <c r="EE111" s="182" t="n"/>
      <c r="EF111" s="182" t="n"/>
      <c r="EG111" s="182" t="n"/>
      <c r="EH111" s="182" t="n"/>
      <c r="EI111" s="182" t="n"/>
      <c r="EJ111" s="182" t="n"/>
      <c r="EK111" s="182" t="n"/>
      <c r="EL111" s="182" t="n"/>
      <c r="EM111" s="182" t="n"/>
      <c r="EN111" s="182" t="n"/>
      <c r="EO111" s="182" t="n"/>
      <c r="EP111" s="182" t="n"/>
      <c r="EQ111" s="182" t="n"/>
      <c r="ER111" s="182" t="n"/>
      <c r="ES111" s="182" t="n"/>
      <c r="ET111" s="182" t="n"/>
      <c r="EU111" s="182" t="n"/>
      <c r="EV111" s="182" t="n"/>
      <c r="EW111" s="182" t="n"/>
      <c r="EX111" s="182" t="n"/>
      <c r="EY111" s="182" t="n"/>
      <c r="EZ111" s="182" t="n"/>
      <c r="FA111" s="182" t="n"/>
      <c r="FB111" s="182" t="n"/>
      <c r="FC111" s="182" t="n"/>
      <c r="FD111" s="182" t="n"/>
      <c r="FE111" s="182" t="n"/>
      <c r="FF111" s="182" t="n"/>
      <c r="FG111" s="182" t="n"/>
      <c r="FH111" s="182" t="n"/>
      <c r="FI111" s="182" t="n"/>
      <c r="FJ111" s="182" t="n"/>
      <c r="FK111" s="184" t="n"/>
      <c r="FL111" s="182" t="n"/>
      <c r="FM111" s="185">
        <f>SUM(F111:FL111)</f>
        <v/>
      </c>
      <c r="FN111" s="186">
        <f>E111-FM111</f>
        <v/>
      </c>
    </row>
    <row r="112" ht="18" customHeight="1">
      <c r="A112" s="5" t="n">
        <v>111</v>
      </c>
      <c r="B112" s="179" t="n">
        <v>44664</v>
      </c>
      <c r="C112" s="68" t="inlineStr">
        <is>
          <t>DIGIKEY-4500656524</t>
        </is>
      </c>
      <c r="D112" s="180" t="n">
        <v>44634</v>
      </c>
      <c r="E112" s="181" t="n">
        <v>8.25</v>
      </c>
      <c r="F112" s="182" t="n"/>
      <c r="G112" s="182" t="n"/>
      <c r="H112" s="182" t="n"/>
      <c r="I112" s="182" t="n"/>
      <c r="J112" s="182" t="n"/>
      <c r="K112" s="182" t="n"/>
      <c r="L112" s="182" t="n"/>
      <c r="M112" s="182" t="n"/>
      <c r="N112" s="182" t="n"/>
      <c r="O112" s="182" t="n"/>
      <c r="P112" s="182" t="n"/>
      <c r="Q112" s="182" t="n"/>
      <c r="R112" s="182" t="n"/>
      <c r="S112" s="182" t="n"/>
      <c r="T112" s="182" t="n"/>
      <c r="U112" s="182" t="n"/>
      <c r="V112" s="182" t="n"/>
      <c r="W112" s="182" t="n"/>
      <c r="X112" s="182" t="n"/>
      <c r="Y112" s="182" t="n"/>
      <c r="Z112" s="182" t="n"/>
      <c r="AA112" s="182" t="n"/>
      <c r="AB112" s="182" t="n"/>
      <c r="AC112" s="182" t="n"/>
      <c r="AD112" s="182" t="n"/>
      <c r="AE112" s="182" t="n"/>
      <c r="AF112" s="182" t="n"/>
      <c r="AG112" s="182" t="n"/>
      <c r="AH112" s="182" t="n"/>
      <c r="AI112" s="182" t="n"/>
      <c r="AJ112" s="182" t="n"/>
      <c r="AK112" s="182" t="n"/>
      <c r="AL112" s="182" t="n"/>
      <c r="AM112" s="182" t="n"/>
      <c r="AN112" s="182" t="n"/>
      <c r="AO112" s="182" t="n"/>
      <c r="AP112" s="182" t="n"/>
      <c r="AQ112" s="182" t="n"/>
      <c r="AR112" s="182" t="n"/>
      <c r="AS112" s="182" t="n"/>
      <c r="AT112" s="182" t="n"/>
      <c r="AU112" s="182" t="n"/>
      <c r="AV112" s="182" t="n"/>
      <c r="AW112" s="182" t="n"/>
      <c r="AX112" s="182" t="n"/>
      <c r="AY112" s="182" t="n"/>
      <c r="AZ112" s="182" t="n"/>
      <c r="BA112" s="182" t="n"/>
      <c r="BB112" s="182" t="n"/>
      <c r="BC112" s="182" t="n"/>
      <c r="BD112" s="182" t="n"/>
      <c r="BE112" s="182" t="n"/>
      <c r="BF112" s="182" t="n"/>
      <c r="BG112" s="182" t="n"/>
      <c r="BH112" s="182" t="n"/>
      <c r="BI112" s="182" t="n"/>
      <c r="BJ112" s="182" t="n"/>
      <c r="BK112" s="182" t="n"/>
      <c r="BL112" s="182" t="n"/>
      <c r="BM112" s="182" t="n"/>
      <c r="BN112" s="182" t="n"/>
      <c r="BO112" s="182" t="n"/>
      <c r="BP112" s="182" t="n"/>
      <c r="BQ112" s="182" t="n"/>
      <c r="BR112" s="182" t="n"/>
      <c r="BS112" s="182" t="n"/>
      <c r="BT112" s="182" t="n"/>
      <c r="BU112" s="182" t="n"/>
      <c r="BV112" s="182" t="n"/>
      <c r="BW112" s="182" t="n"/>
      <c r="BX112" s="182" t="n"/>
      <c r="BY112" s="182" t="n"/>
      <c r="BZ112" s="182" t="n"/>
      <c r="CA112" s="182" t="n"/>
      <c r="CB112" s="182" t="n"/>
      <c r="CC112" s="182" t="n"/>
      <c r="CD112" s="182" t="n"/>
      <c r="CE112" s="182" t="n"/>
      <c r="CF112" s="182" t="n"/>
      <c r="CG112" s="182" t="n"/>
      <c r="CH112" s="182" t="n"/>
      <c r="CI112" s="182" t="n"/>
      <c r="CJ112" s="182" t="n"/>
      <c r="CK112" s="182" t="n"/>
      <c r="CL112" s="182" t="n"/>
      <c r="CM112" s="182" t="n"/>
      <c r="CN112" s="182" t="n"/>
      <c r="CO112" s="182" t="n"/>
      <c r="CP112" s="182" t="n"/>
      <c r="CQ112" s="182" t="n"/>
      <c r="CR112" s="182" t="n"/>
      <c r="CS112" s="182" t="n"/>
      <c r="CT112" s="182" t="n"/>
      <c r="CU112" s="182" t="n"/>
      <c r="CV112" s="182" t="n"/>
      <c r="CW112" s="182" t="n"/>
      <c r="CX112" s="182" t="n"/>
      <c r="CY112" s="182" t="n"/>
      <c r="CZ112" s="182" t="n"/>
      <c r="DA112" s="182" t="n"/>
      <c r="DB112" s="182" t="n"/>
      <c r="DC112" s="182" t="n"/>
      <c r="DD112" s="182" t="n"/>
      <c r="DE112" s="182" t="n"/>
      <c r="DF112" s="182" t="n"/>
      <c r="DG112" s="182" t="n"/>
      <c r="DH112" s="182" t="n"/>
      <c r="DI112" s="182" t="n"/>
      <c r="DJ112" s="182" t="n"/>
      <c r="DK112" s="182" t="n"/>
      <c r="DL112" s="182" t="n"/>
      <c r="DM112" s="182" t="n"/>
      <c r="DN112" s="182" t="n"/>
      <c r="DO112" s="182" t="n"/>
      <c r="DP112" s="182" t="n"/>
      <c r="DQ112" s="182" t="n"/>
      <c r="DR112" s="182" t="n"/>
      <c r="DS112" s="182" t="n"/>
      <c r="DT112" s="182" t="n"/>
      <c r="DU112" s="182" t="n"/>
      <c r="DV112" s="182" t="n"/>
      <c r="DW112" s="182" t="n"/>
      <c r="DX112" s="182" t="n"/>
      <c r="DY112" s="182" t="n"/>
      <c r="DZ112" s="182" t="n"/>
      <c r="EA112" s="182" t="n"/>
      <c r="EB112" s="182" t="n"/>
      <c r="EC112" s="182" t="n"/>
      <c r="ED112" s="182" t="n"/>
      <c r="EE112" s="182" t="n"/>
      <c r="EF112" s="182" t="n"/>
      <c r="EG112" s="182" t="n"/>
      <c r="EH112" s="182" t="n"/>
      <c r="EI112" s="182" t="n"/>
      <c r="EJ112" s="182" t="n"/>
      <c r="EK112" s="182" t="n"/>
      <c r="EL112" s="182" t="n"/>
      <c r="EM112" s="182" t="n"/>
      <c r="EN112" s="182" t="n"/>
      <c r="EO112" s="182" t="n"/>
      <c r="EP112" s="182" t="n"/>
      <c r="EQ112" s="182" t="n"/>
      <c r="ER112" s="182" t="n"/>
      <c r="ES112" s="182" t="n"/>
      <c r="ET112" s="182" t="n"/>
      <c r="EU112" s="182" t="n"/>
      <c r="EV112" s="182" t="n"/>
      <c r="EW112" s="182" t="n"/>
      <c r="EX112" s="183" t="n">
        <v>8.25</v>
      </c>
      <c r="EY112" s="182" t="n"/>
      <c r="EZ112" s="182" t="n"/>
      <c r="FA112" s="182" t="n"/>
      <c r="FB112" s="182" t="n"/>
      <c r="FC112" s="182" t="n"/>
      <c r="FD112" s="182" t="n"/>
      <c r="FE112" s="182" t="n"/>
      <c r="FF112" s="182" t="n"/>
      <c r="FG112" s="182" t="n"/>
      <c r="FH112" s="182" t="n"/>
      <c r="FI112" s="182" t="n"/>
      <c r="FJ112" s="182" t="n"/>
      <c r="FK112" s="184" t="n"/>
      <c r="FL112" s="182" t="n"/>
      <c r="FM112" s="185">
        <f>SUM(F112:FL112)</f>
        <v/>
      </c>
      <c r="FN112" s="186">
        <f>E112-FM112</f>
        <v/>
      </c>
    </row>
    <row r="113" ht="18" customHeight="1">
      <c r="A113" s="5" t="n">
        <v>112</v>
      </c>
      <c r="B113" s="179" t="n">
        <v>44676</v>
      </c>
      <c r="C113" s="68" t="inlineStr">
        <is>
          <t>7-681-08011</t>
        </is>
      </c>
      <c r="D113" s="180" t="n">
        <v>44623</v>
      </c>
      <c r="E113" s="181" t="n">
        <v>1172.76</v>
      </c>
      <c r="F113" s="182" t="n"/>
      <c r="G113" s="182" t="n"/>
      <c r="H113" s="189" t="n">
        <v>11.31</v>
      </c>
      <c r="I113" s="182" t="n"/>
      <c r="J113" s="182" t="n"/>
      <c r="K113" s="182" t="n"/>
      <c r="L113" s="182" t="n"/>
      <c r="M113" s="182" t="n"/>
      <c r="N113" s="182" t="n"/>
      <c r="O113" s="182" t="n"/>
      <c r="P113" s="182" t="n"/>
      <c r="Q113" s="189" t="n">
        <v>10.9</v>
      </c>
      <c r="R113" s="182" t="n"/>
      <c r="S113" s="182" t="n"/>
      <c r="T113" s="182" t="n"/>
      <c r="U113" s="182" t="n"/>
      <c r="V113" s="182" t="n"/>
      <c r="W113" s="182" t="n"/>
      <c r="X113" s="182" t="n"/>
      <c r="Y113" s="182" t="n"/>
      <c r="Z113" s="182" t="n"/>
      <c r="AA113" s="182" t="n"/>
      <c r="AB113" s="189" t="n">
        <v>10.9</v>
      </c>
      <c r="AC113" s="182" t="n"/>
      <c r="AD113" s="182" t="n"/>
      <c r="AE113" s="182" t="n"/>
      <c r="AF113" s="182" t="n"/>
      <c r="AG113" s="182" t="n"/>
      <c r="AH113" s="182" t="n"/>
      <c r="AI113" s="182" t="n"/>
      <c r="AJ113" s="182" t="n"/>
      <c r="AK113" s="182" t="n"/>
      <c r="AL113" s="189" t="n">
        <v>91.48</v>
      </c>
      <c r="AM113" s="182" t="n"/>
      <c r="AN113" s="182" t="n"/>
      <c r="AO113" s="182" t="n"/>
      <c r="AP113" s="182" t="n"/>
      <c r="AQ113" s="182" t="n"/>
      <c r="AR113" s="182" t="n"/>
      <c r="AS113" s="182" t="n"/>
      <c r="AT113" s="182" t="n"/>
      <c r="AU113" s="189" t="n">
        <v>39.63</v>
      </c>
      <c r="AV113" s="182" t="n"/>
      <c r="AW113" s="182" t="n"/>
      <c r="AX113" s="182" t="n"/>
      <c r="AY113" s="189" t="n">
        <v>13.34</v>
      </c>
      <c r="AZ113" s="182" t="n"/>
      <c r="BA113" s="182" t="n"/>
      <c r="BB113" s="182" t="n"/>
      <c r="BC113" s="189" t="n">
        <v>9.59</v>
      </c>
      <c r="BD113" s="182" t="n"/>
      <c r="BE113" s="189" t="n">
        <v>27.16</v>
      </c>
      <c r="BF113" s="189" t="n">
        <v>11.35</v>
      </c>
      <c r="BG113" s="182" t="n"/>
      <c r="BH113" s="182" t="n"/>
      <c r="BI113" s="182" t="n"/>
      <c r="BJ113" s="182" t="n"/>
      <c r="BK113" s="182" t="n"/>
      <c r="BL113" s="182" t="n"/>
      <c r="BM113" s="182" t="n"/>
      <c r="BN113" s="182" t="n"/>
      <c r="BO113" s="182" t="n"/>
      <c r="BP113" s="182" t="n"/>
      <c r="BQ113" s="182" t="n"/>
      <c r="BR113" s="182" t="n"/>
      <c r="BS113" s="182" t="n"/>
      <c r="BT113" s="182" t="n"/>
      <c r="BU113" s="182" t="n"/>
      <c r="BV113" s="189" t="n">
        <v>10.9</v>
      </c>
      <c r="BW113" s="182" t="n"/>
      <c r="BX113" s="182" t="n"/>
      <c r="BY113" s="182" t="n"/>
      <c r="BZ113" s="189" t="n">
        <v>20.49</v>
      </c>
      <c r="CA113" s="182" t="n"/>
      <c r="CB113" s="189" t="n">
        <v>14.5</v>
      </c>
      <c r="CC113" s="182" t="n"/>
      <c r="CD113" s="182" t="n"/>
      <c r="CE113" s="182" t="n"/>
      <c r="CF113" s="182" t="n"/>
      <c r="CG113" s="182" t="n"/>
      <c r="CH113" s="182" t="n"/>
      <c r="CI113" s="182" t="n"/>
      <c r="CJ113" s="182" t="n"/>
      <c r="CK113" s="182" t="n"/>
      <c r="CL113" s="189" t="n">
        <v>35.03</v>
      </c>
      <c r="CM113" s="182" t="n"/>
      <c r="CN113" s="182" t="n"/>
      <c r="CO113" s="182" t="n"/>
      <c r="CP113" s="182" t="n"/>
      <c r="CQ113" s="189" t="n">
        <v>64.65000000000001</v>
      </c>
      <c r="CR113" s="189" t="n">
        <v>370.51</v>
      </c>
      <c r="CS113" s="182" t="n"/>
      <c r="CT113" s="182" t="n"/>
      <c r="CU113" s="182" t="n"/>
      <c r="CV113" s="182" t="n"/>
      <c r="CW113" s="182" t="n"/>
      <c r="CX113" s="182" t="n"/>
      <c r="CY113" s="189" t="n">
        <v>174.73</v>
      </c>
      <c r="CZ113" s="182" t="n"/>
      <c r="DA113" s="189" t="n">
        <v>16.3</v>
      </c>
      <c r="DB113" s="182" t="n"/>
      <c r="DC113" s="182" t="n"/>
      <c r="DD113" s="189" t="n">
        <v>19.41</v>
      </c>
      <c r="DE113" s="182" t="n"/>
      <c r="DF113" s="182" t="n"/>
      <c r="DG113" s="189" t="n">
        <v>23.78</v>
      </c>
      <c r="DH113" s="182" t="n"/>
      <c r="DI113" s="182" t="n"/>
      <c r="DJ113" s="189" t="n">
        <v>10.16</v>
      </c>
      <c r="DK113" s="182" t="n"/>
      <c r="DL113" s="182" t="n"/>
      <c r="DM113" s="182" t="n"/>
      <c r="DN113" s="182" t="n"/>
      <c r="DO113" s="182" t="n"/>
      <c r="DP113" s="182" t="n"/>
      <c r="DQ113" s="189" t="n">
        <v>14.83</v>
      </c>
      <c r="DR113" s="182" t="n"/>
      <c r="DS113" s="182" t="n"/>
      <c r="DT113" s="182" t="n"/>
      <c r="DU113" s="182" t="n"/>
      <c r="DV113" s="182" t="n"/>
      <c r="DW113" s="182" t="n"/>
      <c r="DX113" s="182" t="n"/>
      <c r="DY113" s="182" t="n"/>
      <c r="DZ113" s="182" t="n"/>
      <c r="EA113" s="182" t="n"/>
      <c r="EB113" s="189" t="n">
        <v>10.9</v>
      </c>
      <c r="EC113" s="182" t="n"/>
      <c r="ED113" s="182" t="n"/>
      <c r="EE113" s="182" t="n"/>
      <c r="EF113" s="182" t="n"/>
      <c r="EG113" s="182" t="n"/>
      <c r="EH113" s="182" t="n"/>
      <c r="EI113" s="182" t="n"/>
      <c r="EJ113" s="189" t="n">
        <v>123.35</v>
      </c>
      <c r="EK113" s="182" t="n"/>
      <c r="EL113" s="182" t="n"/>
      <c r="EM113" s="182" t="n"/>
      <c r="EN113" s="182" t="n"/>
      <c r="EO113" s="182" t="n"/>
      <c r="EP113" s="182" t="n"/>
      <c r="EQ113" s="182" t="n"/>
      <c r="ER113" s="189" t="n">
        <v>10.86</v>
      </c>
      <c r="ES113" s="182" t="n"/>
      <c r="ET113" s="182" t="n"/>
      <c r="EU113" s="182" t="n"/>
      <c r="EV113" s="182" t="n"/>
      <c r="EW113" s="182" t="n"/>
      <c r="EX113" s="182" t="n"/>
      <c r="EY113" s="182" t="n"/>
      <c r="EZ113" s="182" t="n"/>
      <c r="FA113" s="182" t="n"/>
      <c r="FB113" s="182" t="n"/>
      <c r="FC113" s="182" t="n"/>
      <c r="FD113" s="182" t="n"/>
      <c r="FE113" s="182" t="n"/>
      <c r="FF113" s="182" t="n"/>
      <c r="FG113" s="182" t="n"/>
      <c r="FH113" s="189" t="n">
        <v>14.5</v>
      </c>
      <c r="FI113" s="182" t="n"/>
      <c r="FJ113" s="189" t="n">
        <v>12.2</v>
      </c>
      <c r="FK113" s="184" t="n"/>
      <c r="FL113" s="182" t="n"/>
      <c r="FM113" s="185">
        <f>SUM(F113:FL113)</f>
        <v/>
      </c>
      <c r="FN113" s="186">
        <f>E113-FM113</f>
        <v/>
      </c>
    </row>
    <row r="114" ht="18" customHeight="1">
      <c r="A114" s="5" t="n">
        <v>113</v>
      </c>
      <c r="B114" s="179" t="n">
        <v>44676</v>
      </c>
      <c r="C114" s="68" t="inlineStr">
        <is>
          <t>3-472-10762</t>
        </is>
      </c>
      <c r="D114" s="180" t="n">
        <v>44624</v>
      </c>
      <c r="E114" s="181" t="n">
        <v>5147.91</v>
      </c>
      <c r="F114" s="182" t="n"/>
      <c r="G114" s="182" t="n"/>
      <c r="H114" s="189" t="n">
        <v>161.56</v>
      </c>
      <c r="I114" s="182" t="n"/>
      <c r="J114" s="182" t="n"/>
      <c r="K114" s="182" t="n"/>
      <c r="L114" s="182" t="n"/>
      <c r="M114" s="182" t="n"/>
      <c r="N114" s="182" t="n"/>
      <c r="O114" s="182" t="n"/>
      <c r="P114" s="182" t="n"/>
      <c r="Q114" s="182" t="n"/>
      <c r="R114" s="189" t="n">
        <v>140.25</v>
      </c>
      <c r="S114" s="182" t="n"/>
      <c r="T114" s="182" t="n"/>
      <c r="U114" s="182" t="n"/>
      <c r="V114" s="182" t="n"/>
      <c r="W114" s="182" t="n"/>
      <c r="X114" s="182" t="n"/>
      <c r="Y114" s="182" t="n"/>
      <c r="Z114" s="182" t="n"/>
      <c r="AA114" s="182" t="n"/>
      <c r="AB114" s="189" t="n">
        <v>210.1</v>
      </c>
      <c r="AC114" s="182" t="n"/>
      <c r="AD114" s="182" t="n"/>
      <c r="AE114" s="182" t="n"/>
      <c r="AF114" s="182" t="n"/>
      <c r="AG114" s="182" t="n"/>
      <c r="AH114" s="182" t="n"/>
      <c r="AI114" s="182" t="n"/>
      <c r="AJ114" s="182" t="n"/>
      <c r="AK114" s="182" t="n"/>
      <c r="AL114" s="189" t="n">
        <v>210.1</v>
      </c>
      <c r="AM114" s="182" t="n"/>
      <c r="AN114" s="182" t="n"/>
      <c r="AO114" s="182" t="n"/>
      <c r="AP114" s="182" t="n"/>
      <c r="AQ114" s="182" t="n"/>
      <c r="AR114" s="182" t="n"/>
      <c r="AS114" s="189" t="n">
        <v>302.48</v>
      </c>
      <c r="AT114" s="182" t="n"/>
      <c r="AU114" s="189" t="n">
        <v>103.68</v>
      </c>
      <c r="AV114" s="189" t="n">
        <v>456.82</v>
      </c>
      <c r="AW114" s="182" t="n"/>
      <c r="AX114" s="182" t="n"/>
      <c r="AY114" s="182" t="n"/>
      <c r="AZ114" s="182" t="n"/>
      <c r="BA114" s="182" t="n"/>
      <c r="BB114" s="182" t="n"/>
      <c r="BC114" s="182" t="n"/>
      <c r="BD114" s="182" t="n"/>
      <c r="BE114" s="182" t="n"/>
      <c r="BF114" s="182" t="n"/>
      <c r="BG114" s="182" t="n"/>
      <c r="BH114" s="182" t="n"/>
      <c r="BI114" s="182" t="n"/>
      <c r="BJ114" s="189" t="n">
        <v>458.03</v>
      </c>
      <c r="BK114" s="182" t="n"/>
      <c r="BL114" s="182" t="n"/>
      <c r="BM114" s="182" t="n"/>
      <c r="BN114" s="182" t="n"/>
      <c r="BO114" s="182" t="n"/>
      <c r="BP114" s="182" t="n"/>
      <c r="BQ114" s="182" t="n"/>
      <c r="BR114" s="182" t="n"/>
      <c r="BS114" s="182" t="n"/>
      <c r="BT114" s="182" t="n"/>
      <c r="BU114" s="182" t="n"/>
      <c r="BV114" s="182" t="n"/>
      <c r="BW114" s="182" t="n"/>
      <c r="BX114" s="182" t="n"/>
      <c r="BY114" s="182" t="n"/>
      <c r="BZ114" s="182" t="n"/>
      <c r="CA114" s="182" t="n"/>
      <c r="CB114" s="189" t="n">
        <v>165.61</v>
      </c>
      <c r="CC114" s="182" t="n"/>
      <c r="CD114" s="182" t="n"/>
      <c r="CE114" s="182" t="n"/>
      <c r="CF114" s="182" t="n"/>
      <c r="CG114" s="182" t="n"/>
      <c r="CH114" s="182" t="n"/>
      <c r="CI114" s="182" t="n"/>
      <c r="CJ114" s="182" t="n"/>
      <c r="CK114" s="182" t="n"/>
      <c r="CL114" s="182" t="n"/>
      <c r="CM114" s="182" t="n"/>
      <c r="CN114" s="182" t="n"/>
      <c r="CO114" s="182" t="n"/>
      <c r="CP114" s="182" t="n"/>
      <c r="CQ114" s="182" t="n"/>
      <c r="CR114" s="189" t="n">
        <v>1435.23</v>
      </c>
      <c r="CS114" s="182" t="n"/>
      <c r="CT114" s="182" t="n"/>
      <c r="CU114" s="182" t="n"/>
      <c r="CV114" s="182" t="n"/>
      <c r="CW114" s="182" t="n"/>
      <c r="CX114" s="182" t="n"/>
      <c r="CY114" s="182" t="n"/>
      <c r="CZ114" s="189" t="n">
        <v>208.35</v>
      </c>
      <c r="DA114" s="182" t="n"/>
      <c r="DB114" s="182" t="n"/>
      <c r="DC114" s="182" t="n"/>
      <c r="DD114" s="189" t="n">
        <v>127.55</v>
      </c>
      <c r="DE114" s="182" t="n"/>
      <c r="DF114" s="182" t="n"/>
      <c r="DG114" s="182" t="n"/>
      <c r="DH114" s="189" t="n">
        <v>219.23</v>
      </c>
      <c r="DI114" s="182" t="n"/>
      <c r="DJ114" s="182" t="n"/>
      <c r="DK114" s="182" t="n"/>
      <c r="DL114" s="182" t="n"/>
      <c r="DM114" s="189" t="n">
        <v>202.63</v>
      </c>
      <c r="DN114" s="182" t="n"/>
      <c r="DO114" s="189" t="n">
        <v>123.14</v>
      </c>
      <c r="DP114" s="182" t="n"/>
      <c r="DQ114" s="182" t="n"/>
      <c r="DR114" s="182" t="n"/>
      <c r="DS114" s="182" t="n"/>
      <c r="DT114" s="182" t="n"/>
      <c r="DU114" s="189" t="n">
        <v>140.25</v>
      </c>
      <c r="DV114" s="182" t="n"/>
      <c r="DW114" s="182" t="n"/>
      <c r="DX114" s="182" t="n"/>
      <c r="DY114" s="182" t="n"/>
      <c r="DZ114" s="182" t="n"/>
      <c r="EA114" s="189" t="n">
        <v>123.57</v>
      </c>
      <c r="EB114" s="182" t="n"/>
      <c r="EC114" s="182" t="n"/>
      <c r="ED114" s="182" t="n"/>
      <c r="EE114" s="182" t="n"/>
      <c r="EF114" s="182" t="n"/>
      <c r="EG114" s="182" t="n"/>
      <c r="EH114" s="182" t="n"/>
      <c r="EI114" s="182" t="n"/>
      <c r="EJ114" s="182" t="n"/>
      <c r="EK114" s="189" t="n">
        <v>220.13</v>
      </c>
      <c r="EL114" s="182" t="n"/>
      <c r="EM114" s="182" t="n"/>
      <c r="EN114" s="182" t="n"/>
      <c r="EO114" s="182" t="n"/>
      <c r="EP114" s="182" t="n"/>
      <c r="EQ114" s="182" t="n"/>
      <c r="ER114" s="189" t="n">
        <v>59.31</v>
      </c>
      <c r="ES114" s="182" t="n"/>
      <c r="ET114" s="182" t="n"/>
      <c r="EU114" s="189" t="n">
        <v>79.89</v>
      </c>
      <c r="EV114" s="182" t="n"/>
      <c r="EW114" s="182" t="n"/>
      <c r="EX114" s="182" t="n"/>
      <c r="EY114" s="182" t="n"/>
      <c r="EZ114" s="182" t="n"/>
      <c r="FA114" s="182" t="n"/>
      <c r="FB114" s="182" t="n"/>
      <c r="FC114" s="182" t="n"/>
      <c r="FD114" s="182" t="n"/>
      <c r="FE114" s="182" t="n"/>
      <c r="FF114" s="182" t="n"/>
      <c r="FG114" s="182" t="n"/>
      <c r="FH114" s="182" t="n"/>
      <c r="FI114" s="182" t="n"/>
      <c r="FJ114" s="182" t="n"/>
      <c r="FK114" s="184" t="n"/>
      <c r="FL114" s="182" t="n"/>
      <c r="FM114" s="185">
        <f>SUM(F114:FL114)</f>
        <v/>
      </c>
      <c r="FN114" s="186">
        <f>E114-FM114</f>
        <v/>
      </c>
    </row>
    <row r="115" ht="18" customHeight="1">
      <c r="A115" s="5" t="n">
        <v>114</v>
      </c>
      <c r="B115" s="179" t="n">
        <v>44676</v>
      </c>
      <c r="C115" s="68" t="inlineStr">
        <is>
          <t>7-688-57387</t>
        </is>
      </c>
      <c r="D115" s="180" t="n">
        <v>44630</v>
      </c>
      <c r="E115" s="181" t="n">
        <v>2216.31</v>
      </c>
      <c r="F115" s="182" t="n"/>
      <c r="G115" s="182" t="n"/>
      <c r="H115" s="189" t="n">
        <v>22.52</v>
      </c>
      <c r="I115" s="182" t="n"/>
      <c r="J115" s="182" t="n"/>
      <c r="K115" s="182" t="n"/>
      <c r="L115" s="182" t="n"/>
      <c r="M115" s="182" t="n"/>
      <c r="N115" s="182" t="n"/>
      <c r="O115" s="182" t="n"/>
      <c r="P115" s="182" t="n"/>
      <c r="Q115" s="182" t="n"/>
      <c r="R115" s="182" t="n"/>
      <c r="S115" s="182" t="n"/>
      <c r="T115" s="182" t="n"/>
      <c r="U115" s="189" t="n">
        <v>182.55</v>
      </c>
      <c r="V115" s="182" t="n"/>
      <c r="W115" s="182" t="n"/>
      <c r="X115" s="189" t="n">
        <v>35.53</v>
      </c>
      <c r="Y115" s="182" t="n"/>
      <c r="Z115" s="182" t="n"/>
      <c r="AA115" s="182" t="n"/>
      <c r="AB115" s="189" t="n">
        <v>76.73999999999999</v>
      </c>
      <c r="AC115" s="182" t="n"/>
      <c r="AD115" s="189" t="n">
        <v>81.51000000000001</v>
      </c>
      <c r="AE115" s="182" t="n"/>
      <c r="AF115" s="182" t="n"/>
      <c r="AG115" s="182" t="n"/>
      <c r="AH115" s="182" t="n"/>
      <c r="AI115" s="182" t="n"/>
      <c r="AJ115" s="189" t="n">
        <v>108.68</v>
      </c>
      <c r="AK115" s="182" t="n"/>
      <c r="AL115" s="189" t="n">
        <v>156.33</v>
      </c>
      <c r="AM115" s="189" t="n">
        <v>30.43</v>
      </c>
      <c r="AN115" s="189" t="n">
        <v>99.01000000000001</v>
      </c>
      <c r="AO115" s="189" t="n">
        <v>17.57</v>
      </c>
      <c r="AP115" s="182" t="n"/>
      <c r="AQ115" s="189" t="n">
        <v>38.45</v>
      </c>
      <c r="AR115" s="182" t="n"/>
      <c r="AS115" s="182" t="n"/>
      <c r="AT115" s="182" t="n"/>
      <c r="AU115" s="189" t="n">
        <v>74.06999999999999</v>
      </c>
      <c r="AV115" s="182" t="n"/>
      <c r="AW115" s="182" t="n"/>
      <c r="AX115" s="182" t="n"/>
      <c r="AY115" s="182" t="n"/>
      <c r="AZ115" s="182" t="n"/>
      <c r="BA115" s="182" t="n"/>
      <c r="BB115" s="189" t="n">
        <v>9.56</v>
      </c>
      <c r="BC115" s="182" t="n"/>
      <c r="BD115" s="182" t="n"/>
      <c r="BE115" s="182" t="n"/>
      <c r="BF115" s="189" t="n">
        <v>40.05</v>
      </c>
      <c r="BG115" s="182" t="n"/>
      <c r="BH115" s="182" t="n"/>
      <c r="BI115" s="182" t="n"/>
      <c r="BJ115" s="189" t="n">
        <v>10.05</v>
      </c>
      <c r="BK115" s="182" t="n"/>
      <c r="BL115" s="182" t="n"/>
      <c r="BM115" s="182" t="n"/>
      <c r="BN115" s="182" t="n"/>
      <c r="BO115" s="182" t="n"/>
      <c r="BP115" s="182" t="n"/>
      <c r="BQ115" s="182" t="n"/>
      <c r="BR115" s="182" t="n"/>
      <c r="BS115" s="182" t="n"/>
      <c r="BT115" s="182" t="n"/>
      <c r="BU115" s="182" t="n"/>
      <c r="BV115" s="182" t="n"/>
      <c r="BW115" s="182" t="n"/>
      <c r="BX115" s="182" t="n"/>
      <c r="BY115" s="182" t="n"/>
      <c r="BZ115" s="189" t="n">
        <v>23.19</v>
      </c>
      <c r="CA115" s="182" t="n"/>
      <c r="CB115" s="189" t="n">
        <v>7.09</v>
      </c>
      <c r="CC115" s="182" t="n"/>
      <c r="CD115" s="189" t="n">
        <v>10.64</v>
      </c>
      <c r="CE115" s="182" t="n"/>
      <c r="CF115" s="182" t="n"/>
      <c r="CG115" s="182" t="n"/>
      <c r="CH115" s="182" t="n"/>
      <c r="CI115" s="182" t="n"/>
      <c r="CJ115" s="182" t="n"/>
      <c r="CK115" s="182" t="n"/>
      <c r="CL115" s="182" t="n"/>
      <c r="CM115" s="182" t="n"/>
      <c r="CN115" s="182" t="n"/>
      <c r="CO115" s="182" t="n"/>
      <c r="CP115" s="182" t="n"/>
      <c r="CQ115" s="189" t="n">
        <v>39.51</v>
      </c>
      <c r="CR115" s="189" t="n">
        <v>583.12</v>
      </c>
      <c r="CS115" s="182" t="n"/>
      <c r="CT115" s="182" t="n"/>
      <c r="CU115" s="182" t="n"/>
      <c r="CV115" s="182" t="n"/>
      <c r="CW115" s="189" t="n">
        <v>76.48999999999999</v>
      </c>
      <c r="CX115" s="182" t="n"/>
      <c r="CY115" s="189" t="n">
        <v>21.86</v>
      </c>
      <c r="CZ115" s="182" t="n"/>
      <c r="DA115" s="182" t="n"/>
      <c r="DB115" s="182" t="n"/>
      <c r="DC115" s="182" t="n"/>
      <c r="DD115" s="189" t="n">
        <v>52.54</v>
      </c>
      <c r="DE115" s="189" t="n">
        <v>30.95</v>
      </c>
      <c r="DF115" s="182" t="n"/>
      <c r="DG115" s="182" t="n"/>
      <c r="DH115" s="182" t="n"/>
      <c r="DI115" s="182" t="n"/>
      <c r="DJ115" s="189" t="n">
        <v>13.62</v>
      </c>
      <c r="DK115" s="182" t="n"/>
      <c r="DL115" s="182" t="n"/>
      <c r="DM115" s="189" t="n">
        <v>21.53</v>
      </c>
      <c r="DN115" s="182" t="n"/>
      <c r="DO115" s="189" t="n">
        <v>14.33</v>
      </c>
      <c r="DP115" s="182" t="n"/>
      <c r="DQ115" s="182" t="n"/>
      <c r="DR115" s="182" t="n"/>
      <c r="DS115" s="182" t="n"/>
      <c r="DT115" s="182" t="n"/>
      <c r="DU115" s="182" t="n"/>
      <c r="DV115" s="182" t="n"/>
      <c r="DW115" s="182" t="n"/>
      <c r="DX115" s="182" t="n"/>
      <c r="DY115" s="182" t="n"/>
      <c r="DZ115" s="189" t="n">
        <v>30.81</v>
      </c>
      <c r="EA115" s="182" t="n"/>
      <c r="EB115" s="182" t="n"/>
      <c r="EC115" s="182" t="n"/>
      <c r="ED115" s="182" t="n"/>
      <c r="EE115" s="182" t="n"/>
      <c r="EF115" s="182" t="n"/>
      <c r="EG115" s="182" t="n"/>
      <c r="EH115" s="182" t="n"/>
      <c r="EI115" s="182" t="n"/>
      <c r="EJ115" s="182" t="n"/>
      <c r="EK115" s="182" t="n"/>
      <c r="EL115" s="182" t="n"/>
      <c r="EM115" s="189" t="n">
        <v>46.36</v>
      </c>
      <c r="EN115" s="182" t="n"/>
      <c r="EO115" s="182" t="n"/>
      <c r="EP115" s="182" t="n"/>
      <c r="EQ115" s="182" t="n"/>
      <c r="ER115" s="189" t="n">
        <v>50.62</v>
      </c>
      <c r="ES115" s="182" t="n"/>
      <c r="ET115" s="182" t="n"/>
      <c r="EU115" s="182" t="n"/>
      <c r="EV115" s="189" t="n">
        <v>33.36</v>
      </c>
      <c r="EW115" s="182" t="n"/>
      <c r="EX115" s="182" t="n"/>
      <c r="EY115" s="189" t="n">
        <v>101.54</v>
      </c>
      <c r="EZ115" s="182" t="n"/>
      <c r="FA115" s="182" t="n"/>
      <c r="FB115" s="182" t="n"/>
      <c r="FC115" s="182" t="n"/>
      <c r="FD115" s="182" t="n"/>
      <c r="FE115" s="182" t="n"/>
      <c r="FF115" s="182" t="n"/>
      <c r="FG115" s="182" t="n"/>
      <c r="FH115" s="189" t="n">
        <v>47.8</v>
      </c>
      <c r="FI115" s="182" t="n"/>
      <c r="FJ115" s="189" t="n">
        <v>27.9</v>
      </c>
      <c r="FK115" s="184" t="n"/>
      <c r="FL115" s="182" t="n"/>
      <c r="FM115" s="185">
        <f>SUM(F115:FL115)</f>
        <v/>
      </c>
      <c r="FN115" s="186">
        <f>E115-FM115</f>
        <v/>
      </c>
    </row>
    <row r="116" ht="18" customHeight="1">
      <c r="A116" s="5" t="n">
        <v>115</v>
      </c>
      <c r="B116" s="179" t="n">
        <v>44676</v>
      </c>
      <c r="C116" s="68" t="inlineStr">
        <is>
          <t>7-696-04509</t>
        </is>
      </c>
      <c r="D116" s="180" t="n">
        <v>44637</v>
      </c>
      <c r="E116" s="181" t="n">
        <v>2077.3</v>
      </c>
      <c r="F116" s="182" t="n"/>
      <c r="G116" s="182" t="n"/>
      <c r="H116" s="189" t="n">
        <v>12.61</v>
      </c>
      <c r="I116" s="182" t="n"/>
      <c r="J116" s="182" t="n"/>
      <c r="K116" s="182" t="n"/>
      <c r="L116" s="182" t="n"/>
      <c r="M116" s="182" t="n"/>
      <c r="N116" s="182" t="n"/>
      <c r="O116" s="182" t="n"/>
      <c r="P116" s="182" t="n"/>
      <c r="Q116" s="182" t="n"/>
      <c r="R116" s="182" t="n"/>
      <c r="S116" s="182" t="n"/>
      <c r="T116" s="182" t="n"/>
      <c r="U116" s="189" t="n">
        <v>58.59</v>
      </c>
      <c r="V116" s="182" t="n"/>
      <c r="W116" s="182" t="n"/>
      <c r="X116" s="182" t="n"/>
      <c r="Y116" s="182" t="n"/>
      <c r="Z116" s="182" t="n"/>
      <c r="AA116" s="182" t="n"/>
      <c r="AB116" s="189" t="n">
        <v>32.76</v>
      </c>
      <c r="AC116" s="189" t="n">
        <v>13.33</v>
      </c>
      <c r="AD116" s="189" t="n">
        <v>22.91</v>
      </c>
      <c r="AE116" s="182" t="n"/>
      <c r="AF116" s="182" t="n"/>
      <c r="AG116" s="182" t="n"/>
      <c r="AH116" s="182" t="n"/>
      <c r="AI116" s="182" t="n"/>
      <c r="AJ116" s="189" t="n">
        <v>19.57</v>
      </c>
      <c r="AK116" s="189" t="n">
        <v>13.33</v>
      </c>
      <c r="AL116" s="189" t="n">
        <v>30.46</v>
      </c>
      <c r="AM116" s="182" t="n"/>
      <c r="AN116" s="182" t="n"/>
      <c r="AO116" s="182" t="n"/>
      <c r="AP116" s="182" t="n"/>
      <c r="AQ116" s="189" t="n">
        <v>17.8</v>
      </c>
      <c r="AR116" s="182" t="n"/>
      <c r="AS116" s="182" t="n"/>
      <c r="AT116" s="182" t="n"/>
      <c r="AU116" s="189" t="n">
        <v>48.96</v>
      </c>
      <c r="AV116" s="189" t="n">
        <v>144.64</v>
      </c>
      <c r="AW116" s="182" t="n"/>
      <c r="AX116" s="189" t="n">
        <v>20.76</v>
      </c>
      <c r="AY116" s="182" t="n"/>
      <c r="AZ116" s="182" t="n"/>
      <c r="BA116" s="182" t="n"/>
      <c r="BB116" s="189" t="n">
        <v>6.36</v>
      </c>
      <c r="BC116" s="182" t="n"/>
      <c r="BD116" s="182" t="n"/>
      <c r="BE116" s="189" t="n">
        <v>11.18</v>
      </c>
      <c r="BF116" s="189" t="n">
        <v>11.55</v>
      </c>
      <c r="BG116" s="182" t="n"/>
      <c r="BH116" s="182" t="n"/>
      <c r="BI116" s="182" t="n"/>
      <c r="BJ116" s="182" t="n"/>
      <c r="BK116" s="182" t="n"/>
      <c r="BL116" s="182" t="n"/>
      <c r="BM116" s="182" t="n"/>
      <c r="BN116" s="182" t="n"/>
      <c r="BO116" s="182" t="n"/>
      <c r="BP116" s="182" t="n"/>
      <c r="BQ116" s="182" t="n"/>
      <c r="BR116" s="182" t="n"/>
      <c r="BS116" s="182" t="n"/>
      <c r="BT116" s="189" t="n">
        <v>50.6</v>
      </c>
      <c r="BU116" s="182" t="n"/>
      <c r="BV116" s="182" t="n"/>
      <c r="BW116" s="182" t="n"/>
      <c r="BX116" s="182" t="n"/>
      <c r="BY116" s="182" t="n"/>
      <c r="BZ116" s="189" t="n">
        <v>9.76</v>
      </c>
      <c r="CA116" s="189" t="n">
        <v>11.1</v>
      </c>
      <c r="CB116" s="189" t="n">
        <v>10.88</v>
      </c>
      <c r="CC116" s="182" t="n"/>
      <c r="CD116" s="182" t="n"/>
      <c r="CE116" s="182" t="n"/>
      <c r="CF116" s="182" t="n"/>
      <c r="CG116" s="189" t="n">
        <v>43</v>
      </c>
      <c r="CH116" s="189" t="n">
        <v>61.01</v>
      </c>
      <c r="CI116" s="182" t="n"/>
      <c r="CJ116" s="182" t="n"/>
      <c r="CK116" s="182" t="n"/>
      <c r="CL116" s="182" t="n"/>
      <c r="CM116" s="182" t="n"/>
      <c r="CN116" s="182" t="n"/>
      <c r="CO116" s="182" t="n"/>
      <c r="CP116" s="182" t="n"/>
      <c r="CQ116" s="189" t="n">
        <v>23.82</v>
      </c>
      <c r="CR116" s="189" t="n">
        <v>288.31</v>
      </c>
      <c r="CS116" s="182" t="n"/>
      <c r="CT116" s="182" t="n"/>
      <c r="CU116" s="182" t="n"/>
      <c r="CV116" s="182" t="n"/>
      <c r="CW116" s="182" t="n"/>
      <c r="CX116" s="182" t="n"/>
      <c r="CY116" s="189" t="n">
        <v>29.98</v>
      </c>
      <c r="CZ116" s="182" t="n"/>
      <c r="DA116" s="182" t="n"/>
      <c r="DB116" s="182" t="n"/>
      <c r="DC116" s="182" t="n"/>
      <c r="DD116" s="182" t="n"/>
      <c r="DE116" s="182" t="n"/>
      <c r="DF116" s="189" t="n">
        <v>69.02</v>
      </c>
      <c r="DG116" s="189" t="n">
        <v>86.25</v>
      </c>
      <c r="DH116" s="182" t="n"/>
      <c r="DI116" s="182" t="n"/>
      <c r="DJ116" s="189" t="n">
        <v>62.4</v>
      </c>
      <c r="DK116" s="182" t="n"/>
      <c r="DL116" s="182" t="n"/>
      <c r="DM116" s="189" t="n">
        <v>10.88</v>
      </c>
      <c r="DN116" s="182" t="n"/>
      <c r="DO116" s="189" t="n">
        <v>14.33</v>
      </c>
      <c r="DP116" s="189" t="n">
        <v>25.88</v>
      </c>
      <c r="DQ116" s="182" t="n"/>
      <c r="DR116" s="182" t="n"/>
      <c r="DS116" s="182" t="n"/>
      <c r="DT116" s="182" t="n"/>
      <c r="DU116" s="182" t="n"/>
      <c r="DV116" s="182" t="n"/>
      <c r="DW116" s="182" t="n"/>
      <c r="DX116" s="182" t="n"/>
      <c r="DY116" s="182" t="n"/>
      <c r="DZ116" s="182" t="n"/>
      <c r="EA116" s="182" t="n"/>
      <c r="EB116" s="182" t="n"/>
      <c r="EC116" s="182" t="n"/>
      <c r="ED116" s="182" t="n"/>
      <c r="EE116" s="182" t="n"/>
      <c r="EF116" s="189" t="n">
        <v>20.86</v>
      </c>
      <c r="EG116" s="182" t="n"/>
      <c r="EH116" s="182" t="n"/>
      <c r="EI116" s="189" t="n">
        <v>8.92</v>
      </c>
      <c r="EJ116" s="189" t="n">
        <v>165.39</v>
      </c>
      <c r="EK116" s="189" t="n">
        <v>370.87</v>
      </c>
      <c r="EL116" s="182" t="n"/>
      <c r="EM116" s="182" t="n"/>
      <c r="EN116" s="182" t="n"/>
      <c r="EO116" s="182" t="n"/>
      <c r="EP116" s="182" t="n"/>
      <c r="EQ116" s="182" t="n"/>
      <c r="ER116" s="182" t="n"/>
      <c r="ES116" s="182" t="n"/>
      <c r="ET116" s="189" t="n">
        <v>13.33</v>
      </c>
      <c r="EU116" s="189" t="n">
        <v>11.1</v>
      </c>
      <c r="EV116" s="182" t="n"/>
      <c r="EW116" s="182" t="n"/>
      <c r="EX116" s="189" t="n">
        <v>71.22</v>
      </c>
      <c r="EY116" s="189" t="n">
        <v>101.9</v>
      </c>
      <c r="EZ116" s="182" t="n"/>
      <c r="FA116" s="182" t="n"/>
      <c r="FB116" s="182" t="n"/>
      <c r="FC116" s="182" t="n"/>
      <c r="FD116" s="182" t="n"/>
      <c r="FE116" s="182" t="n"/>
      <c r="FF116" s="182" t="n"/>
      <c r="FG116" s="182" t="n"/>
      <c r="FH116" s="182" t="n"/>
      <c r="FI116" s="182" t="n"/>
      <c r="FJ116" s="182" t="n"/>
      <c r="FK116" s="201" t="n">
        <v>51.68</v>
      </c>
      <c r="FL116" s="182" t="n"/>
      <c r="FM116" s="185">
        <f>SUM(F116:FL116)</f>
        <v/>
      </c>
      <c r="FN116" s="186">
        <f>E116-FM116</f>
        <v/>
      </c>
    </row>
    <row r="117" ht="18" customHeight="1">
      <c r="A117" s="5" t="n">
        <v>116</v>
      </c>
      <c r="B117" s="179" t="n">
        <v>44676</v>
      </c>
      <c r="C117" s="68" t="inlineStr">
        <is>
          <t>3-474-45254</t>
        </is>
      </c>
      <c r="D117" s="180" t="n">
        <v>44631</v>
      </c>
      <c r="E117" s="181" t="n">
        <v>9490.77</v>
      </c>
      <c r="F117" s="182" t="n"/>
      <c r="G117" s="182" t="n"/>
      <c r="H117" s="182" t="n"/>
      <c r="I117" s="182" t="n"/>
      <c r="J117" s="182" t="n"/>
      <c r="K117" s="182" t="n"/>
      <c r="L117" s="182" t="n"/>
      <c r="M117" s="182" t="n"/>
      <c r="N117" s="182" t="n"/>
      <c r="O117" s="182" t="n"/>
      <c r="P117" s="182" t="n"/>
      <c r="Q117" s="182" t="n"/>
      <c r="R117" s="182" t="n"/>
      <c r="S117" s="182" t="n"/>
      <c r="T117" s="182" t="n"/>
      <c r="U117" s="182" t="n"/>
      <c r="V117" s="182" t="n"/>
      <c r="W117" s="182" t="n"/>
      <c r="X117" s="182" t="n"/>
      <c r="Y117" s="182" t="n"/>
      <c r="Z117" s="182" t="n"/>
      <c r="AA117" s="182" t="n"/>
      <c r="AB117" s="182" t="n"/>
      <c r="AC117" s="189" t="n">
        <v>201.93</v>
      </c>
      <c r="AD117" s="182" t="n"/>
      <c r="AE117" s="182" t="n"/>
      <c r="AF117" s="182" t="n"/>
      <c r="AG117" s="182" t="n"/>
      <c r="AH117" s="182" t="n"/>
      <c r="AI117" s="182" t="n"/>
      <c r="AJ117" s="182" t="n"/>
      <c r="AK117" s="182" t="n"/>
      <c r="AL117" s="189" t="n">
        <v>428.16</v>
      </c>
      <c r="AM117" s="182" t="n"/>
      <c r="AN117" s="182" t="n"/>
      <c r="AO117" s="182" t="n"/>
      <c r="AP117" s="182" t="n"/>
      <c r="AQ117" s="182" t="n"/>
      <c r="AR117" s="182" t="n"/>
      <c r="AS117" s="182" t="n"/>
      <c r="AT117" s="182" t="n"/>
      <c r="AU117" s="189" t="n">
        <v>912.71</v>
      </c>
      <c r="AV117" s="189" t="n">
        <v>56.56</v>
      </c>
      <c r="AW117" s="182" t="n"/>
      <c r="AX117" s="182" t="n"/>
      <c r="AY117" s="182" t="n"/>
      <c r="AZ117" s="182" t="n"/>
      <c r="BA117" s="182" t="n"/>
      <c r="BB117" s="182" t="n"/>
      <c r="BC117" s="189" t="n">
        <v>392.66</v>
      </c>
      <c r="BD117" s="182" t="n"/>
      <c r="BE117" s="182" t="n"/>
      <c r="BF117" s="182" t="n"/>
      <c r="BG117" s="182" t="n"/>
      <c r="BH117" s="182" t="n"/>
      <c r="BI117" s="182" t="n"/>
      <c r="BJ117" s="182" t="n"/>
      <c r="BK117" s="182" t="n"/>
      <c r="BL117" s="182" t="n"/>
      <c r="BM117" s="182" t="n"/>
      <c r="BN117" s="189" t="n">
        <v>107.97</v>
      </c>
      <c r="BO117" s="182" t="n"/>
      <c r="BP117" s="182" t="n"/>
      <c r="BQ117" s="182" t="n"/>
      <c r="BR117" s="182" t="n"/>
      <c r="BS117" s="182" t="n"/>
      <c r="BT117" s="182" t="n"/>
      <c r="BU117" s="182" t="n"/>
      <c r="BV117" s="189" t="n">
        <v>181.76</v>
      </c>
      <c r="BW117" s="182" t="n"/>
      <c r="BX117" s="182" t="n"/>
      <c r="BY117" s="182" t="n"/>
      <c r="BZ117" s="182" t="n"/>
      <c r="CA117" s="182" t="n"/>
      <c r="CB117" s="182" t="n"/>
      <c r="CC117" s="182" t="n"/>
      <c r="CD117" s="182" t="n"/>
      <c r="CE117" s="182" t="n"/>
      <c r="CF117" s="182" t="n"/>
      <c r="CG117" s="182" t="n"/>
      <c r="CH117" s="182" t="n"/>
      <c r="CI117" s="189" t="n">
        <v>80.03</v>
      </c>
      <c r="CJ117" s="182" t="n"/>
      <c r="CK117" s="182" t="n"/>
      <c r="CL117" s="182" t="n"/>
      <c r="CM117" s="182" t="n"/>
      <c r="CN117" s="182" t="n"/>
      <c r="CO117" s="189" t="n">
        <v>470.5</v>
      </c>
      <c r="CP117" s="182" t="n"/>
      <c r="CQ117" s="189" t="n">
        <v>431.77</v>
      </c>
      <c r="CR117" s="189" t="n">
        <v>658.88</v>
      </c>
      <c r="CS117" s="182" t="n"/>
      <c r="CT117" s="182" t="n"/>
      <c r="CU117" s="182" t="n"/>
      <c r="CV117" s="182" t="n"/>
      <c r="CW117" s="182" t="n"/>
      <c r="CX117" s="182" t="n"/>
      <c r="CY117" s="182" t="n"/>
      <c r="CZ117" s="182" t="n"/>
      <c r="DA117" s="182" t="n"/>
      <c r="DB117" s="182" t="n"/>
      <c r="DC117" s="182" t="n"/>
      <c r="DD117" s="182" t="n"/>
      <c r="DE117" s="182" t="n"/>
      <c r="DF117" s="182" t="n"/>
      <c r="DG117" s="182" t="n"/>
      <c r="DH117" s="189" t="n">
        <v>123.14</v>
      </c>
      <c r="DI117" s="182" t="n"/>
      <c r="DJ117" s="182" t="n"/>
      <c r="DK117" s="182" t="n"/>
      <c r="DL117" s="182" t="n"/>
      <c r="DM117" s="189" t="n">
        <v>880.49</v>
      </c>
      <c r="DN117" s="182" t="n"/>
      <c r="DO117" s="189" t="n">
        <v>858.23</v>
      </c>
      <c r="DP117" s="189" t="n">
        <v>209.36</v>
      </c>
      <c r="DQ117" s="182" t="n"/>
      <c r="DR117" s="182" t="n"/>
      <c r="DS117" s="182" t="n"/>
      <c r="DT117" s="182" t="n"/>
      <c r="DU117" s="182" t="n"/>
      <c r="DV117" s="182" t="n"/>
      <c r="DW117" s="182" t="n"/>
      <c r="DX117" s="182" t="n"/>
      <c r="DY117" s="182" t="n"/>
      <c r="DZ117" s="182" t="n"/>
      <c r="EA117" s="182" t="n"/>
      <c r="EB117" s="182" t="n"/>
      <c r="EC117" s="182" t="n"/>
      <c r="ED117" s="182" t="n"/>
      <c r="EE117" s="182" t="n"/>
      <c r="EF117" s="182" t="n"/>
      <c r="EG117" s="182" t="n"/>
      <c r="EH117" s="182" t="n"/>
      <c r="EI117" s="182" t="n"/>
      <c r="EJ117" s="189" t="n">
        <v>1591.86</v>
      </c>
      <c r="EK117" s="182" t="n"/>
      <c r="EL117" s="182" t="n"/>
      <c r="EM117" s="182" t="n"/>
      <c r="EN117" s="182" t="n"/>
      <c r="EO117" s="182" t="n"/>
      <c r="EP117" s="182" t="n"/>
      <c r="EQ117" s="182" t="n"/>
      <c r="ER117" s="189" t="n">
        <v>871.1</v>
      </c>
      <c r="ES117" s="182" t="n"/>
      <c r="ET117" s="182" t="n"/>
      <c r="EU117" s="182" t="n"/>
      <c r="EV117" s="189" t="n">
        <v>177.56</v>
      </c>
      <c r="EW117" s="182" t="n"/>
      <c r="EX117" s="189" t="n">
        <v>177.87</v>
      </c>
      <c r="EY117" s="182" t="n"/>
      <c r="EZ117" s="182" t="n"/>
      <c r="FA117" s="182" t="n"/>
      <c r="FB117" s="182" t="n"/>
      <c r="FC117" s="182" t="n"/>
      <c r="FD117" s="182" t="n"/>
      <c r="FE117" s="182" t="n"/>
      <c r="FF117" s="182" t="n"/>
      <c r="FG117" s="182" t="n"/>
      <c r="FH117" s="189" t="n">
        <v>366.92</v>
      </c>
      <c r="FI117" s="182" t="n"/>
      <c r="FJ117" s="189" t="n">
        <v>150.67</v>
      </c>
      <c r="FK117" s="201" t="n">
        <v>160.64</v>
      </c>
      <c r="FL117" s="182" t="n"/>
      <c r="FM117" s="185">
        <f>SUM(F117:FL117)</f>
        <v/>
      </c>
      <c r="FN117" s="186">
        <f>E117-FM117</f>
        <v/>
      </c>
    </row>
    <row r="118" ht="18" customHeight="1">
      <c r="A118" s="5" t="n">
        <v>117</v>
      </c>
      <c r="B118" s="179" t="n">
        <v>44676</v>
      </c>
      <c r="C118" s="68" t="inlineStr">
        <is>
          <t>3-476-74583</t>
        </is>
      </c>
      <c r="D118" s="180" t="n">
        <v>44638</v>
      </c>
      <c r="E118" s="181" t="n">
        <v>9073.040000000001</v>
      </c>
      <c r="F118" s="182" t="n"/>
      <c r="G118" s="182" t="n"/>
      <c r="H118" s="182" t="n"/>
      <c r="I118" s="182" t="n"/>
      <c r="J118" s="182" t="n"/>
      <c r="K118" s="182" t="n"/>
      <c r="L118" s="182" t="n"/>
      <c r="M118" s="182" t="n"/>
      <c r="N118" s="182" t="n"/>
      <c r="O118" s="182" t="n"/>
      <c r="P118" s="182" t="n"/>
      <c r="Q118" s="182" t="n"/>
      <c r="R118" s="182" t="n"/>
      <c r="S118" s="182" t="n"/>
      <c r="T118" s="182" t="n"/>
      <c r="U118" s="182" t="n"/>
      <c r="V118" s="182" t="n"/>
      <c r="W118" s="182" t="n"/>
      <c r="X118" s="182" t="n"/>
      <c r="Y118" s="182" t="n"/>
      <c r="Z118" s="182" t="n"/>
      <c r="AA118" s="182" t="n"/>
      <c r="AB118" s="182" t="n"/>
      <c r="AC118" s="182" t="n"/>
      <c r="AD118" s="189" t="n">
        <v>457.23</v>
      </c>
      <c r="AE118" s="182" t="n"/>
      <c r="AF118" s="182" t="n"/>
      <c r="AG118" s="182" t="n"/>
      <c r="AH118" s="182" t="n"/>
      <c r="AI118" s="182" t="n"/>
      <c r="AJ118" s="182" t="n"/>
      <c r="AK118" s="182" t="n"/>
      <c r="AL118" s="189" t="n">
        <v>754.5599999999999</v>
      </c>
      <c r="AM118" s="182" t="n"/>
      <c r="AN118" s="182" t="n"/>
      <c r="AO118" s="182" t="n"/>
      <c r="AP118" s="189" t="n">
        <v>329.83</v>
      </c>
      <c r="AQ118" s="182" t="n"/>
      <c r="AR118" s="182" t="n"/>
      <c r="AS118" s="182" t="n"/>
      <c r="AT118" s="182" t="n"/>
      <c r="AU118" s="189" t="n">
        <v>482.52</v>
      </c>
      <c r="AV118" s="182" t="n"/>
      <c r="AW118" s="182" t="n"/>
      <c r="AX118" s="182" t="n"/>
      <c r="AY118" s="182" t="n"/>
      <c r="AZ118" s="182" t="n"/>
      <c r="BA118" s="182" t="n"/>
      <c r="BB118" s="182" t="n"/>
      <c r="BC118" s="182" t="n"/>
      <c r="BD118" s="182" t="n"/>
      <c r="BE118" s="182" t="n"/>
      <c r="BF118" s="182" t="n"/>
      <c r="BG118" s="182" t="n"/>
      <c r="BH118" s="182" t="n"/>
      <c r="BI118" s="182" t="n"/>
      <c r="BJ118" s="182" t="n"/>
      <c r="BK118" s="182" t="n"/>
      <c r="BL118" s="182" t="n"/>
      <c r="BM118" s="182" t="n"/>
      <c r="BN118" s="182" t="n"/>
      <c r="BO118" s="182" t="n"/>
      <c r="BP118" s="189" t="n">
        <v>83.63</v>
      </c>
      <c r="BQ118" s="182" t="n"/>
      <c r="BR118" s="182" t="n"/>
      <c r="BS118" s="182" t="n"/>
      <c r="BT118" s="182" t="n"/>
      <c r="BU118" s="182" t="n"/>
      <c r="BV118" s="182" t="n"/>
      <c r="BW118" s="182" t="n"/>
      <c r="BX118" s="182" t="n"/>
      <c r="BY118" s="182" t="n"/>
      <c r="BZ118" s="182" t="n"/>
      <c r="CA118" s="182" t="n"/>
      <c r="CB118" s="182" t="n"/>
      <c r="CC118" s="182" t="n"/>
      <c r="CD118" s="189" t="n">
        <v>215.77</v>
      </c>
      <c r="CE118" s="189" t="n">
        <v>471.33</v>
      </c>
      <c r="CF118" s="182" t="n"/>
      <c r="CG118" s="182" t="n"/>
      <c r="CH118" s="189" t="n">
        <v>291.31</v>
      </c>
      <c r="CI118" s="182" t="n"/>
      <c r="CJ118" s="182" t="n"/>
      <c r="CK118" s="182" t="n"/>
      <c r="CL118" s="182" t="n"/>
      <c r="CM118" s="182" t="n"/>
      <c r="CN118" s="182" t="n"/>
      <c r="CO118" s="182" t="n"/>
      <c r="CP118" s="182" t="n"/>
      <c r="CQ118" s="189" t="n">
        <v>641.2</v>
      </c>
      <c r="CR118" s="189" t="n">
        <v>747.73</v>
      </c>
      <c r="CS118" s="182" t="n"/>
      <c r="CT118" s="189" t="n">
        <v>708.47</v>
      </c>
      <c r="CU118" s="182" t="n"/>
      <c r="CV118" s="182" t="n"/>
      <c r="CW118" s="182" t="n"/>
      <c r="CX118" s="182" t="n"/>
      <c r="CY118" s="182" t="n"/>
      <c r="CZ118" s="182" t="n"/>
      <c r="DA118" s="182" t="n"/>
      <c r="DB118" s="189" t="n">
        <v>161.28</v>
      </c>
      <c r="DC118" s="182" t="n"/>
      <c r="DD118" s="189" t="n">
        <v>306.48</v>
      </c>
      <c r="DE118" s="182" t="n"/>
      <c r="DF118" s="182" t="n"/>
      <c r="DG118" s="189" t="n">
        <v>123.36</v>
      </c>
      <c r="DH118" s="182" t="n"/>
      <c r="DI118" s="182" t="n"/>
      <c r="DJ118" s="182" t="n"/>
      <c r="DK118" s="182" t="n"/>
      <c r="DL118" s="182" t="n"/>
      <c r="DM118" s="189" t="n">
        <v>791.91</v>
      </c>
      <c r="DN118" s="182" t="n"/>
      <c r="DO118" s="182" t="n"/>
      <c r="DP118" s="182" t="n"/>
      <c r="DQ118" s="182" t="n"/>
      <c r="DR118" s="182" t="n"/>
      <c r="DS118" s="182" t="n"/>
      <c r="DT118" s="182" t="n"/>
      <c r="DU118" s="182" t="n"/>
      <c r="DV118" s="182" t="n"/>
      <c r="DW118" s="189" t="n">
        <v>130.15</v>
      </c>
      <c r="DX118" s="182" t="n"/>
      <c r="DY118" s="182" t="n"/>
      <c r="DZ118" s="182" t="n"/>
      <c r="EA118" s="182" t="n"/>
      <c r="EB118" s="189" t="n">
        <v>199.93</v>
      </c>
      <c r="EC118" s="182" t="n"/>
      <c r="ED118" s="182" t="n"/>
      <c r="EE118" s="182" t="n"/>
      <c r="EF118" s="182" t="n"/>
      <c r="EG118" s="182" t="n"/>
      <c r="EH118" s="182" t="n"/>
      <c r="EI118" s="182" t="n"/>
      <c r="EJ118" s="182" t="n"/>
      <c r="EK118" s="189" t="n">
        <v>140.31</v>
      </c>
      <c r="EL118" s="182" t="n"/>
      <c r="EM118" s="182" t="n"/>
      <c r="EN118" s="182" t="n"/>
      <c r="EO118" s="182" t="n"/>
      <c r="EP118" s="182" t="n"/>
      <c r="EQ118" s="182" t="n"/>
      <c r="ER118" s="182" t="n"/>
      <c r="ES118" s="182" t="n"/>
      <c r="ET118" s="182" t="n"/>
      <c r="EU118" s="189" t="n">
        <v>220.89</v>
      </c>
      <c r="EV118" s="182" t="n"/>
      <c r="EW118" s="182" t="n"/>
      <c r="EX118" s="189" t="n">
        <v>214.87</v>
      </c>
      <c r="EY118" s="189" t="n">
        <v>1146.1</v>
      </c>
      <c r="EZ118" s="182" t="n"/>
      <c r="FA118" s="182" t="n"/>
      <c r="FB118" s="182" t="n"/>
      <c r="FC118" s="182" t="n"/>
      <c r="FD118" s="182" t="n"/>
      <c r="FE118" s="182" t="n"/>
      <c r="FF118" s="182" t="n"/>
      <c r="FG118" s="182" t="n"/>
      <c r="FH118" s="189" t="n">
        <v>454.18</v>
      </c>
      <c r="FI118" s="182" t="n"/>
      <c r="FJ118" s="182" t="n"/>
      <c r="FK118" s="184" t="n"/>
      <c r="FL118" s="182" t="n"/>
      <c r="FM118" s="185">
        <f>SUM(F118:FL118)</f>
        <v/>
      </c>
      <c r="FN118" s="186">
        <f>E118-FM118</f>
        <v/>
      </c>
    </row>
    <row r="119" ht="18" customHeight="1">
      <c r="A119" s="5" t="n">
        <v>118</v>
      </c>
      <c r="B119" s="179" t="n">
        <v>44676</v>
      </c>
      <c r="C119" s="68" t="inlineStr">
        <is>
          <t>7-702-84206</t>
        </is>
      </c>
      <c r="D119" s="180" t="n">
        <v>44644</v>
      </c>
      <c r="E119" s="181" t="n">
        <v>1239.49</v>
      </c>
      <c r="F119" s="182" t="n"/>
      <c r="G119" s="182" t="n"/>
      <c r="H119" s="182" t="n"/>
      <c r="I119" s="182" t="n"/>
      <c r="J119" s="182" t="n"/>
      <c r="K119" s="182" t="n"/>
      <c r="L119" s="182" t="n"/>
      <c r="M119" s="182" t="n"/>
      <c r="N119" s="182" t="n"/>
      <c r="O119" s="182" t="n"/>
      <c r="P119" s="182" t="n"/>
      <c r="Q119" s="182" t="n"/>
      <c r="R119" s="182" t="n"/>
      <c r="S119" s="182" t="n"/>
      <c r="T119" s="182" t="n"/>
      <c r="U119" s="189" t="n">
        <v>27.05</v>
      </c>
      <c r="V119" s="182" t="n"/>
      <c r="W119" s="182" t="n"/>
      <c r="X119" s="189" t="n">
        <v>25.86</v>
      </c>
      <c r="Y119" s="182" t="n"/>
      <c r="Z119" s="182" t="n"/>
      <c r="AA119" s="182" t="n"/>
      <c r="AB119" s="182" t="n"/>
      <c r="AC119" s="182" t="n"/>
      <c r="AD119" s="189" t="n">
        <v>19.01</v>
      </c>
      <c r="AE119" s="182" t="n"/>
      <c r="AF119" s="182" t="n"/>
      <c r="AG119" s="182" t="n"/>
      <c r="AH119" s="182" t="n"/>
      <c r="AI119" s="182" t="n"/>
      <c r="AJ119" s="182" t="n"/>
      <c r="AK119" s="182" t="n"/>
      <c r="AL119" s="189" t="n">
        <v>31.41</v>
      </c>
      <c r="AM119" s="182" t="n"/>
      <c r="AN119" s="182" t="n"/>
      <c r="AO119" s="182" t="n"/>
      <c r="AP119" s="189" t="n">
        <v>13.81</v>
      </c>
      <c r="AQ119" s="182" t="n"/>
      <c r="AR119" s="189" t="n">
        <v>12.56</v>
      </c>
      <c r="AS119" s="182" t="n"/>
      <c r="AT119" s="182" t="n"/>
      <c r="AU119" s="189" t="n">
        <v>62.11</v>
      </c>
      <c r="AV119" s="189" t="n">
        <v>52.09</v>
      </c>
      <c r="AW119" s="182" t="n"/>
      <c r="AX119" s="182" t="n"/>
      <c r="AY119" s="182" t="n"/>
      <c r="AZ119" s="182" t="n"/>
      <c r="BA119" s="182" t="n"/>
      <c r="BB119" s="182" t="n"/>
      <c r="BC119" s="182" t="n"/>
      <c r="BD119" s="182" t="n"/>
      <c r="BE119" s="189" t="n">
        <v>23.92</v>
      </c>
      <c r="BF119" s="189" t="n">
        <v>76.95999999999999</v>
      </c>
      <c r="BG119" s="182" t="n"/>
      <c r="BH119" s="182" t="n"/>
      <c r="BI119" s="182" t="n"/>
      <c r="BJ119" s="189" t="n">
        <v>13.51</v>
      </c>
      <c r="BK119" s="182" t="n"/>
      <c r="BL119" s="182" t="n"/>
      <c r="BM119" s="182" t="n"/>
      <c r="BN119" s="189" t="n">
        <v>11.19</v>
      </c>
      <c r="BO119" s="182" t="n"/>
      <c r="BP119" s="182" t="n"/>
      <c r="BQ119" s="182" t="n"/>
      <c r="BR119" s="182" t="n"/>
      <c r="BS119" s="182" t="n"/>
      <c r="BT119" s="189" t="n">
        <v>11.19</v>
      </c>
      <c r="BU119" s="182" t="n"/>
      <c r="BV119" s="182" t="n"/>
      <c r="BW119" s="182" t="n"/>
      <c r="BX119" s="182" t="n"/>
      <c r="BY119" s="182" t="n"/>
      <c r="BZ119" s="182" t="n"/>
      <c r="CA119" s="189" t="n">
        <v>13.51</v>
      </c>
      <c r="CB119" s="182" t="n"/>
      <c r="CC119" s="182" t="n"/>
      <c r="CD119" s="189" t="n">
        <v>35.05</v>
      </c>
      <c r="CE119" s="182" t="n"/>
      <c r="CF119" s="189" t="n">
        <v>26.54</v>
      </c>
      <c r="CG119" s="182" t="n"/>
      <c r="CH119" s="182" t="n"/>
      <c r="CI119" s="189" t="n">
        <v>27.85</v>
      </c>
      <c r="CJ119" s="182" t="n"/>
      <c r="CK119" s="182" t="n"/>
      <c r="CL119" s="182" t="n"/>
      <c r="CM119" s="182" t="n"/>
      <c r="CN119" s="189" t="n">
        <v>32.93</v>
      </c>
      <c r="CO119" s="182" t="n"/>
      <c r="CP119" s="182" t="n"/>
      <c r="CQ119" s="189" t="n">
        <v>68.02</v>
      </c>
      <c r="CR119" s="189" t="n">
        <v>19.93</v>
      </c>
      <c r="CS119" s="182" t="n"/>
      <c r="CT119" s="182" t="n"/>
      <c r="CU119" s="182" t="n"/>
      <c r="CV119" s="182" t="n"/>
      <c r="CW119" s="182" t="n"/>
      <c r="CX119" s="182" t="n"/>
      <c r="CY119" s="182" t="n"/>
      <c r="CZ119" s="189" t="n">
        <v>18.92</v>
      </c>
      <c r="DA119" s="182" t="n"/>
      <c r="DB119" s="182" t="n"/>
      <c r="DC119" s="182" t="n"/>
      <c r="DD119" s="189" t="n">
        <v>6.01</v>
      </c>
      <c r="DE119" s="182" t="n"/>
      <c r="DF119" s="182" t="n"/>
      <c r="DG119" s="182" t="n"/>
      <c r="DH119" s="182" t="n"/>
      <c r="DI119" s="182" t="n"/>
      <c r="DJ119" s="189" t="n">
        <v>41.77</v>
      </c>
      <c r="DK119" s="182" t="n"/>
      <c r="DL119" s="182" t="n"/>
      <c r="DM119" s="189" t="n">
        <v>45.03</v>
      </c>
      <c r="DN119" s="182" t="n"/>
      <c r="DO119" s="182" t="n"/>
      <c r="DP119" s="182" t="n"/>
      <c r="DQ119" s="182" t="n"/>
      <c r="DR119" s="189" t="n">
        <v>10.44</v>
      </c>
      <c r="DS119" s="182" t="n"/>
      <c r="DT119" s="182" t="n"/>
      <c r="DU119" s="182" t="n"/>
      <c r="DV119" s="182" t="n"/>
      <c r="DW119" s="182" t="n"/>
      <c r="DX119" s="182" t="n"/>
      <c r="DY119" s="182" t="n"/>
      <c r="DZ119" s="189" t="n">
        <v>15.41</v>
      </c>
      <c r="EA119" s="182" t="n"/>
      <c r="EB119" s="182" t="n"/>
      <c r="EC119" s="182" t="n"/>
      <c r="ED119" s="182" t="n"/>
      <c r="EE119" s="182" t="n"/>
      <c r="EF119" s="182" t="n"/>
      <c r="EG119" s="182" t="n"/>
      <c r="EH119" s="182" t="n"/>
      <c r="EI119" s="182" t="n"/>
      <c r="EJ119" s="182" t="n"/>
      <c r="EK119" s="189" t="n">
        <v>6.42</v>
      </c>
      <c r="EL119" s="189" t="n">
        <v>34.08</v>
      </c>
      <c r="EM119" s="182" t="n"/>
      <c r="EN119" s="182" t="n"/>
      <c r="EO119" s="182" t="n"/>
      <c r="EP119" s="182" t="n"/>
      <c r="EQ119" s="182" t="n"/>
      <c r="ER119" s="189" t="n">
        <v>11.1</v>
      </c>
      <c r="ES119" s="189" t="n">
        <v>22.76</v>
      </c>
      <c r="ET119" s="182" t="n"/>
      <c r="EU119" s="182" t="n"/>
      <c r="EV119" s="189" t="n">
        <v>24.79</v>
      </c>
      <c r="EW119" s="189" t="n">
        <v>50.28</v>
      </c>
      <c r="EX119" s="182" t="n"/>
      <c r="EY119" s="182" t="n"/>
      <c r="EZ119" s="182" t="n"/>
      <c r="FA119" s="182" t="n"/>
      <c r="FB119" s="182" t="n"/>
      <c r="FC119" s="182" t="n"/>
      <c r="FD119" s="182" t="n"/>
      <c r="FE119" s="182" t="n"/>
      <c r="FF119" s="182" t="n"/>
      <c r="FG119" s="182" t="n"/>
      <c r="FH119" s="189" t="n">
        <v>223.23</v>
      </c>
      <c r="FI119" s="189" t="n">
        <v>101.71</v>
      </c>
      <c r="FJ119" s="189" t="n">
        <v>23.04</v>
      </c>
      <c r="FK119" s="184" t="n"/>
      <c r="FL119" s="182" t="n"/>
      <c r="FM119" s="185">
        <f>SUM(F119:FL119)</f>
        <v/>
      </c>
      <c r="FN119" s="186">
        <f>E119-FM119</f>
        <v/>
      </c>
    </row>
    <row r="120" ht="18" customHeight="1">
      <c r="A120" s="5" t="n">
        <v>119</v>
      </c>
      <c r="B120" s="179" t="n">
        <v>44677</v>
      </c>
      <c r="C120" s="68" t="inlineStr">
        <is>
          <t>ARROW4500660058</t>
        </is>
      </c>
      <c r="D120" s="180" t="n">
        <v>44649</v>
      </c>
      <c r="E120" s="181" t="n">
        <v>87</v>
      </c>
      <c r="F120" s="182" t="n"/>
      <c r="G120" s="182" t="n"/>
      <c r="H120" s="182" t="n"/>
      <c r="I120" s="182" t="n"/>
      <c r="J120" s="182" t="n"/>
      <c r="K120" s="182" t="n"/>
      <c r="L120" s="182" t="n"/>
      <c r="M120" s="182" t="n"/>
      <c r="N120" s="182" t="n"/>
      <c r="O120" s="182" t="n"/>
      <c r="P120" s="182" t="n"/>
      <c r="Q120" s="182" t="n"/>
      <c r="R120" s="182" t="n"/>
      <c r="S120" s="182" t="n"/>
      <c r="T120" s="182" t="n"/>
      <c r="U120" s="182" t="n"/>
      <c r="V120" s="182" t="n"/>
      <c r="W120" s="182" t="n"/>
      <c r="X120" s="182" t="n"/>
      <c r="Y120" s="182" t="n"/>
      <c r="Z120" s="182" t="n"/>
      <c r="AA120" s="182" t="n"/>
      <c r="AB120" s="182" t="n"/>
      <c r="AC120" s="182" t="n"/>
      <c r="AD120" s="182" t="n"/>
      <c r="AE120" s="182" t="n"/>
      <c r="AF120" s="182" t="n"/>
      <c r="AG120" s="182" t="n"/>
      <c r="AH120" s="182" t="n"/>
      <c r="AI120" s="182" t="n"/>
      <c r="AJ120" s="182" t="n"/>
      <c r="AK120" s="182" t="n"/>
      <c r="AL120" s="182" t="n"/>
      <c r="AM120" s="182" t="n"/>
      <c r="AN120" s="182" t="n"/>
      <c r="AO120" s="182" t="n"/>
      <c r="AP120" s="182" t="n"/>
      <c r="AQ120" s="182" t="n"/>
      <c r="AR120" s="182" t="n"/>
      <c r="AS120" s="182" t="n"/>
      <c r="AT120" s="182" t="n"/>
      <c r="AU120" s="182" t="n"/>
      <c r="AV120" s="182" t="n"/>
      <c r="AW120" s="182" t="n"/>
      <c r="AX120" s="182" t="n"/>
      <c r="AY120" s="182" t="n"/>
      <c r="AZ120" s="182" t="n"/>
      <c r="BA120" s="182" t="n"/>
      <c r="BB120" s="182" t="n"/>
      <c r="BC120" s="182" t="n"/>
      <c r="BD120" s="182" t="n"/>
      <c r="BE120" s="182" t="n"/>
      <c r="BF120" s="182" t="n"/>
      <c r="BG120" s="182" t="n"/>
      <c r="BH120" s="182" t="n"/>
      <c r="BI120" s="182" t="n"/>
      <c r="BJ120" s="182" t="n"/>
      <c r="BK120" s="182" t="n"/>
      <c r="BL120" s="182" t="n"/>
      <c r="BM120" s="182" t="n"/>
      <c r="BN120" s="182" t="n"/>
      <c r="BO120" s="182" t="n"/>
      <c r="BP120" s="182" t="n"/>
      <c r="BQ120" s="182" t="n"/>
      <c r="BR120" s="182" t="n"/>
      <c r="BS120" s="182" t="n"/>
      <c r="BT120" s="182" t="n"/>
      <c r="BU120" s="182" t="n"/>
      <c r="BV120" s="182" t="n"/>
      <c r="BW120" s="182" t="n"/>
      <c r="BX120" s="182" t="n"/>
      <c r="BY120" s="182" t="n"/>
      <c r="BZ120" s="182" t="n"/>
      <c r="CA120" s="182" t="n"/>
      <c r="CB120" s="182" t="n"/>
      <c r="CC120" s="182" t="n"/>
      <c r="CD120" s="182" t="n"/>
      <c r="CE120" s="182" t="n"/>
      <c r="CF120" s="182" t="n"/>
      <c r="CG120" s="182" t="n"/>
      <c r="CH120" s="182" t="n"/>
      <c r="CI120" s="182" t="n"/>
      <c r="CJ120" s="182" t="n"/>
      <c r="CK120" s="182" t="n"/>
      <c r="CL120" s="182" t="n"/>
      <c r="CM120" s="182" t="n"/>
      <c r="CN120" s="182" t="n"/>
      <c r="CO120" s="182" t="n"/>
      <c r="CP120" s="182" t="n"/>
      <c r="CQ120" s="182" t="n"/>
      <c r="CR120" s="182" t="n"/>
      <c r="CS120" s="182" t="n"/>
      <c r="CT120" s="182" t="n"/>
      <c r="CU120" s="182" t="n"/>
      <c r="CV120" s="182" t="n"/>
      <c r="CW120" s="182" t="n"/>
      <c r="CX120" s="182" t="n"/>
      <c r="CY120" s="182" t="n"/>
      <c r="CZ120" s="182" t="n"/>
      <c r="DA120" s="182" t="n"/>
      <c r="DB120" s="182" t="n"/>
      <c r="DC120" s="182" t="n"/>
      <c r="DD120" s="182" t="n"/>
      <c r="DE120" s="182" t="n"/>
      <c r="DF120" s="182" t="n"/>
      <c r="DG120" s="182" t="n"/>
      <c r="DH120" s="182" t="n"/>
      <c r="DI120" s="182" t="n"/>
      <c r="DJ120" s="182" t="n"/>
      <c r="DK120" s="182" t="n"/>
      <c r="DL120" s="182" t="n"/>
      <c r="DM120" s="182" t="n"/>
      <c r="DN120" s="182" t="n"/>
      <c r="DO120" s="182" t="n"/>
      <c r="DP120" s="182" t="n"/>
      <c r="DQ120" s="182" t="n"/>
      <c r="DR120" s="182" t="n"/>
      <c r="DS120" s="182" t="n"/>
      <c r="DT120" s="182" t="n"/>
      <c r="DU120" s="182" t="n"/>
      <c r="DV120" s="182" t="n"/>
      <c r="DW120" s="182" t="n"/>
      <c r="DX120" s="182" t="n"/>
      <c r="DY120" s="182" t="n"/>
      <c r="DZ120" s="182" t="n"/>
      <c r="EA120" s="182" t="n"/>
      <c r="EB120" s="182" t="n"/>
      <c r="EC120" s="182" t="n"/>
      <c r="ED120" s="182" t="n"/>
      <c r="EE120" s="182" t="n"/>
      <c r="EF120" s="182" t="n"/>
      <c r="EG120" s="182" t="n"/>
      <c r="EH120" s="182" t="n"/>
      <c r="EI120" s="182" t="n"/>
      <c r="EJ120" s="182" t="n"/>
      <c r="EK120" s="182" t="n"/>
      <c r="EL120" s="182" t="n"/>
      <c r="EM120" s="182" t="n"/>
      <c r="EN120" s="182" t="n"/>
      <c r="EO120" s="182" t="n"/>
      <c r="EP120" s="182" t="n"/>
      <c r="EQ120" s="182" t="n"/>
      <c r="ER120" s="182" t="n"/>
      <c r="ES120" s="182" t="n"/>
      <c r="ET120" s="182" t="n"/>
      <c r="EU120" s="182" t="n"/>
      <c r="EV120" s="182" t="n"/>
      <c r="EW120" s="182" t="n"/>
      <c r="EX120" s="182" t="n"/>
      <c r="EY120" s="182" t="n"/>
      <c r="EZ120" s="182" t="n"/>
      <c r="FA120" s="182" t="n"/>
      <c r="FB120" s="182" t="n"/>
      <c r="FC120" s="182" t="n"/>
      <c r="FD120" s="182" t="n"/>
      <c r="FE120" s="182" t="n"/>
      <c r="FF120" s="182" t="n"/>
      <c r="FG120" s="182" t="n"/>
      <c r="FH120" s="182" t="n"/>
      <c r="FI120" s="182" t="n"/>
      <c r="FJ120" s="189" t="n">
        <v>87</v>
      </c>
      <c r="FK120" s="184" t="n"/>
      <c r="FL120" s="182" t="n"/>
      <c r="FM120" s="185">
        <f>SUM(F120:FL120)</f>
        <v/>
      </c>
      <c r="FN120" s="186">
        <f>E120-FM120</f>
        <v/>
      </c>
    </row>
    <row r="121" ht="18" customHeight="1">
      <c r="A121" s="5" t="n">
        <v>120</v>
      </c>
      <c r="B121" s="179" t="n">
        <v>44677</v>
      </c>
      <c r="C121" s="68" t="inlineStr">
        <is>
          <t>ST4500641749</t>
        </is>
      </c>
      <c r="D121" s="180" t="n">
        <v>44651</v>
      </c>
      <c r="E121" s="181" t="n">
        <v>220</v>
      </c>
      <c r="F121" s="182" t="n"/>
      <c r="G121" s="182" t="n"/>
      <c r="H121" s="182" t="n"/>
      <c r="I121" s="182" t="n"/>
      <c r="J121" s="182" t="n"/>
      <c r="K121" s="182" t="n"/>
      <c r="L121" s="182" t="n"/>
      <c r="M121" s="182" t="n"/>
      <c r="N121" s="182" t="n"/>
      <c r="O121" s="182" t="n"/>
      <c r="P121" s="182" t="n"/>
      <c r="Q121" s="182" t="n"/>
      <c r="R121" s="182" t="n"/>
      <c r="S121" s="182" t="n"/>
      <c r="T121" s="182" t="n"/>
      <c r="U121" s="182" t="n"/>
      <c r="V121" s="182" t="n"/>
      <c r="W121" s="182" t="n"/>
      <c r="X121" s="182" t="n"/>
      <c r="Y121" s="182" t="n"/>
      <c r="Z121" s="182" t="n"/>
      <c r="AA121" s="182" t="n"/>
      <c r="AB121" s="182" t="n"/>
      <c r="AC121" s="182" t="n"/>
      <c r="AD121" s="182" t="n"/>
      <c r="AE121" s="182" t="n"/>
      <c r="AF121" s="182" t="n"/>
      <c r="AG121" s="182" t="n"/>
      <c r="AH121" s="182" t="n"/>
      <c r="AI121" s="182" t="n"/>
      <c r="AJ121" s="182" t="n"/>
      <c r="AK121" s="182" t="n"/>
      <c r="AL121" s="182" t="n"/>
      <c r="AM121" s="182" t="n"/>
      <c r="AN121" s="182" t="n"/>
      <c r="AO121" s="182" t="n"/>
      <c r="AP121" s="182" t="n"/>
      <c r="AQ121" s="182" t="n"/>
      <c r="AR121" s="182" t="n"/>
      <c r="AS121" s="182" t="n"/>
      <c r="AT121" s="182" t="n"/>
      <c r="AU121" s="182" t="n"/>
      <c r="AV121" s="182" t="n"/>
      <c r="AW121" s="182" t="n"/>
      <c r="AX121" s="182" t="n"/>
      <c r="AY121" s="182" t="n"/>
      <c r="AZ121" s="182" t="n"/>
      <c r="BA121" s="182" t="n"/>
      <c r="BB121" s="182" t="n"/>
      <c r="BC121" s="182" t="n"/>
      <c r="BD121" s="182" t="n"/>
      <c r="BE121" s="182" t="n"/>
      <c r="BF121" s="182" t="n"/>
      <c r="BG121" s="182" t="n"/>
      <c r="BH121" s="182" t="n"/>
      <c r="BI121" s="182" t="n"/>
      <c r="BJ121" s="182" t="n"/>
      <c r="BK121" s="182" t="n"/>
      <c r="BL121" s="182" t="n"/>
      <c r="BM121" s="182" t="n"/>
      <c r="BN121" s="182" t="n"/>
      <c r="BO121" s="182" t="n"/>
      <c r="BP121" s="182" t="n"/>
      <c r="BQ121" s="182" t="n"/>
      <c r="BR121" s="182" t="n"/>
      <c r="BS121" s="182" t="n"/>
      <c r="BT121" s="182" t="n"/>
      <c r="BU121" s="182" t="n"/>
      <c r="BV121" s="182" t="n"/>
      <c r="BW121" s="182" t="n"/>
      <c r="BX121" s="182" t="n"/>
      <c r="BY121" s="182" t="n"/>
      <c r="BZ121" s="182" t="n"/>
      <c r="CA121" s="182" t="n"/>
      <c r="CB121" s="182" t="n"/>
      <c r="CC121" s="182" t="n"/>
      <c r="CD121" s="182" t="n"/>
      <c r="CE121" s="182" t="n"/>
      <c r="CF121" s="182" t="n"/>
      <c r="CG121" s="182" t="n"/>
      <c r="CH121" s="182" t="n"/>
      <c r="CI121" s="182" t="n"/>
      <c r="CJ121" s="182" t="n"/>
      <c r="CK121" s="182" t="n"/>
      <c r="CL121" s="182" t="n"/>
      <c r="CM121" s="182" t="n"/>
      <c r="CN121" s="182" t="n"/>
      <c r="CO121" s="182" t="n"/>
      <c r="CP121" s="182" t="n"/>
      <c r="CQ121" s="182" t="n"/>
      <c r="CR121" s="189" t="n">
        <v>220</v>
      </c>
      <c r="CS121" s="182" t="n"/>
      <c r="CT121" s="182" t="n"/>
      <c r="CU121" s="182" t="n"/>
      <c r="CV121" s="182" t="n"/>
      <c r="CW121" s="182" t="n"/>
      <c r="CX121" s="182" t="n"/>
      <c r="CY121" s="182" t="n"/>
      <c r="CZ121" s="182" t="n"/>
      <c r="DA121" s="182" t="n"/>
      <c r="DB121" s="182" t="n"/>
      <c r="DC121" s="182" t="n"/>
      <c r="DD121" s="182" t="n"/>
      <c r="DE121" s="182" t="n"/>
      <c r="DF121" s="182" t="n"/>
      <c r="DG121" s="182" t="n"/>
      <c r="DH121" s="182" t="n"/>
      <c r="DI121" s="182" t="n"/>
      <c r="DJ121" s="182" t="n"/>
      <c r="DK121" s="182" t="n"/>
      <c r="DL121" s="182" t="n"/>
      <c r="DM121" s="182" t="n"/>
      <c r="DN121" s="182" t="n"/>
      <c r="DO121" s="182" t="n"/>
      <c r="DP121" s="182" t="n"/>
      <c r="DQ121" s="182" t="n"/>
      <c r="DR121" s="182" t="n"/>
      <c r="DS121" s="182" t="n"/>
      <c r="DT121" s="182" t="n"/>
      <c r="DU121" s="182" t="n"/>
      <c r="DV121" s="182" t="n"/>
      <c r="DW121" s="182" t="n"/>
      <c r="DX121" s="182" t="n"/>
      <c r="DY121" s="182" t="n"/>
      <c r="DZ121" s="182" t="n"/>
      <c r="EA121" s="182" t="n"/>
      <c r="EB121" s="182" t="n"/>
      <c r="EC121" s="182" t="n"/>
      <c r="ED121" s="182" t="n"/>
      <c r="EE121" s="182" t="n"/>
      <c r="EF121" s="182" t="n"/>
      <c r="EG121" s="182" t="n"/>
      <c r="EH121" s="182" t="n"/>
      <c r="EI121" s="182" t="n"/>
      <c r="EJ121" s="182" t="n"/>
      <c r="EK121" s="182" t="n"/>
      <c r="EL121" s="182" t="n"/>
      <c r="EM121" s="182" t="n"/>
      <c r="EN121" s="182" t="n"/>
      <c r="EO121" s="182" t="n"/>
      <c r="EP121" s="182" t="n"/>
      <c r="EQ121" s="182" t="n"/>
      <c r="ER121" s="182" t="n"/>
      <c r="ES121" s="182" t="n"/>
      <c r="ET121" s="182" t="n"/>
      <c r="EU121" s="182" t="n"/>
      <c r="EV121" s="182" t="n"/>
      <c r="EW121" s="182" t="n"/>
      <c r="EX121" s="182" t="n"/>
      <c r="EY121" s="182" t="n"/>
      <c r="EZ121" s="182" t="n"/>
      <c r="FA121" s="182" t="n"/>
      <c r="FB121" s="182" t="n"/>
      <c r="FC121" s="182" t="n"/>
      <c r="FD121" s="182" t="n"/>
      <c r="FE121" s="182" t="n"/>
      <c r="FF121" s="182" t="n"/>
      <c r="FG121" s="182" t="n"/>
      <c r="FH121" s="182" t="n"/>
      <c r="FI121" s="182" t="n"/>
      <c r="FJ121" s="182" t="n"/>
      <c r="FK121" s="184" t="n"/>
      <c r="FL121" s="182" t="n"/>
      <c r="FM121" s="185">
        <f>SUM(F121:FL121)</f>
        <v/>
      </c>
      <c r="FN121" s="186">
        <f>E121-FM121</f>
        <v/>
      </c>
    </row>
    <row r="122" ht="18" customHeight="1">
      <c r="A122" s="5" t="n">
        <v>121</v>
      </c>
      <c r="B122" s="179" t="n">
        <v>44677</v>
      </c>
      <c r="C122" s="68" t="inlineStr">
        <is>
          <t>ANALOG4500657820</t>
        </is>
      </c>
      <c r="D122" s="180" t="n">
        <v>44655</v>
      </c>
      <c r="E122" s="181" t="n">
        <v>69.39</v>
      </c>
      <c r="F122" s="182" t="n"/>
      <c r="G122" s="182" t="n"/>
      <c r="H122" s="182" t="n"/>
      <c r="I122" s="182" t="n"/>
      <c r="J122" s="182" t="n"/>
      <c r="K122" s="182" t="n"/>
      <c r="L122" s="182" t="n"/>
      <c r="M122" s="182" t="n"/>
      <c r="N122" s="182" t="n"/>
      <c r="O122" s="182" t="n"/>
      <c r="P122" s="182" t="n"/>
      <c r="Q122" s="182" t="n"/>
      <c r="R122" s="182" t="n"/>
      <c r="S122" s="182" t="n"/>
      <c r="T122" s="182" t="n"/>
      <c r="U122" s="182" t="n"/>
      <c r="V122" s="182" t="n"/>
      <c r="W122" s="182" t="n"/>
      <c r="X122" s="182" t="n"/>
      <c r="Y122" s="182" t="n"/>
      <c r="Z122" s="182" t="n"/>
      <c r="AA122" s="182" t="n"/>
      <c r="AB122" s="182" t="n"/>
      <c r="AC122" s="182" t="n"/>
      <c r="AD122" s="182" t="n"/>
      <c r="AE122" s="182" t="n"/>
      <c r="AF122" s="182" t="n"/>
      <c r="AG122" s="182" t="n"/>
      <c r="AH122" s="182" t="n"/>
      <c r="AI122" s="182" t="n"/>
      <c r="AJ122" s="182" t="n"/>
      <c r="AK122" s="182" t="n"/>
      <c r="AL122" s="182" t="n"/>
      <c r="AM122" s="182" t="n"/>
      <c r="AN122" s="182" t="n"/>
      <c r="AO122" s="182" t="n"/>
      <c r="AP122" s="182" t="n"/>
      <c r="AQ122" s="182" t="n"/>
      <c r="AR122" s="182" t="n"/>
      <c r="AS122" s="182" t="n"/>
      <c r="AT122" s="182" t="n"/>
      <c r="AU122" s="182" t="n"/>
      <c r="AV122" s="182" t="n"/>
      <c r="AW122" s="182" t="n"/>
      <c r="AX122" s="182" t="n"/>
      <c r="AY122" s="182" t="n"/>
      <c r="AZ122" s="182" t="n"/>
      <c r="BA122" s="182" t="n"/>
      <c r="BB122" s="182" t="n"/>
      <c r="BC122" s="182" t="n"/>
      <c r="BD122" s="182" t="n"/>
      <c r="BE122" s="182" t="n"/>
      <c r="BF122" s="182" t="n"/>
      <c r="BG122" s="182" t="n"/>
      <c r="BH122" s="182" t="n"/>
      <c r="BI122" s="182" t="n"/>
      <c r="BJ122" s="182" t="n"/>
      <c r="BK122" s="182" t="n"/>
      <c r="BL122" s="182" t="n"/>
      <c r="BM122" s="182" t="n"/>
      <c r="BN122" s="182" t="n"/>
      <c r="BO122" s="182" t="n"/>
      <c r="BP122" s="182" t="n"/>
      <c r="BQ122" s="182" t="n"/>
      <c r="BR122" s="182" t="n"/>
      <c r="BS122" s="182" t="n"/>
      <c r="BT122" s="182" t="n"/>
      <c r="BU122" s="182" t="n"/>
      <c r="BV122" s="182" t="n"/>
      <c r="BW122" s="182" t="n"/>
      <c r="BX122" s="182" t="n"/>
      <c r="BY122" s="182" t="n"/>
      <c r="BZ122" s="182" t="n"/>
      <c r="CA122" s="182" t="n"/>
      <c r="CB122" s="182" t="n"/>
      <c r="CC122" s="182" t="n"/>
      <c r="CD122" s="182" t="n"/>
      <c r="CE122" s="182" t="n"/>
      <c r="CF122" s="182" t="n"/>
      <c r="CG122" s="182" t="n"/>
      <c r="CH122" s="182" t="n"/>
      <c r="CI122" s="182" t="n"/>
      <c r="CJ122" s="182" t="n"/>
      <c r="CK122" s="182" t="n"/>
      <c r="CL122" s="182" t="n"/>
      <c r="CM122" s="182" t="n"/>
      <c r="CN122" s="182" t="n"/>
      <c r="CO122" s="182" t="n"/>
      <c r="CP122" s="182" t="n"/>
      <c r="CQ122" s="182" t="n"/>
      <c r="CR122" s="182" t="n"/>
      <c r="CS122" s="182" t="n"/>
      <c r="CT122" s="182" t="n"/>
      <c r="CU122" s="182" t="n"/>
      <c r="CV122" s="182" t="n"/>
      <c r="CW122" s="182" t="n"/>
      <c r="CX122" s="182" t="n"/>
      <c r="CY122" s="182" t="n"/>
      <c r="CZ122" s="182" t="n"/>
      <c r="DA122" s="182" t="n"/>
      <c r="DB122" s="182" t="n"/>
      <c r="DC122" s="182" t="n"/>
      <c r="DD122" s="182" t="n"/>
      <c r="DE122" s="182" t="n"/>
      <c r="DF122" s="182" t="n"/>
      <c r="DG122" s="182" t="n"/>
      <c r="DH122" s="182" t="n"/>
      <c r="DI122" s="182" t="n"/>
      <c r="DJ122" s="182" t="n"/>
      <c r="DK122" s="182" t="n"/>
      <c r="DL122" s="182" t="n"/>
      <c r="DM122" s="182" t="n"/>
      <c r="DN122" s="182" t="n"/>
      <c r="DO122" s="182" t="n"/>
      <c r="DP122" s="182" t="n"/>
      <c r="DQ122" s="182" t="n"/>
      <c r="DR122" s="182" t="n"/>
      <c r="DS122" s="182" t="n"/>
      <c r="DT122" s="182" t="n"/>
      <c r="DU122" s="182" t="n"/>
      <c r="DV122" s="182" t="n"/>
      <c r="DW122" s="182" t="n"/>
      <c r="DX122" s="182" t="n"/>
      <c r="DY122" s="182" t="n"/>
      <c r="DZ122" s="182" t="n"/>
      <c r="EA122" s="182" t="n"/>
      <c r="EB122" s="182" t="n"/>
      <c r="EC122" s="182" t="n"/>
      <c r="ED122" s="182" t="n"/>
      <c r="EE122" s="182" t="n"/>
      <c r="EF122" s="182" t="n"/>
      <c r="EG122" s="182" t="n"/>
      <c r="EH122" s="182" t="n"/>
      <c r="EI122" s="182" t="n"/>
      <c r="EJ122" s="182" t="n"/>
      <c r="EK122" s="182" t="n"/>
      <c r="EL122" s="182" t="n"/>
      <c r="EM122" s="182" t="n"/>
      <c r="EN122" s="189" t="n">
        <v>69.39</v>
      </c>
      <c r="EO122" s="182" t="n"/>
      <c r="EP122" s="182" t="n"/>
      <c r="EQ122" s="182" t="n"/>
      <c r="ER122" s="182" t="n"/>
      <c r="ES122" s="182" t="n"/>
      <c r="ET122" s="182" t="n"/>
      <c r="EU122" s="182" t="n"/>
      <c r="EV122" s="182" t="n"/>
      <c r="EW122" s="182" t="n"/>
      <c r="EX122" s="182" t="n"/>
      <c r="EY122" s="182" t="n"/>
      <c r="EZ122" s="182" t="n"/>
      <c r="FA122" s="182" t="n"/>
      <c r="FB122" s="182" t="n"/>
      <c r="FC122" s="182" t="n"/>
      <c r="FD122" s="182" t="n"/>
      <c r="FE122" s="182" t="n"/>
      <c r="FF122" s="182" t="n"/>
      <c r="FG122" s="182" t="n"/>
      <c r="FH122" s="182" t="n"/>
      <c r="FI122" s="182" t="n"/>
      <c r="FJ122" s="182" t="n"/>
      <c r="FK122" s="184" t="n"/>
      <c r="FL122" s="182" t="n"/>
      <c r="FM122" s="185">
        <f>SUM(F122:FL122)</f>
        <v/>
      </c>
      <c r="FN122" s="186">
        <f>E122-FM122</f>
        <v/>
      </c>
    </row>
    <row r="123" ht="18" customHeight="1">
      <c r="A123" s="5" t="n">
        <v>122</v>
      </c>
      <c r="B123" s="179" t="n">
        <v>44677</v>
      </c>
      <c r="C123" s="68" t="inlineStr">
        <is>
          <t>STUMMIT171143</t>
        </is>
      </c>
      <c r="D123" s="180" t="n">
        <v>44662</v>
      </c>
      <c r="E123" s="181" t="n">
        <v>35</v>
      </c>
      <c r="F123" s="182" t="n"/>
      <c r="G123" s="182" t="n"/>
      <c r="H123" s="182" t="n"/>
      <c r="I123" s="182" t="n"/>
      <c r="J123" s="182" t="n"/>
      <c r="K123" s="182" t="n"/>
      <c r="L123" s="182" t="n"/>
      <c r="M123" s="182" t="n"/>
      <c r="N123" s="182" t="n"/>
      <c r="O123" s="182" t="n"/>
      <c r="P123" s="182" t="n"/>
      <c r="Q123" s="182" t="n"/>
      <c r="R123" s="182" t="n"/>
      <c r="S123" s="182" t="n"/>
      <c r="T123" s="182" t="n"/>
      <c r="U123" s="182" t="n"/>
      <c r="V123" s="182" t="n"/>
      <c r="W123" s="182" t="n"/>
      <c r="X123" s="182" t="n"/>
      <c r="Y123" s="182" t="n"/>
      <c r="Z123" s="189" t="n">
        <v>35</v>
      </c>
      <c r="AA123" s="182" t="n"/>
      <c r="AB123" s="182" t="n"/>
      <c r="AC123" s="182" t="n"/>
      <c r="AD123" s="182" t="n"/>
      <c r="AE123" s="182" t="n"/>
      <c r="AF123" s="182" t="n"/>
      <c r="AG123" s="182" t="n"/>
      <c r="AH123" s="182" t="n"/>
      <c r="AI123" s="182" t="n"/>
      <c r="AJ123" s="182" t="n"/>
      <c r="AK123" s="182" t="n"/>
      <c r="AL123" s="182" t="n"/>
      <c r="AM123" s="182" t="n"/>
      <c r="AN123" s="182" t="n"/>
      <c r="AO123" s="182" t="n"/>
      <c r="AP123" s="182" t="n"/>
      <c r="AQ123" s="182" t="n"/>
      <c r="AR123" s="182" t="n"/>
      <c r="AS123" s="182" t="n"/>
      <c r="AT123" s="182" t="n"/>
      <c r="AU123" s="182" t="n"/>
      <c r="AV123" s="182" t="n"/>
      <c r="AW123" s="182" t="n"/>
      <c r="AX123" s="182" t="n"/>
      <c r="AY123" s="182" t="n"/>
      <c r="AZ123" s="182" t="n"/>
      <c r="BA123" s="182" t="n"/>
      <c r="BB123" s="182" t="n"/>
      <c r="BC123" s="182" t="n"/>
      <c r="BD123" s="182" t="n"/>
      <c r="BE123" s="182" t="n"/>
      <c r="BF123" s="182" t="n"/>
      <c r="BG123" s="182" t="n"/>
      <c r="BH123" s="182" t="n"/>
      <c r="BI123" s="182" t="n"/>
      <c r="BJ123" s="182" t="n"/>
      <c r="BK123" s="182" t="n"/>
      <c r="BL123" s="182" t="n"/>
      <c r="BM123" s="182" t="n"/>
      <c r="BN123" s="182" t="n"/>
      <c r="BO123" s="182" t="n"/>
      <c r="BP123" s="182" t="n"/>
      <c r="BQ123" s="182" t="n"/>
      <c r="BR123" s="182" t="n"/>
      <c r="BS123" s="182" t="n"/>
      <c r="BT123" s="182" t="n"/>
      <c r="BU123" s="182" t="n"/>
      <c r="BV123" s="182" t="n"/>
      <c r="BW123" s="182" t="n"/>
      <c r="BX123" s="182" t="n"/>
      <c r="BY123" s="182" t="n"/>
      <c r="BZ123" s="182" t="n"/>
      <c r="CA123" s="182" t="n"/>
      <c r="CB123" s="182" t="n"/>
      <c r="CC123" s="182" t="n"/>
      <c r="CD123" s="182" t="n"/>
      <c r="CE123" s="182" t="n"/>
      <c r="CF123" s="182" t="n"/>
      <c r="CG123" s="182" t="n"/>
      <c r="CH123" s="182" t="n"/>
      <c r="CI123" s="182" t="n"/>
      <c r="CJ123" s="182" t="n"/>
      <c r="CK123" s="182" t="n"/>
      <c r="CL123" s="182" t="n"/>
      <c r="CM123" s="182" t="n"/>
      <c r="CN123" s="182" t="n"/>
      <c r="CO123" s="182" t="n"/>
      <c r="CP123" s="182" t="n"/>
      <c r="CQ123" s="182" t="n"/>
      <c r="CR123" s="182" t="n"/>
      <c r="CS123" s="182" t="n"/>
      <c r="CT123" s="182" t="n"/>
      <c r="CU123" s="182" t="n"/>
      <c r="CV123" s="182" t="n"/>
      <c r="CW123" s="182" t="n"/>
      <c r="CX123" s="182" t="n"/>
      <c r="CY123" s="182" t="n"/>
      <c r="CZ123" s="182" t="n"/>
      <c r="DA123" s="182" t="n"/>
      <c r="DB123" s="182" t="n"/>
      <c r="DC123" s="182" t="n"/>
      <c r="DD123" s="182" t="n"/>
      <c r="DE123" s="182" t="n"/>
      <c r="DF123" s="182" t="n"/>
      <c r="DG123" s="182" t="n"/>
      <c r="DH123" s="182" t="n"/>
      <c r="DI123" s="182" t="n"/>
      <c r="DJ123" s="182" t="n"/>
      <c r="DK123" s="182" t="n"/>
      <c r="DL123" s="182" t="n"/>
      <c r="DM123" s="182" t="n"/>
      <c r="DN123" s="182" t="n"/>
      <c r="DO123" s="182" t="n"/>
      <c r="DP123" s="182" t="n"/>
      <c r="DQ123" s="182" t="n"/>
      <c r="DR123" s="182" t="n"/>
      <c r="DS123" s="182" t="n"/>
      <c r="DT123" s="182" t="n"/>
      <c r="DU123" s="182" t="n"/>
      <c r="DV123" s="182" t="n"/>
      <c r="DW123" s="182" t="n"/>
      <c r="DX123" s="182" t="n"/>
      <c r="DY123" s="182" t="n"/>
      <c r="DZ123" s="182" t="n"/>
      <c r="EA123" s="182" t="n"/>
      <c r="EB123" s="182" t="n"/>
      <c r="EC123" s="182" t="n"/>
      <c r="ED123" s="182" t="n"/>
      <c r="EE123" s="182" t="n"/>
      <c r="EF123" s="182" t="n"/>
      <c r="EG123" s="182" t="n"/>
      <c r="EH123" s="182" t="n"/>
      <c r="EI123" s="182" t="n"/>
      <c r="EJ123" s="182" t="n"/>
      <c r="EK123" s="182" t="n"/>
      <c r="EL123" s="182" t="n"/>
      <c r="EM123" s="182" t="n"/>
      <c r="EN123" s="182" t="n"/>
      <c r="EO123" s="182" t="n"/>
      <c r="EP123" s="182" t="n"/>
      <c r="EQ123" s="182" t="n"/>
      <c r="ER123" s="182" t="n"/>
      <c r="ES123" s="182" t="n"/>
      <c r="ET123" s="182" t="n"/>
      <c r="EU123" s="182" t="n"/>
      <c r="EV123" s="182" t="n"/>
      <c r="EW123" s="182" t="n"/>
      <c r="EX123" s="182" t="n"/>
      <c r="EY123" s="182" t="n"/>
      <c r="EZ123" s="182" t="n"/>
      <c r="FA123" s="182" t="n"/>
      <c r="FB123" s="182" t="n"/>
      <c r="FC123" s="182" t="n"/>
      <c r="FD123" s="182" t="n"/>
      <c r="FE123" s="182" t="n"/>
      <c r="FF123" s="182" t="n"/>
      <c r="FG123" s="182" t="n"/>
      <c r="FH123" s="182" t="n"/>
      <c r="FI123" s="182" t="n"/>
      <c r="FJ123" s="182" t="n"/>
      <c r="FK123" s="184" t="n"/>
      <c r="FL123" s="182" t="n"/>
      <c r="FM123" s="185">
        <f>SUM(F123:FL123)</f>
        <v/>
      </c>
      <c r="FN123" s="186">
        <f>E123-FM123</f>
        <v/>
      </c>
    </row>
    <row r="124" ht="18" customHeight="1">
      <c r="A124" s="5" t="n">
        <v>123</v>
      </c>
      <c r="B124" s="179" t="n">
        <v>44677</v>
      </c>
      <c r="C124" s="68" t="inlineStr">
        <is>
          <t>ANALOG9004405325</t>
        </is>
      </c>
      <c r="D124" s="180" t="n">
        <v>44663</v>
      </c>
      <c r="E124" s="181" t="n">
        <v>20.83</v>
      </c>
      <c r="F124" s="182" t="n"/>
      <c r="G124" s="182" t="n"/>
      <c r="H124" s="182" t="n"/>
      <c r="I124" s="182" t="n"/>
      <c r="J124" s="182" t="n"/>
      <c r="K124" s="182" t="n"/>
      <c r="L124" s="182" t="n"/>
      <c r="M124" s="182" t="n"/>
      <c r="N124" s="182" t="n"/>
      <c r="O124" s="182" t="n"/>
      <c r="P124" s="182" t="n"/>
      <c r="Q124" s="182" t="n"/>
      <c r="R124" s="182" t="n"/>
      <c r="S124" s="182" t="n"/>
      <c r="T124" s="182" t="n"/>
      <c r="U124" s="182" t="n"/>
      <c r="V124" s="182" t="n"/>
      <c r="W124" s="182" t="n"/>
      <c r="X124" s="182" t="n"/>
      <c r="Y124" s="182" t="n"/>
      <c r="Z124" s="182" t="n"/>
      <c r="AA124" s="182" t="n"/>
      <c r="AB124" s="182" t="n"/>
      <c r="AC124" s="182" t="n"/>
      <c r="AD124" s="182" t="n"/>
      <c r="AE124" s="182" t="n"/>
      <c r="AF124" s="182" t="n"/>
      <c r="AG124" s="182" t="n"/>
      <c r="AH124" s="182" t="n"/>
      <c r="AI124" s="182" t="n"/>
      <c r="AJ124" s="182" t="n"/>
      <c r="AK124" s="182" t="n"/>
      <c r="AL124" s="182" t="n"/>
      <c r="AM124" s="182" t="n"/>
      <c r="AN124" s="182" t="n"/>
      <c r="AO124" s="182" t="n"/>
      <c r="AP124" s="182" t="n"/>
      <c r="AQ124" s="182" t="n"/>
      <c r="AR124" s="182" t="n"/>
      <c r="AS124" s="182" t="n"/>
      <c r="AT124" s="182" t="n"/>
      <c r="AU124" s="182" t="n"/>
      <c r="AV124" s="182" t="n"/>
      <c r="AW124" s="182" t="n"/>
      <c r="AX124" s="182" t="n"/>
      <c r="AY124" s="182" t="n"/>
      <c r="AZ124" s="182" t="n"/>
      <c r="BA124" s="182" t="n"/>
      <c r="BB124" s="182" t="n"/>
      <c r="BC124" s="182" t="n"/>
      <c r="BD124" s="182" t="n"/>
      <c r="BE124" s="182" t="n"/>
      <c r="BF124" s="182" t="n"/>
      <c r="BG124" s="182" t="n"/>
      <c r="BH124" s="182" t="n"/>
      <c r="BI124" s="182" t="n"/>
      <c r="BJ124" s="182" t="n"/>
      <c r="BK124" s="182" t="n"/>
      <c r="BL124" s="182" t="n"/>
      <c r="BM124" s="182" t="n"/>
      <c r="BN124" s="182" t="n"/>
      <c r="BO124" s="182" t="n"/>
      <c r="BP124" s="182" t="n"/>
      <c r="BQ124" s="182" t="n"/>
      <c r="BR124" s="182" t="n"/>
      <c r="BS124" s="182" t="n"/>
      <c r="BT124" s="182" t="n"/>
      <c r="BU124" s="182" t="n"/>
      <c r="BV124" s="182" t="n"/>
      <c r="BW124" s="182" t="n"/>
      <c r="BX124" s="182" t="n"/>
      <c r="BY124" s="182" t="n"/>
      <c r="BZ124" s="182" t="n"/>
      <c r="CA124" s="182" t="n"/>
      <c r="CB124" s="182" t="n"/>
      <c r="CC124" s="182" t="n"/>
      <c r="CD124" s="182" t="n"/>
      <c r="CE124" s="182" t="n"/>
      <c r="CF124" s="182" t="n"/>
      <c r="CG124" s="182" t="n"/>
      <c r="CH124" s="182" t="n"/>
      <c r="CI124" s="182" t="n"/>
      <c r="CJ124" s="182" t="n"/>
      <c r="CK124" s="182" t="n"/>
      <c r="CL124" s="182" t="n"/>
      <c r="CM124" s="182" t="n"/>
      <c r="CN124" s="182" t="n"/>
      <c r="CO124" s="182" t="n"/>
      <c r="CP124" s="182" t="n"/>
      <c r="CQ124" s="182" t="n"/>
      <c r="CR124" s="182" t="n"/>
      <c r="CS124" s="182" t="n"/>
      <c r="CT124" s="182" t="n"/>
      <c r="CU124" s="182" t="n"/>
      <c r="CV124" s="182" t="n"/>
      <c r="CW124" s="182" t="n"/>
      <c r="CX124" s="182" t="n"/>
      <c r="CY124" s="182" t="n"/>
      <c r="CZ124" s="182" t="n"/>
      <c r="DA124" s="182" t="n"/>
      <c r="DB124" s="189" t="n">
        <v>20.83</v>
      </c>
      <c r="DC124" s="182" t="n"/>
      <c r="DD124" s="182" t="n"/>
      <c r="DE124" s="182" t="n"/>
      <c r="DF124" s="182" t="n"/>
      <c r="DG124" s="182" t="n"/>
      <c r="DH124" s="182" t="n"/>
      <c r="DI124" s="182" t="n"/>
      <c r="DJ124" s="182" t="n"/>
      <c r="DK124" s="182" t="n"/>
      <c r="DL124" s="182" t="n"/>
      <c r="DM124" s="182" t="n"/>
      <c r="DN124" s="182" t="n"/>
      <c r="DO124" s="182" t="n"/>
      <c r="DP124" s="182" t="n"/>
      <c r="DQ124" s="182" t="n"/>
      <c r="DR124" s="182" t="n"/>
      <c r="DS124" s="182" t="n"/>
      <c r="DT124" s="182" t="n"/>
      <c r="DU124" s="182" t="n"/>
      <c r="DV124" s="182" t="n"/>
      <c r="DW124" s="182" t="n"/>
      <c r="DX124" s="182" t="n"/>
      <c r="DY124" s="182" t="n"/>
      <c r="DZ124" s="182" t="n"/>
      <c r="EA124" s="182" t="n"/>
      <c r="EB124" s="182" t="n"/>
      <c r="EC124" s="182" t="n"/>
      <c r="ED124" s="182" t="n"/>
      <c r="EE124" s="182" t="n"/>
      <c r="EF124" s="182" t="n"/>
      <c r="EG124" s="182" t="n"/>
      <c r="EH124" s="182" t="n"/>
      <c r="EI124" s="182" t="n"/>
      <c r="EJ124" s="182" t="n"/>
      <c r="EK124" s="182" t="n"/>
      <c r="EL124" s="182" t="n"/>
      <c r="EM124" s="182" t="n"/>
      <c r="EN124" s="182" t="n"/>
      <c r="EO124" s="182" t="n"/>
      <c r="EP124" s="182" t="n"/>
      <c r="EQ124" s="182" t="n"/>
      <c r="ER124" s="182" t="n"/>
      <c r="ES124" s="182" t="n"/>
      <c r="ET124" s="182" t="n"/>
      <c r="EU124" s="182" t="n"/>
      <c r="EV124" s="182" t="n"/>
      <c r="EW124" s="182" t="n"/>
      <c r="EX124" s="182" t="n"/>
      <c r="EY124" s="182" t="n"/>
      <c r="EZ124" s="182" t="n"/>
      <c r="FA124" s="182" t="n"/>
      <c r="FB124" s="182" t="n"/>
      <c r="FC124" s="182" t="n"/>
      <c r="FD124" s="182" t="n"/>
      <c r="FE124" s="182" t="n"/>
      <c r="FF124" s="182" t="n"/>
      <c r="FG124" s="182" t="n"/>
      <c r="FH124" s="182" t="n"/>
      <c r="FI124" s="182" t="n"/>
      <c r="FJ124" s="182" t="n"/>
      <c r="FK124" s="184" t="n"/>
      <c r="FL124" s="182" t="n"/>
      <c r="FM124" s="185">
        <f>SUM(F124:FL124)</f>
        <v/>
      </c>
      <c r="FN124" s="186">
        <f>E124-FM124</f>
        <v/>
      </c>
    </row>
    <row r="125" ht="18" customHeight="1">
      <c r="A125" s="5" t="n">
        <v>124</v>
      </c>
      <c r="B125" s="179" t="n">
        <v>44677</v>
      </c>
      <c r="C125" s="68" t="inlineStr">
        <is>
          <t>ANALOG9004416999</t>
        </is>
      </c>
      <c r="D125" s="180" t="n">
        <v>44666</v>
      </c>
      <c r="E125" s="181" t="n">
        <v>20.66</v>
      </c>
      <c r="F125" s="182" t="n"/>
      <c r="G125" s="182" t="n"/>
      <c r="H125" s="182" t="n"/>
      <c r="I125" s="182" t="n"/>
      <c r="J125" s="182" t="n"/>
      <c r="K125" s="182" t="n"/>
      <c r="L125" s="182" t="n"/>
      <c r="M125" s="182" t="n"/>
      <c r="N125" s="182" t="n"/>
      <c r="O125" s="182" t="n"/>
      <c r="P125" s="182" t="n"/>
      <c r="Q125" s="182" t="n"/>
      <c r="R125" s="182" t="n"/>
      <c r="S125" s="182" t="n"/>
      <c r="T125" s="182" t="n"/>
      <c r="U125" s="182" t="n"/>
      <c r="V125" s="182" t="n"/>
      <c r="W125" s="182" t="n"/>
      <c r="X125" s="182" t="n"/>
      <c r="Y125" s="182" t="n"/>
      <c r="Z125" s="182" t="n"/>
      <c r="AA125" s="182" t="n"/>
      <c r="AB125" s="182" t="n"/>
      <c r="AC125" s="182" t="n"/>
      <c r="AD125" s="182" t="n"/>
      <c r="AE125" s="182" t="n"/>
      <c r="AF125" s="182" t="n"/>
      <c r="AG125" s="182" t="n"/>
      <c r="AH125" s="182" t="n"/>
      <c r="AI125" s="182" t="n"/>
      <c r="AJ125" s="182" t="n"/>
      <c r="AK125" s="182" t="n"/>
      <c r="AL125" s="182" t="n"/>
      <c r="AM125" s="182" t="n"/>
      <c r="AN125" s="182" t="n"/>
      <c r="AO125" s="182" t="n"/>
      <c r="AP125" s="182" t="n"/>
      <c r="AQ125" s="182" t="n"/>
      <c r="AR125" s="182" t="n"/>
      <c r="AS125" s="182" t="n"/>
      <c r="AT125" s="182" t="n"/>
      <c r="AU125" s="182" t="n"/>
      <c r="AV125" s="182" t="n"/>
      <c r="AW125" s="182" t="n"/>
      <c r="AX125" s="182" t="n"/>
      <c r="AY125" s="182" t="n"/>
      <c r="AZ125" s="182" t="n"/>
      <c r="BA125" s="182" t="n"/>
      <c r="BB125" s="182" t="n"/>
      <c r="BC125" s="182" t="n"/>
      <c r="BD125" s="182" t="n"/>
      <c r="BE125" s="182" t="n"/>
      <c r="BF125" s="182" t="n"/>
      <c r="BG125" s="182" t="n"/>
      <c r="BH125" s="182" t="n"/>
      <c r="BI125" s="182" t="n"/>
      <c r="BJ125" s="182" t="n"/>
      <c r="BK125" s="182" t="n"/>
      <c r="BL125" s="182" t="n"/>
      <c r="BM125" s="182" t="n"/>
      <c r="BN125" s="182" t="n"/>
      <c r="BO125" s="182" t="n"/>
      <c r="BP125" s="182" t="n"/>
      <c r="BQ125" s="182" t="n"/>
      <c r="BR125" s="182" t="n"/>
      <c r="BS125" s="182" t="n"/>
      <c r="BT125" s="182" t="n"/>
      <c r="BU125" s="182" t="n"/>
      <c r="BV125" s="182" t="n"/>
      <c r="BW125" s="182" t="n"/>
      <c r="BX125" s="182" t="n"/>
      <c r="BY125" s="182" t="n"/>
      <c r="BZ125" s="182" t="n"/>
      <c r="CA125" s="182" t="n"/>
      <c r="CB125" s="182" t="n"/>
      <c r="CC125" s="182" t="n"/>
      <c r="CD125" s="182" t="n"/>
      <c r="CE125" s="182" t="n"/>
      <c r="CF125" s="182" t="n"/>
      <c r="CG125" s="182" t="n"/>
      <c r="CH125" s="182" t="n"/>
      <c r="CI125" s="182" t="n"/>
      <c r="CJ125" s="182" t="n"/>
      <c r="CK125" s="182" t="n"/>
      <c r="CL125" s="182" t="n"/>
      <c r="CM125" s="182" t="n"/>
      <c r="CN125" s="182" t="n"/>
      <c r="CO125" s="182" t="n"/>
      <c r="CP125" s="182" t="n"/>
      <c r="CQ125" s="182" t="n"/>
      <c r="CR125" s="182" t="n"/>
      <c r="CS125" s="182" t="n"/>
      <c r="CT125" s="182" t="n"/>
      <c r="CU125" s="182" t="n"/>
      <c r="CV125" s="182" t="n"/>
      <c r="CW125" s="182" t="n"/>
      <c r="CX125" s="182" t="n"/>
      <c r="CY125" s="182" t="n"/>
      <c r="CZ125" s="182" t="n"/>
      <c r="DA125" s="182" t="n"/>
      <c r="DB125" s="182" t="n"/>
      <c r="DC125" s="182" t="n"/>
      <c r="DD125" s="189" t="n">
        <v>20.66</v>
      </c>
      <c r="DE125" s="182" t="n"/>
      <c r="DF125" s="182" t="n"/>
      <c r="DG125" s="182" t="n"/>
      <c r="DH125" s="182" t="n"/>
      <c r="DI125" s="182" t="n"/>
      <c r="DJ125" s="182" t="n"/>
      <c r="DK125" s="182" t="n"/>
      <c r="DL125" s="182" t="n"/>
      <c r="DM125" s="182" t="n"/>
      <c r="DN125" s="182" t="n"/>
      <c r="DO125" s="182" t="n"/>
      <c r="DP125" s="182" t="n"/>
      <c r="DQ125" s="182" t="n"/>
      <c r="DR125" s="182" t="n"/>
      <c r="DS125" s="182" t="n"/>
      <c r="DT125" s="182" t="n"/>
      <c r="DU125" s="182" t="n"/>
      <c r="DV125" s="182" t="n"/>
      <c r="DW125" s="182" t="n"/>
      <c r="DX125" s="182" t="n"/>
      <c r="DY125" s="182" t="n"/>
      <c r="DZ125" s="182" t="n"/>
      <c r="EA125" s="182" t="n"/>
      <c r="EB125" s="182" t="n"/>
      <c r="EC125" s="182" t="n"/>
      <c r="ED125" s="182" t="n"/>
      <c r="EE125" s="182" t="n"/>
      <c r="EF125" s="182" t="n"/>
      <c r="EG125" s="182" t="n"/>
      <c r="EH125" s="182" t="n"/>
      <c r="EI125" s="182" t="n"/>
      <c r="EJ125" s="182" t="n"/>
      <c r="EK125" s="182" t="n"/>
      <c r="EL125" s="182" t="n"/>
      <c r="EM125" s="182" t="n"/>
      <c r="EN125" s="182" t="n"/>
      <c r="EO125" s="182" t="n"/>
      <c r="EP125" s="182" t="n"/>
      <c r="EQ125" s="182" t="n"/>
      <c r="ER125" s="182" t="n"/>
      <c r="ES125" s="182" t="n"/>
      <c r="ET125" s="182" t="n"/>
      <c r="EU125" s="182" t="n"/>
      <c r="EV125" s="182" t="n"/>
      <c r="EW125" s="182" t="n"/>
      <c r="EX125" s="182" t="n"/>
      <c r="EY125" s="182" t="n"/>
      <c r="EZ125" s="182" t="n"/>
      <c r="FA125" s="182" t="n"/>
      <c r="FB125" s="182" t="n"/>
      <c r="FC125" s="182" t="n"/>
      <c r="FD125" s="182" t="n"/>
      <c r="FE125" s="182" t="n"/>
      <c r="FF125" s="182" t="n"/>
      <c r="FG125" s="182" t="n"/>
      <c r="FH125" s="182" t="n"/>
      <c r="FI125" s="182" t="n"/>
      <c r="FJ125" s="182" t="n"/>
      <c r="FK125" s="184" t="n"/>
      <c r="FL125" s="182" t="n"/>
      <c r="FM125" s="185">
        <f>SUM(F125:FL125)</f>
        <v/>
      </c>
      <c r="FN125" s="186">
        <f>E125-FM125</f>
        <v/>
      </c>
    </row>
    <row r="126" ht="18" customHeight="1">
      <c r="A126" s="5" t="n">
        <v>125</v>
      </c>
      <c r="B126" s="179" t="n">
        <v>44679</v>
      </c>
      <c r="C126" s="68" t="inlineStr">
        <is>
          <t>SUMMIT 170803</t>
        </is>
      </c>
      <c r="D126" s="180" t="n">
        <v>44644</v>
      </c>
      <c r="E126" s="181" t="n">
        <v>35</v>
      </c>
      <c r="F126" s="182" t="n"/>
      <c r="G126" s="182" t="n"/>
      <c r="H126" s="182" t="n"/>
      <c r="I126" s="182" t="n"/>
      <c r="J126" s="182" t="n"/>
      <c r="K126" s="182" t="n"/>
      <c r="L126" s="182" t="n"/>
      <c r="M126" s="182" t="n"/>
      <c r="N126" s="182" t="n"/>
      <c r="O126" s="182" t="n"/>
      <c r="P126" s="182" t="n"/>
      <c r="Q126" s="182" t="n"/>
      <c r="R126" s="182" t="n"/>
      <c r="S126" s="182" t="n"/>
      <c r="T126" s="182" t="n"/>
      <c r="U126" s="182" t="n"/>
      <c r="V126" s="182" t="n"/>
      <c r="W126" s="182" t="n"/>
      <c r="X126" s="182" t="n"/>
      <c r="Y126" s="182" t="n"/>
      <c r="Z126" s="182" t="n"/>
      <c r="AA126" s="182" t="n"/>
      <c r="AB126" s="182" t="n"/>
      <c r="AC126" s="182" t="n"/>
      <c r="AD126" s="182" t="n"/>
      <c r="AE126" s="182" t="n"/>
      <c r="AF126" s="182" t="n"/>
      <c r="AG126" s="182" t="n"/>
      <c r="AH126" s="182" t="n"/>
      <c r="AI126" s="182" t="n"/>
      <c r="AJ126" s="182" t="n"/>
      <c r="AK126" s="182" t="n"/>
      <c r="AL126" s="182" t="n"/>
      <c r="AM126" s="182" t="n"/>
      <c r="AN126" s="182" t="n"/>
      <c r="AO126" s="182" t="n"/>
      <c r="AP126" s="182" t="n"/>
      <c r="AQ126" s="182" t="n"/>
      <c r="AR126" s="182" t="n"/>
      <c r="AS126" s="182" t="n"/>
      <c r="AT126" s="182" t="n"/>
      <c r="AU126" s="182" t="n"/>
      <c r="AV126" s="182" t="n"/>
      <c r="AW126" s="182" t="n"/>
      <c r="AX126" s="182" t="n"/>
      <c r="AY126" s="182" t="n"/>
      <c r="AZ126" s="182" t="n"/>
      <c r="BA126" s="182" t="n"/>
      <c r="BB126" s="182" t="n"/>
      <c r="BC126" s="182" t="n"/>
      <c r="BD126" s="182" t="n"/>
      <c r="BE126" s="182" t="n"/>
      <c r="BF126" s="182" t="n"/>
      <c r="BG126" s="189" t="n">
        <v>35</v>
      </c>
      <c r="BH126" s="182" t="n"/>
      <c r="BI126" s="182" t="n"/>
      <c r="BJ126" s="182" t="n"/>
      <c r="BK126" s="182" t="n"/>
      <c r="BL126" s="182" t="n"/>
      <c r="BM126" s="182" t="n"/>
      <c r="BN126" s="182" t="n"/>
      <c r="BO126" s="182" t="n"/>
      <c r="BP126" s="182" t="n"/>
      <c r="BQ126" s="182" t="n"/>
      <c r="BR126" s="182" t="n"/>
      <c r="BS126" s="182" t="n"/>
      <c r="BT126" s="182" t="n"/>
      <c r="BU126" s="182" t="n"/>
      <c r="BV126" s="182" t="n"/>
      <c r="BW126" s="182" t="n"/>
      <c r="BX126" s="182" t="n"/>
      <c r="BY126" s="182" t="n"/>
      <c r="BZ126" s="182" t="n"/>
      <c r="CA126" s="182" t="n"/>
      <c r="CB126" s="182" t="n"/>
      <c r="CC126" s="182" t="n"/>
      <c r="CD126" s="182" t="n"/>
      <c r="CE126" s="182" t="n"/>
      <c r="CF126" s="182" t="n"/>
      <c r="CG126" s="182" t="n"/>
      <c r="CH126" s="182" t="n"/>
      <c r="CI126" s="182" t="n"/>
      <c r="CJ126" s="182" t="n"/>
      <c r="CK126" s="182" t="n"/>
      <c r="CL126" s="182" t="n"/>
      <c r="CM126" s="182" t="n"/>
      <c r="CN126" s="182" t="n"/>
      <c r="CO126" s="182" t="n"/>
      <c r="CP126" s="182" t="n"/>
      <c r="CQ126" s="182" t="n"/>
      <c r="CR126" s="182" t="n"/>
      <c r="CS126" s="182" t="n"/>
      <c r="CT126" s="182" t="n"/>
      <c r="CU126" s="182" t="n"/>
      <c r="CV126" s="182" t="n"/>
      <c r="CW126" s="182" t="n"/>
      <c r="CX126" s="182" t="n"/>
      <c r="CY126" s="182" t="n"/>
      <c r="CZ126" s="182" t="n"/>
      <c r="DA126" s="182" t="n"/>
      <c r="DB126" s="182" t="n"/>
      <c r="DC126" s="182" t="n"/>
      <c r="DD126" s="182" t="n"/>
      <c r="DE126" s="182" t="n"/>
      <c r="DF126" s="182" t="n"/>
      <c r="DG126" s="182" t="n"/>
      <c r="DH126" s="182" t="n"/>
      <c r="DI126" s="182" t="n"/>
      <c r="DJ126" s="182" t="n"/>
      <c r="DK126" s="182" t="n"/>
      <c r="DL126" s="182" t="n"/>
      <c r="DM126" s="182" t="n"/>
      <c r="DN126" s="182" t="n"/>
      <c r="DO126" s="182" t="n"/>
      <c r="DP126" s="182" t="n"/>
      <c r="DQ126" s="182" t="n"/>
      <c r="DR126" s="182" t="n"/>
      <c r="DS126" s="182" t="n"/>
      <c r="DT126" s="182" t="n"/>
      <c r="DU126" s="182" t="n"/>
      <c r="DV126" s="182" t="n"/>
      <c r="DW126" s="182" t="n"/>
      <c r="DX126" s="182" t="n"/>
      <c r="DY126" s="182" t="n"/>
      <c r="DZ126" s="182" t="n"/>
      <c r="EA126" s="182" t="n"/>
      <c r="EB126" s="182" t="n"/>
      <c r="EC126" s="182" t="n"/>
      <c r="ED126" s="182" t="n"/>
      <c r="EE126" s="182" t="n"/>
      <c r="EF126" s="182" t="n"/>
      <c r="EG126" s="182" t="n"/>
      <c r="EH126" s="182" t="n"/>
      <c r="EI126" s="182" t="n"/>
      <c r="EJ126" s="182" t="n"/>
      <c r="EK126" s="182" t="n"/>
      <c r="EL126" s="182" t="n"/>
      <c r="EM126" s="182" t="n"/>
      <c r="EN126" s="182" t="n"/>
      <c r="EO126" s="182" t="n"/>
      <c r="EP126" s="182" t="n"/>
      <c r="EQ126" s="182" t="n"/>
      <c r="ER126" s="182" t="n"/>
      <c r="ES126" s="182" t="n"/>
      <c r="ET126" s="182" t="n"/>
      <c r="EU126" s="182" t="n"/>
      <c r="EV126" s="182" t="n"/>
      <c r="EW126" s="182" t="n"/>
      <c r="EX126" s="182" t="n"/>
      <c r="EY126" s="182" t="n"/>
      <c r="EZ126" s="182" t="n"/>
      <c r="FA126" s="182" t="n"/>
      <c r="FB126" s="182" t="n"/>
      <c r="FC126" s="182" t="n"/>
      <c r="FD126" s="182" t="n"/>
      <c r="FE126" s="182" t="n"/>
      <c r="FF126" s="182" t="n"/>
      <c r="FG126" s="182" t="n"/>
      <c r="FH126" s="182" t="n"/>
      <c r="FI126" s="182" t="n"/>
      <c r="FJ126" s="182" t="n"/>
      <c r="FK126" s="184" t="n"/>
      <c r="FL126" s="182" t="n"/>
      <c r="FM126" s="185">
        <f>SUM(F126:FL126)</f>
        <v/>
      </c>
      <c r="FN126" s="186">
        <f>E126-FM126</f>
        <v/>
      </c>
    </row>
    <row r="127" ht="18" customHeight="1">
      <c r="A127" s="5" t="n">
        <v>126</v>
      </c>
      <c r="B127" s="179" t="n">
        <v>44679</v>
      </c>
      <c r="C127" s="68" t="inlineStr">
        <is>
          <t>MASTER 4500660652</t>
        </is>
      </c>
      <c r="D127" s="180" t="n">
        <v>44652</v>
      </c>
      <c r="E127" s="181" t="n">
        <v>11.96</v>
      </c>
      <c r="F127" s="182" t="n"/>
      <c r="G127" s="182" t="n"/>
      <c r="H127" s="182" t="n"/>
      <c r="I127" s="182" t="n"/>
      <c r="J127" s="182" t="n"/>
      <c r="K127" s="182" t="n"/>
      <c r="L127" s="182" t="n"/>
      <c r="M127" s="182" t="n"/>
      <c r="N127" s="182" t="n"/>
      <c r="O127" s="182" t="n"/>
      <c r="P127" s="182" t="n"/>
      <c r="Q127" s="182" t="n"/>
      <c r="R127" s="182" t="n"/>
      <c r="S127" s="182" t="n"/>
      <c r="T127" s="182" t="n"/>
      <c r="U127" s="182" t="n"/>
      <c r="V127" s="182" t="n"/>
      <c r="W127" s="182" t="n"/>
      <c r="X127" s="182" t="n"/>
      <c r="Y127" s="182" t="n"/>
      <c r="Z127" s="182" t="n"/>
      <c r="AA127" s="182" t="n"/>
      <c r="AB127" s="182" t="n"/>
      <c r="AC127" s="182" t="n"/>
      <c r="AD127" s="182" t="n"/>
      <c r="AE127" s="182" t="n"/>
      <c r="AF127" s="182" t="n"/>
      <c r="AG127" s="182" t="n"/>
      <c r="AH127" s="182" t="n"/>
      <c r="AI127" s="182" t="n"/>
      <c r="AJ127" s="182" t="n"/>
      <c r="AK127" s="182" t="n"/>
      <c r="AL127" s="182" t="n"/>
      <c r="AM127" s="182" t="n"/>
      <c r="AN127" s="182" t="n"/>
      <c r="AO127" s="182" t="n"/>
      <c r="AP127" s="182" t="n"/>
      <c r="AQ127" s="182" t="n"/>
      <c r="AR127" s="182" t="n"/>
      <c r="AS127" s="182" t="n"/>
      <c r="AT127" s="182" t="n"/>
      <c r="AU127" s="182" t="n"/>
      <c r="AV127" s="182" t="n"/>
      <c r="AW127" s="182" t="n"/>
      <c r="AX127" s="182" t="n"/>
      <c r="AY127" s="182" t="n"/>
      <c r="AZ127" s="182" t="n"/>
      <c r="BA127" s="182" t="n"/>
      <c r="BB127" s="182" t="n"/>
      <c r="BC127" s="182" t="n"/>
      <c r="BD127" s="182" t="n"/>
      <c r="BE127" s="182" t="n"/>
      <c r="BF127" s="182" t="n"/>
      <c r="BG127" s="182" t="n"/>
      <c r="BH127" s="189" t="n">
        <v>11.96</v>
      </c>
      <c r="BI127" s="182" t="n"/>
      <c r="BJ127" s="182" t="n"/>
      <c r="BK127" s="182" t="n"/>
      <c r="BL127" s="182" t="n"/>
      <c r="BM127" s="182" t="n"/>
      <c r="BN127" s="182" t="n"/>
      <c r="BO127" s="182" t="n"/>
      <c r="BP127" s="182" t="n"/>
      <c r="BQ127" s="182" t="n"/>
      <c r="BR127" s="182" t="n"/>
      <c r="BS127" s="182" t="n"/>
      <c r="BT127" s="182" t="n"/>
      <c r="BU127" s="182" t="n"/>
      <c r="BV127" s="182" t="n"/>
      <c r="BW127" s="182" t="n"/>
      <c r="BX127" s="182" t="n"/>
      <c r="BY127" s="182" t="n"/>
      <c r="BZ127" s="182" t="n"/>
      <c r="CA127" s="182" t="n"/>
      <c r="CB127" s="182" t="n"/>
      <c r="CC127" s="182" t="n"/>
      <c r="CD127" s="182" t="n"/>
      <c r="CE127" s="182" t="n"/>
      <c r="CF127" s="182" t="n"/>
      <c r="CG127" s="182" t="n"/>
      <c r="CH127" s="182" t="n"/>
      <c r="CI127" s="182" t="n"/>
      <c r="CJ127" s="182" t="n"/>
      <c r="CK127" s="182" t="n"/>
      <c r="CL127" s="182" t="n"/>
      <c r="CM127" s="182" t="n"/>
      <c r="CN127" s="182" t="n"/>
      <c r="CO127" s="182" t="n"/>
      <c r="CP127" s="182" t="n"/>
      <c r="CQ127" s="182" t="n"/>
      <c r="CR127" s="182" t="n"/>
      <c r="CS127" s="182" t="n"/>
      <c r="CT127" s="182" t="n"/>
      <c r="CU127" s="182" t="n"/>
      <c r="CV127" s="182" t="n"/>
      <c r="CW127" s="182" t="n"/>
      <c r="CX127" s="182" t="n"/>
      <c r="CY127" s="182" t="n"/>
      <c r="CZ127" s="182" t="n"/>
      <c r="DA127" s="182" t="n"/>
      <c r="DB127" s="182" t="n"/>
      <c r="DC127" s="182" t="n"/>
      <c r="DD127" s="182" t="n"/>
      <c r="DE127" s="182" t="n"/>
      <c r="DF127" s="182" t="n"/>
      <c r="DG127" s="182" t="n"/>
      <c r="DH127" s="182" t="n"/>
      <c r="DI127" s="182" t="n"/>
      <c r="DJ127" s="182" t="n"/>
      <c r="DK127" s="182" t="n"/>
      <c r="DL127" s="182" t="n"/>
      <c r="DM127" s="182" t="n"/>
      <c r="DN127" s="182" t="n"/>
      <c r="DO127" s="182" t="n"/>
      <c r="DP127" s="182" t="n"/>
      <c r="DQ127" s="182" t="n"/>
      <c r="DR127" s="182" t="n"/>
      <c r="DS127" s="182" t="n"/>
      <c r="DT127" s="182" t="n"/>
      <c r="DU127" s="182" t="n"/>
      <c r="DV127" s="182" t="n"/>
      <c r="DW127" s="182" t="n"/>
      <c r="DX127" s="182" t="n"/>
      <c r="DY127" s="182" t="n"/>
      <c r="DZ127" s="182" t="n"/>
      <c r="EA127" s="182" t="n"/>
      <c r="EB127" s="182" t="n"/>
      <c r="EC127" s="182" t="n"/>
      <c r="ED127" s="182" t="n"/>
      <c r="EE127" s="182" t="n"/>
      <c r="EF127" s="182" t="n"/>
      <c r="EG127" s="182" t="n"/>
      <c r="EH127" s="182" t="n"/>
      <c r="EI127" s="182" t="n"/>
      <c r="EJ127" s="182" t="n"/>
      <c r="EK127" s="182" t="n"/>
      <c r="EL127" s="182" t="n"/>
      <c r="EM127" s="182" t="n"/>
      <c r="EN127" s="182" t="n"/>
      <c r="EO127" s="182" t="n"/>
      <c r="EP127" s="182" t="n"/>
      <c r="EQ127" s="182" t="n"/>
      <c r="ER127" s="182" t="n"/>
      <c r="ES127" s="182" t="n"/>
      <c r="ET127" s="182" t="n"/>
      <c r="EU127" s="182" t="n"/>
      <c r="EV127" s="182" t="n"/>
      <c r="EW127" s="182" t="n"/>
      <c r="EX127" s="182" t="n"/>
      <c r="EY127" s="182" t="n"/>
      <c r="EZ127" s="182" t="n"/>
      <c r="FA127" s="182" t="n"/>
      <c r="FB127" s="182" t="n"/>
      <c r="FC127" s="182" t="n"/>
      <c r="FD127" s="182" t="n"/>
      <c r="FE127" s="182" t="n"/>
      <c r="FF127" s="182" t="n"/>
      <c r="FG127" s="182" t="n"/>
      <c r="FH127" s="182" t="n"/>
      <c r="FI127" s="182" t="n"/>
      <c r="FJ127" s="182" t="n"/>
      <c r="FK127" s="184" t="n"/>
      <c r="FL127" s="182" t="n"/>
      <c r="FM127" s="185">
        <f>SUM(F127:FL127)</f>
        <v/>
      </c>
      <c r="FN127" s="186">
        <f>E127-FM127</f>
        <v/>
      </c>
    </row>
    <row r="128" ht="18" customHeight="1">
      <c r="A128" s="5" t="n">
        <v>127</v>
      </c>
      <c r="B128" s="179" t="n">
        <v>44679</v>
      </c>
      <c r="C128" s="68" t="inlineStr">
        <is>
          <t>LITEON 4500659937</t>
        </is>
      </c>
      <c r="D128" s="180" t="n">
        <v>44651</v>
      </c>
      <c r="E128" s="181" t="n">
        <v>22.23</v>
      </c>
      <c r="F128" s="182" t="n"/>
      <c r="G128" s="182" t="n"/>
      <c r="H128" s="182" t="n"/>
      <c r="I128" s="182" t="n"/>
      <c r="J128" s="182" t="n"/>
      <c r="K128" s="182" t="n"/>
      <c r="L128" s="182" t="n"/>
      <c r="M128" s="182" t="n"/>
      <c r="N128" s="182" t="n"/>
      <c r="O128" s="182" t="n"/>
      <c r="P128" s="182" t="n"/>
      <c r="Q128" s="182" t="n"/>
      <c r="R128" s="182" t="n"/>
      <c r="S128" s="182" t="n"/>
      <c r="T128" s="182" t="n"/>
      <c r="U128" s="182" t="n"/>
      <c r="V128" s="182" t="n"/>
      <c r="W128" s="182" t="n"/>
      <c r="X128" s="182" t="n"/>
      <c r="Y128" s="182" t="n"/>
      <c r="Z128" s="182" t="n"/>
      <c r="AA128" s="182" t="n"/>
      <c r="AB128" s="182" t="n"/>
      <c r="AC128" s="182" t="n"/>
      <c r="AD128" s="182" t="n"/>
      <c r="AE128" s="182" t="n"/>
      <c r="AF128" s="182" t="n"/>
      <c r="AG128" s="182" t="n"/>
      <c r="AH128" s="182" t="n"/>
      <c r="AI128" s="182" t="n"/>
      <c r="AJ128" s="182" t="n"/>
      <c r="AK128" s="182" t="n"/>
      <c r="AL128" s="182" t="n"/>
      <c r="AM128" s="182" t="n"/>
      <c r="AN128" s="182" t="n"/>
      <c r="AO128" s="182" t="n"/>
      <c r="AP128" s="182" t="n"/>
      <c r="AQ128" s="182" t="n"/>
      <c r="AR128" s="182" t="n"/>
      <c r="AS128" s="182" t="n"/>
      <c r="AT128" s="182" t="n"/>
      <c r="AU128" s="182" t="n"/>
      <c r="AV128" s="182" t="n"/>
      <c r="AW128" s="182" t="n"/>
      <c r="AX128" s="182" t="n"/>
      <c r="AY128" s="182" t="n"/>
      <c r="AZ128" s="182" t="n"/>
      <c r="BA128" s="182" t="n"/>
      <c r="BB128" s="182" t="n"/>
      <c r="BC128" s="182" t="n"/>
      <c r="BD128" s="182" t="n"/>
      <c r="BE128" s="182" t="n"/>
      <c r="BF128" s="182" t="n"/>
      <c r="BG128" s="182" t="n"/>
      <c r="BH128" s="182" t="n"/>
      <c r="BI128" s="182" t="n"/>
      <c r="BJ128" s="182" t="n"/>
      <c r="BK128" s="189" t="n">
        <v>22.23</v>
      </c>
      <c r="BL128" s="182" t="n"/>
      <c r="BM128" s="182" t="n"/>
      <c r="BN128" s="182" t="n"/>
      <c r="BO128" s="182" t="n"/>
      <c r="BP128" s="182" t="n"/>
      <c r="BQ128" s="182" t="n"/>
      <c r="BR128" s="182" t="n"/>
      <c r="BS128" s="182" t="n"/>
      <c r="BT128" s="182" t="n"/>
      <c r="BU128" s="182" t="n"/>
      <c r="BV128" s="182" t="n"/>
      <c r="BW128" s="182" t="n"/>
      <c r="BX128" s="182" t="n"/>
      <c r="BY128" s="182" t="n"/>
      <c r="BZ128" s="182" t="n"/>
      <c r="CA128" s="182" t="n"/>
      <c r="CB128" s="182" t="n"/>
      <c r="CC128" s="182" t="n"/>
      <c r="CD128" s="182" t="n"/>
      <c r="CE128" s="182" t="n"/>
      <c r="CF128" s="182" t="n"/>
      <c r="CG128" s="182" t="n"/>
      <c r="CH128" s="182" t="n"/>
      <c r="CI128" s="182" t="n"/>
      <c r="CJ128" s="182" t="n"/>
      <c r="CK128" s="182" t="n"/>
      <c r="CL128" s="182" t="n"/>
      <c r="CM128" s="182" t="n"/>
      <c r="CN128" s="182" t="n"/>
      <c r="CO128" s="182" t="n"/>
      <c r="CP128" s="182" t="n"/>
      <c r="CQ128" s="182" t="n"/>
      <c r="CR128" s="182" t="n"/>
      <c r="CS128" s="182" t="n"/>
      <c r="CT128" s="182" t="n"/>
      <c r="CU128" s="182" t="n"/>
      <c r="CV128" s="182" t="n"/>
      <c r="CW128" s="182" t="n"/>
      <c r="CX128" s="182" t="n"/>
      <c r="CY128" s="182" t="n"/>
      <c r="CZ128" s="182" t="n"/>
      <c r="DA128" s="182" t="n"/>
      <c r="DB128" s="182" t="n"/>
      <c r="DC128" s="182" t="n"/>
      <c r="DD128" s="182" t="n"/>
      <c r="DE128" s="182" t="n"/>
      <c r="DF128" s="182" t="n"/>
      <c r="DG128" s="182" t="n"/>
      <c r="DH128" s="182" t="n"/>
      <c r="DI128" s="182" t="n"/>
      <c r="DJ128" s="182" t="n"/>
      <c r="DK128" s="182" t="n"/>
      <c r="DL128" s="182" t="n"/>
      <c r="DM128" s="182" t="n"/>
      <c r="DN128" s="182" t="n"/>
      <c r="DO128" s="182" t="n"/>
      <c r="DP128" s="182" t="n"/>
      <c r="DQ128" s="182" t="n"/>
      <c r="DR128" s="182" t="n"/>
      <c r="DS128" s="182" t="n"/>
      <c r="DT128" s="182" t="n"/>
      <c r="DU128" s="182" t="n"/>
      <c r="DV128" s="182" t="n"/>
      <c r="DW128" s="182" t="n"/>
      <c r="DX128" s="182" t="n"/>
      <c r="DY128" s="182" t="n"/>
      <c r="DZ128" s="182" t="n"/>
      <c r="EA128" s="182" t="n"/>
      <c r="EB128" s="182" t="n"/>
      <c r="EC128" s="182" t="n"/>
      <c r="ED128" s="182" t="n"/>
      <c r="EE128" s="182" t="n"/>
      <c r="EF128" s="182" t="n"/>
      <c r="EG128" s="182" t="n"/>
      <c r="EH128" s="182" t="n"/>
      <c r="EI128" s="182" t="n"/>
      <c r="EJ128" s="182" t="n"/>
      <c r="EK128" s="182" t="n"/>
      <c r="EL128" s="182" t="n"/>
      <c r="EM128" s="182" t="n"/>
      <c r="EN128" s="182" t="n"/>
      <c r="EO128" s="182" t="n"/>
      <c r="EP128" s="182" t="n"/>
      <c r="EQ128" s="182" t="n"/>
      <c r="ER128" s="182" t="n"/>
      <c r="ES128" s="182" t="n"/>
      <c r="ET128" s="182" t="n"/>
      <c r="EU128" s="182" t="n"/>
      <c r="EV128" s="182" t="n"/>
      <c r="EW128" s="182" t="n"/>
      <c r="EX128" s="182" t="n"/>
      <c r="EY128" s="182" t="n"/>
      <c r="EZ128" s="182" t="n"/>
      <c r="FA128" s="182" t="n"/>
      <c r="FB128" s="182" t="n"/>
      <c r="FC128" s="182" t="n"/>
      <c r="FD128" s="182" t="n"/>
      <c r="FE128" s="182" t="n"/>
      <c r="FF128" s="182" t="n"/>
      <c r="FG128" s="182" t="n"/>
      <c r="FH128" s="182" t="n"/>
      <c r="FI128" s="182" t="n"/>
      <c r="FJ128" s="182" t="n"/>
      <c r="FK128" s="184" t="n"/>
      <c r="FL128" s="182" t="n"/>
      <c r="FM128" s="185">
        <f>SUM(F128:FL128)</f>
        <v/>
      </c>
      <c r="FN128" s="186">
        <f>E128-FM128</f>
        <v/>
      </c>
    </row>
    <row r="129" ht="18" customHeight="1">
      <c r="A129" s="5" t="n">
        <v>128</v>
      </c>
      <c r="B129" s="179" t="n">
        <v>44679</v>
      </c>
      <c r="C129" s="68" t="inlineStr">
        <is>
          <t>LITEON 4500659921</t>
        </is>
      </c>
      <c r="D129" s="180" t="n">
        <v>44651</v>
      </c>
      <c r="E129" s="181" t="n">
        <v>29.07</v>
      </c>
      <c r="F129" s="182" t="n"/>
      <c r="G129" s="182" t="n"/>
      <c r="H129" s="182" t="n"/>
      <c r="I129" s="182" t="n"/>
      <c r="J129" s="182" t="n"/>
      <c r="K129" s="182" t="n"/>
      <c r="L129" s="182" t="n"/>
      <c r="M129" s="189" t="n">
        <v>29.07</v>
      </c>
      <c r="N129" s="182" t="n"/>
      <c r="O129" s="182" t="n"/>
      <c r="P129" s="182" t="n"/>
      <c r="Q129" s="182" t="n"/>
      <c r="R129" s="182" t="n"/>
      <c r="S129" s="182" t="n"/>
      <c r="T129" s="182" t="n"/>
      <c r="U129" s="182" t="n"/>
      <c r="V129" s="182" t="n"/>
      <c r="W129" s="182" t="n"/>
      <c r="X129" s="182" t="n"/>
      <c r="Y129" s="182" t="n"/>
      <c r="Z129" s="182" t="n"/>
      <c r="AA129" s="182" t="n"/>
      <c r="AB129" s="182" t="n"/>
      <c r="AC129" s="182" t="n"/>
      <c r="AD129" s="182" t="n"/>
      <c r="AE129" s="182" t="n"/>
      <c r="AF129" s="182" t="n"/>
      <c r="AG129" s="182" t="n"/>
      <c r="AH129" s="182" t="n"/>
      <c r="AI129" s="182" t="n"/>
      <c r="AJ129" s="182" t="n"/>
      <c r="AK129" s="182" t="n"/>
      <c r="AL129" s="182" t="n"/>
      <c r="AM129" s="182" t="n"/>
      <c r="AN129" s="182" t="n"/>
      <c r="AO129" s="182" t="n"/>
      <c r="AP129" s="182" t="n"/>
      <c r="AQ129" s="182" t="n"/>
      <c r="AR129" s="182" t="n"/>
      <c r="AS129" s="182" t="n"/>
      <c r="AT129" s="182" t="n"/>
      <c r="AU129" s="182" t="n"/>
      <c r="AV129" s="182" t="n"/>
      <c r="AW129" s="182" t="n"/>
      <c r="AX129" s="182" t="n"/>
      <c r="AY129" s="182" t="n"/>
      <c r="AZ129" s="182" t="n"/>
      <c r="BA129" s="182" t="n"/>
      <c r="BB129" s="182" t="n"/>
      <c r="BC129" s="182" t="n"/>
      <c r="BD129" s="182" t="n"/>
      <c r="BE129" s="182" t="n"/>
      <c r="BF129" s="182" t="n"/>
      <c r="BG129" s="182" t="n"/>
      <c r="BH129" s="182" t="n"/>
      <c r="BI129" s="182" t="n"/>
      <c r="BJ129" s="182" t="n"/>
      <c r="BK129" s="182" t="n"/>
      <c r="BL129" s="182" t="n"/>
      <c r="BM129" s="182" t="n"/>
      <c r="BN129" s="182" t="n"/>
      <c r="BO129" s="182" t="n"/>
      <c r="BP129" s="182" t="n"/>
      <c r="BQ129" s="182" t="n"/>
      <c r="BR129" s="182" t="n"/>
      <c r="BS129" s="182" t="n"/>
      <c r="BT129" s="182" t="n"/>
      <c r="BU129" s="182" t="n"/>
      <c r="BV129" s="182" t="n"/>
      <c r="BW129" s="182" t="n"/>
      <c r="BX129" s="182" t="n"/>
      <c r="BY129" s="182" t="n"/>
      <c r="BZ129" s="182" t="n"/>
      <c r="CA129" s="182" t="n"/>
      <c r="CB129" s="182" t="n"/>
      <c r="CC129" s="182" t="n"/>
      <c r="CD129" s="182" t="n"/>
      <c r="CE129" s="182" t="n"/>
      <c r="CF129" s="182" t="n"/>
      <c r="CG129" s="182" t="n"/>
      <c r="CH129" s="182" t="n"/>
      <c r="CI129" s="182" t="n"/>
      <c r="CJ129" s="182" t="n"/>
      <c r="CK129" s="182" t="n"/>
      <c r="CL129" s="182" t="n"/>
      <c r="CM129" s="182" t="n"/>
      <c r="CN129" s="182" t="n"/>
      <c r="CO129" s="182" t="n"/>
      <c r="CP129" s="182" t="n"/>
      <c r="CQ129" s="182" t="n"/>
      <c r="CR129" s="182" t="n"/>
      <c r="CS129" s="182" t="n"/>
      <c r="CT129" s="182" t="n"/>
      <c r="CU129" s="182" t="n"/>
      <c r="CV129" s="182" t="n"/>
      <c r="CW129" s="182" t="n"/>
      <c r="CX129" s="182" t="n"/>
      <c r="CY129" s="182" t="n"/>
      <c r="CZ129" s="182" t="n"/>
      <c r="DA129" s="182" t="n"/>
      <c r="DB129" s="182" t="n"/>
      <c r="DC129" s="182" t="n"/>
      <c r="DD129" s="182" t="n"/>
      <c r="DE129" s="182" t="n"/>
      <c r="DF129" s="182" t="n"/>
      <c r="DG129" s="182" t="n"/>
      <c r="DH129" s="182" t="n"/>
      <c r="DI129" s="182" t="n"/>
      <c r="DJ129" s="182" t="n"/>
      <c r="DK129" s="182" t="n"/>
      <c r="DL129" s="182" t="n"/>
      <c r="DM129" s="182" t="n"/>
      <c r="DN129" s="182" t="n"/>
      <c r="DO129" s="182" t="n"/>
      <c r="DP129" s="182" t="n"/>
      <c r="DQ129" s="182" t="n"/>
      <c r="DR129" s="182" t="n"/>
      <c r="DS129" s="182" t="n"/>
      <c r="DT129" s="182" t="n"/>
      <c r="DU129" s="182" t="n"/>
      <c r="DV129" s="182" t="n"/>
      <c r="DW129" s="182" t="n"/>
      <c r="DX129" s="182" t="n"/>
      <c r="DY129" s="182" t="n"/>
      <c r="DZ129" s="182" t="n"/>
      <c r="EA129" s="182" t="n"/>
      <c r="EB129" s="182" t="n"/>
      <c r="EC129" s="182" t="n"/>
      <c r="ED129" s="182" t="n"/>
      <c r="EE129" s="182" t="n"/>
      <c r="EF129" s="182" t="n"/>
      <c r="EG129" s="182" t="n"/>
      <c r="EH129" s="182" t="n"/>
      <c r="EI129" s="182" t="n"/>
      <c r="EJ129" s="182" t="n"/>
      <c r="EK129" s="182" t="n"/>
      <c r="EL129" s="182" t="n"/>
      <c r="EM129" s="182" t="n"/>
      <c r="EN129" s="182" t="n"/>
      <c r="EO129" s="182" t="n"/>
      <c r="EP129" s="182" t="n"/>
      <c r="EQ129" s="182" t="n"/>
      <c r="ER129" s="182" t="n"/>
      <c r="ES129" s="182" t="n"/>
      <c r="ET129" s="182" t="n"/>
      <c r="EU129" s="182" t="n"/>
      <c r="EV129" s="182" t="n"/>
      <c r="EW129" s="182" t="n"/>
      <c r="EX129" s="182" t="n"/>
      <c r="EY129" s="182" t="n"/>
      <c r="EZ129" s="182" t="n"/>
      <c r="FA129" s="182" t="n"/>
      <c r="FB129" s="182" t="n"/>
      <c r="FC129" s="182" t="n"/>
      <c r="FD129" s="182" t="n"/>
      <c r="FE129" s="182" t="n"/>
      <c r="FF129" s="182" t="n"/>
      <c r="FG129" s="182" t="n"/>
      <c r="FH129" s="182" t="n"/>
      <c r="FI129" s="182" t="n"/>
      <c r="FJ129" s="182" t="n"/>
      <c r="FK129" s="184" t="n"/>
      <c r="FL129" s="182" t="n"/>
      <c r="FM129" s="185">
        <f>SUM(F129:FL129)</f>
        <v/>
      </c>
      <c r="FN129" s="186">
        <f>E129-FM129</f>
        <v/>
      </c>
    </row>
    <row r="130" ht="18" customHeight="1">
      <c r="A130" s="5" t="n">
        <v>129</v>
      </c>
      <c r="B130" s="179" t="n">
        <v>44679</v>
      </c>
      <c r="C130" s="68" t="inlineStr">
        <is>
          <t>LITEON 4500658034, 4500658034</t>
        </is>
      </c>
      <c r="D130" s="180" t="n">
        <v>44651</v>
      </c>
      <c r="E130" s="181" t="n">
        <v>69.84</v>
      </c>
      <c r="F130" s="182" t="n"/>
      <c r="G130" s="182" t="n"/>
      <c r="H130" s="182" t="n"/>
      <c r="I130" s="182" t="n"/>
      <c r="J130" s="182" t="n"/>
      <c r="K130" s="182" t="n"/>
      <c r="L130" s="182" t="n"/>
      <c r="M130" s="182" t="n"/>
      <c r="N130" s="182" t="n"/>
      <c r="O130" s="182" t="n"/>
      <c r="P130" s="182" t="n"/>
      <c r="Q130" s="182" t="n"/>
      <c r="R130" s="182" t="n"/>
      <c r="S130" s="182" t="n"/>
      <c r="T130" s="182" t="n"/>
      <c r="U130" s="182" t="n"/>
      <c r="V130" s="182" t="n"/>
      <c r="W130" s="182" t="n"/>
      <c r="X130" s="182" t="n"/>
      <c r="Y130" s="182" t="n"/>
      <c r="Z130" s="182" t="n"/>
      <c r="AA130" s="182" t="n"/>
      <c r="AB130" s="182" t="n"/>
      <c r="AC130" s="182" t="n"/>
      <c r="AD130" s="182" t="n"/>
      <c r="AE130" s="182" t="n"/>
      <c r="AF130" s="182" t="n"/>
      <c r="AG130" s="182" t="n"/>
      <c r="AH130" s="182" t="n"/>
      <c r="AI130" s="182" t="n"/>
      <c r="AJ130" s="182" t="n"/>
      <c r="AK130" s="182" t="n"/>
      <c r="AL130" s="182" t="n"/>
      <c r="AM130" s="182" t="n"/>
      <c r="AN130" s="182" t="n"/>
      <c r="AO130" s="182" t="n"/>
      <c r="AP130" s="182" t="n"/>
      <c r="AQ130" s="182" t="n"/>
      <c r="AR130" s="182" t="n"/>
      <c r="AS130" s="182" t="n"/>
      <c r="AT130" s="182" t="n"/>
      <c r="AU130" s="182" t="n"/>
      <c r="AV130" s="182" t="n"/>
      <c r="AW130" s="182" t="n"/>
      <c r="AX130" s="182" t="n"/>
      <c r="AY130" s="182" t="n"/>
      <c r="AZ130" s="182" t="n"/>
      <c r="BA130" s="182" t="n"/>
      <c r="BB130" s="182" t="n"/>
      <c r="BC130" s="182" t="n"/>
      <c r="BD130" s="182" t="n"/>
      <c r="BE130" s="182" t="n"/>
      <c r="BF130" s="182" t="n"/>
      <c r="BG130" s="182" t="n"/>
      <c r="BH130" s="182" t="n"/>
      <c r="BI130" s="182" t="n"/>
      <c r="BJ130" s="182" t="n"/>
      <c r="BK130" s="182" t="n"/>
      <c r="BL130" s="182" t="n"/>
      <c r="BM130" s="182" t="n"/>
      <c r="BN130" s="182" t="n"/>
      <c r="BO130" s="182" t="n"/>
      <c r="BP130" s="182" t="n"/>
      <c r="BQ130" s="182" t="n"/>
      <c r="BR130" s="182" t="n"/>
      <c r="BS130" s="182" t="n"/>
      <c r="BT130" s="182" t="n"/>
      <c r="BU130" s="182" t="n"/>
      <c r="BV130" s="182" t="n"/>
      <c r="BW130" s="182" t="n"/>
      <c r="BX130" s="182" t="n"/>
      <c r="BY130" s="182" t="n"/>
      <c r="BZ130" s="182" t="n"/>
      <c r="CA130" s="182" t="n"/>
      <c r="CB130" s="182" t="n"/>
      <c r="CC130" s="182" t="n"/>
      <c r="CD130" s="182" t="n"/>
      <c r="CE130" s="182" t="n"/>
      <c r="CF130" s="182" t="n"/>
      <c r="CG130" s="182" t="n"/>
      <c r="CH130" s="182" t="n"/>
      <c r="CI130" s="182" t="n"/>
      <c r="CJ130" s="182" t="n"/>
      <c r="CK130" s="182" t="n"/>
      <c r="CL130" s="182" t="n"/>
      <c r="CM130" s="182" t="n"/>
      <c r="CN130" s="182" t="n"/>
      <c r="CO130" s="182" t="n"/>
      <c r="CP130" s="182" t="n"/>
      <c r="CQ130" s="182" t="n"/>
      <c r="CR130" s="182" t="n"/>
      <c r="CS130" s="182" t="n"/>
      <c r="CT130" s="182" t="n"/>
      <c r="CU130" s="182" t="n"/>
      <c r="CV130" s="182" t="n"/>
      <c r="CW130" s="182" t="n"/>
      <c r="CX130" s="182" t="n"/>
      <c r="CY130" s="182" t="n"/>
      <c r="CZ130" s="182" t="n"/>
      <c r="DA130" s="182" t="n"/>
      <c r="DB130" s="182" t="n"/>
      <c r="DC130" s="182" t="n"/>
      <c r="DD130" s="182" t="n"/>
      <c r="DE130" s="182" t="n"/>
      <c r="DF130" s="182" t="n"/>
      <c r="DG130" s="182" t="n"/>
      <c r="DH130" s="182" t="n"/>
      <c r="DI130" s="182" t="n"/>
      <c r="DJ130" s="182" t="n"/>
      <c r="DK130" s="182" t="n"/>
      <c r="DL130" s="182" t="n"/>
      <c r="DM130" s="182" t="n"/>
      <c r="DN130" s="182" t="n"/>
      <c r="DO130" s="182" t="n"/>
      <c r="DP130" s="182" t="n"/>
      <c r="DQ130" s="182" t="n"/>
      <c r="DR130" s="182" t="n"/>
      <c r="DS130" s="182" t="n"/>
      <c r="DT130" s="182" t="n"/>
      <c r="DU130" s="182" t="n"/>
      <c r="DV130" s="182" t="n"/>
      <c r="DW130" s="182" t="n"/>
      <c r="DX130" s="182" t="n"/>
      <c r="DY130" s="182" t="n"/>
      <c r="DZ130" s="182" t="n"/>
      <c r="EA130" s="182" t="n"/>
      <c r="EB130" s="182" t="n"/>
      <c r="EC130" s="182" t="n"/>
      <c r="ED130" s="182" t="n"/>
      <c r="EE130" s="182" t="n"/>
      <c r="EF130" s="182" t="n"/>
      <c r="EG130" s="182" t="n"/>
      <c r="EH130" s="182" t="n"/>
      <c r="EI130" s="182" t="n"/>
      <c r="EJ130" s="182" t="n"/>
      <c r="EK130" s="182" t="n"/>
      <c r="EL130" s="182" t="n"/>
      <c r="EM130" s="182" t="n"/>
      <c r="EN130" s="182" t="n"/>
      <c r="EO130" s="182" t="n"/>
      <c r="EP130" s="182" t="n"/>
      <c r="EQ130" s="182" t="n"/>
      <c r="ER130" s="182" t="n"/>
      <c r="ES130" s="182" t="n"/>
      <c r="ET130" s="182" t="n"/>
      <c r="EU130" s="182" t="n"/>
      <c r="EV130" s="182" t="n"/>
      <c r="EW130" s="182" t="n"/>
      <c r="EX130" s="182" t="n"/>
      <c r="EY130" s="182" t="n"/>
      <c r="EZ130" s="182" t="n"/>
      <c r="FA130" s="182" t="n"/>
      <c r="FB130" s="182" t="n"/>
      <c r="FC130" s="189" t="n">
        <v>69.84</v>
      </c>
      <c r="FD130" s="182" t="n"/>
      <c r="FE130" s="182" t="n"/>
      <c r="FF130" s="182" t="n"/>
      <c r="FG130" s="182" t="n"/>
      <c r="FH130" s="182" t="n"/>
      <c r="FI130" s="182" t="n"/>
      <c r="FJ130" s="182" t="n"/>
      <c r="FK130" s="184" t="n"/>
      <c r="FL130" s="182" t="n"/>
      <c r="FM130" s="185">
        <f>SUM(F130:FL130)</f>
        <v/>
      </c>
      <c r="FN130" s="186">
        <f>E130-FM130</f>
        <v/>
      </c>
    </row>
    <row r="131" ht="18" customHeight="1">
      <c r="A131" s="5" t="n">
        <v>130</v>
      </c>
      <c r="B131" s="179" t="n">
        <v>44679</v>
      </c>
      <c r="C131" s="68" t="inlineStr">
        <is>
          <t>ANALOG 9004362015</t>
        </is>
      </c>
      <c r="D131" s="180" t="n">
        <v>44650</v>
      </c>
      <c r="E131" s="181" t="n">
        <v>20.23</v>
      </c>
      <c r="F131" s="182" t="n"/>
      <c r="G131" s="182" t="n"/>
      <c r="H131" s="182" t="n"/>
      <c r="I131" s="182" t="n"/>
      <c r="J131" s="182" t="n"/>
      <c r="K131" s="182" t="n"/>
      <c r="L131" s="182" t="n"/>
      <c r="M131" s="182" t="n"/>
      <c r="N131" s="182" t="n"/>
      <c r="O131" s="182" t="n"/>
      <c r="P131" s="182" t="n"/>
      <c r="Q131" s="182" t="n"/>
      <c r="R131" s="182" t="n"/>
      <c r="S131" s="182" t="n"/>
      <c r="T131" s="182" t="n"/>
      <c r="U131" s="182" t="n"/>
      <c r="V131" s="182" t="n"/>
      <c r="W131" s="182" t="n"/>
      <c r="X131" s="182" t="n"/>
      <c r="Y131" s="182" t="n"/>
      <c r="Z131" s="182" t="n"/>
      <c r="AA131" s="182" t="n"/>
      <c r="AB131" s="182" t="n"/>
      <c r="AC131" s="182" t="n"/>
      <c r="AD131" s="182" t="n"/>
      <c r="AE131" s="182" t="n"/>
      <c r="AF131" s="182" t="n"/>
      <c r="AG131" s="182" t="n"/>
      <c r="AH131" s="182" t="n"/>
      <c r="AI131" s="182" t="n"/>
      <c r="AJ131" s="182" t="n"/>
      <c r="AK131" s="182" t="n"/>
      <c r="AL131" s="182" t="n"/>
      <c r="AM131" s="182" t="n"/>
      <c r="AN131" s="182" t="n"/>
      <c r="AO131" s="182" t="n"/>
      <c r="AP131" s="182" t="n"/>
      <c r="AQ131" s="182" t="n"/>
      <c r="AR131" s="182" t="n"/>
      <c r="AS131" s="182" t="n"/>
      <c r="AT131" s="182" t="n"/>
      <c r="AU131" s="182" t="n"/>
      <c r="AV131" s="182" t="n"/>
      <c r="AW131" s="182" t="n"/>
      <c r="AX131" s="182" t="n"/>
      <c r="AY131" s="182" t="n"/>
      <c r="AZ131" s="182" t="n"/>
      <c r="BA131" s="182" t="n"/>
      <c r="BB131" s="182" t="n"/>
      <c r="BC131" s="182" t="n"/>
      <c r="BD131" s="182" t="n"/>
      <c r="BE131" s="182" t="n"/>
      <c r="BF131" s="182" t="n"/>
      <c r="BG131" s="182" t="n"/>
      <c r="BH131" s="182" t="n"/>
      <c r="BI131" s="182" t="n"/>
      <c r="BJ131" s="182" t="n"/>
      <c r="BK131" s="182" t="n"/>
      <c r="BL131" s="182" t="n"/>
      <c r="BM131" s="182" t="n"/>
      <c r="BN131" s="182" t="n"/>
      <c r="BO131" s="182" t="n"/>
      <c r="BP131" s="182" t="n"/>
      <c r="BQ131" s="182" t="n"/>
      <c r="BR131" s="182" t="n"/>
      <c r="BS131" s="182" t="n"/>
      <c r="BT131" s="182" t="n"/>
      <c r="BU131" s="182" t="n"/>
      <c r="BV131" s="182" t="n"/>
      <c r="BW131" s="182" t="n"/>
      <c r="BX131" s="182" t="n"/>
      <c r="BY131" s="182" t="n"/>
      <c r="BZ131" s="182" t="n"/>
      <c r="CA131" s="182" t="n"/>
      <c r="CB131" s="182" t="n"/>
      <c r="CC131" s="182" t="n"/>
      <c r="CD131" s="182" t="n"/>
      <c r="CE131" s="182" t="n"/>
      <c r="CF131" s="182" t="n"/>
      <c r="CG131" s="182" t="n"/>
      <c r="CH131" s="182" t="n"/>
      <c r="CI131" s="182" t="n"/>
      <c r="CJ131" s="182" t="n"/>
      <c r="CK131" s="182" t="n"/>
      <c r="CL131" s="182" t="n"/>
      <c r="CM131" s="182" t="n"/>
      <c r="CN131" s="182" t="n"/>
      <c r="CO131" s="182" t="n"/>
      <c r="CP131" s="182" t="n"/>
      <c r="CQ131" s="182" t="n"/>
      <c r="CR131" s="182" t="n"/>
      <c r="CS131" s="182" t="n"/>
      <c r="CT131" s="182" t="n"/>
      <c r="CU131" s="182" t="n"/>
      <c r="CV131" s="182" t="n"/>
      <c r="CW131" s="182" t="n"/>
      <c r="CX131" s="182" t="n"/>
      <c r="CY131" s="182" t="n"/>
      <c r="CZ131" s="182" t="n"/>
      <c r="DA131" s="182" t="n"/>
      <c r="DB131" s="182" t="n"/>
      <c r="DC131" s="182" t="n"/>
      <c r="DD131" s="182" t="n">
        <v>20.23</v>
      </c>
      <c r="DE131" s="182" t="n"/>
      <c r="DF131" s="182" t="n"/>
      <c r="DG131" s="182" t="n"/>
      <c r="DH131" s="182" t="n"/>
      <c r="DI131" s="182" t="n"/>
      <c r="DJ131" s="182" t="n"/>
      <c r="DK131" s="182" t="n"/>
      <c r="DL131" s="182" t="n"/>
      <c r="DM131" s="182" t="n"/>
      <c r="DN131" s="182" t="n"/>
      <c r="DO131" s="182" t="n"/>
      <c r="DP131" s="182" t="n"/>
      <c r="DQ131" s="182" t="n"/>
      <c r="DR131" s="182" t="n"/>
      <c r="DS131" s="182" t="n"/>
      <c r="DT131" s="182" t="n"/>
      <c r="DU131" s="182" t="n"/>
      <c r="DV131" s="182" t="n"/>
      <c r="DW131" s="182" t="n"/>
      <c r="DX131" s="182" t="n"/>
      <c r="DY131" s="182" t="n"/>
      <c r="DZ131" s="182" t="n"/>
      <c r="EA131" s="182" t="n"/>
      <c r="EB131" s="182" t="n"/>
      <c r="EC131" s="182" t="n"/>
      <c r="ED131" s="182" t="n"/>
      <c r="EE131" s="182" t="n"/>
      <c r="EF131" s="182" t="n"/>
      <c r="EG131" s="182" t="n"/>
      <c r="EH131" s="182" t="n"/>
      <c r="EI131" s="182" t="n"/>
      <c r="EJ131" s="182" t="n"/>
      <c r="EK131" s="182" t="n"/>
      <c r="EL131" s="182" t="n"/>
      <c r="EM131" s="182" t="n"/>
      <c r="EN131" s="182" t="n"/>
      <c r="EO131" s="182" t="n"/>
      <c r="EP131" s="182" t="n"/>
      <c r="EQ131" s="182" t="n"/>
      <c r="ER131" s="182" t="n"/>
      <c r="ES131" s="182" t="n"/>
      <c r="ET131" s="182" t="n"/>
      <c r="EU131" s="182" t="n"/>
      <c r="EV131" s="182" t="n"/>
      <c r="EW131" s="182" t="n"/>
      <c r="EX131" s="182" t="n"/>
      <c r="EY131" s="182" t="n"/>
      <c r="EZ131" s="182" t="n"/>
      <c r="FA131" s="182" t="n"/>
      <c r="FB131" s="182" t="n"/>
      <c r="FC131" s="182" t="n"/>
      <c r="FD131" s="182" t="n"/>
      <c r="FE131" s="182" t="n"/>
      <c r="FF131" s="182" t="n"/>
      <c r="FG131" s="182" t="n"/>
      <c r="FH131" s="182" t="n"/>
      <c r="FI131" s="182" t="n"/>
      <c r="FJ131" s="182" t="n"/>
      <c r="FK131" s="184" t="n"/>
      <c r="FL131" s="182" t="n"/>
      <c r="FM131" s="185">
        <f>SUM(F131:FL131)</f>
        <v/>
      </c>
      <c r="FN131" s="186">
        <f>E131-FM131</f>
        <v/>
      </c>
    </row>
    <row r="132" ht="18" customHeight="1">
      <c r="A132" s="5" t="n">
        <v>131</v>
      </c>
      <c r="B132" s="179" t="n">
        <v>44679</v>
      </c>
      <c r="C132" s="68" t="inlineStr">
        <is>
          <t>HEILIND 4500657721</t>
        </is>
      </c>
      <c r="D132" s="180" t="n">
        <v>44641</v>
      </c>
      <c r="E132" s="181" t="n">
        <v>41.8</v>
      </c>
      <c r="F132" s="182" t="n"/>
      <c r="G132" s="182" t="n"/>
      <c r="H132" s="182" t="n"/>
      <c r="I132" s="182" t="n"/>
      <c r="J132" s="182" t="n"/>
      <c r="K132" s="182" t="n"/>
      <c r="L132" s="182" t="n"/>
      <c r="M132" s="182" t="n"/>
      <c r="N132" s="182" t="n"/>
      <c r="O132" s="182" t="n"/>
      <c r="P132" s="182" t="n"/>
      <c r="Q132" s="182" t="n"/>
      <c r="R132" s="182" t="n"/>
      <c r="S132" s="182" t="n"/>
      <c r="T132" s="182" t="n"/>
      <c r="U132" s="182" t="n"/>
      <c r="V132" s="182" t="n"/>
      <c r="W132" s="182" t="n"/>
      <c r="X132" s="182" t="n"/>
      <c r="Y132" s="182" t="n"/>
      <c r="Z132" s="182" t="n"/>
      <c r="AA132" s="182" t="n"/>
      <c r="AB132" s="182" t="n"/>
      <c r="AC132" s="182" t="n"/>
      <c r="AD132" s="182" t="n"/>
      <c r="AE132" s="182" t="n"/>
      <c r="AF132" s="182" t="n"/>
      <c r="AG132" s="182" t="n"/>
      <c r="AH132" s="182" t="n"/>
      <c r="AI132" s="182" t="n"/>
      <c r="AJ132" s="182" t="n"/>
      <c r="AK132" s="182" t="n"/>
      <c r="AL132" s="182" t="n"/>
      <c r="AM132" s="182" t="n"/>
      <c r="AN132" s="182" t="n"/>
      <c r="AO132" s="182" t="n"/>
      <c r="AP132" s="182" t="n"/>
      <c r="AQ132" s="182" t="n"/>
      <c r="AR132" s="182" t="n"/>
      <c r="AS132" s="182" t="n"/>
      <c r="AT132" s="182" t="n"/>
      <c r="AU132" s="182" t="n"/>
      <c r="AV132" s="182" t="n"/>
      <c r="AW132" s="182" t="n"/>
      <c r="AX132" s="182" t="n"/>
      <c r="AY132" s="182" t="n"/>
      <c r="AZ132" s="182" t="n"/>
      <c r="BA132" s="182" t="n"/>
      <c r="BB132" s="182" t="n"/>
      <c r="BC132" s="182" t="n"/>
      <c r="BD132" s="182" t="n"/>
      <c r="BE132" s="182" t="n"/>
      <c r="BF132" s="182" t="n"/>
      <c r="BG132" s="182" t="n"/>
      <c r="BH132" s="182" t="n"/>
      <c r="BI132" s="182" t="n"/>
      <c r="BJ132" s="182" t="n"/>
      <c r="BK132" s="182" t="n"/>
      <c r="BL132" s="182" t="n"/>
      <c r="BM132" s="182" t="n"/>
      <c r="BN132" s="182" t="n"/>
      <c r="BO132" s="182" t="n"/>
      <c r="BP132" s="182" t="n"/>
      <c r="BQ132" s="182" t="n"/>
      <c r="BR132" s="182" t="n"/>
      <c r="BS132" s="182" t="n"/>
      <c r="BT132" s="182" t="n"/>
      <c r="BU132" s="182" t="n"/>
      <c r="BV132" s="182" t="n"/>
      <c r="BW132" s="182" t="n"/>
      <c r="BX132" s="182" t="n"/>
      <c r="BY132" s="182" t="n"/>
      <c r="BZ132" s="182" t="n"/>
      <c r="CA132" s="182" t="n"/>
      <c r="CB132" s="182" t="n"/>
      <c r="CC132" s="182" t="n"/>
      <c r="CD132" s="182" t="n"/>
      <c r="CE132" s="182" t="n"/>
      <c r="CF132" s="182" t="n"/>
      <c r="CG132" s="182" t="n"/>
      <c r="CH132" s="182" t="n"/>
      <c r="CI132" s="182" t="n"/>
      <c r="CJ132" s="182" t="n"/>
      <c r="CK132" s="182" t="n"/>
      <c r="CL132" s="182" t="n"/>
      <c r="CM132" s="182" t="n"/>
      <c r="CN132" s="182" t="n"/>
      <c r="CO132" s="182" t="n"/>
      <c r="CP132" s="182" t="n"/>
      <c r="CQ132" s="182" t="n"/>
      <c r="CR132" s="182" t="n"/>
      <c r="CS132" s="182" t="n"/>
      <c r="CT132" s="182" t="n"/>
      <c r="CU132" s="182" t="n"/>
      <c r="CV132" s="182" t="n"/>
      <c r="CW132" s="182" t="n"/>
      <c r="CX132" s="182" t="n"/>
      <c r="CY132" s="182" t="n"/>
      <c r="CZ132" s="182" t="n"/>
      <c r="DA132" s="182" t="n"/>
      <c r="DB132" s="182" t="n"/>
      <c r="DC132" s="182" t="n"/>
      <c r="DD132" s="182" t="n"/>
      <c r="DE132" s="182" t="n"/>
      <c r="DF132" s="182" t="n"/>
      <c r="DG132" s="182" t="n"/>
      <c r="DH132" s="182" t="n"/>
      <c r="DI132" s="182" t="n"/>
      <c r="DJ132" s="182" t="n"/>
      <c r="DK132" s="182" t="n"/>
      <c r="DL132" s="182" t="n"/>
      <c r="DM132" s="182" t="n"/>
      <c r="DN132" s="182" t="n"/>
      <c r="DO132" s="182" t="n"/>
      <c r="DP132" s="182" t="n"/>
      <c r="DQ132" s="182" t="n"/>
      <c r="DR132" s="182" t="n"/>
      <c r="DS132" s="182" t="n"/>
      <c r="DT132" s="182" t="n"/>
      <c r="DU132" s="182" t="n"/>
      <c r="DV132" s="182" t="n"/>
      <c r="DW132" s="182" t="n"/>
      <c r="DX132" s="182" t="n"/>
      <c r="DY132" s="182" t="n"/>
      <c r="DZ132" s="182" t="n"/>
      <c r="EA132" s="182" t="n"/>
      <c r="EB132" s="182" t="n"/>
      <c r="EC132" s="182" t="n"/>
      <c r="ED132" s="182" t="n"/>
      <c r="EE132" s="182" t="n"/>
      <c r="EF132" s="182" t="n"/>
      <c r="EG132" s="182" t="n"/>
      <c r="EH132" s="182" t="n"/>
      <c r="EI132" s="182" t="n"/>
      <c r="EJ132" s="182" t="n"/>
      <c r="EK132" s="182" t="n"/>
      <c r="EL132" s="182" t="n"/>
      <c r="EM132" s="182" t="n"/>
      <c r="EN132" s="182" t="n"/>
      <c r="EO132" s="182" t="n"/>
      <c r="EP132" s="182" t="n"/>
      <c r="EQ132" s="182" t="n"/>
      <c r="ER132" s="182" t="n"/>
      <c r="ES132" s="182" t="n"/>
      <c r="ET132" s="182" t="n"/>
      <c r="EU132" s="182" t="n"/>
      <c r="EV132" s="182" t="n"/>
      <c r="EW132" s="182" t="n"/>
      <c r="EX132" s="182" t="n"/>
      <c r="EY132" s="182" t="n"/>
      <c r="EZ132" s="182" t="n"/>
      <c r="FA132" s="182" t="n"/>
      <c r="FB132" s="182" t="n"/>
      <c r="FC132" s="182" t="n"/>
      <c r="FD132" s="189" t="n">
        <v>41.8</v>
      </c>
      <c r="FE132" s="182" t="n"/>
      <c r="FF132" s="182" t="n"/>
      <c r="FG132" s="182" t="n"/>
      <c r="FH132" s="182" t="n"/>
      <c r="FI132" s="182" t="n"/>
      <c r="FJ132" s="182" t="n"/>
      <c r="FK132" s="184" t="n"/>
      <c r="FL132" s="182" t="n"/>
      <c r="FM132" s="185">
        <f>SUM(F132:FL132)</f>
        <v/>
      </c>
      <c r="FN132" s="186">
        <f>E132-FM132</f>
        <v/>
      </c>
    </row>
    <row r="133" ht="18" customHeight="1">
      <c r="A133" s="5" t="n">
        <v>132</v>
      </c>
      <c r="B133" s="179" t="n">
        <v>44679</v>
      </c>
      <c r="C133" s="68" t="inlineStr">
        <is>
          <t>VISHAY 4500659081</t>
        </is>
      </c>
      <c r="D133" s="180" t="n">
        <v>44646</v>
      </c>
      <c r="E133" s="181" t="n">
        <v>68.31</v>
      </c>
      <c r="F133" s="182" t="n"/>
      <c r="G133" s="182" t="n"/>
      <c r="H133" s="182" t="n"/>
      <c r="I133" s="182" t="n"/>
      <c r="J133" s="182" t="n"/>
      <c r="K133" s="182" t="n"/>
      <c r="L133" s="182" t="n"/>
      <c r="M133" s="182" t="n"/>
      <c r="N133" s="182" t="n"/>
      <c r="O133" s="182" t="n"/>
      <c r="P133" s="182" t="n"/>
      <c r="Q133" s="182" t="n"/>
      <c r="R133" s="182" t="n"/>
      <c r="S133" s="182" t="n"/>
      <c r="T133" s="182" t="n"/>
      <c r="U133" s="182" t="n"/>
      <c r="V133" s="182" t="n"/>
      <c r="W133" s="182" t="n"/>
      <c r="X133" s="182" t="n"/>
      <c r="Y133" s="182" t="n"/>
      <c r="Z133" s="182" t="n"/>
      <c r="AA133" s="182" t="n"/>
      <c r="AB133" s="182" t="n"/>
      <c r="AC133" s="182" t="n"/>
      <c r="AD133" s="182" t="n"/>
      <c r="AE133" s="182" t="n"/>
      <c r="AF133" s="182" t="n"/>
      <c r="AG133" s="182" t="n"/>
      <c r="AH133" s="182" t="n"/>
      <c r="AI133" s="182" t="n"/>
      <c r="AJ133" s="182" t="n"/>
      <c r="AK133" s="182" t="n"/>
      <c r="AL133" s="182" t="n"/>
      <c r="AM133" s="182" t="n"/>
      <c r="AN133" s="182" t="n"/>
      <c r="AO133" s="182" t="n"/>
      <c r="AP133" s="182" t="n"/>
      <c r="AQ133" s="182" t="n"/>
      <c r="AR133" s="182" t="n"/>
      <c r="AS133" s="182" t="n"/>
      <c r="AT133" s="182" t="n"/>
      <c r="AU133" s="182" t="n"/>
      <c r="AV133" s="182" t="n"/>
      <c r="AW133" s="182" t="n"/>
      <c r="AX133" s="182" t="n"/>
      <c r="AY133" s="182" t="n"/>
      <c r="AZ133" s="182" t="n"/>
      <c r="BA133" s="182" t="n"/>
      <c r="BB133" s="182" t="n"/>
      <c r="BC133" s="182" t="n"/>
      <c r="BD133" s="182" t="n"/>
      <c r="BE133" s="182" t="n"/>
      <c r="BF133" s="182" t="n"/>
      <c r="BG133" s="182" t="n"/>
      <c r="BH133" s="182" t="n"/>
      <c r="BI133" s="182" t="n"/>
      <c r="BJ133" s="182" t="n"/>
      <c r="BK133" s="182" t="n"/>
      <c r="BL133" s="182" t="n"/>
      <c r="BM133" s="182" t="n"/>
      <c r="BN133" s="182" t="n"/>
      <c r="BO133" s="182" t="n"/>
      <c r="BP133" s="182" t="n"/>
      <c r="BQ133" s="182" t="n"/>
      <c r="BR133" s="182" t="n"/>
      <c r="BS133" s="182" t="n"/>
      <c r="BT133" s="182" t="n"/>
      <c r="BU133" s="182" t="n"/>
      <c r="BV133" s="182" t="n"/>
      <c r="BW133" s="182" t="n"/>
      <c r="BX133" s="182" t="n"/>
      <c r="BY133" s="182" t="n"/>
      <c r="BZ133" s="182" t="n"/>
      <c r="CA133" s="182" t="n"/>
      <c r="CB133" s="182" t="n"/>
      <c r="CC133" s="182" t="n"/>
      <c r="CD133" s="182" t="n"/>
      <c r="CE133" s="182" t="n"/>
      <c r="CF133" s="182" t="n"/>
      <c r="CG133" s="182" t="n"/>
      <c r="CH133" s="182" t="n"/>
      <c r="CI133" s="182" t="n"/>
      <c r="CJ133" s="182" t="n"/>
      <c r="CK133" s="182" t="n"/>
      <c r="CL133" s="182" t="n"/>
      <c r="CM133" s="182" t="n"/>
      <c r="CN133" s="182" t="n"/>
      <c r="CO133" s="182" t="n"/>
      <c r="CP133" s="182" t="n"/>
      <c r="CQ133" s="182" t="n"/>
      <c r="CR133" s="182" t="n"/>
      <c r="CS133" s="182" t="n"/>
      <c r="CT133" s="182" t="n"/>
      <c r="CU133" s="182" t="n"/>
      <c r="CV133" s="182" t="n"/>
      <c r="CW133" s="182" t="n"/>
      <c r="CX133" s="182" t="n"/>
      <c r="CY133" s="182" t="n"/>
      <c r="CZ133" s="182" t="n"/>
      <c r="DA133" s="182" t="n"/>
      <c r="DB133" s="182" t="n"/>
      <c r="DC133" s="182" t="n"/>
      <c r="DD133" s="182" t="n"/>
      <c r="DE133" s="182" t="n"/>
      <c r="DF133" s="182" t="n"/>
      <c r="DG133" s="182" t="n"/>
      <c r="DH133" s="182" t="n"/>
      <c r="DI133" s="182" t="n"/>
      <c r="DJ133" s="182" t="n"/>
      <c r="DK133" s="182" t="n"/>
      <c r="DL133" s="182" t="n"/>
      <c r="DM133" s="182" t="n"/>
      <c r="DN133" s="182" t="n"/>
      <c r="DO133" s="182" t="n"/>
      <c r="DP133" s="182" t="n"/>
      <c r="DQ133" s="182" t="n"/>
      <c r="DR133" s="182" t="n"/>
      <c r="DS133" s="182" t="n"/>
      <c r="DT133" s="182" t="n"/>
      <c r="DU133" s="182" t="n"/>
      <c r="DV133" s="182" t="n"/>
      <c r="DW133" s="182" t="n"/>
      <c r="DX133" s="182" t="n"/>
      <c r="DY133" s="182" t="n"/>
      <c r="DZ133" s="182" t="n"/>
      <c r="EA133" s="182" t="n"/>
      <c r="EB133" s="182" t="n"/>
      <c r="EC133" s="182" t="n"/>
      <c r="ED133" s="182" t="n"/>
      <c r="EE133" s="182" t="n"/>
      <c r="EF133" s="182" t="n"/>
      <c r="EG133" s="182" t="n"/>
      <c r="EH133" s="182" t="n"/>
      <c r="EI133" s="182" t="n"/>
      <c r="EJ133" s="182" t="n"/>
      <c r="EK133" s="182" t="n"/>
      <c r="EL133" s="182" t="n"/>
      <c r="EM133" s="182" t="n"/>
      <c r="EN133" s="182" t="n"/>
      <c r="EO133" s="182" t="n"/>
      <c r="EP133" s="182" t="n"/>
      <c r="EQ133" s="182" t="n"/>
      <c r="ER133" s="182" t="n"/>
      <c r="ES133" s="182" t="n"/>
      <c r="ET133" s="182" t="n"/>
      <c r="EU133" s="182" t="n"/>
      <c r="EV133" s="182" t="n"/>
      <c r="EW133" s="182" t="n"/>
      <c r="EX133" s="182" t="n"/>
      <c r="EY133" s="182" t="n"/>
      <c r="EZ133" s="182" t="n"/>
      <c r="FA133" s="182" t="n"/>
      <c r="FB133" s="189" t="n">
        <v>68.31</v>
      </c>
      <c r="FC133" s="182" t="n"/>
      <c r="FD133" s="182" t="n"/>
      <c r="FE133" s="182" t="n"/>
      <c r="FF133" s="182" t="n"/>
      <c r="FG133" s="182" t="n"/>
      <c r="FH133" s="182" t="n"/>
      <c r="FI133" s="182" t="n"/>
      <c r="FJ133" s="182" t="n"/>
      <c r="FK133" s="184" t="n"/>
      <c r="FL133" s="182" t="n"/>
      <c r="FM133" s="185">
        <f>SUM(F133:FL133)</f>
        <v/>
      </c>
      <c r="FN133" s="186">
        <f>E133-FM133</f>
        <v/>
      </c>
    </row>
    <row r="134" ht="18" customHeight="1">
      <c r="A134" s="5" t="n">
        <v>133</v>
      </c>
      <c r="B134" s="179" t="n">
        <v>44679</v>
      </c>
      <c r="C134" s="68" t="inlineStr">
        <is>
          <t>ANALOG 9004316297, 9004377898</t>
        </is>
      </c>
      <c r="D134" s="180" t="n">
        <v>44637</v>
      </c>
      <c r="E134" s="181" t="n">
        <v>40.89</v>
      </c>
      <c r="F134" s="182" t="n"/>
      <c r="G134" s="182" t="n"/>
      <c r="H134" s="182" t="n"/>
      <c r="I134" s="182" t="n"/>
      <c r="J134" s="182" t="n"/>
      <c r="K134" s="182" t="n"/>
      <c r="L134" s="182" t="n"/>
      <c r="M134" s="182" t="n"/>
      <c r="N134" s="182" t="n"/>
      <c r="O134" s="182" t="n"/>
      <c r="P134" s="182" t="n"/>
      <c r="Q134" s="182" t="n"/>
      <c r="R134" s="182" t="n"/>
      <c r="S134" s="182" t="n"/>
      <c r="T134" s="182" t="n"/>
      <c r="U134" s="182" t="n"/>
      <c r="V134" s="182" t="n"/>
      <c r="W134" s="182" t="n"/>
      <c r="X134" s="182" t="n"/>
      <c r="Y134" s="182" t="n"/>
      <c r="Z134" s="182" t="n"/>
      <c r="AA134" s="182" t="n"/>
      <c r="AB134" s="182" t="n"/>
      <c r="AC134" s="182" t="n"/>
      <c r="AD134" s="182" t="n"/>
      <c r="AE134" s="182" t="n"/>
      <c r="AF134" s="182" t="n"/>
      <c r="AG134" s="182" t="n"/>
      <c r="AH134" s="182" t="n"/>
      <c r="AI134" s="182" t="n"/>
      <c r="AJ134" s="182" t="n"/>
      <c r="AK134" s="182" t="n"/>
      <c r="AL134" s="182" t="n"/>
      <c r="AM134" s="182" t="n"/>
      <c r="AN134" s="182" t="n"/>
      <c r="AO134" s="182" t="n"/>
      <c r="AP134" s="182" t="n"/>
      <c r="AQ134" s="182" t="n"/>
      <c r="AR134" s="182" t="n"/>
      <c r="AS134" s="182" t="n"/>
      <c r="AT134" s="182" t="n"/>
      <c r="AU134" s="182" t="n"/>
      <c r="AV134" s="182" t="n"/>
      <c r="AW134" s="182" t="n"/>
      <c r="AX134" s="182" t="n"/>
      <c r="AY134" s="182" t="n"/>
      <c r="AZ134" s="182" t="n"/>
      <c r="BA134" s="182" t="n"/>
      <c r="BB134" s="182" t="n"/>
      <c r="BC134" s="182" t="n"/>
      <c r="BD134" s="182" t="n"/>
      <c r="BE134" s="182" t="n"/>
      <c r="BF134" s="182" t="n"/>
      <c r="BG134" s="182" t="n"/>
      <c r="BH134" s="182" t="n"/>
      <c r="BI134" s="182" t="n"/>
      <c r="BJ134" s="182" t="n"/>
      <c r="BK134" s="182" t="n"/>
      <c r="BL134" s="182" t="n"/>
      <c r="BM134" s="182" t="n"/>
      <c r="BN134" s="182" t="n"/>
      <c r="BO134" s="182" t="n"/>
      <c r="BP134" s="182" t="n"/>
      <c r="BQ134" s="182" t="n"/>
      <c r="BR134" s="182" t="n"/>
      <c r="BS134" s="182" t="n"/>
      <c r="BT134" s="182" t="n"/>
      <c r="BU134" s="182" t="n"/>
      <c r="BV134" s="182" t="n"/>
      <c r="BW134" s="182" t="n"/>
      <c r="BX134" s="182" t="n"/>
      <c r="BY134" s="182" t="n"/>
      <c r="BZ134" s="182" t="n"/>
      <c r="CA134" s="182" t="n"/>
      <c r="CB134" s="182" t="n"/>
      <c r="CC134" s="182" t="n"/>
      <c r="CD134" s="182" t="n"/>
      <c r="CE134" s="182" t="n"/>
      <c r="CF134" s="182" t="n"/>
      <c r="CG134" s="182" t="n"/>
      <c r="CH134" s="182" t="n"/>
      <c r="CI134" s="182" t="n"/>
      <c r="CJ134" s="182" t="n"/>
      <c r="CK134" s="182" t="n"/>
      <c r="CL134" s="182" t="n"/>
      <c r="CM134" s="182" t="n"/>
      <c r="CN134" s="182" t="n"/>
      <c r="CO134" s="182" t="n"/>
      <c r="CP134" s="182" t="n"/>
      <c r="CQ134" s="182" t="n"/>
      <c r="CR134" s="182" t="n"/>
      <c r="CS134" s="182" t="n"/>
      <c r="CT134" s="182" t="n"/>
      <c r="CU134" s="182" t="n"/>
      <c r="CV134" s="182" t="n"/>
      <c r="CW134" s="182" t="n"/>
      <c r="CX134" s="182" t="n"/>
      <c r="CY134" s="182" t="n"/>
      <c r="CZ134" s="182" t="n"/>
      <c r="DA134" s="182" t="n"/>
      <c r="DB134" s="182" t="n"/>
      <c r="DC134" s="182" t="n"/>
      <c r="DD134" s="182" t="n"/>
      <c r="DE134" s="182" t="n"/>
      <c r="DF134" s="182" t="n"/>
      <c r="DG134" s="189" t="n">
        <v>40.89</v>
      </c>
      <c r="DH134" s="182" t="n"/>
      <c r="DI134" s="182" t="n"/>
      <c r="DJ134" s="182" t="n"/>
      <c r="DK134" s="182" t="n"/>
      <c r="DL134" s="182" t="n"/>
      <c r="DM134" s="182" t="n"/>
      <c r="DN134" s="182" t="n"/>
      <c r="DO134" s="182" t="n"/>
      <c r="DP134" s="182" t="n"/>
      <c r="DQ134" s="182" t="n"/>
      <c r="DR134" s="182" t="n"/>
      <c r="DS134" s="182" t="n"/>
      <c r="DT134" s="182" t="n"/>
      <c r="DU134" s="182" t="n"/>
      <c r="DV134" s="182" t="n"/>
      <c r="DW134" s="182" t="n"/>
      <c r="DX134" s="182" t="n"/>
      <c r="DY134" s="182" t="n"/>
      <c r="DZ134" s="182" t="n"/>
      <c r="EA134" s="182" t="n"/>
      <c r="EB134" s="182" t="n"/>
      <c r="EC134" s="182" t="n"/>
      <c r="ED134" s="182" t="n"/>
      <c r="EE134" s="182" t="n"/>
      <c r="EF134" s="182" t="n"/>
      <c r="EG134" s="182" t="n"/>
      <c r="EH134" s="182" t="n"/>
      <c r="EI134" s="182" t="n"/>
      <c r="EJ134" s="182" t="n"/>
      <c r="EK134" s="182" t="n"/>
      <c r="EL134" s="182" t="n"/>
      <c r="EM134" s="182" t="n"/>
      <c r="EN134" s="182" t="n"/>
      <c r="EO134" s="182" t="n"/>
      <c r="EP134" s="182" t="n"/>
      <c r="EQ134" s="182" t="n"/>
      <c r="ER134" s="182" t="n"/>
      <c r="ES134" s="182" t="n"/>
      <c r="ET134" s="182" t="n"/>
      <c r="EU134" s="182" t="n"/>
      <c r="EV134" s="182" t="n"/>
      <c r="EW134" s="182" t="n"/>
      <c r="EX134" s="182" t="n"/>
      <c r="EY134" s="182" t="n"/>
      <c r="EZ134" s="182" t="n"/>
      <c r="FA134" s="182" t="n"/>
      <c r="FB134" s="182" t="n"/>
      <c r="FC134" s="182" t="n"/>
      <c r="FD134" s="182" t="n"/>
      <c r="FE134" s="182" t="n"/>
      <c r="FF134" s="182" t="n"/>
      <c r="FG134" s="182" t="n"/>
      <c r="FH134" s="182" t="n"/>
      <c r="FI134" s="182" t="n"/>
      <c r="FJ134" s="182" t="n"/>
      <c r="FK134" s="184" t="n"/>
      <c r="FL134" s="182" t="n"/>
      <c r="FM134" s="185">
        <f>SUM(F134:FL134)</f>
        <v/>
      </c>
      <c r="FN134" s="186">
        <f>E134-FM134</f>
        <v/>
      </c>
    </row>
    <row r="135" ht="18" customHeight="1">
      <c r="A135" s="5" t="n">
        <v>134</v>
      </c>
      <c r="B135" s="179" t="n">
        <v>44679</v>
      </c>
      <c r="C135" s="68" t="inlineStr">
        <is>
          <t>ANALOG 9004377899, 9004342703</t>
        </is>
      </c>
      <c r="D135" s="180" t="n">
        <v>44656</v>
      </c>
      <c r="E135" s="181" t="n">
        <v>41.11</v>
      </c>
      <c r="F135" s="182" t="n"/>
      <c r="G135" s="182" t="n"/>
      <c r="H135" s="182" t="n"/>
      <c r="I135" s="182" t="n"/>
      <c r="J135" s="182" t="n"/>
      <c r="K135" s="182" t="n"/>
      <c r="L135" s="182" t="n"/>
      <c r="M135" s="182" t="n"/>
      <c r="N135" s="182" t="n"/>
      <c r="O135" s="182" t="n"/>
      <c r="P135" s="182" t="n"/>
      <c r="Q135" s="182" t="n"/>
      <c r="R135" s="182" t="n"/>
      <c r="S135" s="182" t="n"/>
      <c r="T135" s="182" t="n"/>
      <c r="U135" s="182" t="n"/>
      <c r="V135" s="182" t="n"/>
      <c r="W135" s="182" t="n"/>
      <c r="X135" s="182" t="n"/>
      <c r="Y135" s="182" t="n"/>
      <c r="Z135" s="182" t="n"/>
      <c r="AA135" s="182" t="n"/>
      <c r="AB135" s="182" t="n"/>
      <c r="AC135" s="182" t="n"/>
      <c r="AD135" s="182" t="n"/>
      <c r="AE135" s="182" t="n"/>
      <c r="AF135" s="182" t="n"/>
      <c r="AG135" s="182" t="n"/>
      <c r="AH135" s="182" t="n"/>
      <c r="AI135" s="182" t="n"/>
      <c r="AJ135" s="182" t="n"/>
      <c r="AK135" s="182" t="n"/>
      <c r="AL135" s="182" t="n"/>
      <c r="AM135" s="182" t="n"/>
      <c r="AN135" s="182" t="n"/>
      <c r="AO135" s="182" t="n"/>
      <c r="AP135" s="182" t="n"/>
      <c r="AQ135" s="182" t="n"/>
      <c r="AR135" s="182" t="n"/>
      <c r="AS135" s="182" t="n"/>
      <c r="AT135" s="182" t="n"/>
      <c r="AU135" s="182" t="n"/>
      <c r="AV135" s="182" t="n"/>
      <c r="AW135" s="182" t="n"/>
      <c r="AX135" s="182" t="n"/>
      <c r="AY135" s="182" t="n"/>
      <c r="AZ135" s="182" t="n"/>
      <c r="BA135" s="182" t="n"/>
      <c r="BB135" s="182" t="n"/>
      <c r="BC135" s="182" t="n"/>
      <c r="BD135" s="189" t="n">
        <v>41.11</v>
      </c>
      <c r="BE135" s="182" t="n"/>
      <c r="BF135" s="182" t="n"/>
      <c r="BG135" s="182" t="n"/>
      <c r="BH135" s="182" t="n"/>
      <c r="BI135" s="182" t="n"/>
      <c r="BJ135" s="182" t="n"/>
      <c r="BK135" s="182" t="n"/>
      <c r="BL135" s="182" t="n"/>
      <c r="BM135" s="182" t="n"/>
      <c r="BN135" s="182" t="n"/>
      <c r="BO135" s="182" t="n"/>
      <c r="BP135" s="182" t="n"/>
      <c r="BQ135" s="182" t="n"/>
      <c r="BR135" s="182" t="n"/>
      <c r="BS135" s="182" t="n"/>
      <c r="BT135" s="182" t="n"/>
      <c r="BU135" s="182" t="n"/>
      <c r="BV135" s="182" t="n"/>
      <c r="BW135" s="182" t="n"/>
      <c r="BX135" s="182" t="n"/>
      <c r="BY135" s="182" t="n"/>
      <c r="BZ135" s="182" t="n"/>
      <c r="CA135" s="182" t="n"/>
      <c r="CB135" s="182" t="n"/>
      <c r="CC135" s="182" t="n"/>
      <c r="CD135" s="182" t="n"/>
      <c r="CE135" s="182" t="n"/>
      <c r="CF135" s="182" t="n"/>
      <c r="CG135" s="182" t="n"/>
      <c r="CH135" s="182" t="n"/>
      <c r="CI135" s="182" t="n"/>
      <c r="CJ135" s="182" t="n"/>
      <c r="CK135" s="182" t="n"/>
      <c r="CL135" s="182" t="n"/>
      <c r="CM135" s="182" t="n"/>
      <c r="CN135" s="182" t="n"/>
      <c r="CO135" s="182" t="n"/>
      <c r="CP135" s="182" t="n"/>
      <c r="CQ135" s="182" t="n"/>
      <c r="CR135" s="182" t="n"/>
      <c r="CS135" s="182" t="n"/>
      <c r="CT135" s="182" t="n"/>
      <c r="CU135" s="182" t="n"/>
      <c r="CV135" s="182" t="n"/>
      <c r="CW135" s="182" t="n"/>
      <c r="CX135" s="182" t="n"/>
      <c r="CY135" s="182" t="n"/>
      <c r="CZ135" s="182" t="n"/>
      <c r="DA135" s="182" t="n"/>
      <c r="DB135" s="182" t="n"/>
      <c r="DC135" s="182" t="n"/>
      <c r="DD135" s="182" t="n"/>
      <c r="DE135" s="182" t="n"/>
      <c r="DF135" s="182" t="n"/>
      <c r="DG135" s="182" t="n"/>
      <c r="DH135" s="182" t="n"/>
      <c r="DI135" s="182" t="n"/>
      <c r="DJ135" s="182" t="n"/>
      <c r="DK135" s="182" t="n"/>
      <c r="DL135" s="182" t="n"/>
      <c r="DM135" s="182" t="n"/>
      <c r="DN135" s="182" t="n"/>
      <c r="DO135" s="182" t="n"/>
      <c r="DP135" s="182" t="n"/>
      <c r="DQ135" s="182" t="n"/>
      <c r="DR135" s="182" t="n"/>
      <c r="DS135" s="182" t="n"/>
      <c r="DT135" s="182" t="n"/>
      <c r="DU135" s="182" t="n"/>
      <c r="DV135" s="182" t="n"/>
      <c r="DW135" s="182" t="n"/>
      <c r="DX135" s="182" t="n"/>
      <c r="DY135" s="182" t="n"/>
      <c r="DZ135" s="182" t="n"/>
      <c r="EA135" s="182" t="n"/>
      <c r="EB135" s="182" t="n"/>
      <c r="EC135" s="182" t="n"/>
      <c r="ED135" s="182" t="n"/>
      <c r="EE135" s="182" t="n"/>
      <c r="EF135" s="182" t="n"/>
      <c r="EG135" s="182" t="n"/>
      <c r="EH135" s="182" t="n"/>
      <c r="EI135" s="182" t="n"/>
      <c r="EJ135" s="182" t="n"/>
      <c r="EK135" s="182" t="n"/>
      <c r="EL135" s="182" t="n"/>
      <c r="EM135" s="182" t="n"/>
      <c r="EN135" s="182" t="n"/>
      <c r="EO135" s="182" t="n"/>
      <c r="EP135" s="182" t="n"/>
      <c r="EQ135" s="182" t="n"/>
      <c r="ER135" s="182" t="n"/>
      <c r="ES135" s="182" t="n"/>
      <c r="ET135" s="182" t="n"/>
      <c r="EU135" s="182" t="n"/>
      <c r="EV135" s="182" t="n"/>
      <c r="EW135" s="182" t="n"/>
      <c r="EX135" s="182" t="n"/>
      <c r="EY135" s="182" t="n"/>
      <c r="EZ135" s="182" t="n"/>
      <c r="FA135" s="182" t="n"/>
      <c r="FB135" s="182" t="n"/>
      <c r="FC135" s="182" t="n"/>
      <c r="FD135" s="182" t="n"/>
      <c r="FE135" s="182" t="n"/>
      <c r="FF135" s="182" t="n"/>
      <c r="FG135" s="182" t="n"/>
      <c r="FH135" s="182" t="n"/>
      <c r="FI135" s="182" t="n"/>
      <c r="FJ135" s="182" t="n"/>
      <c r="FK135" s="184" t="n"/>
      <c r="FL135" s="182" t="n"/>
      <c r="FM135" s="185">
        <f>SUM(F135:FL135)</f>
        <v/>
      </c>
      <c r="FN135" s="186">
        <f>E135-FM135</f>
        <v/>
      </c>
    </row>
    <row r="136" ht="18" customHeight="1">
      <c r="A136" s="5" t="n">
        <v>135</v>
      </c>
      <c r="B136" s="179" t="n">
        <v>44679</v>
      </c>
      <c r="C136" s="68" t="inlineStr">
        <is>
          <t>ANALOG 9004375962, 9004370087,9004371123, 9004340051</t>
        </is>
      </c>
      <c r="D136" s="180" t="n">
        <v>44655</v>
      </c>
      <c r="E136" s="181" t="n">
        <v>82.17</v>
      </c>
      <c r="F136" s="182" t="n"/>
      <c r="G136" s="182" t="n"/>
      <c r="H136" s="182" t="n"/>
      <c r="I136" s="182" t="n"/>
      <c r="J136" s="182" t="n"/>
      <c r="K136" s="182" t="n"/>
      <c r="L136" s="182" t="n"/>
      <c r="M136" s="182" t="n"/>
      <c r="N136" s="182" t="n"/>
      <c r="O136" s="182" t="n"/>
      <c r="P136" s="182" t="n"/>
      <c r="Q136" s="182" t="n"/>
      <c r="R136" s="182" t="n"/>
      <c r="S136" s="182" t="n"/>
      <c r="T136" s="182" t="n"/>
      <c r="U136" s="182" t="n"/>
      <c r="V136" s="182" t="n"/>
      <c r="W136" s="182" t="n"/>
      <c r="X136" s="182" t="n"/>
      <c r="Y136" s="182" t="n"/>
      <c r="Z136" s="182" t="n"/>
      <c r="AA136" s="182" t="n"/>
      <c r="AB136" s="182" t="n"/>
      <c r="AC136" s="182" t="n"/>
      <c r="AD136" s="182" t="n"/>
      <c r="AE136" s="182" t="n"/>
      <c r="AF136" s="182" t="n"/>
      <c r="AG136" s="182" t="n"/>
      <c r="AH136" s="182" t="n"/>
      <c r="AI136" s="182" t="n"/>
      <c r="AJ136" s="182" t="n"/>
      <c r="AK136" s="182" t="n"/>
      <c r="AL136" s="182" t="n"/>
      <c r="AM136" s="182" t="n"/>
      <c r="AN136" s="182" t="n"/>
      <c r="AO136" s="182" t="n"/>
      <c r="AP136" s="182" t="n"/>
      <c r="AQ136" s="182" t="n"/>
      <c r="AR136" s="182" t="n"/>
      <c r="AS136" s="182" t="n"/>
      <c r="AT136" s="182" t="n"/>
      <c r="AU136" s="182" t="n"/>
      <c r="AV136" s="182" t="n"/>
      <c r="AW136" s="182" t="n"/>
      <c r="AX136" s="182" t="n"/>
      <c r="AY136" s="182" t="n"/>
      <c r="AZ136" s="182" t="n"/>
      <c r="BA136" s="182" t="n"/>
      <c r="BB136" s="182" t="n"/>
      <c r="BC136" s="182" t="n"/>
      <c r="BD136" s="182" t="n"/>
      <c r="BE136" s="182" t="n"/>
      <c r="BF136" s="182" t="n"/>
      <c r="BG136" s="182" t="n"/>
      <c r="BH136" s="182" t="n"/>
      <c r="BI136" s="182" t="n"/>
      <c r="BJ136" s="182" t="n"/>
      <c r="BK136" s="182" t="n"/>
      <c r="BL136" s="182" t="n"/>
      <c r="BM136" s="182" t="n"/>
      <c r="BN136" s="182" t="n"/>
      <c r="BO136" s="182" t="n"/>
      <c r="BP136" s="182" t="n"/>
      <c r="BQ136" s="182" t="n"/>
      <c r="BR136" s="182" t="n"/>
      <c r="BS136" s="182" t="n"/>
      <c r="BT136" s="182" t="n"/>
      <c r="BU136" s="182" t="n"/>
      <c r="BV136" s="182" t="n"/>
      <c r="BW136" s="182" t="n"/>
      <c r="BX136" s="182" t="n"/>
      <c r="BY136" s="182" t="n"/>
      <c r="BZ136" s="182" t="n"/>
      <c r="CA136" s="182" t="n"/>
      <c r="CB136" s="182" t="n"/>
      <c r="CC136" s="182" t="n"/>
      <c r="CD136" s="182" t="n"/>
      <c r="CE136" s="182" t="n"/>
      <c r="CF136" s="182" t="n"/>
      <c r="CG136" s="182" t="n"/>
      <c r="CH136" s="182" t="n"/>
      <c r="CI136" s="182" t="n"/>
      <c r="CJ136" s="182" t="n"/>
      <c r="CK136" s="182" t="n"/>
      <c r="CL136" s="182" t="n"/>
      <c r="CM136" s="182" t="n"/>
      <c r="CN136" s="182" t="n"/>
      <c r="CO136" s="182" t="n"/>
      <c r="CP136" s="182" t="n"/>
      <c r="CQ136" s="182" t="n"/>
      <c r="CR136" s="189" t="n">
        <v>82.17</v>
      </c>
      <c r="CS136" s="182" t="n"/>
      <c r="CT136" s="182" t="n"/>
      <c r="CU136" s="182" t="n"/>
      <c r="CV136" s="182" t="n"/>
      <c r="CW136" s="182" t="n"/>
      <c r="CX136" s="182" t="n"/>
      <c r="CY136" s="182" t="n"/>
      <c r="CZ136" s="182" t="n"/>
      <c r="DA136" s="182" t="n"/>
      <c r="DB136" s="182" t="n"/>
      <c r="DC136" s="182" t="n"/>
      <c r="DD136" s="182" t="n"/>
      <c r="DE136" s="182" t="n"/>
      <c r="DF136" s="182" t="n"/>
      <c r="DG136" s="182" t="n"/>
      <c r="DH136" s="182" t="n"/>
      <c r="DI136" s="182" t="n"/>
      <c r="DJ136" s="182" t="n"/>
      <c r="DK136" s="182" t="n"/>
      <c r="DL136" s="182" t="n"/>
      <c r="DM136" s="182" t="n"/>
      <c r="DN136" s="182" t="n"/>
      <c r="DO136" s="182" t="n"/>
      <c r="DP136" s="182" t="n"/>
      <c r="DQ136" s="182" t="n"/>
      <c r="DR136" s="182" t="n"/>
      <c r="DS136" s="182" t="n"/>
      <c r="DT136" s="182" t="n"/>
      <c r="DU136" s="182" t="n"/>
      <c r="DV136" s="182" t="n"/>
      <c r="DW136" s="182" t="n"/>
      <c r="DX136" s="182" t="n"/>
      <c r="DY136" s="182" t="n"/>
      <c r="DZ136" s="182" t="n"/>
      <c r="EA136" s="182" t="n"/>
      <c r="EB136" s="182" t="n"/>
      <c r="EC136" s="182" t="n"/>
      <c r="ED136" s="182" t="n"/>
      <c r="EE136" s="182" t="n"/>
      <c r="EF136" s="182" t="n"/>
      <c r="EG136" s="182" t="n"/>
      <c r="EH136" s="182" t="n"/>
      <c r="EI136" s="182" t="n"/>
      <c r="EJ136" s="182" t="n"/>
      <c r="EK136" s="182" t="n"/>
      <c r="EL136" s="182" t="n"/>
      <c r="EM136" s="182" t="n"/>
      <c r="EN136" s="182" t="n"/>
      <c r="EO136" s="182" t="n"/>
      <c r="EP136" s="182" t="n"/>
      <c r="EQ136" s="182" t="n"/>
      <c r="ER136" s="182" t="n"/>
      <c r="ES136" s="182" t="n"/>
      <c r="ET136" s="182" t="n"/>
      <c r="EU136" s="182" t="n"/>
      <c r="EV136" s="182" t="n"/>
      <c r="EW136" s="182" t="n"/>
      <c r="EX136" s="182" t="n"/>
      <c r="EY136" s="182" t="n"/>
      <c r="EZ136" s="182" t="n"/>
      <c r="FA136" s="182" t="n"/>
      <c r="FB136" s="182" t="n"/>
      <c r="FC136" s="182" t="n"/>
      <c r="FD136" s="182" t="n"/>
      <c r="FE136" s="182" t="n"/>
      <c r="FF136" s="182" t="n"/>
      <c r="FG136" s="182" t="n"/>
      <c r="FH136" s="182" t="n"/>
      <c r="FI136" s="182" t="n"/>
      <c r="FJ136" s="182" t="n"/>
      <c r="FK136" s="184" t="n"/>
      <c r="FL136" s="182" t="n"/>
      <c r="FM136" s="185">
        <f>SUM(F136:FL136)</f>
        <v/>
      </c>
      <c r="FN136" s="186">
        <f>E136-FM136</f>
        <v/>
      </c>
    </row>
    <row r="137" ht="18" customHeight="1">
      <c r="A137" s="5" t="n">
        <v>136</v>
      </c>
      <c r="B137" s="179" t="n">
        <v>44679</v>
      </c>
      <c r="C137" s="68" t="inlineStr">
        <is>
          <t>ANALOG 9004333814</t>
        </is>
      </c>
      <c r="D137" s="180" t="n">
        <v>44642</v>
      </c>
      <c r="E137" s="181" t="n">
        <v>20.28</v>
      </c>
      <c r="F137" s="182" t="n"/>
      <c r="G137" s="182" t="n"/>
      <c r="H137" s="182" t="n"/>
      <c r="I137" s="182" t="n"/>
      <c r="J137" s="182" t="n"/>
      <c r="K137" s="182" t="n"/>
      <c r="L137" s="182" t="n"/>
      <c r="M137" s="182" t="n"/>
      <c r="N137" s="182" t="n"/>
      <c r="O137" s="182" t="n"/>
      <c r="P137" s="182" t="n"/>
      <c r="Q137" s="182" t="n"/>
      <c r="R137" s="182" t="n"/>
      <c r="S137" s="182" t="n"/>
      <c r="T137" s="182" t="n"/>
      <c r="U137" s="182" t="n"/>
      <c r="V137" s="182" t="n"/>
      <c r="W137" s="182" t="n"/>
      <c r="X137" s="182" t="n"/>
      <c r="Y137" s="182" t="n"/>
      <c r="Z137" s="182" t="n"/>
      <c r="AA137" s="182" t="n"/>
      <c r="AB137" s="182" t="n"/>
      <c r="AC137" s="182" t="n"/>
      <c r="AD137" s="182" t="n"/>
      <c r="AE137" s="182" t="n"/>
      <c r="AF137" s="182" t="n"/>
      <c r="AG137" s="182" t="n"/>
      <c r="AH137" s="182" t="n"/>
      <c r="AI137" s="182" t="n"/>
      <c r="AJ137" s="182" t="n"/>
      <c r="AK137" s="182" t="n"/>
      <c r="AL137" s="182" t="n"/>
      <c r="AM137" s="182" t="n"/>
      <c r="AN137" s="182" t="n"/>
      <c r="AO137" s="182" t="n"/>
      <c r="AP137" s="182" t="n"/>
      <c r="AQ137" s="182" t="n"/>
      <c r="AR137" s="182" t="n"/>
      <c r="AS137" s="182" t="n"/>
      <c r="AT137" s="182" t="n"/>
      <c r="AU137" s="182" t="n"/>
      <c r="AV137" s="182" t="n"/>
      <c r="AW137" s="182" t="n"/>
      <c r="AX137" s="182" t="n"/>
      <c r="AY137" s="182" t="n"/>
      <c r="AZ137" s="182" t="n"/>
      <c r="BA137" s="182" t="n"/>
      <c r="BB137" s="182" t="n"/>
      <c r="BC137" s="182" t="n"/>
      <c r="BD137" s="182" t="n"/>
      <c r="BE137" s="182" t="n"/>
      <c r="BF137" s="182" t="n"/>
      <c r="BG137" s="182" t="n"/>
      <c r="BH137" s="182" t="n"/>
      <c r="BI137" s="182" t="n"/>
      <c r="BJ137" s="182" t="n"/>
      <c r="BK137" s="182" t="n"/>
      <c r="BL137" s="182" t="n"/>
      <c r="BM137" s="182" t="n"/>
      <c r="BN137" s="182" t="n"/>
      <c r="BO137" s="182" t="n"/>
      <c r="BP137" s="182" t="n"/>
      <c r="BQ137" s="182" t="n"/>
      <c r="BR137" s="182" t="n"/>
      <c r="BS137" s="182" t="n"/>
      <c r="BT137" s="182" t="n"/>
      <c r="BU137" s="182" t="n"/>
      <c r="BV137" s="182" t="n"/>
      <c r="BW137" s="182" t="n"/>
      <c r="BX137" s="182" t="n"/>
      <c r="BY137" s="182" t="n"/>
      <c r="BZ137" s="182" t="n"/>
      <c r="CA137" s="182" t="n"/>
      <c r="CB137" s="182" t="n"/>
      <c r="CC137" s="182" t="n"/>
      <c r="CD137" s="182" t="n"/>
      <c r="CE137" s="182" t="n"/>
      <c r="CF137" s="182" t="n"/>
      <c r="CG137" s="182" t="n"/>
      <c r="CH137" s="182" t="n"/>
      <c r="CI137" s="182" t="n"/>
      <c r="CJ137" s="182" t="n"/>
      <c r="CK137" s="182" t="n"/>
      <c r="CL137" s="182" t="n"/>
      <c r="CM137" s="182" t="n"/>
      <c r="CN137" s="182" t="n"/>
      <c r="CO137" s="182" t="n"/>
      <c r="CP137" s="182" t="n"/>
      <c r="CQ137" s="182" t="n"/>
      <c r="CR137" s="182" t="n"/>
      <c r="CS137" s="182" t="n"/>
      <c r="CT137" s="182" t="n"/>
      <c r="CU137" s="182" t="n"/>
      <c r="CV137" s="182" t="n"/>
      <c r="CW137" s="182" t="n"/>
      <c r="CX137" s="182" t="n"/>
      <c r="CY137" s="182" t="n"/>
      <c r="CZ137" s="182" t="n"/>
      <c r="DA137" s="189" t="n">
        <v>20.28</v>
      </c>
      <c r="DB137" s="182" t="n"/>
      <c r="DC137" s="182" t="n"/>
      <c r="DD137" s="182" t="n"/>
      <c r="DE137" s="182" t="n"/>
      <c r="DF137" s="182" t="n"/>
      <c r="DG137" s="182" t="n"/>
      <c r="DH137" s="182" t="n"/>
      <c r="DI137" s="182" t="n"/>
      <c r="DJ137" s="182" t="n"/>
      <c r="DK137" s="182" t="n"/>
      <c r="DL137" s="182" t="n"/>
      <c r="DM137" s="182" t="n"/>
      <c r="DN137" s="182" t="n"/>
      <c r="DO137" s="182" t="n"/>
      <c r="DP137" s="182" t="n"/>
      <c r="DQ137" s="182" t="n"/>
      <c r="DR137" s="182" t="n"/>
      <c r="DS137" s="182" t="n"/>
      <c r="DT137" s="182" t="n"/>
      <c r="DU137" s="182" t="n"/>
      <c r="DV137" s="182" t="n"/>
      <c r="DW137" s="182" t="n"/>
      <c r="DX137" s="182" t="n"/>
      <c r="DY137" s="182" t="n"/>
      <c r="DZ137" s="182" t="n"/>
      <c r="EA137" s="182" t="n"/>
      <c r="EB137" s="182" t="n"/>
      <c r="EC137" s="182" t="n"/>
      <c r="ED137" s="182" t="n"/>
      <c r="EE137" s="182" t="n"/>
      <c r="EF137" s="182" t="n"/>
      <c r="EG137" s="182" t="n"/>
      <c r="EH137" s="182" t="n"/>
      <c r="EI137" s="182" t="n"/>
      <c r="EJ137" s="182" t="n"/>
      <c r="EK137" s="182" t="n"/>
      <c r="EL137" s="182" t="n"/>
      <c r="EM137" s="182" t="n"/>
      <c r="EN137" s="182" t="n"/>
      <c r="EO137" s="182" t="n"/>
      <c r="EP137" s="182" t="n"/>
      <c r="EQ137" s="182" t="n"/>
      <c r="ER137" s="182" t="n"/>
      <c r="ES137" s="182" t="n"/>
      <c r="ET137" s="182" t="n"/>
      <c r="EU137" s="182" t="n"/>
      <c r="EV137" s="182" t="n"/>
      <c r="EW137" s="182" t="n"/>
      <c r="EX137" s="182" t="n"/>
      <c r="EY137" s="182" t="n"/>
      <c r="EZ137" s="182" t="n"/>
      <c r="FA137" s="182" t="n"/>
      <c r="FB137" s="182" t="n"/>
      <c r="FC137" s="182" t="n"/>
      <c r="FD137" s="182" t="n"/>
      <c r="FE137" s="182" t="n"/>
      <c r="FF137" s="182" t="n"/>
      <c r="FG137" s="182" t="n"/>
      <c r="FH137" s="182" t="n"/>
      <c r="FI137" s="182" t="n"/>
      <c r="FJ137" s="182" t="n"/>
      <c r="FK137" s="184" t="n"/>
      <c r="FL137" s="182" t="n"/>
      <c r="FM137" s="185">
        <f>SUM(F137:FL137)</f>
        <v/>
      </c>
      <c r="FN137" s="186">
        <f>E137-FM137</f>
        <v/>
      </c>
    </row>
    <row r="138" ht="18" customHeight="1" thickBot="1">
      <c r="A138" s="5" t="n">
        <v>137</v>
      </c>
      <c r="B138" s="193" t="n"/>
      <c r="C138" s="82" t="n"/>
      <c r="D138" s="194" t="n"/>
      <c r="E138" s="195" t="n"/>
      <c r="F138" s="196" t="n"/>
      <c r="G138" s="196" t="n"/>
      <c r="H138" s="196" t="n"/>
      <c r="I138" s="196" t="n"/>
      <c r="J138" s="196" t="n"/>
      <c r="K138" s="196" t="n"/>
      <c r="L138" s="196" t="n"/>
      <c r="M138" s="196" t="n"/>
      <c r="N138" s="196" t="n"/>
      <c r="O138" s="196" t="n"/>
      <c r="P138" s="196" t="n"/>
      <c r="Q138" s="196" t="n"/>
      <c r="R138" s="196" t="n"/>
      <c r="S138" s="196" t="n"/>
      <c r="T138" s="196" t="n"/>
      <c r="U138" s="196" t="n"/>
      <c r="V138" s="196" t="n"/>
      <c r="W138" s="196" t="n"/>
      <c r="X138" s="196" t="n"/>
      <c r="Y138" s="196" t="n"/>
      <c r="Z138" s="196" t="n"/>
      <c r="AA138" s="196" t="n"/>
      <c r="AB138" s="196" t="n"/>
      <c r="AC138" s="196" t="n"/>
      <c r="AD138" s="196" t="n"/>
      <c r="AE138" s="196" t="n"/>
      <c r="AF138" s="196" t="n"/>
      <c r="AG138" s="196" t="n"/>
      <c r="AH138" s="196" t="n"/>
      <c r="AI138" s="196" t="n"/>
      <c r="AJ138" s="196" t="n"/>
      <c r="AK138" s="196" t="n"/>
      <c r="AL138" s="196" t="n"/>
      <c r="AM138" s="196" t="n"/>
      <c r="AN138" s="196" t="n"/>
      <c r="AO138" s="196" t="n"/>
      <c r="AP138" s="196" t="n"/>
      <c r="AQ138" s="196" t="n"/>
      <c r="AR138" s="196" t="n"/>
      <c r="AS138" s="196" t="n"/>
      <c r="AT138" s="196" t="n"/>
      <c r="AU138" s="196" t="n"/>
      <c r="AV138" s="196" t="n"/>
      <c r="AW138" s="196" t="n"/>
      <c r="AX138" s="196" t="n"/>
      <c r="AY138" s="196" t="n"/>
      <c r="AZ138" s="196" t="n"/>
      <c r="BA138" s="196" t="n"/>
      <c r="BB138" s="196" t="n"/>
      <c r="BC138" s="196" t="n"/>
      <c r="BD138" s="196" t="n"/>
      <c r="BE138" s="196" t="n"/>
      <c r="BF138" s="196" t="n"/>
      <c r="BG138" s="196" t="n"/>
      <c r="BH138" s="196" t="n"/>
      <c r="BI138" s="196" t="n"/>
      <c r="BJ138" s="196" t="n"/>
      <c r="BK138" s="196" t="n"/>
      <c r="BL138" s="196" t="n"/>
      <c r="BM138" s="196" t="n"/>
      <c r="BN138" s="196" t="n"/>
      <c r="BO138" s="196" t="n"/>
      <c r="BP138" s="196" t="n"/>
      <c r="BQ138" s="196" t="n"/>
      <c r="BR138" s="196" t="n"/>
      <c r="BS138" s="196" t="n"/>
      <c r="BT138" s="196" t="n"/>
      <c r="BU138" s="196" t="n"/>
      <c r="BV138" s="196" t="n"/>
      <c r="BW138" s="196" t="n"/>
      <c r="BX138" s="196" t="n"/>
      <c r="BY138" s="196" t="n"/>
      <c r="BZ138" s="196" t="n"/>
      <c r="CA138" s="196" t="n"/>
      <c r="CB138" s="196" t="n"/>
      <c r="CC138" s="196" t="n"/>
      <c r="CD138" s="196" t="n"/>
      <c r="CE138" s="196" t="n"/>
      <c r="CF138" s="196" t="n"/>
      <c r="CG138" s="196" t="n"/>
      <c r="CH138" s="196" t="n"/>
      <c r="CI138" s="196" t="n"/>
      <c r="CJ138" s="196" t="n"/>
      <c r="CK138" s="196" t="n"/>
      <c r="CL138" s="196" t="n"/>
      <c r="CM138" s="196" t="n"/>
      <c r="CN138" s="196" t="n"/>
      <c r="CO138" s="196" t="n"/>
      <c r="CP138" s="196" t="n"/>
      <c r="CQ138" s="196" t="n"/>
      <c r="CR138" s="196" t="n"/>
      <c r="CS138" s="196" t="n"/>
      <c r="CT138" s="196" t="n"/>
      <c r="CU138" s="196" t="n"/>
      <c r="CV138" s="196" t="n"/>
      <c r="CW138" s="196" t="n"/>
      <c r="CX138" s="196" t="n"/>
      <c r="CY138" s="196" t="n"/>
      <c r="CZ138" s="196" t="n"/>
      <c r="DA138" s="196" t="n"/>
      <c r="DB138" s="196" t="n"/>
      <c r="DC138" s="196" t="n"/>
      <c r="DD138" s="196" t="n"/>
      <c r="DE138" s="196" t="n"/>
      <c r="DF138" s="196" t="n"/>
      <c r="DG138" s="196" t="n"/>
      <c r="DH138" s="196" t="n"/>
      <c r="DI138" s="196" t="n"/>
      <c r="DJ138" s="196" t="n"/>
      <c r="DK138" s="196" t="n"/>
      <c r="DL138" s="196" t="n"/>
      <c r="DM138" s="196" t="n"/>
      <c r="DN138" s="196" t="n"/>
      <c r="DO138" s="196" t="n"/>
      <c r="DP138" s="196" t="n"/>
      <c r="DQ138" s="196" t="n"/>
      <c r="DR138" s="196" t="n"/>
      <c r="DS138" s="196" t="n"/>
      <c r="DT138" s="196" t="n"/>
      <c r="DU138" s="196" t="n"/>
      <c r="DV138" s="196" t="n"/>
      <c r="DW138" s="196" t="n"/>
      <c r="DX138" s="196" t="n"/>
      <c r="DY138" s="196" t="n"/>
      <c r="DZ138" s="196" t="n"/>
      <c r="EA138" s="196" t="n"/>
      <c r="EB138" s="196" t="n"/>
      <c r="EC138" s="196" t="n"/>
      <c r="ED138" s="196" t="n"/>
      <c r="EE138" s="196" t="n"/>
      <c r="EF138" s="196" t="n"/>
      <c r="EG138" s="196" t="n"/>
      <c r="EH138" s="196" t="n"/>
      <c r="EI138" s="196" t="n"/>
      <c r="EJ138" s="196" t="n"/>
      <c r="EK138" s="196" t="n"/>
      <c r="EL138" s="196" t="n"/>
      <c r="EM138" s="196" t="n"/>
      <c r="EN138" s="196" t="n"/>
      <c r="EO138" s="196" t="n"/>
      <c r="EP138" s="196" t="n"/>
      <c r="EQ138" s="196" t="n"/>
      <c r="ER138" s="196" t="n"/>
      <c r="ES138" s="196" t="n"/>
      <c r="ET138" s="196" t="n"/>
      <c r="EU138" s="196" t="n"/>
      <c r="EV138" s="196" t="n"/>
      <c r="EW138" s="196" t="n"/>
      <c r="EX138" s="196" t="n"/>
      <c r="EY138" s="196" t="n"/>
      <c r="EZ138" s="196" t="n"/>
      <c r="FA138" s="196" t="n"/>
      <c r="FB138" s="196" t="n"/>
      <c r="FC138" s="196" t="n"/>
      <c r="FD138" s="196" t="n"/>
      <c r="FE138" s="196" t="n"/>
      <c r="FF138" s="196" t="n"/>
      <c r="FG138" s="196" t="n"/>
      <c r="FH138" s="196" t="n"/>
      <c r="FI138" s="196" t="n"/>
      <c r="FJ138" s="196" t="n"/>
      <c r="FK138" s="184" t="n"/>
      <c r="FL138" s="196" t="n"/>
      <c r="FM138" s="185">
        <f>SUM(F138:FL138)</f>
        <v/>
      </c>
      <c r="FN138" s="186">
        <f>E138-FM138</f>
        <v/>
      </c>
    </row>
    <row r="139" ht="18.95" customHeight="1" thickBot="1">
      <c r="A139" s="5" t="n"/>
      <c r="B139" s="197" t="n"/>
      <c r="C139" s="69" t="n"/>
      <c r="D139" s="197" t="n"/>
      <c r="E139" s="223">
        <f>SUM(E2:E138)</f>
        <v/>
      </c>
      <c r="F139" s="224">
        <f>SUM(F2:F138)</f>
        <v/>
      </c>
      <c r="G139" s="224">
        <f>SUM(G2:G138)</f>
        <v/>
      </c>
      <c r="H139" s="224">
        <f>SUM(H2:H138)</f>
        <v/>
      </c>
      <c r="I139" s="224">
        <f>SUM(I2:I138)</f>
        <v/>
      </c>
      <c r="J139" s="224">
        <f>SUM(J2:J138)</f>
        <v/>
      </c>
      <c r="K139" s="224">
        <f>SUM(K2:K138)</f>
        <v/>
      </c>
      <c r="L139" s="224">
        <f>SUM(L2:L138)</f>
        <v/>
      </c>
      <c r="M139" s="224">
        <f>SUM(M132:M138)</f>
        <v/>
      </c>
      <c r="N139" s="224">
        <f>SUM(N2:N138)</f>
        <v/>
      </c>
      <c r="O139" s="224">
        <f>SUM(O2:O138)</f>
        <v/>
      </c>
      <c r="P139" s="224">
        <f>SUM(P2:P138)</f>
        <v/>
      </c>
      <c r="Q139" s="224">
        <f>SUM(Q2:Q138)</f>
        <v/>
      </c>
      <c r="R139" s="224">
        <f>SUM(R2:R138)</f>
        <v/>
      </c>
      <c r="S139" s="224">
        <f>SUM(S2:S138)</f>
        <v/>
      </c>
      <c r="T139" s="224">
        <f>SUM(T2:T138)</f>
        <v/>
      </c>
      <c r="U139" s="224">
        <f>SUM(U2:U138)</f>
        <v/>
      </c>
      <c r="V139" s="224">
        <f>SUM(V2:V138)</f>
        <v/>
      </c>
      <c r="W139" s="224">
        <f>SUM(W2:W138)</f>
        <v/>
      </c>
      <c r="X139" s="224">
        <f>SUM(X2:X138)</f>
        <v/>
      </c>
      <c r="Y139" s="224">
        <f>SUM(Y2:Y138)</f>
        <v/>
      </c>
      <c r="Z139" s="224">
        <f>SUM(Z2:Z138)</f>
        <v/>
      </c>
      <c r="AA139" s="224">
        <f>SUM(AA2:AA138)</f>
        <v/>
      </c>
      <c r="AB139" s="224">
        <f>SUM(AB2:AB138)</f>
        <v/>
      </c>
      <c r="AC139" s="224">
        <f>SUM(AC2:AC138)</f>
        <v/>
      </c>
      <c r="AD139" s="224">
        <f>SUM(AD2:AD138)</f>
        <v/>
      </c>
      <c r="AE139" s="224">
        <f>SUM(AE2:AE138)</f>
        <v/>
      </c>
      <c r="AF139" s="224">
        <f>SUM(AF2:AF138)</f>
        <v/>
      </c>
      <c r="AG139" s="224">
        <f>SUM(AG2:AG138)</f>
        <v/>
      </c>
      <c r="AH139" s="224">
        <f>SUM(AH2:AH138)</f>
        <v/>
      </c>
      <c r="AI139" s="224">
        <f>SUM(AI2:AI138)</f>
        <v/>
      </c>
      <c r="AJ139" s="224">
        <f>SUM(AJ2:AJ138)</f>
        <v/>
      </c>
      <c r="AK139" s="224">
        <f>SUM(AK2:AK138)</f>
        <v/>
      </c>
      <c r="AL139" s="224">
        <f>SUM(AL2:AL138)</f>
        <v/>
      </c>
      <c r="AM139" s="224">
        <f>SUM(AM2:AM138)</f>
        <v/>
      </c>
      <c r="AN139" s="224">
        <f>SUM(AN2:AN138)</f>
        <v/>
      </c>
      <c r="AO139" s="224">
        <f>SUM(AO2:AO138)</f>
        <v/>
      </c>
      <c r="AP139" s="224">
        <f>SUM(AP2:AP138)</f>
        <v/>
      </c>
      <c r="AQ139" s="224">
        <f>SUM(AQ2:AQ138)</f>
        <v/>
      </c>
      <c r="AR139" s="224">
        <f>SUM(AR2:AR138)</f>
        <v/>
      </c>
      <c r="AS139" s="224">
        <f>SUM(AS2:AS138)</f>
        <v/>
      </c>
      <c r="AT139" s="224">
        <f>SUM(AT2:AT138)</f>
        <v/>
      </c>
      <c r="AU139" s="224">
        <f>SUM(AU2:AU138)</f>
        <v/>
      </c>
      <c r="AV139" s="224">
        <f>SUM(AV2:AV138)</f>
        <v/>
      </c>
      <c r="AW139" s="224">
        <f>SUM(AW2:AW138)</f>
        <v/>
      </c>
      <c r="AX139" s="224">
        <f>SUM(AX2:AX138)</f>
        <v/>
      </c>
      <c r="AY139" s="224">
        <f>SUM(AY2:AY138)</f>
        <v/>
      </c>
      <c r="AZ139" s="224">
        <f>SUM(AZ2:AZ138)</f>
        <v/>
      </c>
      <c r="BA139" s="224">
        <f>SUM(BA2:BA138)</f>
        <v/>
      </c>
      <c r="BB139" s="224">
        <f>SUM(BB2:BB138)</f>
        <v/>
      </c>
      <c r="BC139" s="224">
        <f>SUM(BC2:BC138)</f>
        <v/>
      </c>
      <c r="BD139" s="224">
        <f>SUM(BD135:BD138)</f>
        <v/>
      </c>
      <c r="BE139" s="224">
        <f>SUM(BE2:BE138)</f>
        <v/>
      </c>
      <c r="BF139" s="224">
        <f>SUM(BF2:BF138)</f>
        <v/>
      </c>
      <c r="BG139" s="224">
        <f>SUM(BG126:BG138)</f>
        <v/>
      </c>
      <c r="BH139" s="224">
        <f>SUM(BH2:BH138)</f>
        <v/>
      </c>
      <c r="BI139" s="224">
        <f>SUM(BI2:BI138)</f>
        <v/>
      </c>
      <c r="BJ139" s="224">
        <f>SUM(BJ2:BJ138)</f>
        <v/>
      </c>
      <c r="BK139" s="224">
        <f>SUM(BK128:BK138)</f>
        <v/>
      </c>
      <c r="BL139" s="224">
        <f>SUM(BL2:BL138)</f>
        <v/>
      </c>
      <c r="BM139" s="224">
        <f>SUM(BM2:BM138)</f>
        <v/>
      </c>
      <c r="BN139" s="224">
        <f>SUM(BN2:BN138)</f>
        <v/>
      </c>
      <c r="BO139" s="224">
        <f>SUM(BO2:BO138)</f>
        <v/>
      </c>
      <c r="BP139" s="224">
        <f>SUM(BP2:BP138)</f>
        <v/>
      </c>
      <c r="BQ139" s="224">
        <f>SUM(BQ2:BQ138)</f>
        <v/>
      </c>
      <c r="BR139" s="224">
        <f>SUM(BR2:BR138)</f>
        <v/>
      </c>
      <c r="BS139" s="224">
        <f>SUM(BS2:BS138)</f>
        <v/>
      </c>
      <c r="BT139" s="224">
        <f>SUM(BT2:BT138)</f>
        <v/>
      </c>
      <c r="BU139" s="224">
        <f>SUM(BU2:BU138)</f>
        <v/>
      </c>
      <c r="BV139" s="224">
        <f>SUM(BV2:BV138)</f>
        <v/>
      </c>
      <c r="BW139" s="224">
        <f>SUM(BW2:BW138)</f>
        <v/>
      </c>
      <c r="BX139" s="224">
        <f>SUM(BX2:BX138)</f>
        <v/>
      </c>
      <c r="BY139" s="224">
        <f>SUM(BY2:BY138)</f>
        <v/>
      </c>
      <c r="BZ139" s="224">
        <f>SUM(BZ2:BZ138)</f>
        <v/>
      </c>
      <c r="CA139" s="224">
        <f>SUM(CA2:CA138)</f>
        <v/>
      </c>
      <c r="CB139" s="224">
        <f>SUM(CB2:CB138)</f>
        <v/>
      </c>
      <c r="CC139" s="224">
        <f>SUM(CC2:CC138)</f>
        <v/>
      </c>
      <c r="CD139" s="224">
        <f>SUM(CD2:CD138)</f>
        <v/>
      </c>
      <c r="CE139" s="224">
        <f>SUM(CE2:CE138)</f>
        <v/>
      </c>
      <c r="CF139" s="224">
        <f>SUM(CF2:CF138)</f>
        <v/>
      </c>
      <c r="CG139" s="224">
        <f>SUM(CG2:CG138)</f>
        <v/>
      </c>
      <c r="CH139" s="224">
        <f>SUM(CH2:CH138)</f>
        <v/>
      </c>
      <c r="CI139" s="224">
        <f>SUM(CI2:CI138)</f>
        <v/>
      </c>
      <c r="CJ139" s="224">
        <f>SUM(CJ2:CJ138)</f>
        <v/>
      </c>
      <c r="CK139" s="224">
        <f>SUM(CK2:CK138)</f>
        <v/>
      </c>
      <c r="CL139" s="224">
        <f>SUM(CL2:CL138)</f>
        <v/>
      </c>
      <c r="CM139" s="224">
        <f>SUM(CM2:CM138)</f>
        <v/>
      </c>
      <c r="CN139" s="224">
        <f>SUM(CN2:CN138)</f>
        <v/>
      </c>
      <c r="CO139" s="224">
        <f>SUM(CO2:CO138)</f>
        <v/>
      </c>
      <c r="CP139" s="224">
        <f>SUM(CP2:CP138)</f>
        <v/>
      </c>
      <c r="CQ139" s="224">
        <f>SUM(CQ2:CQ138)</f>
        <v/>
      </c>
      <c r="CR139" s="224">
        <f>SUM(CR2:CR138)</f>
        <v/>
      </c>
      <c r="CS139" s="224">
        <f>SUM(CS2:CS138)</f>
        <v/>
      </c>
      <c r="CT139" s="224">
        <f>SUM(CT2:CT138)</f>
        <v/>
      </c>
      <c r="CU139" s="224">
        <f>SUM(CU2:CU138)</f>
        <v/>
      </c>
      <c r="CV139" s="224">
        <f>SUM(CV2:CV138)</f>
        <v/>
      </c>
      <c r="CW139" s="224">
        <f>SUM(CW2:CW138)</f>
        <v/>
      </c>
      <c r="CX139" s="224">
        <f>SUM(CX2:CX138)</f>
        <v/>
      </c>
      <c r="CY139" s="224">
        <f>SUM(CY2:CY138)</f>
        <v/>
      </c>
      <c r="CZ139" s="224">
        <f>SUM(CZ2:CZ138)</f>
        <v/>
      </c>
      <c r="DA139" s="224">
        <f>SUM(DA2:DA138)</f>
        <v/>
      </c>
      <c r="DB139" s="224">
        <f>SUM(DB2:DB138)</f>
        <v/>
      </c>
      <c r="DC139" s="224">
        <f>SUM(DC2:DC138)</f>
        <v/>
      </c>
      <c r="DD139" s="224">
        <f>SUM(DD2:DD138)</f>
        <v/>
      </c>
      <c r="DE139" s="224">
        <f>SUM(DE2:DE138)</f>
        <v/>
      </c>
      <c r="DF139" s="224">
        <f>SUM(DF2:DF138)</f>
        <v/>
      </c>
      <c r="DG139" s="224">
        <f>SUM(DG2:DG138)</f>
        <v/>
      </c>
      <c r="DH139" s="224">
        <f>SUM(DH2:DH138)</f>
        <v/>
      </c>
      <c r="DI139" s="224">
        <f>SUM(DI2:DI138)</f>
        <v/>
      </c>
      <c r="DJ139" s="224">
        <f>SUM(DJ2:DJ138)</f>
        <v/>
      </c>
      <c r="DK139" s="224">
        <f>SUM(DK2:DK138)</f>
        <v/>
      </c>
      <c r="DL139" s="224">
        <f>SUM(DL2:DL138)</f>
        <v/>
      </c>
      <c r="DM139" s="224">
        <f>SUM(DM2:DM138)</f>
        <v/>
      </c>
      <c r="DN139" s="224">
        <f>SUM(DN2:DN138)</f>
        <v/>
      </c>
      <c r="DO139" s="224">
        <f>SUM(DO2:DO138)</f>
        <v/>
      </c>
      <c r="DP139" s="224">
        <f>SUM(DP2:DP138)</f>
        <v/>
      </c>
      <c r="DQ139" s="224">
        <f>SUM(DQ2:DQ138)</f>
        <v/>
      </c>
      <c r="DR139" s="224">
        <f>SUM(DR2:DR138)</f>
        <v/>
      </c>
      <c r="DS139" s="224">
        <f>SUM(DS2:DS138)</f>
        <v/>
      </c>
      <c r="DT139" s="224">
        <f>SUM(DT2:DT138)</f>
        <v/>
      </c>
      <c r="DU139" s="224">
        <f>SUM(DU2:DU138)</f>
        <v/>
      </c>
      <c r="DV139" s="224">
        <f>SUM(DV2:DV138)</f>
        <v/>
      </c>
      <c r="DW139" s="224">
        <f>SUM(DW2:DW138)</f>
        <v/>
      </c>
      <c r="DX139" s="224">
        <f>SUM(DX2:DX138)</f>
        <v/>
      </c>
      <c r="DY139" s="224">
        <f>SUM(DY2:DY138)</f>
        <v/>
      </c>
      <c r="DZ139" s="224">
        <f>SUM(DZ2:DZ138)</f>
        <v/>
      </c>
      <c r="EA139" s="224">
        <f>SUM(EA2:EA138)</f>
        <v/>
      </c>
      <c r="EB139" s="224">
        <f>SUM(EB2:EB138)</f>
        <v/>
      </c>
      <c r="EC139" s="224">
        <f>SUM(EC2:EC138)</f>
        <v/>
      </c>
      <c r="ED139" s="224">
        <f>SUM(ED2:ED138)</f>
        <v/>
      </c>
      <c r="EE139" s="224">
        <f>SUM(EE2:EE138)</f>
        <v/>
      </c>
      <c r="EF139" s="224">
        <f>SUM(EF2:EF138)</f>
        <v/>
      </c>
      <c r="EG139" s="224">
        <f>SUM(EG2:EG138)</f>
        <v/>
      </c>
      <c r="EH139" s="224">
        <f>SUM(EH2:EH138)</f>
        <v/>
      </c>
      <c r="EI139" s="224">
        <f>SUM(EI2:EI138)</f>
        <v/>
      </c>
      <c r="EJ139" s="224">
        <f>SUM(EJ2:EJ138)</f>
        <v/>
      </c>
      <c r="EK139" s="224">
        <f>SUM(EK2:EK138)</f>
        <v/>
      </c>
      <c r="EL139" s="224">
        <f>SUM(EL2:EL138)</f>
        <v/>
      </c>
      <c r="EM139" s="224">
        <f>SUM(EM2:EM138)</f>
        <v/>
      </c>
      <c r="EN139" s="224">
        <f>SUM(EN2:EN138)</f>
        <v/>
      </c>
      <c r="EO139" s="224">
        <f>SUM(EO2:EO138)</f>
        <v/>
      </c>
      <c r="EP139" s="224">
        <f>SUM(EP2:EP138)</f>
        <v/>
      </c>
      <c r="EQ139" s="224">
        <f>SUM(EQ2:EQ138)</f>
        <v/>
      </c>
      <c r="ER139" s="224">
        <f>SUM(ER2:ER138)</f>
        <v/>
      </c>
      <c r="ES139" s="224">
        <f>SUM(ES2:ES138)</f>
        <v/>
      </c>
      <c r="ET139" s="224">
        <f>SUM(ET2:ET138)</f>
        <v/>
      </c>
      <c r="EU139" s="224">
        <f>SUM(EU2:EU138)</f>
        <v/>
      </c>
      <c r="EV139" s="224">
        <f>SUM(EV2:EV138)</f>
        <v/>
      </c>
      <c r="EW139" s="224">
        <f>SUM(EW2:EW138)</f>
        <v/>
      </c>
      <c r="EX139" s="224">
        <f>SUM(EX2:EX138)</f>
        <v/>
      </c>
      <c r="EY139" s="224">
        <f>SUM(EY2:EY138)</f>
        <v/>
      </c>
      <c r="EZ139" s="224">
        <f>SUM(EZ2:EZ138)</f>
        <v/>
      </c>
      <c r="FA139" s="224">
        <f>SUM(FA2:FA138)</f>
        <v/>
      </c>
      <c r="FB139" s="224">
        <f>SUM(FB136:FB138)</f>
        <v/>
      </c>
      <c r="FC139" s="224">
        <f>SUM(FC133:FC138)</f>
        <v/>
      </c>
      <c r="FD139" s="224">
        <f>SUM(FD135:FD138)</f>
        <v/>
      </c>
      <c r="FE139" s="224">
        <f>SUM(FE2:FE138)</f>
        <v/>
      </c>
      <c r="FF139" s="224">
        <f>SUM(FF2:FF138)</f>
        <v/>
      </c>
      <c r="FG139" s="224">
        <f>SUM(FG2:FG138)</f>
        <v/>
      </c>
      <c r="FH139" s="224">
        <f>SUM(FH2:FH138)</f>
        <v/>
      </c>
      <c r="FI139" s="224">
        <f>SUM(FI2:FI138)</f>
        <v/>
      </c>
      <c r="FJ139" s="224">
        <f>SUM(FJ2:FJ138)</f>
        <v/>
      </c>
      <c r="FK139" s="224">
        <f>SUM(FK2:FK138)</f>
        <v/>
      </c>
      <c r="FL139" s="224">
        <f>SUM(FL2:FL138)</f>
        <v/>
      </c>
      <c r="FM139" s="224">
        <f>SUM(FM2:FM138)</f>
        <v/>
      </c>
      <c r="FN139" s="186">
        <f>E139-FM139</f>
        <v/>
      </c>
      <c r="FO139" s="186" t="n"/>
    </row>
    <row r="140" ht="18.95" customHeight="1">
      <c r="A140" s="5" t="n"/>
      <c r="AZ140" s="36" t="n"/>
      <c r="BA140" s="36" t="n"/>
      <c r="BB140" s="36" t="n"/>
      <c r="BC140" s="36" t="n"/>
      <c r="BD140" s="36" t="n"/>
      <c r="BE140" s="36" t="n"/>
      <c r="BF140" s="36" t="n"/>
      <c r="BG140" s="36" t="n"/>
      <c r="BH140" s="36" t="n"/>
      <c r="BI140" s="36" t="n"/>
      <c r="BJ140" s="36" t="n"/>
      <c r="BK140" s="36" t="n"/>
      <c r="BL140" s="36" t="n"/>
      <c r="BO140" s="36" t="n"/>
      <c r="BP140" s="36" t="n"/>
      <c r="BQ140" s="36" t="n"/>
      <c r="BR140" s="36" t="n"/>
      <c r="BS140" s="36" t="n"/>
      <c r="BT140" s="36" t="n"/>
      <c r="BU140" s="36" t="n"/>
      <c r="BV140" s="36" t="n"/>
    </row>
    <row r="141" ht="18.95" customHeight="1">
      <c r="A141" s="5" t="n"/>
    </row>
    <row r="142" ht="18.95" customHeight="1">
      <c r="A142" s="5" t="n"/>
    </row>
    <row r="143" ht="18.95" customHeight="1"/>
    <row r="144" ht="18.95" customHeight="1"/>
    <row r="145" ht="18.95" customHeight="1"/>
    <row r="146" ht="18.95" customHeight="1"/>
  </sheetData>
  <autoFilter ref="A1:FO146"/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rgb="FFFF0000"/>
    <outlinePr summaryBelow="1" summaryRight="1"/>
    <pageSetUpPr/>
  </sheetPr>
  <dimension ref="A1:FS102"/>
  <sheetViews>
    <sheetView zoomScale="90" zoomScaleNormal="90" zoomScalePageLayoutView="90" workbookViewId="0">
      <pane xSplit="5" ySplit="1" topLeftCell="AX47" activePane="bottomRight" state="frozenSplit"/>
      <selection pane="topRight" activeCell="F1" sqref="F1"/>
      <selection pane="bottomLeft" activeCell="A2" sqref="A2"/>
      <selection pane="bottomRight" activeCell="BN3" sqref="BN3"/>
    </sheetView>
  </sheetViews>
  <sheetFormatPr baseColWidth="8" defaultColWidth="8.85546875" defaultRowHeight="15"/>
  <cols>
    <col width="12.140625" customWidth="1" min="2" max="2"/>
    <col width="55" customWidth="1" style="70" min="3" max="3"/>
    <col width="12.140625" customWidth="1" min="4" max="4"/>
    <col width="15.85546875" customWidth="1" min="5" max="32"/>
    <col width="13.42578125" customWidth="1" min="33" max="79"/>
    <col width="15.140625" customWidth="1" min="80" max="91"/>
    <col width="13.42578125" customWidth="1" min="92" max="98"/>
    <col width="15.140625" customWidth="1" min="99" max="99"/>
    <col width="13.42578125" customWidth="1" min="100" max="173"/>
    <col width="13" customWidth="1" min="174" max="174"/>
    <col width="15.42578125" customWidth="1" min="175" max="175"/>
  </cols>
  <sheetData>
    <row r="1" ht="65.25" customFormat="1" customHeight="1" s="28">
      <c r="A1" s="11" t="n"/>
      <c r="B1" s="173" t="inlineStr">
        <is>
          <t xml:space="preserve">Posting Date </t>
        </is>
      </c>
      <c r="C1" s="67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A125 Dev, PreEVT2</t>
        </is>
      </c>
      <c r="G1" s="22" t="inlineStr">
        <is>
          <t>A210521BF2POWER</t>
        </is>
      </c>
      <c r="H1" s="22" t="inlineStr">
        <is>
          <t>A211029B519ADEV</t>
        </is>
      </c>
      <c r="I1" s="22" t="inlineStr">
        <is>
          <t>B532 Mahi, Proto1</t>
        </is>
      </c>
      <c r="J1" s="22" t="inlineStr">
        <is>
          <t>A211213BA5B8C9DEV1</t>
        </is>
      </c>
      <c r="K1" s="22" t="inlineStr">
        <is>
          <t>A211112BA6B2C0BARCART</t>
        </is>
      </c>
      <c r="L1" s="22" t="inlineStr">
        <is>
          <t>A2201BA6B2C0ENSORV2</t>
        </is>
      </c>
      <c r="M1" s="22" t="inlineStr">
        <is>
          <t>A211112BA6B2C0HARAMBE</t>
        </is>
      </c>
      <c r="N1" s="22" t="inlineStr">
        <is>
          <t>A220302EA5IFMLBDROWZEE</t>
        </is>
      </c>
      <c r="O1" s="22" t="inlineStr">
        <is>
          <t>B620 37isplayDay, Proto2</t>
        </is>
      </c>
      <c r="P1" s="22" t="inlineStr">
        <is>
          <t>A220105B625MUISPLAYDAYES19DC</t>
        </is>
      </c>
      <c r="Q1" s="22" t="inlineStr">
        <is>
          <t>A220104BA6B9C8ALLEN</t>
        </is>
      </c>
      <c r="R1" s="22" t="inlineStr">
        <is>
          <t>B698 Benmulator, Proto1</t>
        </is>
      </c>
      <c r="S1" s="22" t="inlineStr">
        <is>
          <t>D3y Chipset, Proto1</t>
        </is>
      </c>
      <c r="T1" s="22" t="inlineStr">
        <is>
          <t>A220111D7XIRONMAN</t>
        </is>
      </c>
      <c r="U1" s="22" t="inlineStr">
        <is>
          <t>A220412D8XD3YBASE1</t>
        </is>
      </c>
      <c r="V1" s="22" t="inlineStr">
        <is>
          <t>D7x Koi, Proto1</t>
        </is>
      </c>
      <c r="W1" s="22" t="inlineStr">
        <is>
          <t>D8x Charger, Proto1</t>
        </is>
      </c>
      <c r="X1" s="22" t="inlineStr">
        <is>
          <t>D8x Chipset, Proto1</t>
        </is>
      </c>
      <c r="Y1" s="22" t="inlineStr">
        <is>
          <t>D8x Katara Baseboard</t>
        </is>
      </c>
      <c r="Z1" s="22" t="inlineStr">
        <is>
          <t>D8x NAND, Proto1</t>
        </is>
      </c>
      <c r="AA1" s="22" t="inlineStr">
        <is>
          <t>D8x Optical, Proto1</t>
        </is>
      </c>
      <c r="AB1" s="22" t="inlineStr">
        <is>
          <t xml:space="preserve"> D32 CLOSED LOOP</t>
        </is>
      </c>
      <c r="AC1" s="22" t="inlineStr">
        <is>
          <t>D38 E75 Breakout, Proto1</t>
        </is>
      </c>
      <c r="AD1" s="22" t="inlineStr">
        <is>
          <t>D54 TEST PROTO D7</t>
        </is>
      </c>
      <c r="AE1" s="22" t="inlineStr">
        <is>
          <t>A220329D63UNIFIED</t>
        </is>
      </c>
      <c r="AF1" s="22" t="inlineStr">
        <is>
          <t>D67 Dev, Proto2</t>
        </is>
      </c>
      <c r="AG1" s="22" t="inlineStr">
        <is>
          <t>A211223D84FAIRFIELD</t>
        </is>
      </c>
      <c r="AH1" s="22" t="inlineStr">
        <is>
          <t>E5 Box2M MLB, Proto1</t>
        </is>
      </c>
      <c r="AI1" s="22" t="inlineStr">
        <is>
          <t>A211004E5CARMELEON</t>
        </is>
      </c>
      <c r="AJ1" s="22" t="inlineStr">
        <is>
          <t>E5 IF MLB Drowzee, Proto1</t>
        </is>
      </c>
      <c r="AK1" s="22" t="inlineStr">
        <is>
          <t>A211208E91CLUTCH</t>
        </is>
      </c>
      <c r="AL1" s="22" t="inlineStr">
        <is>
          <t>E91 Raptor, Proto1</t>
        </is>
      </c>
      <c r="AM1" s="22" t="inlineStr">
        <is>
          <t>E360 Teeny V2, Proto1</t>
        </is>
      </c>
      <c r="AN1" s="22" t="inlineStr">
        <is>
          <t>A2110EA1B0C0D0PUL</t>
        </is>
      </c>
      <c r="AO1" s="22" t="inlineStr">
        <is>
          <t xml:space="preserve">FALCON MLB </t>
        </is>
      </c>
      <c r="AP1" s="22" t="inlineStr">
        <is>
          <t>J271 Baseband SWD, Proto1</t>
        </is>
      </c>
      <c r="AQ1" s="22" t="inlineStr">
        <is>
          <t>JA2B7C1 DEV1</t>
        </is>
      </c>
      <c r="AR1" s="22" t="inlineStr">
        <is>
          <t>J5x7/J6xx ACE2, Proto1</t>
        </is>
      </c>
      <c r="AS1" s="22" t="inlineStr">
        <is>
          <t>J5x7/J407 Camera, Proto1</t>
        </is>
      </c>
      <c r="AT1" s="22" t="inlineStr">
        <is>
          <t>A220126J5X7DEV1</t>
        </is>
      </c>
      <c r="AU1" s="22" t="inlineStr">
        <is>
          <t>J507/J407 Dog, Proto1</t>
        </is>
      </c>
      <c r="AV1" s="22" t="inlineStr">
        <is>
          <t>J5x7/J6xx Motion Sensor, Proto1</t>
        </is>
      </c>
      <c r="AW1" s="22" t="inlineStr">
        <is>
          <t>J5x7/Z51 NAND, Proto3</t>
        </is>
      </c>
      <c r="AX1" s="22" t="inlineStr">
        <is>
          <t>J5x7/J310 Scorpius</t>
        </is>
      </c>
      <c r="AY1" s="22" t="inlineStr">
        <is>
          <t>J507/J271 Speaker Max, Proto2</t>
        </is>
      </c>
      <c r="AZ1" s="22" t="inlineStr">
        <is>
          <t>J537 DIG</t>
        </is>
      </c>
      <c r="BA1" s="22" t="inlineStr">
        <is>
          <t>J617 ACE3, Proto1</t>
        </is>
      </c>
      <c r="BB1" s="22" t="inlineStr">
        <is>
          <t>A211122JA7B2C0MAHI</t>
        </is>
      </c>
      <c r="BC1" s="22" t="inlineStr">
        <is>
          <t>A220217N208IBISEC</t>
        </is>
      </c>
      <c r="BD1" s="22" t="inlineStr">
        <is>
          <t>R4x8 Dev, Proto1</t>
        </is>
      </c>
      <c r="BE1" s="22" t="inlineStr">
        <is>
          <t>T66 Dr. Z POC, Proto1</t>
        </is>
      </c>
      <c r="BF1" s="22" t="inlineStr">
        <is>
          <t>T275 Quicksilver Brain, Proto1</t>
        </is>
      </c>
      <c r="BG1" s="22" t="inlineStr">
        <is>
          <t>T306 Coyote Lite, Proto3</t>
        </is>
      </c>
      <c r="BH1" s="22" t="inlineStr">
        <is>
          <t>A210420T936BLAZAR</t>
        </is>
      </c>
      <c r="BI1" s="22" t="inlineStr">
        <is>
          <t>A210818T306COYOTEMAXX</t>
        </is>
      </c>
      <c r="BJ1" s="22" t="inlineStr">
        <is>
          <t>A210920T306MONARCHBURNOUT</t>
        </is>
      </c>
      <c r="BK1" s="22" t="inlineStr">
        <is>
          <t>A210920T306MONARCHHALO</t>
        </is>
      </c>
      <c r="BL1" s="22" t="inlineStr">
        <is>
          <t>A211118T306MONRCHRLLY</t>
        </is>
      </c>
      <c r="BM1" s="22" t="inlineStr">
        <is>
          <t>T306 Serval Halo, Proto1</t>
        </is>
      </c>
      <c r="BN1" s="22" t="inlineStr">
        <is>
          <t>T306 Serval Rally, Proto1#1</t>
        </is>
      </c>
      <c r="BO1" s="22" t="inlineStr">
        <is>
          <t>A220319T341TABLETOP</t>
        </is>
      </c>
      <c r="BP1" s="22" t="inlineStr">
        <is>
          <t>A211210T348TCHANNINGBU</t>
        </is>
      </c>
      <c r="BQ1" s="22" t="inlineStr">
        <is>
          <t>T359 Int Viceroy Maryland, Proto1</t>
        </is>
      </c>
      <c r="BR1" s="177" t="inlineStr">
        <is>
          <t>A211222T359WKMNMETAL</t>
        </is>
      </c>
      <c r="BS1" s="177" t="inlineStr">
        <is>
          <t>A220106T359WKMNVYNL</t>
        </is>
      </c>
      <c r="BT1" s="22" t="inlineStr">
        <is>
          <t>A2110TA4B0C1ATHENS</t>
        </is>
      </c>
      <c r="BU1" s="22" t="inlineStr">
        <is>
          <t>A211227T401DELPHI</t>
        </is>
      </c>
      <c r="BV1" s="22" t="inlineStr">
        <is>
          <t>A211221T506FOLIO</t>
        </is>
      </c>
      <c r="BW1" s="22" t="inlineStr">
        <is>
          <t>A211108T1023OLYMPUSDEV1</t>
        </is>
      </c>
      <c r="BX1" s="22" t="inlineStr">
        <is>
          <t>T554Durant BGA 4</t>
        </is>
      </c>
      <c r="BY1" s="22" t="inlineStr">
        <is>
          <t>T617 Int Merak Oahu, Proto1</t>
        </is>
      </c>
      <c r="BZ1" s="22" t="inlineStr">
        <is>
          <t>T683 GHS Gatesync</t>
        </is>
      </c>
      <c r="CA1" s="22" t="inlineStr">
        <is>
          <t>T683 Merak Imucal</t>
        </is>
      </c>
      <c r="CB1" s="22" t="inlineStr">
        <is>
          <t>A220121T683TOOTHPERIDO</t>
        </is>
      </c>
      <c r="CC1" s="22" t="inlineStr">
        <is>
          <t>T742 Helike SVB Int, Proto1</t>
        </is>
      </c>
      <c r="CD1" s="22" t="inlineStr">
        <is>
          <t>T807 Allison to BF3,  Proto2</t>
        </is>
      </c>
      <c r="CE1" s="22" t="inlineStr">
        <is>
          <t>T814 Dummy MLB, Proto1</t>
        </is>
      </c>
      <c r="CF1" s="22" t="inlineStr">
        <is>
          <t>T841 BISHOP</t>
        </is>
      </c>
      <c r="CG1" s="22" t="inlineStr">
        <is>
          <t>T841 Carrot Cake, Proto1_2</t>
        </is>
      </c>
      <c r="CH1" s="22" t="inlineStr">
        <is>
          <t>T841 Cersei, Proto1</t>
        </is>
      </c>
      <c r="CI1" s="22" t="inlineStr">
        <is>
          <t>T841 Claydol, Proto1</t>
        </is>
      </c>
      <c r="CJ1" s="22" t="inlineStr">
        <is>
          <t>T841 Clover, Proto1</t>
        </is>
      </c>
      <c r="CK1" s="22" t="inlineStr">
        <is>
          <t>T841 Colima, Proto1</t>
        </is>
      </c>
      <c r="CL1" s="22" t="inlineStr">
        <is>
          <t xml:space="preserve"> T841 COPPERHEAD</t>
        </is>
      </c>
      <c r="CM1" s="22" t="inlineStr">
        <is>
          <t>T841 Corvus, Proto1</t>
        </is>
      </c>
      <c r="CN1" s="22" t="inlineStr">
        <is>
          <t>A210409T841CROSSBONES</t>
        </is>
      </c>
      <c r="CO1" s="22" t="inlineStr">
        <is>
          <t>T841 CRUX</t>
        </is>
      </c>
      <c r="CP1" s="22" t="inlineStr">
        <is>
          <t>T841 Dukkah, Proto1</t>
        </is>
      </c>
      <c r="CQ1" s="22" t="inlineStr">
        <is>
          <t>T841 Ishtar</t>
        </is>
      </c>
      <c r="CR1" s="22" t="inlineStr">
        <is>
          <t>T841 Lavina, Proto1</t>
        </is>
      </c>
      <c r="CS1" s="22" t="inlineStr">
        <is>
          <t>T841 Leafeon, Proto1</t>
        </is>
      </c>
      <c r="CT1" s="22" t="inlineStr">
        <is>
          <t>T841 Lily, Proto1</t>
        </is>
      </c>
      <c r="CU1" s="22" t="inlineStr">
        <is>
          <t>A210719T841LLTIBOARDS</t>
        </is>
      </c>
      <c r="CV1" s="22" t="inlineStr">
        <is>
          <t>A220125T841LLTFALL</t>
        </is>
      </c>
      <c r="CW1" s="22" t="inlineStr">
        <is>
          <t>T841 LYCHEE</t>
        </is>
      </c>
      <c r="CX1" s="22" t="inlineStr">
        <is>
          <t>A211001T841LLTSUMMER</t>
        </is>
      </c>
      <c r="CY1" s="22" t="inlineStr">
        <is>
          <t>T841 Packera, Proto1</t>
        </is>
      </c>
      <c r="CZ1" s="22" t="inlineStr">
        <is>
          <t>T841 PARADISE</t>
        </is>
      </c>
      <c r="DA1" s="22" t="inlineStr">
        <is>
          <t>T841 Persimmon, Proto1</t>
        </is>
      </c>
      <c r="DB1" s="22" t="inlineStr">
        <is>
          <t>T841 PHANPY L DEV</t>
        </is>
      </c>
      <c r="DC1" s="22" t="inlineStr">
        <is>
          <t>A210312T841ROOK</t>
        </is>
      </c>
      <c r="DD1" s="22" t="inlineStr">
        <is>
          <t>A210420T936BLAZAR</t>
        </is>
      </c>
      <c r="DE1" s="22" t="inlineStr">
        <is>
          <t>A210618T995TAMBADEV2</t>
        </is>
      </c>
      <c r="DF1" s="22" t="inlineStr">
        <is>
          <t>T995 Tamba Dev, PreEVT1/P1</t>
        </is>
      </c>
      <c r="DG1" s="177" t="inlineStr">
        <is>
          <t>A220107T1023ECHOP1</t>
        </is>
      </c>
      <c r="DH1" s="177" t="inlineStr">
        <is>
          <t>T1023 Leto</t>
        </is>
      </c>
      <c r="DI1" s="22" t="inlineStr">
        <is>
          <t>A211025T1023MERCURYDEV</t>
        </is>
      </c>
      <c r="DJ1" s="22" t="inlineStr">
        <is>
          <t>A211108T1023OLYMPUSDEV1</t>
        </is>
      </c>
      <c r="DK1" s="22" t="inlineStr">
        <is>
          <t>T1023 Sunstone/NMB, Proto1</t>
        </is>
      </c>
      <c r="DL1" s="177" t="inlineStr">
        <is>
          <t>T1252 INTERPOSER COMBO</t>
        </is>
      </c>
      <c r="DM1" s="177" t="inlineStr">
        <is>
          <t>A210708T1251ONO2MLB</t>
        </is>
      </c>
      <c r="DN1" s="177" t="inlineStr">
        <is>
          <t>A210919T2345ARCO</t>
        </is>
      </c>
      <c r="DO1" s="177" t="inlineStr">
        <is>
          <t>A211222TA6B5C0D2MLB</t>
        </is>
      </c>
      <c r="DP1" s="177" t="inlineStr">
        <is>
          <t>X373 BUZZY INDUCTOR</t>
        </is>
      </c>
      <c r="DQ1" s="177" t="inlineStr">
        <is>
          <t>X1230 base, Proto3.5</t>
        </is>
      </c>
      <c r="DR1" s="177" t="inlineStr">
        <is>
          <t>A210701X1230BORA</t>
        </is>
      </c>
      <c r="DS1" s="177" t="inlineStr">
        <is>
          <t>X1230 Debug Dongle</t>
        </is>
      </c>
      <c r="DT1" s="177" t="inlineStr">
        <is>
          <t>A2112XA1B2C3D0EVT211</t>
        </is>
      </c>
      <c r="DU1" s="177" t="inlineStr">
        <is>
          <t>A210615X1230MLBEVT</t>
        </is>
      </c>
      <c r="DV1" s="177" t="inlineStr">
        <is>
          <t>A2112XA1B2C3D0JUML&amp;R</t>
        </is>
      </c>
      <c r="DW1" s="177" t="inlineStr">
        <is>
          <t>X1230 Staten/tonga, Proto3.5</t>
        </is>
      </c>
      <c r="DX1" s="177" t="inlineStr">
        <is>
          <t>A220310X1230USBC</t>
        </is>
      </c>
      <c r="DY1" s="177" t="inlineStr">
        <is>
          <t>X2042 Dev</t>
        </is>
      </c>
      <c r="DZ1" s="177" t="inlineStr">
        <is>
          <t>XA2B0C4D2 PRE EVT</t>
        </is>
      </c>
      <c r="EA1" s="177" t="inlineStr">
        <is>
          <t>A210910X2260DEV2 (J407 Dev)</t>
        </is>
      </c>
      <c r="EB1" s="177" t="inlineStr">
        <is>
          <t>A210819X2260MLBB (J407 MLB)</t>
        </is>
      </c>
      <c r="EC1" s="22" t="inlineStr">
        <is>
          <t>A211108X2281FLEX</t>
        </is>
      </c>
      <c r="ED1" s="22" t="inlineStr">
        <is>
          <t>A210624X2281MLB</t>
        </is>
      </c>
      <c r="EE1" s="22" t="inlineStr">
        <is>
          <t>A210624X2281WAV</t>
        </is>
      </c>
      <c r="EF1" s="22" t="inlineStr">
        <is>
          <t>X2290/B688 Lil Locust, Proto3</t>
        </is>
      </c>
      <c r="EG1" s="22" t="inlineStr">
        <is>
          <t>X2337 MLB, Proto1</t>
        </is>
      </c>
      <c r="EH1" s="22" t="inlineStr">
        <is>
          <t>A220203X2353DEV1</t>
        </is>
      </c>
      <c r="EI1" s="22" t="inlineStr">
        <is>
          <t>A211213X2357MLB</t>
        </is>
      </c>
      <c r="EJ1" s="22" t="inlineStr">
        <is>
          <t>X2357 Puck Discharge, Proto2</t>
        </is>
      </c>
      <c r="EK1" s="22" t="inlineStr">
        <is>
          <t>X2370 Audio R &amp; L</t>
        </is>
      </c>
      <c r="EL1" s="22" t="inlineStr">
        <is>
          <t>X2378 Falcon MLB, Proto2</t>
        </is>
      </c>
      <c r="EM1" s="22" t="inlineStr">
        <is>
          <t>X2378 Whitney1 &amp; 2, Proto1</t>
        </is>
      </c>
      <c r="EN1" s="22" t="inlineStr">
        <is>
          <t>A211228X2411ARDE</t>
        </is>
      </c>
      <c r="EO1" s="22" t="inlineStr">
        <is>
          <t>A211026X2411ARPER2</t>
        </is>
      </c>
      <c r="EP1" s="22" t="inlineStr">
        <is>
          <t>X2411 Carpo Debug</t>
        </is>
      </c>
      <c r="EQ1" s="22" t="inlineStr">
        <is>
          <t>A210318XA2B4C1D1CARPOPERFORMANCE</t>
        </is>
      </c>
      <c r="ER1" s="22" t="inlineStr">
        <is>
          <t>A210831X2411CARPERF2</t>
        </is>
      </c>
      <c r="ES1" s="22" t="inlineStr">
        <is>
          <t>A211116X2411CARDE</t>
        </is>
      </c>
      <c r="ET1" s="22" t="inlineStr">
        <is>
          <t>A210729X2411LEDA</t>
        </is>
      </c>
      <c r="EU1" s="22" t="inlineStr">
        <is>
          <t>A210415XA2B4C1D1PAEVBs</t>
        </is>
      </c>
      <c r="EV1" s="177" t="inlineStr">
        <is>
          <t>A21083X2411PCIEBRIDGE</t>
        </is>
      </c>
      <c r="EW1" s="177" t="inlineStr">
        <is>
          <t>A220120X2411POC</t>
        </is>
      </c>
      <c r="EX1" s="177" t="inlineStr">
        <is>
          <t>A210803X2411RFBRIDGE1</t>
        </is>
      </c>
      <c r="EY1" s="177" t="inlineStr">
        <is>
          <t>A210729X2411RFDEV</t>
        </is>
      </c>
      <c r="EZ1" s="22" t="inlineStr">
        <is>
          <t>A210929X2411RFEB31</t>
        </is>
      </c>
      <c r="FA1" s="22" t="inlineStr">
        <is>
          <t>X2575 POC MLB, Proto1</t>
        </is>
      </c>
      <c r="FB1" s="22" t="inlineStr">
        <is>
          <t>A220107X2617RFDEV</t>
        </is>
      </c>
      <c r="FC1" s="22" t="inlineStr">
        <is>
          <t>X2662 P0</t>
        </is>
      </c>
      <c r="FD1" s="22" t="inlineStr">
        <is>
          <t>X2686 Kestrel Eagle</t>
        </is>
      </c>
      <c r="FE1" s="22" t="inlineStr">
        <is>
          <t>X2703 and X3103 Builds</t>
        </is>
      </c>
      <c r="FF1" s="22" t="inlineStr">
        <is>
          <t>A220302X2717RFDEV</t>
        </is>
      </c>
      <c r="FG1" s="22" t="inlineStr">
        <is>
          <t>A211118X2920NFC</t>
        </is>
      </c>
      <c r="FH1" s="22" t="inlineStr">
        <is>
          <t>A220120X2940CORONETV5</t>
        </is>
      </c>
      <c r="FI1" s="22" t="inlineStr">
        <is>
          <t>A211203X2940GDCSONNET</t>
        </is>
      </c>
      <c r="FJ1" s="22" t="inlineStr">
        <is>
          <t>A220104X2940GEMSTONE&amp;ALT</t>
        </is>
      </c>
      <c r="FK1" s="22" t="inlineStr">
        <is>
          <t>A220121X2950NFC</t>
        </is>
      </c>
      <c r="FL1" s="22" t="inlineStr">
        <is>
          <t>X4000 Dev, Proto3</t>
        </is>
      </c>
      <c r="FM1" s="22" t="inlineStr">
        <is>
          <t>X2411/X10514 Arche Performance SVB</t>
        </is>
      </c>
      <c r="FN1" s="22" t="inlineStr">
        <is>
          <t>A211124ZA7VIEW2MLB1</t>
        </is>
      </c>
      <c r="FO1" s="37" t="inlineStr">
        <is>
          <t>A211124Z7VIEW2PREAMP</t>
        </is>
      </c>
      <c r="FP1" s="22" t="inlineStr">
        <is>
          <t>Z7 View2 Standard ADC, Beta 2#5</t>
        </is>
      </c>
      <c r="FQ1" s="178" t="inlineStr">
        <is>
          <t>Total Amount</t>
        </is>
      </c>
    </row>
    <row r="2" ht="18" customHeight="1">
      <c r="A2" s="5" t="n">
        <v>1</v>
      </c>
      <c r="B2" s="179" t="n">
        <v>44683</v>
      </c>
      <c r="C2" s="68" t="inlineStr">
        <is>
          <t>3-479-08542</t>
        </is>
      </c>
      <c r="D2" s="180" t="n">
        <v>44645</v>
      </c>
      <c r="E2" s="181" t="n">
        <v>6909.62</v>
      </c>
      <c r="F2" s="182" t="n"/>
      <c r="G2" s="182" t="n"/>
      <c r="H2" s="182" t="n"/>
      <c r="I2" s="182" t="n"/>
      <c r="J2" s="182" t="n"/>
      <c r="K2" s="182" t="n"/>
      <c r="L2" s="182" t="n"/>
      <c r="M2" s="182" t="n"/>
      <c r="N2" s="182" t="n"/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9" t="n">
        <v>409.27</v>
      </c>
      <c r="Z2" s="182" t="n"/>
      <c r="AA2" s="182" t="n"/>
      <c r="AB2" s="182" t="n"/>
      <c r="AC2" s="189" t="n">
        <v>298.46</v>
      </c>
      <c r="AD2" s="182" t="n"/>
      <c r="AE2" s="182" t="n"/>
      <c r="AF2" s="182" t="n"/>
      <c r="AG2" s="182" t="n"/>
      <c r="AH2" s="182" t="n"/>
      <c r="AI2" s="182" t="n"/>
      <c r="AJ2" s="189" t="n">
        <v>536.48</v>
      </c>
      <c r="AK2" s="182" t="n"/>
      <c r="AL2" s="182" t="n"/>
      <c r="AM2" s="182" t="n"/>
      <c r="AN2" s="182" t="n"/>
      <c r="AO2" s="182" t="n"/>
      <c r="AP2" s="182" t="n"/>
      <c r="AQ2" s="182" t="n"/>
      <c r="AR2" s="189" t="n">
        <v>338.16</v>
      </c>
      <c r="AS2" s="189" t="n">
        <v>210.7</v>
      </c>
      <c r="AT2" s="189" t="n">
        <v>578.4299999999999</v>
      </c>
      <c r="AU2" s="182" t="n"/>
      <c r="AV2" s="182" t="n"/>
      <c r="AW2" s="182" t="n"/>
      <c r="AX2" s="182" t="n"/>
      <c r="AY2" s="182" t="n"/>
      <c r="AZ2" s="182" t="n"/>
      <c r="BA2" s="182" t="n"/>
      <c r="BB2" s="182" t="n"/>
      <c r="BC2" s="189" t="n">
        <v>223.46</v>
      </c>
      <c r="BD2" s="189" t="n">
        <v>217.074</v>
      </c>
      <c r="BE2" s="182" t="n"/>
      <c r="BF2" s="182" t="n"/>
      <c r="BG2" s="182" t="n"/>
      <c r="BH2" s="182" t="n"/>
      <c r="BI2" s="182" t="n"/>
      <c r="BJ2" s="182" t="n"/>
      <c r="BK2" s="182" t="n"/>
      <c r="BL2" s="182" t="n"/>
      <c r="BM2" s="189" t="n">
        <v>71.33</v>
      </c>
      <c r="BN2" s="182" t="n"/>
      <c r="BO2" s="182" t="n"/>
      <c r="BP2" s="182" t="n"/>
      <c r="BQ2" s="182" t="n"/>
      <c r="BR2" s="182" t="n"/>
      <c r="BS2" s="182" t="n"/>
      <c r="BT2" s="182" t="n"/>
      <c r="BU2" s="182" t="n"/>
      <c r="BV2" s="182" t="n"/>
      <c r="BW2" s="182" t="n"/>
      <c r="BX2" s="182" t="n"/>
      <c r="BY2" s="182" t="n"/>
      <c r="BZ2" s="182" t="n"/>
      <c r="CA2" s="182" t="n"/>
      <c r="CB2" s="182" t="n"/>
      <c r="CC2" s="182" t="n"/>
      <c r="CD2" s="182" t="n"/>
      <c r="CE2" s="182" t="n"/>
      <c r="CF2" s="182" t="n"/>
      <c r="CG2" s="189" t="n">
        <v>82.83</v>
      </c>
      <c r="CH2" s="182" t="n"/>
      <c r="CI2" s="182" t="n"/>
      <c r="CJ2" s="182" t="n"/>
      <c r="CK2" s="182" t="n"/>
      <c r="CL2" s="182" t="n"/>
      <c r="CM2" s="182" t="n"/>
      <c r="CN2" s="182" t="n"/>
      <c r="CO2" s="182" t="n"/>
      <c r="CP2" s="182" t="n"/>
      <c r="CQ2" s="182" t="n"/>
      <c r="CR2" s="182" t="n"/>
      <c r="CS2" s="182" t="n"/>
      <c r="CT2" s="182" t="n"/>
      <c r="CU2" s="182" t="n"/>
      <c r="CV2" s="182" t="n"/>
      <c r="CW2" s="182" t="n"/>
      <c r="CX2" s="189" t="n">
        <v>777.46</v>
      </c>
      <c r="CY2" s="182" t="n"/>
      <c r="CZ2" s="182" t="n"/>
      <c r="DA2" s="182" t="n"/>
      <c r="DB2" s="182" t="n"/>
      <c r="DC2" s="182" t="n"/>
      <c r="DD2" s="182" t="n"/>
      <c r="DE2" s="182" t="n"/>
      <c r="DF2" s="182" t="n"/>
      <c r="DG2" s="182" t="n"/>
      <c r="DH2" s="182" t="n"/>
      <c r="DI2" s="182" t="n"/>
      <c r="DJ2" s="182" t="n"/>
      <c r="DK2" s="182" t="n"/>
      <c r="DL2" s="182" t="n"/>
      <c r="DM2" s="182" t="n"/>
      <c r="DN2" s="189" t="n">
        <v>144.9</v>
      </c>
      <c r="DO2" s="182" t="n"/>
      <c r="DP2" s="182" t="n"/>
      <c r="DQ2" s="182" t="n"/>
      <c r="DR2" s="182" t="n"/>
      <c r="DS2" s="189" t="n">
        <v>126.38</v>
      </c>
      <c r="DT2" s="182" t="n"/>
      <c r="DU2" s="182" t="n"/>
      <c r="DV2" s="182" t="n"/>
      <c r="DW2" s="182" t="n"/>
      <c r="DX2" s="182" t="n"/>
      <c r="DY2" s="182" t="n"/>
      <c r="DZ2" s="189" t="n">
        <v>126.38</v>
      </c>
      <c r="EA2" s="182" t="n"/>
      <c r="EB2" s="182" t="n"/>
      <c r="EC2" s="182" t="n"/>
      <c r="ED2" s="182" t="n"/>
      <c r="EE2" s="182" t="n"/>
      <c r="EF2" s="182" t="n"/>
      <c r="EG2" s="182" t="n"/>
      <c r="EH2" s="182" t="n"/>
      <c r="EI2" s="182" t="n"/>
      <c r="EJ2" s="189" t="n">
        <v>182.5</v>
      </c>
      <c r="EK2" s="182" t="n"/>
      <c r="EL2" s="189" t="n">
        <v>110.81</v>
      </c>
      <c r="EM2" s="182" t="n"/>
      <c r="EN2" s="182" t="n"/>
      <c r="EO2" s="182" t="n"/>
      <c r="EP2" s="182" t="n"/>
      <c r="EQ2" s="182" t="n"/>
      <c r="ER2" s="182" t="n"/>
      <c r="ES2" s="182" t="n"/>
      <c r="ET2" s="182" t="n"/>
      <c r="EU2" s="182" t="n"/>
      <c r="EV2" s="182" t="n"/>
      <c r="EW2" s="182" t="n"/>
      <c r="EX2" s="182" t="n"/>
      <c r="EY2" s="182" t="n"/>
      <c r="EZ2" s="182" t="n"/>
      <c r="FA2" s="182" t="n"/>
      <c r="FB2" s="182" t="n"/>
      <c r="FC2" s="182" t="n"/>
      <c r="FD2" s="189" t="n">
        <v>468.43</v>
      </c>
      <c r="FE2" s="189" t="n">
        <v>368.18</v>
      </c>
      <c r="FF2" s="189" t="n">
        <v>474.24</v>
      </c>
      <c r="FG2" s="182" t="n"/>
      <c r="FH2" s="182" t="n"/>
      <c r="FI2" s="182" t="n"/>
      <c r="FJ2" s="182" t="n"/>
      <c r="FK2" s="189" t="n">
        <v>1052.2</v>
      </c>
      <c r="FL2" s="189" t="n">
        <v>111.95</v>
      </c>
      <c r="FM2" s="189" t="n"/>
      <c r="FN2" s="182" t="n"/>
      <c r="FO2" s="184" t="n"/>
      <c r="FP2" s="182" t="n"/>
      <c r="FQ2" s="185">
        <f>SUM(F2:FP2)</f>
        <v/>
      </c>
      <c r="FR2" s="247">
        <f>E2-FQ2</f>
        <v/>
      </c>
    </row>
    <row r="3" ht="18" customHeight="1">
      <c r="A3" s="5" t="n">
        <v>2</v>
      </c>
      <c r="B3" s="179" t="n">
        <v>44683</v>
      </c>
      <c r="C3" s="68" t="inlineStr">
        <is>
          <t>7-709-96608</t>
        </is>
      </c>
      <c r="D3" s="180" t="n">
        <v>44651</v>
      </c>
      <c r="E3" s="181" t="n">
        <v>1540.2</v>
      </c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9" t="n">
        <v>15.96</v>
      </c>
      <c r="R3" s="189" t="n">
        <v>32.65</v>
      </c>
      <c r="S3" s="182" t="n"/>
      <c r="T3" s="182" t="n"/>
      <c r="U3" s="182" t="n"/>
      <c r="V3" s="182" t="n"/>
      <c r="W3" s="182" t="n"/>
      <c r="X3" s="182" t="n"/>
      <c r="Y3" s="189" t="n">
        <v>244.99</v>
      </c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9" t="n">
        <v>27</v>
      </c>
      <c r="AQ3" s="182" t="n"/>
      <c r="AR3" s="189" t="n">
        <v>34.98</v>
      </c>
      <c r="AS3" s="182" t="n"/>
      <c r="AT3" s="189" t="n">
        <v>57.83</v>
      </c>
      <c r="AU3" s="189" t="n">
        <v>17.71</v>
      </c>
      <c r="AV3" s="182" t="n"/>
      <c r="AW3" s="182" t="n"/>
      <c r="AX3" s="189" t="n">
        <v>6.33</v>
      </c>
      <c r="AY3" s="182" t="n"/>
      <c r="AZ3" s="189" t="n">
        <v>11.19</v>
      </c>
      <c r="BA3" s="182" t="n"/>
      <c r="BB3" s="182" t="n"/>
      <c r="BC3" s="182" t="n"/>
      <c r="BD3" s="189" t="n">
        <v>22</v>
      </c>
      <c r="BE3" s="182" t="n"/>
      <c r="BF3" s="182" t="n"/>
      <c r="BG3" s="182" t="n"/>
      <c r="BH3" s="182" t="n"/>
      <c r="BI3" s="182" t="n"/>
      <c r="BJ3" s="182" t="n"/>
      <c r="BK3" s="182" t="n"/>
      <c r="BL3" s="182" t="n"/>
      <c r="BM3" s="182" t="n"/>
      <c r="BN3" s="189" t="n">
        <v>40.07</v>
      </c>
      <c r="BO3" s="182" t="n"/>
      <c r="BP3" s="182" t="n"/>
      <c r="BQ3" s="182" t="n"/>
      <c r="BR3" s="182" t="n"/>
      <c r="BS3" s="182" t="n"/>
      <c r="BT3" s="182" t="n"/>
      <c r="BU3" s="182" t="n"/>
      <c r="BV3" s="182" t="n"/>
      <c r="BW3" s="182" t="n"/>
      <c r="BX3" s="182" t="n"/>
      <c r="BY3" s="182" t="n"/>
      <c r="BZ3" s="189" t="n">
        <v>9.85</v>
      </c>
      <c r="CA3" s="182" t="n"/>
      <c r="CB3" s="182" t="n"/>
      <c r="CC3" s="182" t="n"/>
      <c r="CD3" s="182" t="n"/>
      <c r="CE3" s="182" t="n"/>
      <c r="CF3" s="182" t="n"/>
      <c r="CG3" s="189" t="n">
        <v>27.15</v>
      </c>
      <c r="CH3" s="189" t="n">
        <v>22.85</v>
      </c>
      <c r="CI3" s="182" t="n"/>
      <c r="CJ3" s="182" t="n"/>
      <c r="CK3" s="189" t="n">
        <v>11.19</v>
      </c>
      <c r="CL3" s="189" t="n">
        <v>20.67</v>
      </c>
      <c r="CM3" s="189" t="n">
        <v>51.89</v>
      </c>
      <c r="CN3" s="182" t="n"/>
      <c r="CO3" s="189" t="n">
        <v>76.90000000000001</v>
      </c>
      <c r="CP3" s="182" t="n"/>
      <c r="CQ3" s="182" t="n"/>
      <c r="CR3" s="182" t="n"/>
      <c r="CS3" s="182" t="n"/>
      <c r="CT3" s="182" t="n"/>
      <c r="CU3" s="182" t="n"/>
      <c r="CV3" s="189" t="n">
        <v>229.51</v>
      </c>
      <c r="CW3" s="189" t="n">
        <v>174.74</v>
      </c>
      <c r="CX3" s="189" t="n">
        <v>69.3</v>
      </c>
      <c r="CY3" s="182" t="n"/>
      <c r="CZ3" s="189" t="n">
        <v>10.35</v>
      </c>
      <c r="DA3" s="189" t="n"/>
      <c r="DB3" s="189" t="n">
        <v>9.710000000000001</v>
      </c>
      <c r="DC3" s="182" t="n"/>
      <c r="DD3" s="182" t="n"/>
      <c r="DE3" s="182" t="n"/>
      <c r="DF3" s="182" t="n"/>
      <c r="DG3" s="182" t="n"/>
      <c r="DH3" s="189" t="n">
        <v>34.66</v>
      </c>
      <c r="DI3" s="189" t="n">
        <v>15.35</v>
      </c>
      <c r="DJ3" s="189" t="n">
        <v>11.19</v>
      </c>
      <c r="DK3" s="182" t="n"/>
      <c r="DL3" s="182" t="n"/>
      <c r="DM3" s="189" t="n">
        <v>13.6</v>
      </c>
      <c r="DN3" s="189" t="n">
        <v>21.17</v>
      </c>
      <c r="DO3" s="182" t="n"/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2" t="n"/>
      <c r="DY3" s="189" t="n">
        <v>13.46</v>
      </c>
      <c r="DZ3" s="189" t="n">
        <v>14.71</v>
      </c>
      <c r="EA3" s="182" t="n"/>
      <c r="EB3" s="182" t="n"/>
      <c r="EC3" s="182" t="n"/>
      <c r="ED3" s="182" t="n"/>
      <c r="EE3" s="182" t="n"/>
      <c r="EF3" s="182" t="n"/>
      <c r="EG3" s="182" t="n"/>
      <c r="EH3" s="182" t="n"/>
      <c r="EI3" s="182" t="n"/>
      <c r="EJ3" s="182" t="n"/>
      <c r="EK3" s="182" t="n"/>
      <c r="EL3" s="182" t="n"/>
      <c r="EM3" s="182" t="n"/>
      <c r="EN3" s="182" t="n"/>
      <c r="EO3" s="182" t="n"/>
      <c r="EP3" s="182" t="n"/>
      <c r="EQ3" s="189" t="n">
        <v>14.73</v>
      </c>
      <c r="ER3" s="182" t="n"/>
      <c r="ES3" s="182" t="n"/>
      <c r="ET3" s="182" t="n"/>
      <c r="EU3" s="189" t="n">
        <v>18.68</v>
      </c>
      <c r="EV3" s="182" t="n"/>
      <c r="EW3" s="189" t="n">
        <v>12.56</v>
      </c>
      <c r="EX3" s="182" t="n"/>
      <c r="EY3" s="182" t="n"/>
      <c r="EZ3" s="182" t="n"/>
      <c r="FA3" s="182" t="n"/>
      <c r="FB3" s="182" t="n"/>
      <c r="FC3" s="189" t="n">
        <v>80.98999999999999</v>
      </c>
      <c r="FD3" s="182" t="n"/>
      <c r="FE3" s="182" t="n"/>
      <c r="FF3" s="189" t="n">
        <v>11.19</v>
      </c>
      <c r="FG3" s="182" t="n"/>
      <c r="FH3" s="182" t="n"/>
      <c r="FI3" s="182" t="n"/>
      <c r="FJ3" s="182" t="n"/>
      <c r="FK3" s="182" t="n"/>
      <c r="FL3" s="189" t="n">
        <v>14.04</v>
      </c>
      <c r="FM3" s="189" t="n"/>
      <c r="FN3" s="182" t="n"/>
      <c r="FO3" s="201" t="n">
        <v>39.05</v>
      </c>
      <c r="FP3" s="182" t="n"/>
      <c r="FQ3" s="185">
        <f>SUM(F3:FP3)</f>
        <v/>
      </c>
      <c r="FR3" s="186">
        <f>E3-FQ3</f>
        <v/>
      </c>
    </row>
    <row r="4" ht="18" customHeight="1">
      <c r="A4" s="5" t="n">
        <v>3</v>
      </c>
      <c r="B4" s="179" t="n">
        <v>44683</v>
      </c>
      <c r="C4" s="68" t="inlineStr">
        <is>
          <t>EXPEDITORS-E223222996</t>
        </is>
      </c>
      <c r="D4" s="180" t="n">
        <v>44646</v>
      </c>
      <c r="E4" s="181" t="n">
        <v>5929.71</v>
      </c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2" t="n"/>
      <c r="AV4" s="182" t="n"/>
      <c r="AW4" s="182" t="n"/>
      <c r="AX4" s="182" t="n"/>
      <c r="AY4" s="182" t="n"/>
      <c r="AZ4" s="182" t="n"/>
      <c r="BA4" s="182" t="n"/>
      <c r="BB4" s="182" t="n"/>
      <c r="BC4" s="182" t="n"/>
      <c r="BD4" s="182" t="n"/>
      <c r="BE4" s="182" t="n"/>
      <c r="BF4" s="182" t="n"/>
      <c r="BG4" s="182" t="n"/>
      <c r="BH4" s="182" t="n"/>
      <c r="BI4" s="182" t="n"/>
      <c r="BJ4" s="182" t="n"/>
      <c r="BK4" s="182" t="n"/>
      <c r="BL4" s="182" t="n"/>
      <c r="BM4" s="182" t="n"/>
      <c r="BN4" s="182" t="n"/>
      <c r="BO4" s="182" t="n"/>
      <c r="BP4" s="182" t="n"/>
      <c r="BQ4" s="182" t="n"/>
      <c r="BR4" s="182" t="n"/>
      <c r="BS4" s="182" t="n"/>
      <c r="BT4" s="182" t="n"/>
      <c r="BU4" s="182" t="n"/>
      <c r="BV4" s="182" t="n"/>
      <c r="BW4" s="182" t="n"/>
      <c r="BX4" s="182" t="n"/>
      <c r="BY4" s="182" t="n"/>
      <c r="BZ4" s="182" t="n"/>
      <c r="CA4" s="182" t="n"/>
      <c r="CB4" s="182" t="n"/>
      <c r="CC4" s="182" t="n"/>
      <c r="CD4" s="182" t="n"/>
      <c r="CE4" s="182" t="n"/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2" t="n"/>
      <c r="CQ4" s="182" t="n"/>
      <c r="CR4" s="182" t="n"/>
      <c r="CS4" s="182" t="n"/>
      <c r="CT4" s="182" t="n"/>
      <c r="CU4" s="182" t="n"/>
      <c r="CV4" s="182" t="n"/>
      <c r="CW4" s="182" t="n"/>
      <c r="CX4" s="182" t="n"/>
      <c r="CY4" s="182" t="n"/>
      <c r="CZ4" s="182" t="n"/>
      <c r="DA4" s="182" t="n"/>
      <c r="DB4" s="182" t="n"/>
      <c r="DC4" s="182" t="n"/>
      <c r="DD4" s="182" t="n"/>
      <c r="DE4" s="182" t="n"/>
      <c r="DF4" s="182" t="n"/>
      <c r="DG4" s="182" t="n"/>
      <c r="DH4" s="182" t="n"/>
      <c r="DI4" s="182" t="n"/>
      <c r="DJ4" s="182" t="n"/>
      <c r="DK4" s="182" t="n"/>
      <c r="DL4" s="182" t="n"/>
      <c r="DM4" s="182" t="n"/>
      <c r="DN4" s="182" t="n"/>
      <c r="DO4" s="182" t="n"/>
      <c r="DP4" s="182" t="n"/>
      <c r="DQ4" s="182" t="n"/>
      <c r="DR4" s="182" t="n"/>
      <c r="DS4" s="182" t="n"/>
      <c r="DT4" s="182" t="n"/>
      <c r="DU4" s="182" t="n"/>
      <c r="DV4" s="182" t="n"/>
      <c r="DW4" s="182" t="n"/>
      <c r="DX4" s="182" t="n"/>
      <c r="DY4" s="182" t="n"/>
      <c r="DZ4" s="182" t="n"/>
      <c r="EA4" s="182" t="n"/>
      <c r="EB4" s="182" t="n"/>
      <c r="EC4" s="182" t="n"/>
      <c r="ED4" s="182" t="n"/>
      <c r="EE4" s="182" t="n"/>
      <c r="EF4" s="182" t="n"/>
      <c r="EG4" s="182" t="n"/>
      <c r="EH4" s="182" t="n"/>
      <c r="EI4" s="182" t="n"/>
      <c r="EJ4" s="182" t="n"/>
      <c r="EK4" s="182" t="n"/>
      <c r="EL4" s="182" t="n"/>
      <c r="EM4" s="182" t="n"/>
      <c r="EN4" s="182" t="n"/>
      <c r="EO4" s="182" t="n"/>
      <c r="EP4" s="182" t="n"/>
      <c r="EQ4" s="182" t="n"/>
      <c r="ER4" s="182" t="n"/>
      <c r="ES4" s="182" t="n"/>
      <c r="ET4" s="182" t="n"/>
      <c r="EU4" s="182" t="n"/>
      <c r="EV4" s="182" t="n"/>
      <c r="EW4" s="182" t="n"/>
      <c r="EX4" s="182" t="n"/>
      <c r="EY4" s="182" t="n"/>
      <c r="EZ4" s="189" t="n">
        <v>5929.71</v>
      </c>
      <c r="FA4" s="182" t="n"/>
      <c r="FB4" s="182" t="n"/>
      <c r="FC4" s="182" t="n"/>
      <c r="FD4" s="182" t="n"/>
      <c r="FE4" s="182" t="n"/>
      <c r="FF4" s="182" t="n"/>
      <c r="FG4" s="182" t="n"/>
      <c r="FH4" s="182" t="n"/>
      <c r="FI4" s="182" t="n"/>
      <c r="FJ4" s="182" t="n"/>
      <c r="FK4" s="182" t="n"/>
      <c r="FL4" s="182" t="n"/>
      <c r="FM4" s="182" t="n"/>
      <c r="FN4" s="182" t="n"/>
      <c r="FO4" s="184" t="n"/>
      <c r="FP4" s="182" t="n"/>
      <c r="FQ4" s="185">
        <f>SUM(F4:FP4)</f>
        <v/>
      </c>
      <c r="FR4" s="186">
        <f>E4-FQ4</f>
        <v/>
      </c>
    </row>
    <row r="5" ht="18" customHeight="1">
      <c r="A5" s="5" t="n">
        <v>4</v>
      </c>
      <c r="B5" s="179" t="n">
        <v>44683</v>
      </c>
      <c r="C5" s="68" t="inlineStr">
        <is>
          <t>EXPEDITORS-E223222995</t>
        </is>
      </c>
      <c r="D5" s="180" t="n">
        <v>44646</v>
      </c>
      <c r="E5" s="181" t="n">
        <v>55</v>
      </c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2" t="n"/>
      <c r="BK5" s="182" t="n"/>
      <c r="BL5" s="182" t="n"/>
      <c r="BM5" s="182" t="n"/>
      <c r="BN5" s="182" t="n"/>
      <c r="BO5" s="182" t="n"/>
      <c r="BP5" s="182" t="n"/>
      <c r="BQ5" s="182" t="n"/>
      <c r="BR5" s="182" t="n"/>
      <c r="BS5" s="182" t="n"/>
      <c r="BT5" s="182" t="n"/>
      <c r="BU5" s="182" t="n"/>
      <c r="BV5" s="182" t="n"/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2" t="n"/>
      <c r="CQ5" s="182" t="n"/>
      <c r="CR5" s="182" t="n"/>
      <c r="CS5" s="182" t="n"/>
      <c r="CT5" s="182" t="n"/>
      <c r="CU5" s="182" t="n"/>
      <c r="CV5" s="182" t="n"/>
      <c r="CW5" s="182" t="n"/>
      <c r="CX5" s="182" t="n"/>
      <c r="CY5" s="182" t="n"/>
      <c r="CZ5" s="182" t="n"/>
      <c r="DA5" s="182" t="n"/>
      <c r="DB5" s="182" t="n"/>
      <c r="DC5" s="182" t="n"/>
      <c r="DD5" s="182" t="n"/>
      <c r="DE5" s="182" t="n"/>
      <c r="DF5" s="182" t="n"/>
      <c r="DG5" s="182" t="n"/>
      <c r="DH5" s="182" t="n"/>
      <c r="DI5" s="182" t="n"/>
      <c r="DJ5" s="182" t="n"/>
      <c r="DK5" s="182" t="n"/>
      <c r="DL5" s="182" t="n"/>
      <c r="DM5" s="182" t="n"/>
      <c r="DN5" s="182" t="n"/>
      <c r="DO5" s="182" t="n"/>
      <c r="DP5" s="182" t="n"/>
      <c r="DQ5" s="182" t="n"/>
      <c r="DR5" s="182" t="n"/>
      <c r="DS5" s="182" t="n"/>
      <c r="DT5" s="182" t="n"/>
      <c r="DU5" s="182" t="n"/>
      <c r="DV5" s="182" t="n"/>
      <c r="DW5" s="182" t="n"/>
      <c r="DX5" s="182" t="n"/>
      <c r="DY5" s="182" t="n"/>
      <c r="DZ5" s="182" t="n"/>
      <c r="EA5" s="182" t="n"/>
      <c r="EB5" s="182" t="n"/>
      <c r="EC5" s="182" t="n"/>
      <c r="ED5" s="182" t="n"/>
      <c r="EE5" s="182" t="n"/>
      <c r="EF5" s="182" t="n"/>
      <c r="EG5" s="182" t="n"/>
      <c r="EH5" s="182" t="n"/>
      <c r="EI5" s="182" t="n"/>
      <c r="EJ5" s="182" t="n"/>
      <c r="EK5" s="182" t="n"/>
      <c r="EL5" s="182" t="n"/>
      <c r="EM5" s="182" t="n"/>
      <c r="EN5" s="182" t="n"/>
      <c r="EO5" s="182" t="n"/>
      <c r="EP5" s="182" t="n"/>
      <c r="EQ5" s="182" t="n"/>
      <c r="ER5" s="182" t="n"/>
      <c r="ES5" s="182" t="n"/>
      <c r="ET5" s="182" t="n"/>
      <c r="EU5" s="182" t="n"/>
      <c r="EV5" s="182" t="n"/>
      <c r="EW5" s="182" t="n"/>
      <c r="EX5" s="182" t="n"/>
      <c r="EY5" s="182" t="n"/>
      <c r="EZ5" s="189" t="n">
        <v>55</v>
      </c>
      <c r="FA5" s="182" t="n"/>
      <c r="FB5" s="182" t="n"/>
      <c r="FC5" s="182" t="n"/>
      <c r="FD5" s="182" t="n"/>
      <c r="FE5" s="182" t="n"/>
      <c r="FF5" s="182" t="n"/>
      <c r="FG5" s="182" t="n"/>
      <c r="FH5" s="182" t="n"/>
      <c r="FI5" s="182" t="n"/>
      <c r="FJ5" s="182" t="n"/>
      <c r="FK5" s="182" t="n"/>
      <c r="FL5" s="182" t="n"/>
      <c r="FM5" s="182" t="n"/>
      <c r="FN5" s="182" t="n"/>
      <c r="FO5" s="184" t="n"/>
      <c r="FP5" s="182" t="n"/>
      <c r="FQ5" s="185">
        <f>SUM(F5:FP5)</f>
        <v/>
      </c>
      <c r="FR5" s="186">
        <f>E5-FQ5</f>
        <v/>
      </c>
    </row>
    <row r="6" ht="18" customHeight="1">
      <c r="A6" s="5" t="n">
        <v>5</v>
      </c>
      <c r="B6" s="179" t="n">
        <v>44683</v>
      </c>
      <c r="C6" s="68" t="inlineStr">
        <is>
          <t>EXPEDITORS-E223222994</t>
        </is>
      </c>
      <c r="D6" s="180" t="n">
        <v>44646</v>
      </c>
      <c r="E6" s="181" t="n">
        <v>2004.45</v>
      </c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2" t="n"/>
      <c r="BR6" s="182" t="n"/>
      <c r="BS6" s="182" t="n"/>
      <c r="BT6" s="182" t="n"/>
      <c r="BU6" s="182" t="n"/>
      <c r="BV6" s="182" t="n"/>
      <c r="BW6" s="182" t="n"/>
      <c r="BX6" s="182" t="n"/>
      <c r="BY6" s="182" t="n"/>
      <c r="BZ6" s="182" t="n"/>
      <c r="CA6" s="182" t="n"/>
      <c r="CB6" s="182" t="n"/>
      <c r="CC6" s="182" t="n"/>
      <c r="CD6" s="182" t="n"/>
      <c r="CE6" s="182" t="n"/>
      <c r="CF6" s="182" t="n"/>
      <c r="CG6" s="182" t="n"/>
      <c r="CH6" s="182" t="n"/>
      <c r="CI6" s="182" t="n"/>
      <c r="CJ6" s="182" t="n"/>
      <c r="CK6" s="182" t="n"/>
      <c r="CL6" s="182" t="n"/>
      <c r="CM6" s="182" t="n"/>
      <c r="CN6" s="182" t="n"/>
      <c r="CO6" s="182" t="n"/>
      <c r="CP6" s="182" t="n"/>
      <c r="CQ6" s="182" t="n"/>
      <c r="CR6" s="182" t="n"/>
      <c r="CS6" s="182" t="n"/>
      <c r="CT6" s="182" t="n"/>
      <c r="CU6" s="182" t="n"/>
      <c r="CV6" s="182" t="n"/>
      <c r="CW6" s="182" t="n"/>
      <c r="CX6" s="182" t="n"/>
      <c r="CY6" s="182" t="n"/>
      <c r="CZ6" s="182" t="n"/>
      <c r="DA6" s="182" t="n"/>
      <c r="DB6" s="182" t="n"/>
      <c r="DC6" s="182" t="n"/>
      <c r="DD6" s="182" t="n"/>
      <c r="DE6" s="182" t="n"/>
      <c r="DF6" s="182" t="n"/>
      <c r="DG6" s="182" t="n"/>
      <c r="DH6" s="182" t="n"/>
      <c r="DI6" s="182" t="n"/>
      <c r="DJ6" s="182" t="n"/>
      <c r="DK6" s="182" t="n"/>
      <c r="DL6" s="182" t="n"/>
      <c r="DM6" s="182" t="n"/>
      <c r="DN6" s="182" t="n"/>
      <c r="DO6" s="182" t="n"/>
      <c r="DP6" s="182" t="n"/>
      <c r="DQ6" s="182" t="n"/>
      <c r="DR6" s="182" t="n"/>
      <c r="DS6" s="182" t="n"/>
      <c r="DT6" s="182" t="n"/>
      <c r="DU6" s="182" t="n"/>
      <c r="DV6" s="182" t="n"/>
      <c r="DW6" s="182" t="n"/>
      <c r="DX6" s="182" t="n"/>
      <c r="DY6" s="182" t="n"/>
      <c r="DZ6" s="182" t="n"/>
      <c r="EA6" s="182" t="n"/>
      <c r="EB6" s="182" t="n"/>
      <c r="EC6" s="182" t="n"/>
      <c r="ED6" s="182" t="n"/>
      <c r="EE6" s="182" t="n"/>
      <c r="EF6" s="182" t="n"/>
      <c r="EG6" s="182" t="n"/>
      <c r="EH6" s="182" t="n"/>
      <c r="EI6" s="182" t="n"/>
      <c r="EJ6" s="182" t="n"/>
      <c r="EK6" s="182" t="n"/>
      <c r="EL6" s="182" t="n"/>
      <c r="EM6" s="182" t="n"/>
      <c r="EN6" s="182" t="n"/>
      <c r="EO6" s="182" t="n"/>
      <c r="EP6" s="182" t="n"/>
      <c r="EQ6" s="182" t="n"/>
      <c r="ER6" s="182" t="n"/>
      <c r="ES6" s="182" t="n"/>
      <c r="ET6" s="182" t="n"/>
      <c r="EU6" s="182" t="n"/>
      <c r="EV6" s="182" t="n"/>
      <c r="EW6" s="182" t="n"/>
      <c r="EX6" s="182" t="n"/>
      <c r="EY6" s="182" t="n"/>
      <c r="EZ6" s="189" t="n">
        <v>2004.45</v>
      </c>
      <c r="FA6" s="182" t="n"/>
      <c r="FB6" s="182" t="n"/>
      <c r="FC6" s="182" t="n"/>
      <c r="FD6" s="182" t="n"/>
      <c r="FE6" s="182" t="n"/>
      <c r="FF6" s="182" t="n"/>
      <c r="FG6" s="182" t="n"/>
      <c r="FH6" s="182" t="n"/>
      <c r="FI6" s="182" t="n"/>
      <c r="FJ6" s="182" t="n"/>
      <c r="FK6" s="182" t="n"/>
      <c r="FL6" s="182" t="n"/>
      <c r="FM6" s="182" t="n"/>
      <c r="FN6" s="182" t="n"/>
      <c r="FO6" s="184" t="n"/>
      <c r="FP6" s="182" t="n"/>
      <c r="FQ6" s="185">
        <f>SUM(F6:FP6)</f>
        <v/>
      </c>
      <c r="FR6" s="186">
        <f>E6-FQ6</f>
        <v/>
      </c>
    </row>
    <row r="7" ht="18" customHeight="1">
      <c r="A7" s="5" t="n">
        <v>6</v>
      </c>
      <c r="B7" s="179" t="n">
        <v>44683</v>
      </c>
      <c r="C7" s="68" t="inlineStr">
        <is>
          <t>EXPEDITORS-E223222993</t>
        </is>
      </c>
      <c r="D7" s="180" t="n">
        <v>44646</v>
      </c>
      <c r="E7" s="181" t="n">
        <v>55</v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2" t="n"/>
      <c r="P7" s="182" t="n"/>
      <c r="Q7" s="182" t="n"/>
      <c r="R7" s="182" t="n"/>
      <c r="S7" s="182" t="n"/>
      <c r="T7" s="182" t="n"/>
      <c r="U7" s="182" t="n"/>
      <c r="V7" s="182" t="n"/>
      <c r="W7" s="182" t="n"/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2" t="n"/>
      <c r="AH7" s="182" t="n"/>
      <c r="AI7" s="182" t="n"/>
      <c r="AJ7" s="182" t="n"/>
      <c r="AK7" s="182" t="n"/>
      <c r="AL7" s="182" t="n"/>
      <c r="AM7" s="182" t="n"/>
      <c r="AN7" s="182" t="n"/>
      <c r="AO7" s="182" t="n"/>
      <c r="AP7" s="182" t="n"/>
      <c r="AQ7" s="182" t="n"/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2" t="n"/>
      <c r="BR7" s="182" t="n"/>
      <c r="BS7" s="182" t="n"/>
      <c r="BT7" s="182" t="n"/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/>
      <c r="CF7" s="182" t="n"/>
      <c r="CG7" s="182" t="n"/>
      <c r="CH7" s="182" t="n"/>
      <c r="CI7" s="182" t="n"/>
      <c r="CJ7" s="182" t="n"/>
      <c r="CK7" s="182" t="n"/>
      <c r="CL7" s="182" t="n"/>
      <c r="CM7" s="182" t="n"/>
      <c r="CN7" s="182" t="n"/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2" t="n"/>
      <c r="DQ7" s="182" t="n"/>
      <c r="DR7" s="182" t="n"/>
      <c r="DS7" s="182" t="n"/>
      <c r="DT7" s="182" t="n"/>
      <c r="DU7" s="182" t="n"/>
      <c r="DV7" s="182" t="n"/>
      <c r="DW7" s="182" t="n"/>
      <c r="DX7" s="182" t="n"/>
      <c r="DY7" s="182" t="n"/>
      <c r="DZ7" s="182" t="n"/>
      <c r="EA7" s="182" t="n"/>
      <c r="EB7" s="182" t="n"/>
      <c r="EC7" s="182" t="n"/>
      <c r="ED7" s="182" t="n"/>
      <c r="EE7" s="182" t="n"/>
      <c r="EF7" s="182" t="n"/>
      <c r="EG7" s="182" t="n"/>
      <c r="EH7" s="182" t="n"/>
      <c r="EI7" s="182" t="n"/>
      <c r="EJ7" s="182" t="n"/>
      <c r="EK7" s="182" t="n"/>
      <c r="EL7" s="182" t="n"/>
      <c r="EM7" s="182" t="n"/>
      <c r="EN7" s="182" t="n"/>
      <c r="EO7" s="182" t="n"/>
      <c r="EP7" s="182" t="n"/>
      <c r="EQ7" s="182" t="n"/>
      <c r="ER7" s="182" t="n"/>
      <c r="ES7" s="182" t="n"/>
      <c r="ET7" s="182" t="n"/>
      <c r="EU7" s="182" t="n"/>
      <c r="EV7" s="182" t="n"/>
      <c r="EW7" s="182" t="n"/>
      <c r="EX7" s="182" t="n"/>
      <c r="EY7" s="182" t="n"/>
      <c r="EZ7" s="189" t="n">
        <v>55</v>
      </c>
      <c r="FA7" s="182" t="n"/>
      <c r="FB7" s="182" t="n"/>
      <c r="FC7" s="182" t="n"/>
      <c r="FD7" s="182" t="n"/>
      <c r="FE7" s="182" t="n"/>
      <c r="FF7" s="182" t="n"/>
      <c r="FG7" s="182" t="n"/>
      <c r="FH7" s="182" t="n"/>
      <c r="FI7" s="182" t="n"/>
      <c r="FJ7" s="182" t="n"/>
      <c r="FK7" s="182" t="n"/>
      <c r="FL7" s="182" t="n"/>
      <c r="FM7" s="182" t="n"/>
      <c r="FN7" s="182" t="n"/>
      <c r="FO7" s="184" t="n"/>
      <c r="FP7" s="182" t="n"/>
      <c r="FQ7" s="185">
        <f>SUM(F7:FP7)</f>
        <v/>
      </c>
      <c r="FR7" s="186">
        <f>E7-FQ7</f>
        <v/>
      </c>
    </row>
    <row r="8" ht="18" customHeight="1">
      <c r="A8" s="5" t="n">
        <v>7</v>
      </c>
      <c r="B8" s="179" t="n">
        <v>44683</v>
      </c>
      <c r="C8" s="68" t="inlineStr">
        <is>
          <t>3-483-08087</t>
        </is>
      </c>
      <c r="D8" s="180" t="n">
        <v>44657</v>
      </c>
      <c r="E8" s="181" t="n">
        <v>48.69</v>
      </c>
      <c r="F8" s="182" t="n"/>
      <c r="G8" s="182" t="n"/>
      <c r="H8" s="182" t="n"/>
      <c r="I8" s="182" t="n"/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2" t="n"/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2" t="n"/>
      <c r="AE8" s="182" t="n"/>
      <c r="AF8" s="182" t="n"/>
      <c r="AG8" s="182" t="n"/>
      <c r="AH8" s="182" t="n"/>
      <c r="AI8" s="182" t="n"/>
      <c r="AJ8" s="182" t="n"/>
      <c r="AK8" s="182" t="n"/>
      <c r="AL8" s="182" t="n"/>
      <c r="AM8" s="182" t="n"/>
      <c r="AN8" s="182" t="n"/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2" t="n"/>
      <c r="BK8" s="182" t="n"/>
      <c r="BL8" s="182" t="n"/>
      <c r="BM8" s="182" t="n"/>
      <c r="BN8" s="182" t="n"/>
      <c r="BO8" s="182" t="n"/>
      <c r="BP8" s="182" t="n"/>
      <c r="BQ8" s="182" t="n"/>
      <c r="BR8" s="182" t="n"/>
      <c r="BS8" s="182" t="n"/>
      <c r="BT8" s="182" t="n"/>
      <c r="BU8" s="182" t="n"/>
      <c r="BV8" s="182" t="n"/>
      <c r="BW8" s="182" t="n"/>
      <c r="BX8" s="182" t="n"/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2" t="n"/>
      <c r="CI8" s="182" t="n"/>
      <c r="CJ8" s="182" t="n"/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9" t="n">
        <v>48.69</v>
      </c>
      <c r="CX8" s="182" t="n"/>
      <c r="CY8" s="182" t="n"/>
      <c r="CZ8" s="182" t="n"/>
      <c r="DA8" s="182" t="n"/>
      <c r="DB8" s="182" t="n"/>
      <c r="DC8" s="182" t="n"/>
      <c r="DD8" s="182" t="n"/>
      <c r="DE8" s="182" t="n"/>
      <c r="DF8" s="182" t="n"/>
      <c r="DG8" s="182" t="n"/>
      <c r="DH8" s="182" t="n"/>
      <c r="DI8" s="182" t="n"/>
      <c r="DJ8" s="182" t="n"/>
      <c r="DK8" s="182" t="n"/>
      <c r="DL8" s="182" t="n"/>
      <c r="DM8" s="182" t="n"/>
      <c r="DN8" s="182" t="n"/>
      <c r="DO8" s="182" t="n"/>
      <c r="DP8" s="182" t="n"/>
      <c r="DQ8" s="182" t="n"/>
      <c r="DR8" s="182" t="n"/>
      <c r="DS8" s="182" t="n"/>
      <c r="DT8" s="182" t="n"/>
      <c r="DU8" s="182" t="n"/>
      <c r="DV8" s="182" t="n"/>
      <c r="DW8" s="182" t="n"/>
      <c r="DX8" s="182" t="n"/>
      <c r="DY8" s="182" t="n"/>
      <c r="DZ8" s="182" t="n"/>
      <c r="EA8" s="182" t="n"/>
      <c r="EB8" s="182" t="n"/>
      <c r="EC8" s="182" t="n"/>
      <c r="ED8" s="182" t="n"/>
      <c r="EE8" s="182" t="n"/>
      <c r="EF8" s="182" t="n"/>
      <c r="EG8" s="182" t="n"/>
      <c r="EH8" s="182" t="n"/>
      <c r="EI8" s="182" t="n"/>
      <c r="EJ8" s="182" t="n"/>
      <c r="EK8" s="182" t="n"/>
      <c r="EL8" s="182" t="n"/>
      <c r="EM8" s="182" t="n"/>
      <c r="EN8" s="182" t="n"/>
      <c r="EO8" s="182" t="n"/>
      <c r="EP8" s="182" t="n"/>
      <c r="EQ8" s="182" t="n"/>
      <c r="ER8" s="182" t="n"/>
      <c r="ES8" s="182" t="n"/>
      <c r="ET8" s="182" t="n"/>
      <c r="EU8" s="182" t="n"/>
      <c r="EV8" s="182" t="n"/>
      <c r="EW8" s="182" t="n"/>
      <c r="EX8" s="182" t="n"/>
      <c r="EY8" s="182" t="n"/>
      <c r="EZ8" s="182" t="n"/>
      <c r="FA8" s="182" t="n"/>
      <c r="FB8" s="182" t="n"/>
      <c r="FC8" s="182" t="n"/>
      <c r="FD8" s="182" t="n"/>
      <c r="FE8" s="182" t="n"/>
      <c r="FF8" s="182" t="n"/>
      <c r="FG8" s="182" t="n"/>
      <c r="FH8" s="182" t="n"/>
      <c r="FI8" s="182" t="n"/>
      <c r="FJ8" s="182" t="n"/>
      <c r="FK8" s="182" t="n"/>
      <c r="FL8" s="182" t="n"/>
      <c r="FM8" s="182" t="n"/>
      <c r="FN8" s="182" t="n"/>
      <c r="FO8" s="184" t="n"/>
      <c r="FP8" s="182" t="n"/>
      <c r="FQ8" s="185">
        <f>SUM(F8:FP8)</f>
        <v/>
      </c>
      <c r="FR8" s="186">
        <f>E8-FQ8</f>
        <v/>
      </c>
    </row>
    <row r="9" ht="18" customHeight="1">
      <c r="A9" s="5" t="n">
        <v>8</v>
      </c>
      <c r="B9" s="179" t="n">
        <v>44683</v>
      </c>
      <c r="C9" s="68" t="inlineStr">
        <is>
          <t>3-483-45689</t>
        </is>
      </c>
      <c r="D9" s="180" t="n">
        <v>44658</v>
      </c>
      <c r="E9" s="181" t="n">
        <v>695.4299999999999</v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2" t="n"/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9" t="n">
        <v>695.4299999999999</v>
      </c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2" t="n"/>
      <c r="EG9" s="182" t="n"/>
      <c r="EH9" s="182" t="n"/>
      <c r="EI9" s="182" t="n"/>
      <c r="EJ9" s="182" t="n"/>
      <c r="EK9" s="182" t="n"/>
      <c r="EL9" s="182" t="n"/>
      <c r="EM9" s="182" t="n"/>
      <c r="EN9" s="182" t="n"/>
      <c r="EO9" s="182" t="n"/>
      <c r="EP9" s="182" t="n"/>
      <c r="EQ9" s="182" t="n"/>
      <c r="ER9" s="182" t="n"/>
      <c r="ES9" s="182" t="n"/>
      <c r="ET9" s="182" t="n"/>
      <c r="EU9" s="182" t="n"/>
      <c r="EV9" s="182" t="n"/>
      <c r="EW9" s="182" t="n"/>
      <c r="EX9" s="182" t="n"/>
      <c r="EY9" s="182" t="n"/>
      <c r="EZ9" s="182" t="n"/>
      <c r="FA9" s="182" t="n"/>
      <c r="FB9" s="182" t="n"/>
      <c r="FC9" s="182" t="n"/>
      <c r="FD9" s="182" t="n"/>
      <c r="FE9" s="182" t="n"/>
      <c r="FF9" s="182" t="n"/>
      <c r="FG9" s="182" t="n"/>
      <c r="FH9" s="182" t="n"/>
      <c r="FI9" s="182" t="n"/>
      <c r="FJ9" s="182" t="n"/>
      <c r="FK9" s="182" t="n"/>
      <c r="FL9" s="182" t="n"/>
      <c r="FM9" s="182" t="n"/>
      <c r="FN9" s="182" t="n"/>
      <c r="FO9" s="184" t="n"/>
      <c r="FP9" s="182" t="n"/>
      <c r="FQ9" s="185">
        <f>SUM(F9:FP9)</f>
        <v/>
      </c>
      <c r="FR9" s="186">
        <f>E9-FQ9</f>
        <v/>
      </c>
    </row>
    <row r="10" ht="18" customHeight="1">
      <c r="A10" s="5" t="n">
        <v>9</v>
      </c>
      <c r="B10" s="179" t="n">
        <v>44683</v>
      </c>
      <c r="C10" s="68" t="inlineStr">
        <is>
          <t>7-718-10143</t>
        </is>
      </c>
      <c r="D10" s="180" t="n">
        <v>44658</v>
      </c>
      <c r="E10" s="181" t="n">
        <v>25.66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9">
        <f>6.42+6.41+6.41</f>
        <v/>
      </c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2" t="n"/>
      <c r="EG10" s="182" t="n"/>
      <c r="EH10" s="182" t="n"/>
      <c r="EI10" s="182" t="n"/>
      <c r="EJ10" s="182" t="n"/>
      <c r="EK10" s="182" t="n"/>
      <c r="EL10" s="182" t="n"/>
      <c r="EM10" s="182" t="n"/>
      <c r="EN10" s="182" t="n"/>
      <c r="EO10" s="182" t="n"/>
      <c r="EP10" s="182" t="n"/>
      <c r="EQ10" s="182" t="n"/>
      <c r="ER10" s="182" t="n"/>
      <c r="ES10" s="182" t="n"/>
      <c r="ET10" s="182" t="n"/>
      <c r="EU10" s="182" t="n"/>
      <c r="EV10" s="182" t="n"/>
      <c r="EW10" s="182" t="n"/>
      <c r="EX10" s="182" t="n"/>
      <c r="EY10" s="182" t="n"/>
      <c r="EZ10" s="182" t="n"/>
      <c r="FA10" s="182" t="n"/>
      <c r="FB10" s="182" t="n"/>
      <c r="FC10" s="182" t="n"/>
      <c r="FD10" s="182" t="n"/>
      <c r="FE10" s="182" t="n"/>
      <c r="FF10" s="189" t="n">
        <v>6.42</v>
      </c>
      <c r="FG10" s="182" t="n"/>
      <c r="FH10" s="182" t="n"/>
      <c r="FI10" s="182" t="n"/>
      <c r="FJ10" s="182" t="n"/>
      <c r="FK10" s="182" t="n"/>
      <c r="FL10" s="182" t="n"/>
      <c r="FM10" s="182" t="n"/>
      <c r="FN10" s="182" t="n"/>
      <c r="FO10" s="184" t="n"/>
      <c r="FP10" s="182" t="n"/>
      <c r="FQ10" s="185">
        <f>SUM(F10:FP10)</f>
        <v/>
      </c>
      <c r="FR10" s="186">
        <f>E10-FQ10</f>
        <v/>
      </c>
    </row>
    <row r="11" ht="18" customHeight="1">
      <c r="A11" s="5" t="n">
        <v>10</v>
      </c>
      <c r="B11" s="179" t="n">
        <v>44683</v>
      </c>
      <c r="C11" s="68" t="inlineStr">
        <is>
          <t>9-622-95062</t>
        </is>
      </c>
      <c r="D11" s="180" t="n">
        <v>44658</v>
      </c>
      <c r="E11" s="181" t="n">
        <v>70.37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2" t="n"/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9" t="n">
        <v>70.37</v>
      </c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2" t="n"/>
      <c r="EH11" s="182" t="n"/>
      <c r="EI11" s="182" t="n"/>
      <c r="EJ11" s="182" t="n"/>
      <c r="EK11" s="182" t="n"/>
      <c r="EL11" s="182" t="n"/>
      <c r="EM11" s="182" t="n"/>
      <c r="EN11" s="182" t="n"/>
      <c r="EO11" s="182" t="n"/>
      <c r="EP11" s="182" t="n"/>
      <c r="EQ11" s="182" t="n"/>
      <c r="ER11" s="182" t="n"/>
      <c r="ES11" s="182" t="n"/>
      <c r="ET11" s="182" t="n"/>
      <c r="EU11" s="182" t="n"/>
      <c r="EV11" s="182" t="n"/>
      <c r="EW11" s="182" t="n"/>
      <c r="EX11" s="182" t="n"/>
      <c r="EY11" s="182" t="n"/>
      <c r="EZ11" s="182" t="n"/>
      <c r="FA11" s="182" t="n"/>
      <c r="FB11" s="182" t="n"/>
      <c r="FC11" s="182" t="n"/>
      <c r="FD11" s="182" t="n"/>
      <c r="FE11" s="182" t="n"/>
      <c r="FF11" s="182" t="n"/>
      <c r="FG11" s="182" t="n"/>
      <c r="FH11" s="182" t="n"/>
      <c r="FI11" s="182" t="n"/>
      <c r="FJ11" s="182" t="n"/>
      <c r="FK11" s="182" t="n"/>
      <c r="FL11" s="182" t="n"/>
      <c r="FM11" s="182" t="n"/>
      <c r="FN11" s="182" t="n"/>
      <c r="FO11" s="184" t="n"/>
      <c r="FP11" s="182" t="n"/>
      <c r="FQ11" s="185">
        <f>SUM(F11:FP11)</f>
        <v/>
      </c>
      <c r="FR11" s="186">
        <f>E11-FQ11</f>
        <v/>
      </c>
    </row>
    <row r="12" ht="18" customHeight="1">
      <c r="A12" s="5" t="n">
        <v>11</v>
      </c>
      <c r="B12" s="179" t="n">
        <v>44683</v>
      </c>
      <c r="C12" s="68" t="inlineStr">
        <is>
          <t>3-483-50808</t>
        </is>
      </c>
      <c r="D12" s="180" t="n">
        <v>44659</v>
      </c>
      <c r="E12" s="181" t="n">
        <v>1963.94</v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2" t="n"/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2" t="n"/>
      <c r="DT12" s="182" t="n"/>
      <c r="DU12" s="189" t="n">
        <v>1963.94</v>
      </c>
      <c r="DV12" s="182" t="n"/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2" t="n"/>
      <c r="EG12" s="182" t="n"/>
      <c r="EH12" s="182" t="n"/>
      <c r="EI12" s="182" t="n"/>
      <c r="EJ12" s="182" t="n"/>
      <c r="EK12" s="182" t="n"/>
      <c r="EL12" s="182" t="n"/>
      <c r="EM12" s="182" t="n"/>
      <c r="EN12" s="182" t="n"/>
      <c r="EO12" s="182" t="n"/>
      <c r="EP12" s="182" t="n"/>
      <c r="EQ12" s="182" t="n"/>
      <c r="ER12" s="182" t="n"/>
      <c r="ES12" s="182" t="n"/>
      <c r="ET12" s="182" t="n"/>
      <c r="EU12" s="182" t="n"/>
      <c r="EV12" s="182" t="n"/>
      <c r="EW12" s="182" t="n"/>
      <c r="EX12" s="182" t="n"/>
      <c r="EY12" s="182" t="n"/>
      <c r="EZ12" s="182" t="n"/>
      <c r="FA12" s="182" t="n"/>
      <c r="FB12" s="182" t="n"/>
      <c r="FC12" s="182" t="n"/>
      <c r="FD12" s="182" t="n"/>
      <c r="FE12" s="182" t="n"/>
      <c r="FF12" s="182" t="n"/>
      <c r="FG12" s="182" t="n"/>
      <c r="FH12" s="182" t="n"/>
      <c r="FI12" s="182" t="n"/>
      <c r="FJ12" s="182" t="n"/>
      <c r="FK12" s="182" t="n"/>
      <c r="FL12" s="182" t="n"/>
      <c r="FM12" s="182" t="n"/>
      <c r="FN12" s="182" t="n"/>
      <c r="FO12" s="184" t="n"/>
      <c r="FP12" s="182" t="n"/>
      <c r="FQ12" s="185">
        <f>SUM(F12:FP12)</f>
        <v/>
      </c>
      <c r="FR12" s="186">
        <f>E12-FQ12</f>
        <v/>
      </c>
    </row>
    <row r="13" ht="18" customHeight="1">
      <c r="A13" s="5" t="n">
        <v>12</v>
      </c>
      <c r="B13" s="179" t="n">
        <v>44683</v>
      </c>
      <c r="C13" s="68" t="inlineStr">
        <is>
          <t>9-623-03795</t>
        </is>
      </c>
      <c r="D13" s="180" t="n">
        <v>44659</v>
      </c>
      <c r="E13" s="181" t="n">
        <v>308.87</v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9" t="n">
        <v>308.87</v>
      </c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2" t="n"/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2" t="n"/>
      <c r="EG13" s="182" t="n"/>
      <c r="EH13" s="182" t="n"/>
      <c r="EI13" s="182" t="n"/>
      <c r="EJ13" s="182" t="n"/>
      <c r="EK13" s="182" t="n"/>
      <c r="EL13" s="182" t="n"/>
      <c r="EM13" s="182" t="n"/>
      <c r="EN13" s="182" t="n"/>
      <c r="EO13" s="182" t="n"/>
      <c r="EP13" s="182" t="n"/>
      <c r="EQ13" s="182" t="n"/>
      <c r="ER13" s="182" t="n"/>
      <c r="ES13" s="182" t="n"/>
      <c r="ET13" s="182" t="n"/>
      <c r="EU13" s="182" t="n"/>
      <c r="EV13" s="182" t="n"/>
      <c r="EW13" s="182" t="n"/>
      <c r="EX13" s="182" t="n"/>
      <c r="EY13" s="182" t="n"/>
      <c r="EZ13" s="182" t="n"/>
      <c r="FA13" s="182" t="n"/>
      <c r="FB13" s="182" t="n"/>
      <c r="FC13" s="182" t="n"/>
      <c r="FD13" s="182" t="n"/>
      <c r="FE13" s="182" t="n"/>
      <c r="FF13" s="182" t="n"/>
      <c r="FG13" s="182" t="n"/>
      <c r="FH13" s="182" t="n"/>
      <c r="FI13" s="182" t="n"/>
      <c r="FJ13" s="182" t="n"/>
      <c r="FK13" s="182" t="n"/>
      <c r="FL13" s="182" t="n"/>
      <c r="FM13" s="182" t="n"/>
      <c r="FN13" s="182" t="n"/>
      <c r="FO13" s="184" t="n"/>
      <c r="FP13" s="182" t="n"/>
      <c r="FQ13" s="185">
        <f>SUM(F13:FP13)</f>
        <v/>
      </c>
      <c r="FR13" s="186">
        <f>E13-FQ13</f>
        <v/>
      </c>
    </row>
    <row r="14" ht="18" customHeight="1">
      <c r="A14" s="5" t="n">
        <v>13</v>
      </c>
      <c r="B14" s="179" t="n">
        <v>44683</v>
      </c>
      <c r="C14" s="68" t="inlineStr">
        <is>
          <t>3-483-95597</t>
        </is>
      </c>
      <c r="D14" s="180" t="n">
        <v>44659</v>
      </c>
      <c r="E14" s="181" t="n">
        <v>1689.21</v>
      </c>
      <c r="F14" s="182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9" t="n">
        <v>100.33</v>
      </c>
      <c r="Z14" s="182" t="n"/>
      <c r="AA14" s="182" t="n"/>
      <c r="AB14" s="182" t="n"/>
      <c r="AC14" s="182" t="n"/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2" t="n"/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9" t="n">
        <v>39.75</v>
      </c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182" t="n"/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2" t="n"/>
      <c r="EG14" s="182" t="n"/>
      <c r="EH14" s="182" t="n"/>
      <c r="EI14" s="189" t="n">
        <v>640.3099999999999</v>
      </c>
      <c r="EJ14" s="189" t="n">
        <v>908.8200000000001</v>
      </c>
      <c r="EK14" s="182" t="n"/>
      <c r="EL14" s="182" t="n"/>
      <c r="EM14" s="182" t="n"/>
      <c r="EN14" s="182" t="n"/>
      <c r="EO14" s="182" t="n"/>
      <c r="EP14" s="182" t="n"/>
      <c r="EQ14" s="182" t="n"/>
      <c r="ER14" s="182" t="n"/>
      <c r="ES14" s="182" t="n"/>
      <c r="ET14" s="182" t="n"/>
      <c r="EU14" s="182" t="n"/>
      <c r="EV14" s="182" t="n"/>
      <c r="EW14" s="182" t="n"/>
      <c r="EX14" s="182" t="n"/>
      <c r="EY14" s="182" t="n"/>
      <c r="EZ14" s="182" t="n"/>
      <c r="FA14" s="182" t="n"/>
      <c r="FB14" s="182" t="n"/>
      <c r="FC14" s="182" t="n"/>
      <c r="FD14" s="182" t="n"/>
      <c r="FE14" s="182" t="n"/>
      <c r="FF14" s="182" t="n"/>
      <c r="FG14" s="182" t="n"/>
      <c r="FH14" s="182" t="n"/>
      <c r="FI14" s="182" t="n"/>
      <c r="FJ14" s="182" t="n"/>
      <c r="FK14" s="182" t="n"/>
      <c r="FL14" s="182" t="n"/>
      <c r="FM14" s="182" t="n"/>
      <c r="FN14" s="182" t="n"/>
      <c r="FO14" s="184" t="n"/>
      <c r="FP14" s="182" t="n"/>
      <c r="FQ14" s="185">
        <f>SUM(F14:FP14)</f>
        <v/>
      </c>
      <c r="FR14" s="186">
        <f>E14-FQ14</f>
        <v/>
      </c>
    </row>
    <row r="15" ht="18" customHeight="1">
      <c r="A15" s="5" t="n">
        <v>14</v>
      </c>
      <c r="B15" s="179" t="n">
        <v>44683</v>
      </c>
      <c r="C15" s="68" t="inlineStr">
        <is>
          <t>3-484-01410</t>
        </is>
      </c>
      <c r="D15" s="180" t="n">
        <v>44662</v>
      </c>
      <c r="E15" s="181" t="n">
        <v>962.8099999999999</v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2" t="n"/>
      <c r="Y15" s="182" t="n"/>
      <c r="Z15" s="182" t="n"/>
      <c r="AA15" s="182" t="n"/>
      <c r="AB15" s="182" t="n"/>
      <c r="AC15" s="182" t="n"/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2" t="n"/>
      <c r="DN15" s="182" t="n"/>
      <c r="DO15" s="182" t="n"/>
      <c r="DP15" s="182" t="n"/>
      <c r="DQ15" s="182" t="n"/>
      <c r="DR15" s="182" t="n"/>
      <c r="DS15" s="182" t="n"/>
      <c r="DT15" s="182" t="n"/>
      <c r="DU15" s="182" t="n"/>
      <c r="DV15" s="182" t="n"/>
      <c r="DW15" s="182" t="n"/>
      <c r="DX15" s="189" t="n">
        <v>962.8099999999999</v>
      </c>
      <c r="DY15" s="182" t="n"/>
      <c r="DZ15" s="182" t="n"/>
      <c r="EA15" s="182" t="n"/>
      <c r="EB15" s="182" t="n"/>
      <c r="EC15" s="182" t="n"/>
      <c r="ED15" s="182" t="n"/>
      <c r="EE15" s="182" t="n"/>
      <c r="EF15" s="182" t="n"/>
      <c r="EG15" s="182" t="n"/>
      <c r="EH15" s="182" t="n"/>
      <c r="EI15" s="182" t="n"/>
      <c r="EJ15" s="182" t="n"/>
      <c r="EK15" s="182" t="n"/>
      <c r="EL15" s="182" t="n"/>
      <c r="EM15" s="182" t="n"/>
      <c r="EN15" s="182" t="n"/>
      <c r="EO15" s="182" t="n"/>
      <c r="EP15" s="182" t="n"/>
      <c r="EQ15" s="182" t="n"/>
      <c r="ER15" s="182" t="n"/>
      <c r="ES15" s="182" t="n"/>
      <c r="ET15" s="182" t="n"/>
      <c r="EU15" s="182" t="n"/>
      <c r="EV15" s="182" t="n"/>
      <c r="EW15" s="182" t="n"/>
      <c r="EX15" s="182" t="n"/>
      <c r="EY15" s="182" t="n"/>
      <c r="EZ15" s="182" t="n"/>
      <c r="FA15" s="182" t="n"/>
      <c r="FB15" s="182" t="n"/>
      <c r="FC15" s="182" t="n"/>
      <c r="FD15" s="182" t="n"/>
      <c r="FE15" s="182" t="n"/>
      <c r="FF15" s="182" t="n"/>
      <c r="FG15" s="182" t="n"/>
      <c r="FH15" s="182" t="n"/>
      <c r="FI15" s="182" t="n"/>
      <c r="FJ15" s="182" t="n"/>
      <c r="FK15" s="182" t="n"/>
      <c r="FL15" s="182" t="n"/>
      <c r="FM15" s="182" t="n"/>
      <c r="FN15" s="182" t="n"/>
      <c r="FO15" s="184" t="n"/>
      <c r="FP15" s="182" t="n"/>
      <c r="FQ15" s="185">
        <f>SUM(F15:FP15)</f>
        <v/>
      </c>
      <c r="FR15" s="186">
        <f>E15-FQ15</f>
        <v/>
      </c>
    </row>
    <row r="16" ht="18" customHeight="1">
      <c r="A16" s="5" t="n">
        <v>15</v>
      </c>
      <c r="B16" s="179" t="n">
        <v>44683</v>
      </c>
      <c r="C16" s="68" t="inlineStr">
        <is>
          <t>3-484-53196</t>
        </is>
      </c>
      <c r="D16" s="180" t="n">
        <v>44662</v>
      </c>
      <c r="E16" s="181" t="n">
        <v>2628.25</v>
      </c>
      <c r="F16" s="182" t="n"/>
      <c r="G16" s="182" t="n"/>
      <c r="H16" s="182" t="n"/>
      <c r="I16" s="182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/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2" t="n"/>
      <c r="BU16" s="182" t="n"/>
      <c r="BV16" s="182" t="n"/>
      <c r="BW16" s="182" t="n"/>
      <c r="BX16" s="182" t="n"/>
      <c r="BY16" s="182" t="n"/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9" t="n">
        <v>2628.25</v>
      </c>
      <c r="DO16" s="182" t="n"/>
      <c r="DP16" s="182" t="n"/>
      <c r="DQ16" s="182" t="n"/>
      <c r="DR16" s="182" t="n"/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2" t="n"/>
      <c r="EH16" s="182" t="n"/>
      <c r="EI16" s="182" t="n"/>
      <c r="EJ16" s="182" t="n"/>
      <c r="EK16" s="182" t="n"/>
      <c r="EL16" s="182" t="n"/>
      <c r="EM16" s="182" t="n"/>
      <c r="EN16" s="182" t="n"/>
      <c r="EO16" s="182" t="n"/>
      <c r="EP16" s="182" t="n"/>
      <c r="EQ16" s="182" t="n"/>
      <c r="ER16" s="182" t="n"/>
      <c r="ES16" s="182" t="n"/>
      <c r="ET16" s="182" t="n"/>
      <c r="EU16" s="182" t="n"/>
      <c r="EV16" s="182" t="n"/>
      <c r="EW16" s="182" t="n"/>
      <c r="EX16" s="182" t="n"/>
      <c r="EY16" s="182" t="n"/>
      <c r="EZ16" s="182" t="n"/>
      <c r="FA16" s="182" t="n"/>
      <c r="FB16" s="182" t="n"/>
      <c r="FC16" s="182" t="n"/>
      <c r="FD16" s="182" t="n"/>
      <c r="FE16" s="182" t="n"/>
      <c r="FF16" s="182" t="n"/>
      <c r="FG16" s="182" t="n"/>
      <c r="FH16" s="182" t="n"/>
      <c r="FI16" s="182" t="n"/>
      <c r="FJ16" s="182" t="n"/>
      <c r="FK16" s="182" t="n"/>
      <c r="FL16" s="182" t="n"/>
      <c r="FM16" s="182" t="n"/>
      <c r="FN16" s="182" t="n"/>
      <c r="FO16" s="184" t="n"/>
      <c r="FP16" s="182" t="n"/>
      <c r="FQ16" s="185">
        <f>SUM(F16:FP16)</f>
        <v/>
      </c>
      <c r="FR16" s="186">
        <f>E16-FQ16</f>
        <v/>
      </c>
    </row>
    <row r="17" ht="18" customHeight="1">
      <c r="A17" s="5" t="n">
        <v>16</v>
      </c>
      <c r="B17" s="179" t="n">
        <v>44683</v>
      </c>
      <c r="C17" s="68" t="inlineStr">
        <is>
          <t>3-484-98808</t>
        </is>
      </c>
      <c r="D17" s="180" t="n">
        <v>44663</v>
      </c>
      <c r="E17" s="181" t="n">
        <v>2548.88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2" t="n"/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9" t="n">
        <v>2548.88</v>
      </c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2" t="n"/>
      <c r="EH17" s="182" t="n"/>
      <c r="EI17" s="182" t="n"/>
      <c r="EJ17" s="182" t="n"/>
      <c r="EK17" s="182" t="n"/>
      <c r="EL17" s="182" t="n"/>
      <c r="EM17" s="182" t="n"/>
      <c r="EN17" s="182" t="n"/>
      <c r="EO17" s="182" t="n"/>
      <c r="EP17" s="182" t="n"/>
      <c r="EQ17" s="182" t="n"/>
      <c r="ER17" s="182" t="n"/>
      <c r="ES17" s="182" t="n"/>
      <c r="ET17" s="182" t="n"/>
      <c r="EU17" s="182" t="n"/>
      <c r="EV17" s="182" t="n"/>
      <c r="EW17" s="182" t="n"/>
      <c r="EX17" s="182" t="n"/>
      <c r="EY17" s="182" t="n"/>
      <c r="EZ17" s="182" t="n"/>
      <c r="FA17" s="182" t="n"/>
      <c r="FB17" s="182" t="n"/>
      <c r="FC17" s="182" t="n"/>
      <c r="FD17" s="182" t="n"/>
      <c r="FE17" s="182" t="n"/>
      <c r="FF17" s="182" t="n"/>
      <c r="FG17" s="182" t="n"/>
      <c r="FH17" s="182" t="n"/>
      <c r="FI17" s="182" t="n"/>
      <c r="FJ17" s="182" t="n"/>
      <c r="FK17" s="182" t="n"/>
      <c r="FL17" s="182" t="n"/>
      <c r="FM17" s="182" t="n"/>
      <c r="FN17" s="182" t="n"/>
      <c r="FO17" s="184" t="n"/>
      <c r="FP17" s="182" t="n"/>
      <c r="FQ17" s="185">
        <f>SUM(F17:FP17)</f>
        <v/>
      </c>
      <c r="FR17" s="186">
        <f>E17-FQ17</f>
        <v/>
      </c>
    </row>
    <row r="18" ht="18" customHeight="1">
      <c r="A18" s="5" t="n">
        <v>17</v>
      </c>
      <c r="B18" s="179" t="n">
        <v>44683</v>
      </c>
      <c r="C18" s="68" t="inlineStr">
        <is>
          <t>3-484-60650</t>
        </is>
      </c>
      <c r="D18" s="180" t="n">
        <v>44663</v>
      </c>
      <c r="E18" s="181" t="n">
        <v>14.22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2" t="n"/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2" t="n"/>
      <c r="CQ18" s="182" t="n"/>
      <c r="CR18" s="182" t="n"/>
      <c r="CS18" s="182" t="n"/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2" t="n"/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2" t="n"/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2" t="n"/>
      <c r="EM18" s="182" t="n"/>
      <c r="EN18" s="182" t="n"/>
      <c r="EO18" s="182" t="n"/>
      <c r="EP18" s="182" t="n"/>
      <c r="EQ18" s="182" t="n"/>
      <c r="ER18" s="182" t="n"/>
      <c r="ES18" s="182" t="n"/>
      <c r="ET18" s="182" t="n"/>
      <c r="EU18" s="182" t="n"/>
      <c r="EV18" s="182" t="n"/>
      <c r="EW18" s="182" t="n"/>
      <c r="EX18" s="182" t="n"/>
      <c r="EY18" s="182" t="n"/>
      <c r="EZ18" s="182" t="n"/>
      <c r="FA18" s="182" t="n"/>
      <c r="FB18" s="182" t="n"/>
      <c r="FC18" s="182" t="n"/>
      <c r="FD18" s="182" t="n"/>
      <c r="FE18" s="182" t="n"/>
      <c r="FF18" s="189" t="n">
        <v>14.22</v>
      </c>
      <c r="FG18" s="182" t="n"/>
      <c r="FH18" s="182" t="n"/>
      <c r="FI18" s="182" t="n"/>
      <c r="FJ18" s="182" t="n"/>
      <c r="FK18" s="182" t="n"/>
      <c r="FL18" s="182" t="n"/>
      <c r="FM18" s="182" t="n"/>
      <c r="FN18" s="182" t="n"/>
      <c r="FO18" s="184" t="n"/>
      <c r="FP18" s="182" t="n"/>
      <c r="FQ18" s="185">
        <f>SUM(F18:FP18)</f>
        <v/>
      </c>
      <c r="FR18" s="186">
        <f>E18-FQ18</f>
        <v/>
      </c>
    </row>
    <row r="19" ht="18" customHeight="1">
      <c r="A19" s="5" t="n">
        <v>18</v>
      </c>
      <c r="B19" s="179" t="n">
        <v>44683</v>
      </c>
      <c r="C19" s="68" t="inlineStr">
        <is>
          <t>3-485-37826</t>
        </is>
      </c>
      <c r="D19" s="180" t="n">
        <v>44664</v>
      </c>
      <c r="E19" s="181" t="n">
        <v>350.25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2" t="n"/>
      <c r="CG19" s="182" t="n"/>
      <c r="CH19" s="189" t="n">
        <v>310.5</v>
      </c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2" t="n"/>
      <c r="EG19" s="182" t="n"/>
      <c r="EH19" s="182" t="n"/>
      <c r="EI19" s="182" t="n"/>
      <c r="EJ19" s="182" t="n"/>
      <c r="EK19" s="182" t="n"/>
      <c r="EL19" s="182" t="n"/>
      <c r="EM19" s="182" t="n"/>
      <c r="EN19" s="182" t="n"/>
      <c r="EO19" s="182" t="n"/>
      <c r="EP19" s="182" t="n"/>
      <c r="EQ19" s="182" t="n"/>
      <c r="ER19" s="182" t="n"/>
      <c r="ES19" s="182" t="n"/>
      <c r="ET19" s="182" t="n"/>
      <c r="EU19" s="182" t="n"/>
      <c r="EV19" s="182" t="n"/>
      <c r="EW19" s="182" t="n"/>
      <c r="EX19" s="182" t="n"/>
      <c r="EY19" s="182" t="n"/>
      <c r="EZ19" s="182" t="n"/>
      <c r="FA19" s="182" t="n"/>
      <c r="FB19" s="182" t="n"/>
      <c r="FC19" s="182" t="n"/>
      <c r="FD19" s="182" t="n"/>
      <c r="FE19" s="189" t="n">
        <v>39.75</v>
      </c>
      <c r="FF19" s="182" t="n"/>
      <c r="FG19" s="182" t="n"/>
      <c r="FH19" s="182" t="n"/>
      <c r="FI19" s="182" t="n"/>
      <c r="FJ19" s="182" t="n"/>
      <c r="FK19" s="182" t="n"/>
      <c r="FL19" s="182" t="n"/>
      <c r="FM19" s="182" t="n"/>
      <c r="FN19" s="182" t="n"/>
      <c r="FO19" s="184" t="n"/>
      <c r="FP19" s="182" t="n"/>
      <c r="FQ19" s="185">
        <f>SUM(F19:FP19)</f>
        <v/>
      </c>
      <c r="FR19" s="186">
        <f>E19-FQ19</f>
        <v/>
      </c>
    </row>
    <row r="20" ht="18" customHeight="1">
      <c r="A20" s="5" t="n">
        <v>19</v>
      </c>
      <c r="B20" s="179" t="n">
        <v>44683</v>
      </c>
      <c r="C20" s="68" t="inlineStr">
        <is>
          <t>7-725-61090</t>
        </is>
      </c>
      <c r="D20" s="180" t="n">
        <v>44665</v>
      </c>
      <c r="E20" s="181" t="n">
        <v>6.41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9" t="n">
        <v>6.41</v>
      </c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2" t="n"/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2" t="n"/>
      <c r="EG20" s="182" t="n"/>
      <c r="EH20" s="182" t="n"/>
      <c r="EI20" s="182" t="n"/>
      <c r="EJ20" s="182" t="n"/>
      <c r="EK20" s="182" t="n"/>
      <c r="EL20" s="182" t="n"/>
      <c r="EM20" s="182" t="n"/>
      <c r="EN20" s="182" t="n"/>
      <c r="EO20" s="182" t="n"/>
      <c r="EP20" s="182" t="n"/>
      <c r="EQ20" s="182" t="n"/>
      <c r="ER20" s="182" t="n"/>
      <c r="ES20" s="182" t="n"/>
      <c r="ET20" s="182" t="n"/>
      <c r="EU20" s="182" t="n"/>
      <c r="EV20" s="182" t="n"/>
      <c r="EW20" s="182" t="n"/>
      <c r="EX20" s="182" t="n"/>
      <c r="EY20" s="182" t="n"/>
      <c r="EZ20" s="182" t="n"/>
      <c r="FA20" s="182" t="n"/>
      <c r="FB20" s="182" t="n"/>
      <c r="FC20" s="182" t="n"/>
      <c r="FD20" s="182" t="n"/>
      <c r="FE20" s="182" t="n"/>
      <c r="FF20" s="182" t="n"/>
      <c r="FG20" s="182" t="n"/>
      <c r="FH20" s="182" t="n"/>
      <c r="FI20" s="182" t="n"/>
      <c r="FJ20" s="182" t="n"/>
      <c r="FK20" s="182" t="n"/>
      <c r="FL20" s="182" t="n"/>
      <c r="FM20" s="182" t="n"/>
      <c r="FN20" s="182" t="n"/>
      <c r="FO20" s="184" t="n"/>
      <c r="FP20" s="182" t="n"/>
      <c r="FQ20" s="185">
        <f>SUM(F20:FP20)</f>
        <v/>
      </c>
      <c r="FR20" s="186">
        <f>E20-FQ20</f>
        <v/>
      </c>
    </row>
    <row r="21" ht="18" customHeight="1">
      <c r="A21" s="5" t="n">
        <v>20</v>
      </c>
      <c r="B21" s="179" t="n">
        <v>44683</v>
      </c>
      <c r="C21" s="68" t="inlineStr">
        <is>
          <t>3-486-24630</t>
        </is>
      </c>
      <c r="D21" s="180" t="n">
        <v>44666</v>
      </c>
      <c r="E21" s="181" t="n">
        <v>4872.42</v>
      </c>
      <c r="F21" s="182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9" t="n">
        <v>4571.39</v>
      </c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2" t="n"/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2" t="n"/>
      <c r="DW21" s="182" t="n"/>
      <c r="DX21" s="182" t="n"/>
      <c r="DY21" s="182" t="n"/>
      <c r="DZ21" s="182" t="n"/>
      <c r="EA21" s="182" t="n"/>
      <c r="EB21" s="182" t="n"/>
      <c r="EC21" s="182" t="n"/>
      <c r="ED21" s="182" t="n"/>
      <c r="EE21" s="182" t="n"/>
      <c r="EF21" s="182" t="n"/>
      <c r="EG21" s="182" t="n"/>
      <c r="EH21" s="182" t="n"/>
      <c r="EI21" s="182" t="n"/>
      <c r="EJ21" s="182" t="n"/>
      <c r="EK21" s="182" t="n"/>
      <c r="EL21" s="182" t="n"/>
      <c r="EM21" s="182" t="n"/>
      <c r="EN21" s="182" t="n"/>
      <c r="EO21" s="182" t="n"/>
      <c r="EP21" s="182" t="n"/>
      <c r="EQ21" s="182" t="n"/>
      <c r="ER21" s="182" t="n"/>
      <c r="ES21" s="182" t="n"/>
      <c r="ET21" s="182" t="n"/>
      <c r="EU21" s="182" t="n"/>
      <c r="EV21" s="182" t="n"/>
      <c r="EW21" s="182" t="n"/>
      <c r="EX21" s="182" t="n"/>
      <c r="EY21" s="182" t="n"/>
      <c r="EZ21" s="182" t="n"/>
      <c r="FA21" s="182" t="n"/>
      <c r="FB21" s="182" t="n"/>
      <c r="FC21" s="189" t="n">
        <v>141.8</v>
      </c>
      <c r="FD21" s="182" t="n"/>
      <c r="FE21" s="189" t="n">
        <v>159.23</v>
      </c>
      <c r="FF21" s="182" t="n"/>
      <c r="FG21" s="182" t="n"/>
      <c r="FH21" s="182" t="n"/>
      <c r="FI21" s="182" t="n"/>
      <c r="FJ21" s="182" t="n"/>
      <c r="FK21" s="182" t="n"/>
      <c r="FL21" s="182" t="n"/>
      <c r="FM21" s="182" t="n"/>
      <c r="FN21" s="182" t="n"/>
      <c r="FO21" s="184" t="n"/>
      <c r="FP21" s="182" t="n"/>
      <c r="FQ21" s="185">
        <f>SUM(F21:FP21)</f>
        <v/>
      </c>
      <c r="FR21" s="186">
        <f>E21-FQ21</f>
        <v/>
      </c>
    </row>
    <row r="22" ht="18" customHeight="1">
      <c r="A22" s="5" t="n">
        <v>21</v>
      </c>
      <c r="B22" s="179" t="n">
        <v>44683</v>
      </c>
      <c r="C22" s="68" t="inlineStr">
        <is>
          <t>9-623-53119</t>
        </is>
      </c>
      <c r="D22" s="180" t="n">
        <v>44666</v>
      </c>
      <c r="E22" s="181" t="n">
        <v>569.45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2" t="n"/>
      <c r="Y22" s="182" t="n"/>
      <c r="Z22" s="182" t="n"/>
      <c r="AA22" s="182" t="n"/>
      <c r="AB22" s="182" t="n"/>
      <c r="AC22" s="182" t="n"/>
      <c r="AD22" s="182" t="n"/>
      <c r="AE22" s="182" t="n"/>
      <c r="AF22" s="182" t="n"/>
      <c r="AG22" s="182" t="n"/>
      <c r="AH22" s="182" t="n"/>
      <c r="AI22" s="182" t="n"/>
      <c r="AJ22" s="182" t="n"/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2" t="n"/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2" t="n"/>
      <c r="CP22" s="182" t="n"/>
      <c r="CQ22" s="182" t="n"/>
      <c r="CR22" s="182" t="n"/>
      <c r="CS22" s="182" t="n"/>
      <c r="CT22" s="182" t="n"/>
      <c r="CU22" s="182" t="n"/>
      <c r="CV22" s="189" t="n">
        <v>569.45</v>
      </c>
      <c r="CW22" s="182" t="n"/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2" t="n"/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2" t="n"/>
      <c r="EM22" s="182" t="n"/>
      <c r="EN22" s="182" t="n"/>
      <c r="EO22" s="182" t="n"/>
      <c r="EP22" s="182" t="n"/>
      <c r="EQ22" s="182" t="n"/>
      <c r="ER22" s="182" t="n"/>
      <c r="ES22" s="182" t="n"/>
      <c r="ET22" s="182" t="n"/>
      <c r="EU22" s="182" t="n"/>
      <c r="EV22" s="182" t="n"/>
      <c r="EW22" s="182" t="n"/>
      <c r="EX22" s="182" t="n"/>
      <c r="EY22" s="182" t="n"/>
      <c r="EZ22" s="182" t="n"/>
      <c r="FA22" s="182" t="n"/>
      <c r="FB22" s="182" t="n"/>
      <c r="FC22" s="182" t="n"/>
      <c r="FD22" s="182" t="n"/>
      <c r="FE22" s="182" t="n"/>
      <c r="FF22" s="182" t="n"/>
      <c r="FG22" s="182" t="n"/>
      <c r="FH22" s="182" t="n"/>
      <c r="FI22" s="182" t="n"/>
      <c r="FJ22" s="182" t="n"/>
      <c r="FK22" s="182" t="n"/>
      <c r="FL22" s="182" t="n"/>
      <c r="FM22" s="182" t="n"/>
      <c r="FN22" s="182" t="n"/>
      <c r="FO22" s="184" t="n"/>
      <c r="FP22" s="182" t="n"/>
      <c r="FQ22" s="185">
        <f>SUM(F22:FP22)</f>
        <v/>
      </c>
      <c r="FR22" s="186">
        <f>E22-FQ22</f>
        <v/>
      </c>
    </row>
    <row r="23" ht="18" customHeight="1">
      <c r="A23" s="5" t="n">
        <v>22</v>
      </c>
      <c r="B23" s="179" t="n">
        <v>44683</v>
      </c>
      <c r="C23" s="68" t="inlineStr">
        <is>
          <t>3-486-73217</t>
        </is>
      </c>
      <c r="D23" s="180" t="n">
        <v>44669</v>
      </c>
      <c r="E23" s="181" t="n">
        <v>9354.77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X23" s="182" t="n"/>
      <c r="Y23" s="182" t="n"/>
      <c r="Z23" s="182" t="n"/>
      <c r="AA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9" t="n">
        <v>9354.77</v>
      </c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2" t="n"/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2" t="n"/>
      <c r="EG23" s="182" t="n"/>
      <c r="EH23" s="182" t="n"/>
      <c r="EI23" s="182" t="n"/>
      <c r="EJ23" s="182" t="n"/>
      <c r="EK23" s="182" t="n"/>
      <c r="EL23" s="182" t="n"/>
      <c r="EM23" s="182" t="n"/>
      <c r="EN23" s="182" t="n"/>
      <c r="EO23" s="182" t="n"/>
      <c r="EP23" s="182" t="n"/>
      <c r="EQ23" s="182" t="n"/>
      <c r="ER23" s="182" t="n"/>
      <c r="ES23" s="182" t="n"/>
      <c r="ET23" s="182" t="n"/>
      <c r="EU23" s="182" t="n"/>
      <c r="EV23" s="182" t="n"/>
      <c r="EW23" s="182" t="n"/>
      <c r="EX23" s="182" t="n"/>
      <c r="EY23" s="182" t="n"/>
      <c r="EZ23" s="182" t="n"/>
      <c r="FA23" s="182" t="n"/>
      <c r="FB23" s="182" t="n"/>
      <c r="FC23" s="182" t="n"/>
      <c r="FD23" s="182" t="n"/>
      <c r="FE23" s="182" t="n"/>
      <c r="FF23" s="182" t="n"/>
      <c r="FG23" s="182" t="n"/>
      <c r="FH23" s="182" t="n"/>
      <c r="FI23" s="182" t="n"/>
      <c r="FJ23" s="182" t="n"/>
      <c r="FK23" s="182" t="n"/>
      <c r="FL23" s="182" t="n"/>
      <c r="FM23" s="182" t="n"/>
      <c r="FN23" s="182" t="n"/>
      <c r="FO23" s="184" t="n"/>
      <c r="FP23" s="182" t="n"/>
      <c r="FQ23" s="185">
        <f>SUM(F23:FP23)</f>
        <v/>
      </c>
      <c r="FR23" s="186">
        <f>E23-FQ23</f>
        <v/>
      </c>
    </row>
    <row r="24" ht="18" customHeight="1">
      <c r="A24" s="5" t="n">
        <v>23</v>
      </c>
      <c r="B24" s="179" t="n">
        <v>44683</v>
      </c>
      <c r="C24" s="68" t="inlineStr">
        <is>
          <t>3-486-72849</t>
        </is>
      </c>
      <c r="D24" s="180" t="n">
        <v>44670</v>
      </c>
      <c r="E24" s="181" t="n">
        <v>79.5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2" t="n"/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9" t="n">
        <v>39.75</v>
      </c>
      <c r="CY24" s="182" t="n"/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9" t="n">
        <v>39.75</v>
      </c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2" t="n"/>
      <c r="EH24" s="182" t="n"/>
      <c r="EI24" s="182" t="n"/>
      <c r="EJ24" s="182" t="n"/>
      <c r="EK24" s="182" t="n"/>
      <c r="EL24" s="182" t="n"/>
      <c r="EM24" s="182" t="n"/>
      <c r="EN24" s="182" t="n"/>
      <c r="EO24" s="182" t="n"/>
      <c r="EP24" s="182" t="n"/>
      <c r="EQ24" s="182" t="n"/>
      <c r="ER24" s="182" t="n"/>
      <c r="ES24" s="182" t="n"/>
      <c r="ET24" s="182" t="n"/>
      <c r="EU24" s="182" t="n"/>
      <c r="EV24" s="182" t="n"/>
      <c r="EW24" s="182" t="n"/>
      <c r="EX24" s="182" t="n"/>
      <c r="EY24" s="182" t="n"/>
      <c r="EZ24" s="182" t="n"/>
      <c r="FA24" s="182" t="n"/>
      <c r="FB24" s="182" t="n"/>
      <c r="FC24" s="182" t="n"/>
      <c r="FD24" s="182" t="n"/>
      <c r="FE24" s="182" t="n"/>
      <c r="FF24" s="182" t="n"/>
      <c r="FG24" s="182" t="n"/>
      <c r="FH24" s="182" t="n"/>
      <c r="FI24" s="182" t="n"/>
      <c r="FJ24" s="182" t="n"/>
      <c r="FK24" s="182" t="n"/>
      <c r="FL24" s="182" t="n"/>
      <c r="FM24" s="182" t="n"/>
      <c r="FN24" s="182" t="n"/>
      <c r="FO24" s="184" t="n"/>
      <c r="FP24" s="182" t="n"/>
      <c r="FQ24" s="185">
        <f>SUM(F24:FP24)</f>
        <v/>
      </c>
      <c r="FR24" s="186">
        <f>E24-FQ24</f>
        <v/>
      </c>
    </row>
    <row r="25" ht="18" customHeight="1">
      <c r="A25" s="5" t="n">
        <v>24</v>
      </c>
      <c r="B25" s="179" t="n">
        <v>44683</v>
      </c>
      <c r="C25" s="68" t="inlineStr">
        <is>
          <t>3-487-53601</t>
        </is>
      </c>
      <c r="D25" s="180" t="n">
        <v>44671</v>
      </c>
      <c r="E25" s="181" t="n">
        <v>7592.08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9" t="n">
        <v>7592.08</v>
      </c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2" t="n"/>
      <c r="EH25" s="182" t="n"/>
      <c r="EI25" s="182" t="n"/>
      <c r="EJ25" s="182" t="n"/>
      <c r="EK25" s="182" t="n"/>
      <c r="EL25" s="182" t="n"/>
      <c r="EM25" s="182" t="n"/>
      <c r="EN25" s="182" t="n"/>
      <c r="EO25" s="182" t="n"/>
      <c r="EP25" s="182" t="n"/>
      <c r="EQ25" s="182" t="n"/>
      <c r="ER25" s="182" t="n"/>
      <c r="ES25" s="182" t="n"/>
      <c r="ET25" s="182" t="n"/>
      <c r="EU25" s="182" t="n"/>
      <c r="EV25" s="182" t="n"/>
      <c r="EW25" s="182" t="n"/>
      <c r="EX25" s="182" t="n"/>
      <c r="EY25" s="182" t="n"/>
      <c r="EZ25" s="182" t="n"/>
      <c r="FA25" s="182" t="n"/>
      <c r="FB25" s="182" t="n"/>
      <c r="FC25" s="182" t="n"/>
      <c r="FD25" s="182" t="n"/>
      <c r="FE25" s="182" t="n"/>
      <c r="FF25" s="182" t="n"/>
      <c r="FG25" s="182" t="n"/>
      <c r="FH25" s="182" t="n"/>
      <c r="FI25" s="182" t="n"/>
      <c r="FJ25" s="182" t="n"/>
      <c r="FK25" s="182" t="n"/>
      <c r="FL25" s="182" t="n"/>
      <c r="FM25" s="182" t="n"/>
      <c r="FN25" s="182" t="n"/>
      <c r="FO25" s="184" t="n"/>
      <c r="FP25" s="182" t="n"/>
      <c r="FQ25" s="185">
        <f>SUM(F25:FP25)</f>
        <v/>
      </c>
      <c r="FR25" s="186">
        <f>E25-FQ25</f>
        <v/>
      </c>
    </row>
    <row r="26" ht="18" customHeight="1">
      <c r="A26" s="5" t="n">
        <v>25</v>
      </c>
      <c r="B26" s="179" t="n">
        <v>44683</v>
      </c>
      <c r="C26" s="68" t="inlineStr">
        <is>
          <t>7-732-32208</t>
        </is>
      </c>
      <c r="D26" s="180" t="n">
        <v>44672</v>
      </c>
      <c r="E26" s="181" t="n">
        <v>26.49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2" t="n"/>
      <c r="DG26" s="182" t="n"/>
      <c r="DH26" s="182" t="n"/>
      <c r="DI26" s="182" t="n"/>
      <c r="DJ26" s="182" t="n"/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2" t="n"/>
      <c r="EH26" s="182" t="n"/>
      <c r="EI26" s="182" t="n"/>
      <c r="EJ26" s="182" t="n"/>
      <c r="EK26" s="182" t="n"/>
      <c r="EL26" s="182" t="n"/>
      <c r="EM26" s="182" t="n"/>
      <c r="EN26" s="182" t="n"/>
      <c r="EO26" s="182" t="n"/>
      <c r="EP26" s="182" t="n"/>
      <c r="EQ26" s="182" t="n"/>
      <c r="ER26" s="182" t="n"/>
      <c r="ES26" s="182" t="n"/>
      <c r="ET26" s="182" t="n"/>
      <c r="EU26" s="182" t="n"/>
      <c r="EV26" s="182" t="n"/>
      <c r="EW26" s="182" t="n"/>
      <c r="EX26" s="182" t="n"/>
      <c r="EY26" s="182" t="n"/>
      <c r="EZ26" s="182" t="n"/>
      <c r="FA26" s="182" t="n"/>
      <c r="FB26" s="182" t="n"/>
      <c r="FC26" s="189" t="n">
        <v>26.49</v>
      </c>
      <c r="FD26" s="182" t="n"/>
      <c r="FE26" s="182" t="n"/>
      <c r="FF26" s="182" t="n"/>
      <c r="FG26" s="182" t="n"/>
      <c r="FH26" s="182" t="n"/>
      <c r="FI26" s="182" t="n"/>
      <c r="FJ26" s="182" t="n"/>
      <c r="FK26" s="182" t="n"/>
      <c r="FL26" s="182" t="n"/>
      <c r="FM26" s="182" t="n"/>
      <c r="FN26" s="182" t="n"/>
      <c r="FO26" s="184" t="n"/>
      <c r="FP26" s="182" t="n"/>
      <c r="FQ26" s="185">
        <f>SUM(F26:FP26)</f>
        <v/>
      </c>
      <c r="FR26" s="186">
        <f>E26-FQ26</f>
        <v/>
      </c>
    </row>
    <row r="27" ht="18" customHeight="1">
      <c r="A27" s="5" t="n">
        <v>26</v>
      </c>
      <c r="B27" s="179" t="n">
        <v>44683</v>
      </c>
      <c r="C27" s="68" t="inlineStr">
        <is>
          <t>3-488-40907</t>
        </is>
      </c>
      <c r="D27" s="180" t="n">
        <v>44673</v>
      </c>
      <c r="E27" s="181" t="n">
        <v>1700.85</v>
      </c>
      <c r="F27" s="182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9" t="n">
        <v>1647.81</v>
      </c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2" t="n"/>
      <c r="DN27" s="182" t="n"/>
      <c r="DO27" s="182" t="n"/>
      <c r="DP27" s="182" t="n"/>
      <c r="DQ27" s="182" t="n"/>
      <c r="DR27" s="182" t="n"/>
      <c r="DS27" s="182" t="n"/>
      <c r="DT27" s="182" t="n"/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2" t="n"/>
      <c r="EL27" s="182" t="n"/>
      <c r="EM27" s="182" t="n"/>
      <c r="EN27" s="182" t="n"/>
      <c r="EO27" s="182" t="n"/>
      <c r="EP27" s="182" t="n"/>
      <c r="EQ27" s="182" t="n"/>
      <c r="ER27" s="182" t="n"/>
      <c r="ES27" s="182" t="n"/>
      <c r="ET27" s="182" t="n"/>
      <c r="EU27" s="182" t="n"/>
      <c r="EV27" s="182" t="n"/>
      <c r="EW27" s="182" t="n"/>
      <c r="EX27" s="182" t="n"/>
      <c r="EY27" s="182" t="n"/>
      <c r="EZ27" s="182" t="n"/>
      <c r="FA27" s="182" t="n"/>
      <c r="FB27" s="182" t="n"/>
      <c r="FC27" s="182" t="n"/>
      <c r="FD27" s="182" t="n"/>
      <c r="FE27" s="182" t="n"/>
      <c r="FF27" s="189" t="n">
        <v>53.04</v>
      </c>
      <c r="FG27" s="182" t="n"/>
      <c r="FH27" s="182" t="n"/>
      <c r="FI27" s="182" t="n"/>
      <c r="FJ27" s="182" t="n"/>
      <c r="FK27" s="182" t="n"/>
      <c r="FL27" s="182" t="n"/>
      <c r="FM27" s="182" t="n"/>
      <c r="FN27" s="182" t="n"/>
      <c r="FO27" s="184" t="n"/>
      <c r="FP27" s="182" t="n"/>
      <c r="FQ27" s="185">
        <f>SUM(F27:FP27)</f>
        <v/>
      </c>
      <c r="FR27" s="186">
        <f>E27-FQ27</f>
        <v/>
      </c>
    </row>
    <row r="28" ht="18" customHeight="1">
      <c r="A28" s="5" t="n">
        <v>27</v>
      </c>
      <c r="B28" s="179" t="n">
        <v>44683</v>
      </c>
      <c r="C28" s="68" t="inlineStr">
        <is>
          <t>3-481-44416</t>
        </is>
      </c>
      <c r="D28" s="180" t="n">
        <v>44652</v>
      </c>
      <c r="E28" s="181" t="n">
        <v>13222.97</v>
      </c>
      <c r="F28" s="189" t="n">
        <v>363.2</v>
      </c>
      <c r="G28" s="182" t="n"/>
      <c r="H28" s="182" t="n"/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9" t="n">
        <v>217.07</v>
      </c>
      <c r="AG28" s="182" t="n"/>
      <c r="AH28" s="182" t="n"/>
      <c r="AI28" s="182" t="n"/>
      <c r="AJ28" s="189" t="n">
        <v>2299.65</v>
      </c>
      <c r="AK28" s="182" t="n"/>
      <c r="AL28" s="182" t="n"/>
      <c r="AM28" s="182" t="n"/>
      <c r="AN28" s="182" t="n"/>
      <c r="AO28" s="182" t="n"/>
      <c r="AP28" s="182" t="n"/>
      <c r="AQ28" s="182" t="n"/>
      <c r="AR28" s="189" t="n">
        <v>818.84</v>
      </c>
      <c r="AS28" s="182" t="n"/>
      <c r="AT28" s="189" t="n">
        <v>2113.56</v>
      </c>
      <c r="AU28" s="182" t="n"/>
      <c r="AV28" s="182" t="n"/>
      <c r="AW28" s="182" t="n"/>
      <c r="AX28" s="189" t="n">
        <v>162.17</v>
      </c>
      <c r="AY28" s="182" t="n"/>
      <c r="AZ28" s="189" t="n">
        <v>217.07</v>
      </c>
      <c r="BA28" s="182" t="n"/>
      <c r="BB28" s="182" t="n"/>
      <c r="BC28" s="189" t="n">
        <v>419.13</v>
      </c>
      <c r="BD28" s="189" t="n">
        <v>205.97</v>
      </c>
      <c r="BE28" s="182" t="n"/>
      <c r="BF28" s="189" t="n">
        <v>225.75</v>
      </c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9" t="n">
        <v>267.07</v>
      </c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9" t="n">
        <v>184.09</v>
      </c>
      <c r="CH28" s="182" t="n"/>
      <c r="CI28" s="182" t="n"/>
      <c r="CJ28" s="189" t="n">
        <v>105.31</v>
      </c>
      <c r="CK28" s="182" t="n"/>
      <c r="CL28" s="182" t="n"/>
      <c r="CM28" s="182" t="n"/>
      <c r="CN28" s="182" t="n"/>
      <c r="CO28" s="182" t="n"/>
      <c r="CP28" s="182" t="n"/>
      <c r="CQ28" s="182" t="n"/>
      <c r="CR28" s="189" t="n">
        <v>112.92</v>
      </c>
      <c r="CS28" s="182" t="n"/>
      <c r="CT28" s="182" t="n"/>
      <c r="CU28" s="189" t="n">
        <v>144.9</v>
      </c>
      <c r="CV28" s="189" t="n">
        <v>127.68</v>
      </c>
      <c r="CW28" s="189" t="n">
        <v>105.31</v>
      </c>
      <c r="CX28" s="189" t="n">
        <v>400.26</v>
      </c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9" t="n">
        <v>213.4</v>
      </c>
      <c r="DI28" s="182" t="n"/>
      <c r="DJ28" s="182" t="n"/>
      <c r="DK28" s="182" t="n"/>
      <c r="DL28" s="189" t="n">
        <v>113.38</v>
      </c>
      <c r="DM28" s="182" t="n"/>
      <c r="DN28" s="189" t="n">
        <v>142.45</v>
      </c>
      <c r="DO28" s="182" t="n"/>
      <c r="DP28" s="182" t="n"/>
      <c r="DQ28" s="182" t="n"/>
      <c r="DR28" s="182" t="n"/>
      <c r="DS28" s="189" t="n">
        <v>278.82</v>
      </c>
      <c r="DT28" s="182" t="n"/>
      <c r="DU28" s="189" t="n">
        <v>293.62</v>
      </c>
      <c r="DV28" s="182" t="n"/>
      <c r="DW28" s="182" t="n"/>
      <c r="DX28" s="182" t="n"/>
      <c r="DY28" s="182" t="n"/>
      <c r="DZ28" s="182" t="n"/>
      <c r="EA28" s="182" t="n"/>
      <c r="EB28" s="182" t="n"/>
      <c r="EC28" s="182" t="n"/>
      <c r="ED28" s="189" t="n">
        <v>255.36</v>
      </c>
      <c r="EE28" s="182" t="n"/>
      <c r="EF28" s="182" t="n"/>
      <c r="EG28" s="182" t="n"/>
      <c r="EH28" s="182" t="n"/>
      <c r="EI28" s="182" t="n"/>
      <c r="EJ28" s="182" t="n"/>
      <c r="EK28" s="182" t="n"/>
      <c r="EL28" s="182" t="n"/>
      <c r="EM28" s="182" t="n"/>
      <c r="EN28" s="182" t="n"/>
      <c r="EO28" s="189" t="n">
        <v>248.36</v>
      </c>
      <c r="EP28" s="189" t="n">
        <v>258.27</v>
      </c>
      <c r="EQ28" s="182" t="n"/>
      <c r="ER28" s="182" t="n"/>
      <c r="ES28" s="182" t="n"/>
      <c r="ET28" s="182" t="n"/>
      <c r="EU28" s="182" t="n"/>
      <c r="EV28" s="182" t="n"/>
      <c r="EW28" s="189">
        <f>259.37+400.39</f>
        <v/>
      </c>
      <c r="EX28" s="182" t="n"/>
      <c r="EY28" s="182" t="n"/>
      <c r="EZ28" s="182" t="n"/>
      <c r="FA28" s="182" t="n"/>
      <c r="FB28" s="182" t="n"/>
      <c r="FC28" s="189" t="n">
        <v>1095.93</v>
      </c>
      <c r="FD28" s="182" t="n"/>
      <c r="FE28" s="189" t="n">
        <v>322.27</v>
      </c>
      <c r="FF28" s="189" t="n">
        <v>851.4</v>
      </c>
      <c r="FG28" s="182" t="n"/>
      <c r="FH28" s="182" t="n"/>
      <c r="FI28" s="182" t="n"/>
      <c r="FJ28" s="182" t="n"/>
      <c r="FK28" s="182" t="n"/>
      <c r="FL28" s="182" t="n"/>
      <c r="FM28" s="182" t="n"/>
      <c r="FN28" s="182" t="n"/>
      <c r="FO28" s="184" t="n"/>
      <c r="FP28" s="182" t="n"/>
      <c r="FQ28" s="185">
        <f>SUM(F28:FP28)</f>
        <v/>
      </c>
      <c r="FR28" s="186">
        <f>E28-FQ28</f>
        <v/>
      </c>
    </row>
    <row r="29" ht="18" customHeight="1">
      <c r="A29" s="5" t="n">
        <v>28</v>
      </c>
      <c r="B29" s="179" t="n">
        <v>44690</v>
      </c>
      <c r="C29" s="68" t="inlineStr">
        <is>
          <t>DIGIKEY-4500663307</t>
        </is>
      </c>
      <c r="D29" s="180" t="n">
        <v>44672</v>
      </c>
      <c r="E29" s="181" t="n">
        <v>68.06</v>
      </c>
      <c r="F29" s="182" t="n"/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2" t="n"/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2" t="n"/>
      <c r="DF29" s="182" t="n"/>
      <c r="DG29" s="182" t="n"/>
      <c r="DH29" s="182" t="n"/>
      <c r="DI29" s="182" t="n"/>
      <c r="DJ29" s="183" t="n">
        <v>68.06</v>
      </c>
      <c r="DK29" s="182" t="n"/>
      <c r="DL29" s="182" t="n"/>
      <c r="DM29" s="182" t="n"/>
      <c r="DN29" s="182" t="n"/>
      <c r="DO29" s="182" t="n"/>
      <c r="DP29" s="182" t="n"/>
      <c r="DQ29" s="182" t="n"/>
      <c r="DR29" s="182" t="n"/>
      <c r="DS29" s="182" t="n"/>
      <c r="DT29" s="182" t="n"/>
      <c r="DU29" s="182" t="n"/>
      <c r="DV29" s="182" t="n"/>
      <c r="DW29" s="182" t="n"/>
      <c r="DX29" s="182" t="n"/>
      <c r="DY29" s="182" t="n"/>
      <c r="DZ29" s="182" t="n"/>
      <c r="EA29" s="182" t="n"/>
      <c r="EB29" s="182" t="n"/>
      <c r="EC29" s="182" t="n"/>
      <c r="ED29" s="182" t="n"/>
      <c r="EE29" s="182" t="n"/>
      <c r="EF29" s="182" t="n"/>
      <c r="EG29" s="182" t="n"/>
      <c r="EH29" s="182" t="n"/>
      <c r="EI29" s="182" t="n"/>
      <c r="EJ29" s="182" t="n"/>
      <c r="EK29" s="182" t="n"/>
      <c r="EL29" s="182" t="n"/>
      <c r="EM29" s="182" t="n"/>
      <c r="EN29" s="182" t="n"/>
      <c r="EO29" s="182" t="n"/>
      <c r="EP29" s="182" t="n"/>
      <c r="EQ29" s="182" t="n"/>
      <c r="ER29" s="182" t="n"/>
      <c r="ES29" s="182" t="n"/>
      <c r="ET29" s="182" t="n"/>
      <c r="EU29" s="182" t="n"/>
      <c r="EV29" s="182" t="n"/>
      <c r="EW29" s="182" t="n"/>
      <c r="EX29" s="182" t="n"/>
      <c r="EY29" s="182" t="n"/>
      <c r="EZ29" s="182" t="n"/>
      <c r="FA29" s="182" t="n"/>
      <c r="FB29" s="182" t="n"/>
      <c r="FC29" s="182" t="n"/>
      <c r="FD29" s="182" t="n"/>
      <c r="FE29" s="182" t="n"/>
      <c r="FF29" s="182" t="n"/>
      <c r="FG29" s="182" t="n"/>
      <c r="FH29" s="182" t="n"/>
      <c r="FI29" s="182" t="n"/>
      <c r="FJ29" s="182" t="n"/>
      <c r="FK29" s="182" t="n"/>
      <c r="FL29" s="182" t="n"/>
      <c r="FM29" s="182" t="n"/>
      <c r="FN29" s="182" t="n"/>
      <c r="FO29" s="184" t="n"/>
      <c r="FP29" s="182" t="n"/>
      <c r="FQ29" s="185">
        <f>SUM(F29:FP29)</f>
        <v/>
      </c>
      <c r="FR29" s="186">
        <f>E29-FQ29</f>
        <v/>
      </c>
    </row>
    <row r="30" ht="18" customHeight="1">
      <c r="A30" s="5" t="n">
        <v>29</v>
      </c>
      <c r="B30" s="179" t="n">
        <v>44690</v>
      </c>
      <c r="C30" s="68" t="inlineStr">
        <is>
          <t>DIGIKEY-4500663082</t>
        </is>
      </c>
      <c r="D30" s="180" t="n">
        <v>44671</v>
      </c>
      <c r="E30" s="181" t="n">
        <v>189.63</v>
      </c>
      <c r="F30" s="182" t="n"/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3" t="n">
        <v>189.63</v>
      </c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2" t="n"/>
      <c r="DG30" s="182" t="n"/>
      <c r="DH30" s="182" t="n"/>
      <c r="DI30" s="182" t="n"/>
      <c r="DJ30" s="182" t="n"/>
      <c r="DK30" s="182" t="n"/>
      <c r="DL30" s="182" t="n"/>
      <c r="DM30" s="182" t="n"/>
      <c r="DN30" s="182" t="n"/>
      <c r="DO30" s="182" t="n"/>
      <c r="DP30" s="182" t="n"/>
      <c r="DQ30" s="182" t="n"/>
      <c r="DR30" s="182" t="n"/>
      <c r="DS30" s="182" t="n"/>
      <c r="DT30" s="182" t="n"/>
      <c r="DU30" s="182" t="n"/>
      <c r="DV30" s="182" t="n"/>
      <c r="DW30" s="182" t="n"/>
      <c r="DX30" s="182" t="n"/>
      <c r="DY30" s="182" t="n"/>
      <c r="DZ30" s="182" t="n"/>
      <c r="EA30" s="182" t="n"/>
      <c r="EB30" s="182" t="n"/>
      <c r="EC30" s="182" t="n"/>
      <c r="ED30" s="182" t="n"/>
      <c r="EE30" s="182" t="n"/>
      <c r="EF30" s="182" t="n"/>
      <c r="EG30" s="182" t="n"/>
      <c r="EH30" s="182" t="n"/>
      <c r="EI30" s="182" t="n"/>
      <c r="EJ30" s="182" t="n"/>
      <c r="EK30" s="182" t="n"/>
      <c r="EL30" s="182" t="n"/>
      <c r="EM30" s="182" t="n"/>
      <c r="EN30" s="182" t="n"/>
      <c r="EO30" s="182" t="n"/>
      <c r="EP30" s="182" t="n"/>
      <c r="EQ30" s="182" t="n"/>
      <c r="ER30" s="182" t="n"/>
      <c r="ES30" s="182" t="n"/>
      <c r="ET30" s="182" t="n"/>
      <c r="EU30" s="182" t="n"/>
      <c r="EV30" s="182" t="n"/>
      <c r="EW30" s="182" t="n"/>
      <c r="EX30" s="182" t="n"/>
      <c r="EY30" s="182" t="n"/>
      <c r="EZ30" s="182" t="n"/>
      <c r="FA30" s="182" t="n"/>
      <c r="FB30" s="182" t="n"/>
      <c r="FC30" s="182" t="n"/>
      <c r="FD30" s="182" t="n"/>
      <c r="FE30" s="182" t="n"/>
      <c r="FF30" s="182" t="n"/>
      <c r="FG30" s="182" t="n"/>
      <c r="FH30" s="182" t="n"/>
      <c r="FI30" s="182" t="n"/>
      <c r="FJ30" s="182" t="n"/>
      <c r="FK30" s="182" t="n"/>
      <c r="FL30" s="182" t="n"/>
      <c r="FM30" s="182" t="n"/>
      <c r="FN30" s="182" t="n"/>
      <c r="FO30" s="184" t="n"/>
      <c r="FP30" s="182" t="n"/>
      <c r="FQ30" s="185">
        <f>SUM(F30:FP30)</f>
        <v/>
      </c>
      <c r="FR30" s="186">
        <f>E30-FQ30</f>
        <v/>
      </c>
    </row>
    <row r="31" ht="30" customHeight="1">
      <c r="A31" s="5" t="n">
        <v>30</v>
      </c>
      <c r="B31" s="179" t="n">
        <v>44690</v>
      </c>
      <c r="C31" s="105" t="inlineStr">
        <is>
          <t>DIGIKEY-4500662918/4500656771/
4500657099</t>
        </is>
      </c>
      <c r="D31" s="180" t="n">
        <v>44670</v>
      </c>
      <c r="E31" s="181">
        <f>0.54+36.83+69.79</f>
        <v/>
      </c>
      <c r="F31" s="182" t="n"/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3">
        <f>0.54+36.83+69.79</f>
        <v/>
      </c>
      <c r="BE31" s="182" t="n"/>
      <c r="BF31" s="182" t="n"/>
      <c r="BG31" s="182" t="n"/>
      <c r="BH31" s="182" t="n"/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2" t="n"/>
      <c r="DG31" s="182" t="n"/>
      <c r="DH31" s="182" t="n"/>
      <c r="DI31" s="182" t="n"/>
      <c r="DJ31" s="182" t="n"/>
      <c r="DK31" s="182" t="n"/>
      <c r="DL31" s="182" t="n"/>
      <c r="DM31" s="182" t="n"/>
      <c r="DN31" s="182" t="n"/>
      <c r="DO31" s="182" t="n"/>
      <c r="DP31" s="182" t="n"/>
      <c r="DQ31" s="182" t="n"/>
      <c r="DR31" s="182" t="n"/>
      <c r="DS31" s="182" t="n"/>
      <c r="DT31" s="182" t="n"/>
      <c r="DU31" s="182" t="n"/>
      <c r="DV31" s="182" t="n"/>
      <c r="DW31" s="182" t="n"/>
      <c r="DX31" s="182" t="n"/>
      <c r="DY31" s="182" t="n"/>
      <c r="DZ31" s="182" t="n"/>
      <c r="EA31" s="182" t="n"/>
      <c r="EB31" s="182" t="n"/>
      <c r="EC31" s="182" t="n"/>
      <c r="ED31" s="182" t="n"/>
      <c r="EE31" s="182" t="n"/>
      <c r="EF31" s="182" t="n"/>
      <c r="EG31" s="182" t="n"/>
      <c r="EH31" s="182" t="n"/>
      <c r="EI31" s="182" t="n"/>
      <c r="EJ31" s="182" t="n"/>
      <c r="EK31" s="182" t="n"/>
      <c r="EL31" s="182" t="n"/>
      <c r="EM31" s="182" t="n"/>
      <c r="EN31" s="182" t="n"/>
      <c r="EO31" s="182" t="n"/>
      <c r="EP31" s="182" t="n"/>
      <c r="EQ31" s="182" t="n"/>
      <c r="ER31" s="182" t="n"/>
      <c r="ES31" s="182" t="n"/>
      <c r="ET31" s="182" t="n"/>
      <c r="EU31" s="182" t="n"/>
      <c r="EV31" s="182" t="n"/>
      <c r="EW31" s="182" t="n"/>
      <c r="EX31" s="182" t="n"/>
      <c r="EY31" s="182" t="n"/>
      <c r="EZ31" s="182" t="n"/>
      <c r="FA31" s="182" t="n"/>
      <c r="FB31" s="182" t="n"/>
      <c r="FC31" s="182" t="n"/>
      <c r="FD31" s="182" t="n"/>
      <c r="FE31" s="182" t="n"/>
      <c r="FF31" s="182" t="n"/>
      <c r="FG31" s="182" t="n"/>
      <c r="FH31" s="182" t="n"/>
      <c r="FI31" s="182" t="n"/>
      <c r="FJ31" s="182" t="n"/>
      <c r="FK31" s="182" t="n"/>
      <c r="FL31" s="182" t="n"/>
      <c r="FM31" s="182" t="n"/>
      <c r="FN31" s="182" t="n"/>
      <c r="FO31" s="184" t="n"/>
      <c r="FP31" s="182" t="n"/>
      <c r="FQ31" s="185">
        <f>SUM(F31:FP31)</f>
        <v/>
      </c>
      <c r="FR31" s="186">
        <f>E31-FQ31</f>
        <v/>
      </c>
    </row>
    <row r="32" ht="18" customHeight="1">
      <c r="A32" s="5" t="n">
        <v>31</v>
      </c>
      <c r="B32" s="179" t="n">
        <v>44690</v>
      </c>
      <c r="C32" s="68" t="inlineStr">
        <is>
          <t>DIGIKEY-4500662922/4500662697</t>
        </is>
      </c>
      <c r="D32" s="180" t="n">
        <v>44670</v>
      </c>
      <c r="E32" s="181">
        <f>11.41+1.29</f>
        <v/>
      </c>
      <c r="F32" s="183">
        <f>11.41+1.29</f>
        <v/>
      </c>
      <c r="G32" s="182" t="n"/>
      <c r="H32" s="182" t="n"/>
      <c r="I32" s="182" t="n"/>
      <c r="J32" s="182" t="n"/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2" t="n"/>
      <c r="AF32" s="182" t="n"/>
      <c r="AG32" s="182" t="n"/>
      <c r="AH32" s="182" t="n"/>
      <c r="AI32" s="182" t="n"/>
      <c r="AJ32" s="182" t="n"/>
      <c r="AK32" s="182" t="n"/>
      <c r="AL32" s="182" t="n"/>
      <c r="AM32" s="182" t="n"/>
      <c r="AN32" s="182" t="n"/>
      <c r="AO32" s="182" t="n"/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2" t="n"/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2" t="n"/>
      <c r="CB32" s="182" t="n"/>
      <c r="CC32" s="182" t="n"/>
      <c r="CD32" s="182" t="n"/>
      <c r="CE32" s="182" t="n"/>
      <c r="CF32" s="182" t="n"/>
      <c r="CG32" s="182" t="n"/>
      <c r="CH32" s="182" t="n"/>
      <c r="CI32" s="182" t="n"/>
      <c r="CJ32" s="182" t="n"/>
      <c r="CK32" s="182" t="n"/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2" t="n"/>
      <c r="CU32" s="182" t="n"/>
      <c r="CV32" s="182" t="n"/>
      <c r="CW32" s="182" t="n"/>
      <c r="CX32" s="182" t="n"/>
      <c r="CY32" s="182" t="n"/>
      <c r="CZ32" s="182" t="n"/>
      <c r="DA32" s="182" t="n"/>
      <c r="DB32" s="182" t="n"/>
      <c r="DC32" s="182" t="n"/>
      <c r="DD32" s="182" t="n"/>
      <c r="DE32" s="182" t="n"/>
      <c r="DF32" s="182" t="n"/>
      <c r="DG32" s="182" t="n"/>
      <c r="DH32" s="182" t="n"/>
      <c r="DI32" s="182" t="n"/>
      <c r="DJ32" s="182" t="n"/>
      <c r="DK32" s="182" t="n"/>
      <c r="DL32" s="182" t="n"/>
      <c r="DM32" s="182" t="n"/>
      <c r="DN32" s="182" t="n"/>
      <c r="DO32" s="182" t="n"/>
      <c r="DP32" s="182" t="n"/>
      <c r="DQ32" s="182" t="n"/>
      <c r="DR32" s="182" t="n"/>
      <c r="DS32" s="182" t="n"/>
      <c r="DT32" s="182" t="n"/>
      <c r="DU32" s="182" t="n"/>
      <c r="DV32" s="182" t="n"/>
      <c r="DW32" s="182" t="n"/>
      <c r="DX32" s="182" t="n"/>
      <c r="DY32" s="182" t="n"/>
      <c r="DZ32" s="182" t="n"/>
      <c r="EA32" s="182" t="n"/>
      <c r="EB32" s="182" t="n"/>
      <c r="EC32" s="182" t="n"/>
      <c r="ED32" s="182" t="n"/>
      <c r="EE32" s="182" t="n"/>
      <c r="EF32" s="182" t="n"/>
      <c r="EG32" s="182" t="n"/>
      <c r="EH32" s="182" t="n"/>
      <c r="EI32" s="182" t="n"/>
      <c r="EJ32" s="182" t="n"/>
      <c r="EK32" s="182" t="n"/>
      <c r="EL32" s="182" t="n"/>
      <c r="EM32" s="182" t="n"/>
      <c r="EN32" s="182" t="n"/>
      <c r="EO32" s="182" t="n"/>
      <c r="EP32" s="182" t="n"/>
      <c r="EQ32" s="182" t="n"/>
      <c r="ER32" s="182" t="n"/>
      <c r="ES32" s="182" t="n"/>
      <c r="ET32" s="182" t="n"/>
      <c r="EU32" s="182" t="n"/>
      <c r="EV32" s="182" t="n"/>
      <c r="EW32" s="182" t="n"/>
      <c r="EX32" s="182" t="n"/>
      <c r="EY32" s="182" t="n"/>
      <c r="EZ32" s="182" t="n"/>
      <c r="FA32" s="182" t="n"/>
      <c r="FB32" s="182" t="n"/>
      <c r="FC32" s="182" t="n"/>
      <c r="FD32" s="182" t="n"/>
      <c r="FE32" s="182" t="n"/>
      <c r="FF32" s="182" t="n"/>
      <c r="FG32" s="182" t="n"/>
      <c r="FH32" s="182" t="n"/>
      <c r="FI32" s="182" t="n"/>
      <c r="FJ32" s="182" t="n"/>
      <c r="FK32" s="182" t="n"/>
      <c r="FL32" s="182" t="n"/>
      <c r="FM32" s="182" t="n"/>
      <c r="FN32" s="182" t="n"/>
      <c r="FO32" s="184" t="n"/>
      <c r="FP32" s="182" t="n"/>
      <c r="FQ32" s="185">
        <f>SUM(F32:FP32)</f>
        <v/>
      </c>
      <c r="FR32" s="186">
        <f>E32-FQ32</f>
        <v/>
      </c>
    </row>
    <row r="33" ht="18" customHeight="1">
      <c r="A33" s="5" t="n">
        <v>32</v>
      </c>
      <c r="B33" s="179" t="n">
        <v>44690</v>
      </c>
      <c r="C33" s="68" t="inlineStr">
        <is>
          <t>DIGIKEY-4500662935</t>
        </is>
      </c>
      <c r="D33" s="180" t="n">
        <v>44670</v>
      </c>
      <c r="E33" s="181" t="n">
        <v>5.62</v>
      </c>
      <c r="F33" s="182" t="n"/>
      <c r="G33" s="182" t="n"/>
      <c r="H33" s="182" t="n"/>
      <c r="I33" s="182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3" t="n">
        <v>5.62</v>
      </c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2" t="n"/>
      <c r="CH33" s="182" t="n"/>
      <c r="CI33" s="182" t="n"/>
      <c r="CJ33" s="182" t="n"/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2" t="n"/>
      <c r="DM33" s="182" t="n"/>
      <c r="DN33" s="182" t="n"/>
      <c r="DO33" s="182" t="n"/>
      <c r="DP33" s="182" t="n"/>
      <c r="DQ33" s="182" t="n"/>
      <c r="DR33" s="182" t="n"/>
      <c r="DS33" s="182" t="n"/>
      <c r="DT33" s="182" t="n"/>
      <c r="DU33" s="182" t="n"/>
      <c r="DV33" s="182" t="n"/>
      <c r="DW33" s="182" t="n"/>
      <c r="DX33" s="182" t="n"/>
      <c r="DY33" s="182" t="n"/>
      <c r="DZ33" s="182" t="n"/>
      <c r="EA33" s="182" t="n"/>
      <c r="EB33" s="182" t="n"/>
      <c r="EC33" s="182" t="n"/>
      <c r="ED33" s="182" t="n"/>
      <c r="EE33" s="182" t="n"/>
      <c r="EF33" s="182" t="n"/>
      <c r="EG33" s="182" t="n"/>
      <c r="EH33" s="182" t="n"/>
      <c r="EI33" s="182" t="n"/>
      <c r="EJ33" s="182" t="n"/>
      <c r="EK33" s="182" t="n"/>
      <c r="EL33" s="182" t="n"/>
      <c r="EM33" s="182" t="n"/>
      <c r="EN33" s="182" t="n"/>
      <c r="EO33" s="182" t="n"/>
      <c r="EP33" s="182" t="n"/>
      <c r="EQ33" s="182" t="n"/>
      <c r="ER33" s="182" t="n"/>
      <c r="ES33" s="182" t="n"/>
      <c r="ET33" s="182" t="n"/>
      <c r="EU33" s="182" t="n"/>
      <c r="EV33" s="182" t="n"/>
      <c r="EW33" s="182" t="n"/>
      <c r="EX33" s="182" t="n"/>
      <c r="EY33" s="182" t="n"/>
      <c r="EZ33" s="182" t="n"/>
      <c r="FA33" s="182" t="n"/>
      <c r="FB33" s="182" t="n"/>
      <c r="FC33" s="182" t="n"/>
      <c r="FD33" s="182" t="n"/>
      <c r="FE33" s="182" t="n"/>
      <c r="FF33" s="182" t="n"/>
      <c r="FG33" s="182" t="n"/>
      <c r="FH33" s="182" t="n"/>
      <c r="FI33" s="182" t="n"/>
      <c r="FJ33" s="182" t="n"/>
      <c r="FK33" s="182" t="n"/>
      <c r="FL33" s="182" t="n"/>
      <c r="FM33" s="182" t="n"/>
      <c r="FN33" s="182" t="n"/>
      <c r="FO33" s="184" t="n"/>
      <c r="FP33" s="182" t="n"/>
      <c r="FQ33" s="185">
        <f>SUM(F33:FP33)</f>
        <v/>
      </c>
      <c r="FR33" s="186">
        <f>E33-FQ33</f>
        <v/>
      </c>
    </row>
    <row r="34" ht="18" customHeight="1">
      <c r="A34" s="5" t="n">
        <v>33</v>
      </c>
      <c r="B34" s="179" t="n">
        <v>44690</v>
      </c>
      <c r="C34" s="68" t="inlineStr">
        <is>
          <t>DIGIKEY-4500663042</t>
        </is>
      </c>
      <c r="D34" s="180" t="n">
        <v>44670</v>
      </c>
      <c r="E34" s="181" t="n">
        <v>625.11</v>
      </c>
      <c r="F34" s="182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3" t="n">
        <v>625.11</v>
      </c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2" t="n"/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2" t="n"/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2" t="n"/>
      <c r="EG34" s="182" t="n"/>
      <c r="EH34" s="182" t="n"/>
      <c r="EI34" s="182" t="n"/>
      <c r="EJ34" s="182" t="n"/>
      <c r="EK34" s="182" t="n"/>
      <c r="EL34" s="182" t="n"/>
      <c r="EM34" s="182" t="n"/>
      <c r="EN34" s="182" t="n"/>
      <c r="EO34" s="182" t="n"/>
      <c r="EP34" s="182" t="n"/>
      <c r="EQ34" s="182" t="n"/>
      <c r="ER34" s="182" t="n"/>
      <c r="ES34" s="182" t="n"/>
      <c r="ET34" s="182" t="n"/>
      <c r="EU34" s="182" t="n"/>
      <c r="EV34" s="182" t="n"/>
      <c r="EW34" s="182" t="n"/>
      <c r="EX34" s="182" t="n"/>
      <c r="EY34" s="182" t="n"/>
      <c r="EZ34" s="182" t="n"/>
      <c r="FA34" s="182" t="n"/>
      <c r="FB34" s="182" t="n"/>
      <c r="FC34" s="182" t="n"/>
      <c r="FD34" s="182" t="n"/>
      <c r="FE34" s="182" t="n"/>
      <c r="FF34" s="182" t="n"/>
      <c r="FG34" s="182" t="n"/>
      <c r="FH34" s="182" t="n"/>
      <c r="FI34" s="182" t="n"/>
      <c r="FJ34" s="182" t="n"/>
      <c r="FK34" s="182" t="n"/>
      <c r="FL34" s="182" t="n"/>
      <c r="FM34" s="182" t="n"/>
      <c r="FN34" s="182" t="n"/>
      <c r="FO34" s="184" t="n"/>
      <c r="FP34" s="182" t="n"/>
      <c r="FQ34" s="185">
        <f>SUM(F34:FP34)</f>
        <v/>
      </c>
      <c r="FR34" s="186">
        <f>E34-FQ34</f>
        <v/>
      </c>
    </row>
    <row r="35" ht="30" customHeight="1">
      <c r="A35" s="5" t="n">
        <v>34</v>
      </c>
      <c r="B35" s="179" t="n">
        <v>44690</v>
      </c>
      <c r="C35" s="105" t="inlineStr">
        <is>
          <t>DIGIKEY-4500662944/4500660802/
4500660825</t>
        </is>
      </c>
      <c r="D35" s="180" t="n">
        <v>44673</v>
      </c>
      <c r="E35" s="181">
        <f>214.3+23.56+19.63</f>
        <v/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2" t="n"/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2" t="n"/>
      <c r="EM35" s="182" t="n"/>
      <c r="EN35" s="182" t="n"/>
      <c r="EO35" s="182" t="n"/>
      <c r="EP35" s="182" t="n"/>
      <c r="EQ35" s="182" t="n"/>
      <c r="ER35" s="182" t="n"/>
      <c r="ES35" s="182" t="n"/>
      <c r="ET35" s="182" t="n"/>
      <c r="EU35" s="182" t="n"/>
      <c r="EV35" s="182" t="n"/>
      <c r="EW35" s="182" t="n"/>
      <c r="EX35" s="182" t="n"/>
      <c r="EY35" s="182" t="n"/>
      <c r="EZ35" s="182" t="n"/>
      <c r="FA35" s="182" t="n"/>
      <c r="FB35" s="182" t="n"/>
      <c r="FC35" s="182" t="n"/>
      <c r="FD35" s="182" t="n"/>
      <c r="FE35" s="183">
        <f>214.3+23.56+19.63</f>
        <v/>
      </c>
      <c r="FF35" s="182" t="n"/>
      <c r="FG35" s="182" t="n"/>
      <c r="FH35" s="182" t="n"/>
      <c r="FI35" s="182" t="n"/>
      <c r="FJ35" s="182" t="n"/>
      <c r="FK35" s="182" t="n"/>
      <c r="FL35" s="182" t="n"/>
      <c r="FM35" s="182" t="n"/>
      <c r="FN35" s="182" t="n"/>
      <c r="FO35" s="184" t="n"/>
      <c r="FP35" s="182" t="n"/>
      <c r="FQ35" s="185">
        <f>SUM(F35:FP35)</f>
        <v/>
      </c>
      <c r="FR35" s="186">
        <f>E35-FQ35</f>
        <v/>
      </c>
    </row>
    <row r="36" ht="18" customHeight="1">
      <c r="A36" s="5" t="n">
        <v>35</v>
      </c>
      <c r="B36" s="179" t="n">
        <v>44690</v>
      </c>
      <c r="C36" s="68" t="inlineStr">
        <is>
          <t>DIGIKEY-4500656471</t>
        </is>
      </c>
      <c r="D36" s="180" t="n">
        <v>44634</v>
      </c>
      <c r="E36" s="181" t="n">
        <v>14</v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3" t="n">
        <v>14</v>
      </c>
      <c r="DM36" s="182" t="n"/>
      <c r="DN36" s="182" t="n"/>
      <c r="DO36" s="182" t="n"/>
      <c r="DP36" s="182" t="n"/>
      <c r="DQ36" s="182" t="n"/>
      <c r="DR36" s="182" t="n"/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2" t="n"/>
      <c r="EM36" s="182" t="n"/>
      <c r="EN36" s="182" t="n"/>
      <c r="EO36" s="182" t="n"/>
      <c r="EP36" s="182" t="n"/>
      <c r="EQ36" s="182" t="n"/>
      <c r="ER36" s="182" t="n"/>
      <c r="ES36" s="182" t="n"/>
      <c r="ET36" s="182" t="n"/>
      <c r="EU36" s="182" t="n"/>
      <c r="EV36" s="182" t="n"/>
      <c r="EW36" s="182" t="n"/>
      <c r="EX36" s="182" t="n"/>
      <c r="EY36" s="182" t="n"/>
      <c r="EZ36" s="182" t="n"/>
      <c r="FA36" s="182" t="n"/>
      <c r="FB36" s="182" t="n"/>
      <c r="FC36" s="182" t="n"/>
      <c r="FD36" s="182" t="n"/>
      <c r="FE36" s="182" t="n"/>
      <c r="FF36" s="182" t="n"/>
      <c r="FG36" s="182" t="n"/>
      <c r="FH36" s="182" t="n"/>
      <c r="FI36" s="182" t="n"/>
      <c r="FJ36" s="182" t="n"/>
      <c r="FK36" s="182" t="n"/>
      <c r="FL36" s="182" t="n"/>
      <c r="FM36" s="182" t="n"/>
      <c r="FN36" s="182" t="n"/>
      <c r="FO36" s="184" t="n"/>
      <c r="FP36" s="182" t="n"/>
      <c r="FQ36" s="185">
        <f>SUM(F36:FP36)</f>
        <v/>
      </c>
      <c r="FR36" s="186">
        <f>E36-FQ36</f>
        <v/>
      </c>
    </row>
    <row r="37" ht="18" customHeight="1">
      <c r="A37" s="5" t="n">
        <v>36</v>
      </c>
      <c r="B37" s="179" t="n">
        <v>44690</v>
      </c>
      <c r="C37" s="68" t="inlineStr">
        <is>
          <t>DIGIKEY-4500657508</t>
        </is>
      </c>
      <c r="D37" s="180" t="n">
        <v>44638</v>
      </c>
      <c r="E37" s="181" t="n">
        <v>241.35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2" t="n"/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2" t="n"/>
      <c r="EF37" s="182" t="n"/>
      <c r="EG37" s="182" t="n"/>
      <c r="EH37" s="182" t="n"/>
      <c r="EI37" s="182" t="n"/>
      <c r="EJ37" s="182" t="n"/>
      <c r="EK37" s="182" t="n"/>
      <c r="EL37" s="182" t="n"/>
      <c r="EM37" s="182" t="n"/>
      <c r="EN37" s="182" t="n"/>
      <c r="EO37" s="182" t="n"/>
      <c r="EP37" s="182" t="n"/>
      <c r="EQ37" s="182" t="n"/>
      <c r="ER37" s="182" t="n"/>
      <c r="ES37" s="182" t="n"/>
      <c r="ET37" s="182" t="n"/>
      <c r="EU37" s="182" t="n"/>
      <c r="EV37" s="182" t="n"/>
      <c r="EW37" s="182" t="n"/>
      <c r="EX37" s="182" t="n"/>
      <c r="EY37" s="182" t="n"/>
      <c r="EZ37" s="182" t="n"/>
      <c r="FA37" s="182" t="n"/>
      <c r="FB37" s="182" t="n"/>
      <c r="FC37" s="182" t="n"/>
      <c r="FD37" s="182" t="n"/>
      <c r="FE37" s="182" t="n"/>
      <c r="FF37" s="182" t="n"/>
      <c r="FG37" s="182" t="n"/>
      <c r="FH37" s="182" t="n"/>
      <c r="FI37" s="182" t="n"/>
      <c r="FJ37" s="182" t="n"/>
      <c r="FK37" s="182" t="n"/>
      <c r="FL37" s="183" t="n">
        <v>241.35</v>
      </c>
      <c r="FM37" s="183" t="n"/>
      <c r="FN37" s="182" t="n"/>
      <c r="FO37" s="184" t="n"/>
      <c r="FP37" s="182" t="n"/>
      <c r="FQ37" s="185">
        <f>SUM(F37:FP37)</f>
        <v/>
      </c>
      <c r="FR37" s="186">
        <f>E37-FQ37</f>
        <v/>
      </c>
    </row>
    <row r="38" ht="18" customHeight="1">
      <c r="A38" s="5" t="n">
        <v>37</v>
      </c>
      <c r="B38" s="179" t="n">
        <v>44690</v>
      </c>
      <c r="C38" s="68" t="inlineStr">
        <is>
          <t>DIGIKEY-4500658236</t>
        </is>
      </c>
      <c r="D38" s="180" t="n">
        <v>44642</v>
      </c>
      <c r="E38" s="181" t="n">
        <v>227.52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2" t="n"/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2" t="n"/>
      <c r="EI38" s="182" t="n"/>
      <c r="EJ38" s="182" t="n"/>
      <c r="EK38" s="182" t="n"/>
      <c r="EL38" s="182" t="n"/>
      <c r="EM38" s="182" t="n"/>
      <c r="EN38" s="182" t="n"/>
      <c r="EO38" s="182" t="n"/>
      <c r="EP38" s="182" t="n"/>
      <c r="EQ38" s="182" t="n"/>
      <c r="ER38" s="182" t="n"/>
      <c r="ES38" s="182" t="n"/>
      <c r="ET38" s="182" t="n"/>
      <c r="EU38" s="182" t="n"/>
      <c r="EV38" s="182" t="n"/>
      <c r="EW38" s="182" t="n"/>
      <c r="EX38" s="182" t="n"/>
      <c r="EY38" s="182" t="n"/>
      <c r="EZ38" s="182" t="n"/>
      <c r="FA38" s="182" t="n"/>
      <c r="FB38" s="182" t="n"/>
      <c r="FC38" s="182" t="n"/>
      <c r="FD38" s="182" t="n"/>
      <c r="FE38" s="182" t="n"/>
      <c r="FF38" s="183" t="n">
        <v>227.52</v>
      </c>
      <c r="FG38" s="182" t="n"/>
      <c r="FH38" s="182" t="n"/>
      <c r="FI38" s="182" t="n"/>
      <c r="FJ38" s="182" t="n"/>
      <c r="FK38" s="182" t="n"/>
      <c r="FL38" s="182" t="n"/>
      <c r="FM38" s="182" t="n"/>
      <c r="FN38" s="182" t="n"/>
      <c r="FO38" s="184" t="n"/>
      <c r="FP38" s="182" t="n"/>
      <c r="FQ38" s="185">
        <f>SUM(F38:FP38)</f>
        <v/>
      </c>
      <c r="FR38" s="186">
        <f>E38-FQ38</f>
        <v/>
      </c>
    </row>
    <row r="39" ht="18" customHeight="1">
      <c r="A39" s="5" t="n">
        <v>38</v>
      </c>
      <c r="B39" s="179" t="n">
        <v>44690</v>
      </c>
      <c r="C39" s="68" t="inlineStr">
        <is>
          <t>DIGIKEY-4500658699/4500662311</t>
        </is>
      </c>
      <c r="D39" s="180" t="n">
        <v>44644</v>
      </c>
      <c r="E39" s="181">
        <f>7.25+7.5</f>
        <v/>
      </c>
      <c r="F39" s="182" t="n"/>
      <c r="G39" s="182" t="n"/>
      <c r="H39" s="182" t="n"/>
      <c r="I39" s="182" t="n"/>
      <c r="J39" s="182" t="n"/>
      <c r="K39" s="182" t="n"/>
      <c r="L39" s="182" t="n"/>
      <c r="M39" s="182" t="n"/>
      <c r="N39" s="182" t="n"/>
      <c r="O39" s="182" t="n"/>
      <c r="P39" s="182" t="n"/>
      <c r="Q39" s="182" t="n"/>
      <c r="R39" s="182" t="n"/>
      <c r="S39" s="182" t="n"/>
      <c r="T39" s="182" t="n"/>
      <c r="U39" s="182" t="n"/>
      <c r="V39" s="182" t="n"/>
      <c r="W39" s="182" t="n"/>
      <c r="X39" s="182" t="n"/>
      <c r="Y39" s="182" t="n"/>
      <c r="Z39" s="182" t="n"/>
      <c r="AA39" s="182" t="n"/>
      <c r="AB39" s="182" t="n"/>
      <c r="AC39" s="182" t="n"/>
      <c r="AD39" s="182" t="n"/>
      <c r="AE39" s="182" t="n"/>
      <c r="AF39" s="182" t="n"/>
      <c r="AG39" s="182" t="n"/>
      <c r="AH39" s="182" t="n"/>
      <c r="AI39" s="182" t="n"/>
      <c r="AJ39" s="182" t="n"/>
      <c r="AK39" s="182" t="n"/>
      <c r="AL39" s="182" t="n"/>
      <c r="AM39" s="182" t="n"/>
      <c r="AN39" s="182" t="n"/>
      <c r="AO39" s="182" t="n"/>
      <c r="AP39" s="182" t="n"/>
      <c r="AQ39" s="182" t="n"/>
      <c r="AR39" s="182" t="n"/>
      <c r="AS39" s="182" t="n"/>
      <c r="AT39" s="182" t="n"/>
      <c r="AU39" s="182" t="n"/>
      <c r="AV39" s="182" t="n"/>
      <c r="AW39" s="182" t="n"/>
      <c r="AX39" s="182" t="n"/>
      <c r="AY39" s="182" t="n"/>
      <c r="AZ39" s="183">
        <f>7.25+7.5</f>
        <v/>
      </c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2" t="n"/>
      <c r="BU39" s="182" t="n"/>
      <c r="BV39" s="182" t="n"/>
      <c r="BW39" s="182" t="n"/>
      <c r="BX39" s="182" t="n"/>
      <c r="BY39" s="182" t="n"/>
      <c r="BZ39" s="182" t="n"/>
      <c r="CA39" s="182" t="n"/>
      <c r="CB39" s="182" t="n"/>
      <c r="CC39" s="182" t="n"/>
      <c r="CD39" s="182" t="n"/>
      <c r="CE39" s="182" t="n"/>
      <c r="CF39" s="182" t="n"/>
      <c r="CG39" s="182" t="n"/>
      <c r="CH39" s="182" t="n"/>
      <c r="CI39" s="182" t="n"/>
      <c r="CJ39" s="182" t="n"/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2" t="n"/>
      <c r="CW39" s="182" t="n"/>
      <c r="CX39" s="182" t="n"/>
      <c r="CY39" s="182" t="n"/>
      <c r="CZ39" s="182" t="n"/>
      <c r="DA39" s="182" t="n"/>
      <c r="DB39" s="182" t="n"/>
      <c r="DC39" s="182" t="n"/>
      <c r="DD39" s="182" t="n"/>
      <c r="DE39" s="182" t="n"/>
      <c r="DF39" s="182" t="n"/>
      <c r="DG39" s="182" t="n"/>
      <c r="DH39" s="182" t="n"/>
      <c r="DI39" s="182" t="n"/>
      <c r="DJ39" s="182" t="n"/>
      <c r="DK39" s="182" t="n"/>
      <c r="DL39" s="182" t="n"/>
      <c r="DM39" s="182" t="n"/>
      <c r="DN39" s="182" t="n"/>
      <c r="DO39" s="182" t="n"/>
      <c r="DP39" s="182" t="n"/>
      <c r="DQ39" s="182" t="n"/>
      <c r="DR39" s="182" t="n"/>
      <c r="DS39" s="182" t="n"/>
      <c r="DT39" s="182" t="n"/>
      <c r="DU39" s="182" t="n"/>
      <c r="DV39" s="182" t="n"/>
      <c r="DW39" s="182" t="n"/>
      <c r="DX39" s="182" t="n"/>
      <c r="DY39" s="182" t="n"/>
      <c r="DZ39" s="182" t="n"/>
      <c r="EA39" s="182" t="n"/>
      <c r="EB39" s="182" t="n"/>
      <c r="EC39" s="182" t="n"/>
      <c r="ED39" s="182" t="n"/>
      <c r="EE39" s="182" t="n"/>
      <c r="EF39" s="182" t="n"/>
      <c r="EG39" s="182" t="n"/>
      <c r="EH39" s="182" t="n"/>
      <c r="EI39" s="182" t="n"/>
      <c r="EJ39" s="182" t="n"/>
      <c r="EK39" s="182" t="n"/>
      <c r="EL39" s="182" t="n"/>
      <c r="EM39" s="182" t="n"/>
      <c r="EN39" s="182" t="n"/>
      <c r="EO39" s="182" t="n"/>
      <c r="EP39" s="182" t="n"/>
      <c r="EQ39" s="182" t="n"/>
      <c r="ER39" s="182" t="n"/>
      <c r="ES39" s="182" t="n"/>
      <c r="ET39" s="182" t="n"/>
      <c r="EU39" s="182" t="n"/>
      <c r="EV39" s="182" t="n"/>
      <c r="EW39" s="182" t="n"/>
      <c r="EX39" s="182" t="n"/>
      <c r="EY39" s="182" t="n"/>
      <c r="EZ39" s="182" t="n"/>
      <c r="FA39" s="182" t="n"/>
      <c r="FB39" s="182" t="n"/>
      <c r="FC39" s="182" t="n"/>
      <c r="FD39" s="182" t="n"/>
      <c r="FE39" s="182" t="n"/>
      <c r="FF39" s="182" t="n"/>
      <c r="FG39" s="182" t="n"/>
      <c r="FH39" s="182" t="n"/>
      <c r="FI39" s="182" t="n"/>
      <c r="FJ39" s="182" t="n"/>
      <c r="FK39" s="182" t="n"/>
      <c r="FL39" s="182" t="n"/>
      <c r="FM39" s="182" t="n"/>
      <c r="FN39" s="182" t="n"/>
      <c r="FO39" s="184" t="n"/>
      <c r="FP39" s="182" t="n"/>
      <c r="FQ39" s="185">
        <f>SUM(F39:FP39)</f>
        <v/>
      </c>
      <c r="FR39" s="186">
        <f>E39-FQ39</f>
        <v/>
      </c>
    </row>
    <row r="40" ht="30" customHeight="1">
      <c r="A40" s="5" t="n">
        <v>39</v>
      </c>
      <c r="B40" s="179" t="n">
        <v>44690</v>
      </c>
      <c r="C40" s="105" t="inlineStr">
        <is>
          <t>DIGIKEY-4500659085/4500661255/
4500661268/4500661273</t>
        </is>
      </c>
      <c r="D40" s="180" t="n">
        <v>44645</v>
      </c>
      <c r="E40" s="181">
        <f>40.45+48.13+153.3+70.32</f>
        <v/>
      </c>
      <c r="F40" s="182" t="n"/>
      <c r="G40" s="182" t="n"/>
      <c r="H40" s="182" t="n"/>
      <c r="I40" s="182" t="n"/>
      <c r="J40" s="182" t="n"/>
      <c r="K40" s="182" t="n"/>
      <c r="L40" s="182" t="n"/>
      <c r="M40" s="182" t="n"/>
      <c r="N40" s="182" t="n"/>
      <c r="O40" s="182" t="n"/>
      <c r="P40" s="182" t="n"/>
      <c r="Q40" s="182" t="n"/>
      <c r="R40" s="182" t="n"/>
      <c r="S40" s="182" t="n"/>
      <c r="T40" s="182" t="n"/>
      <c r="U40" s="182" t="n"/>
      <c r="V40" s="182" t="n"/>
      <c r="W40" s="182" t="n"/>
      <c r="X40" s="182" t="n"/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2" t="n"/>
      <c r="AK40" s="182" t="n"/>
      <c r="AL40" s="182" t="n"/>
      <c r="AM40" s="182" t="n"/>
      <c r="AN40" s="182" t="n"/>
      <c r="AO40" s="182" t="n"/>
      <c r="AP40" s="182" t="n"/>
      <c r="AQ40" s="182" t="n"/>
      <c r="AR40" s="182" t="n"/>
      <c r="AS40" s="182" t="n"/>
      <c r="AT40" s="182" t="n"/>
      <c r="AU40" s="182" t="n"/>
      <c r="AV40" s="182" t="n"/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2" t="n"/>
      <c r="BI40" s="182" t="n"/>
      <c r="BJ40" s="182" t="n"/>
      <c r="BK40" s="182" t="n"/>
      <c r="BL40" s="182" t="n"/>
      <c r="BM40" s="182" t="n"/>
      <c r="BN40" s="182" t="n"/>
      <c r="BO40" s="182" t="n"/>
      <c r="BP40" s="182" t="n"/>
      <c r="BQ40" s="182" t="n"/>
      <c r="BR40" s="182" t="n"/>
      <c r="BS40" s="182" t="n"/>
      <c r="BT40" s="182" t="n"/>
      <c r="BU40" s="182" t="n"/>
      <c r="BV40" s="182" t="n"/>
      <c r="BW40" s="182" t="n"/>
      <c r="BX40" s="182" t="n"/>
      <c r="BY40" s="182" t="n"/>
      <c r="BZ40" s="182" t="n"/>
      <c r="CA40" s="182" t="n"/>
      <c r="CB40" s="182" t="n"/>
      <c r="CC40" s="182" t="n"/>
      <c r="CD40" s="182" t="n"/>
      <c r="CE40" s="182" t="n"/>
      <c r="CF40" s="182" t="n"/>
      <c r="CG40" s="182" t="n"/>
      <c r="CH40" s="182" t="n"/>
      <c r="CI40" s="182" t="n"/>
      <c r="CJ40" s="182" t="n"/>
      <c r="CK40" s="182" t="n"/>
      <c r="CL40" s="182" t="n"/>
      <c r="CM40" s="182" t="n"/>
      <c r="CN40" s="182" t="n"/>
      <c r="CO40" s="182" t="n"/>
      <c r="CP40" s="182" t="n"/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2" t="n"/>
      <c r="CZ40" s="182" t="n"/>
      <c r="DA40" s="182" t="n"/>
      <c r="DB40" s="182" t="n"/>
      <c r="DC40" s="182" t="n"/>
      <c r="DD40" s="182" t="n"/>
      <c r="DE40" s="182" t="n"/>
      <c r="DF40" s="182" t="n"/>
      <c r="DG40" s="182" t="n"/>
      <c r="DH40" s="182" t="n"/>
      <c r="DI40" s="182" t="n"/>
      <c r="DJ40" s="182" t="n"/>
      <c r="DK40" s="182" t="n"/>
      <c r="DL40" s="182" t="n"/>
      <c r="DM40" s="182" t="n"/>
      <c r="DN40" s="182" t="n"/>
      <c r="DO40" s="182" t="n"/>
      <c r="DP40" s="182" t="n"/>
      <c r="DQ40" s="182" t="n"/>
      <c r="DR40" s="182" t="n"/>
      <c r="DS40" s="182" t="n"/>
      <c r="DT40" s="182" t="n"/>
      <c r="DU40" s="182" t="n"/>
      <c r="DV40" s="182" t="n"/>
      <c r="DW40" s="182" t="n"/>
      <c r="DX40" s="182" t="n"/>
      <c r="DY40" s="182" t="n"/>
      <c r="DZ40" s="182" t="n"/>
      <c r="EA40" s="182" t="n"/>
      <c r="EB40" s="182" t="n"/>
      <c r="EC40" s="182" t="n"/>
      <c r="ED40" s="182" t="n"/>
      <c r="EE40" s="182" t="n"/>
      <c r="EF40" s="182" t="n"/>
      <c r="EG40" s="182" t="n"/>
      <c r="EH40" s="182" t="n"/>
      <c r="EI40" s="182" t="n"/>
      <c r="EJ40" s="182" t="n"/>
      <c r="EK40" s="182" t="n"/>
      <c r="EL40" s="182" t="n"/>
      <c r="EM40" s="182" t="n"/>
      <c r="EN40" s="182" t="n"/>
      <c r="EO40" s="182" t="n"/>
      <c r="EP40" s="182" t="n"/>
      <c r="EQ40" s="182" t="n"/>
      <c r="ER40" s="182" t="n"/>
      <c r="ES40" s="182" t="n"/>
      <c r="ET40" s="182" t="n"/>
      <c r="EU40" s="182" t="n"/>
      <c r="EV40" s="182" t="n"/>
      <c r="EW40" s="182" t="n"/>
      <c r="EX40" s="182" t="n"/>
      <c r="EY40" s="182" t="n"/>
      <c r="EZ40" s="182" t="n"/>
      <c r="FA40" s="182" t="n"/>
      <c r="FB40" s="182" t="n"/>
      <c r="FC40" s="183">
        <f>40.45+48.13+153.3+70.32</f>
        <v/>
      </c>
      <c r="FD40" s="182" t="n"/>
      <c r="FE40" s="182" t="n"/>
      <c r="FF40" s="182" t="n"/>
      <c r="FG40" s="182" t="n"/>
      <c r="FH40" s="182" t="n"/>
      <c r="FI40" s="182" t="n"/>
      <c r="FJ40" s="182" t="n"/>
      <c r="FK40" s="182" t="n"/>
      <c r="FL40" s="182" t="n"/>
      <c r="FM40" s="182" t="n"/>
      <c r="FN40" s="182" t="n"/>
      <c r="FO40" s="184" t="n"/>
      <c r="FP40" s="182" t="n"/>
      <c r="FQ40" s="185">
        <f>SUM(F40:FP40)</f>
        <v/>
      </c>
      <c r="FR40" s="186">
        <f>E40-FQ40</f>
        <v/>
      </c>
    </row>
    <row r="41" ht="18" customHeight="1">
      <c r="A41" s="5" t="n">
        <v>40</v>
      </c>
      <c r="B41" s="179" t="n">
        <v>44690</v>
      </c>
      <c r="C41" s="68" t="inlineStr">
        <is>
          <t>DIGIKEY-4500659620</t>
        </is>
      </c>
      <c r="D41" s="180" t="n">
        <v>44650</v>
      </c>
      <c r="E41" s="181" t="n">
        <v>15.67</v>
      </c>
      <c r="F41" s="182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3" t="n">
        <v>15.67</v>
      </c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2" t="n"/>
      <c r="AC41" s="182" t="n"/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2" t="n"/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2" t="n"/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2" t="n"/>
      <c r="BW41" s="182" t="n"/>
      <c r="BX41" s="182" t="n"/>
      <c r="BY41" s="182" t="n"/>
      <c r="BZ41" s="182" t="n"/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2" t="n"/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2" t="n"/>
      <c r="DF41" s="182" t="n"/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2" t="n"/>
      <c r="DQ41" s="182" t="n"/>
      <c r="DR41" s="182" t="n"/>
      <c r="DS41" s="182" t="n"/>
      <c r="DT41" s="182" t="n"/>
      <c r="DU41" s="182" t="n"/>
      <c r="DV41" s="182" t="n"/>
      <c r="DW41" s="182" t="n"/>
      <c r="DX41" s="182" t="n"/>
      <c r="DY41" s="182" t="n"/>
      <c r="DZ41" s="182" t="n"/>
      <c r="EA41" s="182" t="n"/>
      <c r="EB41" s="182" t="n"/>
      <c r="EC41" s="182" t="n"/>
      <c r="ED41" s="182" t="n"/>
      <c r="EE41" s="182" t="n"/>
      <c r="EF41" s="182" t="n"/>
      <c r="EG41" s="182" t="n"/>
      <c r="EH41" s="182" t="n"/>
      <c r="EI41" s="182" t="n"/>
      <c r="EJ41" s="182" t="n"/>
      <c r="EK41" s="182" t="n"/>
      <c r="EL41" s="182" t="n"/>
      <c r="EM41" s="182" t="n"/>
      <c r="EN41" s="182" t="n"/>
      <c r="EO41" s="182" t="n"/>
      <c r="EP41" s="182" t="n"/>
      <c r="EQ41" s="182" t="n"/>
      <c r="ER41" s="182" t="n"/>
      <c r="ES41" s="182" t="n"/>
      <c r="ET41" s="182" t="n"/>
      <c r="EU41" s="182" t="n"/>
      <c r="EV41" s="182" t="n"/>
      <c r="EW41" s="182" t="n"/>
      <c r="EX41" s="182" t="n"/>
      <c r="EY41" s="182" t="n"/>
      <c r="EZ41" s="182" t="n"/>
      <c r="FA41" s="182" t="n"/>
      <c r="FB41" s="182" t="n"/>
      <c r="FC41" s="182" t="n"/>
      <c r="FD41" s="182" t="n"/>
      <c r="FE41" s="182" t="n"/>
      <c r="FF41" s="182" t="n"/>
      <c r="FG41" s="182" t="n"/>
      <c r="FH41" s="182" t="n"/>
      <c r="FI41" s="182" t="n"/>
      <c r="FJ41" s="182" t="n"/>
      <c r="FK41" s="182" t="n"/>
      <c r="FL41" s="182" t="n"/>
      <c r="FM41" s="182" t="n"/>
      <c r="FN41" s="182" t="n"/>
      <c r="FO41" s="184" t="n"/>
      <c r="FP41" s="182" t="n"/>
      <c r="FQ41" s="185">
        <f>SUM(F41:FP41)</f>
        <v/>
      </c>
      <c r="FR41" s="186">
        <f>E41-FQ41</f>
        <v/>
      </c>
    </row>
    <row r="42" ht="18" customHeight="1">
      <c r="A42" s="5" t="n">
        <v>41</v>
      </c>
      <c r="B42" s="179" t="n">
        <v>44690</v>
      </c>
      <c r="C42" s="68" t="inlineStr">
        <is>
          <t>DIGIKEY-4500660513/4500661572</t>
        </is>
      </c>
      <c r="D42" s="180" t="n">
        <v>44652</v>
      </c>
      <c r="E42" s="181">
        <f>9.62+5.31</f>
        <v/>
      </c>
      <c r="F42" s="182" t="n"/>
      <c r="G42" s="182" t="n"/>
      <c r="H42" s="182" t="n"/>
      <c r="I42" s="182" t="n"/>
      <c r="J42" s="182" t="n"/>
      <c r="K42" s="182" t="n"/>
      <c r="L42" s="182" t="n"/>
      <c r="M42" s="182" t="n"/>
      <c r="N42" s="182" t="n"/>
      <c r="O42" s="182" t="n"/>
      <c r="P42" s="182" t="n"/>
      <c r="Q42" s="182" t="n"/>
      <c r="R42" s="182" t="n"/>
      <c r="S42" s="182" t="n"/>
      <c r="T42" s="182" t="n"/>
      <c r="U42" s="182" t="n"/>
      <c r="V42" s="182" t="n"/>
      <c r="W42" s="182" t="n"/>
      <c r="X42" s="182" t="n"/>
      <c r="Y42" s="182" t="n"/>
      <c r="Z42" s="182" t="n"/>
      <c r="AA42" s="182" t="n"/>
      <c r="AB42" s="182" t="n"/>
      <c r="AC42" s="182" t="n"/>
      <c r="AD42" s="182" t="n"/>
      <c r="AE42" s="182" t="n"/>
      <c r="AF42" s="182" t="n"/>
      <c r="AG42" s="182" t="n"/>
      <c r="AH42" s="183">
        <f>9.62+5.31</f>
        <v/>
      </c>
      <c r="AI42" s="182" t="n"/>
      <c r="AJ42" s="182" t="n"/>
      <c r="AK42" s="182" t="n"/>
      <c r="AL42" s="182" t="n"/>
      <c r="AM42" s="182" t="n"/>
      <c r="AN42" s="182" t="n"/>
      <c r="AO42" s="182" t="n"/>
      <c r="AP42" s="182" t="n"/>
      <c r="AQ42" s="182" t="n"/>
      <c r="AR42" s="182" t="n"/>
      <c r="AS42" s="182" t="n"/>
      <c r="AT42" s="182" t="n"/>
      <c r="AU42" s="182" t="n"/>
      <c r="AV42" s="182" t="n"/>
      <c r="AW42" s="182" t="n"/>
      <c r="AX42" s="182" t="n"/>
      <c r="AY42" s="182" t="n"/>
      <c r="AZ42" s="182" t="n"/>
      <c r="BA42" s="182" t="n"/>
      <c r="BB42" s="182" t="n"/>
      <c r="BC42" s="182" t="n"/>
      <c r="BD42" s="182" t="n"/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2" t="n"/>
      <c r="BW42" s="182" t="n"/>
      <c r="BX42" s="182" t="n"/>
      <c r="BY42" s="182" t="n"/>
      <c r="BZ42" s="182" t="n"/>
      <c r="CA42" s="182" t="n"/>
      <c r="CB42" s="182" t="n"/>
      <c r="CC42" s="182" t="n"/>
      <c r="CD42" s="182" t="n"/>
      <c r="CE42" s="182" t="n"/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2" t="n"/>
      <c r="CY42" s="182" t="n"/>
      <c r="CZ42" s="182" t="n"/>
      <c r="DA42" s="182" t="n"/>
      <c r="DB42" s="182" t="n"/>
      <c r="DC42" s="182" t="n"/>
      <c r="DD42" s="182" t="n"/>
      <c r="DE42" s="182" t="n"/>
      <c r="DF42" s="182" t="n"/>
      <c r="DG42" s="182" t="n"/>
      <c r="DH42" s="182" t="n"/>
      <c r="DI42" s="182" t="n"/>
      <c r="DJ42" s="182" t="n"/>
      <c r="DK42" s="182" t="n"/>
      <c r="DL42" s="182" t="n"/>
      <c r="DM42" s="182" t="n"/>
      <c r="DN42" s="182" t="n"/>
      <c r="DO42" s="182" t="n"/>
      <c r="DP42" s="182" t="n"/>
      <c r="DQ42" s="182" t="n"/>
      <c r="DR42" s="182" t="n"/>
      <c r="DS42" s="182" t="n"/>
      <c r="DT42" s="182" t="n"/>
      <c r="DU42" s="182" t="n"/>
      <c r="DV42" s="182" t="n"/>
      <c r="DW42" s="182" t="n"/>
      <c r="DX42" s="182" t="n"/>
      <c r="DY42" s="182" t="n"/>
      <c r="DZ42" s="182" t="n"/>
      <c r="EA42" s="182" t="n"/>
      <c r="EB42" s="182" t="n"/>
      <c r="EC42" s="182" t="n"/>
      <c r="ED42" s="182" t="n"/>
      <c r="EE42" s="182" t="n"/>
      <c r="EF42" s="182" t="n"/>
      <c r="EG42" s="182" t="n"/>
      <c r="EH42" s="182" t="n"/>
      <c r="EI42" s="182" t="n"/>
      <c r="EJ42" s="182" t="n"/>
      <c r="EK42" s="182" t="n"/>
      <c r="EL42" s="182" t="n"/>
      <c r="EM42" s="182" t="n"/>
      <c r="EN42" s="182" t="n"/>
      <c r="EO42" s="182" t="n"/>
      <c r="EP42" s="182" t="n"/>
      <c r="EQ42" s="182" t="n"/>
      <c r="ER42" s="182" t="n"/>
      <c r="ES42" s="182" t="n"/>
      <c r="ET42" s="182" t="n"/>
      <c r="EU42" s="182" t="n"/>
      <c r="EV42" s="182" t="n"/>
      <c r="EW42" s="182" t="n"/>
      <c r="EX42" s="182" t="n"/>
      <c r="EY42" s="182" t="n"/>
      <c r="EZ42" s="182" t="n"/>
      <c r="FA42" s="182" t="n"/>
      <c r="FB42" s="182" t="n"/>
      <c r="FC42" s="182" t="n"/>
      <c r="FD42" s="182" t="n"/>
      <c r="FE42" s="182" t="n"/>
      <c r="FF42" s="182" t="n"/>
      <c r="FG42" s="182" t="n"/>
      <c r="FH42" s="182" t="n"/>
      <c r="FI42" s="182" t="n"/>
      <c r="FJ42" s="182" t="n"/>
      <c r="FK42" s="182" t="n"/>
      <c r="FL42" s="182" t="n"/>
      <c r="FM42" s="182" t="n"/>
      <c r="FN42" s="182" t="n"/>
      <c r="FO42" s="184" t="n"/>
      <c r="FP42" s="182" t="n"/>
      <c r="FQ42" s="185">
        <f>SUM(F42:FP42)</f>
        <v/>
      </c>
      <c r="FR42" s="186">
        <f>E42-FQ42</f>
        <v/>
      </c>
    </row>
    <row r="43" ht="18" customHeight="1">
      <c r="A43" s="5" t="n">
        <v>42</v>
      </c>
      <c r="B43" s="179" t="n">
        <v>44690</v>
      </c>
      <c r="C43" s="68" t="inlineStr">
        <is>
          <t>DIGIKEY-4500660765</t>
        </is>
      </c>
      <c r="D43" s="180" t="n">
        <v>44655</v>
      </c>
      <c r="E43" s="181" t="n">
        <v>75.41</v>
      </c>
      <c r="F43" s="182" t="n"/>
      <c r="G43" s="182" t="n"/>
      <c r="H43" s="182" t="n"/>
      <c r="I43" s="182" t="n"/>
      <c r="J43" s="182" t="n"/>
      <c r="K43" s="182" t="n"/>
      <c r="L43" s="182" t="n"/>
      <c r="M43" s="182" t="n"/>
      <c r="N43" s="182" t="n"/>
      <c r="O43" s="182" t="n"/>
      <c r="P43" s="182" t="n"/>
      <c r="Q43" s="182" t="n"/>
      <c r="R43" s="182" t="n"/>
      <c r="S43" s="182" t="n"/>
      <c r="T43" s="182" t="n"/>
      <c r="U43" s="182" t="n"/>
      <c r="V43" s="182" t="n"/>
      <c r="W43" s="182" t="n"/>
      <c r="X43" s="182" t="n"/>
      <c r="Y43" s="182" t="n"/>
      <c r="Z43" s="182" t="n"/>
      <c r="AA43" s="182" t="n"/>
      <c r="AB43" s="182" t="n"/>
      <c r="AC43" s="182" t="n"/>
      <c r="AD43" s="182" t="n"/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2" t="n"/>
      <c r="BR43" s="182" t="n"/>
      <c r="BS43" s="182" t="n"/>
      <c r="BT43" s="182" t="n"/>
      <c r="BU43" s="182" t="n"/>
      <c r="BV43" s="182" t="n"/>
      <c r="BW43" s="182" t="n"/>
      <c r="BX43" s="182" t="n"/>
      <c r="BY43" s="182" t="n"/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3" t="n">
        <v>75.41</v>
      </c>
      <c r="CM43" s="182" t="n"/>
      <c r="CN43" s="182" t="n"/>
      <c r="CO43" s="182" t="n"/>
      <c r="CP43" s="182" t="n"/>
      <c r="CQ43" s="182" t="n"/>
      <c r="CR43" s="182" t="n"/>
      <c r="CS43" s="182" t="n"/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2" t="n"/>
      <c r="DG43" s="182" t="n"/>
      <c r="DH43" s="182" t="n"/>
      <c r="DI43" s="182" t="n"/>
      <c r="DJ43" s="182" t="n"/>
      <c r="DK43" s="182" t="n"/>
      <c r="DL43" s="182" t="n"/>
      <c r="DM43" s="182" t="n"/>
      <c r="DN43" s="182" t="n"/>
      <c r="DO43" s="182" t="n"/>
      <c r="DP43" s="182" t="n"/>
      <c r="DQ43" s="182" t="n"/>
      <c r="DR43" s="182" t="n"/>
      <c r="DS43" s="182" t="n"/>
      <c r="DT43" s="182" t="n"/>
      <c r="DU43" s="182" t="n"/>
      <c r="DV43" s="182" t="n"/>
      <c r="DW43" s="182" t="n"/>
      <c r="DX43" s="182" t="n"/>
      <c r="DY43" s="182" t="n"/>
      <c r="DZ43" s="182" t="n"/>
      <c r="EA43" s="182" t="n"/>
      <c r="EB43" s="182" t="n"/>
      <c r="EC43" s="182" t="n"/>
      <c r="ED43" s="182" t="n"/>
      <c r="EE43" s="182" t="n"/>
      <c r="EF43" s="182" t="n"/>
      <c r="EG43" s="182" t="n"/>
      <c r="EH43" s="182" t="n"/>
      <c r="EI43" s="182" t="n"/>
      <c r="EJ43" s="182" t="n"/>
      <c r="EK43" s="182" t="n"/>
      <c r="EL43" s="182" t="n"/>
      <c r="EM43" s="182" t="n"/>
      <c r="EN43" s="182" t="n"/>
      <c r="EO43" s="182" t="n"/>
      <c r="EP43" s="182" t="n"/>
      <c r="EQ43" s="182" t="n"/>
      <c r="ER43" s="182" t="n"/>
      <c r="ES43" s="182" t="n"/>
      <c r="ET43" s="182" t="n"/>
      <c r="EU43" s="182" t="n"/>
      <c r="EV43" s="182" t="n"/>
      <c r="EW43" s="182" t="n"/>
      <c r="EX43" s="182" t="n"/>
      <c r="EY43" s="182" t="n"/>
      <c r="EZ43" s="182" t="n"/>
      <c r="FA43" s="182" t="n"/>
      <c r="FB43" s="182" t="n"/>
      <c r="FC43" s="182" t="n"/>
      <c r="FD43" s="182" t="n"/>
      <c r="FE43" s="182" t="n"/>
      <c r="FF43" s="182" t="n"/>
      <c r="FG43" s="182" t="n"/>
      <c r="FH43" s="182" t="n"/>
      <c r="FI43" s="182" t="n"/>
      <c r="FJ43" s="182" t="n"/>
      <c r="FK43" s="182" t="n"/>
      <c r="FL43" s="182" t="n"/>
      <c r="FM43" s="182" t="n"/>
      <c r="FN43" s="182" t="n"/>
      <c r="FO43" s="184" t="n"/>
      <c r="FP43" s="182" t="n"/>
      <c r="FQ43" s="185">
        <f>SUM(F43:FP43)</f>
        <v/>
      </c>
      <c r="FR43" s="186">
        <f>E43-FQ43</f>
        <v/>
      </c>
    </row>
    <row r="44" ht="18" customHeight="1">
      <c r="A44" s="5" t="n">
        <v>43</v>
      </c>
      <c r="B44" s="179" t="n">
        <v>44690</v>
      </c>
      <c r="C44" s="68" t="inlineStr">
        <is>
          <t>DIGIKEY-4500660804</t>
        </is>
      </c>
      <c r="D44" s="180" t="n">
        <v>44655</v>
      </c>
      <c r="E44" s="181" t="n">
        <v>6.68</v>
      </c>
      <c r="F44" s="182" t="n"/>
      <c r="G44" s="182" t="n"/>
      <c r="H44" s="182" t="n"/>
      <c r="I44" s="182" t="n"/>
      <c r="J44" s="182" t="n"/>
      <c r="K44" s="182" t="n"/>
      <c r="L44" s="182" t="n"/>
      <c r="M44" s="182" t="n"/>
      <c r="N44" s="182" t="n"/>
      <c r="O44" s="182" t="n"/>
      <c r="P44" s="182" t="n"/>
      <c r="Q44" s="182" t="n"/>
      <c r="R44" s="182" t="n"/>
      <c r="S44" s="182" t="n"/>
      <c r="T44" s="182" t="n"/>
      <c r="U44" s="182" t="n"/>
      <c r="V44" s="182" t="n"/>
      <c r="W44" s="182" t="n"/>
      <c r="X44" s="182" t="n"/>
      <c r="Y44" s="182" t="n"/>
      <c r="Z44" s="182" t="n"/>
      <c r="AA44" s="182" t="n"/>
      <c r="AB44" s="182" t="n"/>
      <c r="AC44" s="182" t="n"/>
      <c r="AD44" s="182" t="n"/>
      <c r="AE44" s="182" t="n"/>
      <c r="AF44" s="182" t="n"/>
      <c r="AG44" s="182" t="n"/>
      <c r="AH44" s="182" t="n"/>
      <c r="AI44" s="182" t="n"/>
      <c r="AJ44" s="182" t="n"/>
      <c r="AK44" s="182" t="n"/>
      <c r="AL44" s="182" t="n"/>
      <c r="AM44" s="182" t="n"/>
      <c r="AN44" s="182" t="n"/>
      <c r="AO44" s="182" t="n"/>
      <c r="AP44" s="182" t="n"/>
      <c r="AQ44" s="182" t="n"/>
      <c r="AR44" s="182" t="n"/>
      <c r="AS44" s="182" t="n"/>
      <c r="AT44" s="182" t="n"/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2" t="n"/>
      <c r="BR44" s="182" t="n"/>
      <c r="BS44" s="182" t="n"/>
      <c r="BT44" s="182" t="n"/>
      <c r="BU44" s="182" t="n"/>
      <c r="BV44" s="182" t="n"/>
      <c r="BW44" s="182" t="n"/>
      <c r="BX44" s="182" t="n"/>
      <c r="BY44" s="182" t="n"/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2" t="n"/>
      <c r="CK44" s="182" t="n"/>
      <c r="CL44" s="182" t="n"/>
      <c r="CM44" s="182" t="n"/>
      <c r="CN44" s="182" t="n"/>
      <c r="CO44" s="182" t="n"/>
      <c r="CP44" s="182" t="n"/>
      <c r="CQ44" s="182" t="n"/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2" t="n"/>
      <c r="DE44" s="182" t="n"/>
      <c r="DF44" s="183" t="n">
        <v>6.68</v>
      </c>
      <c r="DG44" s="182" t="n"/>
      <c r="DH44" s="182" t="n"/>
      <c r="DI44" s="182" t="n"/>
      <c r="DJ44" s="182" t="n"/>
      <c r="DK44" s="182" t="n"/>
      <c r="DL44" s="182" t="n"/>
      <c r="DM44" s="182" t="n"/>
      <c r="DN44" s="182" t="n"/>
      <c r="DO44" s="182" t="n"/>
      <c r="DP44" s="182" t="n"/>
      <c r="DQ44" s="182" t="n"/>
      <c r="DR44" s="182" t="n"/>
      <c r="DS44" s="182" t="n"/>
      <c r="DT44" s="182" t="n"/>
      <c r="DU44" s="182" t="n"/>
      <c r="DV44" s="182" t="n"/>
      <c r="DW44" s="182" t="n"/>
      <c r="DX44" s="182" t="n"/>
      <c r="DY44" s="182" t="n"/>
      <c r="DZ44" s="182" t="n"/>
      <c r="EA44" s="182" t="n"/>
      <c r="EB44" s="182" t="n"/>
      <c r="EC44" s="182" t="n"/>
      <c r="ED44" s="182" t="n"/>
      <c r="EE44" s="182" t="n"/>
      <c r="EF44" s="182" t="n"/>
      <c r="EG44" s="182" t="n"/>
      <c r="EH44" s="182" t="n"/>
      <c r="EI44" s="182" t="n"/>
      <c r="EJ44" s="182" t="n"/>
      <c r="EK44" s="182" t="n"/>
      <c r="EL44" s="182" t="n"/>
      <c r="EM44" s="182" t="n"/>
      <c r="EN44" s="182" t="n"/>
      <c r="EO44" s="182" t="n"/>
      <c r="EP44" s="182" t="n"/>
      <c r="EQ44" s="182" t="n"/>
      <c r="ER44" s="182" t="n"/>
      <c r="ES44" s="182" t="n"/>
      <c r="ET44" s="182" t="n"/>
      <c r="EU44" s="182" t="n"/>
      <c r="EV44" s="182" t="n"/>
      <c r="EW44" s="182" t="n"/>
      <c r="EX44" s="182" t="n"/>
      <c r="EY44" s="182" t="n"/>
      <c r="EZ44" s="182" t="n"/>
      <c r="FA44" s="182" t="n"/>
      <c r="FB44" s="182" t="n"/>
      <c r="FC44" s="182" t="n"/>
      <c r="FD44" s="182" t="n"/>
      <c r="FE44" s="182" t="n"/>
      <c r="FF44" s="182" t="n"/>
      <c r="FG44" s="182" t="n"/>
      <c r="FH44" s="182" t="n"/>
      <c r="FI44" s="182" t="n"/>
      <c r="FJ44" s="182" t="n"/>
      <c r="FK44" s="182" t="n"/>
      <c r="FL44" s="182" t="n"/>
      <c r="FM44" s="182" t="n"/>
      <c r="FN44" s="182" t="n"/>
      <c r="FO44" s="184" t="n"/>
      <c r="FP44" s="182" t="n"/>
      <c r="FQ44" s="185">
        <f>SUM(F44:FP44)</f>
        <v/>
      </c>
      <c r="FR44" s="186">
        <f>E44-FQ44</f>
        <v/>
      </c>
    </row>
    <row r="45" ht="18" customHeight="1">
      <c r="A45" s="5" t="n">
        <v>44</v>
      </c>
      <c r="B45" s="179" t="n">
        <v>44690</v>
      </c>
      <c r="C45" s="68" t="inlineStr">
        <is>
          <t>DIGIKEY-4500660912</t>
        </is>
      </c>
      <c r="D45" s="180" t="n">
        <v>44656</v>
      </c>
      <c r="E45" s="181" t="n">
        <v>54.81</v>
      </c>
      <c r="F45" s="182" t="n"/>
      <c r="G45" s="182" t="n"/>
      <c r="H45" s="182" t="n"/>
      <c r="I45" s="182" t="n"/>
      <c r="J45" s="182" t="n"/>
      <c r="K45" s="182" t="n"/>
      <c r="L45" s="182" t="n"/>
      <c r="M45" s="182" t="n"/>
      <c r="N45" s="182" t="n"/>
      <c r="O45" s="182" t="n"/>
      <c r="P45" s="182" t="n"/>
      <c r="Q45" s="182" t="n"/>
      <c r="R45" s="182" t="n"/>
      <c r="S45" s="182" t="n"/>
      <c r="T45" s="182" t="n"/>
      <c r="U45" s="182" t="n"/>
      <c r="V45" s="182" t="n"/>
      <c r="W45" s="182" t="n"/>
      <c r="X45" s="182" t="n"/>
      <c r="Y45" s="182" t="n"/>
      <c r="Z45" s="182" t="n"/>
      <c r="AA45" s="182" t="n"/>
      <c r="AB45" s="182" t="n"/>
      <c r="AC45" s="182" t="n"/>
      <c r="AD45" s="182" t="n"/>
      <c r="AE45" s="182" t="n"/>
      <c r="AF45" s="182" t="n"/>
      <c r="AG45" s="182" t="n"/>
      <c r="AH45" s="182" t="n"/>
      <c r="AI45" s="182" t="n"/>
      <c r="AJ45" s="183" t="n">
        <v>54.81</v>
      </c>
      <c r="AK45" s="182" t="n"/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2" t="n"/>
      <c r="BS45" s="182" t="n"/>
      <c r="BT45" s="182" t="n"/>
      <c r="BU45" s="182" t="n"/>
      <c r="BV45" s="182" t="n"/>
      <c r="BW45" s="182" t="n"/>
      <c r="BX45" s="182" t="n"/>
      <c r="BY45" s="182" t="n"/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2" t="n"/>
      <c r="CP45" s="182" t="n"/>
      <c r="CQ45" s="182" t="n"/>
      <c r="CR45" s="182" t="n"/>
      <c r="CS45" s="182" t="n"/>
      <c r="CT45" s="182" t="n"/>
      <c r="CU45" s="182" t="n"/>
      <c r="CV45" s="182" t="n"/>
      <c r="CW45" s="182" t="n"/>
      <c r="CX45" s="182" t="n"/>
      <c r="CY45" s="182" t="n"/>
      <c r="CZ45" s="182" t="n"/>
      <c r="DA45" s="182" t="n"/>
      <c r="DB45" s="182" t="n"/>
      <c r="DC45" s="182" t="n"/>
      <c r="DD45" s="182" t="n"/>
      <c r="DE45" s="182" t="n"/>
      <c r="DF45" s="182" t="n"/>
      <c r="DG45" s="182" t="n"/>
      <c r="DH45" s="182" t="n"/>
      <c r="DI45" s="182" t="n"/>
      <c r="DJ45" s="182" t="n"/>
      <c r="DK45" s="182" t="n"/>
      <c r="DL45" s="182" t="n"/>
      <c r="DM45" s="182" t="n"/>
      <c r="DN45" s="182" t="n"/>
      <c r="DO45" s="182" t="n"/>
      <c r="DP45" s="182" t="n"/>
      <c r="DQ45" s="182" t="n"/>
      <c r="DR45" s="182" t="n"/>
      <c r="DS45" s="182" t="n"/>
      <c r="DT45" s="182" t="n"/>
      <c r="DU45" s="182" t="n"/>
      <c r="DV45" s="182" t="n"/>
      <c r="DW45" s="182" t="n"/>
      <c r="DX45" s="182" t="n"/>
      <c r="DY45" s="182" t="n"/>
      <c r="DZ45" s="182" t="n"/>
      <c r="EA45" s="182" t="n"/>
      <c r="EB45" s="182" t="n"/>
      <c r="EC45" s="182" t="n"/>
      <c r="ED45" s="182" t="n"/>
      <c r="EE45" s="182" t="n"/>
      <c r="EF45" s="182" t="n"/>
      <c r="EG45" s="182" t="n"/>
      <c r="EH45" s="182" t="n"/>
      <c r="EI45" s="182" t="n"/>
      <c r="EJ45" s="182" t="n"/>
      <c r="EK45" s="182" t="n"/>
      <c r="EL45" s="182" t="n"/>
      <c r="EM45" s="182" t="n"/>
      <c r="EN45" s="182" t="n"/>
      <c r="EO45" s="182" t="n"/>
      <c r="EP45" s="182" t="n"/>
      <c r="EQ45" s="182" t="n"/>
      <c r="ER45" s="182" t="n"/>
      <c r="ES45" s="182" t="n"/>
      <c r="ET45" s="182" t="n"/>
      <c r="EU45" s="182" t="n"/>
      <c r="EV45" s="182" t="n"/>
      <c r="EW45" s="182" t="n"/>
      <c r="EX45" s="182" t="n"/>
      <c r="EY45" s="182" t="n"/>
      <c r="EZ45" s="182" t="n"/>
      <c r="FA45" s="182" t="n"/>
      <c r="FB45" s="182" t="n"/>
      <c r="FC45" s="182" t="n"/>
      <c r="FD45" s="182" t="n"/>
      <c r="FE45" s="182" t="n"/>
      <c r="FF45" s="182" t="n"/>
      <c r="FG45" s="182" t="n"/>
      <c r="FH45" s="182" t="n"/>
      <c r="FI45" s="182" t="n"/>
      <c r="FJ45" s="182" t="n"/>
      <c r="FK45" s="182" t="n"/>
      <c r="FL45" s="182" t="n"/>
      <c r="FM45" s="182" t="n"/>
      <c r="FN45" s="182" t="n"/>
      <c r="FO45" s="184" t="n"/>
      <c r="FP45" s="182" t="n"/>
      <c r="FQ45" s="185">
        <f>SUM(F45:FP45)</f>
        <v/>
      </c>
      <c r="FR45" s="186">
        <f>E45-FQ45</f>
        <v/>
      </c>
    </row>
    <row r="46" ht="18" customHeight="1">
      <c r="A46" s="5" t="n">
        <v>45</v>
      </c>
      <c r="B46" s="179" t="n">
        <v>44693</v>
      </c>
      <c r="C46" s="68" t="inlineStr">
        <is>
          <t>ARROW4500663044</t>
        </is>
      </c>
      <c r="D46" s="180" t="n">
        <v>44670</v>
      </c>
      <c r="E46" s="181" t="n">
        <v>13.13</v>
      </c>
      <c r="F46" s="182" t="n"/>
      <c r="G46" s="182" t="n"/>
      <c r="H46" s="182" t="n"/>
      <c r="I46" s="182" t="n"/>
      <c r="J46" s="182" t="n"/>
      <c r="K46" s="182" t="n"/>
      <c r="L46" s="182" t="n"/>
      <c r="M46" s="182" t="n"/>
      <c r="N46" s="182" t="n"/>
      <c r="O46" s="182" t="n"/>
      <c r="P46" s="182" t="n"/>
      <c r="Q46" s="182" t="n"/>
      <c r="R46" s="182" t="n"/>
      <c r="S46" s="183" t="n">
        <v>13.13</v>
      </c>
      <c r="T46" s="182" t="n"/>
      <c r="U46" s="182" t="n"/>
      <c r="V46" s="182" t="n"/>
      <c r="W46" s="182" t="n"/>
      <c r="X46" s="182" t="n"/>
      <c r="Y46" s="182" t="n"/>
      <c r="Z46" s="182" t="n"/>
      <c r="AA46" s="182" t="n"/>
      <c r="AB46" s="182" t="n"/>
      <c r="AC46" s="182" t="n"/>
      <c r="AD46" s="182" t="n"/>
      <c r="AE46" s="182" t="n"/>
      <c r="AF46" s="182" t="n"/>
      <c r="AG46" s="182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182" t="n"/>
      <c r="AS46" s="182" t="n"/>
      <c r="AT46" s="182" t="n"/>
      <c r="AU46" s="182" t="n"/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2" t="n"/>
      <c r="BK46" s="182" t="n"/>
      <c r="BL46" s="182" t="n"/>
      <c r="BM46" s="182" t="n"/>
      <c r="BN46" s="182" t="n"/>
      <c r="BO46" s="182" t="n"/>
      <c r="BP46" s="182" t="n"/>
      <c r="BQ46" s="182" t="n"/>
      <c r="BR46" s="182" t="n"/>
      <c r="BS46" s="182" t="n"/>
      <c r="BT46" s="182" t="n"/>
      <c r="BU46" s="182" t="n"/>
      <c r="BV46" s="182" t="n"/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2" t="n"/>
      <c r="CW46" s="182" t="n"/>
      <c r="CX46" s="182" t="n"/>
      <c r="CY46" s="182" t="n"/>
      <c r="CZ46" s="182" t="n"/>
      <c r="DA46" s="182" t="n"/>
      <c r="DB46" s="182" t="n"/>
      <c r="DC46" s="182" t="n"/>
      <c r="DD46" s="182" t="n"/>
      <c r="DE46" s="182" t="n"/>
      <c r="DF46" s="182" t="n"/>
      <c r="DG46" s="182" t="n"/>
      <c r="DH46" s="182" t="n"/>
      <c r="DI46" s="182" t="n"/>
      <c r="DJ46" s="182" t="n"/>
      <c r="DK46" s="182" t="n"/>
      <c r="DL46" s="182" t="n"/>
      <c r="DM46" s="182" t="n"/>
      <c r="DN46" s="182" t="n"/>
      <c r="DO46" s="182" t="n"/>
      <c r="DP46" s="182" t="n"/>
      <c r="DQ46" s="182" t="n"/>
      <c r="DR46" s="182" t="n"/>
      <c r="DS46" s="182" t="n"/>
      <c r="DT46" s="182" t="n"/>
      <c r="DU46" s="182" t="n"/>
      <c r="DV46" s="182" t="n"/>
      <c r="DW46" s="182" t="n"/>
      <c r="DX46" s="182" t="n"/>
      <c r="DY46" s="182" t="n"/>
      <c r="DZ46" s="182" t="n"/>
      <c r="EA46" s="182" t="n"/>
      <c r="EB46" s="182" t="n"/>
      <c r="EC46" s="182" t="n"/>
      <c r="ED46" s="182" t="n"/>
      <c r="EE46" s="182" t="n"/>
      <c r="EF46" s="182" t="n"/>
      <c r="EG46" s="182" t="n"/>
      <c r="EH46" s="182" t="n"/>
      <c r="EI46" s="182" t="n"/>
      <c r="EJ46" s="182" t="n"/>
      <c r="EK46" s="182" t="n"/>
      <c r="EL46" s="182" t="n"/>
      <c r="EM46" s="182" t="n"/>
      <c r="EN46" s="182" t="n"/>
      <c r="EO46" s="182" t="n"/>
      <c r="EP46" s="182" t="n"/>
      <c r="EQ46" s="182" t="n"/>
      <c r="ER46" s="182" t="n"/>
      <c r="ES46" s="182" t="n"/>
      <c r="ET46" s="182" t="n"/>
      <c r="EU46" s="182" t="n"/>
      <c r="EV46" s="182" t="n"/>
      <c r="EW46" s="182" t="n"/>
      <c r="EX46" s="182" t="n"/>
      <c r="EY46" s="182" t="n"/>
      <c r="EZ46" s="182" t="n"/>
      <c r="FA46" s="182" t="n"/>
      <c r="FB46" s="182" t="n"/>
      <c r="FC46" s="182" t="n"/>
      <c r="FD46" s="182" t="n"/>
      <c r="FE46" s="182" t="n"/>
      <c r="FF46" s="182" t="n"/>
      <c r="FG46" s="182" t="n"/>
      <c r="FH46" s="182" t="n"/>
      <c r="FI46" s="182" t="n"/>
      <c r="FJ46" s="182" t="n"/>
      <c r="FK46" s="182" t="n"/>
      <c r="FL46" s="182" t="n"/>
      <c r="FM46" s="182" t="n"/>
      <c r="FN46" s="182" t="n"/>
      <c r="FO46" s="184" t="n"/>
      <c r="FP46" s="182" t="n"/>
      <c r="FQ46" s="185">
        <f>SUM(F46:FP46)</f>
        <v/>
      </c>
      <c r="FR46" s="186">
        <f>E46-FQ46</f>
        <v/>
      </c>
    </row>
    <row r="47" ht="18" customHeight="1">
      <c r="A47" s="5" t="n">
        <v>46</v>
      </c>
      <c r="B47" s="179" t="n">
        <v>44693</v>
      </c>
      <c r="C47" s="68" t="inlineStr">
        <is>
          <t>ARROW4500662748</t>
        </is>
      </c>
      <c r="D47" s="180" t="n">
        <v>44670</v>
      </c>
      <c r="E47" s="181" t="n">
        <v>46.35</v>
      </c>
      <c r="F47" s="182" t="n"/>
      <c r="G47" s="182" t="n"/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2" t="n"/>
      <c r="T47" s="182" t="n"/>
      <c r="U47" s="182" t="n"/>
      <c r="V47" s="182" t="n"/>
      <c r="W47" s="182" t="n"/>
      <c r="X47" s="182" t="n"/>
      <c r="Y47" s="182" t="n"/>
      <c r="Z47" s="182" t="n"/>
      <c r="AA47" s="182" t="n"/>
      <c r="AB47" s="182" t="n"/>
      <c r="AC47" s="182" t="n"/>
      <c r="AD47" s="182" t="n"/>
      <c r="AE47" s="182" t="n"/>
      <c r="AF47" s="182" t="n"/>
      <c r="AG47" s="182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182" t="n"/>
      <c r="AS47" s="182" t="n"/>
      <c r="AT47" s="182" t="n"/>
      <c r="AU47" s="182" t="n"/>
      <c r="AV47" s="182" t="n"/>
      <c r="AW47" s="182" t="n"/>
      <c r="AX47" s="182" t="n"/>
      <c r="AY47" s="182" t="n"/>
      <c r="AZ47" s="182" t="n"/>
      <c r="BA47" s="182" t="n"/>
      <c r="BB47" s="182" t="n"/>
      <c r="BC47" s="182" t="n"/>
      <c r="BD47" s="182" t="n"/>
      <c r="BE47" s="182" t="n"/>
      <c r="BF47" s="182" t="n"/>
      <c r="BG47" s="182" t="n"/>
      <c r="BH47" s="182" t="n"/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2" t="n"/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2" t="n"/>
      <c r="CI47" s="182" t="n"/>
      <c r="CJ47" s="182" t="n"/>
      <c r="CK47" s="182" t="n"/>
      <c r="CL47" s="183" t="n">
        <v>46.35</v>
      </c>
      <c r="CM47" s="182" t="n"/>
      <c r="CN47" s="182" t="n"/>
      <c r="CO47" s="182" t="n"/>
      <c r="CP47" s="182" t="n"/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2" t="n"/>
      <c r="DC47" s="182" t="n"/>
      <c r="DD47" s="182" t="n"/>
      <c r="DE47" s="182" t="n"/>
      <c r="DF47" s="182" t="n"/>
      <c r="DG47" s="182" t="n"/>
      <c r="DH47" s="182" t="n"/>
      <c r="DI47" s="182" t="n"/>
      <c r="DJ47" s="182" t="n"/>
      <c r="DK47" s="182" t="n"/>
      <c r="DL47" s="182" t="n"/>
      <c r="DM47" s="182" t="n"/>
      <c r="DN47" s="182" t="n"/>
      <c r="DO47" s="182" t="n"/>
      <c r="DP47" s="182" t="n"/>
      <c r="DQ47" s="182" t="n"/>
      <c r="DR47" s="182" t="n"/>
      <c r="DS47" s="182" t="n"/>
      <c r="DT47" s="182" t="n"/>
      <c r="DU47" s="182" t="n"/>
      <c r="DV47" s="182" t="n"/>
      <c r="DW47" s="182" t="n"/>
      <c r="DX47" s="182" t="n"/>
      <c r="DY47" s="182" t="n"/>
      <c r="DZ47" s="182" t="n"/>
      <c r="EA47" s="182" t="n"/>
      <c r="EB47" s="182" t="n"/>
      <c r="EC47" s="182" t="n"/>
      <c r="ED47" s="182" t="n"/>
      <c r="EE47" s="182" t="n"/>
      <c r="EF47" s="182" t="n"/>
      <c r="EG47" s="182" t="n"/>
      <c r="EH47" s="182" t="n"/>
      <c r="EI47" s="182" t="n"/>
      <c r="EJ47" s="182" t="n"/>
      <c r="EK47" s="182" t="n"/>
      <c r="EL47" s="182" t="n"/>
      <c r="EM47" s="182" t="n"/>
      <c r="EN47" s="182" t="n"/>
      <c r="EO47" s="182" t="n"/>
      <c r="EP47" s="182" t="n"/>
      <c r="EQ47" s="182" t="n"/>
      <c r="ER47" s="182" t="n"/>
      <c r="ES47" s="182" t="n"/>
      <c r="ET47" s="182" t="n"/>
      <c r="EU47" s="182" t="n"/>
      <c r="EV47" s="182" t="n"/>
      <c r="EW47" s="182" t="n"/>
      <c r="EX47" s="182" t="n"/>
      <c r="EY47" s="182" t="n"/>
      <c r="EZ47" s="182" t="n"/>
      <c r="FA47" s="182" t="n"/>
      <c r="FB47" s="182" t="n"/>
      <c r="FC47" s="182" t="n"/>
      <c r="FD47" s="182" t="n"/>
      <c r="FE47" s="182" t="n"/>
      <c r="FF47" s="182" t="n"/>
      <c r="FG47" s="182" t="n"/>
      <c r="FH47" s="182" t="n"/>
      <c r="FI47" s="182" t="n"/>
      <c r="FJ47" s="182" t="n"/>
      <c r="FK47" s="182" t="n"/>
      <c r="FL47" s="182" t="n"/>
      <c r="FM47" s="182" t="n"/>
      <c r="FN47" s="182" t="n"/>
      <c r="FO47" s="184" t="n"/>
      <c r="FP47" s="182" t="n"/>
      <c r="FQ47" s="185">
        <f>SUM(F47:FP47)</f>
        <v/>
      </c>
      <c r="FR47" s="186">
        <f>E47-FQ47</f>
        <v/>
      </c>
    </row>
    <row r="48" ht="18" customHeight="1">
      <c r="A48" s="5" t="n">
        <v>47</v>
      </c>
      <c r="B48" s="179" t="n">
        <v>44693</v>
      </c>
      <c r="C48" s="68" t="inlineStr">
        <is>
          <t>TTI4500661795</t>
        </is>
      </c>
      <c r="D48" s="180" t="n">
        <v>44683</v>
      </c>
      <c r="E48" s="181" t="n">
        <v>264.18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2" t="n"/>
      <c r="DG48" s="182" t="n"/>
      <c r="DH48" s="182" t="n"/>
      <c r="DI48" s="183" t="n">
        <v>264.18</v>
      </c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2" t="n"/>
      <c r="EH48" s="182" t="n"/>
      <c r="EI48" s="182" t="n"/>
      <c r="EJ48" s="182" t="n"/>
      <c r="EK48" s="182" t="n"/>
      <c r="EL48" s="182" t="n"/>
      <c r="EM48" s="182" t="n"/>
      <c r="EN48" s="182" t="n"/>
      <c r="EO48" s="182" t="n"/>
      <c r="EP48" s="182" t="n"/>
      <c r="EQ48" s="182" t="n"/>
      <c r="ER48" s="182" t="n"/>
      <c r="ES48" s="182" t="n"/>
      <c r="ET48" s="182" t="n"/>
      <c r="EU48" s="182" t="n"/>
      <c r="EV48" s="182" t="n"/>
      <c r="EW48" s="182" t="n"/>
      <c r="EX48" s="182" t="n"/>
      <c r="EY48" s="182" t="n"/>
      <c r="EZ48" s="182" t="n"/>
      <c r="FA48" s="182" t="n"/>
      <c r="FB48" s="182" t="n"/>
      <c r="FC48" s="182" t="n"/>
      <c r="FD48" s="182" t="n"/>
      <c r="FE48" s="182" t="n"/>
      <c r="FF48" s="182" t="n"/>
      <c r="FG48" s="182" t="n"/>
      <c r="FH48" s="182" t="n"/>
      <c r="FI48" s="182" t="n"/>
      <c r="FJ48" s="182" t="n"/>
      <c r="FK48" s="182" t="n"/>
      <c r="FL48" s="182" t="n"/>
      <c r="FM48" s="182" t="n"/>
      <c r="FN48" s="182" t="n"/>
      <c r="FO48" s="184" t="n"/>
      <c r="FP48" s="182" t="n"/>
      <c r="FQ48" s="185">
        <f>SUM(F48:FP48)</f>
        <v/>
      </c>
      <c r="FR48" s="186">
        <f>E48-FQ48</f>
        <v/>
      </c>
    </row>
    <row r="49" ht="18" customHeight="1">
      <c r="A49" s="5" t="n">
        <v>48</v>
      </c>
      <c r="B49" s="179" t="n">
        <v>44697</v>
      </c>
      <c r="C49" s="68" t="inlineStr">
        <is>
          <t>UPS-INV#1569762139</t>
        </is>
      </c>
      <c r="D49" s="180" t="n">
        <v>44686</v>
      </c>
      <c r="E49" s="181" t="n">
        <v>245.2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2" t="n"/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3" t="n">
        <v>245.2</v>
      </c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2" t="n"/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2" t="n"/>
      <c r="CU49" s="182" t="n"/>
      <c r="CV49" s="182" t="n"/>
      <c r="CW49" s="182" t="n"/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2" t="n"/>
      <c r="EM49" s="182" t="n"/>
      <c r="EN49" s="182" t="n"/>
      <c r="EO49" s="182" t="n"/>
      <c r="EP49" s="182" t="n"/>
      <c r="EQ49" s="182" t="n"/>
      <c r="ER49" s="182" t="n"/>
      <c r="ES49" s="182" t="n"/>
      <c r="ET49" s="182" t="n"/>
      <c r="EU49" s="182" t="n"/>
      <c r="EV49" s="182" t="n"/>
      <c r="EW49" s="182" t="n"/>
      <c r="EX49" s="182" t="n"/>
      <c r="EY49" s="182" t="n"/>
      <c r="EZ49" s="182" t="n"/>
      <c r="FA49" s="182" t="n"/>
      <c r="FB49" s="182" t="n"/>
      <c r="FC49" s="182" t="n"/>
      <c r="FD49" s="182" t="n"/>
      <c r="FE49" s="182" t="n"/>
      <c r="FF49" s="182" t="n"/>
      <c r="FG49" s="182" t="n"/>
      <c r="FH49" s="182" t="n"/>
      <c r="FI49" s="182" t="n"/>
      <c r="FJ49" s="182" t="n"/>
      <c r="FK49" s="182" t="n"/>
      <c r="FL49" s="182" t="n"/>
      <c r="FM49" s="182" t="n"/>
      <c r="FN49" s="182" t="n"/>
      <c r="FO49" s="184" t="n"/>
      <c r="FP49" s="182" t="n"/>
      <c r="FQ49" s="185">
        <f>SUM(F49:FP49)</f>
        <v/>
      </c>
      <c r="FR49" s="186">
        <f>E49-FQ49</f>
        <v/>
      </c>
    </row>
    <row r="50" ht="18" customHeight="1">
      <c r="A50" s="5" t="n">
        <v>49</v>
      </c>
      <c r="B50" s="179" t="n">
        <v>44697</v>
      </c>
      <c r="C50" s="68" t="inlineStr">
        <is>
          <t>UPS-INV#1568075311</t>
        </is>
      </c>
      <c r="D50" s="180" t="n">
        <v>44679</v>
      </c>
      <c r="E50" s="181" t="n">
        <v>1845.18</v>
      </c>
      <c r="F50" s="182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2" t="n"/>
      <c r="Q50" s="182" t="n"/>
      <c r="R50" s="182" t="n"/>
      <c r="S50" s="182" t="n"/>
      <c r="T50" s="182" t="n"/>
      <c r="U50" s="182" t="n"/>
      <c r="V50" s="182" t="n"/>
      <c r="W50" s="182" t="n"/>
      <c r="X50" s="182" t="n"/>
      <c r="Y50" s="183" t="n">
        <v>1845.18</v>
      </c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2" t="n"/>
      <c r="EM50" s="182" t="n"/>
      <c r="EN50" s="182" t="n"/>
      <c r="EO50" s="182" t="n"/>
      <c r="EP50" s="182" t="n"/>
      <c r="EQ50" s="182" t="n"/>
      <c r="ER50" s="182" t="n"/>
      <c r="ES50" s="182" t="n"/>
      <c r="ET50" s="182" t="n"/>
      <c r="EU50" s="182" t="n"/>
      <c r="EV50" s="182" t="n"/>
      <c r="EW50" s="182" t="n"/>
      <c r="EX50" s="182" t="n"/>
      <c r="EY50" s="182" t="n"/>
      <c r="EZ50" s="182" t="n"/>
      <c r="FA50" s="182" t="n"/>
      <c r="FB50" s="182" t="n"/>
      <c r="FC50" s="182" t="n"/>
      <c r="FD50" s="182" t="n"/>
      <c r="FE50" s="182" t="n"/>
      <c r="FF50" s="182" t="n"/>
      <c r="FG50" s="182" t="n"/>
      <c r="FH50" s="182" t="n"/>
      <c r="FI50" s="182" t="n"/>
      <c r="FJ50" s="182" t="n"/>
      <c r="FK50" s="182" t="n"/>
      <c r="FL50" s="182" t="n"/>
      <c r="FM50" s="182" t="n"/>
      <c r="FN50" s="182" t="n"/>
      <c r="FO50" s="184" t="n"/>
      <c r="FP50" s="182" t="n"/>
      <c r="FQ50" s="185">
        <f>SUM(F50:FP50)</f>
        <v/>
      </c>
      <c r="FR50" s="186">
        <f>E50-FQ50</f>
        <v/>
      </c>
    </row>
    <row r="51" ht="18" customHeight="1">
      <c r="A51" s="5" t="n">
        <v>50</v>
      </c>
      <c r="B51" s="179" t="n">
        <v>44697</v>
      </c>
      <c r="C51" s="68" t="inlineStr">
        <is>
          <t>3-482-33546</t>
        </is>
      </c>
      <c r="D51" s="180" t="n">
        <v>44656</v>
      </c>
      <c r="E51" s="181" t="n">
        <v>1345.31</v>
      </c>
      <c r="F51" s="182" t="n"/>
      <c r="G51" s="182" t="n"/>
      <c r="H51" s="182" t="n"/>
      <c r="I51" s="182" t="n"/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2" t="n"/>
      <c r="DE51" s="182" t="n"/>
      <c r="DF51" s="182" t="n"/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2" t="n"/>
      <c r="EB51" s="182" t="n"/>
      <c r="EC51" s="182" t="n"/>
      <c r="ED51" s="182" t="n"/>
      <c r="EE51" s="182" t="n"/>
      <c r="EF51" s="182" t="n"/>
      <c r="EG51" s="182" t="n"/>
      <c r="EH51" s="182" t="n"/>
      <c r="EI51" s="182" t="n"/>
      <c r="EJ51" s="182" t="n"/>
      <c r="EK51" s="182" t="n"/>
      <c r="EL51" s="182" t="n"/>
      <c r="EM51" s="183" t="n">
        <v>1345.31</v>
      </c>
      <c r="EN51" s="182" t="n"/>
      <c r="EO51" s="182" t="n"/>
      <c r="EP51" s="182" t="n"/>
      <c r="EQ51" s="182" t="n"/>
      <c r="ER51" s="182" t="n"/>
      <c r="ES51" s="182" t="n"/>
      <c r="ET51" s="182" t="n"/>
      <c r="EU51" s="182" t="n"/>
      <c r="EV51" s="182" t="n"/>
      <c r="EW51" s="182" t="n"/>
      <c r="EX51" s="182" t="n"/>
      <c r="EY51" s="182" t="n"/>
      <c r="EZ51" s="182" t="n"/>
      <c r="FA51" s="182" t="n"/>
      <c r="FB51" s="182" t="n"/>
      <c r="FC51" s="182" t="n"/>
      <c r="FD51" s="182" t="n"/>
      <c r="FE51" s="182" t="n"/>
      <c r="FF51" s="182" t="n"/>
      <c r="FG51" s="182" t="n"/>
      <c r="FH51" s="182" t="n"/>
      <c r="FI51" s="182" t="n"/>
      <c r="FJ51" s="182" t="n"/>
      <c r="FK51" s="182" t="n"/>
      <c r="FL51" s="182" t="n"/>
      <c r="FM51" s="182" t="n"/>
      <c r="FN51" s="182" t="n"/>
      <c r="FO51" s="184" t="n"/>
      <c r="FP51" s="182" t="n"/>
      <c r="FQ51" s="185">
        <f>SUM(F51:FP51)</f>
        <v/>
      </c>
      <c r="FR51" s="186">
        <f>E51-FQ51</f>
        <v/>
      </c>
    </row>
    <row r="52" ht="18" customHeight="1">
      <c r="A52" s="5" t="n">
        <v>51</v>
      </c>
      <c r="B52" s="179" t="n">
        <v>44697</v>
      </c>
      <c r="C52" s="68" t="inlineStr">
        <is>
          <t>3-484-01754</t>
        </is>
      </c>
      <c r="D52" s="180" t="n">
        <v>44662</v>
      </c>
      <c r="E52" s="181" t="n">
        <v>1951.19</v>
      </c>
      <c r="F52" s="182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2" t="n"/>
      <c r="P52" s="182" t="n"/>
      <c r="Q52" s="182" t="n"/>
      <c r="R52" s="182" t="n"/>
      <c r="S52" s="182" t="n"/>
      <c r="T52" s="182" t="n"/>
      <c r="U52" s="182" t="n"/>
      <c r="V52" s="182" t="n"/>
      <c r="W52" s="182" t="n"/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2" t="n"/>
      <c r="EG52" s="182" t="n"/>
      <c r="EH52" s="182" t="n"/>
      <c r="EI52" s="182" t="n"/>
      <c r="EJ52" s="183" t="n">
        <v>1951.19</v>
      </c>
      <c r="EK52" s="182" t="n"/>
      <c r="EL52" s="182" t="n"/>
      <c r="EM52" s="182" t="n"/>
      <c r="EN52" s="182" t="n"/>
      <c r="EO52" s="182" t="n"/>
      <c r="EP52" s="182" t="n"/>
      <c r="EQ52" s="182" t="n"/>
      <c r="ER52" s="182" t="n"/>
      <c r="ES52" s="182" t="n"/>
      <c r="ET52" s="182" t="n"/>
      <c r="EU52" s="182" t="n"/>
      <c r="EV52" s="182" t="n"/>
      <c r="EW52" s="182" t="n"/>
      <c r="EX52" s="182" t="n"/>
      <c r="EY52" s="182" t="n"/>
      <c r="EZ52" s="182" t="n"/>
      <c r="FA52" s="182" t="n"/>
      <c r="FB52" s="182" t="n"/>
      <c r="FC52" s="182" t="n"/>
      <c r="FD52" s="182" t="n"/>
      <c r="FE52" s="182" t="n"/>
      <c r="FF52" s="182" t="n"/>
      <c r="FG52" s="182" t="n"/>
      <c r="FH52" s="182" t="n"/>
      <c r="FI52" s="182" t="n"/>
      <c r="FJ52" s="182" t="n"/>
      <c r="FK52" s="182" t="n"/>
      <c r="FL52" s="182" t="n"/>
      <c r="FM52" s="182" t="n"/>
      <c r="FN52" s="182" t="n"/>
      <c r="FO52" s="184" t="n"/>
      <c r="FP52" s="182" t="n"/>
      <c r="FQ52" s="185">
        <f>SUM(F52:FP52)</f>
        <v/>
      </c>
      <c r="FR52" s="186">
        <f>E52-FQ52</f>
        <v/>
      </c>
    </row>
    <row r="53" ht="18" customHeight="1">
      <c r="A53" s="5" t="n">
        <v>52</v>
      </c>
      <c r="B53" s="179" t="n">
        <v>44697</v>
      </c>
      <c r="C53" s="68" t="inlineStr">
        <is>
          <t>3-486-80025</t>
        </is>
      </c>
      <c r="D53" s="180" t="n">
        <v>44670</v>
      </c>
      <c r="E53" s="181" t="n">
        <v>39.75</v>
      </c>
      <c r="F53" s="182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3" t="n">
        <v>39.75</v>
      </c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2" t="n"/>
      <c r="EG53" s="182" t="n"/>
      <c r="EH53" s="182" t="n"/>
      <c r="EI53" s="182" t="n"/>
      <c r="EJ53" s="182" t="n"/>
      <c r="EK53" s="182" t="n"/>
      <c r="EL53" s="182" t="n"/>
      <c r="EM53" s="182" t="n"/>
      <c r="EN53" s="182" t="n"/>
      <c r="EO53" s="182" t="n"/>
      <c r="EP53" s="182" t="n"/>
      <c r="EQ53" s="182" t="n"/>
      <c r="ER53" s="182" t="n"/>
      <c r="ES53" s="182" t="n"/>
      <c r="ET53" s="182" t="n"/>
      <c r="EU53" s="182" t="n"/>
      <c r="EV53" s="182" t="n"/>
      <c r="EW53" s="182" t="n"/>
      <c r="EX53" s="182" t="n"/>
      <c r="EY53" s="182" t="n"/>
      <c r="EZ53" s="182" t="n"/>
      <c r="FA53" s="182" t="n"/>
      <c r="FB53" s="182" t="n"/>
      <c r="FC53" s="182" t="n"/>
      <c r="FD53" s="182" t="n"/>
      <c r="FE53" s="182" t="n"/>
      <c r="FF53" s="182" t="n"/>
      <c r="FG53" s="182" t="n"/>
      <c r="FH53" s="182" t="n"/>
      <c r="FI53" s="182" t="n"/>
      <c r="FJ53" s="182" t="n"/>
      <c r="FK53" s="182" t="n"/>
      <c r="FL53" s="182" t="n"/>
      <c r="FM53" s="182" t="n"/>
      <c r="FN53" s="182" t="n"/>
      <c r="FO53" s="184" t="n"/>
      <c r="FP53" s="182" t="n"/>
      <c r="FQ53" s="185">
        <f>SUM(F53:FP53)</f>
        <v/>
      </c>
      <c r="FR53" s="186">
        <f>E53-FQ53</f>
        <v/>
      </c>
    </row>
    <row r="54" ht="18" customHeight="1">
      <c r="A54" s="5" t="n">
        <v>53</v>
      </c>
      <c r="B54" s="179" t="n">
        <v>44697</v>
      </c>
      <c r="C54" s="68" t="inlineStr">
        <is>
          <t>3-488-46880</t>
        </is>
      </c>
      <c r="D54" s="180" t="n">
        <v>44676</v>
      </c>
      <c r="E54" s="181" t="n">
        <v>566</v>
      </c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2" t="n"/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2" t="n"/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3" t="n">
        <v>566</v>
      </c>
      <c r="DW54" s="182" t="n"/>
      <c r="DX54" s="182" t="n"/>
      <c r="DY54" s="182" t="n"/>
      <c r="DZ54" s="182" t="n"/>
      <c r="EA54" s="182" t="n"/>
      <c r="EB54" s="182" t="n"/>
      <c r="EC54" s="182" t="n"/>
      <c r="ED54" s="182" t="n"/>
      <c r="EE54" s="182" t="n"/>
      <c r="EF54" s="182" t="n"/>
      <c r="EG54" s="182" t="n"/>
      <c r="EH54" s="182" t="n"/>
      <c r="EI54" s="182" t="n"/>
      <c r="EJ54" s="182" t="n"/>
      <c r="EK54" s="182" t="n"/>
      <c r="EL54" s="182" t="n"/>
      <c r="EM54" s="182" t="n"/>
      <c r="EN54" s="182" t="n"/>
      <c r="EO54" s="182" t="n"/>
      <c r="EP54" s="182" t="n"/>
      <c r="EQ54" s="182" t="n"/>
      <c r="ER54" s="182" t="n"/>
      <c r="ES54" s="182" t="n"/>
      <c r="ET54" s="182" t="n"/>
      <c r="EU54" s="182" t="n"/>
      <c r="EV54" s="182" t="n"/>
      <c r="EW54" s="182" t="n"/>
      <c r="EX54" s="182" t="n"/>
      <c r="EY54" s="182" t="n"/>
      <c r="EZ54" s="182" t="n"/>
      <c r="FA54" s="182" t="n"/>
      <c r="FB54" s="182" t="n"/>
      <c r="FC54" s="182" t="n"/>
      <c r="FD54" s="182" t="n"/>
      <c r="FE54" s="182" t="n"/>
      <c r="FF54" s="182" t="n"/>
      <c r="FG54" s="182" t="n"/>
      <c r="FH54" s="182" t="n"/>
      <c r="FI54" s="182" t="n"/>
      <c r="FJ54" s="182" t="n"/>
      <c r="FK54" s="182" t="n"/>
      <c r="FL54" s="182" t="n"/>
      <c r="FM54" s="182" t="n"/>
      <c r="FN54" s="182" t="n"/>
      <c r="FO54" s="184" t="n"/>
      <c r="FP54" s="182" t="n"/>
      <c r="FQ54" s="185">
        <f>SUM(F54:FP54)</f>
        <v/>
      </c>
      <c r="FR54" s="186">
        <f>E54-FQ54</f>
        <v/>
      </c>
    </row>
    <row r="55" ht="18" customHeight="1">
      <c r="A55" s="5" t="n">
        <v>54</v>
      </c>
      <c r="B55" s="179" t="n">
        <v>44697</v>
      </c>
      <c r="C55" s="68" t="inlineStr">
        <is>
          <t>3-489-43936</t>
        </is>
      </c>
      <c r="D55" s="180" t="n">
        <v>44677</v>
      </c>
      <c r="E55" s="181" t="n">
        <v>39.75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2" t="n"/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2" t="n"/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2" t="n"/>
      <c r="EM55" s="182" t="n"/>
      <c r="EN55" s="182" t="n"/>
      <c r="EO55" s="182" t="n"/>
      <c r="EP55" s="182" t="n"/>
      <c r="EQ55" s="182" t="n"/>
      <c r="ER55" s="182" t="n"/>
      <c r="ES55" s="182" t="n"/>
      <c r="ET55" s="182" t="n"/>
      <c r="EU55" s="182" t="n"/>
      <c r="EV55" s="182" t="n"/>
      <c r="EW55" s="183" t="n">
        <v>39.75</v>
      </c>
      <c r="EX55" s="182" t="n"/>
      <c r="EY55" s="182" t="n"/>
      <c r="EZ55" s="182" t="n"/>
      <c r="FA55" s="182" t="n"/>
      <c r="FB55" s="182" t="n"/>
      <c r="FC55" s="182" t="n"/>
      <c r="FD55" s="182" t="n"/>
      <c r="FE55" s="182" t="n"/>
      <c r="FF55" s="182" t="n"/>
      <c r="FG55" s="182" t="n"/>
      <c r="FH55" s="182" t="n"/>
      <c r="FI55" s="182" t="n"/>
      <c r="FJ55" s="182" t="n"/>
      <c r="FK55" s="182" t="n"/>
      <c r="FL55" s="182" t="n"/>
      <c r="FM55" s="182" t="n"/>
      <c r="FN55" s="182" t="n"/>
      <c r="FO55" s="184" t="n"/>
      <c r="FP55" s="182" t="n"/>
      <c r="FQ55" s="185">
        <f>SUM(F55:FP55)</f>
        <v/>
      </c>
      <c r="FR55" s="186">
        <f>E55-FQ55</f>
        <v/>
      </c>
    </row>
    <row r="56" ht="18" customHeight="1">
      <c r="A56" s="5" t="n">
        <v>55</v>
      </c>
      <c r="B56" s="179" t="n">
        <v>44697</v>
      </c>
      <c r="C56" s="68" t="inlineStr">
        <is>
          <t>3-489-82665</t>
        </is>
      </c>
      <c r="D56" s="180" t="n">
        <v>44678</v>
      </c>
      <c r="E56" s="181" t="n">
        <v>47.04</v>
      </c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3" t="n">
        <v>47.04</v>
      </c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2" t="n"/>
      <c r="DK56" s="182" t="n"/>
      <c r="DL56" s="182" t="n"/>
      <c r="DM56" s="182" t="n"/>
      <c r="DN56" s="182" t="n"/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2" t="n"/>
      <c r="EH56" s="182" t="n"/>
      <c r="EI56" s="182" t="n"/>
      <c r="EJ56" s="182" t="n"/>
      <c r="EK56" s="182" t="n"/>
      <c r="EL56" s="182" t="n"/>
      <c r="EM56" s="182" t="n"/>
      <c r="EN56" s="182" t="n"/>
      <c r="EO56" s="182" t="n"/>
      <c r="EP56" s="182" t="n"/>
      <c r="EQ56" s="182" t="n"/>
      <c r="ER56" s="182" t="n"/>
      <c r="ES56" s="182" t="n"/>
      <c r="ET56" s="182" t="n"/>
      <c r="EU56" s="182" t="n"/>
      <c r="EV56" s="182" t="n"/>
      <c r="EW56" s="182" t="n"/>
      <c r="EX56" s="182" t="n"/>
      <c r="EY56" s="182" t="n"/>
      <c r="EZ56" s="182" t="n"/>
      <c r="FA56" s="182" t="n"/>
      <c r="FB56" s="182" t="n"/>
      <c r="FC56" s="182" t="n"/>
      <c r="FD56" s="182" t="n"/>
      <c r="FE56" s="182" t="n"/>
      <c r="FF56" s="182" t="n"/>
      <c r="FG56" s="182" t="n"/>
      <c r="FH56" s="182" t="n"/>
      <c r="FI56" s="182" t="n"/>
      <c r="FJ56" s="182" t="n"/>
      <c r="FK56" s="182" t="n"/>
      <c r="FL56" s="182" t="n"/>
      <c r="FM56" s="182" t="n"/>
      <c r="FN56" s="182" t="n"/>
      <c r="FO56" s="184" t="n"/>
      <c r="FP56" s="182" t="n"/>
      <c r="FQ56" s="185">
        <f>SUM(F56:FP56)</f>
        <v/>
      </c>
      <c r="FR56" s="186">
        <f>E56-FQ56</f>
        <v/>
      </c>
    </row>
    <row r="57" ht="18" customHeight="1">
      <c r="A57" s="5" t="n">
        <v>56</v>
      </c>
      <c r="B57" s="179" t="n">
        <v>44697</v>
      </c>
      <c r="C57" s="68" t="inlineStr">
        <is>
          <t>3-490-26381</t>
        </is>
      </c>
      <c r="D57" s="180" t="n">
        <v>44680</v>
      </c>
      <c r="E57" s="181" t="n">
        <v>42.66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2" t="n"/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2" t="n"/>
      <c r="EG57" s="182" t="n"/>
      <c r="EH57" s="182" t="n"/>
      <c r="EI57" s="182" t="n"/>
      <c r="EJ57" s="182" t="n"/>
      <c r="EK57" s="182" t="n"/>
      <c r="EL57" s="182" t="n"/>
      <c r="EM57" s="182" t="n"/>
      <c r="EN57" s="182" t="n"/>
      <c r="EO57" s="182" t="n"/>
      <c r="EP57" s="182" t="n"/>
      <c r="EQ57" s="182" t="n"/>
      <c r="ER57" s="182" t="n"/>
      <c r="ES57" s="182" t="n"/>
      <c r="ET57" s="182" t="n"/>
      <c r="EU57" s="182" t="n"/>
      <c r="EV57" s="182" t="n"/>
      <c r="EW57" s="182" t="n"/>
      <c r="EX57" s="182" t="n"/>
      <c r="EY57" s="182" t="n"/>
      <c r="EZ57" s="182" t="n"/>
      <c r="FA57" s="182" t="n"/>
      <c r="FB57" s="182" t="n"/>
      <c r="FC57" s="183" t="n">
        <v>42.66</v>
      </c>
      <c r="FD57" s="182" t="n"/>
      <c r="FE57" s="182" t="n"/>
      <c r="FF57" s="182" t="n"/>
      <c r="FG57" s="182" t="n"/>
      <c r="FH57" s="182" t="n"/>
      <c r="FI57" s="182" t="n"/>
      <c r="FJ57" s="182" t="n"/>
      <c r="FK57" s="182" t="n"/>
      <c r="FL57" s="182" t="n"/>
      <c r="FM57" s="182" t="n"/>
      <c r="FN57" s="182" t="n"/>
      <c r="FO57" s="184" t="n"/>
      <c r="FP57" s="182" t="n"/>
      <c r="FQ57" s="185">
        <f>SUM(F57:FP57)</f>
        <v/>
      </c>
      <c r="FR57" s="186">
        <f>E57-FQ57</f>
        <v/>
      </c>
    </row>
    <row r="58" ht="18" customHeight="1">
      <c r="A58" s="5" t="n">
        <v>57</v>
      </c>
      <c r="B58" s="179" t="n">
        <v>44697</v>
      </c>
      <c r="C58" s="68" t="inlineStr">
        <is>
          <t>3-477-65208</t>
        </is>
      </c>
      <c r="D58" s="180" t="n">
        <v>44642</v>
      </c>
      <c r="E58" s="181" t="n">
        <v>42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2" t="n"/>
      <c r="V58" s="182" t="n"/>
      <c r="W58" s="182" t="n"/>
      <c r="X58" s="182" t="n"/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2" t="n"/>
      <c r="DE58" s="182" t="n"/>
      <c r="DF58" s="182" t="n"/>
      <c r="DG58" s="182" t="n"/>
      <c r="DH58" s="182" t="n"/>
      <c r="DI58" s="182" t="n"/>
      <c r="DJ58" s="182" t="n"/>
      <c r="DK58" s="182" t="n"/>
      <c r="DL58" s="182" t="n"/>
      <c r="DM58" s="182" t="n"/>
      <c r="DN58" s="182" t="n"/>
      <c r="DO58" s="182" t="n"/>
      <c r="DP58" s="182" t="n"/>
      <c r="DQ58" s="183" t="n">
        <v>42</v>
      </c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2" t="n"/>
      <c r="EB58" s="182" t="n"/>
      <c r="EC58" s="182" t="n"/>
      <c r="ED58" s="182" t="n"/>
      <c r="EE58" s="182" t="n"/>
      <c r="EF58" s="182" t="n"/>
      <c r="EG58" s="182" t="n"/>
      <c r="EH58" s="182" t="n"/>
      <c r="EI58" s="182" t="n"/>
      <c r="EJ58" s="182" t="n"/>
      <c r="EK58" s="182" t="n"/>
      <c r="EL58" s="182" t="n"/>
      <c r="EM58" s="182" t="n"/>
      <c r="EN58" s="182" t="n"/>
      <c r="EO58" s="182" t="n"/>
      <c r="EP58" s="182" t="n"/>
      <c r="EQ58" s="182" t="n"/>
      <c r="ER58" s="182" t="n"/>
      <c r="ES58" s="182" t="n"/>
      <c r="ET58" s="182" t="n"/>
      <c r="EU58" s="182" t="n"/>
      <c r="EV58" s="182" t="n"/>
      <c r="EW58" s="182" t="n"/>
      <c r="EX58" s="182" t="n"/>
      <c r="EY58" s="182" t="n"/>
      <c r="EZ58" s="182" t="n"/>
      <c r="FA58" s="182" t="n"/>
      <c r="FB58" s="182" t="n"/>
      <c r="FC58" s="182" t="n"/>
      <c r="FD58" s="182" t="n"/>
      <c r="FE58" s="182" t="n"/>
      <c r="FF58" s="182" t="n"/>
      <c r="FG58" s="182" t="n"/>
      <c r="FH58" s="182" t="n"/>
      <c r="FI58" s="182" t="n"/>
      <c r="FJ58" s="182" t="n"/>
      <c r="FK58" s="182" t="n"/>
      <c r="FL58" s="182" t="n"/>
      <c r="FM58" s="182" t="n"/>
      <c r="FN58" s="182" t="n"/>
      <c r="FO58" s="184" t="n"/>
      <c r="FP58" s="182" t="n"/>
      <c r="FQ58" s="185">
        <f>SUM(F58:FP58)</f>
        <v/>
      </c>
      <c r="FR58" s="186">
        <f>E58-FQ58</f>
        <v/>
      </c>
    </row>
    <row r="59" ht="18" customHeight="1">
      <c r="A59" s="5" t="n">
        <v>58</v>
      </c>
      <c r="B59" s="179" t="n">
        <v>44697</v>
      </c>
      <c r="C59" s="68" t="inlineStr">
        <is>
          <t>3-478-87936</t>
        </is>
      </c>
      <c r="D59" s="180" t="n">
        <v>44645</v>
      </c>
      <c r="E59" s="181" t="n">
        <v>8018.27</v>
      </c>
      <c r="F59" s="182" t="n"/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2" t="n"/>
      <c r="S59" s="182" t="n"/>
      <c r="T59" s="182" t="n"/>
      <c r="U59" s="182" t="n"/>
      <c r="V59" s="182" t="n"/>
      <c r="W59" s="182" t="n"/>
      <c r="X59" s="182" t="n"/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2" t="n"/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3" t="n">
        <v>8018.27</v>
      </c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2" t="n"/>
      <c r="EH59" s="182" t="n"/>
      <c r="EI59" s="182" t="n"/>
      <c r="EJ59" s="182" t="n"/>
      <c r="EK59" s="182" t="n"/>
      <c r="EL59" s="182" t="n"/>
      <c r="EM59" s="182" t="n"/>
      <c r="EN59" s="182" t="n"/>
      <c r="EO59" s="182" t="n"/>
      <c r="EP59" s="182" t="n"/>
      <c r="EQ59" s="182" t="n"/>
      <c r="ER59" s="182" t="n"/>
      <c r="ES59" s="182" t="n"/>
      <c r="ET59" s="182" t="n"/>
      <c r="EU59" s="182" t="n"/>
      <c r="EV59" s="182" t="n"/>
      <c r="EW59" s="182" t="n"/>
      <c r="EX59" s="182" t="n"/>
      <c r="EY59" s="182" t="n"/>
      <c r="EZ59" s="182" t="n"/>
      <c r="FA59" s="182" t="n"/>
      <c r="FB59" s="182" t="n"/>
      <c r="FC59" s="182" t="n"/>
      <c r="FD59" s="182" t="n"/>
      <c r="FE59" s="182" t="n"/>
      <c r="FF59" s="182" t="n"/>
      <c r="FG59" s="182" t="n"/>
      <c r="FH59" s="182" t="n"/>
      <c r="FI59" s="182" t="n"/>
      <c r="FJ59" s="182" t="n"/>
      <c r="FK59" s="182" t="n"/>
      <c r="FL59" s="182" t="n"/>
      <c r="FM59" s="182" t="n"/>
      <c r="FN59" s="182" t="n"/>
      <c r="FO59" s="184" t="n"/>
      <c r="FP59" s="182" t="n"/>
      <c r="FQ59" s="185">
        <f>SUM(F59:FP59)</f>
        <v/>
      </c>
      <c r="FR59" s="186">
        <f>E59-FQ59</f>
        <v/>
      </c>
    </row>
    <row r="60" ht="18" customHeight="1">
      <c r="A60" s="5" t="n">
        <v>59</v>
      </c>
      <c r="B60" s="179" t="n">
        <v>44697</v>
      </c>
      <c r="C60" s="68" t="inlineStr">
        <is>
          <t>7-747-48081</t>
        </is>
      </c>
      <c r="D60" s="180" t="n">
        <v>44686</v>
      </c>
      <c r="E60" s="181" t="n">
        <v>6.49</v>
      </c>
      <c r="F60" s="182" t="n"/>
      <c r="G60" s="182" t="n"/>
      <c r="H60" s="182" t="n"/>
      <c r="I60" s="182" t="n"/>
      <c r="J60" s="182" t="n"/>
      <c r="K60" s="182" t="n"/>
      <c r="L60" s="182" t="n"/>
      <c r="M60" s="182" t="n"/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3" t="n">
        <v>6.49</v>
      </c>
      <c r="AQ60" s="182" t="n"/>
      <c r="AR60" s="182" t="n"/>
      <c r="AS60" s="182" t="n"/>
      <c r="AT60" s="182" t="n"/>
      <c r="AU60" s="182" t="n"/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2" t="n"/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2" t="n"/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2" t="n"/>
      <c r="EH60" s="182" t="n"/>
      <c r="EI60" s="182" t="n"/>
      <c r="EJ60" s="182" t="n"/>
      <c r="EK60" s="182" t="n"/>
      <c r="EL60" s="182" t="n"/>
      <c r="EM60" s="182" t="n"/>
      <c r="EN60" s="182" t="n"/>
      <c r="EO60" s="182" t="n"/>
      <c r="EP60" s="182" t="n"/>
      <c r="EQ60" s="182" t="n"/>
      <c r="ER60" s="182" t="n"/>
      <c r="ES60" s="182" t="n"/>
      <c r="ET60" s="182" t="n"/>
      <c r="EU60" s="182" t="n"/>
      <c r="EV60" s="182" t="n"/>
      <c r="EW60" s="182" t="n"/>
      <c r="EX60" s="182" t="n"/>
      <c r="EY60" s="182" t="n"/>
      <c r="EZ60" s="182" t="n"/>
      <c r="FA60" s="182" t="n"/>
      <c r="FB60" s="182" t="n"/>
      <c r="FC60" s="182" t="n"/>
      <c r="FD60" s="182" t="n"/>
      <c r="FE60" s="182" t="n"/>
      <c r="FF60" s="182" t="n"/>
      <c r="FG60" s="182" t="n"/>
      <c r="FH60" s="182" t="n"/>
      <c r="FI60" s="182" t="n"/>
      <c r="FJ60" s="182" t="n"/>
      <c r="FK60" s="182" t="n"/>
      <c r="FL60" s="182" t="n"/>
      <c r="FM60" s="182" t="n"/>
      <c r="FN60" s="182" t="n"/>
      <c r="FO60" s="184" t="n"/>
      <c r="FP60" s="182" t="n"/>
      <c r="FQ60" s="185">
        <f>SUM(F60:FP60)</f>
        <v/>
      </c>
      <c r="FR60" s="186">
        <f>E60-FQ60</f>
        <v/>
      </c>
    </row>
    <row r="61" ht="18" customHeight="1">
      <c r="A61" s="5" t="n">
        <v>60</v>
      </c>
      <c r="B61" s="179" t="n">
        <v>44697</v>
      </c>
      <c r="C61" s="68" t="inlineStr">
        <is>
          <t>3-492-52553</t>
        </is>
      </c>
      <c r="D61" s="180" t="n">
        <v>44686</v>
      </c>
      <c r="E61" s="181" t="n">
        <v>332.5</v>
      </c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2" t="n"/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3" t="n">
        <v>332.5</v>
      </c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2" t="n"/>
      <c r="ED61" s="182" t="n"/>
      <c r="EE61" s="182" t="n"/>
      <c r="EF61" s="182" t="n"/>
      <c r="EG61" s="182" t="n"/>
      <c r="EH61" s="182" t="n"/>
      <c r="EI61" s="182" t="n"/>
      <c r="EJ61" s="182" t="n"/>
      <c r="EK61" s="182" t="n"/>
      <c r="EL61" s="182" t="n"/>
      <c r="EM61" s="182" t="n"/>
      <c r="EN61" s="182" t="n"/>
      <c r="EO61" s="182" t="n"/>
      <c r="EP61" s="182" t="n"/>
      <c r="EQ61" s="182" t="n"/>
      <c r="ER61" s="182" t="n"/>
      <c r="ES61" s="182" t="n"/>
      <c r="ET61" s="182" t="n"/>
      <c r="EU61" s="182" t="n"/>
      <c r="EV61" s="182" t="n"/>
      <c r="EW61" s="182" t="n"/>
      <c r="EX61" s="182" t="n"/>
      <c r="EY61" s="182" t="n"/>
      <c r="EZ61" s="182" t="n"/>
      <c r="FA61" s="182" t="n"/>
      <c r="FB61" s="182" t="n"/>
      <c r="FC61" s="182" t="n"/>
      <c r="FD61" s="182" t="n"/>
      <c r="FE61" s="182" t="n"/>
      <c r="FF61" s="182" t="n"/>
      <c r="FG61" s="182" t="n"/>
      <c r="FH61" s="182" t="n"/>
      <c r="FI61" s="182" t="n"/>
      <c r="FJ61" s="182" t="n"/>
      <c r="FK61" s="182" t="n"/>
      <c r="FL61" s="182" t="n"/>
      <c r="FM61" s="182" t="n"/>
      <c r="FN61" s="182" t="n"/>
      <c r="FO61" s="184" t="n"/>
      <c r="FP61" s="182" t="n"/>
      <c r="FQ61" s="185">
        <f>SUM(F61:FP61)</f>
        <v/>
      </c>
      <c r="FR61" s="186">
        <f>E61-FQ61</f>
        <v/>
      </c>
    </row>
    <row r="62" ht="18" customHeight="1">
      <c r="A62" s="5" t="n">
        <v>61</v>
      </c>
      <c r="B62" s="179" t="n">
        <v>44697</v>
      </c>
      <c r="C62" s="68" t="inlineStr">
        <is>
          <t>3-492-20349</t>
        </is>
      </c>
      <c r="D62" s="180" t="n">
        <v>44686</v>
      </c>
      <c r="E62" s="181" t="n">
        <v>2715.06</v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2" t="n"/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2" t="n"/>
      <c r="EH62" s="182" t="n"/>
      <c r="EI62" s="182" t="n"/>
      <c r="EJ62" s="182" t="n"/>
      <c r="EK62" s="182" t="n"/>
      <c r="EL62" s="182" t="n"/>
      <c r="EM62" s="182" t="n"/>
      <c r="EN62" s="182" t="n"/>
      <c r="EO62" s="182" t="n"/>
      <c r="EP62" s="182" t="n"/>
      <c r="EQ62" s="182" t="n"/>
      <c r="ER62" s="182" t="n"/>
      <c r="ES62" s="182" t="n"/>
      <c r="ET62" s="182" t="n"/>
      <c r="EU62" s="182" t="n"/>
      <c r="EV62" s="182" t="n"/>
      <c r="EW62" s="182" t="n"/>
      <c r="EX62" s="182" t="n"/>
      <c r="EY62" s="182" t="n"/>
      <c r="EZ62" s="182" t="n"/>
      <c r="FA62" s="182" t="n"/>
      <c r="FB62" s="182" t="n"/>
      <c r="FC62" s="182" t="n"/>
      <c r="FD62" s="182" t="n"/>
      <c r="FE62" s="182" t="n"/>
      <c r="FF62" s="182" t="n"/>
      <c r="FG62" s="182" t="n"/>
      <c r="FH62" s="182" t="n"/>
      <c r="FI62" s="182" t="n"/>
      <c r="FJ62" s="182" t="n"/>
      <c r="FK62" s="182" t="n"/>
      <c r="FL62" s="182" t="n"/>
      <c r="FM62" s="182" t="n"/>
      <c r="FN62" s="183" t="n">
        <v>2715.06</v>
      </c>
      <c r="FO62" s="184" t="n"/>
      <c r="FP62" s="182" t="n"/>
      <c r="FQ62" s="185">
        <f>SUM(F62:FP62)</f>
        <v/>
      </c>
      <c r="FR62" s="186">
        <f>E62-FQ62</f>
        <v/>
      </c>
    </row>
    <row r="63" ht="18" customHeight="1">
      <c r="A63" s="5" t="n">
        <v>62</v>
      </c>
      <c r="B63" s="179" t="n">
        <v>44697</v>
      </c>
      <c r="C63" s="68" t="inlineStr">
        <is>
          <t>3-488-97442</t>
        </is>
      </c>
      <c r="D63" s="180" t="n">
        <v>44676</v>
      </c>
      <c r="E63" s="181" t="n">
        <v>671.5</v>
      </c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3" t="n">
        <v>589.75</v>
      </c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2" t="n"/>
      <c r="DQ63" s="182" t="n"/>
      <c r="DR63" s="182" t="n"/>
      <c r="DS63" s="182" t="n"/>
      <c r="DT63" s="182" t="n"/>
      <c r="DU63" s="183" t="n">
        <v>81.75</v>
      </c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2" t="n"/>
      <c r="EH63" s="182" t="n"/>
      <c r="EI63" s="182" t="n"/>
      <c r="EJ63" s="182" t="n"/>
      <c r="EK63" s="182" t="n"/>
      <c r="EL63" s="182" t="n"/>
      <c r="EM63" s="182" t="n"/>
      <c r="EN63" s="182" t="n"/>
      <c r="EO63" s="182" t="n"/>
      <c r="EP63" s="182" t="n"/>
      <c r="EQ63" s="182" t="n"/>
      <c r="ER63" s="182" t="n"/>
      <c r="ES63" s="182" t="n"/>
      <c r="ET63" s="182" t="n"/>
      <c r="EU63" s="182" t="n"/>
      <c r="EV63" s="182" t="n"/>
      <c r="EW63" s="182" t="n"/>
      <c r="EX63" s="182" t="n"/>
      <c r="EY63" s="182" t="n"/>
      <c r="EZ63" s="182" t="n"/>
      <c r="FA63" s="182" t="n"/>
      <c r="FB63" s="182" t="n"/>
      <c r="FC63" s="182" t="n"/>
      <c r="FD63" s="182" t="n"/>
      <c r="FE63" s="182" t="n"/>
      <c r="FF63" s="182" t="n"/>
      <c r="FG63" s="182" t="n"/>
      <c r="FH63" s="182" t="n"/>
      <c r="FI63" s="182" t="n"/>
      <c r="FJ63" s="182" t="n"/>
      <c r="FK63" s="182" t="n"/>
      <c r="FL63" s="182" t="n"/>
      <c r="FM63" s="182" t="n"/>
      <c r="FN63" s="182" t="n"/>
      <c r="FO63" s="184" t="n"/>
      <c r="FP63" s="182" t="n"/>
      <c r="FQ63" s="185">
        <f>SUM(F63:FP63)</f>
        <v/>
      </c>
      <c r="FR63" s="186">
        <f>E63-FQ63</f>
        <v/>
      </c>
    </row>
    <row r="64" ht="18" customHeight="1">
      <c r="A64" s="5" t="n">
        <v>63</v>
      </c>
      <c r="B64" s="179" t="n">
        <v>44697</v>
      </c>
      <c r="C64" s="68" t="inlineStr">
        <is>
          <t>3-490-20685</t>
        </is>
      </c>
      <c r="D64" s="180" t="n">
        <v>44679</v>
      </c>
      <c r="E64" s="181" t="n">
        <v>1637.62</v>
      </c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3" t="n">
        <v>742.3099999999999</v>
      </c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2" t="n"/>
      <c r="AT64" s="182" t="n"/>
      <c r="AU64" s="182" t="n"/>
      <c r="AV64" s="182" t="n"/>
      <c r="AW64" s="182" t="n"/>
      <c r="AX64" s="182" t="n"/>
      <c r="AY64" s="182" t="n"/>
      <c r="AZ64" s="183" t="n">
        <v>895.3099999999999</v>
      </c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2" t="n"/>
      <c r="DN64" s="182" t="n"/>
      <c r="DO64" s="182" t="n"/>
      <c r="DP64" s="182" t="n"/>
      <c r="DQ64" s="182" t="n"/>
      <c r="DR64" s="182" t="n"/>
      <c r="DS64" s="182" t="n"/>
      <c r="DT64" s="182" t="n"/>
      <c r="DU64" s="182" t="n"/>
      <c r="DV64" s="182" t="n"/>
      <c r="DW64" s="182" t="n"/>
      <c r="DX64" s="182" t="n"/>
      <c r="DY64" s="182" t="n"/>
      <c r="DZ64" s="182" t="n"/>
      <c r="EA64" s="182" t="n"/>
      <c r="EB64" s="182" t="n"/>
      <c r="EC64" s="182" t="n"/>
      <c r="ED64" s="182" t="n"/>
      <c r="EE64" s="182" t="n"/>
      <c r="EF64" s="182" t="n"/>
      <c r="EG64" s="182" t="n"/>
      <c r="EH64" s="182" t="n"/>
      <c r="EI64" s="182" t="n"/>
      <c r="EJ64" s="182" t="n"/>
      <c r="EK64" s="182" t="n"/>
      <c r="EL64" s="182" t="n"/>
      <c r="EM64" s="182" t="n"/>
      <c r="EN64" s="182" t="n"/>
      <c r="EO64" s="182" t="n"/>
      <c r="EP64" s="182" t="n"/>
      <c r="EQ64" s="182" t="n"/>
      <c r="ER64" s="182" t="n"/>
      <c r="ES64" s="182" t="n"/>
      <c r="ET64" s="182" t="n"/>
      <c r="EU64" s="182" t="n"/>
      <c r="EV64" s="182" t="n"/>
      <c r="EW64" s="182" t="n"/>
      <c r="EX64" s="182" t="n"/>
      <c r="EY64" s="182" t="n"/>
      <c r="EZ64" s="182" t="n"/>
      <c r="FA64" s="182" t="n"/>
      <c r="FB64" s="182" t="n"/>
      <c r="FC64" s="182" t="n"/>
      <c r="FD64" s="182" t="n"/>
      <c r="FE64" s="182" t="n"/>
      <c r="FF64" s="182" t="n"/>
      <c r="FG64" s="182" t="n"/>
      <c r="FH64" s="182" t="n"/>
      <c r="FI64" s="182" t="n"/>
      <c r="FJ64" s="182" t="n"/>
      <c r="FK64" s="182" t="n"/>
      <c r="FL64" s="182" t="n"/>
      <c r="FM64" s="182" t="n"/>
      <c r="FN64" s="182" t="n"/>
      <c r="FO64" s="184" t="n"/>
      <c r="FP64" s="182" t="n"/>
      <c r="FQ64" s="185">
        <f>SUM(F64:FP64)</f>
        <v/>
      </c>
      <c r="FR64" s="186">
        <f>E64-FQ64</f>
        <v/>
      </c>
    </row>
    <row r="65" ht="18" customHeight="1">
      <c r="A65" s="5" t="n">
        <v>64</v>
      </c>
      <c r="B65" s="179" t="n">
        <v>44697</v>
      </c>
      <c r="C65" s="68" t="inlineStr">
        <is>
          <t>3-490-72721</t>
        </is>
      </c>
      <c r="D65" s="180" t="n">
        <v>44680</v>
      </c>
      <c r="E65" s="181" t="n">
        <v>355.32</v>
      </c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2" t="n"/>
      <c r="CV65" s="182" t="n"/>
      <c r="CW65" s="182" t="n"/>
      <c r="CX65" s="183" t="n">
        <v>47.32</v>
      </c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2" t="n"/>
      <c r="EH65" s="182" t="n"/>
      <c r="EI65" s="182" t="n"/>
      <c r="EJ65" s="182" t="n"/>
      <c r="EK65" s="183" t="n">
        <v>308</v>
      </c>
      <c r="EL65" s="182" t="n"/>
      <c r="EM65" s="182" t="n"/>
      <c r="EN65" s="182" t="n"/>
      <c r="EO65" s="182" t="n"/>
      <c r="EP65" s="182" t="n"/>
      <c r="EQ65" s="182" t="n"/>
      <c r="ER65" s="182" t="n"/>
      <c r="ES65" s="182" t="n"/>
      <c r="ET65" s="182" t="n"/>
      <c r="EU65" s="182" t="n"/>
      <c r="EV65" s="182" t="n"/>
      <c r="EW65" s="182" t="n"/>
      <c r="EX65" s="182" t="n"/>
      <c r="EY65" s="182" t="n"/>
      <c r="EZ65" s="182" t="n"/>
      <c r="FA65" s="182" t="n"/>
      <c r="FB65" s="182" t="n"/>
      <c r="FC65" s="182" t="n"/>
      <c r="FD65" s="182" t="n"/>
      <c r="FE65" s="182" t="n"/>
      <c r="FF65" s="182" t="n"/>
      <c r="FG65" s="182" t="n"/>
      <c r="FH65" s="182" t="n"/>
      <c r="FI65" s="182" t="n"/>
      <c r="FJ65" s="182" t="n"/>
      <c r="FK65" s="182" t="n"/>
      <c r="FL65" s="182" t="n"/>
      <c r="FM65" s="182" t="n"/>
      <c r="FN65" s="182" t="n"/>
      <c r="FO65" s="184" t="n"/>
      <c r="FP65" s="182" t="n"/>
      <c r="FQ65" s="185">
        <f>SUM(F65:FP65)</f>
        <v/>
      </c>
      <c r="FR65" s="186">
        <f>E65-FQ65</f>
        <v/>
      </c>
    </row>
    <row r="66" ht="18" customHeight="1">
      <c r="A66" s="5" t="n">
        <v>65</v>
      </c>
      <c r="B66" s="179" t="n">
        <v>44697</v>
      </c>
      <c r="C66" s="68" t="inlineStr">
        <is>
          <t>3-491-30127</t>
        </is>
      </c>
      <c r="D66" s="180" t="n">
        <v>44683</v>
      </c>
      <c r="E66" s="181" t="n">
        <v>1433.81</v>
      </c>
      <c r="F66" s="182" t="n"/>
      <c r="G66" s="182" t="n"/>
      <c r="H66" s="182" t="n"/>
      <c r="I66" s="182" t="n"/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3" t="n">
        <v>1354.31</v>
      </c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3" t="n">
        <v>39.75</v>
      </c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2" t="n"/>
      <c r="DO66" s="182" t="n"/>
      <c r="DP66" s="182" t="n"/>
      <c r="DQ66" s="182" t="n"/>
      <c r="DR66" s="182" t="n"/>
      <c r="DS66" s="182" t="n"/>
      <c r="DT66" s="182" t="n"/>
      <c r="DU66" s="182" t="n"/>
      <c r="DV66" s="182" t="n"/>
      <c r="DW66" s="182" t="n"/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2" t="n"/>
      <c r="EG66" s="182" t="n"/>
      <c r="EH66" s="182" t="n"/>
      <c r="EI66" s="182" t="n"/>
      <c r="EJ66" s="182" t="n"/>
      <c r="EK66" s="182" t="n"/>
      <c r="EL66" s="182" t="n"/>
      <c r="EM66" s="182" t="n"/>
      <c r="EN66" s="182" t="n"/>
      <c r="EO66" s="182" t="n"/>
      <c r="EP66" s="182" t="n"/>
      <c r="EQ66" s="182" t="n"/>
      <c r="ER66" s="182" t="n"/>
      <c r="ES66" s="182" t="n"/>
      <c r="ET66" s="182" t="n"/>
      <c r="EU66" s="182" t="n"/>
      <c r="EV66" s="182" t="n"/>
      <c r="EW66" s="182" t="n"/>
      <c r="EX66" s="182" t="n"/>
      <c r="EY66" s="182" t="n"/>
      <c r="EZ66" s="182" t="n"/>
      <c r="FA66" s="182" t="n"/>
      <c r="FB66" s="182" t="n"/>
      <c r="FC66" s="182" t="n"/>
      <c r="FD66" s="182" t="n"/>
      <c r="FE66" s="182" t="n"/>
      <c r="FF66" s="183" t="n">
        <v>39.75</v>
      </c>
      <c r="FG66" s="182" t="n"/>
      <c r="FH66" s="182" t="n"/>
      <c r="FI66" s="182" t="n"/>
      <c r="FJ66" s="182" t="n"/>
      <c r="FK66" s="182" t="n"/>
      <c r="FL66" s="182" t="n"/>
      <c r="FM66" s="182" t="n"/>
      <c r="FN66" s="182" t="n"/>
      <c r="FO66" s="184" t="n"/>
      <c r="FP66" s="182" t="n"/>
      <c r="FQ66" s="185">
        <f>SUM(F66:FP66)</f>
        <v/>
      </c>
      <c r="FR66" s="186">
        <f>E66-FQ66</f>
        <v/>
      </c>
    </row>
    <row r="67" ht="18" customHeight="1">
      <c r="A67" s="5" t="n">
        <v>66</v>
      </c>
      <c r="B67" s="179" t="n">
        <v>44697</v>
      </c>
      <c r="C67" s="68" t="inlineStr">
        <is>
          <t>3-491-75135</t>
        </is>
      </c>
      <c r="D67" s="180" t="n">
        <v>44684</v>
      </c>
      <c r="E67" s="181" t="n">
        <v>406.5</v>
      </c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2" t="n"/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2" t="n"/>
      <c r="CT67" s="182" t="n"/>
      <c r="CU67" s="182" t="n"/>
      <c r="CV67" s="183">
        <f>327+39.75</f>
        <v/>
      </c>
      <c r="CW67" s="182" t="n"/>
      <c r="CX67" s="182" t="n"/>
      <c r="CY67" s="182" t="n"/>
      <c r="CZ67" s="182" t="n"/>
      <c r="DA67" s="182" t="n"/>
      <c r="DB67" s="182" t="n"/>
      <c r="DC67" s="182" t="n"/>
      <c r="DD67" s="183" t="n">
        <v>39.75</v>
      </c>
      <c r="DE67" s="182" t="n"/>
      <c r="DF67" s="182" t="n"/>
      <c r="DG67" s="182" t="n"/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2" t="n"/>
      <c r="DT67" s="182" t="n"/>
      <c r="DU67" s="182" t="n"/>
      <c r="DV67" s="182" t="n"/>
      <c r="DW67" s="182" t="n"/>
      <c r="DX67" s="182" t="n"/>
      <c r="DY67" s="182" t="n"/>
      <c r="DZ67" s="182" t="n"/>
      <c r="EA67" s="182" t="n"/>
      <c r="EB67" s="182" t="n"/>
      <c r="EC67" s="182" t="n"/>
      <c r="ED67" s="182" t="n"/>
      <c r="EE67" s="182" t="n"/>
      <c r="EF67" s="182" t="n"/>
      <c r="EG67" s="182" t="n"/>
      <c r="EH67" s="182" t="n"/>
      <c r="EI67" s="182" t="n"/>
      <c r="EJ67" s="182" t="n"/>
      <c r="EK67" s="182" t="n"/>
      <c r="EL67" s="182" t="n"/>
      <c r="EM67" s="182" t="n"/>
      <c r="EN67" s="182" t="n"/>
      <c r="EO67" s="182" t="n"/>
      <c r="EP67" s="182" t="n"/>
      <c r="EQ67" s="182" t="n"/>
      <c r="ER67" s="182" t="n"/>
      <c r="ES67" s="182" t="n"/>
      <c r="ET67" s="182" t="n"/>
      <c r="EU67" s="182" t="n"/>
      <c r="EV67" s="182" t="n"/>
      <c r="EW67" s="182" t="n"/>
      <c r="EX67" s="182" t="n"/>
      <c r="EY67" s="182" t="n"/>
      <c r="EZ67" s="182" t="n"/>
      <c r="FA67" s="182" t="n"/>
      <c r="FB67" s="182" t="n"/>
      <c r="FC67" s="182" t="n"/>
      <c r="FD67" s="182" t="n"/>
      <c r="FE67" s="182" t="n"/>
      <c r="FF67" s="182" t="n"/>
      <c r="FG67" s="182" t="n"/>
      <c r="FH67" s="182" t="n"/>
      <c r="FI67" s="182" t="n"/>
      <c r="FJ67" s="182" t="n"/>
      <c r="FK67" s="182" t="n"/>
      <c r="FL67" s="182" t="n"/>
      <c r="FM67" s="182" t="n"/>
      <c r="FN67" s="182" t="n"/>
      <c r="FO67" s="184" t="n"/>
      <c r="FP67" s="182" t="n"/>
      <c r="FQ67" s="185">
        <f>SUM(F67:FP67)</f>
        <v/>
      </c>
      <c r="FR67" s="186">
        <f>E67-FQ67</f>
        <v/>
      </c>
    </row>
    <row r="68" ht="18" customHeight="1">
      <c r="A68" s="5" t="n">
        <v>67</v>
      </c>
      <c r="B68" s="179" t="n">
        <v>44697</v>
      </c>
      <c r="C68" s="68" t="inlineStr">
        <is>
          <t>3-493-04093</t>
        </is>
      </c>
      <c r="D68" s="180" t="n">
        <v>44687</v>
      </c>
      <c r="E68" s="181" t="n">
        <v>20533.3</v>
      </c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2" t="n"/>
      <c r="Y68" s="182" t="n"/>
      <c r="Z68" s="183" t="n">
        <v>54.24</v>
      </c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3" t="n">
        <v>20479.06</v>
      </c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2" t="n"/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2" t="n"/>
      <c r="EG68" s="182" t="n"/>
      <c r="EH68" s="182" t="n"/>
      <c r="EI68" s="182" t="n"/>
      <c r="EJ68" s="182" t="n"/>
      <c r="EK68" s="182" t="n"/>
      <c r="EL68" s="182" t="n"/>
      <c r="EM68" s="182" t="n"/>
      <c r="EN68" s="182" t="n"/>
      <c r="EO68" s="182" t="n"/>
      <c r="EP68" s="182" t="n"/>
      <c r="EQ68" s="182" t="n"/>
      <c r="ER68" s="182" t="n"/>
      <c r="ES68" s="182" t="n"/>
      <c r="ET68" s="182" t="n"/>
      <c r="EU68" s="182" t="n"/>
      <c r="EV68" s="182" t="n"/>
      <c r="EW68" s="182" t="n"/>
      <c r="EX68" s="182" t="n"/>
      <c r="EY68" s="182" t="n"/>
      <c r="EZ68" s="182" t="n"/>
      <c r="FA68" s="182" t="n"/>
      <c r="FB68" s="182" t="n"/>
      <c r="FC68" s="182" t="n"/>
      <c r="FD68" s="182" t="n"/>
      <c r="FE68" s="182" t="n"/>
      <c r="FF68" s="182" t="n"/>
      <c r="FG68" s="182" t="n"/>
      <c r="FH68" s="182" t="n"/>
      <c r="FI68" s="182" t="n"/>
      <c r="FJ68" s="182" t="n"/>
      <c r="FK68" s="182" t="n"/>
      <c r="FL68" s="182" t="n"/>
      <c r="FM68" s="182" t="n"/>
      <c r="FN68" s="182" t="n"/>
      <c r="FO68" s="184" t="n"/>
      <c r="FP68" s="182" t="n"/>
      <c r="FQ68" s="185">
        <f>SUM(F68:FP68)</f>
        <v/>
      </c>
      <c r="FR68" s="186">
        <f>E68-FQ68</f>
        <v/>
      </c>
    </row>
    <row r="69" ht="18" customHeight="1">
      <c r="A69" s="5" t="n">
        <v>68</v>
      </c>
      <c r="B69" s="179" t="n">
        <v>44697</v>
      </c>
      <c r="C69" s="68" t="inlineStr">
        <is>
          <t>3-493-61258</t>
        </is>
      </c>
      <c r="D69" s="180" t="n">
        <v>44690</v>
      </c>
      <c r="E69" s="181" t="n">
        <v>2708.62</v>
      </c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2" t="n"/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3">
        <f>1354.31+1354.31</f>
        <v/>
      </c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2" t="n"/>
      <c r="DO69" s="182" t="n"/>
      <c r="DP69" s="182" t="n"/>
      <c r="DQ69" s="182" t="n"/>
      <c r="DR69" s="182" t="n"/>
      <c r="DS69" s="182" t="n"/>
      <c r="DT69" s="182" t="n"/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2" t="n"/>
      <c r="EG69" s="182" t="n"/>
      <c r="EH69" s="182" t="n"/>
      <c r="EI69" s="182" t="n"/>
      <c r="EJ69" s="182" t="n"/>
      <c r="EK69" s="182" t="n"/>
      <c r="EL69" s="182" t="n"/>
      <c r="EM69" s="182" t="n"/>
      <c r="EN69" s="182" t="n"/>
      <c r="EO69" s="182" t="n"/>
      <c r="EP69" s="182" t="n"/>
      <c r="EQ69" s="182" t="n"/>
      <c r="ER69" s="182" t="n"/>
      <c r="ES69" s="182" t="n"/>
      <c r="ET69" s="182" t="n"/>
      <c r="EU69" s="182" t="n"/>
      <c r="EV69" s="182" t="n"/>
      <c r="EW69" s="182" t="n"/>
      <c r="EX69" s="182" t="n"/>
      <c r="EY69" s="182" t="n"/>
      <c r="EZ69" s="182" t="n"/>
      <c r="FA69" s="182" t="n"/>
      <c r="FB69" s="182" t="n"/>
      <c r="FC69" s="182" t="n"/>
      <c r="FD69" s="182" t="n"/>
      <c r="FE69" s="182" t="n"/>
      <c r="FF69" s="182" t="n"/>
      <c r="FG69" s="182" t="n"/>
      <c r="FH69" s="182" t="n"/>
      <c r="FI69" s="182" t="n"/>
      <c r="FJ69" s="182" t="n"/>
      <c r="FK69" s="182" t="n"/>
      <c r="FL69" s="182" t="n"/>
      <c r="FM69" s="182" t="n"/>
      <c r="FN69" s="182" t="n"/>
      <c r="FO69" s="184" t="n"/>
      <c r="FP69" s="182" t="n"/>
      <c r="FQ69" s="185">
        <f>SUM(F69:FP69)</f>
        <v/>
      </c>
      <c r="FR69" s="186">
        <f>E69-FQ69</f>
        <v/>
      </c>
    </row>
    <row r="70" ht="18" customHeight="1">
      <c r="A70" s="5" t="n">
        <v>69</v>
      </c>
      <c r="B70" s="179" t="n">
        <v>44697</v>
      </c>
      <c r="C70" s="68" t="inlineStr">
        <is>
          <t>3-494-07124</t>
        </is>
      </c>
      <c r="D70" s="180" t="n">
        <v>44691</v>
      </c>
      <c r="E70" s="181" t="n">
        <v>4579.3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3" t="n">
        <v>1692.18</v>
      </c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3" t="n">
        <v>1966.31</v>
      </c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3" t="n">
        <v>920.8099999999999</v>
      </c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2" t="n"/>
      <c r="EH70" s="182" t="n"/>
      <c r="EI70" s="182" t="n"/>
      <c r="EJ70" s="182" t="n"/>
      <c r="EK70" s="182" t="n"/>
      <c r="EL70" s="182" t="n"/>
      <c r="EM70" s="182" t="n"/>
      <c r="EN70" s="182" t="n"/>
      <c r="EO70" s="182" t="n"/>
      <c r="EP70" s="182" t="n"/>
      <c r="EQ70" s="182" t="n"/>
      <c r="ER70" s="182" t="n"/>
      <c r="ES70" s="182" t="n"/>
      <c r="ET70" s="182" t="n"/>
      <c r="EU70" s="182" t="n"/>
      <c r="EV70" s="182" t="n"/>
      <c r="EW70" s="182" t="n"/>
      <c r="EX70" s="182" t="n"/>
      <c r="EY70" s="182" t="n"/>
      <c r="EZ70" s="182" t="n"/>
      <c r="FA70" s="182" t="n"/>
      <c r="FB70" s="182" t="n"/>
      <c r="FC70" s="182" t="n"/>
      <c r="FD70" s="182" t="n"/>
      <c r="FE70" s="182" t="n"/>
      <c r="FF70" s="182" t="n"/>
      <c r="FG70" s="182" t="n"/>
      <c r="FH70" s="182" t="n"/>
      <c r="FI70" s="182" t="n"/>
      <c r="FJ70" s="182" t="n"/>
      <c r="FK70" s="182" t="n"/>
      <c r="FL70" s="182" t="n"/>
      <c r="FM70" s="182" t="n"/>
      <c r="FN70" s="182" t="n"/>
      <c r="FO70" s="184" t="n"/>
      <c r="FP70" s="182" t="n"/>
      <c r="FQ70" s="185">
        <f>SUM(F70:FP70)</f>
        <v/>
      </c>
      <c r="FR70" s="186">
        <f>E70-FQ70</f>
        <v/>
      </c>
    </row>
    <row r="71" ht="18" customHeight="1">
      <c r="A71" s="5" t="n">
        <v>70</v>
      </c>
      <c r="B71" s="179" t="n">
        <v>44697</v>
      </c>
      <c r="C71" s="68" t="inlineStr">
        <is>
          <t>3-494-45610</t>
        </is>
      </c>
      <c r="D71" s="180" t="n">
        <v>44692</v>
      </c>
      <c r="E71" s="181" t="n">
        <v>1185.22</v>
      </c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3" t="n">
        <v>120.16</v>
      </c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2" t="n"/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3" t="n">
        <v>424.75</v>
      </c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2" t="n"/>
      <c r="EH71" s="182" t="n"/>
      <c r="EI71" s="182" t="n"/>
      <c r="EJ71" s="182" t="n"/>
      <c r="EK71" s="182" t="n"/>
      <c r="EL71" s="182" t="n"/>
      <c r="EM71" s="182" t="n"/>
      <c r="EN71" s="182" t="n"/>
      <c r="EO71" s="182" t="n"/>
      <c r="EP71" s="182" t="n"/>
      <c r="EQ71" s="182" t="n"/>
      <c r="ER71" s="182" t="n"/>
      <c r="ES71" s="182" t="n"/>
      <c r="ET71" s="182" t="n"/>
      <c r="EU71" s="182" t="n"/>
      <c r="EV71" s="182" t="n"/>
      <c r="EW71" s="182" t="n"/>
      <c r="EX71" s="182" t="n"/>
      <c r="EY71" s="182" t="n"/>
      <c r="EZ71" s="182" t="n"/>
      <c r="FA71" s="182" t="n"/>
      <c r="FB71" s="182" t="n"/>
      <c r="FC71" s="182" t="n"/>
      <c r="FD71" s="182" t="n"/>
      <c r="FE71" s="182" t="n"/>
      <c r="FF71" s="182" t="n"/>
      <c r="FG71" s="182" t="n"/>
      <c r="FH71" s="182" t="n"/>
      <c r="FI71" s="182" t="n"/>
      <c r="FJ71" s="182" t="n"/>
      <c r="FK71" s="182" t="n"/>
      <c r="FL71" s="182" t="n"/>
      <c r="FM71" s="182" t="n"/>
      <c r="FN71" s="183" t="n">
        <v>640.3099999999999</v>
      </c>
      <c r="FO71" s="184" t="n"/>
      <c r="FP71" s="182" t="n"/>
      <c r="FQ71" s="185">
        <f>SUM(F71:FP71)</f>
        <v/>
      </c>
      <c r="FR71" s="186">
        <f>E71-FQ71</f>
        <v/>
      </c>
    </row>
    <row r="72" ht="18" customHeight="1">
      <c r="A72" s="5" t="n">
        <v>71</v>
      </c>
      <c r="B72" s="179" t="n">
        <v>44697</v>
      </c>
      <c r="C72" s="68" t="inlineStr">
        <is>
          <t>3-494-82813</t>
        </is>
      </c>
      <c r="D72" s="180" t="n">
        <v>44693</v>
      </c>
      <c r="E72" s="181" t="n">
        <v>138.28</v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3" t="n">
        <v>39.75</v>
      </c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3" t="n">
        <v>98.53</v>
      </c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2" t="n"/>
      <c r="EA72" s="182" t="n"/>
      <c r="EB72" s="182" t="n"/>
      <c r="EC72" s="182" t="n"/>
      <c r="ED72" s="182" t="n"/>
      <c r="EE72" s="182" t="n"/>
      <c r="EF72" s="182" t="n"/>
      <c r="EG72" s="182" t="n"/>
      <c r="EH72" s="182" t="n"/>
      <c r="EI72" s="182" t="n"/>
      <c r="EJ72" s="182" t="n"/>
      <c r="EK72" s="182" t="n"/>
      <c r="EL72" s="182" t="n"/>
      <c r="EM72" s="182" t="n"/>
      <c r="EN72" s="182" t="n"/>
      <c r="EO72" s="182" t="n"/>
      <c r="EP72" s="182" t="n"/>
      <c r="EQ72" s="182" t="n"/>
      <c r="ER72" s="182" t="n"/>
      <c r="ES72" s="182" t="n"/>
      <c r="ET72" s="182" t="n"/>
      <c r="EU72" s="182" t="n"/>
      <c r="EV72" s="182" t="n"/>
      <c r="EW72" s="182" t="n"/>
      <c r="EX72" s="182" t="n"/>
      <c r="EY72" s="182" t="n"/>
      <c r="EZ72" s="182" t="n"/>
      <c r="FA72" s="182" t="n"/>
      <c r="FB72" s="182" t="n"/>
      <c r="FC72" s="182" t="n"/>
      <c r="FD72" s="182" t="n"/>
      <c r="FE72" s="182" t="n"/>
      <c r="FF72" s="182" t="n"/>
      <c r="FG72" s="182" t="n"/>
      <c r="FH72" s="182" t="n"/>
      <c r="FI72" s="182" t="n"/>
      <c r="FJ72" s="182" t="n"/>
      <c r="FK72" s="182" t="n"/>
      <c r="FL72" s="182" t="n"/>
      <c r="FM72" s="182" t="n"/>
      <c r="FN72" s="182" t="n"/>
      <c r="FO72" s="184" t="n"/>
      <c r="FP72" s="182" t="n"/>
      <c r="FQ72" s="185">
        <f>SUM(F72:FP72)</f>
        <v/>
      </c>
      <c r="FR72" s="186">
        <f>E72-FQ72</f>
        <v/>
      </c>
    </row>
    <row r="73" ht="18" customHeight="1">
      <c r="A73" s="5" t="n">
        <v>72</v>
      </c>
      <c r="B73" s="179" t="n">
        <v>44697</v>
      </c>
      <c r="C73" s="68" t="inlineStr">
        <is>
          <t>7-754-88470</t>
        </is>
      </c>
      <c r="D73" s="180" t="n">
        <v>44663</v>
      </c>
      <c r="E73" s="181" t="n">
        <v>12.98</v>
      </c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2" t="n"/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3" t="n">
        <v>6.49</v>
      </c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3" t="n">
        <v>6.49</v>
      </c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2" t="n"/>
      <c r="EG73" s="182" t="n"/>
      <c r="EH73" s="182" t="n"/>
      <c r="EI73" s="182" t="n"/>
      <c r="EJ73" s="182" t="n"/>
      <c r="EK73" s="182" t="n"/>
      <c r="EL73" s="182" t="n"/>
      <c r="EM73" s="182" t="n"/>
      <c r="EN73" s="182" t="n"/>
      <c r="EO73" s="182" t="n"/>
      <c r="EP73" s="182" t="n"/>
      <c r="EQ73" s="182" t="n"/>
      <c r="ER73" s="182" t="n"/>
      <c r="ES73" s="182" t="n"/>
      <c r="ET73" s="182" t="n"/>
      <c r="EU73" s="182" t="n"/>
      <c r="EV73" s="182" t="n"/>
      <c r="EW73" s="182" t="n"/>
      <c r="EX73" s="182" t="n"/>
      <c r="EY73" s="182" t="n"/>
      <c r="EZ73" s="182" t="n"/>
      <c r="FA73" s="182" t="n"/>
      <c r="FB73" s="182" t="n"/>
      <c r="FC73" s="182" t="n"/>
      <c r="FD73" s="182" t="n"/>
      <c r="FE73" s="182" t="n"/>
      <c r="FF73" s="182" t="n"/>
      <c r="FG73" s="182" t="n"/>
      <c r="FH73" s="182" t="n"/>
      <c r="FI73" s="182" t="n"/>
      <c r="FJ73" s="182" t="n"/>
      <c r="FK73" s="182" t="n"/>
      <c r="FL73" s="182" t="n"/>
      <c r="FM73" s="182" t="n"/>
      <c r="FN73" s="182" t="n"/>
      <c r="FO73" s="184" t="n"/>
      <c r="FP73" s="182" t="n"/>
      <c r="FQ73" s="185">
        <f>SUM(F73:FP73)</f>
        <v/>
      </c>
      <c r="FR73" s="186">
        <f>E73-FQ73</f>
        <v/>
      </c>
    </row>
    <row r="74" ht="18" customHeight="1">
      <c r="A74" s="5" t="n">
        <v>73</v>
      </c>
      <c r="B74" s="179" t="n">
        <v>44697</v>
      </c>
      <c r="C74" s="68" t="inlineStr">
        <is>
          <t>3-495-31448</t>
        </is>
      </c>
      <c r="D74" s="180" t="n">
        <v>44694</v>
      </c>
      <c r="E74" s="181" t="n">
        <v>622.25</v>
      </c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3" t="n">
        <v>39.75</v>
      </c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3" t="n">
        <v>542.75</v>
      </c>
      <c r="EF74" s="182" t="n"/>
      <c r="EG74" s="182" t="n"/>
      <c r="EH74" s="182" t="n"/>
      <c r="EI74" s="182" t="n"/>
      <c r="EJ74" s="182" t="n"/>
      <c r="EK74" s="182" t="n"/>
      <c r="EL74" s="182" t="n"/>
      <c r="EM74" s="182" t="n"/>
      <c r="EN74" s="182" t="n"/>
      <c r="EO74" s="182" t="n"/>
      <c r="EP74" s="182" t="n"/>
      <c r="EQ74" s="182" t="n"/>
      <c r="ER74" s="182" t="n"/>
      <c r="ES74" s="182" t="n"/>
      <c r="ET74" s="182" t="n"/>
      <c r="EU74" s="182" t="n"/>
      <c r="EV74" s="182" t="n"/>
      <c r="EW74" s="182" t="n"/>
      <c r="EX74" s="182" t="n"/>
      <c r="EY74" s="182" t="n"/>
      <c r="EZ74" s="182" t="n"/>
      <c r="FA74" s="182" t="n"/>
      <c r="FB74" s="182" t="n"/>
      <c r="FC74" s="182" t="n"/>
      <c r="FD74" s="182" t="n"/>
      <c r="FE74" s="183" t="n">
        <v>39.75</v>
      </c>
      <c r="FF74" s="182" t="n"/>
      <c r="FG74" s="182" t="n"/>
      <c r="FH74" s="182" t="n"/>
      <c r="FI74" s="182" t="n"/>
      <c r="FJ74" s="182" t="n"/>
      <c r="FK74" s="182" t="n"/>
      <c r="FL74" s="182" t="n"/>
      <c r="FM74" s="182" t="n"/>
      <c r="FN74" s="182" t="n"/>
      <c r="FO74" s="184" t="n"/>
      <c r="FP74" s="182" t="n"/>
      <c r="FQ74" s="185">
        <f>SUM(F74:FP74)</f>
        <v/>
      </c>
      <c r="FR74" s="186">
        <f>E74-FQ74</f>
        <v/>
      </c>
    </row>
    <row r="75" ht="18" customHeight="1">
      <c r="A75" s="5" t="n">
        <v>74</v>
      </c>
      <c r="B75" s="179" t="n">
        <v>44701</v>
      </c>
      <c r="C75" s="68" t="inlineStr">
        <is>
          <t>ANALOG4500662272</t>
        </is>
      </c>
      <c r="D75" s="180" t="n">
        <v>44687</v>
      </c>
      <c r="E75" s="181" t="n">
        <v>1201.73</v>
      </c>
      <c r="F75" s="182" t="n"/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9" t="n">
        <v>1201.73</v>
      </c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2" t="n"/>
      <c r="EH75" s="182" t="n"/>
      <c r="EI75" s="182" t="n"/>
      <c r="EJ75" s="182" t="n"/>
      <c r="EK75" s="182" t="n"/>
      <c r="EL75" s="182" t="n"/>
      <c r="EM75" s="182" t="n"/>
      <c r="EN75" s="182" t="n"/>
      <c r="EO75" s="182" t="n"/>
      <c r="EP75" s="182" t="n"/>
      <c r="EQ75" s="182" t="n"/>
      <c r="ER75" s="182" t="n"/>
      <c r="ES75" s="182" t="n"/>
      <c r="ET75" s="182" t="n"/>
      <c r="EU75" s="182" t="n"/>
      <c r="EV75" s="182" t="n"/>
      <c r="EW75" s="182" t="n"/>
      <c r="EX75" s="182" t="n"/>
      <c r="EY75" s="182" t="n"/>
      <c r="EZ75" s="182" t="n"/>
      <c r="FA75" s="182" t="n"/>
      <c r="FB75" s="182" t="n"/>
      <c r="FC75" s="182" t="n"/>
      <c r="FD75" s="182" t="n"/>
      <c r="FE75" s="182" t="n"/>
      <c r="FF75" s="182" t="n"/>
      <c r="FG75" s="182" t="n"/>
      <c r="FH75" s="182" t="n"/>
      <c r="FI75" s="182" t="n"/>
      <c r="FJ75" s="182" t="n"/>
      <c r="FK75" s="182" t="n"/>
      <c r="FL75" s="182" t="n"/>
      <c r="FM75" s="182" t="n"/>
      <c r="FN75" s="182" t="n"/>
      <c r="FO75" s="184" t="n"/>
      <c r="FP75" s="182" t="n"/>
      <c r="FQ75" s="185">
        <f>SUM(F75:FP75)</f>
        <v/>
      </c>
      <c r="FR75" s="186">
        <f>E75-FQ75</f>
        <v/>
      </c>
    </row>
    <row r="76" ht="18" customHeight="1">
      <c r="A76" s="5" t="n">
        <v>75</v>
      </c>
      <c r="B76" s="179" t="n">
        <v>44701</v>
      </c>
      <c r="C76" s="68" t="inlineStr">
        <is>
          <t>ANALOG4500623855</t>
        </is>
      </c>
      <c r="D76" s="180" t="n">
        <v>44687</v>
      </c>
      <c r="E76" s="181" t="n">
        <v>539.55</v>
      </c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2" t="n"/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2" t="n"/>
      <c r="DT76" s="182" t="n"/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2" t="n"/>
      <c r="ED76" s="182" t="n"/>
      <c r="EE76" s="182" t="n"/>
      <c r="EF76" s="182" t="n"/>
      <c r="EG76" s="182" t="n"/>
      <c r="EH76" s="182" t="n"/>
      <c r="EI76" s="182" t="n"/>
      <c r="EJ76" s="182" t="n"/>
      <c r="EK76" s="182" t="n"/>
      <c r="EL76" s="182" t="n"/>
      <c r="EM76" s="182" t="n"/>
      <c r="EN76" s="182" t="n"/>
      <c r="EO76" s="182" t="n"/>
      <c r="EP76" s="182" t="n"/>
      <c r="EQ76" s="182" t="n"/>
      <c r="ER76" s="182" t="n"/>
      <c r="ES76" s="182" t="n"/>
      <c r="ET76" s="182" t="n"/>
      <c r="EU76" s="182" t="n"/>
      <c r="EV76" s="189" t="n">
        <v>539.55</v>
      </c>
      <c r="EW76" s="182" t="n"/>
      <c r="EX76" s="182" t="n"/>
      <c r="EY76" s="182" t="n"/>
      <c r="EZ76" s="182" t="n"/>
      <c r="FA76" s="182" t="n"/>
      <c r="FB76" s="182" t="n"/>
      <c r="FC76" s="182" t="n"/>
      <c r="FD76" s="182" t="n"/>
      <c r="FE76" s="182" t="n"/>
      <c r="FF76" s="182" t="n"/>
      <c r="FG76" s="182" t="n"/>
      <c r="FH76" s="182" t="n"/>
      <c r="FI76" s="182" t="n"/>
      <c r="FJ76" s="182" t="n"/>
      <c r="FK76" s="182" t="n"/>
      <c r="FL76" s="182" t="n"/>
      <c r="FM76" s="182" t="n"/>
      <c r="FN76" s="182" t="n"/>
      <c r="FO76" s="184" t="n"/>
      <c r="FP76" s="182" t="n"/>
      <c r="FQ76" s="185">
        <f>SUM(F76:FP76)</f>
        <v/>
      </c>
      <c r="FR76" s="186">
        <f>E76-FQ76</f>
        <v/>
      </c>
    </row>
    <row r="77" ht="18" customHeight="1">
      <c r="A77" s="5" t="n">
        <v>76</v>
      </c>
      <c r="B77" s="179" t="n">
        <v>44701</v>
      </c>
      <c r="C77" s="68" t="inlineStr">
        <is>
          <t>ANGLOG4500640919</t>
        </is>
      </c>
      <c r="D77" s="180" t="n">
        <v>44687</v>
      </c>
      <c r="E77" s="181" t="n">
        <v>228.9</v>
      </c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2" t="n"/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182" t="n"/>
      <c r="CA77" s="182" t="n"/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9" t="n">
        <v>228.9</v>
      </c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2" t="n"/>
      <c r="EG77" s="182" t="n"/>
      <c r="EH77" s="182" t="n"/>
      <c r="EI77" s="182" t="n"/>
      <c r="EJ77" s="182" t="n"/>
      <c r="EK77" s="182" t="n"/>
      <c r="EL77" s="182" t="n"/>
      <c r="EM77" s="182" t="n"/>
      <c r="EN77" s="182" t="n"/>
      <c r="EO77" s="182" t="n"/>
      <c r="EP77" s="182" t="n"/>
      <c r="EQ77" s="182" t="n"/>
      <c r="ER77" s="182" t="n"/>
      <c r="ES77" s="182" t="n"/>
      <c r="ET77" s="182" t="n"/>
      <c r="EU77" s="182" t="n"/>
      <c r="EV77" s="182" t="n"/>
      <c r="EW77" s="182" t="n"/>
      <c r="EX77" s="182" t="n"/>
      <c r="EY77" s="182" t="n"/>
      <c r="EZ77" s="182" t="n"/>
      <c r="FA77" s="182" t="n"/>
      <c r="FB77" s="182" t="n"/>
      <c r="FC77" s="182" t="n"/>
      <c r="FD77" s="182" t="n"/>
      <c r="FE77" s="182" t="n"/>
      <c r="FF77" s="182" t="n"/>
      <c r="FG77" s="182" t="n"/>
      <c r="FH77" s="182" t="n"/>
      <c r="FI77" s="182" t="n"/>
      <c r="FJ77" s="182" t="n"/>
      <c r="FK77" s="182" t="n"/>
      <c r="FL77" s="182" t="n"/>
      <c r="FM77" s="182" t="n"/>
      <c r="FN77" s="182" t="n"/>
      <c r="FO77" s="184" t="n"/>
      <c r="FP77" s="182" t="n"/>
      <c r="FQ77" s="185">
        <f>SUM(F77:FP77)</f>
        <v/>
      </c>
      <c r="FR77" s="186">
        <f>E77-FQ77</f>
        <v/>
      </c>
    </row>
    <row r="78" ht="18" customHeight="1">
      <c r="A78" s="5" t="n">
        <v>77</v>
      </c>
      <c r="B78" s="179" t="n">
        <v>44701</v>
      </c>
      <c r="C78" s="68" t="inlineStr">
        <is>
          <t>ANALOG4500629518</t>
        </is>
      </c>
      <c r="D78" s="180" t="n">
        <v>44687</v>
      </c>
      <c r="E78" s="181" t="n">
        <v>539.55</v>
      </c>
      <c r="F78" s="182" t="n"/>
      <c r="G78" s="182" t="n"/>
      <c r="H78" s="182" t="n"/>
      <c r="I78" s="182" t="n"/>
      <c r="J78" s="182" t="n"/>
      <c r="K78" s="182" t="n"/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2" t="n"/>
      <c r="W78" s="182" t="n"/>
      <c r="X78" s="182" t="n"/>
      <c r="Y78" s="182" t="n"/>
      <c r="Z78" s="182" t="n"/>
      <c r="AA78" s="182" t="n"/>
      <c r="AB78" s="182" t="n"/>
      <c r="AC78" s="182" t="n"/>
      <c r="AD78" s="182" t="n"/>
      <c r="AE78" s="182" t="n"/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2" t="n"/>
      <c r="AP78" s="182" t="n"/>
      <c r="AQ78" s="182" t="n"/>
      <c r="AR78" s="182" t="n"/>
      <c r="AS78" s="182" t="n"/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2" t="n"/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2" t="n"/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2" t="n"/>
      <c r="DB78" s="182" t="n"/>
      <c r="DC78" s="182" t="n"/>
      <c r="DD78" s="182" t="n"/>
      <c r="DE78" s="182" t="n"/>
      <c r="DF78" s="182" t="n"/>
      <c r="DG78" s="182" t="n"/>
      <c r="DH78" s="182" t="n"/>
      <c r="DI78" s="182" t="n"/>
      <c r="DJ78" s="182" t="n"/>
      <c r="DK78" s="182" t="n"/>
      <c r="DL78" s="182" t="n"/>
      <c r="DM78" s="182" t="n"/>
      <c r="DN78" s="182" t="n"/>
      <c r="DO78" s="182" t="n"/>
      <c r="DP78" s="182" t="n"/>
      <c r="DQ78" s="182" t="n"/>
      <c r="DR78" s="182" t="n"/>
      <c r="DS78" s="182" t="n"/>
      <c r="DT78" s="182" t="n"/>
      <c r="DU78" s="182" t="n"/>
      <c r="DV78" s="182" t="n"/>
      <c r="DW78" s="182" t="n"/>
      <c r="DX78" s="182" t="n"/>
      <c r="DY78" s="182" t="n"/>
      <c r="DZ78" s="182" t="n"/>
      <c r="EA78" s="182" t="n"/>
      <c r="EB78" s="182" t="n"/>
      <c r="EC78" s="182" t="n"/>
      <c r="ED78" s="182" t="n"/>
      <c r="EE78" s="182" t="n"/>
      <c r="EF78" s="182" t="n"/>
      <c r="EG78" s="182" t="n"/>
      <c r="EH78" s="182" t="n"/>
      <c r="EI78" s="182" t="n"/>
      <c r="EJ78" s="182" t="n"/>
      <c r="EK78" s="182" t="n"/>
      <c r="EL78" s="182" t="n"/>
      <c r="EM78" s="182" t="n"/>
      <c r="EN78" s="182" t="n"/>
      <c r="EO78" s="182" t="n"/>
      <c r="EP78" s="182" t="n"/>
      <c r="EQ78" s="182" t="n"/>
      <c r="ER78" s="189" t="n">
        <v>539.55</v>
      </c>
      <c r="ES78" s="182" t="n"/>
      <c r="ET78" s="182" t="n"/>
      <c r="EU78" s="182" t="n"/>
      <c r="EV78" s="182" t="n"/>
      <c r="EW78" s="182" t="n"/>
      <c r="EX78" s="182" t="n"/>
      <c r="EY78" s="182" t="n"/>
      <c r="EZ78" s="182" t="n"/>
      <c r="FA78" s="182" t="n"/>
      <c r="FB78" s="182" t="n"/>
      <c r="FC78" s="182" t="n"/>
      <c r="FD78" s="182" t="n"/>
      <c r="FE78" s="182" t="n"/>
      <c r="FF78" s="182" t="n"/>
      <c r="FG78" s="182" t="n"/>
      <c r="FH78" s="182" t="n"/>
      <c r="FI78" s="182" t="n"/>
      <c r="FJ78" s="182" t="n"/>
      <c r="FK78" s="182" t="n"/>
      <c r="FL78" s="182" t="n"/>
      <c r="FM78" s="182" t="n"/>
      <c r="FN78" s="182" t="n"/>
      <c r="FO78" s="184" t="n"/>
      <c r="FP78" s="182" t="n"/>
      <c r="FQ78" s="185">
        <f>SUM(F78:FP78)</f>
        <v/>
      </c>
      <c r="FR78" s="186">
        <f>E78-FQ78</f>
        <v/>
      </c>
    </row>
    <row r="79" ht="18" customHeight="1">
      <c r="A79" s="5" t="n">
        <v>78</v>
      </c>
      <c r="B79" s="179" t="n">
        <v>44707</v>
      </c>
      <c r="C79" s="68" t="inlineStr">
        <is>
          <t>ANALOG 9004405324,9004392459, 9004384742,9004387372</t>
        </is>
      </c>
      <c r="D79" s="180" t="n">
        <v>44663</v>
      </c>
      <c r="E79" s="181" t="n">
        <v>83.31999999999999</v>
      </c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2" t="n"/>
      <c r="BX79" s="182" t="n"/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2" t="n"/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9" t="n">
        <v>83.31999999999999</v>
      </c>
      <c r="CY79" s="182" t="n"/>
      <c r="CZ79" s="182" t="n"/>
      <c r="DA79" s="182" t="n"/>
      <c r="DB79" s="182" t="n"/>
      <c r="DC79" s="182" t="n"/>
      <c r="DD79" s="182" t="n"/>
      <c r="DE79" s="182" t="n"/>
      <c r="DF79" s="182" t="n"/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2" t="n"/>
      <c r="DT79" s="182" t="n"/>
      <c r="DU79" s="182" t="n"/>
      <c r="DV79" s="182" t="n"/>
      <c r="DW79" s="182" t="n"/>
      <c r="DX79" s="182" t="n"/>
      <c r="DY79" s="182" t="n"/>
      <c r="DZ79" s="182" t="n"/>
      <c r="EA79" s="182" t="n"/>
      <c r="EB79" s="182" t="n"/>
      <c r="EC79" s="182" t="n"/>
      <c r="ED79" s="182" t="n"/>
      <c r="EE79" s="182" t="n"/>
      <c r="EF79" s="182" t="n"/>
      <c r="EG79" s="182" t="n"/>
      <c r="EH79" s="182" t="n"/>
      <c r="EI79" s="182" t="n"/>
      <c r="EJ79" s="182" t="n"/>
      <c r="EK79" s="182" t="n"/>
      <c r="EL79" s="182" t="n"/>
      <c r="EM79" s="182" t="n"/>
      <c r="EN79" s="182" t="n"/>
      <c r="EO79" s="182" t="n"/>
      <c r="EP79" s="182" t="n"/>
      <c r="EQ79" s="182" t="n"/>
      <c r="ER79" s="182" t="n"/>
      <c r="ES79" s="182" t="n"/>
      <c r="ET79" s="182" t="n"/>
      <c r="EU79" s="182" t="n"/>
      <c r="EV79" s="182" t="n"/>
      <c r="EW79" s="182" t="n"/>
      <c r="EX79" s="182" t="n"/>
      <c r="EY79" s="182" t="n"/>
      <c r="EZ79" s="182" t="n"/>
      <c r="FA79" s="182" t="n"/>
      <c r="FB79" s="182" t="n"/>
      <c r="FC79" s="182" t="n"/>
      <c r="FD79" s="182" t="n"/>
      <c r="FE79" s="182" t="n"/>
      <c r="FF79" s="182" t="n"/>
      <c r="FG79" s="182" t="n"/>
      <c r="FH79" s="182" t="n"/>
      <c r="FI79" s="182" t="n"/>
      <c r="FJ79" s="182" t="n"/>
      <c r="FK79" s="182" t="n"/>
      <c r="FL79" s="182" t="n"/>
      <c r="FM79" s="182" t="n"/>
      <c r="FN79" s="182" t="n"/>
      <c r="FO79" s="184" t="n"/>
      <c r="FP79" s="182" t="n"/>
      <c r="FQ79" s="185">
        <f>SUM(F79:FP79)</f>
        <v/>
      </c>
      <c r="FR79" s="186">
        <f>E79-FQ79</f>
        <v/>
      </c>
    </row>
    <row r="80" ht="18" customHeight="1">
      <c r="A80" s="5" t="n">
        <v>79</v>
      </c>
      <c r="B80" s="179" t="n">
        <v>44707</v>
      </c>
      <c r="C80" s="68" t="inlineStr">
        <is>
          <t>TTI 319984101</t>
        </is>
      </c>
      <c r="D80" s="180" t="n">
        <v>44685</v>
      </c>
      <c r="E80" s="181" t="n">
        <v>16.31</v>
      </c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2" t="n"/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2" t="n"/>
      <c r="BU80" s="182" t="n"/>
      <c r="BV80" s="182" t="n"/>
      <c r="BW80" s="182" t="n"/>
      <c r="BX80" s="182" t="n"/>
      <c r="BY80" s="182" t="n"/>
      <c r="BZ80" s="182" t="n"/>
      <c r="CA80" s="182" t="n"/>
      <c r="CB80" s="182" t="n"/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2" t="n"/>
      <c r="CQ80" s="182" t="n"/>
      <c r="CR80" s="182" t="n"/>
      <c r="CS80" s="182" t="n"/>
      <c r="CT80" s="182" t="n"/>
      <c r="CU80" s="182" t="n"/>
      <c r="CV80" s="182" t="n"/>
      <c r="CW80" s="182" t="n"/>
      <c r="CX80" s="189" t="n">
        <v>16.31</v>
      </c>
      <c r="CY80" s="182" t="n"/>
      <c r="CZ80" s="182" t="n"/>
      <c r="DA80" s="182" t="n"/>
      <c r="DB80" s="182" t="n"/>
      <c r="DC80" s="182" t="n"/>
      <c r="DD80" s="182" t="n"/>
      <c r="DE80" s="182" t="n"/>
      <c r="DF80" s="182" t="n"/>
      <c r="DG80" s="182" t="n"/>
      <c r="DH80" s="182" t="n"/>
      <c r="DI80" s="182" t="n"/>
      <c r="DJ80" s="182" t="n"/>
      <c r="DK80" s="182" t="n"/>
      <c r="DL80" s="182" t="n"/>
      <c r="DM80" s="182" t="n"/>
      <c r="DN80" s="182" t="n"/>
      <c r="DO80" s="182" t="n"/>
      <c r="DP80" s="182" t="n"/>
      <c r="DQ80" s="182" t="n"/>
      <c r="DR80" s="182" t="n"/>
      <c r="DS80" s="182" t="n"/>
      <c r="DT80" s="182" t="n"/>
      <c r="DU80" s="182" t="n"/>
      <c r="DV80" s="182" t="n"/>
      <c r="DW80" s="182" t="n"/>
      <c r="DX80" s="182" t="n"/>
      <c r="DY80" s="182" t="n"/>
      <c r="DZ80" s="182" t="n"/>
      <c r="EA80" s="182" t="n"/>
      <c r="EB80" s="182" t="n"/>
      <c r="EC80" s="182" t="n"/>
      <c r="ED80" s="182" t="n"/>
      <c r="EE80" s="182" t="n"/>
      <c r="EF80" s="182" t="n"/>
      <c r="EG80" s="182" t="n"/>
      <c r="EH80" s="182" t="n"/>
      <c r="EI80" s="182" t="n"/>
      <c r="EJ80" s="182" t="n"/>
      <c r="EK80" s="182" t="n"/>
      <c r="EL80" s="182" t="n"/>
      <c r="EM80" s="182" t="n"/>
      <c r="EN80" s="182" t="n"/>
      <c r="EO80" s="182" t="n"/>
      <c r="EP80" s="182" t="n"/>
      <c r="EQ80" s="182" t="n"/>
      <c r="ER80" s="182" t="n"/>
      <c r="ES80" s="182" t="n"/>
      <c r="ET80" s="182" t="n"/>
      <c r="EU80" s="182" t="n"/>
      <c r="EV80" s="182" t="n"/>
      <c r="EW80" s="182" t="n"/>
      <c r="EX80" s="182" t="n"/>
      <c r="EY80" s="182" t="n"/>
      <c r="EZ80" s="182" t="n"/>
      <c r="FA80" s="182" t="n"/>
      <c r="FB80" s="182" t="n"/>
      <c r="FC80" s="182" t="n"/>
      <c r="FD80" s="182" t="n"/>
      <c r="FE80" s="182" t="n"/>
      <c r="FF80" s="182" t="n"/>
      <c r="FG80" s="182" t="n"/>
      <c r="FH80" s="182" t="n"/>
      <c r="FI80" s="182" t="n"/>
      <c r="FJ80" s="182" t="n"/>
      <c r="FK80" s="182" t="n"/>
      <c r="FL80" s="182" t="n"/>
      <c r="FM80" s="182" t="n"/>
      <c r="FN80" s="182" t="n"/>
      <c r="FO80" s="184" t="n"/>
      <c r="FP80" s="182" t="n"/>
      <c r="FQ80" s="185">
        <f>SUM(F80:FP80)</f>
        <v/>
      </c>
      <c r="FR80" s="186">
        <f>E80-FQ80</f>
        <v/>
      </c>
    </row>
    <row r="81" ht="18" customHeight="1">
      <c r="A81" s="5" t="n">
        <v>80</v>
      </c>
      <c r="B81" s="179" t="n">
        <v>44707</v>
      </c>
      <c r="C81" s="68" t="inlineStr">
        <is>
          <t>MASTER 4500664055</t>
        </is>
      </c>
      <c r="D81" s="180" t="n">
        <v>44678</v>
      </c>
      <c r="E81" s="181" t="n">
        <v>103.95</v>
      </c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9" t="n">
        <v>103.95</v>
      </c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2" t="n"/>
      <c r="CA81" s="182" t="n"/>
      <c r="CB81" s="182" t="n"/>
      <c r="CC81" s="182" t="n"/>
      <c r="CD81" s="182" t="n"/>
      <c r="CE81" s="182" t="n"/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2" t="n"/>
      <c r="CQ81" s="182" t="n"/>
      <c r="CR81" s="182" t="n"/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2" t="n"/>
      <c r="DG81" s="182" t="n"/>
      <c r="DH81" s="182" t="n"/>
      <c r="DI81" s="182" t="n"/>
      <c r="DJ81" s="182" t="n"/>
      <c r="DK81" s="182" t="n"/>
      <c r="DL81" s="182" t="n"/>
      <c r="DM81" s="182" t="n"/>
      <c r="DN81" s="182" t="n"/>
      <c r="DO81" s="182" t="n"/>
      <c r="DP81" s="182" t="n"/>
      <c r="DQ81" s="182" t="n"/>
      <c r="DR81" s="182" t="n"/>
      <c r="DS81" s="182" t="n"/>
      <c r="DT81" s="182" t="n"/>
      <c r="DU81" s="182" t="n"/>
      <c r="DV81" s="182" t="n"/>
      <c r="DW81" s="182" t="n"/>
      <c r="DX81" s="182" t="n"/>
      <c r="DY81" s="182" t="n"/>
      <c r="DZ81" s="182" t="n"/>
      <c r="EA81" s="182" t="n"/>
      <c r="EB81" s="182" t="n"/>
      <c r="EC81" s="182" t="n"/>
      <c r="ED81" s="182" t="n"/>
      <c r="EE81" s="182" t="n"/>
      <c r="EF81" s="182" t="n"/>
      <c r="EG81" s="182" t="n"/>
      <c r="EH81" s="182" t="n"/>
      <c r="EI81" s="182" t="n"/>
      <c r="EJ81" s="182" t="n"/>
      <c r="EK81" s="182" t="n"/>
      <c r="EL81" s="182" t="n"/>
      <c r="EM81" s="182" t="n"/>
      <c r="EN81" s="182" t="n"/>
      <c r="EO81" s="182" t="n"/>
      <c r="EP81" s="182" t="n"/>
      <c r="EQ81" s="182" t="n"/>
      <c r="ER81" s="182" t="n"/>
      <c r="ES81" s="182" t="n"/>
      <c r="ET81" s="182" t="n"/>
      <c r="EU81" s="182" t="n"/>
      <c r="EV81" s="182" t="n"/>
      <c r="EW81" s="182" t="n"/>
      <c r="EX81" s="182" t="n"/>
      <c r="EY81" s="182" t="n"/>
      <c r="EZ81" s="182" t="n"/>
      <c r="FA81" s="182" t="n"/>
      <c r="FB81" s="182" t="n"/>
      <c r="FC81" s="182" t="n"/>
      <c r="FD81" s="182" t="n"/>
      <c r="FE81" s="182" t="n"/>
      <c r="FF81" s="182" t="n"/>
      <c r="FG81" s="182" t="n"/>
      <c r="FH81" s="182" t="n"/>
      <c r="FI81" s="182" t="n"/>
      <c r="FJ81" s="182" t="n"/>
      <c r="FK81" s="182" t="n"/>
      <c r="FL81" s="182" t="n"/>
      <c r="FM81" s="182" t="n"/>
      <c r="FN81" s="182" t="n"/>
      <c r="FO81" s="184" t="n"/>
      <c r="FP81" s="182" t="n"/>
      <c r="FQ81" s="185">
        <f>SUM(F81:FP81)</f>
        <v/>
      </c>
      <c r="FR81" s="186">
        <f>E81-FQ81</f>
        <v/>
      </c>
    </row>
    <row r="82" ht="18" customHeight="1">
      <c r="A82" s="5" t="n">
        <v>81</v>
      </c>
      <c r="B82" s="179" t="n">
        <v>44707</v>
      </c>
      <c r="C82" s="68" t="inlineStr">
        <is>
          <t>LITEON 4500665060</t>
        </is>
      </c>
      <c r="D82" s="180" t="n">
        <v>44686</v>
      </c>
      <c r="E82" s="181" t="n">
        <v>159.6</v>
      </c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9" t="n">
        <v>159.6</v>
      </c>
      <c r="V82" s="182" t="n"/>
      <c r="W82" s="182" t="n"/>
      <c r="X82" s="182" t="n"/>
      <c r="Y82" s="182" t="n"/>
      <c r="Z82" s="182" t="n"/>
      <c r="AA82" s="182" t="n"/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2" t="n"/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2" t="n"/>
      <c r="CA82" s="182" t="n"/>
      <c r="CB82" s="182" t="n"/>
      <c r="CC82" s="182" t="n"/>
      <c r="CD82" s="182" t="n"/>
      <c r="CE82" s="182" t="n"/>
      <c r="CF82" s="182" t="n"/>
      <c r="CG82" s="182" t="n"/>
      <c r="CH82" s="182" t="n"/>
      <c r="CI82" s="182" t="n"/>
      <c r="CJ82" s="182" t="n"/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2" t="n"/>
      <c r="DG82" s="182" t="n"/>
      <c r="DH82" s="182" t="n"/>
      <c r="DI82" s="182" t="n"/>
      <c r="DJ82" s="182" t="n"/>
      <c r="DK82" s="182" t="n"/>
      <c r="DL82" s="182" t="n"/>
      <c r="DM82" s="182" t="n"/>
      <c r="DN82" s="182" t="n"/>
      <c r="DO82" s="182" t="n"/>
      <c r="DP82" s="182" t="n"/>
      <c r="DQ82" s="182" t="n"/>
      <c r="DR82" s="182" t="n"/>
      <c r="DS82" s="182" t="n"/>
      <c r="DT82" s="182" t="n"/>
      <c r="DU82" s="182" t="n"/>
      <c r="DV82" s="182" t="n"/>
      <c r="DW82" s="182" t="n"/>
      <c r="DX82" s="182" t="n"/>
      <c r="DY82" s="182" t="n"/>
      <c r="DZ82" s="182" t="n"/>
      <c r="EA82" s="182" t="n"/>
      <c r="EB82" s="182" t="n"/>
      <c r="EC82" s="182" t="n"/>
      <c r="ED82" s="182" t="n"/>
      <c r="EE82" s="182" t="n"/>
      <c r="EF82" s="182" t="n"/>
      <c r="EG82" s="182" t="n"/>
      <c r="EH82" s="182" t="n"/>
      <c r="EI82" s="182" t="n"/>
      <c r="EJ82" s="182" t="n"/>
      <c r="EK82" s="182" t="n"/>
      <c r="EL82" s="182" t="n"/>
      <c r="EM82" s="182" t="n"/>
      <c r="EN82" s="182" t="n"/>
      <c r="EO82" s="182" t="n"/>
      <c r="EP82" s="182" t="n"/>
      <c r="EQ82" s="182" t="n"/>
      <c r="ER82" s="182" t="n"/>
      <c r="ES82" s="182" t="n"/>
      <c r="ET82" s="182" t="n"/>
      <c r="EU82" s="182" t="n"/>
      <c r="EV82" s="182" t="n"/>
      <c r="EW82" s="182" t="n"/>
      <c r="EX82" s="182" t="n"/>
      <c r="EY82" s="182" t="n"/>
      <c r="EZ82" s="182" t="n"/>
      <c r="FA82" s="182" t="n"/>
      <c r="FB82" s="182" t="n"/>
      <c r="FC82" s="182" t="n"/>
      <c r="FD82" s="182" t="n"/>
      <c r="FE82" s="182" t="n"/>
      <c r="FF82" s="182" t="n"/>
      <c r="FG82" s="182" t="n"/>
      <c r="FH82" s="182" t="n"/>
      <c r="FI82" s="182" t="n"/>
      <c r="FJ82" s="182" t="n"/>
      <c r="FK82" s="182" t="n"/>
      <c r="FL82" s="182" t="n"/>
      <c r="FM82" s="182" t="n"/>
      <c r="FN82" s="182" t="n"/>
      <c r="FO82" s="184" t="n"/>
      <c r="FP82" s="182" t="n"/>
      <c r="FQ82" s="185">
        <f>SUM(F82:FP82)</f>
        <v/>
      </c>
      <c r="FR82" s="186">
        <f>E82-FQ82</f>
        <v/>
      </c>
    </row>
    <row r="83" ht="18" customHeight="1">
      <c r="A83" s="5" t="n">
        <v>82</v>
      </c>
      <c r="B83" s="179" t="n">
        <v>44707</v>
      </c>
      <c r="C83" s="68" t="inlineStr">
        <is>
          <t>MASTER 4500665064</t>
        </is>
      </c>
      <c r="D83" s="180" t="n">
        <v>44686</v>
      </c>
      <c r="E83" s="181" t="n">
        <v>11.41</v>
      </c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2" t="n"/>
      <c r="AB83" s="182" t="n"/>
      <c r="AC83" s="182" t="n"/>
      <c r="AD83" s="182" t="n"/>
      <c r="AE83" s="182" t="n"/>
      <c r="AF83" s="189" t="n">
        <v>11.41</v>
      </c>
      <c r="AG83" s="182" t="n"/>
      <c r="AH83" s="182" t="n"/>
      <c r="AI83" s="182" t="n"/>
      <c r="AJ83" s="182" t="n"/>
      <c r="AK83" s="182" t="n"/>
      <c r="AL83" s="182" t="n"/>
      <c r="AM83" s="182" t="n"/>
      <c r="AN83" s="182" t="n"/>
      <c r="AO83" s="182" t="n"/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2" t="n"/>
      <c r="BP83" s="182" t="n"/>
      <c r="BQ83" s="182" t="n"/>
      <c r="BR83" s="182" t="n"/>
      <c r="BS83" s="182" t="n"/>
      <c r="BT83" s="182" t="n"/>
      <c r="BU83" s="182" t="n"/>
      <c r="BV83" s="182" t="n"/>
      <c r="BW83" s="182" t="n"/>
      <c r="BX83" s="182" t="n"/>
      <c r="BY83" s="182" t="n"/>
      <c r="BZ83" s="182" t="n"/>
      <c r="CA83" s="182" t="n"/>
      <c r="CB83" s="182" t="n"/>
      <c r="CC83" s="182" t="n"/>
      <c r="CD83" s="182" t="n"/>
      <c r="CE83" s="182" t="n"/>
      <c r="CF83" s="182" t="n"/>
      <c r="CG83" s="182" t="n"/>
      <c r="CH83" s="182" t="n"/>
      <c r="CI83" s="182" t="n"/>
      <c r="CJ83" s="182" t="n"/>
      <c r="CK83" s="182" t="n"/>
      <c r="CL83" s="182" t="n"/>
      <c r="CM83" s="182" t="n"/>
      <c r="CN83" s="182" t="n"/>
      <c r="CO83" s="182" t="n"/>
      <c r="CP83" s="182" t="n"/>
      <c r="CQ83" s="182" t="n"/>
      <c r="CR83" s="182" t="n"/>
      <c r="CS83" s="182" t="n"/>
      <c r="CT83" s="182" t="n"/>
      <c r="CU83" s="182" t="n"/>
      <c r="CV83" s="182" t="n"/>
      <c r="CW83" s="182" t="n"/>
      <c r="CX83" s="182" t="n"/>
      <c r="CY83" s="182" t="n"/>
      <c r="CZ83" s="182" t="n"/>
      <c r="DA83" s="182" t="n"/>
      <c r="DB83" s="182" t="n"/>
      <c r="DC83" s="182" t="n"/>
      <c r="DD83" s="182" t="n"/>
      <c r="DE83" s="182" t="n"/>
      <c r="DF83" s="182" t="n"/>
      <c r="DG83" s="182" t="n"/>
      <c r="DH83" s="182" t="n"/>
      <c r="DI83" s="182" t="n"/>
      <c r="DJ83" s="182" t="n"/>
      <c r="DK83" s="182" t="n"/>
      <c r="DL83" s="182" t="n"/>
      <c r="DM83" s="182" t="n"/>
      <c r="DN83" s="182" t="n"/>
      <c r="DO83" s="182" t="n"/>
      <c r="DP83" s="182" t="n"/>
      <c r="DQ83" s="182" t="n"/>
      <c r="DR83" s="182" t="n"/>
      <c r="DS83" s="182" t="n"/>
      <c r="DT83" s="182" t="n"/>
      <c r="DU83" s="182" t="n"/>
      <c r="DV83" s="182" t="n"/>
      <c r="DW83" s="182" t="n"/>
      <c r="DX83" s="182" t="n"/>
      <c r="DY83" s="182" t="n"/>
      <c r="DZ83" s="182" t="n"/>
      <c r="EA83" s="182" t="n"/>
      <c r="EB83" s="182" t="n"/>
      <c r="EC83" s="182" t="n"/>
      <c r="ED83" s="182" t="n"/>
      <c r="EE83" s="182" t="n"/>
      <c r="EF83" s="182" t="n"/>
      <c r="EG83" s="182" t="n"/>
      <c r="EH83" s="182" t="n"/>
      <c r="EI83" s="182" t="n"/>
      <c r="EJ83" s="182" t="n"/>
      <c r="EK83" s="182" t="n"/>
      <c r="EL83" s="182" t="n"/>
      <c r="EM83" s="182" t="n"/>
      <c r="EN83" s="182" t="n"/>
      <c r="EO83" s="182" t="n"/>
      <c r="EP83" s="182" t="n"/>
      <c r="EQ83" s="182" t="n"/>
      <c r="ER83" s="182" t="n"/>
      <c r="ES83" s="182" t="n"/>
      <c r="ET83" s="182" t="n"/>
      <c r="EU83" s="182" t="n"/>
      <c r="EV83" s="182" t="n"/>
      <c r="EW83" s="182" t="n"/>
      <c r="EX83" s="182" t="n"/>
      <c r="EY83" s="182" t="n"/>
      <c r="EZ83" s="182" t="n"/>
      <c r="FA83" s="182" t="n"/>
      <c r="FB83" s="182" t="n"/>
      <c r="FC83" s="182" t="n"/>
      <c r="FD83" s="182" t="n"/>
      <c r="FE83" s="182" t="n"/>
      <c r="FF83" s="182" t="n"/>
      <c r="FG83" s="182" t="n"/>
      <c r="FH83" s="182" t="n"/>
      <c r="FI83" s="182" t="n"/>
      <c r="FJ83" s="182" t="n"/>
      <c r="FK83" s="182" t="n"/>
      <c r="FL83" s="182" t="n"/>
      <c r="FM83" s="182" t="n"/>
      <c r="FN83" s="182" t="n"/>
      <c r="FO83" s="184" t="n"/>
      <c r="FP83" s="182" t="n"/>
      <c r="FQ83" s="185">
        <f>SUM(F83:FP83)</f>
        <v/>
      </c>
      <c r="FR83" s="186">
        <f>E83-FQ83</f>
        <v/>
      </c>
    </row>
    <row r="84" ht="18" customHeight="1">
      <c r="A84" s="5" t="n">
        <v>83</v>
      </c>
      <c r="B84" s="179" t="n">
        <v>44707</v>
      </c>
      <c r="C84" s="68" t="inlineStr">
        <is>
          <t>ANALOG 9004374797, 9004422148</t>
        </is>
      </c>
      <c r="D84" s="180" t="n">
        <v>44668</v>
      </c>
      <c r="E84" s="181" t="n">
        <v>41.49</v>
      </c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2" t="n"/>
      <c r="BU84" s="182" t="n"/>
      <c r="BV84" s="182" t="n"/>
      <c r="BW84" s="182" t="n"/>
      <c r="BX84" s="182" t="n"/>
      <c r="BY84" s="182" t="n"/>
      <c r="BZ84" s="182" t="n"/>
      <c r="CA84" s="182" t="n"/>
      <c r="CB84" s="182" t="n"/>
      <c r="CC84" s="182" t="n"/>
      <c r="CD84" s="182" t="n"/>
      <c r="CE84" s="182" t="n"/>
      <c r="CF84" s="182" t="n"/>
      <c r="CG84" s="182" t="n"/>
      <c r="CH84" s="182" t="n"/>
      <c r="CI84" s="182" t="n"/>
      <c r="CJ84" s="182" t="n"/>
      <c r="CK84" s="182" t="n"/>
      <c r="CL84" s="182" t="n"/>
      <c r="CM84" s="182" t="n"/>
      <c r="CN84" s="182" t="n"/>
      <c r="CO84" s="182" t="n"/>
      <c r="CP84" s="182" t="n"/>
      <c r="CQ84" s="182" t="n"/>
      <c r="CR84" s="182" t="n"/>
      <c r="CS84" s="182" t="n"/>
      <c r="CT84" s="182" t="n"/>
      <c r="CU84" s="182" t="n"/>
      <c r="CV84" s="182" t="n"/>
      <c r="CW84" s="182" t="n"/>
      <c r="CX84" s="182" t="n"/>
      <c r="CY84" s="182" t="n"/>
      <c r="CZ84" s="182" t="n"/>
      <c r="DA84" s="182" t="n"/>
      <c r="DB84" s="182" t="n"/>
      <c r="DC84" s="182" t="n"/>
      <c r="DD84" s="182" t="n"/>
      <c r="DE84" s="182" t="n"/>
      <c r="DF84" s="182" t="n"/>
      <c r="DG84" s="182" t="n"/>
      <c r="DH84" s="182" t="n"/>
      <c r="DI84" s="182" t="n"/>
      <c r="DJ84" s="182" t="n"/>
      <c r="DK84" s="182" t="n"/>
      <c r="DL84" s="182" t="n"/>
      <c r="DM84" s="182" t="n"/>
      <c r="DN84" s="189" t="n">
        <v>41.49</v>
      </c>
      <c r="DO84" s="182" t="n"/>
      <c r="DP84" s="182" t="n"/>
      <c r="DQ84" s="182" t="n"/>
      <c r="DR84" s="182" t="n"/>
      <c r="DS84" s="182" t="n"/>
      <c r="DT84" s="182" t="n"/>
      <c r="DU84" s="182" t="n"/>
      <c r="DV84" s="182" t="n"/>
      <c r="DW84" s="182" t="n"/>
      <c r="DX84" s="182" t="n"/>
      <c r="DY84" s="182" t="n"/>
      <c r="DZ84" s="182" t="n"/>
      <c r="EA84" s="182" t="n"/>
      <c r="EB84" s="182" t="n"/>
      <c r="EC84" s="182" t="n"/>
      <c r="ED84" s="182" t="n"/>
      <c r="EE84" s="182" t="n"/>
      <c r="EF84" s="182" t="n"/>
      <c r="EG84" s="182" t="n"/>
      <c r="EH84" s="182" t="n"/>
      <c r="EI84" s="182" t="n"/>
      <c r="EJ84" s="182" t="n"/>
      <c r="EK84" s="182" t="n"/>
      <c r="EL84" s="182" t="n"/>
      <c r="EM84" s="182" t="n"/>
      <c r="EN84" s="182" t="n"/>
      <c r="EO84" s="182" t="n"/>
      <c r="EP84" s="182" t="n"/>
      <c r="EQ84" s="182" t="n"/>
      <c r="ER84" s="182" t="n"/>
      <c r="ES84" s="182" t="n"/>
      <c r="ET84" s="182" t="n"/>
      <c r="EU84" s="182" t="n"/>
      <c r="EV84" s="182" t="n"/>
      <c r="EW84" s="182" t="n"/>
      <c r="EX84" s="182" t="n"/>
      <c r="EY84" s="182" t="n"/>
      <c r="EZ84" s="182" t="n"/>
      <c r="FA84" s="182" t="n"/>
      <c r="FB84" s="182" t="n"/>
      <c r="FC84" s="182" t="n"/>
      <c r="FD84" s="182" t="n"/>
      <c r="FE84" s="182" t="n"/>
      <c r="FF84" s="182" t="n"/>
      <c r="FG84" s="182" t="n"/>
      <c r="FH84" s="182" t="n"/>
      <c r="FI84" s="182" t="n"/>
      <c r="FJ84" s="182" t="n"/>
      <c r="FK84" s="182" t="n"/>
      <c r="FL84" s="182" t="n"/>
      <c r="FM84" s="182" t="n"/>
      <c r="FN84" s="182" t="n"/>
      <c r="FO84" s="184" t="n"/>
      <c r="FP84" s="182" t="n"/>
      <c r="FQ84" s="185">
        <f>SUM(F84:FP84)</f>
        <v/>
      </c>
      <c r="FR84" s="186">
        <f>E84-FQ84</f>
        <v/>
      </c>
    </row>
    <row r="85" ht="18" customHeight="1">
      <c r="A85" s="5" t="n">
        <v>84</v>
      </c>
      <c r="B85" s="179" t="n">
        <v>44707</v>
      </c>
      <c r="C85" s="68" t="inlineStr">
        <is>
          <t>ANALOG 9004374798</t>
        </is>
      </c>
      <c r="D85" s="180" t="n">
        <v>44655</v>
      </c>
      <c r="E85" s="181" t="n">
        <v>20.83</v>
      </c>
      <c r="F85" s="182" t="n"/>
      <c r="G85" s="182" t="n"/>
      <c r="H85" s="182" t="n"/>
      <c r="I85" s="182" t="n"/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2" t="n"/>
      <c r="S85" s="182" t="n"/>
      <c r="T85" s="182" t="n"/>
      <c r="U85" s="182" t="n"/>
      <c r="V85" s="182" t="n"/>
      <c r="W85" s="182" t="n"/>
      <c r="X85" s="182" t="n"/>
      <c r="Y85" s="182" t="n"/>
      <c r="Z85" s="182" t="n"/>
      <c r="AA85" s="182" t="n"/>
      <c r="AB85" s="182" t="n"/>
      <c r="AC85" s="182" t="n"/>
      <c r="AD85" s="182" t="n"/>
      <c r="AE85" s="182" t="n"/>
      <c r="AF85" s="182" t="n"/>
      <c r="AG85" s="182" t="n"/>
      <c r="AH85" s="182" t="n"/>
      <c r="AI85" s="182" t="n"/>
      <c r="AJ85" s="182" t="n"/>
      <c r="AK85" s="182" t="n"/>
      <c r="AL85" s="182" t="n"/>
      <c r="AM85" s="182" t="n"/>
      <c r="AN85" s="182" t="n"/>
      <c r="AO85" s="182" t="n"/>
      <c r="AP85" s="182" t="n"/>
      <c r="AQ85" s="182" t="n"/>
      <c r="AR85" s="182" t="n"/>
      <c r="AS85" s="182" t="n"/>
      <c r="AT85" s="182" t="n"/>
      <c r="AU85" s="182" t="n"/>
      <c r="AV85" s="182" t="n"/>
      <c r="AW85" s="182" t="n"/>
      <c r="AX85" s="182" t="n"/>
      <c r="AY85" s="182" t="n"/>
      <c r="AZ85" s="182" t="n"/>
      <c r="BA85" s="182" t="n"/>
      <c r="BB85" s="182" t="n"/>
      <c r="BC85" s="182" t="n"/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2" t="n"/>
      <c r="BM85" s="182" t="n"/>
      <c r="BN85" s="182" t="n"/>
      <c r="BO85" s="182" t="n"/>
      <c r="BP85" s="182" t="n"/>
      <c r="BQ85" s="182" t="n"/>
      <c r="BR85" s="182" t="n"/>
      <c r="BS85" s="182" t="n"/>
      <c r="BT85" s="182" t="n"/>
      <c r="BU85" s="182" t="n"/>
      <c r="BV85" s="182" t="n"/>
      <c r="BW85" s="189" t="n">
        <v>20.83</v>
      </c>
      <c r="BX85" s="182" t="n"/>
      <c r="BY85" s="182" t="n"/>
      <c r="BZ85" s="182" t="n"/>
      <c r="CA85" s="182" t="n"/>
      <c r="CB85" s="182" t="n"/>
      <c r="CC85" s="182" t="n"/>
      <c r="CD85" s="182" t="n"/>
      <c r="CE85" s="182" t="n"/>
      <c r="CF85" s="182" t="n"/>
      <c r="CG85" s="182" t="n"/>
      <c r="CH85" s="182" t="n"/>
      <c r="CI85" s="182" t="n"/>
      <c r="CJ85" s="182" t="n"/>
      <c r="CK85" s="182" t="n"/>
      <c r="CL85" s="182" t="n"/>
      <c r="CM85" s="182" t="n"/>
      <c r="CN85" s="182" t="n"/>
      <c r="CO85" s="182" t="n"/>
      <c r="CP85" s="182" t="n"/>
      <c r="CQ85" s="182" t="n"/>
      <c r="CR85" s="182" t="n"/>
      <c r="CS85" s="182" t="n"/>
      <c r="CT85" s="182" t="n"/>
      <c r="CU85" s="182" t="n"/>
      <c r="CV85" s="182" t="n"/>
      <c r="CW85" s="182" t="n"/>
      <c r="CX85" s="182" t="n"/>
      <c r="CY85" s="182" t="n"/>
      <c r="CZ85" s="182" t="n"/>
      <c r="DA85" s="182" t="n"/>
      <c r="DB85" s="182" t="n"/>
      <c r="DC85" s="182" t="n"/>
      <c r="DD85" s="182" t="n"/>
      <c r="DE85" s="182" t="n"/>
      <c r="DF85" s="182" t="n"/>
      <c r="DG85" s="182" t="n"/>
      <c r="DH85" s="182" t="n"/>
      <c r="DI85" s="182" t="n"/>
      <c r="DJ85" s="182" t="n"/>
      <c r="DK85" s="182" t="n"/>
      <c r="DL85" s="182" t="n"/>
      <c r="DM85" s="182" t="n"/>
      <c r="DN85" s="182" t="n"/>
      <c r="DO85" s="182" t="n"/>
      <c r="DP85" s="182" t="n"/>
      <c r="DQ85" s="182" t="n"/>
      <c r="DR85" s="182" t="n"/>
      <c r="DS85" s="182" t="n"/>
      <c r="DT85" s="182" t="n"/>
      <c r="DU85" s="182" t="n"/>
      <c r="DV85" s="182" t="n"/>
      <c r="DW85" s="182" t="n"/>
      <c r="DX85" s="182" t="n"/>
      <c r="DY85" s="182" t="n"/>
      <c r="DZ85" s="182" t="n"/>
      <c r="EA85" s="182" t="n"/>
      <c r="EB85" s="182" t="n"/>
      <c r="EC85" s="182" t="n"/>
      <c r="ED85" s="182" t="n"/>
      <c r="EE85" s="182" t="n"/>
      <c r="EF85" s="182" t="n"/>
      <c r="EG85" s="182" t="n"/>
      <c r="EH85" s="182" t="n"/>
      <c r="EI85" s="182" t="n"/>
      <c r="EJ85" s="182" t="n"/>
      <c r="EK85" s="182" t="n"/>
      <c r="EL85" s="182" t="n"/>
      <c r="EM85" s="182" t="n"/>
      <c r="EN85" s="182" t="n"/>
      <c r="EO85" s="182" t="n"/>
      <c r="EP85" s="182" t="n"/>
      <c r="EQ85" s="182" t="n"/>
      <c r="ER85" s="182" t="n"/>
      <c r="ES85" s="182" t="n"/>
      <c r="ET85" s="182" t="n"/>
      <c r="EU85" s="182" t="n"/>
      <c r="EV85" s="182" t="n"/>
      <c r="EW85" s="182" t="n"/>
      <c r="EX85" s="182" t="n"/>
      <c r="EY85" s="182" t="n"/>
      <c r="EZ85" s="182" t="n"/>
      <c r="FA85" s="182" t="n"/>
      <c r="FB85" s="182" t="n"/>
      <c r="FC85" s="182" t="n"/>
      <c r="FD85" s="182" t="n"/>
      <c r="FE85" s="182" t="n"/>
      <c r="FF85" s="182" t="n"/>
      <c r="FG85" s="182" t="n"/>
      <c r="FH85" s="182" t="n"/>
      <c r="FI85" s="182" t="n"/>
      <c r="FJ85" s="182" t="n"/>
      <c r="FK85" s="182" t="n"/>
      <c r="FL85" s="182" t="n"/>
      <c r="FM85" s="182" t="n"/>
      <c r="FN85" s="182" t="n"/>
      <c r="FO85" s="184" t="n"/>
      <c r="FP85" s="182" t="n"/>
      <c r="FQ85" s="185">
        <f>SUM(F85:FP85)</f>
        <v/>
      </c>
      <c r="FR85" s="186">
        <f>E85-FQ85</f>
        <v/>
      </c>
    </row>
    <row r="86" ht="18" customHeight="1">
      <c r="A86" s="5" t="n">
        <v>85</v>
      </c>
      <c r="B86" s="179" t="n">
        <v>44707</v>
      </c>
      <c r="C86" s="68" t="inlineStr">
        <is>
          <t>ANALOG 9004422149</t>
        </is>
      </c>
      <c r="D86" s="180" t="n">
        <v>44668</v>
      </c>
      <c r="E86" s="181" t="n">
        <v>20.66</v>
      </c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2" t="n"/>
      <c r="DT86" s="182" t="n"/>
      <c r="DU86" s="182" t="n"/>
      <c r="DV86" s="182" t="n"/>
      <c r="DW86" s="182" t="n"/>
      <c r="DX86" s="182" t="n"/>
      <c r="DY86" s="182" t="n"/>
      <c r="DZ86" s="182" t="n"/>
      <c r="EA86" s="182" t="n"/>
      <c r="EB86" s="182" t="n"/>
      <c r="EC86" s="182" t="n"/>
      <c r="ED86" s="182" t="n"/>
      <c r="EE86" s="182" t="n"/>
      <c r="EF86" s="182" t="n"/>
      <c r="EG86" s="182" t="n"/>
      <c r="EH86" s="182" t="n"/>
      <c r="EI86" s="182" t="n"/>
      <c r="EJ86" s="182" t="n"/>
      <c r="EK86" s="182" t="n"/>
      <c r="EL86" s="182" t="n"/>
      <c r="EM86" s="182" t="n"/>
      <c r="EN86" s="182" t="n"/>
      <c r="EO86" s="182" t="n"/>
      <c r="EP86" s="182" t="n"/>
      <c r="EQ86" s="182" t="n"/>
      <c r="ER86" s="182" t="n"/>
      <c r="ES86" s="182" t="n"/>
      <c r="ET86" s="182" t="n"/>
      <c r="EU86" s="182" t="n"/>
      <c r="EV86" s="182" t="n"/>
      <c r="EW86" s="182" t="n"/>
      <c r="EX86" s="182" t="n"/>
      <c r="EY86" s="182" t="n"/>
      <c r="EZ86" s="182" t="n"/>
      <c r="FA86" s="182" t="n"/>
      <c r="FB86" s="182" t="n"/>
      <c r="FC86" s="182" t="n"/>
      <c r="FD86" s="182" t="n"/>
      <c r="FE86" s="182" t="n"/>
      <c r="FF86" s="182" t="n"/>
      <c r="FG86" s="182" t="n"/>
      <c r="FH86" s="182" t="n"/>
      <c r="FI86" s="182" t="n"/>
      <c r="FJ86" s="182" t="n"/>
      <c r="FK86" s="182" t="n"/>
      <c r="FL86" s="182" t="n"/>
      <c r="FM86" s="189" t="n">
        <v>20.66</v>
      </c>
      <c r="FN86" s="182" t="n"/>
      <c r="FO86" s="184" t="n"/>
      <c r="FP86" s="182" t="n"/>
      <c r="FQ86" s="185">
        <f>SUM(F86:FP86)</f>
        <v/>
      </c>
      <c r="FR86" s="186">
        <f>E86-FQ86</f>
        <v/>
      </c>
    </row>
    <row r="87" ht="18" customHeight="1">
      <c r="A87" s="5" t="n">
        <v>86</v>
      </c>
      <c r="B87" s="179" t="n">
        <v>44707</v>
      </c>
      <c r="C87" s="68" t="inlineStr">
        <is>
          <t>ANALOG 9004384741</t>
        </is>
      </c>
      <c r="D87" s="180" t="n">
        <v>44658</v>
      </c>
      <c r="E87" s="181" t="n">
        <v>20.83</v>
      </c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2" t="n"/>
      <c r="BK87" s="182" t="n"/>
      <c r="BL87" s="182" t="n"/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9" t="n">
        <v>20.83</v>
      </c>
      <c r="CR87" s="182" t="n"/>
      <c r="CS87" s="182" t="n"/>
      <c r="CT87" s="182" t="n"/>
      <c r="CU87" s="182" t="n"/>
      <c r="CV87" s="182" t="n"/>
      <c r="CW87" s="182" t="n"/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2" t="n"/>
      <c r="DM87" s="182" t="n"/>
      <c r="DN87" s="182" t="n"/>
      <c r="DO87" s="182" t="n"/>
      <c r="DP87" s="182" t="n"/>
      <c r="DQ87" s="182" t="n"/>
      <c r="DR87" s="182" t="n"/>
      <c r="DS87" s="182" t="n"/>
      <c r="DT87" s="182" t="n"/>
      <c r="DU87" s="182" t="n"/>
      <c r="DV87" s="182" t="n"/>
      <c r="DW87" s="182" t="n"/>
      <c r="DX87" s="182" t="n"/>
      <c r="DY87" s="182" t="n"/>
      <c r="DZ87" s="182" t="n"/>
      <c r="EA87" s="182" t="n"/>
      <c r="EB87" s="182" t="n"/>
      <c r="EC87" s="182" t="n"/>
      <c r="ED87" s="182" t="n"/>
      <c r="EE87" s="182" t="n"/>
      <c r="EF87" s="182" t="n"/>
      <c r="EG87" s="182" t="n"/>
      <c r="EH87" s="182" t="n"/>
      <c r="EI87" s="182" t="n"/>
      <c r="EJ87" s="182" t="n"/>
      <c r="EK87" s="182" t="n"/>
      <c r="EL87" s="182" t="n"/>
      <c r="EM87" s="182" t="n"/>
      <c r="EN87" s="182" t="n"/>
      <c r="EO87" s="182" t="n"/>
      <c r="EP87" s="182" t="n"/>
      <c r="EQ87" s="182" t="n"/>
      <c r="ER87" s="182" t="n"/>
      <c r="ES87" s="182" t="n"/>
      <c r="ET87" s="182" t="n"/>
      <c r="EU87" s="182" t="n"/>
      <c r="EV87" s="182" t="n"/>
      <c r="EW87" s="182" t="n"/>
      <c r="EX87" s="182" t="n"/>
      <c r="EY87" s="182" t="n"/>
      <c r="EZ87" s="182" t="n"/>
      <c r="FA87" s="182" t="n"/>
      <c r="FB87" s="182" t="n"/>
      <c r="FC87" s="182" t="n"/>
      <c r="FD87" s="182" t="n"/>
      <c r="FE87" s="182" t="n"/>
      <c r="FF87" s="182" t="n"/>
      <c r="FG87" s="182" t="n"/>
      <c r="FH87" s="182" t="n"/>
      <c r="FI87" s="182" t="n"/>
      <c r="FJ87" s="182" t="n"/>
      <c r="FK87" s="182" t="n"/>
      <c r="FL87" s="182" t="n"/>
      <c r="FM87" s="182" t="n"/>
      <c r="FN87" s="182" t="n"/>
      <c r="FO87" s="184" t="n"/>
      <c r="FP87" s="182" t="n"/>
      <c r="FQ87" s="185">
        <f>SUM(F87:FP87)</f>
        <v/>
      </c>
      <c r="FR87" s="186">
        <f>E87-FQ87</f>
        <v/>
      </c>
    </row>
    <row r="88" ht="18" customHeight="1">
      <c r="A88" s="5" t="n">
        <v>87</v>
      </c>
      <c r="B88" s="179" t="n">
        <v>44707</v>
      </c>
      <c r="C88" s="68" t="inlineStr">
        <is>
          <t>ANALOG 9004434883</t>
        </is>
      </c>
      <c r="D88" s="180" t="n">
        <v>44672</v>
      </c>
      <c r="E88" s="181" t="n">
        <v>20.66</v>
      </c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9" t="n">
        <v>20.66</v>
      </c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2" t="n"/>
      <c r="DT88" s="182" t="n"/>
      <c r="DU88" s="182" t="n"/>
      <c r="DV88" s="182" t="n"/>
      <c r="DW88" s="182" t="n"/>
      <c r="DX88" s="182" t="n"/>
      <c r="DY88" s="182" t="n"/>
      <c r="DZ88" s="182" t="n"/>
      <c r="EA88" s="182" t="n"/>
      <c r="EB88" s="182" t="n"/>
      <c r="EC88" s="182" t="n"/>
      <c r="ED88" s="182" t="n"/>
      <c r="EE88" s="182" t="n"/>
      <c r="EF88" s="182" t="n"/>
      <c r="EG88" s="182" t="n"/>
      <c r="EH88" s="182" t="n"/>
      <c r="EI88" s="182" t="n"/>
      <c r="EJ88" s="182" t="n"/>
      <c r="EK88" s="182" t="n"/>
      <c r="EL88" s="182" t="n"/>
      <c r="EM88" s="182" t="n"/>
      <c r="EN88" s="182" t="n"/>
      <c r="EO88" s="182" t="n"/>
      <c r="EP88" s="182" t="n"/>
      <c r="EQ88" s="182" t="n"/>
      <c r="ER88" s="182" t="n"/>
      <c r="ES88" s="182" t="n"/>
      <c r="ET88" s="182" t="n"/>
      <c r="EU88" s="182" t="n"/>
      <c r="EV88" s="182" t="n"/>
      <c r="EW88" s="182" t="n"/>
      <c r="EX88" s="182" t="n"/>
      <c r="EY88" s="182" t="n"/>
      <c r="EZ88" s="182" t="n"/>
      <c r="FA88" s="182" t="n"/>
      <c r="FB88" s="182" t="n"/>
      <c r="FC88" s="182" t="n"/>
      <c r="FD88" s="182" t="n"/>
      <c r="FE88" s="182" t="n"/>
      <c r="FF88" s="182" t="n"/>
      <c r="FG88" s="182" t="n"/>
      <c r="FH88" s="182" t="n"/>
      <c r="FI88" s="182" t="n"/>
      <c r="FJ88" s="182" t="n"/>
      <c r="FK88" s="182" t="n"/>
      <c r="FL88" s="182" t="n"/>
      <c r="FM88" s="182" t="n"/>
      <c r="FN88" s="182" t="n"/>
      <c r="FO88" s="184" t="n"/>
      <c r="FP88" s="182" t="n"/>
      <c r="FQ88" s="185">
        <f>SUM(F88:FP88)</f>
        <v/>
      </c>
      <c r="FR88" s="186">
        <f>E88-FQ88</f>
        <v/>
      </c>
    </row>
    <row r="89" ht="18" customHeight="1">
      <c r="A89" s="5" t="n">
        <v>88</v>
      </c>
      <c r="B89" s="179" t="n"/>
      <c r="C89" s="62" t="n"/>
      <c r="D89" s="239" t="n"/>
      <c r="E89" s="181" t="n"/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2" t="n"/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2" t="n"/>
      <c r="CK89" s="182" t="n"/>
      <c r="CL89" s="182" t="n"/>
      <c r="CM89" s="182" t="n"/>
      <c r="CN89" s="182" t="n"/>
      <c r="CO89" s="182" t="n"/>
      <c r="CP89" s="182" t="n"/>
      <c r="CQ89" s="182" t="n"/>
      <c r="CR89" s="182" t="n"/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2" t="n"/>
      <c r="DG89" s="182" t="n"/>
      <c r="DH89" s="182" t="n"/>
      <c r="DI89" s="182" t="n"/>
      <c r="DJ89" s="182" t="n"/>
      <c r="DK89" s="182" t="n"/>
      <c r="DL89" s="182" t="n"/>
      <c r="DM89" s="182" t="n"/>
      <c r="DN89" s="182" t="n"/>
      <c r="DO89" s="182" t="n"/>
      <c r="DP89" s="182" t="n"/>
      <c r="DQ89" s="182" t="n"/>
      <c r="DR89" s="182" t="n"/>
      <c r="DS89" s="182" t="n"/>
      <c r="DT89" s="182" t="n"/>
      <c r="DU89" s="182" t="n"/>
      <c r="DV89" s="182" t="n"/>
      <c r="DW89" s="182" t="n"/>
      <c r="DX89" s="182" t="n"/>
      <c r="DY89" s="182" t="n"/>
      <c r="DZ89" s="182" t="n"/>
      <c r="EA89" s="182" t="n"/>
      <c r="EB89" s="182" t="n"/>
      <c r="EC89" s="182" t="n"/>
      <c r="ED89" s="182" t="n"/>
      <c r="EE89" s="182" t="n"/>
      <c r="EF89" s="182" t="n"/>
      <c r="EG89" s="182" t="n"/>
      <c r="EH89" s="182" t="n"/>
      <c r="EI89" s="182" t="n"/>
      <c r="EJ89" s="182" t="n"/>
      <c r="EK89" s="182" t="n"/>
      <c r="EL89" s="182" t="n"/>
      <c r="EM89" s="182" t="n"/>
      <c r="EN89" s="182" t="n"/>
      <c r="EO89" s="182" t="n"/>
      <c r="EP89" s="182" t="n"/>
      <c r="EQ89" s="182" t="n"/>
      <c r="ER89" s="182" t="n"/>
      <c r="ES89" s="182" t="n"/>
      <c r="ET89" s="182" t="n"/>
      <c r="EU89" s="182" t="n"/>
      <c r="EV89" s="182" t="n"/>
      <c r="EW89" s="182" t="n"/>
      <c r="EX89" s="182" t="n"/>
      <c r="EY89" s="182" t="n"/>
      <c r="EZ89" s="182" t="n"/>
      <c r="FA89" s="182" t="n"/>
      <c r="FB89" s="182" t="n"/>
      <c r="FC89" s="182" t="n"/>
      <c r="FD89" s="182" t="n"/>
      <c r="FE89" s="182" t="n"/>
      <c r="FF89" s="182" t="n"/>
      <c r="FG89" s="182" t="n"/>
      <c r="FH89" s="182" t="n"/>
      <c r="FI89" s="182" t="n"/>
      <c r="FJ89" s="182" t="n"/>
      <c r="FK89" s="182" t="n"/>
      <c r="FL89" s="182" t="n"/>
      <c r="FM89" s="182" t="n"/>
      <c r="FN89" s="182" t="n"/>
      <c r="FO89" s="184" t="n"/>
      <c r="FP89" s="182" t="n"/>
      <c r="FQ89" s="185">
        <f>SUM(F89:FP89)</f>
        <v/>
      </c>
      <c r="FR89" s="186">
        <f>E89-FQ89</f>
        <v/>
      </c>
    </row>
    <row r="90" ht="18" customHeight="1">
      <c r="A90" s="5" t="n">
        <v>89</v>
      </c>
      <c r="B90" s="179" t="n"/>
      <c r="C90" s="62" t="n"/>
      <c r="D90" s="239" t="n"/>
      <c r="E90" s="181" t="n"/>
      <c r="F90" s="182" t="n"/>
      <c r="G90" s="182" t="n"/>
      <c r="H90" s="182" t="n"/>
      <c r="I90" s="182" t="n"/>
      <c r="J90" s="182" t="n"/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182" t="n"/>
      <c r="T90" s="182" t="n"/>
      <c r="U90" s="182" t="n"/>
      <c r="V90" s="182" t="n"/>
      <c r="W90" s="182" t="n"/>
      <c r="X90" s="182" t="n"/>
      <c r="Y90" s="182" t="n"/>
      <c r="Z90" s="182" t="n"/>
      <c r="AA90" s="182" t="n"/>
      <c r="AB90" s="182" t="n"/>
      <c r="AC90" s="182" t="n"/>
      <c r="AD90" s="182" t="n"/>
      <c r="AE90" s="182" t="n"/>
      <c r="AF90" s="182" t="n"/>
      <c r="AG90" s="182" t="n"/>
      <c r="AH90" s="182" t="n"/>
      <c r="AI90" s="182" t="n"/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2" t="n"/>
      <c r="BO90" s="182" t="n"/>
      <c r="BP90" s="182" t="n"/>
      <c r="BQ90" s="182" t="n"/>
      <c r="BR90" s="182" t="n"/>
      <c r="BS90" s="182" t="n"/>
      <c r="BT90" s="182" t="n"/>
      <c r="BU90" s="182" t="n"/>
      <c r="BV90" s="182" t="n"/>
      <c r="BW90" s="182" t="n"/>
      <c r="BX90" s="182" t="n"/>
      <c r="BY90" s="182" t="n"/>
      <c r="BZ90" s="182" t="n"/>
      <c r="CA90" s="182" t="n"/>
      <c r="CB90" s="182" t="n"/>
      <c r="CC90" s="182" t="n"/>
      <c r="CD90" s="182" t="n"/>
      <c r="CE90" s="182" t="n"/>
      <c r="CF90" s="182" t="n"/>
      <c r="CG90" s="182" t="n"/>
      <c r="CH90" s="182" t="n"/>
      <c r="CI90" s="182" t="n"/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2" t="n"/>
      <c r="CS90" s="182" t="n"/>
      <c r="CT90" s="182" t="n"/>
      <c r="CU90" s="182" t="n"/>
      <c r="CV90" s="182" t="n"/>
      <c r="CW90" s="182" t="n"/>
      <c r="CX90" s="182" t="n"/>
      <c r="CY90" s="182" t="n"/>
      <c r="CZ90" s="182" t="n"/>
      <c r="DA90" s="182" t="n"/>
      <c r="DB90" s="182" t="n"/>
      <c r="DC90" s="182" t="n"/>
      <c r="DD90" s="182" t="n"/>
      <c r="DE90" s="182" t="n"/>
      <c r="DF90" s="182" t="n"/>
      <c r="DG90" s="182" t="n"/>
      <c r="DH90" s="182" t="n"/>
      <c r="DI90" s="182" t="n"/>
      <c r="DJ90" s="182" t="n"/>
      <c r="DK90" s="182" t="n"/>
      <c r="DL90" s="182" t="n"/>
      <c r="DM90" s="182" t="n"/>
      <c r="DN90" s="182" t="n"/>
      <c r="DO90" s="182" t="n"/>
      <c r="DP90" s="182" t="n"/>
      <c r="DQ90" s="182" t="n"/>
      <c r="DR90" s="182" t="n"/>
      <c r="DS90" s="182" t="n"/>
      <c r="DT90" s="182" t="n"/>
      <c r="DU90" s="182" t="n"/>
      <c r="DV90" s="182" t="n"/>
      <c r="DW90" s="182" t="n"/>
      <c r="DX90" s="182" t="n"/>
      <c r="DY90" s="182" t="n"/>
      <c r="DZ90" s="182" t="n"/>
      <c r="EA90" s="182" t="n"/>
      <c r="EB90" s="182" t="n"/>
      <c r="EC90" s="182" t="n"/>
      <c r="ED90" s="182" t="n"/>
      <c r="EE90" s="182" t="n"/>
      <c r="EF90" s="182" t="n"/>
      <c r="EG90" s="182" t="n"/>
      <c r="EH90" s="182" t="n"/>
      <c r="EI90" s="182" t="n"/>
      <c r="EJ90" s="182" t="n"/>
      <c r="EK90" s="182" t="n"/>
      <c r="EL90" s="182" t="n"/>
      <c r="EM90" s="182" t="n"/>
      <c r="EN90" s="182" t="n"/>
      <c r="EO90" s="182" t="n"/>
      <c r="EP90" s="182" t="n"/>
      <c r="EQ90" s="182" t="n"/>
      <c r="ER90" s="182" t="n"/>
      <c r="ES90" s="182" t="n"/>
      <c r="ET90" s="182" t="n"/>
      <c r="EU90" s="182" t="n"/>
      <c r="EV90" s="182" t="n"/>
      <c r="EW90" s="182" t="n"/>
      <c r="EX90" s="182" t="n"/>
      <c r="EY90" s="182" t="n"/>
      <c r="EZ90" s="182" t="n"/>
      <c r="FA90" s="182" t="n"/>
      <c r="FB90" s="182" t="n"/>
      <c r="FC90" s="182" t="n"/>
      <c r="FD90" s="182" t="n"/>
      <c r="FE90" s="182" t="n"/>
      <c r="FF90" s="182" t="n"/>
      <c r="FG90" s="182" t="n"/>
      <c r="FH90" s="182" t="n"/>
      <c r="FI90" s="182" t="n"/>
      <c r="FJ90" s="182" t="n"/>
      <c r="FK90" s="182" t="n"/>
      <c r="FL90" s="182" t="n"/>
      <c r="FM90" s="182" t="n"/>
      <c r="FN90" s="182" t="n"/>
      <c r="FO90" s="184" t="n"/>
      <c r="FP90" s="182" t="n"/>
      <c r="FQ90" s="185">
        <f>SUM(F90:FP90)</f>
        <v/>
      </c>
      <c r="FR90" s="186">
        <f>E90-FQ90</f>
        <v/>
      </c>
    </row>
    <row r="91" ht="18" customHeight="1">
      <c r="A91" s="5" t="n">
        <v>90</v>
      </c>
      <c r="B91" s="179" t="n"/>
      <c r="C91" s="62" t="n"/>
      <c r="D91" s="239" t="n"/>
      <c r="E91" s="181" t="n"/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2" t="n"/>
      <c r="T91" s="182" t="n"/>
      <c r="U91" s="182" t="n"/>
      <c r="V91" s="182" t="n"/>
      <c r="W91" s="182" t="n"/>
      <c r="X91" s="182" t="n"/>
      <c r="Y91" s="182" t="n"/>
      <c r="Z91" s="182" t="n"/>
      <c r="AA91" s="182" t="n"/>
      <c r="AB91" s="182" t="n"/>
      <c r="AC91" s="182" t="n"/>
      <c r="AD91" s="182" t="n"/>
      <c r="AE91" s="182" t="n"/>
      <c r="AF91" s="182" t="n"/>
      <c r="AG91" s="182" t="n"/>
      <c r="AH91" s="182" t="n"/>
      <c r="AI91" s="182" t="n"/>
      <c r="AJ91" s="182" t="n"/>
      <c r="AK91" s="182" t="n"/>
      <c r="AL91" s="182" t="n"/>
      <c r="AM91" s="182" t="n"/>
      <c r="AN91" s="182" t="n"/>
      <c r="AO91" s="182" t="n"/>
      <c r="AP91" s="182" t="n"/>
      <c r="AQ91" s="182" t="n"/>
      <c r="AR91" s="182" t="n"/>
      <c r="AS91" s="182" t="n"/>
      <c r="AT91" s="182" t="n"/>
      <c r="AU91" s="182" t="n"/>
      <c r="AV91" s="182" t="n"/>
      <c r="AW91" s="182" t="n"/>
      <c r="AX91" s="182" t="n"/>
      <c r="AY91" s="182" t="n"/>
      <c r="AZ91" s="182" t="n"/>
      <c r="BA91" s="182" t="n"/>
      <c r="BB91" s="182" t="n"/>
      <c r="BC91" s="182" t="n"/>
      <c r="BD91" s="182" t="n"/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2" t="n"/>
      <c r="BS91" s="182" t="n"/>
      <c r="BT91" s="182" t="n"/>
      <c r="BU91" s="182" t="n"/>
      <c r="BV91" s="182" t="n"/>
      <c r="BW91" s="182" t="n"/>
      <c r="BX91" s="182" t="n"/>
      <c r="BY91" s="182" t="n"/>
      <c r="BZ91" s="182" t="n"/>
      <c r="CA91" s="182" t="n"/>
      <c r="CB91" s="182" t="n"/>
      <c r="CC91" s="182" t="n"/>
      <c r="CD91" s="182" t="n"/>
      <c r="CE91" s="182" t="n"/>
      <c r="CF91" s="182" t="n"/>
      <c r="CG91" s="182" t="n"/>
      <c r="CH91" s="182" t="n"/>
      <c r="CI91" s="182" t="n"/>
      <c r="CJ91" s="182" t="n"/>
      <c r="CK91" s="182" t="n"/>
      <c r="CL91" s="182" t="n"/>
      <c r="CM91" s="182" t="n"/>
      <c r="CN91" s="182" t="n"/>
      <c r="CO91" s="182" t="n"/>
      <c r="CP91" s="182" t="n"/>
      <c r="CQ91" s="182" t="n"/>
      <c r="CR91" s="182" t="n"/>
      <c r="CS91" s="182" t="n"/>
      <c r="CT91" s="182" t="n"/>
      <c r="CU91" s="182" t="n"/>
      <c r="CV91" s="182" t="n"/>
      <c r="CW91" s="182" t="n"/>
      <c r="CX91" s="182" t="n"/>
      <c r="CY91" s="182" t="n"/>
      <c r="CZ91" s="182" t="n"/>
      <c r="DA91" s="182" t="n"/>
      <c r="DB91" s="182" t="n"/>
      <c r="DC91" s="182" t="n"/>
      <c r="DD91" s="182" t="n"/>
      <c r="DE91" s="182" t="n"/>
      <c r="DF91" s="182" t="n"/>
      <c r="DG91" s="182" t="n"/>
      <c r="DH91" s="182" t="n"/>
      <c r="DI91" s="182" t="n"/>
      <c r="DJ91" s="182" t="n"/>
      <c r="DK91" s="182" t="n"/>
      <c r="DL91" s="182" t="n"/>
      <c r="DM91" s="182" t="n"/>
      <c r="DN91" s="182" t="n"/>
      <c r="DO91" s="182" t="n"/>
      <c r="DP91" s="182" t="n"/>
      <c r="DQ91" s="182" t="n"/>
      <c r="DR91" s="182" t="n"/>
      <c r="DS91" s="182" t="n"/>
      <c r="DT91" s="182" t="n"/>
      <c r="DU91" s="182" t="n"/>
      <c r="DV91" s="182" t="n"/>
      <c r="DW91" s="182" t="n"/>
      <c r="DX91" s="182" t="n"/>
      <c r="DY91" s="182" t="n"/>
      <c r="DZ91" s="182" t="n"/>
      <c r="EA91" s="182" t="n"/>
      <c r="EB91" s="182" t="n"/>
      <c r="EC91" s="182" t="n"/>
      <c r="ED91" s="182" t="n"/>
      <c r="EE91" s="182" t="n"/>
      <c r="EF91" s="182" t="n"/>
      <c r="EG91" s="182" t="n"/>
      <c r="EH91" s="182" t="n"/>
      <c r="EI91" s="182" t="n"/>
      <c r="EJ91" s="182" t="n"/>
      <c r="EK91" s="182" t="n"/>
      <c r="EL91" s="182" t="n"/>
      <c r="EM91" s="182" t="n"/>
      <c r="EN91" s="182" t="n"/>
      <c r="EO91" s="182" t="n"/>
      <c r="EP91" s="182" t="n"/>
      <c r="EQ91" s="182" t="n"/>
      <c r="ER91" s="182" t="n"/>
      <c r="ES91" s="182" t="n"/>
      <c r="ET91" s="182" t="n"/>
      <c r="EU91" s="182" t="n"/>
      <c r="EV91" s="182" t="n"/>
      <c r="EW91" s="182" t="n"/>
      <c r="EX91" s="182" t="n"/>
      <c r="EY91" s="182" t="n"/>
      <c r="EZ91" s="182" t="n"/>
      <c r="FA91" s="182" t="n"/>
      <c r="FB91" s="182" t="n"/>
      <c r="FC91" s="182" t="n"/>
      <c r="FD91" s="182" t="n"/>
      <c r="FE91" s="182" t="n"/>
      <c r="FF91" s="182" t="n"/>
      <c r="FG91" s="182" t="n"/>
      <c r="FH91" s="182" t="n"/>
      <c r="FI91" s="182" t="n"/>
      <c r="FJ91" s="182" t="n"/>
      <c r="FK91" s="182" t="n"/>
      <c r="FL91" s="182" t="n"/>
      <c r="FM91" s="182" t="n"/>
      <c r="FN91" s="182" t="n"/>
      <c r="FO91" s="184" t="n"/>
      <c r="FP91" s="182" t="n"/>
      <c r="FQ91" s="185">
        <f>SUM(F91:FP91)</f>
        <v/>
      </c>
      <c r="FR91" s="186">
        <f>E91-FQ91</f>
        <v/>
      </c>
    </row>
    <row r="92" ht="18" customHeight="1">
      <c r="A92" s="5" t="n">
        <v>91</v>
      </c>
      <c r="B92" s="179" t="n"/>
      <c r="C92" s="62" t="n"/>
      <c r="D92" s="239" t="n"/>
      <c r="E92" s="181" t="n"/>
      <c r="F92" s="182" t="n"/>
      <c r="G92" s="182" t="n"/>
      <c r="H92" s="182" t="n"/>
      <c r="I92" s="182" t="n"/>
      <c r="J92" s="182" t="n"/>
      <c r="K92" s="182" t="n"/>
      <c r="L92" s="182" t="n"/>
      <c r="M92" s="182" t="n"/>
      <c r="N92" s="182" t="n"/>
      <c r="O92" s="182" t="n"/>
      <c r="P92" s="182" t="n"/>
      <c r="Q92" s="182" t="n"/>
      <c r="R92" s="182" t="n"/>
      <c r="S92" s="182" t="n"/>
      <c r="T92" s="182" t="n"/>
      <c r="U92" s="182" t="n"/>
      <c r="V92" s="182" t="n"/>
      <c r="W92" s="182" t="n"/>
      <c r="X92" s="182" t="n"/>
      <c r="Y92" s="182" t="n"/>
      <c r="Z92" s="182" t="n"/>
      <c r="AA92" s="182" t="n"/>
      <c r="AB92" s="182" t="n"/>
      <c r="AC92" s="182" t="n"/>
      <c r="AD92" s="182" t="n"/>
      <c r="AE92" s="182" t="n"/>
      <c r="AF92" s="182" t="n"/>
      <c r="AG92" s="182" t="n"/>
      <c r="AH92" s="182" t="n"/>
      <c r="AI92" s="182" t="n"/>
      <c r="AJ92" s="182" t="n"/>
      <c r="AK92" s="182" t="n"/>
      <c r="AL92" s="182" t="n"/>
      <c r="AM92" s="182" t="n"/>
      <c r="AN92" s="182" t="n"/>
      <c r="AO92" s="182" t="n"/>
      <c r="AP92" s="182" t="n"/>
      <c r="AQ92" s="182" t="n"/>
      <c r="AR92" s="182" t="n"/>
      <c r="AS92" s="182" t="n"/>
      <c r="AT92" s="182" t="n"/>
      <c r="AU92" s="182" t="n"/>
      <c r="AV92" s="182" t="n"/>
      <c r="AW92" s="182" t="n"/>
      <c r="AX92" s="182" t="n"/>
      <c r="AY92" s="182" t="n"/>
      <c r="AZ92" s="182" t="n"/>
      <c r="BA92" s="182" t="n"/>
      <c r="BB92" s="182" t="n"/>
      <c r="BC92" s="182" t="n"/>
      <c r="BD92" s="182" t="n"/>
      <c r="BE92" s="182" t="n"/>
      <c r="BF92" s="182" t="n"/>
      <c r="BG92" s="182" t="n"/>
      <c r="BH92" s="182" t="n"/>
      <c r="BI92" s="182" t="n"/>
      <c r="BJ92" s="182" t="n"/>
      <c r="BK92" s="182" t="n"/>
      <c r="BL92" s="182" t="n"/>
      <c r="BM92" s="182" t="n"/>
      <c r="BN92" s="182" t="n"/>
      <c r="BO92" s="182" t="n"/>
      <c r="BP92" s="182" t="n"/>
      <c r="BQ92" s="182" t="n"/>
      <c r="BR92" s="182" t="n"/>
      <c r="BS92" s="182" t="n"/>
      <c r="BT92" s="182" t="n"/>
      <c r="BU92" s="182" t="n"/>
      <c r="BV92" s="182" t="n"/>
      <c r="BW92" s="182" t="n"/>
      <c r="BX92" s="182" t="n"/>
      <c r="BY92" s="182" t="n"/>
      <c r="BZ92" s="182" t="n"/>
      <c r="CA92" s="182" t="n"/>
      <c r="CB92" s="182" t="n"/>
      <c r="CC92" s="182" t="n"/>
      <c r="CD92" s="182" t="n"/>
      <c r="CE92" s="182" t="n"/>
      <c r="CF92" s="182" t="n"/>
      <c r="CG92" s="182" t="n"/>
      <c r="CH92" s="182" t="n"/>
      <c r="CI92" s="182" t="n"/>
      <c r="CJ92" s="182" t="n"/>
      <c r="CK92" s="182" t="n"/>
      <c r="CL92" s="182" t="n"/>
      <c r="CM92" s="182" t="n"/>
      <c r="CN92" s="182" t="n"/>
      <c r="CO92" s="182" t="n"/>
      <c r="CP92" s="182" t="n"/>
      <c r="CQ92" s="182" t="n"/>
      <c r="CR92" s="182" t="n"/>
      <c r="CS92" s="182" t="n"/>
      <c r="CT92" s="182" t="n"/>
      <c r="CU92" s="182" t="n"/>
      <c r="CV92" s="182" t="n"/>
      <c r="CW92" s="182" t="n"/>
      <c r="CX92" s="182" t="n"/>
      <c r="CY92" s="182" t="n"/>
      <c r="CZ92" s="182" t="n"/>
      <c r="DA92" s="182" t="n"/>
      <c r="DB92" s="182" t="n"/>
      <c r="DC92" s="182" t="n"/>
      <c r="DD92" s="182" t="n"/>
      <c r="DE92" s="182" t="n"/>
      <c r="DF92" s="182" t="n"/>
      <c r="DG92" s="182" t="n"/>
      <c r="DH92" s="182" t="n"/>
      <c r="DI92" s="182" t="n"/>
      <c r="DJ92" s="182" t="n"/>
      <c r="DK92" s="182" t="n"/>
      <c r="DL92" s="182" t="n"/>
      <c r="DM92" s="182" t="n"/>
      <c r="DN92" s="182" t="n"/>
      <c r="DO92" s="182" t="n"/>
      <c r="DP92" s="182" t="n"/>
      <c r="DQ92" s="182" t="n"/>
      <c r="DR92" s="182" t="n"/>
      <c r="DS92" s="182" t="n"/>
      <c r="DT92" s="182" t="n"/>
      <c r="DU92" s="182" t="n"/>
      <c r="DV92" s="182" t="n"/>
      <c r="DW92" s="182" t="n"/>
      <c r="DX92" s="182" t="n"/>
      <c r="DY92" s="182" t="n"/>
      <c r="DZ92" s="182" t="n"/>
      <c r="EA92" s="182" t="n"/>
      <c r="EB92" s="182" t="n"/>
      <c r="EC92" s="182" t="n"/>
      <c r="ED92" s="182" t="n"/>
      <c r="EE92" s="182" t="n"/>
      <c r="EF92" s="182" t="n"/>
      <c r="EG92" s="182" t="n"/>
      <c r="EH92" s="182" t="n"/>
      <c r="EI92" s="182" t="n"/>
      <c r="EJ92" s="182" t="n"/>
      <c r="EK92" s="182" t="n"/>
      <c r="EL92" s="182" t="n"/>
      <c r="EM92" s="182" t="n"/>
      <c r="EN92" s="182" t="n"/>
      <c r="EO92" s="182" t="n"/>
      <c r="EP92" s="182" t="n"/>
      <c r="EQ92" s="182" t="n"/>
      <c r="ER92" s="182" t="n"/>
      <c r="ES92" s="182" t="n"/>
      <c r="ET92" s="182" t="n"/>
      <c r="EU92" s="182" t="n"/>
      <c r="EV92" s="182" t="n"/>
      <c r="EW92" s="182" t="n"/>
      <c r="EX92" s="182" t="n"/>
      <c r="EY92" s="182" t="n"/>
      <c r="EZ92" s="182" t="n"/>
      <c r="FA92" s="182" t="n"/>
      <c r="FB92" s="182" t="n"/>
      <c r="FC92" s="182" t="n"/>
      <c r="FD92" s="182" t="n"/>
      <c r="FE92" s="182" t="n"/>
      <c r="FF92" s="182" t="n"/>
      <c r="FG92" s="182" t="n"/>
      <c r="FH92" s="182" t="n"/>
      <c r="FI92" s="182" t="n"/>
      <c r="FJ92" s="182" t="n"/>
      <c r="FK92" s="182" t="n"/>
      <c r="FL92" s="182" t="n"/>
      <c r="FM92" s="182" t="n"/>
      <c r="FN92" s="182" t="n"/>
      <c r="FO92" s="184" t="n"/>
      <c r="FP92" s="182" t="n"/>
      <c r="FQ92" s="185">
        <f>SUM(F92:FP92)</f>
        <v/>
      </c>
      <c r="FR92" s="186">
        <f>E92-FQ92</f>
        <v/>
      </c>
    </row>
    <row r="93" ht="18" customHeight="1">
      <c r="A93" s="5" t="n">
        <v>92</v>
      </c>
      <c r="B93" s="179" t="n"/>
      <c r="C93" s="62" t="n"/>
      <c r="D93" s="239" t="n"/>
      <c r="E93" s="181" t="n"/>
      <c r="F93" s="182" t="n"/>
      <c r="G93" s="182" t="n"/>
      <c r="H93" s="182" t="n"/>
      <c r="I93" s="182" t="n"/>
      <c r="J93" s="182" t="n"/>
      <c r="K93" s="182" t="n"/>
      <c r="L93" s="182" t="n"/>
      <c r="M93" s="182" t="n"/>
      <c r="N93" s="182" t="n"/>
      <c r="O93" s="182" t="n"/>
      <c r="P93" s="182" t="n"/>
      <c r="Q93" s="182" t="n"/>
      <c r="R93" s="182" t="n"/>
      <c r="S93" s="182" t="n"/>
      <c r="T93" s="182" t="n"/>
      <c r="U93" s="182" t="n"/>
      <c r="V93" s="182" t="n"/>
      <c r="W93" s="182" t="n"/>
      <c r="X93" s="182" t="n"/>
      <c r="Y93" s="182" t="n"/>
      <c r="Z93" s="182" t="n"/>
      <c r="AA93" s="182" t="n"/>
      <c r="AB93" s="182" t="n"/>
      <c r="AC93" s="182" t="n"/>
      <c r="AD93" s="182" t="n"/>
      <c r="AE93" s="182" t="n"/>
      <c r="AF93" s="182" t="n"/>
      <c r="AG93" s="182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82" t="n"/>
      <c r="AS93" s="182" t="n"/>
      <c r="AT93" s="182" t="n"/>
      <c r="AU93" s="182" t="n"/>
      <c r="AV93" s="182" t="n"/>
      <c r="AW93" s="182" t="n"/>
      <c r="AX93" s="182" t="n"/>
      <c r="AY93" s="182" t="n"/>
      <c r="AZ93" s="182" t="n"/>
      <c r="BA93" s="182" t="n"/>
      <c r="BB93" s="182" t="n"/>
      <c r="BC93" s="182" t="n"/>
      <c r="BD93" s="182" t="n"/>
      <c r="BE93" s="182" t="n"/>
      <c r="BF93" s="182" t="n"/>
      <c r="BG93" s="182" t="n"/>
      <c r="BH93" s="182" t="n"/>
      <c r="BI93" s="182" t="n"/>
      <c r="BJ93" s="182" t="n"/>
      <c r="BK93" s="182" t="n"/>
      <c r="BL93" s="182" t="n"/>
      <c r="BM93" s="182" t="n"/>
      <c r="BN93" s="182" t="n"/>
      <c r="BO93" s="182" t="n"/>
      <c r="BP93" s="182" t="n"/>
      <c r="BQ93" s="182" t="n"/>
      <c r="BR93" s="182" t="n"/>
      <c r="BS93" s="182" t="n"/>
      <c r="BT93" s="182" t="n"/>
      <c r="BU93" s="182" t="n"/>
      <c r="BV93" s="182" t="n"/>
      <c r="BW93" s="182" t="n"/>
      <c r="BX93" s="182" t="n"/>
      <c r="BY93" s="182" t="n"/>
      <c r="BZ93" s="182" t="n"/>
      <c r="CA93" s="182" t="n"/>
      <c r="CB93" s="182" t="n"/>
      <c r="CC93" s="182" t="n"/>
      <c r="CD93" s="182" t="n"/>
      <c r="CE93" s="182" t="n"/>
      <c r="CF93" s="182" t="n"/>
      <c r="CG93" s="182" t="n"/>
      <c r="CH93" s="182" t="n"/>
      <c r="CI93" s="182" t="n"/>
      <c r="CJ93" s="182" t="n"/>
      <c r="CK93" s="182" t="n"/>
      <c r="CL93" s="182" t="n"/>
      <c r="CM93" s="182" t="n"/>
      <c r="CN93" s="182" t="n"/>
      <c r="CO93" s="182" t="n"/>
      <c r="CP93" s="182" t="n"/>
      <c r="CQ93" s="182" t="n"/>
      <c r="CR93" s="182" t="n"/>
      <c r="CS93" s="182" t="n"/>
      <c r="CT93" s="182" t="n"/>
      <c r="CU93" s="182" t="n"/>
      <c r="CV93" s="182" t="n"/>
      <c r="CW93" s="182" t="n"/>
      <c r="CX93" s="182" t="n"/>
      <c r="CY93" s="182" t="n"/>
      <c r="CZ93" s="182" t="n"/>
      <c r="DA93" s="182" t="n"/>
      <c r="DB93" s="182" t="n"/>
      <c r="DC93" s="182" t="n"/>
      <c r="DD93" s="182" t="n"/>
      <c r="DE93" s="182" t="n"/>
      <c r="DF93" s="182" t="n"/>
      <c r="DG93" s="182" t="n"/>
      <c r="DH93" s="182" t="n"/>
      <c r="DI93" s="182" t="n"/>
      <c r="DJ93" s="182" t="n"/>
      <c r="DK93" s="182" t="n"/>
      <c r="DL93" s="182" t="n"/>
      <c r="DM93" s="182" t="n"/>
      <c r="DN93" s="182" t="n"/>
      <c r="DO93" s="182" t="n"/>
      <c r="DP93" s="182" t="n"/>
      <c r="DQ93" s="182" t="n"/>
      <c r="DR93" s="182" t="n"/>
      <c r="DS93" s="182" t="n"/>
      <c r="DT93" s="182" t="n"/>
      <c r="DU93" s="182" t="n"/>
      <c r="DV93" s="182" t="n"/>
      <c r="DW93" s="182" t="n"/>
      <c r="DX93" s="182" t="n"/>
      <c r="DY93" s="182" t="n"/>
      <c r="DZ93" s="182" t="n"/>
      <c r="EA93" s="182" t="n"/>
      <c r="EB93" s="182" t="n"/>
      <c r="EC93" s="182" t="n"/>
      <c r="ED93" s="182" t="n"/>
      <c r="EE93" s="182" t="n"/>
      <c r="EF93" s="182" t="n"/>
      <c r="EG93" s="182" t="n"/>
      <c r="EH93" s="182" t="n"/>
      <c r="EI93" s="182" t="n"/>
      <c r="EJ93" s="182" t="n"/>
      <c r="EK93" s="182" t="n"/>
      <c r="EL93" s="182" t="n"/>
      <c r="EM93" s="182" t="n"/>
      <c r="EN93" s="182" t="n"/>
      <c r="EO93" s="182" t="n"/>
      <c r="EP93" s="182" t="n"/>
      <c r="EQ93" s="182" t="n"/>
      <c r="ER93" s="182" t="n"/>
      <c r="ES93" s="182" t="n"/>
      <c r="ET93" s="182" t="n"/>
      <c r="EU93" s="182" t="n"/>
      <c r="EV93" s="182" t="n"/>
      <c r="EW93" s="182" t="n"/>
      <c r="EX93" s="182" t="n"/>
      <c r="EY93" s="182" t="n"/>
      <c r="EZ93" s="182" t="n"/>
      <c r="FA93" s="182" t="n"/>
      <c r="FB93" s="182" t="n"/>
      <c r="FC93" s="182" t="n"/>
      <c r="FD93" s="182" t="n"/>
      <c r="FE93" s="182" t="n"/>
      <c r="FF93" s="182" t="n"/>
      <c r="FG93" s="182" t="n"/>
      <c r="FH93" s="182" t="n"/>
      <c r="FI93" s="182" t="n"/>
      <c r="FJ93" s="182" t="n"/>
      <c r="FK93" s="182" t="n"/>
      <c r="FL93" s="182" t="n"/>
      <c r="FM93" s="182" t="n"/>
      <c r="FN93" s="182" t="n"/>
      <c r="FO93" s="184" t="n"/>
      <c r="FP93" s="182" t="n"/>
      <c r="FQ93" s="185">
        <f>SUM(F93:FP93)</f>
        <v/>
      </c>
      <c r="FR93" s="186">
        <f>E93-FQ93</f>
        <v/>
      </c>
    </row>
    <row r="94" ht="18" customHeight="1">
      <c r="A94" s="5" t="n">
        <v>93</v>
      </c>
      <c r="B94" s="179" t="n"/>
      <c r="C94" s="62" t="n"/>
      <c r="D94" s="239" t="n"/>
      <c r="E94" s="181" t="n"/>
      <c r="F94" s="182" t="n"/>
      <c r="G94" s="182" t="n"/>
      <c r="H94" s="182" t="n"/>
      <c r="I94" s="182" t="n"/>
      <c r="J94" s="182" t="n"/>
      <c r="K94" s="182" t="n"/>
      <c r="L94" s="182" t="n"/>
      <c r="M94" s="182" t="n"/>
      <c r="N94" s="182" t="n"/>
      <c r="O94" s="182" t="n"/>
      <c r="P94" s="182" t="n"/>
      <c r="Q94" s="182" t="n"/>
      <c r="R94" s="182" t="n"/>
      <c r="S94" s="182" t="n"/>
      <c r="T94" s="182" t="n"/>
      <c r="U94" s="182" t="n"/>
      <c r="V94" s="182" t="n"/>
      <c r="W94" s="182" t="n"/>
      <c r="X94" s="182" t="n"/>
      <c r="Y94" s="182" t="n"/>
      <c r="Z94" s="182" t="n"/>
      <c r="AA94" s="182" t="n"/>
      <c r="AB94" s="182" t="n"/>
      <c r="AC94" s="182" t="n"/>
      <c r="AD94" s="182" t="n"/>
      <c r="AE94" s="182" t="n"/>
      <c r="AF94" s="182" t="n"/>
      <c r="AG94" s="182" t="n"/>
      <c r="AH94" s="182" t="n"/>
      <c r="AI94" s="182" t="n"/>
      <c r="AJ94" s="182" t="n"/>
      <c r="AK94" s="182" t="n"/>
      <c r="AL94" s="182" t="n"/>
      <c r="AM94" s="182" t="n"/>
      <c r="AN94" s="182" t="n"/>
      <c r="AO94" s="182" t="n"/>
      <c r="AP94" s="182" t="n"/>
      <c r="AQ94" s="182" t="n"/>
      <c r="AR94" s="182" t="n"/>
      <c r="AS94" s="182" t="n"/>
      <c r="AT94" s="182" t="n"/>
      <c r="AU94" s="182" t="n"/>
      <c r="AV94" s="182" t="n"/>
      <c r="AW94" s="182" t="n"/>
      <c r="AX94" s="182" t="n"/>
      <c r="AY94" s="182" t="n"/>
      <c r="AZ94" s="182" t="n"/>
      <c r="BA94" s="182" t="n"/>
      <c r="BB94" s="182" t="n"/>
      <c r="BC94" s="182" t="n"/>
      <c r="BD94" s="182" t="n"/>
      <c r="BE94" s="182" t="n"/>
      <c r="BF94" s="182" t="n"/>
      <c r="BG94" s="182" t="n"/>
      <c r="BH94" s="182" t="n"/>
      <c r="BI94" s="182" t="n"/>
      <c r="BJ94" s="182" t="n"/>
      <c r="BK94" s="182" t="n"/>
      <c r="BL94" s="182" t="n"/>
      <c r="BM94" s="182" t="n"/>
      <c r="BN94" s="182" t="n"/>
      <c r="BO94" s="182" t="n"/>
      <c r="BP94" s="182" t="n"/>
      <c r="BQ94" s="182" t="n"/>
      <c r="BR94" s="182" t="n"/>
      <c r="BS94" s="182" t="n"/>
      <c r="BT94" s="182" t="n"/>
      <c r="BU94" s="182" t="n"/>
      <c r="BV94" s="182" t="n"/>
      <c r="BW94" s="182" t="n"/>
      <c r="BX94" s="182" t="n"/>
      <c r="BY94" s="182" t="n"/>
      <c r="BZ94" s="182" t="n"/>
      <c r="CA94" s="182" t="n"/>
      <c r="CB94" s="182" t="n"/>
      <c r="CC94" s="182" t="n"/>
      <c r="CD94" s="182" t="n"/>
      <c r="CE94" s="182" t="n"/>
      <c r="CF94" s="182" t="n"/>
      <c r="CG94" s="182" t="n"/>
      <c r="CH94" s="182" t="n"/>
      <c r="CI94" s="182" t="n"/>
      <c r="CJ94" s="182" t="n"/>
      <c r="CK94" s="182" t="n"/>
      <c r="CL94" s="182" t="n"/>
      <c r="CM94" s="182" t="n"/>
      <c r="CN94" s="182" t="n"/>
      <c r="CO94" s="182" t="n"/>
      <c r="CP94" s="182" t="n"/>
      <c r="CQ94" s="182" t="n"/>
      <c r="CR94" s="182" t="n"/>
      <c r="CS94" s="182" t="n"/>
      <c r="CT94" s="182" t="n"/>
      <c r="CU94" s="182" t="n"/>
      <c r="CV94" s="182" t="n"/>
      <c r="CW94" s="182" t="n"/>
      <c r="CX94" s="182" t="n"/>
      <c r="CY94" s="182" t="n"/>
      <c r="CZ94" s="182" t="n"/>
      <c r="DA94" s="182" t="n"/>
      <c r="DB94" s="182" t="n"/>
      <c r="DC94" s="182" t="n"/>
      <c r="DD94" s="182" t="n"/>
      <c r="DE94" s="182" t="n"/>
      <c r="DF94" s="182" t="n"/>
      <c r="DG94" s="182" t="n"/>
      <c r="DH94" s="182" t="n"/>
      <c r="DI94" s="182" t="n"/>
      <c r="DJ94" s="182" t="n"/>
      <c r="DK94" s="182" t="n"/>
      <c r="DL94" s="182" t="n"/>
      <c r="DM94" s="182" t="n"/>
      <c r="DN94" s="182" t="n"/>
      <c r="DO94" s="182" t="n"/>
      <c r="DP94" s="182" t="n"/>
      <c r="DQ94" s="182" t="n"/>
      <c r="DR94" s="182" t="n"/>
      <c r="DS94" s="182" t="n"/>
      <c r="DT94" s="182" t="n"/>
      <c r="DU94" s="182" t="n"/>
      <c r="DV94" s="182" t="n"/>
      <c r="DW94" s="182" t="n"/>
      <c r="DX94" s="182" t="n"/>
      <c r="DY94" s="182" t="n"/>
      <c r="DZ94" s="182" t="n"/>
      <c r="EA94" s="182" t="n"/>
      <c r="EB94" s="182" t="n"/>
      <c r="EC94" s="182" t="n"/>
      <c r="ED94" s="182" t="n"/>
      <c r="EE94" s="182" t="n"/>
      <c r="EF94" s="182" t="n"/>
      <c r="EG94" s="182" t="n"/>
      <c r="EH94" s="182" t="n"/>
      <c r="EI94" s="182" t="n"/>
      <c r="EJ94" s="182" t="n"/>
      <c r="EK94" s="182" t="n"/>
      <c r="EL94" s="182" t="n"/>
      <c r="EM94" s="182" t="n"/>
      <c r="EN94" s="182" t="n"/>
      <c r="EO94" s="182" t="n"/>
      <c r="EP94" s="182" t="n"/>
      <c r="EQ94" s="182" t="n"/>
      <c r="ER94" s="182" t="n"/>
      <c r="ES94" s="182" t="n"/>
      <c r="ET94" s="182" t="n"/>
      <c r="EU94" s="182" t="n"/>
      <c r="EV94" s="182" t="n"/>
      <c r="EW94" s="182" t="n"/>
      <c r="EX94" s="182" t="n"/>
      <c r="EY94" s="182" t="n"/>
      <c r="EZ94" s="182" t="n"/>
      <c r="FA94" s="182" t="n"/>
      <c r="FB94" s="182" t="n"/>
      <c r="FC94" s="182" t="n"/>
      <c r="FD94" s="182" t="n"/>
      <c r="FE94" s="182" t="n"/>
      <c r="FF94" s="182" t="n"/>
      <c r="FG94" s="182" t="n"/>
      <c r="FH94" s="182" t="n"/>
      <c r="FI94" s="182" t="n"/>
      <c r="FJ94" s="182" t="n"/>
      <c r="FK94" s="182" t="n"/>
      <c r="FL94" s="182" t="n"/>
      <c r="FM94" s="182" t="n"/>
      <c r="FN94" s="182" t="n"/>
      <c r="FO94" s="184" t="n"/>
      <c r="FP94" s="182" t="n"/>
      <c r="FQ94" s="185">
        <f>SUM(F94:FP94)</f>
        <v/>
      </c>
      <c r="FR94" s="186">
        <f>E94-FQ94</f>
        <v/>
      </c>
    </row>
    <row r="95" ht="18" customHeight="1">
      <c r="A95" s="5" t="n">
        <v>94</v>
      </c>
      <c r="B95" s="179" t="n"/>
      <c r="C95" s="62" t="n"/>
      <c r="D95" s="239" t="n"/>
      <c r="E95" s="181" t="n"/>
      <c r="F95" s="182" t="n"/>
      <c r="G95" s="182" t="n"/>
      <c r="H95" s="182" t="n"/>
      <c r="I95" s="182" t="n"/>
      <c r="J95" s="182" t="n"/>
      <c r="K95" s="182" t="n"/>
      <c r="L95" s="182" t="n"/>
      <c r="M95" s="182" t="n"/>
      <c r="N95" s="182" t="n"/>
      <c r="O95" s="182" t="n"/>
      <c r="P95" s="182" t="n"/>
      <c r="Q95" s="182" t="n"/>
      <c r="R95" s="182" t="n"/>
      <c r="S95" s="182" t="n"/>
      <c r="T95" s="182" t="n"/>
      <c r="U95" s="182" t="n"/>
      <c r="V95" s="182" t="n"/>
      <c r="W95" s="182" t="n"/>
      <c r="X95" s="182" t="n"/>
      <c r="Y95" s="182" t="n"/>
      <c r="Z95" s="182" t="n"/>
      <c r="AA95" s="182" t="n"/>
      <c r="AB95" s="182" t="n"/>
      <c r="AC95" s="182" t="n"/>
      <c r="AD95" s="182" t="n"/>
      <c r="AE95" s="182" t="n"/>
      <c r="AF95" s="182" t="n"/>
      <c r="AG95" s="182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82" t="n"/>
      <c r="AS95" s="182" t="n"/>
      <c r="AT95" s="182" t="n"/>
      <c r="AU95" s="182" t="n"/>
      <c r="AV95" s="182" t="n"/>
      <c r="AW95" s="182" t="n"/>
      <c r="AX95" s="182" t="n"/>
      <c r="AY95" s="182" t="n"/>
      <c r="AZ95" s="182" t="n"/>
      <c r="BA95" s="182" t="n"/>
      <c r="BB95" s="182" t="n"/>
      <c r="BC95" s="182" t="n"/>
      <c r="BD95" s="182" t="n"/>
      <c r="BE95" s="182" t="n"/>
      <c r="BF95" s="182" t="n"/>
      <c r="BG95" s="182" t="n"/>
      <c r="BH95" s="182" t="n"/>
      <c r="BI95" s="182" t="n"/>
      <c r="BJ95" s="182" t="n"/>
      <c r="BK95" s="182" t="n"/>
      <c r="BL95" s="182" t="n"/>
      <c r="BM95" s="182" t="n"/>
      <c r="BN95" s="182" t="n"/>
      <c r="BO95" s="182" t="n"/>
      <c r="BP95" s="182" t="n"/>
      <c r="BQ95" s="182" t="n"/>
      <c r="BR95" s="182" t="n"/>
      <c r="BS95" s="182" t="n"/>
      <c r="BT95" s="182" t="n"/>
      <c r="BU95" s="182" t="n"/>
      <c r="BV95" s="182" t="n"/>
      <c r="BW95" s="182" t="n"/>
      <c r="BX95" s="182" t="n"/>
      <c r="BY95" s="182" t="n"/>
      <c r="BZ95" s="182" t="n"/>
      <c r="CA95" s="182" t="n"/>
      <c r="CB95" s="182" t="n"/>
      <c r="CC95" s="182" t="n"/>
      <c r="CD95" s="182" t="n"/>
      <c r="CE95" s="182" t="n"/>
      <c r="CF95" s="182" t="n"/>
      <c r="CG95" s="182" t="n"/>
      <c r="CH95" s="182" t="n"/>
      <c r="CI95" s="182" t="n"/>
      <c r="CJ95" s="182" t="n"/>
      <c r="CK95" s="182" t="n"/>
      <c r="CL95" s="182" t="n"/>
      <c r="CM95" s="182" t="n"/>
      <c r="CN95" s="182" t="n"/>
      <c r="CO95" s="182" t="n"/>
      <c r="CP95" s="182" t="n"/>
      <c r="CQ95" s="182" t="n"/>
      <c r="CR95" s="182" t="n"/>
      <c r="CS95" s="182" t="n"/>
      <c r="CT95" s="182" t="n"/>
      <c r="CU95" s="182" t="n"/>
      <c r="CV95" s="182" t="n"/>
      <c r="CW95" s="182" t="n"/>
      <c r="CX95" s="182" t="n"/>
      <c r="CY95" s="182" t="n"/>
      <c r="CZ95" s="182" t="n"/>
      <c r="DA95" s="182" t="n"/>
      <c r="DB95" s="182" t="n"/>
      <c r="DC95" s="182" t="n"/>
      <c r="DD95" s="182" t="n"/>
      <c r="DE95" s="182" t="n"/>
      <c r="DF95" s="182" t="n"/>
      <c r="DG95" s="182" t="n"/>
      <c r="DH95" s="182" t="n"/>
      <c r="DI95" s="182" t="n"/>
      <c r="DJ95" s="182" t="n"/>
      <c r="DK95" s="182" t="n"/>
      <c r="DL95" s="182" t="n"/>
      <c r="DM95" s="182" t="n"/>
      <c r="DN95" s="182" t="n"/>
      <c r="DO95" s="182" t="n"/>
      <c r="DP95" s="182" t="n"/>
      <c r="DQ95" s="182" t="n"/>
      <c r="DR95" s="182" t="n"/>
      <c r="DS95" s="182" t="n"/>
      <c r="DT95" s="182" t="n"/>
      <c r="DU95" s="182" t="n"/>
      <c r="DV95" s="182" t="n"/>
      <c r="DW95" s="182" t="n"/>
      <c r="DX95" s="182" t="n"/>
      <c r="DY95" s="182" t="n"/>
      <c r="DZ95" s="182" t="n"/>
      <c r="EA95" s="182" t="n"/>
      <c r="EB95" s="182" t="n"/>
      <c r="EC95" s="182" t="n"/>
      <c r="ED95" s="182" t="n"/>
      <c r="EE95" s="182" t="n"/>
      <c r="EF95" s="182" t="n"/>
      <c r="EG95" s="182" t="n"/>
      <c r="EH95" s="182" t="n"/>
      <c r="EI95" s="182" t="n"/>
      <c r="EJ95" s="182" t="n"/>
      <c r="EK95" s="182" t="n"/>
      <c r="EL95" s="182" t="n"/>
      <c r="EM95" s="182" t="n"/>
      <c r="EN95" s="182" t="n"/>
      <c r="EO95" s="182" t="n"/>
      <c r="EP95" s="182" t="n"/>
      <c r="EQ95" s="182" t="n"/>
      <c r="ER95" s="182" t="n"/>
      <c r="ES95" s="182" t="n"/>
      <c r="ET95" s="182" t="n"/>
      <c r="EU95" s="182" t="n"/>
      <c r="EV95" s="182" t="n"/>
      <c r="EW95" s="182" t="n"/>
      <c r="EX95" s="182" t="n"/>
      <c r="EY95" s="182" t="n"/>
      <c r="EZ95" s="182" t="n"/>
      <c r="FA95" s="182" t="n"/>
      <c r="FB95" s="182" t="n"/>
      <c r="FC95" s="182" t="n"/>
      <c r="FD95" s="182" t="n"/>
      <c r="FE95" s="182" t="n"/>
      <c r="FF95" s="182" t="n"/>
      <c r="FG95" s="182" t="n"/>
      <c r="FH95" s="182" t="n"/>
      <c r="FI95" s="182" t="n"/>
      <c r="FJ95" s="182" t="n"/>
      <c r="FK95" s="182" t="n"/>
      <c r="FL95" s="182" t="n"/>
      <c r="FM95" s="182" t="n"/>
      <c r="FN95" s="182" t="n"/>
      <c r="FO95" s="184" t="n"/>
      <c r="FP95" s="182" t="n"/>
      <c r="FQ95" s="185">
        <f>SUM(F95:FP95)</f>
        <v/>
      </c>
      <c r="FR95" s="186">
        <f>E95-FQ95</f>
        <v/>
      </c>
    </row>
    <row r="96" ht="18" customHeight="1">
      <c r="A96" s="5" t="n">
        <v>95</v>
      </c>
      <c r="B96" s="179" t="n"/>
      <c r="C96" s="62" t="n"/>
      <c r="D96" s="239" t="n"/>
      <c r="E96" s="181" t="n"/>
      <c r="F96" s="182" t="n"/>
      <c r="G96" s="182" t="n"/>
      <c r="H96" s="182" t="n"/>
      <c r="I96" s="182" t="n"/>
      <c r="J96" s="182" t="n"/>
      <c r="K96" s="182" t="n"/>
      <c r="L96" s="182" t="n"/>
      <c r="M96" s="182" t="n"/>
      <c r="N96" s="182" t="n"/>
      <c r="O96" s="182" t="n"/>
      <c r="P96" s="182" t="n"/>
      <c r="Q96" s="182" t="n"/>
      <c r="R96" s="182" t="n"/>
      <c r="S96" s="182" t="n"/>
      <c r="T96" s="182" t="n"/>
      <c r="U96" s="182" t="n"/>
      <c r="V96" s="182" t="n"/>
      <c r="W96" s="182" t="n"/>
      <c r="X96" s="182" t="n"/>
      <c r="Y96" s="182" t="n"/>
      <c r="Z96" s="182" t="n"/>
      <c r="AA96" s="182" t="n"/>
      <c r="AB96" s="182" t="n"/>
      <c r="AC96" s="182" t="n"/>
      <c r="AD96" s="182" t="n"/>
      <c r="AE96" s="182" t="n"/>
      <c r="AF96" s="182" t="n"/>
      <c r="AG96" s="182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82" t="n"/>
      <c r="AS96" s="182" t="n"/>
      <c r="AT96" s="182" t="n"/>
      <c r="AU96" s="182" t="n"/>
      <c r="AV96" s="182" t="n"/>
      <c r="AW96" s="182" t="n"/>
      <c r="AX96" s="182" t="n"/>
      <c r="AY96" s="182" t="n"/>
      <c r="AZ96" s="182" t="n"/>
      <c r="BA96" s="182" t="n"/>
      <c r="BB96" s="182" t="n"/>
      <c r="BC96" s="182" t="n"/>
      <c r="BD96" s="182" t="n"/>
      <c r="BE96" s="182" t="n"/>
      <c r="BF96" s="182" t="n"/>
      <c r="BG96" s="182" t="n"/>
      <c r="BH96" s="182" t="n"/>
      <c r="BI96" s="182" t="n"/>
      <c r="BJ96" s="182" t="n"/>
      <c r="BK96" s="182" t="n"/>
      <c r="BL96" s="182" t="n"/>
      <c r="BM96" s="182" t="n"/>
      <c r="BN96" s="182" t="n"/>
      <c r="BO96" s="182" t="n"/>
      <c r="BP96" s="182" t="n"/>
      <c r="BQ96" s="182" t="n"/>
      <c r="BR96" s="182" t="n"/>
      <c r="BS96" s="182" t="n"/>
      <c r="BT96" s="182" t="n"/>
      <c r="BU96" s="182" t="n"/>
      <c r="BV96" s="182" t="n"/>
      <c r="BW96" s="182" t="n"/>
      <c r="BX96" s="182" t="n"/>
      <c r="BY96" s="182" t="n"/>
      <c r="BZ96" s="182" t="n"/>
      <c r="CA96" s="182" t="n"/>
      <c r="CB96" s="182" t="n"/>
      <c r="CC96" s="182" t="n"/>
      <c r="CD96" s="182" t="n"/>
      <c r="CE96" s="182" t="n"/>
      <c r="CF96" s="182" t="n"/>
      <c r="CG96" s="182" t="n"/>
      <c r="CH96" s="182" t="n"/>
      <c r="CI96" s="182" t="n"/>
      <c r="CJ96" s="182" t="n"/>
      <c r="CK96" s="182" t="n"/>
      <c r="CL96" s="182" t="n"/>
      <c r="CM96" s="182" t="n"/>
      <c r="CN96" s="182" t="n"/>
      <c r="CO96" s="182" t="n"/>
      <c r="CP96" s="182" t="n"/>
      <c r="CQ96" s="182" t="n"/>
      <c r="CR96" s="182" t="n"/>
      <c r="CS96" s="182" t="n"/>
      <c r="CT96" s="182" t="n"/>
      <c r="CU96" s="182" t="n"/>
      <c r="CV96" s="182" t="n"/>
      <c r="CW96" s="182" t="n"/>
      <c r="CX96" s="182" t="n"/>
      <c r="CY96" s="182" t="n"/>
      <c r="CZ96" s="182" t="n"/>
      <c r="DA96" s="182" t="n"/>
      <c r="DB96" s="182" t="n"/>
      <c r="DC96" s="182" t="n"/>
      <c r="DD96" s="182" t="n"/>
      <c r="DE96" s="182" t="n"/>
      <c r="DF96" s="182" t="n"/>
      <c r="DG96" s="182" t="n"/>
      <c r="DH96" s="182" t="n"/>
      <c r="DI96" s="182" t="n"/>
      <c r="DJ96" s="182" t="n"/>
      <c r="DK96" s="182" t="n"/>
      <c r="DL96" s="182" t="n"/>
      <c r="DM96" s="182" t="n"/>
      <c r="DN96" s="182" t="n"/>
      <c r="DO96" s="182" t="n"/>
      <c r="DP96" s="182" t="n"/>
      <c r="DQ96" s="182" t="n"/>
      <c r="DR96" s="182" t="n"/>
      <c r="DS96" s="182" t="n"/>
      <c r="DT96" s="182" t="n"/>
      <c r="DU96" s="182" t="n"/>
      <c r="DV96" s="182" t="n"/>
      <c r="DW96" s="182" t="n"/>
      <c r="DX96" s="182" t="n"/>
      <c r="DY96" s="182" t="n"/>
      <c r="DZ96" s="182" t="n"/>
      <c r="EA96" s="182" t="n"/>
      <c r="EB96" s="182" t="n"/>
      <c r="EC96" s="182" t="n"/>
      <c r="ED96" s="182" t="n"/>
      <c r="EE96" s="182" t="n"/>
      <c r="EF96" s="182" t="n"/>
      <c r="EG96" s="182" t="n"/>
      <c r="EH96" s="182" t="n"/>
      <c r="EI96" s="182" t="n"/>
      <c r="EJ96" s="182" t="n"/>
      <c r="EK96" s="182" t="n"/>
      <c r="EL96" s="182" t="n"/>
      <c r="EM96" s="182" t="n"/>
      <c r="EN96" s="182" t="n"/>
      <c r="EO96" s="182" t="n"/>
      <c r="EP96" s="182" t="n"/>
      <c r="EQ96" s="182" t="n"/>
      <c r="ER96" s="182" t="n"/>
      <c r="ES96" s="182" t="n"/>
      <c r="ET96" s="182" t="n"/>
      <c r="EU96" s="182" t="n"/>
      <c r="EV96" s="182" t="n"/>
      <c r="EW96" s="182" t="n"/>
      <c r="EX96" s="182" t="n"/>
      <c r="EY96" s="182" t="n"/>
      <c r="EZ96" s="182" t="n"/>
      <c r="FA96" s="182" t="n"/>
      <c r="FB96" s="182" t="n"/>
      <c r="FC96" s="182" t="n"/>
      <c r="FD96" s="182" t="n"/>
      <c r="FE96" s="182" t="n"/>
      <c r="FF96" s="182" t="n"/>
      <c r="FG96" s="182" t="n"/>
      <c r="FH96" s="182" t="n"/>
      <c r="FI96" s="182" t="n"/>
      <c r="FJ96" s="182" t="n"/>
      <c r="FK96" s="182" t="n"/>
      <c r="FL96" s="182" t="n"/>
      <c r="FM96" s="182" t="n"/>
      <c r="FN96" s="182" t="n"/>
      <c r="FO96" s="184" t="n"/>
      <c r="FP96" s="182" t="n"/>
      <c r="FQ96" s="185">
        <f>SUM(F96:FP96)</f>
        <v/>
      </c>
      <c r="FR96" s="186">
        <f>E96-FQ96</f>
        <v/>
      </c>
    </row>
    <row r="97" ht="18" customHeight="1">
      <c r="A97" s="5" t="n">
        <v>96</v>
      </c>
      <c r="B97" s="179" t="n"/>
      <c r="C97" s="68" t="n"/>
      <c r="D97" s="180" t="n"/>
      <c r="E97" s="181" t="n"/>
      <c r="F97" s="182" t="n"/>
      <c r="G97" s="182" t="n"/>
      <c r="H97" s="182" t="n"/>
      <c r="I97" s="182" t="n"/>
      <c r="J97" s="182" t="n"/>
      <c r="K97" s="182" t="n"/>
      <c r="L97" s="182" t="n"/>
      <c r="M97" s="182" t="n"/>
      <c r="N97" s="182" t="n"/>
      <c r="O97" s="182" t="n"/>
      <c r="P97" s="182" t="n"/>
      <c r="Q97" s="182" t="n"/>
      <c r="R97" s="182" t="n"/>
      <c r="S97" s="182" t="n"/>
      <c r="T97" s="182" t="n"/>
      <c r="U97" s="182" t="n"/>
      <c r="V97" s="182" t="n"/>
      <c r="W97" s="182" t="n"/>
      <c r="X97" s="182" t="n"/>
      <c r="Y97" s="182" t="n"/>
      <c r="Z97" s="182" t="n"/>
      <c r="AA97" s="182" t="n"/>
      <c r="AB97" s="182" t="n"/>
      <c r="AC97" s="182" t="n"/>
      <c r="AD97" s="182" t="n"/>
      <c r="AE97" s="182" t="n"/>
      <c r="AF97" s="182" t="n"/>
      <c r="AG97" s="182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82" t="n"/>
      <c r="AS97" s="182" t="n"/>
      <c r="AT97" s="182" t="n"/>
      <c r="AU97" s="182" t="n"/>
      <c r="AV97" s="182" t="n"/>
      <c r="AW97" s="182" t="n"/>
      <c r="AX97" s="182" t="n"/>
      <c r="AY97" s="182" t="n"/>
      <c r="AZ97" s="182" t="n"/>
      <c r="BA97" s="182" t="n"/>
      <c r="BB97" s="182" t="n"/>
      <c r="BC97" s="182" t="n"/>
      <c r="BD97" s="182" t="n"/>
      <c r="BE97" s="182" t="n"/>
      <c r="BF97" s="182" t="n"/>
      <c r="BG97" s="182" t="n"/>
      <c r="BH97" s="182" t="n"/>
      <c r="BI97" s="182" t="n"/>
      <c r="BJ97" s="182" t="n"/>
      <c r="BK97" s="182" t="n"/>
      <c r="BL97" s="182" t="n"/>
      <c r="BM97" s="182" t="n"/>
      <c r="BN97" s="182" t="n"/>
      <c r="BO97" s="182" t="n"/>
      <c r="BP97" s="182" t="n"/>
      <c r="BQ97" s="182" t="n"/>
      <c r="BR97" s="182" t="n"/>
      <c r="BS97" s="182" t="n"/>
      <c r="BT97" s="182" t="n"/>
      <c r="BU97" s="182" t="n"/>
      <c r="BV97" s="182" t="n"/>
      <c r="BW97" s="182" t="n"/>
      <c r="BX97" s="182" t="n"/>
      <c r="BY97" s="182" t="n"/>
      <c r="BZ97" s="182" t="n"/>
      <c r="CA97" s="182" t="n"/>
      <c r="CB97" s="182" t="n"/>
      <c r="CC97" s="182" t="n"/>
      <c r="CD97" s="182" t="n"/>
      <c r="CE97" s="182" t="n"/>
      <c r="CF97" s="182" t="n"/>
      <c r="CG97" s="182" t="n"/>
      <c r="CH97" s="182" t="n"/>
      <c r="CI97" s="182" t="n"/>
      <c r="CJ97" s="182" t="n"/>
      <c r="CK97" s="182" t="n"/>
      <c r="CL97" s="182" t="n"/>
      <c r="CM97" s="182" t="n"/>
      <c r="CN97" s="182" t="n"/>
      <c r="CO97" s="182" t="n"/>
      <c r="CP97" s="182" t="n"/>
      <c r="CQ97" s="182" t="n"/>
      <c r="CR97" s="182" t="n"/>
      <c r="CS97" s="182" t="n"/>
      <c r="CT97" s="182" t="n"/>
      <c r="CU97" s="182" t="n"/>
      <c r="CV97" s="182" t="n"/>
      <c r="CW97" s="182" t="n"/>
      <c r="CX97" s="182" t="n"/>
      <c r="CY97" s="182" t="n"/>
      <c r="CZ97" s="182" t="n"/>
      <c r="DA97" s="182" t="n"/>
      <c r="DB97" s="182" t="n"/>
      <c r="DC97" s="182" t="n"/>
      <c r="DD97" s="182" t="n"/>
      <c r="DE97" s="182" t="n"/>
      <c r="DF97" s="182" t="n"/>
      <c r="DG97" s="182" t="n"/>
      <c r="DH97" s="182" t="n"/>
      <c r="DI97" s="182" t="n"/>
      <c r="DJ97" s="182" t="n"/>
      <c r="DK97" s="182" t="n"/>
      <c r="DL97" s="182" t="n"/>
      <c r="DM97" s="182" t="n"/>
      <c r="DN97" s="182" t="n"/>
      <c r="DO97" s="182" t="n"/>
      <c r="DP97" s="182" t="n"/>
      <c r="DQ97" s="182" t="n"/>
      <c r="DR97" s="182" t="n"/>
      <c r="DS97" s="182" t="n"/>
      <c r="DT97" s="182" t="n"/>
      <c r="DU97" s="182" t="n"/>
      <c r="DV97" s="182" t="n"/>
      <c r="DW97" s="182" t="n"/>
      <c r="DX97" s="182" t="n"/>
      <c r="DY97" s="182" t="n"/>
      <c r="DZ97" s="182" t="n"/>
      <c r="EA97" s="182" t="n"/>
      <c r="EB97" s="182" t="n"/>
      <c r="EC97" s="182" t="n"/>
      <c r="ED97" s="182" t="n"/>
      <c r="EE97" s="182" t="n"/>
      <c r="EF97" s="182" t="n"/>
      <c r="EG97" s="182" t="n"/>
      <c r="EH97" s="182" t="n"/>
      <c r="EI97" s="182" t="n"/>
      <c r="EJ97" s="182" t="n"/>
      <c r="EK97" s="182" t="n"/>
      <c r="EL97" s="182" t="n"/>
      <c r="EM97" s="182" t="n"/>
      <c r="EN97" s="182" t="n"/>
      <c r="EO97" s="182" t="n"/>
      <c r="EP97" s="182" t="n"/>
      <c r="EQ97" s="182" t="n"/>
      <c r="ER97" s="182" t="n"/>
      <c r="ES97" s="182" t="n"/>
      <c r="ET97" s="182" t="n"/>
      <c r="EU97" s="182" t="n"/>
      <c r="EV97" s="182" t="n"/>
      <c r="EW97" s="182" t="n"/>
      <c r="EX97" s="182" t="n"/>
      <c r="EY97" s="182" t="n"/>
      <c r="EZ97" s="182" t="n"/>
      <c r="FA97" s="182" t="n"/>
      <c r="FB97" s="182" t="n"/>
      <c r="FC97" s="182" t="n"/>
      <c r="FD97" s="182" t="n"/>
      <c r="FE97" s="182" t="n"/>
      <c r="FF97" s="182" t="n"/>
      <c r="FG97" s="182" t="n"/>
      <c r="FH97" s="182" t="n"/>
      <c r="FI97" s="182" t="n"/>
      <c r="FJ97" s="182" t="n"/>
      <c r="FK97" s="182" t="n"/>
      <c r="FL97" s="182" t="n"/>
      <c r="FM97" s="182" t="n"/>
      <c r="FN97" s="182" t="n"/>
      <c r="FO97" s="184" t="n"/>
      <c r="FP97" s="182" t="n"/>
      <c r="FQ97" s="185">
        <f>SUM(F97:FP97)</f>
        <v/>
      </c>
      <c r="FR97" s="186">
        <f>E97-FQ97</f>
        <v/>
      </c>
    </row>
    <row r="98" ht="18" customHeight="1" thickBot="1">
      <c r="A98" s="5" t="n"/>
      <c r="B98" s="193" t="n"/>
      <c r="C98" s="82" t="n"/>
      <c r="D98" s="194" t="n"/>
      <c r="E98" s="195" t="n"/>
      <c r="F98" s="196" t="n"/>
      <c r="G98" s="196" t="n"/>
      <c r="H98" s="196" t="n"/>
      <c r="I98" s="196" t="n"/>
      <c r="J98" s="196" t="n"/>
      <c r="K98" s="196" t="n"/>
      <c r="L98" s="196" t="n"/>
      <c r="M98" s="196" t="n"/>
      <c r="N98" s="196" t="n"/>
      <c r="O98" s="196" t="n"/>
      <c r="P98" s="196" t="n"/>
      <c r="Q98" s="196" t="n"/>
      <c r="R98" s="196" t="n"/>
      <c r="S98" s="196" t="n"/>
      <c r="T98" s="196" t="n"/>
      <c r="U98" s="196" t="n"/>
      <c r="V98" s="196" t="n"/>
      <c r="W98" s="196" t="n"/>
      <c r="X98" s="196" t="n"/>
      <c r="Y98" s="196" t="n"/>
      <c r="Z98" s="196" t="n"/>
      <c r="AA98" s="196" t="n"/>
      <c r="AB98" s="196" t="n"/>
      <c r="AC98" s="196" t="n"/>
      <c r="AD98" s="196" t="n"/>
      <c r="AE98" s="196" t="n"/>
      <c r="AF98" s="196" t="n"/>
      <c r="AG98" s="196" t="n"/>
      <c r="AH98" s="196" t="n"/>
      <c r="AI98" s="196" t="n"/>
      <c r="AJ98" s="196" t="n"/>
      <c r="AK98" s="196" t="n"/>
      <c r="AL98" s="196" t="n"/>
      <c r="AM98" s="196" t="n"/>
      <c r="AN98" s="196" t="n"/>
      <c r="AO98" s="196" t="n"/>
      <c r="AP98" s="196" t="n"/>
      <c r="AQ98" s="196" t="n"/>
      <c r="AR98" s="196" t="n"/>
      <c r="AS98" s="196" t="n"/>
      <c r="AT98" s="196" t="n"/>
      <c r="AU98" s="196" t="n"/>
      <c r="AV98" s="196" t="n"/>
      <c r="AW98" s="196" t="n"/>
      <c r="AX98" s="196" t="n"/>
      <c r="AY98" s="196" t="n"/>
      <c r="AZ98" s="196" t="n"/>
      <c r="BA98" s="196" t="n"/>
      <c r="BB98" s="196" t="n"/>
      <c r="BC98" s="196" t="n"/>
      <c r="BD98" s="196" t="n"/>
      <c r="BE98" s="196" t="n"/>
      <c r="BF98" s="196" t="n"/>
      <c r="BG98" s="196" t="n"/>
      <c r="BH98" s="196" t="n"/>
      <c r="BI98" s="196" t="n"/>
      <c r="BJ98" s="196" t="n"/>
      <c r="BK98" s="196" t="n"/>
      <c r="BL98" s="196" t="n"/>
      <c r="BM98" s="196" t="n"/>
      <c r="BN98" s="196" t="n"/>
      <c r="BO98" s="196" t="n"/>
      <c r="BP98" s="196" t="n"/>
      <c r="BQ98" s="196" t="n"/>
      <c r="BR98" s="196" t="n"/>
      <c r="BS98" s="196" t="n"/>
      <c r="BT98" s="196" t="n"/>
      <c r="BU98" s="196" t="n"/>
      <c r="BV98" s="196" t="n"/>
      <c r="BW98" s="196" t="n"/>
      <c r="BX98" s="196" t="n"/>
      <c r="BY98" s="196" t="n"/>
      <c r="BZ98" s="196" t="n"/>
      <c r="CA98" s="196" t="n"/>
      <c r="CB98" s="196" t="n"/>
      <c r="CC98" s="196" t="n"/>
      <c r="CD98" s="196" t="n"/>
      <c r="CE98" s="196" t="n"/>
      <c r="CF98" s="196" t="n"/>
      <c r="CG98" s="196" t="n"/>
      <c r="CH98" s="196" t="n"/>
      <c r="CI98" s="196" t="n"/>
      <c r="CJ98" s="196" t="n"/>
      <c r="CK98" s="196" t="n"/>
      <c r="CL98" s="196" t="n"/>
      <c r="CM98" s="196" t="n"/>
      <c r="CN98" s="196" t="n"/>
      <c r="CO98" s="196" t="n"/>
      <c r="CP98" s="196" t="n"/>
      <c r="CQ98" s="196" t="n"/>
      <c r="CR98" s="196" t="n"/>
      <c r="CS98" s="196" t="n"/>
      <c r="CT98" s="196" t="n"/>
      <c r="CU98" s="196" t="n"/>
      <c r="CV98" s="196" t="n"/>
      <c r="CW98" s="196" t="n"/>
      <c r="CX98" s="196" t="n"/>
      <c r="CY98" s="196" t="n"/>
      <c r="CZ98" s="196" t="n"/>
      <c r="DA98" s="196" t="n"/>
      <c r="DB98" s="196" t="n"/>
      <c r="DC98" s="196" t="n"/>
      <c r="DD98" s="196" t="n"/>
      <c r="DE98" s="196" t="n"/>
      <c r="DF98" s="196" t="n"/>
      <c r="DG98" s="196" t="n"/>
      <c r="DH98" s="196" t="n"/>
      <c r="DI98" s="196" t="n"/>
      <c r="DJ98" s="196" t="n"/>
      <c r="DK98" s="196" t="n"/>
      <c r="DL98" s="196" t="n"/>
      <c r="DM98" s="196" t="n"/>
      <c r="DN98" s="196" t="n"/>
      <c r="DO98" s="196" t="n"/>
      <c r="DP98" s="196" t="n"/>
      <c r="DQ98" s="196" t="n"/>
      <c r="DR98" s="196" t="n"/>
      <c r="DS98" s="196" t="n"/>
      <c r="DT98" s="196" t="n"/>
      <c r="DU98" s="196" t="n"/>
      <c r="DV98" s="196" t="n"/>
      <c r="DW98" s="196" t="n"/>
      <c r="DX98" s="196" t="n"/>
      <c r="DY98" s="196" t="n"/>
      <c r="DZ98" s="196" t="n"/>
      <c r="EA98" s="196" t="n"/>
      <c r="EB98" s="196" t="n"/>
      <c r="EC98" s="196" t="n"/>
      <c r="ED98" s="196" t="n"/>
      <c r="EE98" s="196" t="n"/>
      <c r="EF98" s="196" t="n"/>
      <c r="EG98" s="196" t="n"/>
      <c r="EH98" s="196" t="n"/>
      <c r="EI98" s="196" t="n"/>
      <c r="EJ98" s="196" t="n"/>
      <c r="EK98" s="196" t="n"/>
      <c r="EL98" s="196" t="n"/>
      <c r="EM98" s="196" t="n"/>
      <c r="EN98" s="196" t="n"/>
      <c r="EO98" s="196" t="n"/>
      <c r="EP98" s="196" t="n"/>
      <c r="EQ98" s="196" t="n"/>
      <c r="ER98" s="196" t="n"/>
      <c r="ES98" s="196" t="n"/>
      <c r="ET98" s="196" t="n"/>
      <c r="EU98" s="196" t="n"/>
      <c r="EV98" s="196" t="n"/>
      <c r="EW98" s="196" t="n"/>
      <c r="EX98" s="196" t="n"/>
      <c r="EY98" s="196" t="n"/>
      <c r="EZ98" s="196" t="n"/>
      <c r="FA98" s="196" t="n"/>
      <c r="FB98" s="196" t="n"/>
      <c r="FC98" s="196" t="n"/>
      <c r="FD98" s="196" t="n"/>
      <c r="FE98" s="196" t="n"/>
      <c r="FF98" s="196" t="n"/>
      <c r="FG98" s="196" t="n"/>
      <c r="FH98" s="196" t="n"/>
      <c r="FI98" s="196" t="n"/>
      <c r="FJ98" s="196" t="n"/>
      <c r="FK98" s="196" t="n"/>
      <c r="FL98" s="196" t="n"/>
      <c r="FM98" s="196" t="n"/>
      <c r="FN98" s="196" t="n"/>
      <c r="FO98" s="184" t="n"/>
      <c r="FP98" s="196" t="n"/>
      <c r="FQ98" s="185">
        <f>SUM(F98:FP98)</f>
        <v/>
      </c>
      <c r="FR98" s="186">
        <f>E98-FQ98</f>
        <v/>
      </c>
    </row>
    <row r="99" ht="18.95" customHeight="1" thickBot="1">
      <c r="A99" s="5" t="n"/>
      <c r="B99" s="197" t="n"/>
      <c r="C99" s="69" t="n"/>
      <c r="D99" s="197" t="n"/>
      <c r="E99" s="223">
        <f>SUM(E2:E98)</f>
        <v/>
      </c>
      <c r="F99" s="224">
        <f>SUM(F2:F98)</f>
        <v/>
      </c>
      <c r="G99" s="224">
        <f>SUM(G2:G98)</f>
        <v/>
      </c>
      <c r="H99" s="224">
        <f>SUM(H2:H98)</f>
        <v/>
      </c>
      <c r="I99" s="224">
        <f>SUM(I2:I98)</f>
        <v/>
      </c>
      <c r="J99" s="224">
        <f>SUM(J2:J98)</f>
        <v/>
      </c>
      <c r="K99" s="224">
        <f>SUM(K2:K98)</f>
        <v/>
      </c>
      <c r="L99" s="224">
        <f>SUM(L2:L98)</f>
        <v/>
      </c>
      <c r="M99" s="224">
        <f>SUM(M2:M98)</f>
        <v/>
      </c>
      <c r="N99" s="224">
        <f>SUM(N2:N98)</f>
        <v/>
      </c>
      <c r="O99" s="224">
        <f>SUM(O2:O98)</f>
        <v/>
      </c>
      <c r="P99" s="224">
        <f>SUM(P2:P98)</f>
        <v/>
      </c>
      <c r="Q99" s="224">
        <f>SUM(Q2:Q98)</f>
        <v/>
      </c>
      <c r="R99" s="224">
        <f>SUM(R2:R98)</f>
        <v/>
      </c>
      <c r="S99" s="224">
        <f>SUM(S2:S98)</f>
        <v/>
      </c>
      <c r="T99" s="224">
        <f>SUM(T2:T98)</f>
        <v/>
      </c>
      <c r="U99" s="224">
        <f>SUM(U81:U98)</f>
        <v/>
      </c>
      <c r="V99" s="224">
        <f>SUM(V2:V98)</f>
        <v/>
      </c>
      <c r="W99" s="224">
        <f>SUM(W2:W98)</f>
        <v/>
      </c>
      <c r="X99" s="224">
        <f>SUM(X2:X98)</f>
        <v/>
      </c>
      <c r="Y99" s="224">
        <f>SUM(Y2:Y98)</f>
        <v/>
      </c>
      <c r="Z99" s="224">
        <f>SUM(Z2:Z98)</f>
        <v/>
      </c>
      <c r="AA99" s="224">
        <f>SUM(AA2:AA98)</f>
        <v/>
      </c>
      <c r="AB99" s="224">
        <f>SUM(AB2:AB98)</f>
        <v/>
      </c>
      <c r="AC99" s="224">
        <f>SUM(AC2:AC98)</f>
        <v/>
      </c>
      <c r="AD99" s="224">
        <f>SUM(AD2:AD98)</f>
        <v/>
      </c>
      <c r="AE99" s="224">
        <f>SUM(AE2:AE98)</f>
        <v/>
      </c>
      <c r="AF99" s="224">
        <f>SUM(AF2:AF98)</f>
        <v/>
      </c>
      <c r="AG99" s="224">
        <f>SUM(AG2:AG98)</f>
        <v/>
      </c>
      <c r="AH99" s="224">
        <f>SUM(AH2:AH98)</f>
        <v/>
      </c>
      <c r="AI99" s="224">
        <f>SUM(AI2:AI98)</f>
        <v/>
      </c>
      <c r="AJ99" s="224">
        <f>SUM(AJ2:AJ98)</f>
        <v/>
      </c>
      <c r="AK99" s="224">
        <f>SUM(AK2:AK98)</f>
        <v/>
      </c>
      <c r="AL99" s="224">
        <f>SUM(AL2:AL98)</f>
        <v/>
      </c>
      <c r="AM99" s="224">
        <f>SUM(AM2:AM98)</f>
        <v/>
      </c>
      <c r="AN99" s="224">
        <f>SUM(AN2:AN98)</f>
        <v/>
      </c>
      <c r="AO99" s="224">
        <f>SUM(AO2:AO98)</f>
        <v/>
      </c>
      <c r="AP99" s="224">
        <f>SUM(AP2:AP98)</f>
        <v/>
      </c>
      <c r="AQ99" s="224">
        <f>SUM(AQ2:AQ98)</f>
        <v/>
      </c>
      <c r="AR99" s="224">
        <f>SUM(AR2:AR98)</f>
        <v/>
      </c>
      <c r="AS99" s="224">
        <f>SUM(AS2:AS98)</f>
        <v/>
      </c>
      <c r="AT99" s="224">
        <f>SUM(AT2:AT98)</f>
        <v/>
      </c>
      <c r="AU99" s="224">
        <f>SUM(AU2:AU98)</f>
        <v/>
      </c>
      <c r="AV99" s="224">
        <f>SUM(AV2:AV98)</f>
        <v/>
      </c>
      <c r="AW99" s="224">
        <f>SUM(AW2:AW98)</f>
        <v/>
      </c>
      <c r="AX99" s="224">
        <f>SUM(AX2:AX98)</f>
        <v/>
      </c>
      <c r="AY99" s="224">
        <f>SUM(AY2:AY98)</f>
        <v/>
      </c>
      <c r="AZ99" s="224">
        <f>SUM(AZ2:AZ98)</f>
        <v/>
      </c>
      <c r="BA99" s="224">
        <f>SUM(BA2:BA98)</f>
        <v/>
      </c>
      <c r="BB99" s="224">
        <f>SUM(BB2:BB98)</f>
        <v/>
      </c>
      <c r="BC99" s="224">
        <f>SUM(BC2:BC98)</f>
        <v/>
      </c>
      <c r="BD99" s="224">
        <f>SUM(BD2:BD98)</f>
        <v/>
      </c>
      <c r="BE99" s="224">
        <f>SUM(BE2:BE98)</f>
        <v/>
      </c>
      <c r="BF99" s="224">
        <f>SUM(BF2:BF98)</f>
        <v/>
      </c>
      <c r="BG99" s="224">
        <f>SUM(BG2:BG98)</f>
        <v/>
      </c>
      <c r="BH99" s="224">
        <f>SUM(BH88:BH98)</f>
        <v/>
      </c>
      <c r="BI99" s="224">
        <f>SUM(BI2:BI98)</f>
        <v/>
      </c>
      <c r="BJ99" s="224">
        <f>SUM(BJ2:BJ98)</f>
        <v/>
      </c>
      <c r="BK99" s="224">
        <f>SUM(BK2:BK98)</f>
        <v/>
      </c>
      <c r="BL99" s="224">
        <f>SUM(BL2:BL98)</f>
        <v/>
      </c>
      <c r="BM99" s="224">
        <f>SUM(BM2:BM98)</f>
        <v/>
      </c>
      <c r="BN99" s="224">
        <f>SUM(BN2:BN98)</f>
        <v/>
      </c>
      <c r="BO99" s="224">
        <f>SUM(BO2:BO98)</f>
        <v/>
      </c>
      <c r="BP99" s="224">
        <f>SUM(BP2:BP98)</f>
        <v/>
      </c>
      <c r="BQ99" s="224">
        <f>SUM(BQ2:BQ98)</f>
        <v/>
      </c>
      <c r="BR99" s="224">
        <f>SUM(BR2:BR98)</f>
        <v/>
      </c>
      <c r="BS99" s="224">
        <f>SUM(BS2:BS98)</f>
        <v/>
      </c>
      <c r="BT99" s="224">
        <f>SUM(BT2:BT98)</f>
        <v/>
      </c>
      <c r="BU99" s="224">
        <f>SUM(BU2:BU98)</f>
        <v/>
      </c>
      <c r="BV99" s="224">
        <f>SUM(BV2:BV98)</f>
        <v/>
      </c>
      <c r="BW99" s="224">
        <f>SUM(BW85:BW98)</f>
        <v/>
      </c>
      <c r="BX99" s="224">
        <f>SUM(BX2:BX98)</f>
        <v/>
      </c>
      <c r="BY99" s="224">
        <f>SUM(BY2:BY98)</f>
        <v/>
      </c>
      <c r="BZ99" s="224">
        <f>SUM(BZ2:BZ98)</f>
        <v/>
      </c>
      <c r="CA99" s="224">
        <f>SUM(CA2:CA98)</f>
        <v/>
      </c>
      <c r="CB99" s="224">
        <f>SUM(CB2:CB98)</f>
        <v/>
      </c>
      <c r="CC99" s="224">
        <f>SUM(CC2:CC98)</f>
        <v/>
      </c>
      <c r="CD99" s="224">
        <f>SUM(CD2:CD98)</f>
        <v/>
      </c>
      <c r="CE99" s="224">
        <f>SUM(CE2:CE98)</f>
        <v/>
      </c>
      <c r="CF99" s="224">
        <f>SUM(CF2:CF98)</f>
        <v/>
      </c>
      <c r="CG99" s="224">
        <f>SUM(CG2:CG98)</f>
        <v/>
      </c>
      <c r="CH99" s="224">
        <f>SUM(CH2:CH98)</f>
        <v/>
      </c>
      <c r="CI99" s="224">
        <f>SUM(CI2:CI98)</f>
        <v/>
      </c>
      <c r="CJ99" s="224">
        <f>SUM(CJ2:CJ98)</f>
        <v/>
      </c>
      <c r="CK99" s="224">
        <f>SUM(CK2:CK98)</f>
        <v/>
      </c>
      <c r="CL99" s="224">
        <f>SUM(CL2:CL98)</f>
        <v/>
      </c>
      <c r="CM99" s="224">
        <f>SUM(CM2:CM98)</f>
        <v/>
      </c>
      <c r="CN99" s="224">
        <f>SUM(CN2:CN98)</f>
        <v/>
      </c>
      <c r="CO99" s="224">
        <f>SUM(CO2:CO98)</f>
        <v/>
      </c>
      <c r="CP99" s="224">
        <f>SUM(CP2:CP98)</f>
        <v/>
      </c>
      <c r="CQ99" s="224">
        <f>SUM(CQ2:CQ98)</f>
        <v/>
      </c>
      <c r="CR99" s="224">
        <f>SUM(CR2:CR98)</f>
        <v/>
      </c>
      <c r="CS99" s="224">
        <f>SUM(CS2:CS98)</f>
        <v/>
      </c>
      <c r="CT99" s="224">
        <f>SUM(CT2:CT98)</f>
        <v/>
      </c>
      <c r="CU99" s="224">
        <f>SUM(CU2:CU98)</f>
        <v/>
      </c>
      <c r="CV99" s="224">
        <f>SUM(CV2:CV98)</f>
        <v/>
      </c>
      <c r="CW99" s="224">
        <f>SUM(CW2:CW98)</f>
        <v/>
      </c>
      <c r="CX99" s="224">
        <f>SUM(CX2:CX98)</f>
        <v/>
      </c>
      <c r="CY99" s="224">
        <f>SUM(CY2:CY98)</f>
        <v/>
      </c>
      <c r="CZ99" s="224">
        <f>SUM(CZ2:CZ98)</f>
        <v/>
      </c>
      <c r="DA99" s="224">
        <f>SUM(DA2:DA98)</f>
        <v/>
      </c>
      <c r="DB99" s="224">
        <f>SUM(DB2:DB98)</f>
        <v/>
      </c>
      <c r="DC99" s="224">
        <f>SUM(DC2:DC98)</f>
        <v/>
      </c>
      <c r="DD99" s="224">
        <f>SUM(DD2:DD98)</f>
        <v/>
      </c>
      <c r="DE99" s="224">
        <f>SUM(DE2:DE98)</f>
        <v/>
      </c>
      <c r="DF99" s="224">
        <f>SUM(DF2:DF98)</f>
        <v/>
      </c>
      <c r="DG99" s="224">
        <f>SUM(DG2:DG98)</f>
        <v/>
      </c>
      <c r="DH99" s="224">
        <f>SUM(DH2:DH98)</f>
        <v/>
      </c>
      <c r="DI99" s="224">
        <f>SUM(DI2:DI98)</f>
        <v/>
      </c>
      <c r="DJ99" s="224">
        <f>SUM(DJ2:DJ98)</f>
        <v/>
      </c>
      <c r="DK99" s="224">
        <f>SUM(DK2:DK98)</f>
        <v/>
      </c>
      <c r="DL99" s="224">
        <f>SUM(DL2:DL98)</f>
        <v/>
      </c>
      <c r="DM99" s="224">
        <f>SUM(DM2:DM98)</f>
        <v/>
      </c>
      <c r="DN99" s="224">
        <f>SUM(DN2:DN98)</f>
        <v/>
      </c>
      <c r="DO99" s="224">
        <f>SUM(DO2:DO98)</f>
        <v/>
      </c>
      <c r="DP99" s="224">
        <f>SUM(DP2:DP98)</f>
        <v/>
      </c>
      <c r="DQ99" s="224">
        <f>SUM(DQ2:DQ98)</f>
        <v/>
      </c>
      <c r="DR99" s="224">
        <f>SUM(DR2:DR98)</f>
        <v/>
      </c>
      <c r="DS99" s="224">
        <f>SUM(DS2:DS98)</f>
        <v/>
      </c>
      <c r="DT99" s="224">
        <f>SUM(DT2:DT98)</f>
        <v/>
      </c>
      <c r="DU99" s="224">
        <f>SUM(DU2:DU98)</f>
        <v/>
      </c>
      <c r="DV99" s="224">
        <f>SUM(DV2:DV98)</f>
        <v/>
      </c>
      <c r="DW99" s="224">
        <f>SUM(DW2:DW98)</f>
        <v/>
      </c>
      <c r="DX99" s="224">
        <f>SUM(DX2:DX98)</f>
        <v/>
      </c>
      <c r="DY99" s="224" t="n">
        <v>0</v>
      </c>
      <c r="DZ99" s="224">
        <f>SUM(DZ2:DZ98)</f>
        <v/>
      </c>
      <c r="EA99" s="224">
        <f>SUM(EA2:EA98)</f>
        <v/>
      </c>
      <c r="EB99" s="224">
        <f>SUM(EB2:EB98)</f>
        <v/>
      </c>
      <c r="EC99" s="224">
        <f>SUM(EC2:EC98)</f>
        <v/>
      </c>
      <c r="ED99" s="224">
        <f>SUM(ED2:ED98)</f>
        <v/>
      </c>
      <c r="EE99" s="224">
        <f>SUM(EE2:EE98)</f>
        <v/>
      </c>
      <c r="EF99" s="224">
        <f>SUM(EF2:EF98)</f>
        <v/>
      </c>
      <c r="EG99" s="224">
        <f>SUM(EG2:EG98)</f>
        <v/>
      </c>
      <c r="EH99" s="224">
        <f>SUM(EH2:EH98)</f>
        <v/>
      </c>
      <c r="EI99" s="224">
        <f>SUM(EI2:EI98)</f>
        <v/>
      </c>
      <c r="EJ99" s="224">
        <f>SUM(EJ2:EJ98)</f>
        <v/>
      </c>
      <c r="EK99" s="224">
        <f>SUM(EK2:EK98)</f>
        <v/>
      </c>
      <c r="EL99" s="224">
        <f>SUM(EL2:EL98)</f>
        <v/>
      </c>
      <c r="EM99" s="224">
        <f>SUM(EM2:EM98)</f>
        <v/>
      </c>
      <c r="EN99" s="224">
        <f>SUM(EN2:EN98)</f>
        <v/>
      </c>
      <c r="EO99" s="224">
        <f>SUM(EO2:EO98)</f>
        <v/>
      </c>
      <c r="EP99" s="224">
        <f>SUM(EP2:EP98)</f>
        <v/>
      </c>
      <c r="EQ99" s="224">
        <f>SUM(EQ2:EQ98)</f>
        <v/>
      </c>
      <c r="ER99" s="224">
        <f>SUM(ER2:ER98)</f>
        <v/>
      </c>
      <c r="ES99" s="224">
        <f>SUM(ES2:ES98)</f>
        <v/>
      </c>
      <c r="ET99" s="224">
        <f>SUM(ET2:ET98)</f>
        <v/>
      </c>
      <c r="EU99" s="224">
        <f>SUM(EU2:EU98)</f>
        <v/>
      </c>
      <c r="EV99" s="224">
        <f>SUM(EV2:EV98)</f>
        <v/>
      </c>
      <c r="EW99" s="224">
        <f>SUM(EW2:EW98)</f>
        <v/>
      </c>
      <c r="EX99" s="224">
        <f>SUM(EX2:EX98)</f>
        <v/>
      </c>
      <c r="EY99" s="224">
        <f>SUM(EY2:EY98)</f>
        <v/>
      </c>
      <c r="EZ99" s="224">
        <f>SUM(EZ2:EZ98)</f>
        <v/>
      </c>
      <c r="FA99" s="224">
        <f>SUM(FA2:FA98)</f>
        <v/>
      </c>
      <c r="FB99" s="224">
        <f>SUM(FB2:FB98)</f>
        <v/>
      </c>
      <c r="FC99" s="224">
        <f>SUM(FC2:FC98)</f>
        <v/>
      </c>
      <c r="FD99" s="224">
        <f>SUM(FD2:FD98)</f>
        <v/>
      </c>
      <c r="FE99" s="224">
        <f>SUM(FE2:FE98)</f>
        <v/>
      </c>
      <c r="FF99" s="224">
        <f>SUM(FF2:FF98)</f>
        <v/>
      </c>
      <c r="FG99" s="224">
        <f>SUM(FG2:FG98)</f>
        <v/>
      </c>
      <c r="FH99" s="224">
        <f>SUM(FH2:FH98)</f>
        <v/>
      </c>
      <c r="FI99" s="224">
        <f>SUM(FI2:FI98)</f>
        <v/>
      </c>
      <c r="FJ99" s="224">
        <f>SUM(FJ2:FJ98)</f>
        <v/>
      </c>
      <c r="FK99" s="224">
        <f>SUM(FK2:FK98)</f>
        <v/>
      </c>
      <c r="FL99" s="224">
        <f>SUM(FL2:FL98)</f>
        <v/>
      </c>
      <c r="FM99" s="224">
        <f>SUM(FM86:FM98)</f>
        <v/>
      </c>
      <c r="FN99" s="224">
        <f>SUM(FN2:FN98)</f>
        <v/>
      </c>
      <c r="FO99" s="224">
        <f>SUM(FO2:FO98)</f>
        <v/>
      </c>
      <c r="FP99" s="224">
        <f>SUM(FP2:FP98)</f>
        <v/>
      </c>
      <c r="FQ99" s="224">
        <f>SUM(FQ2:FQ98)</f>
        <v/>
      </c>
      <c r="FR99" s="186">
        <f>E99-FQ99</f>
        <v/>
      </c>
      <c r="FS99" s="186" t="n"/>
    </row>
    <row r="100" ht="18.95" customHeight="1">
      <c r="A100" s="5" t="n"/>
      <c r="BI100" s="36" t="n"/>
      <c r="BJ100" s="36" t="n"/>
      <c r="BK100" s="36" t="n"/>
      <c r="BL100" s="36" t="n"/>
      <c r="BM100" s="36" t="n"/>
      <c r="BN100" s="36" t="n"/>
      <c r="BO100" s="36" t="n"/>
      <c r="BP100" s="36" t="n"/>
      <c r="BQ100" s="36" t="n"/>
      <c r="BT100" s="36" t="n"/>
      <c r="BU100" s="36" t="n"/>
      <c r="BV100" s="36" t="n"/>
      <c r="BW100" s="36" t="n"/>
      <c r="BX100" s="36" t="n"/>
      <c r="BY100" s="36" t="n"/>
      <c r="BZ100" s="36" t="n"/>
      <c r="CA100" s="36" t="n"/>
    </row>
    <row r="101" ht="18.95" customHeight="1">
      <c r="A101" s="5" t="n"/>
    </row>
    <row r="102" ht="18.95" customHeight="1">
      <c r="A102" s="5" t="n"/>
    </row>
    <row r="103" ht="18.95" customHeight="1"/>
    <row r="104" ht="18.95" customHeight="1"/>
    <row r="105" ht="18.95" customHeight="1"/>
    <row r="106" ht="18.95" customHeight="1"/>
  </sheetData>
  <autoFilter ref="A1:FS106"/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tabColor rgb="FFFFFF00"/>
    <outlinePr summaryBelow="1" summaryRight="1"/>
    <pageSetUpPr/>
  </sheetPr>
  <dimension ref="A1:GV95"/>
  <sheetViews>
    <sheetView zoomScale="90" zoomScaleNormal="90" zoomScalePageLayoutView="90" workbookViewId="0">
      <pane xSplit="5" ySplit="1" topLeftCell="F41" activePane="bottomRight" state="frozenSplit"/>
      <selection pane="topRight" activeCell="F1" sqref="F1"/>
      <selection pane="bottomLeft" activeCell="A2" sqref="A2"/>
      <selection pane="bottomRight" activeCell="E93" sqref="E93"/>
    </sheetView>
  </sheetViews>
  <sheetFormatPr baseColWidth="8" defaultColWidth="8.85546875" defaultRowHeight="15"/>
  <cols>
    <col width="11.42578125" bestFit="1" customWidth="1" min="1" max="1"/>
    <col width="12.140625" customWidth="1" min="2" max="2"/>
    <col width="55" customWidth="1" style="70" min="3" max="3"/>
    <col width="12.140625" customWidth="1" min="4" max="4"/>
    <col width="15.85546875" customWidth="1" min="5" max="38"/>
    <col width="13.42578125" customWidth="1" min="39" max="91"/>
    <col width="15.140625" customWidth="1" min="92" max="101"/>
    <col width="13.42578125" customWidth="1" min="102" max="108"/>
    <col width="15.140625" customWidth="1" min="109" max="109"/>
    <col width="13.42578125" customWidth="1" min="110" max="202"/>
    <col width="13" customWidth="1" min="203" max="203"/>
    <col width="15.42578125" customWidth="1" min="204" max="204"/>
  </cols>
  <sheetData>
    <row r="1" ht="65.25" customFormat="1" customHeight="1" s="28">
      <c r="A1" s="248" t="n"/>
      <c r="B1" s="173" t="inlineStr">
        <is>
          <t xml:space="preserve">Posting Date </t>
        </is>
      </c>
      <c r="C1" s="67" t="inlineStr">
        <is>
          <t xml:space="preserve">FedEx Invoice# </t>
        </is>
      </c>
      <c r="D1" s="174" t="inlineStr">
        <is>
          <t>Invoice Date</t>
        </is>
      </c>
      <c r="E1" s="175" t="inlineStr">
        <is>
          <t>Invoice Amount</t>
        </is>
      </c>
      <c r="F1" s="22" t="inlineStr">
        <is>
          <t>A125 Dev, PreEVT2</t>
        </is>
      </c>
      <c r="G1" s="22" t="inlineStr">
        <is>
          <t>BF2 POWER</t>
        </is>
      </c>
      <c r="H1" s="22" t="inlineStr">
        <is>
          <t>B532 MAHI RX</t>
        </is>
      </c>
      <c r="I1" s="22" t="inlineStr">
        <is>
          <t>B589 Dev</t>
        </is>
      </c>
      <c r="J1" s="22" t="inlineStr">
        <is>
          <t>DA6B7 DEV</t>
        </is>
      </c>
      <c r="K1" s="22" t="inlineStr">
        <is>
          <t>JA4B0C7 DEV2</t>
        </is>
      </c>
      <c r="L1" s="22" t="inlineStr">
        <is>
          <t>B620 BARCART</t>
        </is>
      </c>
      <c r="M1" s="22" t="inlineStr">
        <is>
          <t>B620 Carrier</t>
        </is>
      </c>
      <c r="N1" s="22" t="inlineStr">
        <is>
          <t>B698 Benmulator, Proto1</t>
        </is>
      </c>
      <c r="O1" s="22" t="inlineStr">
        <is>
          <t>BA6BXCX MEDICORDER ADAPTOR</t>
        </is>
      </c>
      <c r="P1" s="22" t="inlineStr">
        <is>
          <t>D3y Chipset, Proto1</t>
        </is>
      </c>
      <c r="Q1" s="22" t="inlineStr">
        <is>
          <t>D7x Bongo Top</t>
        </is>
      </c>
      <c r="R1" s="22" t="inlineStr">
        <is>
          <t>D7X/D3Y Display</t>
        </is>
      </c>
      <c r="S1" s="22" t="inlineStr">
        <is>
          <t>D8X Audio</t>
        </is>
      </c>
      <c r="T1" s="22" t="inlineStr">
        <is>
          <t>D8X D3Y BASE1</t>
        </is>
      </c>
      <c r="U1" s="22" t="inlineStr">
        <is>
          <t>D8x Baseboard</t>
        </is>
      </c>
      <c r="V1" s="22" t="inlineStr">
        <is>
          <t>DA8BX D3Y BASEBOARD</t>
        </is>
      </c>
      <c r="W1" s="22" t="inlineStr">
        <is>
          <t>D8x Charger, Proto1</t>
        </is>
      </c>
      <c r="X1" s="22" t="inlineStr">
        <is>
          <t>D8x Chipset, Proto1</t>
        </is>
      </c>
      <c r="Y1" s="22" t="inlineStr">
        <is>
          <t xml:space="preserve">D8x D3y Charger </t>
        </is>
      </c>
      <c r="Z1" s="22" t="inlineStr">
        <is>
          <t>DA8BX D3Y CHIPSET</t>
        </is>
      </c>
      <c r="AA1" s="22" t="inlineStr">
        <is>
          <t>D8X/D3X DEV</t>
        </is>
      </c>
      <c r="AB1" s="22" t="inlineStr">
        <is>
          <t>D8x Katara Baseboard</t>
        </is>
      </c>
      <c r="AC1" s="22" t="inlineStr">
        <is>
          <t>D8x NAND, Proto1</t>
        </is>
      </c>
      <c r="AD1" s="22" t="inlineStr">
        <is>
          <t>D8x Optical, Proto1</t>
        </is>
      </c>
      <c r="AE1" s="22" t="inlineStr">
        <is>
          <t xml:space="preserve">DA8Bx Optical </t>
        </is>
      </c>
      <c r="AF1" s="22" t="inlineStr">
        <is>
          <t xml:space="preserve"> D32 CLOSED LOOP</t>
        </is>
      </c>
      <c r="AG1" s="22" t="inlineStr">
        <is>
          <t>D38 E75 Breakout, Proto1</t>
        </is>
      </c>
      <c r="AH1" s="22" t="inlineStr">
        <is>
          <t xml:space="preserve">D54 TEST PROTO D7 </t>
        </is>
      </c>
      <c r="AI1" s="22" t="inlineStr">
        <is>
          <t>D63 Unified</t>
        </is>
      </c>
      <c r="AJ1" s="22" t="inlineStr">
        <is>
          <t>D67 Dev, Proto2</t>
        </is>
      </c>
      <c r="AK1" s="22" t="inlineStr">
        <is>
          <t>D73 BASEBOARD</t>
        </is>
      </c>
      <c r="AL1" s="22" t="inlineStr">
        <is>
          <t>DA7B3 CHARGER</t>
        </is>
      </c>
      <c r="AM1" s="22" t="inlineStr">
        <is>
          <t>E5 Box2M MLB, Proto1</t>
        </is>
      </c>
      <c r="AN1" s="22" t="inlineStr">
        <is>
          <t>E5 Charmeleon</t>
        </is>
      </c>
      <c r="AO1" s="22" t="inlineStr">
        <is>
          <t>EA1B2C6 DOUBLE WIDE</t>
        </is>
      </c>
      <c r="AP1" s="22" t="inlineStr">
        <is>
          <t>E5 IF Burrata JigglyPuff</t>
        </is>
      </c>
      <c r="AQ1" s="22" t="inlineStr">
        <is>
          <t>E5 IF MLB Drowzee, Proto1</t>
        </is>
      </c>
      <c r="AR1" s="22" t="inlineStr">
        <is>
          <t>EA5 IF VCM EEVEE</t>
        </is>
      </c>
      <c r="AS1" s="22" t="inlineStr">
        <is>
          <t>EA5 JIGGLYPUFF</t>
        </is>
      </c>
      <c r="AT1" s="22" t="inlineStr">
        <is>
          <t>E91 Raptor, Proto1</t>
        </is>
      </c>
      <c r="AU1" s="22" t="inlineStr">
        <is>
          <t>E91 Trex</t>
        </is>
      </c>
      <c r="AV1" s="22" t="inlineStr">
        <is>
          <t>E99 ASTRAPE</t>
        </is>
      </c>
      <c r="AW1" s="22" t="inlineStr">
        <is>
          <t>E99 Medusa Breakout</t>
        </is>
      </c>
      <c r="AX1" s="22" t="inlineStr">
        <is>
          <t xml:space="preserve">E126 Paddle Board </t>
        </is>
      </c>
      <c r="AY1" s="22" t="inlineStr">
        <is>
          <t>J271 Baseband SWD, Proto1</t>
        </is>
      </c>
      <c r="AZ1" s="22" t="inlineStr">
        <is>
          <t>J407 Dev</t>
        </is>
      </c>
      <c r="BA1" s="22" t="inlineStr">
        <is>
          <t>J410 CAMERA</t>
        </is>
      </c>
      <c r="BB1" s="22" t="inlineStr">
        <is>
          <t>J410 Chipset</t>
        </is>
      </c>
      <c r="BC1" s="22" t="inlineStr">
        <is>
          <t>J410 MOTION SENSOR</t>
        </is>
      </c>
      <c r="BD1" s="22" t="inlineStr">
        <is>
          <t>J410 Si Dar Chio</t>
        </is>
      </c>
      <c r="BE1" s="22" t="inlineStr">
        <is>
          <t>J410 VIPER PCB</t>
        </is>
      </c>
      <c r="BF1" s="22" t="inlineStr">
        <is>
          <t>J490 MICROPHONE</t>
        </is>
      </c>
      <c r="BG1" s="22" t="inlineStr">
        <is>
          <t>JA4B9C0 MICROPHONE</t>
        </is>
      </c>
      <c r="BH1" s="22" t="inlineStr">
        <is>
          <t>J5x7/J6xx ACE2, Proto1</t>
        </is>
      </c>
      <c r="BI1" s="22" t="inlineStr">
        <is>
          <t>J5x7/J407 Camera, Proto1</t>
        </is>
      </c>
      <c r="BJ1" s="22" t="inlineStr">
        <is>
          <t>J5X7 DEV1</t>
        </is>
      </c>
      <c r="BK1" s="22" t="inlineStr">
        <is>
          <t>J507/J407 Dog, Proto1</t>
        </is>
      </c>
      <c r="BL1" s="22" t="inlineStr">
        <is>
          <t>J5X7  INTERPOSER</t>
        </is>
      </c>
      <c r="BM1" s="22" t="inlineStr">
        <is>
          <t>J5X7 DUSTER MOTION SENSOR</t>
        </is>
      </c>
      <c r="BN1" s="22" t="inlineStr">
        <is>
          <t>J5x7/Z51 NAND, Proto3</t>
        </is>
      </c>
      <c r="BO1" s="22" t="inlineStr">
        <is>
          <t>J5x7/J310 Scorpius</t>
        </is>
      </c>
      <c r="BP1" s="22" t="inlineStr">
        <is>
          <t>J537 DIG</t>
        </is>
      </c>
      <c r="BQ1" s="22" t="inlineStr">
        <is>
          <t>J537 / x2691 MLB DOE</t>
        </is>
      </c>
      <c r="BR1" s="22" t="inlineStr">
        <is>
          <t>J537 Speaker Amp</t>
        </is>
      </c>
      <c r="BS1" s="22" t="inlineStr">
        <is>
          <t>J617 ACE</t>
        </is>
      </c>
      <c r="BT1" s="22" t="inlineStr">
        <is>
          <t>J720 cougar dig</t>
        </is>
      </c>
      <c r="BU1" s="22" t="inlineStr">
        <is>
          <t>N208 IBIS EC</t>
        </is>
      </c>
      <c r="BV1" s="22" t="inlineStr">
        <is>
          <t>R4x8 Dev, Proto1</t>
        </is>
      </c>
      <c r="BW1" s="22" t="inlineStr">
        <is>
          <t>TI LONG LT for Patricia Lally</t>
        </is>
      </c>
      <c r="BX1" s="22" t="inlineStr">
        <is>
          <t>ToucanRCAMSWT</t>
        </is>
      </c>
      <c r="BY1" s="22" t="inlineStr">
        <is>
          <t>T66 Dr. Z POC, Proto1</t>
        </is>
      </c>
      <c r="BZ1" s="22" t="inlineStr">
        <is>
          <t>T275 Quicksilver Brain, Proto1</t>
        </is>
      </c>
      <c r="CA1" s="22" t="inlineStr">
        <is>
          <t xml:space="preserve">T306 DRIFT DPM </t>
        </is>
      </c>
      <c r="CB1" s="22" t="inlineStr">
        <is>
          <t>TA3B0C6 MONARCH RALLY DEV1</t>
        </is>
      </c>
      <c r="CC1" s="22" t="inlineStr">
        <is>
          <t>T306 Serval Halo, Proto1</t>
        </is>
      </c>
      <c r="CD1" s="22" t="inlineStr">
        <is>
          <t>T306 Serval Rally, Proto1#1</t>
        </is>
      </c>
      <c r="CE1" s="22" t="inlineStr">
        <is>
          <t>A220319T341TABLETOP</t>
        </is>
      </c>
      <c r="CF1" s="177" t="inlineStr">
        <is>
          <t>A220106T359WKMNVYNL</t>
        </is>
      </c>
      <c r="CG1" s="177" t="inlineStr">
        <is>
          <t>TA4B2C8 Sentinel</t>
        </is>
      </c>
      <c r="CH1" s="177" t="inlineStr">
        <is>
          <t>T506 FOLIO</t>
        </is>
      </c>
      <c r="CI1" s="22" t="inlineStr">
        <is>
          <t>T683 GHS Gatesync</t>
        </is>
      </c>
      <c r="CJ1" s="22" t="inlineStr">
        <is>
          <t xml:space="preserve">T683 SMALL TOOTH PERIDOT </t>
        </is>
      </c>
      <c r="CK1" s="22" t="inlineStr">
        <is>
          <t>T742 HELIKE INTERPOSER</t>
        </is>
      </c>
      <c r="CL1" s="22" t="inlineStr">
        <is>
          <t xml:space="preserve">T841 BISHOP </t>
        </is>
      </c>
      <c r="CM1" s="22" t="inlineStr">
        <is>
          <t>TA8B4C1 BISHOP</t>
        </is>
      </c>
      <c r="CN1" s="22" t="inlineStr">
        <is>
          <t>T841 Carrot Cake, Proto1_2</t>
        </is>
      </c>
      <c r="CO1" s="22" t="inlineStr">
        <is>
          <t>T841 Celesteela</t>
        </is>
      </c>
      <c r="CP1" s="22" t="inlineStr">
        <is>
          <t>T841 Cersei, Proto1</t>
        </is>
      </c>
      <c r="CQ1" s="22" t="inlineStr">
        <is>
          <t>T841 Claydol, Proto1</t>
        </is>
      </c>
      <c r="CR1" s="22" t="inlineStr">
        <is>
          <t>T841 Clover, Proto1</t>
        </is>
      </c>
      <c r="CS1" s="22" t="inlineStr">
        <is>
          <t>TA8B4C1 COGSWORTH</t>
        </is>
      </c>
      <c r="CT1" s="22" t="inlineStr">
        <is>
          <t>T841 COLIMA DEV1</t>
        </is>
      </c>
      <c r="CU1" s="22" t="inlineStr">
        <is>
          <t>T841 COMBEE</t>
        </is>
      </c>
      <c r="CV1" s="22" t="inlineStr">
        <is>
          <t xml:space="preserve"> T841 COPPERHEAD</t>
        </is>
      </c>
      <c r="CW1" s="22" t="inlineStr">
        <is>
          <t>T841 Corvus, Proto1</t>
        </is>
      </c>
      <c r="CX1" s="22" t="inlineStr">
        <is>
          <t>T841 CRUX</t>
        </is>
      </c>
      <c r="CY1" s="22" t="inlineStr">
        <is>
          <t>T841 DUNLIN</t>
        </is>
      </c>
      <c r="CZ1" s="22" t="inlineStr">
        <is>
          <t>T841 Ishtar</t>
        </is>
      </c>
      <c r="DA1" s="22" t="inlineStr">
        <is>
          <t>TA8B4C1 IRENA</t>
        </is>
      </c>
      <c r="DB1" s="22" t="inlineStr">
        <is>
          <t>T841 Lavina, Proto1</t>
        </is>
      </c>
      <c r="DC1" s="22" t="inlineStr">
        <is>
          <t>T841 Leafon</t>
        </is>
      </c>
      <c r="DD1" s="22" t="inlineStr">
        <is>
          <t>T841 LIBRA</t>
        </is>
      </c>
      <c r="DE1" s="22" t="inlineStr">
        <is>
          <t>TA8B4C1 LLT L BOARD</t>
        </is>
      </c>
      <c r="DF1" s="22" t="inlineStr">
        <is>
          <t>A220125T841LLTFALL</t>
        </is>
      </c>
      <c r="DG1" s="22" t="inlineStr">
        <is>
          <t>TA8B4C1 LOKI</t>
        </is>
      </c>
      <c r="DH1" s="22" t="inlineStr">
        <is>
          <t>TA8B4C1 LUNAR</t>
        </is>
      </c>
      <c r="DI1" s="22" t="inlineStr">
        <is>
          <t>T841 LYCHEE</t>
        </is>
      </c>
      <c r="DJ1" s="22" t="inlineStr">
        <is>
          <t>T841 LYRA</t>
        </is>
      </c>
      <c r="DK1" s="22" t="inlineStr">
        <is>
          <t>TA8B4C1 LYRA</t>
        </is>
      </c>
      <c r="DL1" s="22" t="inlineStr">
        <is>
          <t>TA8B4C1 LIBRA</t>
        </is>
      </c>
      <c r="DM1" s="22" t="inlineStr">
        <is>
          <t>A211001T841LLTSUMMER</t>
        </is>
      </c>
      <c r="DN1" s="22" t="inlineStr">
        <is>
          <t>T841 Okinawa</t>
        </is>
      </c>
      <c r="DO1" s="22" t="inlineStr">
        <is>
          <t>T841 PARADISE</t>
        </is>
      </c>
      <c r="DP1" s="22" t="inlineStr">
        <is>
          <t>T841 Persimmon, Proto1</t>
        </is>
      </c>
      <c r="DQ1" s="22" t="inlineStr">
        <is>
          <t>T841 PHANPY L DEV</t>
        </is>
      </c>
      <c r="DR1" s="22" t="inlineStr">
        <is>
          <t>T841 Poliwag</t>
        </is>
      </c>
      <c r="DS1" s="22" t="inlineStr">
        <is>
          <t xml:space="preserve">TA8B4C1 Serval Rally </t>
        </is>
      </c>
      <c r="DT1" s="22" t="inlineStr">
        <is>
          <t>A210420T936BLAZAR</t>
        </is>
      </c>
      <c r="DU1" s="22" t="inlineStr">
        <is>
          <t>TA9B3C6 Blazar</t>
        </is>
      </c>
      <c r="DV1" s="22" t="inlineStr">
        <is>
          <t>T995 Tamba Dev, PreEVT1/P1</t>
        </is>
      </c>
      <c r="DW1" s="22" t="inlineStr">
        <is>
          <t>T1023 Echo</t>
        </is>
      </c>
      <c r="DX1" s="177" t="inlineStr">
        <is>
          <t>T1023 Leto</t>
        </is>
      </c>
      <c r="DY1" s="22" t="inlineStr">
        <is>
          <t>T1023 MERCURY DEV</t>
        </is>
      </c>
      <c r="DZ1" s="22" t="inlineStr">
        <is>
          <t>T1023 OLYMPUS DEV1</t>
        </is>
      </c>
      <c r="EA1" s="22" t="inlineStr">
        <is>
          <t>T1023 Sunstone</t>
        </is>
      </c>
      <c r="EB1" s="22" t="inlineStr">
        <is>
          <t>T1096 LYRA</t>
        </is>
      </c>
      <c r="EC1" s="177" t="inlineStr">
        <is>
          <t>T1252 INTERPOSER COMBO</t>
        </is>
      </c>
      <c r="ED1" s="177" t="inlineStr">
        <is>
          <t>A210919T2345ARCO</t>
        </is>
      </c>
      <c r="EE1" s="177" t="inlineStr">
        <is>
          <t>X373 BUZZY INDUCTOR</t>
        </is>
      </c>
      <c r="EF1" s="177" t="inlineStr">
        <is>
          <t>X1230 base, Proto3.5</t>
        </is>
      </c>
      <c r="EG1" s="177" t="inlineStr">
        <is>
          <t>X1230 Debug Dongle</t>
        </is>
      </c>
      <c r="EH1" s="177" t="inlineStr">
        <is>
          <t>X1230 IPD</t>
        </is>
      </c>
      <c r="EI1" s="177" t="inlineStr">
        <is>
          <t>A210615X1230MLBEVT</t>
        </is>
      </c>
      <c r="EJ1" s="177" t="inlineStr">
        <is>
          <t>A2112XA1B2C3D0JUML&amp;R</t>
        </is>
      </c>
      <c r="EK1" s="177" t="inlineStr">
        <is>
          <t>X1623 DC ARTANE</t>
        </is>
      </c>
      <c r="EL1" s="177" t="inlineStr">
        <is>
          <t>XA1B6C2D3 DC ARTANE</t>
        </is>
      </c>
      <c r="EM1" s="177" t="inlineStr">
        <is>
          <t>220 TO X1623 DC ARTANE,  3780 TO XA3B1C0D3 CORONET</t>
        </is>
      </c>
      <c r="EN1" s="177" t="inlineStr">
        <is>
          <t>XA1B2C3D0 MLB  DVT</t>
        </is>
      </c>
      <c r="EO1" s="177" t="inlineStr">
        <is>
          <t>XA2B0C4D2 PRE EVT</t>
        </is>
      </c>
      <c r="EP1" s="177" t="inlineStr">
        <is>
          <t>XA2B3C5D6Ec LIL ADAM</t>
        </is>
      </c>
      <c r="EQ1" s="22" t="inlineStr">
        <is>
          <t>A210624X2281MLB</t>
        </is>
      </c>
      <c r="ER1" s="22" t="inlineStr">
        <is>
          <t>X2281 WAV</t>
        </is>
      </c>
      <c r="ES1" s="22" t="inlineStr">
        <is>
          <t>X2290 Lil Locust</t>
        </is>
      </c>
      <c r="ET1" s="22" t="inlineStr">
        <is>
          <t>X2356 EC DEV</t>
        </is>
      </c>
      <c r="EU1" s="22" t="inlineStr">
        <is>
          <t>X2356 Lil Adam</t>
        </is>
      </c>
      <c r="EV1" s="22" t="inlineStr">
        <is>
          <t>X2356 LIL LAGUNA</t>
        </is>
      </c>
      <c r="EW1" s="22" t="inlineStr">
        <is>
          <t>X2356 LIL LOCUST</t>
        </is>
      </c>
      <c r="EX1" s="22" t="inlineStr">
        <is>
          <t>X2356  MAGNETITE</t>
        </is>
      </c>
      <c r="EY1" s="22" t="inlineStr">
        <is>
          <t>A211213X2357MLB</t>
        </is>
      </c>
      <c r="EZ1" s="22" t="inlineStr">
        <is>
          <t>X2357 Puck Discharge, Proto2</t>
        </is>
      </c>
      <c r="FA1" s="22" t="inlineStr">
        <is>
          <t>X2363 RF Dev</t>
        </is>
      </c>
      <c r="FB1" s="22" t="inlineStr">
        <is>
          <t>X2730 Agnes</t>
        </is>
      </c>
      <c r="FC1" s="22" t="inlineStr">
        <is>
          <t>X2370 Audio R &amp; L</t>
        </is>
      </c>
      <c r="FD1" s="22" t="inlineStr">
        <is>
          <t>X2378 Falcon MLB, Proto2</t>
        </is>
      </c>
      <c r="FE1" s="22" t="inlineStr">
        <is>
          <t>X2378 Whitney1 &amp; 2, Proto1</t>
        </is>
      </c>
      <c r="FF1" s="22" t="inlineStr">
        <is>
          <t>X2411 2G SPAD</t>
        </is>
      </c>
      <c r="FG1" s="22" t="inlineStr">
        <is>
          <t>X2411 Arche Performance</t>
        </is>
      </c>
      <c r="FH1" s="22" t="inlineStr">
        <is>
          <t>X2411 Carpo Debug</t>
        </is>
      </c>
      <c r="FI1" s="22" t="inlineStr">
        <is>
          <t>X2411 CARPO PERFORMANCE</t>
        </is>
      </c>
      <c r="FJ1" s="22" t="inlineStr">
        <is>
          <t>XA2B4C1D1 CARPO PERFORMANCE #2</t>
        </is>
      </c>
      <c r="FK1" s="22" t="inlineStr">
        <is>
          <t>X2411 Leda</t>
        </is>
      </c>
      <c r="FL1" s="22" t="inlineStr">
        <is>
          <t>X2411 PA EVBs</t>
        </is>
      </c>
      <c r="FM1" s="177" t="inlineStr">
        <is>
          <t>X2411 PCIE BRIDGE</t>
        </is>
      </c>
      <c r="FN1" s="177" t="inlineStr">
        <is>
          <t>X2411 POC</t>
        </is>
      </c>
      <c r="FO1" s="177" t="inlineStr">
        <is>
          <t>X2411 RF BRIDGE</t>
        </is>
      </c>
      <c r="FP1" s="177" t="inlineStr">
        <is>
          <t>X2411 RF Dev</t>
        </is>
      </c>
      <c r="FQ1" s="22" t="inlineStr">
        <is>
          <t>X2411 RFEB 31</t>
        </is>
      </c>
      <c r="FR1" s="22" t="inlineStr">
        <is>
          <t>X2450 IBIS</t>
        </is>
      </c>
      <c r="FS1" s="22" t="inlineStr">
        <is>
          <t>X2540 DC DORA</t>
        </is>
      </c>
      <c r="FT1" s="22" t="inlineStr">
        <is>
          <t>X2540 DC LISA</t>
        </is>
      </c>
      <c r="FU1" s="22" t="inlineStr">
        <is>
          <t>X2540 SPKALERT</t>
        </is>
      </c>
      <c r="FV1" s="22" t="inlineStr">
        <is>
          <t>X2662 P0</t>
        </is>
      </c>
      <c r="FW1" s="22" t="inlineStr">
        <is>
          <t>X2686 Kestrel Eagle</t>
        </is>
      </c>
      <c r="FX1" s="22" t="inlineStr">
        <is>
          <t>X2703 and X3103 Builds</t>
        </is>
      </c>
      <c r="FY1" s="22" t="inlineStr">
        <is>
          <t>XA2B7C0D3 &amp; XA3B1C0D3 BUILDS LLT</t>
        </is>
      </c>
      <c r="FZ1" s="22" t="inlineStr">
        <is>
          <t>X2703 EC FCM bourbon</t>
        </is>
      </c>
      <c r="GA1" s="22" t="inlineStr">
        <is>
          <t>XA2B7C0D3 EC FCM DIDGERIDOO</t>
        </is>
      </c>
      <c r="GB1" s="22" t="inlineStr">
        <is>
          <t>X2703 EC Limonite</t>
        </is>
      </c>
      <c r="GC1" s="22" t="inlineStr">
        <is>
          <t>X2703/X2920 NFC</t>
        </is>
      </c>
      <c r="GD1" s="22" t="inlineStr">
        <is>
          <t>XA2B9C5D0 NFC</t>
        </is>
      </c>
      <c r="GE1" s="22" t="inlineStr">
        <is>
          <t>XA2B7C0D3 NFC</t>
        </is>
      </c>
      <c r="GF1" s="22" t="inlineStr">
        <is>
          <t>XA2B7C1D7 RF DEV3</t>
        </is>
      </c>
      <c r="GG1" s="22" t="inlineStr">
        <is>
          <t>A220302X2717RFDEV</t>
        </is>
      </c>
      <c r="GH1" s="22" t="inlineStr">
        <is>
          <t>X2940 ACOUSTICS</t>
        </is>
      </c>
      <c r="GI1" s="22" t="inlineStr">
        <is>
          <t>A220121X2950NFC</t>
        </is>
      </c>
      <c r="GJ1" s="22" t="inlineStr">
        <is>
          <t>X3103 CORONET</t>
        </is>
      </c>
      <c r="GK1" s="22" t="inlineStr">
        <is>
          <t>X3103 EC BMU</t>
        </is>
      </c>
      <c r="GL1" s="22" t="inlineStr">
        <is>
          <t>X3103 EC KOKO</t>
        </is>
      </c>
      <c r="GM1" s="22" t="inlineStr">
        <is>
          <t>XA3B1C0D3 EC KOKO</t>
        </is>
      </c>
      <c r="GN1" s="22" t="inlineStr">
        <is>
          <t>XA3B1C0D3 SUNSTONE</t>
        </is>
      </c>
      <c r="GO1" s="22" t="inlineStr">
        <is>
          <t>XA3B1C0D3 TEST LAIT</t>
        </is>
      </c>
      <c r="GP1" s="22" t="inlineStr">
        <is>
          <t>X4000 Dev, Proto3</t>
        </is>
      </c>
      <c r="GQ1" s="22" t="inlineStr">
        <is>
          <t>A211124ZA7VIEW2MLB1</t>
        </is>
      </c>
      <c r="GR1" s="37" t="inlineStr">
        <is>
          <t>A211124Z7VIEW2PREAMP</t>
        </is>
      </c>
      <c r="GS1" s="22" t="inlineStr">
        <is>
          <t>Z7 View2 Standard ADC, Beta 2#5</t>
        </is>
      </c>
      <c r="GT1" s="178" t="inlineStr">
        <is>
          <t>Total Amount</t>
        </is>
      </c>
    </row>
    <row r="2" ht="18" customHeight="1">
      <c r="A2" s="5" t="n">
        <v>1</v>
      </c>
      <c r="B2" s="179" t="n">
        <v>44718</v>
      </c>
      <c r="C2" s="68" t="inlineStr">
        <is>
          <t>7-718-10144</t>
        </is>
      </c>
      <c r="D2" s="180" t="n">
        <v>44658</v>
      </c>
      <c r="E2" s="181" t="n">
        <v>1505.69</v>
      </c>
      <c r="F2" s="182" t="n"/>
      <c r="G2" s="182" t="n"/>
      <c r="H2" s="189" t="n">
        <v>12.67</v>
      </c>
      <c r="I2" s="182" t="n"/>
      <c r="J2" s="182" t="n"/>
      <c r="K2" s="182" t="n"/>
      <c r="L2" s="182" t="n"/>
      <c r="M2" s="182" t="n"/>
      <c r="N2" s="189" t="n">
        <v>59.07</v>
      </c>
      <c r="O2" s="182" t="n"/>
      <c r="P2" s="182" t="n"/>
      <c r="Q2" s="182" t="n"/>
      <c r="R2" s="182" t="n"/>
      <c r="S2" s="182" t="n"/>
      <c r="T2" s="182" t="n"/>
      <c r="U2" s="182" t="n"/>
      <c r="V2" s="182" t="n"/>
      <c r="W2" s="182" t="n"/>
      <c r="X2" s="182" t="n"/>
      <c r="Y2" s="182" t="n"/>
      <c r="Z2" s="182" t="n"/>
      <c r="AA2" s="182" t="n"/>
      <c r="AB2" s="189" t="n">
        <v>59.22</v>
      </c>
      <c r="AC2" s="182" t="n"/>
      <c r="AD2" s="182" t="n"/>
      <c r="AE2" s="182" t="n"/>
      <c r="AF2" s="182" t="n"/>
      <c r="AG2" s="182" t="n"/>
      <c r="AH2" s="182" t="n"/>
      <c r="AI2" s="189" t="n">
        <v>43.9</v>
      </c>
      <c r="AJ2" s="182" t="n"/>
      <c r="AK2" s="182" t="n"/>
      <c r="AL2" s="182" t="n"/>
      <c r="AM2" s="182" t="n"/>
      <c r="AN2" s="189" t="n">
        <v>37.57</v>
      </c>
      <c r="AO2" s="182" t="n"/>
      <c r="AP2" s="182" t="n"/>
      <c r="AQ2" s="189" t="n">
        <v>78.29000000000001</v>
      </c>
      <c r="AR2" s="182" t="n"/>
      <c r="AS2" s="182" t="n"/>
      <c r="AT2" s="182" t="n"/>
      <c r="AU2" s="182" t="n"/>
      <c r="AV2" s="182" t="n"/>
      <c r="AW2" s="182" t="n"/>
      <c r="AX2" s="182" t="n"/>
      <c r="AY2" s="182" t="n"/>
      <c r="AZ2" s="189" t="n">
        <v>11.04</v>
      </c>
      <c r="BA2" s="182" t="n"/>
      <c r="BB2" s="182" t="n"/>
      <c r="BC2" s="182" t="n"/>
      <c r="BD2" s="182" t="n"/>
      <c r="BE2" s="182" t="n"/>
      <c r="BF2" s="182" t="n"/>
      <c r="BG2" s="182" t="n"/>
      <c r="BH2" s="189">
        <f>10.07+9.71</f>
        <v/>
      </c>
      <c r="BI2" s="182" t="n"/>
      <c r="BJ2" s="189" t="n">
        <v>63.85</v>
      </c>
      <c r="BK2" s="182" t="n"/>
      <c r="BL2" s="182" t="n"/>
      <c r="BM2" s="182" t="n"/>
      <c r="BN2" s="182" t="n"/>
      <c r="BO2" s="182" t="n"/>
      <c r="BP2" s="182" t="n"/>
      <c r="BQ2" s="182" t="n"/>
      <c r="BR2" s="182" t="n"/>
      <c r="BS2" s="182" t="n"/>
      <c r="BT2" s="189" t="n">
        <v>11.92</v>
      </c>
      <c r="BU2" s="189" t="n">
        <v>27.65</v>
      </c>
      <c r="BV2" s="189" t="n">
        <v>16.43</v>
      </c>
      <c r="BW2" s="182" t="n"/>
      <c r="BX2" s="182" t="n"/>
      <c r="BY2" s="182" t="n"/>
      <c r="BZ2" s="189" t="n">
        <v>16.07</v>
      </c>
      <c r="CA2" s="182" t="n"/>
      <c r="CB2" s="182" t="n"/>
      <c r="CC2" s="182" t="n"/>
      <c r="CD2" s="189" t="n">
        <v>27.21</v>
      </c>
      <c r="CE2" s="189" t="n">
        <v>38.31</v>
      </c>
      <c r="CF2" s="182" t="n"/>
      <c r="CG2" s="182" t="n"/>
      <c r="CH2" s="189" t="n">
        <v>13.96</v>
      </c>
      <c r="CI2" s="182" t="n"/>
      <c r="CJ2" s="182" t="n"/>
      <c r="CK2" s="182" t="n"/>
      <c r="CL2" s="182" t="n"/>
      <c r="CM2" s="182" t="n"/>
      <c r="CN2" s="189" t="n">
        <v>17.82</v>
      </c>
      <c r="CO2" s="182" t="n"/>
      <c r="CP2" s="182" t="n"/>
      <c r="CQ2" s="182" t="n"/>
      <c r="CR2" s="182" t="n"/>
      <c r="CS2" s="182" t="n"/>
      <c r="CT2" s="182" t="n"/>
      <c r="CU2" s="182" t="n"/>
      <c r="CV2" s="189" t="n">
        <v>11.45</v>
      </c>
      <c r="CW2" s="189" t="n">
        <v>20.19</v>
      </c>
      <c r="CX2" s="182" t="n"/>
      <c r="CY2" s="182" t="n"/>
      <c r="CZ2" s="182" t="n"/>
      <c r="DA2" s="182" t="n"/>
      <c r="DB2" s="182" t="n"/>
      <c r="DC2" s="182" t="n"/>
      <c r="DD2" s="182" t="n"/>
      <c r="DE2" s="182" t="n"/>
      <c r="DF2" s="189" t="n">
        <v>15.59</v>
      </c>
      <c r="DG2" s="182" t="n"/>
      <c r="DH2" s="182" t="n"/>
      <c r="DI2" s="189" t="n">
        <v>67.59</v>
      </c>
      <c r="DJ2" s="182" t="n"/>
      <c r="DK2" s="182" t="n"/>
      <c r="DL2" s="182" t="n"/>
      <c r="DM2" s="189" t="n">
        <v>73.09999999999999</v>
      </c>
      <c r="DN2" s="189" t="n">
        <v>36.33</v>
      </c>
      <c r="DO2" s="182" t="n"/>
      <c r="DP2" s="182" t="n"/>
      <c r="DQ2" s="182" t="n"/>
      <c r="DR2" s="182" t="n"/>
      <c r="DS2" s="182" t="n"/>
      <c r="DT2" s="182" t="n"/>
      <c r="DU2" s="182" t="n"/>
      <c r="DV2" s="189" t="n">
        <v>17.43</v>
      </c>
      <c r="DW2" s="182" t="n"/>
      <c r="DX2" s="189" t="n">
        <v>27.28</v>
      </c>
      <c r="DY2" s="182" t="n"/>
      <c r="DZ2" s="189" t="n">
        <v>100.26</v>
      </c>
      <c r="EA2" s="182" t="n"/>
      <c r="EB2" s="182" t="n"/>
      <c r="EC2" s="189" t="n">
        <v>11.52</v>
      </c>
      <c r="ED2" s="189" t="n">
        <v>5.98</v>
      </c>
      <c r="EE2" s="182" t="n"/>
      <c r="EF2" s="189" t="n">
        <v>29.03</v>
      </c>
      <c r="EG2" s="189" t="n">
        <v>52.03</v>
      </c>
      <c r="EH2" s="182" t="n"/>
      <c r="EI2" s="182" t="n"/>
      <c r="EJ2" s="182" t="n"/>
      <c r="EK2" s="182" t="n"/>
      <c r="EL2" s="182" t="n"/>
      <c r="EM2" s="182" t="n"/>
      <c r="EN2" s="182" t="n"/>
      <c r="EO2" s="189" t="n">
        <v>10.07</v>
      </c>
      <c r="EP2" s="182" t="n"/>
      <c r="EQ2" s="182" t="n"/>
      <c r="ER2" s="182" t="n"/>
      <c r="ES2" s="182" t="n"/>
      <c r="ET2" s="182" t="n"/>
      <c r="EU2" s="182" t="n"/>
      <c r="EV2" s="182" t="n"/>
      <c r="EW2" s="182" t="n"/>
      <c r="EX2" s="182" t="n"/>
      <c r="EY2" s="182" t="n"/>
      <c r="EZ2" s="182" t="n"/>
      <c r="FA2" s="182" t="n"/>
      <c r="FB2" s="182" t="n"/>
      <c r="FC2" s="182" t="n"/>
      <c r="FD2" s="182" t="n"/>
      <c r="FE2" s="182" t="n"/>
      <c r="FF2" s="182" t="n"/>
      <c r="FG2" s="189" t="n">
        <v>231.69</v>
      </c>
      <c r="FH2" s="189" t="n">
        <v>13.96</v>
      </c>
      <c r="FI2" s="182" t="n"/>
      <c r="FJ2" s="182" t="n"/>
      <c r="FK2" s="189" t="n">
        <v>24.22</v>
      </c>
      <c r="FL2" s="189" t="n">
        <v>14.73</v>
      </c>
      <c r="FM2" s="182" t="n"/>
      <c r="FN2" s="182" t="n"/>
      <c r="FO2" s="182" t="n"/>
      <c r="FP2" s="182" t="n"/>
      <c r="FQ2" s="189" t="n">
        <v>24.41</v>
      </c>
      <c r="FR2" s="182" t="n"/>
      <c r="FS2" s="182" t="n"/>
      <c r="FT2" s="182" t="n"/>
      <c r="FU2" s="182" t="n"/>
      <c r="FV2" s="189" t="n">
        <v>39.28</v>
      </c>
      <c r="FW2" s="182" t="n"/>
      <c r="FX2" s="189" t="n">
        <v>75.38</v>
      </c>
      <c r="FY2" s="182" t="n"/>
      <c r="FZ2" s="182" t="n"/>
      <c r="GA2" s="182" t="n"/>
      <c r="GB2" s="182" t="n"/>
      <c r="GC2" s="182" t="n"/>
      <c r="GD2" s="182" t="n"/>
      <c r="GE2" s="182" t="n"/>
      <c r="GF2" s="182" t="n"/>
      <c r="GG2" s="189" t="n">
        <v>26.82</v>
      </c>
      <c r="GH2" s="182" t="n"/>
      <c r="GI2" s="182" t="n"/>
      <c r="GJ2" s="182" t="n"/>
      <c r="GK2" s="182" t="n"/>
      <c r="GL2" s="189" t="n">
        <v>22.59</v>
      </c>
      <c r="GM2" s="182" t="n"/>
      <c r="GN2" s="182" t="n"/>
      <c r="GO2" s="182" t="n"/>
      <c r="GP2" s="182" t="n"/>
      <c r="GQ2" s="182" t="n"/>
      <c r="GR2" s="184" t="n"/>
      <c r="GS2" s="182" t="n"/>
      <c r="GT2" s="185">
        <f>SUM(F2:GS2)</f>
        <v/>
      </c>
      <c r="GU2" s="186">
        <f>E2-GT2</f>
        <v/>
      </c>
    </row>
    <row r="3" ht="18" customHeight="1">
      <c r="A3" s="5" t="n">
        <v>2</v>
      </c>
      <c r="B3" s="179" t="n">
        <v>44718</v>
      </c>
      <c r="C3" s="68" t="inlineStr">
        <is>
          <t>3-483-69643</t>
        </is>
      </c>
      <c r="D3" s="180" t="n">
        <v>44659</v>
      </c>
      <c r="E3" s="181" t="n">
        <v>6763.79</v>
      </c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9" t="n">
        <v>1120.98</v>
      </c>
      <c r="AC3" s="182" t="n"/>
      <c r="AD3" s="182" t="n"/>
      <c r="AE3" s="182" t="n"/>
      <c r="AF3" s="182" t="n"/>
      <c r="AG3" s="189" t="n">
        <v>320.2</v>
      </c>
      <c r="AH3" s="182" t="n"/>
      <c r="AI3" s="182" t="n"/>
      <c r="AJ3" s="182" t="n"/>
      <c r="AK3" s="189" t="n">
        <v>231.59</v>
      </c>
      <c r="AL3" s="182" t="n"/>
      <c r="AM3" s="182" t="n"/>
      <c r="AN3" s="189" t="n">
        <v>337.65</v>
      </c>
      <c r="AO3" s="182" t="n"/>
      <c r="AP3" s="182" t="n"/>
      <c r="AQ3" s="182" t="n"/>
      <c r="AR3" s="182" t="n"/>
      <c r="AS3" s="182" t="n"/>
      <c r="AT3" s="182" t="n"/>
      <c r="AU3" s="182" t="n"/>
      <c r="AV3" s="182" t="n"/>
      <c r="AW3" s="182" t="n"/>
      <c r="AX3" s="182" t="n"/>
      <c r="AY3" s="182" t="n"/>
      <c r="AZ3" s="182" t="n"/>
      <c r="BA3" s="182" t="n"/>
      <c r="BB3" s="182" t="n"/>
      <c r="BC3" s="182" t="n"/>
      <c r="BD3" s="182" t="n"/>
      <c r="BE3" s="182" t="n"/>
      <c r="BF3" s="182" t="n"/>
      <c r="BG3" s="182" t="n"/>
      <c r="BH3" s="182" t="n"/>
      <c r="BI3" s="182" t="n"/>
      <c r="BJ3" s="189" t="n">
        <v>215.09</v>
      </c>
      <c r="BK3" s="182" t="n"/>
      <c r="BL3" s="182" t="n"/>
      <c r="BM3" s="189" t="n">
        <v>162.17</v>
      </c>
      <c r="BN3" s="182" t="n"/>
      <c r="BO3" s="189" t="n">
        <v>162.17</v>
      </c>
      <c r="BP3" s="182" t="n"/>
      <c r="BQ3" s="182" t="n"/>
      <c r="BR3" s="182" t="n"/>
      <c r="BS3" s="182" t="n"/>
      <c r="BT3" s="182" t="n"/>
      <c r="BU3" s="189" t="n">
        <v>172.63</v>
      </c>
      <c r="BV3" s="182" t="n"/>
      <c r="BW3" s="182" t="n"/>
      <c r="BX3" s="182" t="n"/>
      <c r="BY3" s="182" t="n"/>
      <c r="BZ3" s="182" t="n"/>
      <c r="CA3" s="182" t="n"/>
      <c r="CB3" s="182" t="n"/>
      <c r="CC3" s="182" t="n"/>
      <c r="CD3" s="182" t="n"/>
      <c r="CE3" s="182" t="n"/>
      <c r="CF3" s="182" t="n"/>
      <c r="CG3" s="182" t="n"/>
      <c r="CH3" s="182" t="n"/>
      <c r="CI3" s="182" t="n"/>
      <c r="CJ3" s="182" t="n"/>
      <c r="CK3" s="182" t="n"/>
      <c r="CL3" s="182" t="n"/>
      <c r="CM3" s="182" t="n"/>
      <c r="CN3" s="182" t="n"/>
      <c r="CO3" s="182" t="n"/>
      <c r="CP3" s="182" t="n"/>
      <c r="CQ3" s="182" t="n"/>
      <c r="CR3" s="182" t="n"/>
      <c r="CS3" s="182" t="n"/>
      <c r="CT3" s="182" t="n"/>
      <c r="CU3" s="182" t="n"/>
      <c r="CV3" s="182" t="n"/>
      <c r="CW3" s="182" t="n"/>
      <c r="CX3" s="182" t="n"/>
      <c r="CY3" s="182" t="n"/>
      <c r="CZ3" s="182" t="n"/>
      <c r="DA3" s="182" t="n"/>
      <c r="DB3" s="182" t="n"/>
      <c r="DC3" s="182" t="n"/>
      <c r="DD3" s="182" t="n"/>
      <c r="DE3" s="182" t="n"/>
      <c r="DF3" s="182" t="n"/>
      <c r="DG3" s="182" t="n"/>
      <c r="DH3" s="182" t="n"/>
      <c r="DI3" s="189" t="n">
        <v>444.62</v>
      </c>
      <c r="DJ3" s="182" t="n"/>
      <c r="DK3" s="182" t="n"/>
      <c r="DL3" s="182" t="n"/>
      <c r="DM3" s="189" t="n">
        <v>784.5</v>
      </c>
      <c r="DN3" s="182" t="n"/>
      <c r="DO3" s="182" t="n"/>
      <c r="DP3" s="182" t="n"/>
      <c r="DQ3" s="182" t="n"/>
      <c r="DR3" s="182" t="n"/>
      <c r="DS3" s="182" t="n"/>
      <c r="DT3" s="182" t="n"/>
      <c r="DU3" s="182" t="n"/>
      <c r="DV3" s="182" t="n"/>
      <c r="DW3" s="182" t="n"/>
      <c r="DX3" s="189" t="n">
        <v>213.4</v>
      </c>
      <c r="DY3" s="182" t="n"/>
      <c r="DZ3" s="182" t="n"/>
      <c r="EA3" s="182" t="n"/>
      <c r="EB3" s="182" t="n"/>
      <c r="EC3" s="189" t="n">
        <v>320.2</v>
      </c>
      <c r="ED3" s="189" t="n">
        <v>142.45</v>
      </c>
      <c r="EE3" s="182" t="n"/>
      <c r="EF3" s="182" t="n"/>
      <c r="EG3" s="182" t="n"/>
      <c r="EH3" s="182" t="n"/>
      <c r="EI3" s="189" t="n">
        <v>400.75</v>
      </c>
      <c r="EJ3" s="182" t="n"/>
      <c r="EK3" s="182" t="n"/>
      <c r="EL3" s="182" t="n"/>
      <c r="EM3" s="182" t="n"/>
      <c r="EN3" s="182" t="n"/>
      <c r="EO3" s="182" t="n"/>
      <c r="EP3" s="182" t="n"/>
      <c r="EQ3" s="182" t="n"/>
      <c r="ER3" s="182" t="n"/>
      <c r="ES3" s="182" t="n"/>
      <c r="ET3" s="182" t="n"/>
      <c r="EU3" s="182" t="n"/>
      <c r="EV3" s="182" t="n"/>
      <c r="EW3" s="182" t="n"/>
      <c r="EX3" s="182" t="n"/>
      <c r="EY3" s="189" t="n">
        <v>953.08</v>
      </c>
      <c r="EZ3" s="189" t="n">
        <v>111.15</v>
      </c>
      <c r="FA3" s="182" t="n"/>
      <c r="FB3" s="182" t="n"/>
      <c r="FC3" s="182" t="n"/>
      <c r="FD3" s="182" t="n"/>
      <c r="FE3" s="182" t="n"/>
      <c r="FF3" s="182" t="n"/>
      <c r="FG3" s="182" t="n"/>
      <c r="FH3" s="182" t="n"/>
      <c r="FI3" s="182" t="n"/>
      <c r="FJ3" s="182" t="n"/>
      <c r="FK3" s="182" t="n"/>
      <c r="FL3" s="182" t="n"/>
      <c r="FM3" s="182" t="n"/>
      <c r="FN3" s="189" t="n">
        <v>208.6</v>
      </c>
      <c r="FO3" s="182" t="n"/>
      <c r="FP3" s="182" t="n"/>
      <c r="FQ3" s="182" t="n"/>
      <c r="FR3" s="182" t="n"/>
      <c r="FS3" s="182" t="n"/>
      <c r="FT3" s="182" t="n"/>
      <c r="FU3" s="182" t="n"/>
      <c r="FV3" s="189" t="n">
        <v>308.98</v>
      </c>
      <c r="FW3" s="182" t="n"/>
      <c r="FX3" s="182" t="n"/>
      <c r="FY3" s="182" t="n"/>
      <c r="FZ3" s="182" t="n"/>
      <c r="GA3" s="182" t="n"/>
      <c r="GB3" s="182" t="n"/>
      <c r="GC3" s="182" t="n"/>
      <c r="GD3" s="182" t="n"/>
      <c r="GE3" s="182" t="n"/>
      <c r="GF3" s="182" t="n"/>
      <c r="GG3" s="189" t="n">
        <v>153.58</v>
      </c>
      <c r="GH3" s="182" t="n"/>
      <c r="GI3" s="182" t="n"/>
      <c r="GJ3" s="182" t="n"/>
      <c r="GK3" s="182" t="n"/>
      <c r="GL3" s="182" t="n"/>
      <c r="GM3" s="182" t="n"/>
      <c r="GN3" s="182" t="n"/>
      <c r="GO3" s="182" t="n"/>
      <c r="GP3" s="182" t="n"/>
      <c r="GQ3" s="182" t="n"/>
      <c r="GR3" s="184" t="n"/>
      <c r="GS3" s="182" t="n"/>
      <c r="GT3" s="185">
        <f>SUM(F3:GS3)</f>
        <v/>
      </c>
      <c r="GU3" s="186">
        <f>E3-GT3</f>
        <v/>
      </c>
    </row>
    <row r="4" ht="18" customHeight="1">
      <c r="A4" s="5" t="n">
        <v>3</v>
      </c>
      <c r="B4" s="179" t="n">
        <v>44718</v>
      </c>
      <c r="C4" s="68" t="inlineStr">
        <is>
          <t>7-725-61089</t>
        </is>
      </c>
      <c r="D4" s="180" t="n">
        <v>44665</v>
      </c>
      <c r="E4" s="181" t="n">
        <v>1925.14</v>
      </c>
      <c r="F4" s="182" t="n"/>
      <c r="G4" s="182" t="n"/>
      <c r="H4" s="182" t="n"/>
      <c r="I4" s="189" t="n">
        <v>15.63</v>
      </c>
      <c r="J4" s="182" t="n"/>
      <c r="K4" s="182" t="n"/>
      <c r="L4" s="182" t="n"/>
      <c r="M4" s="182" t="n"/>
      <c r="N4" s="189" t="n">
        <v>14.36</v>
      </c>
      <c r="O4" s="189" t="n">
        <v>93.13</v>
      </c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9" t="n">
        <v>16.84</v>
      </c>
      <c r="AC4" s="182" t="n"/>
      <c r="AD4" s="182" t="n"/>
      <c r="AE4" s="182" t="n"/>
      <c r="AF4" s="182" t="n"/>
      <c r="AG4" s="182" t="n"/>
      <c r="AH4" s="182" t="n"/>
      <c r="AI4" s="189" t="n">
        <v>30.95</v>
      </c>
      <c r="AJ4" s="182" t="n"/>
      <c r="AK4" s="182" t="n"/>
      <c r="AL4" s="182" t="n"/>
      <c r="AM4" s="182" t="n"/>
      <c r="AN4" s="189" t="n">
        <v>35.88</v>
      </c>
      <c r="AO4" s="182" t="n"/>
      <c r="AP4" s="182" t="n"/>
      <c r="AQ4" s="189" t="n">
        <v>37.7</v>
      </c>
      <c r="AR4" s="182" t="n"/>
      <c r="AS4" s="182" t="n"/>
      <c r="AT4" s="182" t="n"/>
      <c r="AU4" s="182" t="n"/>
      <c r="AV4" s="182" t="n"/>
      <c r="AW4" s="182" t="n"/>
      <c r="AX4" s="182" t="n"/>
      <c r="AY4" s="189" t="n">
        <v>10.07</v>
      </c>
      <c r="AZ4" s="182" t="n"/>
      <c r="BA4" s="182" t="n"/>
      <c r="BB4" s="182" t="n"/>
      <c r="BC4" s="182" t="n"/>
      <c r="BD4" s="182" t="n"/>
      <c r="BE4" s="189" t="n">
        <v>33.72</v>
      </c>
      <c r="BF4" s="182" t="n"/>
      <c r="BG4" s="182" t="n"/>
      <c r="BH4" s="182" t="n"/>
      <c r="BI4" s="182" t="n"/>
      <c r="BJ4" s="182" t="n"/>
      <c r="BK4" s="182" t="n"/>
      <c r="BL4" s="189" t="n">
        <v>10.07</v>
      </c>
      <c r="BM4" s="182" t="n"/>
      <c r="BN4" s="182" t="n"/>
      <c r="BO4" s="189" t="n">
        <v>10.28</v>
      </c>
      <c r="BP4" s="182" t="n"/>
      <c r="BQ4" s="182" t="n"/>
      <c r="BR4" s="182" t="n"/>
      <c r="BS4" s="182" t="n"/>
      <c r="BT4" s="189" t="n">
        <v>9.35</v>
      </c>
      <c r="BU4" s="189" t="n">
        <v>62.48</v>
      </c>
      <c r="BV4" s="189" t="n">
        <v>29.44</v>
      </c>
      <c r="BW4" s="182" t="n"/>
      <c r="BX4" s="182" t="n"/>
      <c r="BY4" s="182" t="n"/>
      <c r="BZ4" s="182" t="n"/>
      <c r="CA4" s="182" t="n"/>
      <c r="CB4" s="189" t="n">
        <v>32.6</v>
      </c>
      <c r="CC4" s="182" t="n"/>
      <c r="CD4" s="189" t="n">
        <v>20.07</v>
      </c>
      <c r="CE4" s="189" t="n">
        <v>140.26</v>
      </c>
      <c r="CF4" s="182" t="n"/>
      <c r="CG4" s="182" t="n"/>
      <c r="CH4" s="182" t="n"/>
      <c r="CI4" s="182" t="n"/>
      <c r="CJ4" s="182" t="n"/>
      <c r="CK4" s="182" t="n"/>
      <c r="CL4" s="182" t="n"/>
      <c r="CM4" s="182" t="n"/>
      <c r="CN4" s="182" t="n"/>
      <c r="CO4" s="182" t="n"/>
      <c r="CP4" s="189" t="n">
        <v>21.84</v>
      </c>
      <c r="CQ4" s="182" t="n"/>
      <c r="CR4" s="182" t="n"/>
      <c r="CS4" s="189" t="n">
        <v>10.07</v>
      </c>
      <c r="CT4" s="182" t="n"/>
      <c r="CU4" s="182" t="n"/>
      <c r="CV4" s="182" t="n"/>
      <c r="CW4" s="189" t="n">
        <v>13.82</v>
      </c>
      <c r="CX4" s="189" t="n">
        <v>63.48</v>
      </c>
      <c r="CY4" s="182" t="n"/>
      <c r="CZ4" s="182" t="n"/>
      <c r="DA4" s="182" t="n"/>
      <c r="DB4" s="182" t="n"/>
      <c r="DC4" s="182" t="n"/>
      <c r="DD4" s="182" t="n"/>
      <c r="DE4" s="182" t="n"/>
      <c r="DF4" s="189" t="n">
        <v>96.62</v>
      </c>
      <c r="DG4" s="182" t="n"/>
      <c r="DH4" s="182" t="n"/>
      <c r="DI4" s="189" t="n">
        <v>83.93000000000001</v>
      </c>
      <c r="DJ4" s="182" t="n"/>
      <c r="DK4" s="182" t="n"/>
      <c r="DL4" s="182" t="n"/>
      <c r="DM4" s="189" t="n">
        <v>244.99</v>
      </c>
      <c r="DN4" s="182" t="n"/>
      <c r="DO4" s="182" t="n"/>
      <c r="DP4" s="189" t="n">
        <v>43.21</v>
      </c>
      <c r="DQ4" s="189" t="n">
        <v>10.07</v>
      </c>
      <c r="DR4" s="182" t="n"/>
      <c r="DS4" s="182" t="n"/>
      <c r="DT4" s="182" t="n"/>
      <c r="DU4" s="182" t="n"/>
      <c r="DV4" s="182" t="n"/>
      <c r="DW4" s="189" t="n">
        <v>35.75</v>
      </c>
      <c r="DX4" s="189" t="n">
        <v>13.82</v>
      </c>
      <c r="DY4" s="189" t="n">
        <v>25.66</v>
      </c>
      <c r="DZ4" s="189" t="n">
        <v>15.63</v>
      </c>
      <c r="EA4" s="189" t="n">
        <v>5.98</v>
      </c>
      <c r="EB4" s="182" t="n"/>
      <c r="EC4" s="182" t="n"/>
      <c r="ED4" s="189" t="n">
        <v>112.77</v>
      </c>
      <c r="EE4" s="182" t="n"/>
      <c r="EF4" s="182" t="n"/>
      <c r="EG4" s="182" t="n"/>
      <c r="EH4" s="182" t="n"/>
      <c r="EI4" s="182" t="n"/>
      <c r="EJ4" s="182" t="n"/>
      <c r="EK4" s="182" t="n"/>
      <c r="EL4" s="182" t="n"/>
      <c r="EM4" s="182" t="n"/>
      <c r="EN4" s="182" t="n"/>
      <c r="EO4" s="182" t="n"/>
      <c r="EP4" s="182" t="n"/>
      <c r="EQ4" s="182" t="n"/>
      <c r="ER4" s="182" t="n"/>
      <c r="ES4" s="182" t="n"/>
      <c r="ET4" s="182" t="n"/>
      <c r="EU4" s="182" t="n"/>
      <c r="EV4" s="182" t="n"/>
      <c r="EW4" s="182" t="n"/>
      <c r="EX4" s="182" t="n"/>
      <c r="EY4" s="189" t="n">
        <v>5.98</v>
      </c>
      <c r="EZ4" s="189" t="n">
        <v>40.44</v>
      </c>
      <c r="FA4" s="182" t="n"/>
      <c r="FB4" s="182" t="n"/>
      <c r="FC4" s="182" t="n"/>
      <c r="FD4" s="182" t="n"/>
      <c r="FE4" s="182" t="n"/>
      <c r="FF4" s="182" t="n"/>
      <c r="FG4" s="182" t="n"/>
      <c r="FH4" s="189" t="n">
        <v>20.19</v>
      </c>
      <c r="FI4" s="189" t="n">
        <v>5.98</v>
      </c>
      <c r="FJ4" s="182" t="n"/>
      <c r="FK4" s="182" t="n"/>
      <c r="FL4" s="182" t="n"/>
      <c r="FM4" s="182" t="n"/>
      <c r="FN4" s="182" t="n"/>
      <c r="FO4" s="189" t="n">
        <v>6.6</v>
      </c>
      <c r="FP4" s="182" t="n"/>
      <c r="FQ4" s="182" t="n"/>
      <c r="FR4" s="182" t="n"/>
      <c r="FS4" s="182" t="n"/>
      <c r="FT4" s="182" t="n"/>
      <c r="FU4" s="182" t="n"/>
      <c r="FV4" s="189" t="n">
        <v>149.65</v>
      </c>
      <c r="FW4" s="189" t="n">
        <v>20.54</v>
      </c>
      <c r="FX4" s="189" t="n">
        <v>83.27</v>
      </c>
      <c r="FY4" s="182" t="n"/>
      <c r="FZ4" s="189" t="n"/>
      <c r="GA4" s="182" t="n"/>
      <c r="GB4" s="182" t="n"/>
      <c r="GC4" s="182" t="n"/>
      <c r="GD4" s="182" t="n"/>
      <c r="GE4" s="182" t="n"/>
      <c r="GF4" s="182" t="n"/>
      <c r="GG4" s="189" t="n">
        <v>32.08</v>
      </c>
      <c r="GH4" s="182" t="n"/>
      <c r="GI4" s="189" t="n">
        <v>14.03</v>
      </c>
      <c r="GJ4" s="182" t="n"/>
      <c r="GK4" s="182" t="n"/>
      <c r="GL4" s="189" t="n">
        <v>129.13</v>
      </c>
      <c r="GM4" s="182" t="n"/>
      <c r="GN4" s="182" t="n"/>
      <c r="GO4" s="182" t="n"/>
      <c r="GP4" s="189" t="n">
        <v>39.05</v>
      </c>
      <c r="GQ4" s="189" t="n">
        <v>11.45</v>
      </c>
      <c r="GR4" s="184" t="n"/>
      <c r="GS4" s="182" t="n"/>
      <c r="GT4" s="185">
        <f>SUM(F4:GS4)</f>
        <v/>
      </c>
      <c r="GU4" s="186">
        <f>E4-GT4</f>
        <v/>
      </c>
    </row>
    <row r="5" ht="18" customHeight="1">
      <c r="A5" s="5" t="n">
        <v>4</v>
      </c>
      <c r="B5" s="179" t="n">
        <v>44718</v>
      </c>
      <c r="C5" s="68" t="inlineStr">
        <is>
          <t>3-485-99860</t>
        </is>
      </c>
      <c r="D5" s="180" t="n">
        <v>44666</v>
      </c>
      <c r="E5" s="181" t="n">
        <v>10886.08</v>
      </c>
      <c r="F5" s="182" t="n"/>
      <c r="G5" s="182" t="n"/>
      <c r="H5" s="182" t="n"/>
      <c r="I5" s="182" t="n"/>
      <c r="J5" s="182" t="n"/>
      <c r="K5" s="182" t="n"/>
      <c r="L5" s="182" t="n"/>
      <c r="M5" s="182" t="n"/>
      <c r="N5" s="189" t="n">
        <v>118.15</v>
      </c>
      <c r="O5" s="189" t="n">
        <v>225.15</v>
      </c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9" t="n">
        <v>269.2</v>
      </c>
      <c r="AH5" s="182" t="n"/>
      <c r="AI5" s="189" t="n">
        <v>199.22</v>
      </c>
      <c r="AJ5" s="182" t="n"/>
      <c r="AK5" s="182" t="n"/>
      <c r="AL5" s="182" t="n"/>
      <c r="AM5" s="182" t="n"/>
      <c r="AN5" s="189" t="n">
        <v>112.55</v>
      </c>
      <c r="AO5" s="182" t="n"/>
      <c r="AP5" s="182" t="n"/>
      <c r="AQ5" s="182" t="n"/>
      <c r="AR5" s="182" t="n"/>
      <c r="AS5" s="182" t="n"/>
      <c r="AT5" s="182" t="n"/>
      <c r="AU5" s="182" t="n"/>
      <c r="AV5" s="182" t="n"/>
      <c r="AW5" s="182" t="n"/>
      <c r="AX5" s="182" t="n"/>
      <c r="AY5" s="182" t="n"/>
      <c r="AZ5" s="182" t="n"/>
      <c r="BA5" s="182" t="n"/>
      <c r="BB5" s="182" t="n"/>
      <c r="BC5" s="182" t="n"/>
      <c r="BD5" s="182" t="n"/>
      <c r="BE5" s="182" t="n"/>
      <c r="BF5" s="182" t="n"/>
      <c r="BG5" s="182" t="n"/>
      <c r="BH5" s="182" t="n"/>
      <c r="BI5" s="182" t="n"/>
      <c r="BJ5" s="189" t="n">
        <v>175.88</v>
      </c>
      <c r="BK5" s="182" t="n"/>
      <c r="BL5" s="182" t="n"/>
      <c r="BM5" s="182" t="n"/>
      <c r="BN5" s="189" t="n">
        <v>218.35</v>
      </c>
      <c r="BO5" s="182" t="n"/>
      <c r="BP5" s="182" t="n"/>
      <c r="BQ5" s="182" t="n"/>
      <c r="BR5" s="182" t="n"/>
      <c r="BS5" s="182" t="n"/>
      <c r="BT5" s="182" t="n"/>
      <c r="BU5" s="189" t="n">
        <v>591.84</v>
      </c>
      <c r="BV5" s="189" t="n">
        <v>242.85</v>
      </c>
      <c r="BW5" s="182" t="n"/>
      <c r="BX5" s="182" t="n"/>
      <c r="BY5" s="182" t="n"/>
      <c r="BZ5" s="182" t="n"/>
      <c r="CA5" s="182" t="n"/>
      <c r="CB5" s="182" t="n"/>
      <c r="CC5" s="182" t="n"/>
      <c r="CD5" s="182" t="n"/>
      <c r="CE5" s="182" t="n"/>
      <c r="CF5" s="182" t="n"/>
      <c r="CG5" s="182" t="n"/>
      <c r="CH5" s="182" t="n"/>
      <c r="CI5" s="182" t="n"/>
      <c r="CJ5" s="182" t="n"/>
      <c r="CK5" s="182" t="n"/>
      <c r="CL5" s="182" t="n"/>
      <c r="CM5" s="182" t="n"/>
      <c r="CN5" s="182" t="n"/>
      <c r="CO5" s="182" t="n"/>
      <c r="CP5" s="189" t="n">
        <v>1683.08</v>
      </c>
      <c r="CQ5" s="182" t="n"/>
      <c r="CR5" s="182" t="n"/>
      <c r="CS5" s="189" t="n">
        <v>110.82</v>
      </c>
      <c r="CT5" s="182" t="n"/>
      <c r="CU5" s="182" t="n"/>
      <c r="CV5" s="189" t="n">
        <v>296.42</v>
      </c>
      <c r="CW5" s="182" t="n"/>
      <c r="CX5" s="189" t="n">
        <v>118.15</v>
      </c>
      <c r="CY5" s="182" t="n"/>
      <c r="CZ5" s="182" t="n"/>
      <c r="DA5" s="182" t="n"/>
      <c r="DB5" s="182" t="n"/>
      <c r="DC5" s="182" t="n"/>
      <c r="DD5" s="182" t="n"/>
      <c r="DE5" s="189" t="n">
        <v>514.73</v>
      </c>
      <c r="DF5" s="189" t="n">
        <v>231.97</v>
      </c>
      <c r="DG5" s="182" t="n"/>
      <c r="DH5" s="182" t="n"/>
      <c r="DI5" s="189" t="n">
        <v>285.8</v>
      </c>
      <c r="DJ5" s="182" t="n"/>
      <c r="DK5" s="182" t="n"/>
      <c r="DL5" s="182" t="n"/>
      <c r="DM5" s="182" t="n"/>
      <c r="DN5" s="182" t="n"/>
      <c r="DO5" s="182" t="n"/>
      <c r="DP5" s="189" t="n">
        <v>310.93</v>
      </c>
      <c r="DQ5" s="182" t="n"/>
      <c r="DR5" s="182" t="n"/>
      <c r="DS5" s="182" t="n"/>
      <c r="DT5" s="182" t="n"/>
      <c r="DU5" s="182" t="n"/>
      <c r="DV5" s="182" t="n"/>
      <c r="DW5" s="182" t="n"/>
      <c r="DX5" s="189" t="n">
        <v>283.69</v>
      </c>
      <c r="DY5" s="182" t="n"/>
      <c r="DZ5" s="182" t="n"/>
      <c r="EA5" s="182" t="n"/>
      <c r="EB5" s="182" t="n"/>
      <c r="EC5" s="182" t="n"/>
      <c r="ED5" s="189" t="n">
        <v>552.77</v>
      </c>
      <c r="EE5" s="182" t="n"/>
      <c r="EF5" s="182" t="n"/>
      <c r="EG5" s="182" t="n"/>
      <c r="EH5" s="182" t="n"/>
      <c r="EI5" s="182" t="n"/>
      <c r="EJ5" s="182" t="n"/>
      <c r="EK5" s="182" t="n"/>
      <c r="EL5" s="182" t="n"/>
      <c r="EM5" s="182" t="n"/>
      <c r="EN5" s="182" t="n"/>
      <c r="EO5" s="182" t="n"/>
      <c r="EP5" s="182" t="n"/>
      <c r="EQ5" s="182" t="n"/>
      <c r="ER5" s="182" t="n"/>
      <c r="ES5" s="182" t="n"/>
      <c r="ET5" s="182" t="n"/>
      <c r="EU5" s="182" t="n"/>
      <c r="EV5" s="182" t="n"/>
      <c r="EW5" s="182" t="n"/>
      <c r="EX5" s="182" t="n"/>
      <c r="EY5" s="182" t="n"/>
      <c r="EZ5" s="182" t="n"/>
      <c r="FA5" s="189" t="n">
        <v>139.21</v>
      </c>
      <c r="FB5" s="182" t="n"/>
      <c r="FC5" s="182" t="n"/>
      <c r="FD5" s="182" t="n"/>
      <c r="FE5" s="182" t="n"/>
      <c r="FF5" s="182" t="n"/>
      <c r="FG5" s="182" t="n"/>
      <c r="FH5" s="182" t="n"/>
      <c r="FI5" s="182" t="n"/>
      <c r="FJ5" s="182" t="n"/>
      <c r="FK5" s="182" t="n"/>
      <c r="FL5" s="182" t="n"/>
      <c r="FM5" s="182" t="n"/>
      <c r="FN5" s="189" t="n">
        <v>328.48</v>
      </c>
      <c r="FO5" s="182" t="n"/>
      <c r="FP5" s="182" t="n"/>
      <c r="FQ5" s="182" t="n"/>
      <c r="FR5" s="182" t="n"/>
      <c r="FS5" s="182" t="n"/>
      <c r="FT5" s="182" t="n"/>
      <c r="FU5" s="182" t="n"/>
      <c r="FV5" s="189" t="n">
        <v>2411.59</v>
      </c>
      <c r="FW5" s="182" t="n"/>
      <c r="FX5" s="189" t="n">
        <v>1293.89</v>
      </c>
      <c r="FY5" s="182" t="n"/>
      <c r="FZ5" s="182" t="n"/>
      <c r="GA5" s="182" t="n"/>
      <c r="GB5" s="182" t="n"/>
      <c r="GC5" s="182" t="n"/>
      <c r="GD5" s="182" t="n"/>
      <c r="GE5" s="182" t="n"/>
      <c r="GF5" s="182" t="n"/>
      <c r="GG5" s="189" t="n">
        <v>60.25</v>
      </c>
      <c r="GH5" s="182" t="n"/>
      <c r="GI5" s="182" t="n"/>
      <c r="GJ5" s="182" t="n"/>
      <c r="GK5" s="182" t="n"/>
      <c r="GL5" s="189" t="n">
        <v>111.11</v>
      </c>
      <c r="GM5" s="182" t="n"/>
      <c r="GN5" s="182" t="n"/>
      <c r="GO5" s="182" t="n"/>
      <c r="GP5" s="182" t="n"/>
      <c r="GQ5" s="182" t="n"/>
      <c r="GR5" s="184" t="n"/>
      <c r="GS5" s="182" t="n"/>
      <c r="GT5" s="185">
        <f>SUM(F5:GS5)</f>
        <v/>
      </c>
      <c r="GU5" s="186">
        <f>E5-GT5</f>
        <v/>
      </c>
    </row>
    <row r="6" ht="18" customHeight="1">
      <c r="A6" s="5" t="n">
        <v>5</v>
      </c>
      <c r="B6" s="179" t="n">
        <v>44718</v>
      </c>
      <c r="C6" s="68" t="inlineStr">
        <is>
          <t>7-732-32207</t>
        </is>
      </c>
      <c r="D6" s="180" t="n">
        <v>44672</v>
      </c>
      <c r="E6" s="181" t="n">
        <v>1827.14</v>
      </c>
      <c r="F6" s="189" t="n">
        <v>65.90000000000001</v>
      </c>
      <c r="G6" s="182" t="n"/>
      <c r="H6" s="182" t="n"/>
      <c r="I6" s="182" t="n"/>
      <c r="J6" s="182" t="n"/>
      <c r="K6" s="182" t="n"/>
      <c r="L6" s="182" t="n"/>
      <c r="M6" s="182" t="n"/>
      <c r="N6" s="182" t="n"/>
      <c r="O6" s="189" t="n">
        <v>13.09</v>
      </c>
      <c r="P6" s="182" t="n"/>
      <c r="Q6" s="182" t="n"/>
      <c r="R6" s="189" t="n">
        <v>18.28</v>
      </c>
      <c r="S6" s="182" t="n"/>
      <c r="T6" s="182" t="n"/>
      <c r="U6" s="182" t="n"/>
      <c r="V6" s="182" t="n"/>
      <c r="W6" s="189" t="n">
        <v>24.27</v>
      </c>
      <c r="X6" s="189" t="n">
        <v>188.48</v>
      </c>
      <c r="Y6" s="182" t="n"/>
      <c r="Z6" s="182" t="n"/>
      <c r="AA6" s="182" t="n"/>
      <c r="AB6" s="182" t="n"/>
      <c r="AC6" s="189" t="n">
        <v>15.07</v>
      </c>
      <c r="AD6" s="182" t="n"/>
      <c r="AE6" s="182" t="n"/>
      <c r="AF6" s="189" t="n">
        <v>11.45</v>
      </c>
      <c r="AG6" s="182" t="n"/>
      <c r="AH6" s="182" t="n"/>
      <c r="AI6" s="189" t="n">
        <v>23.28</v>
      </c>
      <c r="AJ6" s="182" t="n"/>
      <c r="AK6" s="182" t="n"/>
      <c r="AL6" s="182" t="n"/>
      <c r="AM6" s="182" t="n"/>
      <c r="AN6" s="189" t="n">
        <v>18.02</v>
      </c>
      <c r="AO6" s="182" t="n"/>
      <c r="AP6" s="182" t="n"/>
      <c r="AQ6" s="189" t="n">
        <v>34.66</v>
      </c>
      <c r="AR6" s="182" t="n"/>
      <c r="AS6" s="182" t="n"/>
      <c r="AT6" s="189" t="n">
        <v>94.3</v>
      </c>
      <c r="AU6" s="182" t="n"/>
      <c r="AV6" s="182" t="n"/>
      <c r="AW6" s="182" t="n"/>
      <c r="AX6" s="182" t="n"/>
      <c r="AY6" s="182" t="n"/>
      <c r="AZ6" s="182" t="n"/>
      <c r="BA6" s="182" t="n"/>
      <c r="BB6" s="182" t="n"/>
      <c r="BC6" s="182" t="n"/>
      <c r="BD6" s="182" t="n"/>
      <c r="BE6" s="182" t="n"/>
      <c r="BF6" s="182" t="n"/>
      <c r="BG6" s="182" t="n"/>
      <c r="BH6" s="182" t="n"/>
      <c r="BI6" s="182" t="n"/>
      <c r="BJ6" s="182" t="n"/>
      <c r="BK6" s="182" t="n"/>
      <c r="BL6" s="182" t="n"/>
      <c r="BM6" s="182" t="n"/>
      <c r="BN6" s="182" t="n"/>
      <c r="BO6" s="182" t="n"/>
      <c r="BP6" s="182" t="n"/>
      <c r="BQ6" s="189" t="n">
        <v>21.2</v>
      </c>
      <c r="BR6" s="182" t="n"/>
      <c r="BS6" s="182" t="n"/>
      <c r="BT6" s="182" t="n"/>
      <c r="BU6" s="182" t="n"/>
      <c r="BV6" s="189" t="n">
        <v>11.37</v>
      </c>
      <c r="BW6" s="182" t="n"/>
      <c r="BX6" s="182" t="n"/>
      <c r="BY6" s="189" t="n">
        <v>14.34</v>
      </c>
      <c r="BZ6" s="182" t="n"/>
      <c r="CA6" s="182" t="n"/>
      <c r="CB6" s="182" t="n"/>
      <c r="CC6" s="182" t="n"/>
      <c r="CD6" s="189" t="n">
        <v>24.43</v>
      </c>
      <c r="CE6" s="189" t="n">
        <v>38.2</v>
      </c>
      <c r="CF6" s="182" t="n"/>
      <c r="CG6" s="182" t="n"/>
      <c r="CH6" s="182" t="n"/>
      <c r="CI6" s="182" t="n"/>
      <c r="CJ6" s="189" t="n">
        <v>54.08</v>
      </c>
      <c r="CK6" s="189" t="n">
        <v>13.86</v>
      </c>
      <c r="CL6" s="189" t="n">
        <v>6.56</v>
      </c>
      <c r="CM6" s="182" t="n"/>
      <c r="CN6" s="182" t="n"/>
      <c r="CO6" s="182" t="n"/>
      <c r="CP6" s="189" t="n">
        <v>18.28</v>
      </c>
      <c r="CQ6" s="182" t="n"/>
      <c r="CR6" s="189" t="n">
        <v>14.36</v>
      </c>
      <c r="CS6" s="182" t="n"/>
      <c r="CT6" s="182" t="n"/>
      <c r="CU6" s="182" t="n"/>
      <c r="CV6" s="189" t="n">
        <v>6.55</v>
      </c>
      <c r="CW6" s="182" t="n"/>
      <c r="CX6" s="182" t="n"/>
      <c r="CY6" s="189" t="n">
        <v>120.29</v>
      </c>
      <c r="CZ6" s="182" t="n"/>
      <c r="DA6" s="182" t="n"/>
      <c r="DB6" s="182" t="n"/>
      <c r="DC6" s="182" t="n"/>
      <c r="DD6" s="182" t="n"/>
      <c r="DE6" s="182" t="n"/>
      <c r="DF6" s="189" t="n">
        <v>99.58</v>
      </c>
      <c r="DG6" s="182" t="n"/>
      <c r="DH6" s="182" t="n"/>
      <c r="DI6" s="189" t="n">
        <v>34.55</v>
      </c>
      <c r="DJ6" s="182" t="n"/>
      <c r="DK6" s="182" t="n"/>
      <c r="DL6" s="182" t="n"/>
      <c r="DM6" s="189" t="n">
        <v>82.05</v>
      </c>
      <c r="DN6" s="182" t="n"/>
      <c r="DO6" s="182" t="n"/>
      <c r="DP6" s="189" t="n">
        <v>132.88</v>
      </c>
      <c r="DQ6" s="182" t="n"/>
      <c r="DR6" s="182" t="n"/>
      <c r="DS6" s="182" t="n"/>
      <c r="DT6" s="182" t="n"/>
      <c r="DU6" s="182" t="n"/>
      <c r="DV6" s="182" t="n"/>
      <c r="DW6" s="182" t="n"/>
      <c r="DX6" s="182" t="n"/>
      <c r="DY6" s="189" t="n">
        <v>39.93</v>
      </c>
      <c r="DZ6" s="182" t="n"/>
      <c r="EA6" s="182" t="n"/>
      <c r="EB6" s="182" t="n"/>
      <c r="EC6" s="189" t="n">
        <v>39.91</v>
      </c>
      <c r="ED6" s="189" t="n">
        <v>79.92</v>
      </c>
      <c r="EE6" s="182" t="n"/>
      <c r="EF6" s="182" t="n"/>
      <c r="EG6" s="182" t="n"/>
      <c r="EH6" s="182" t="n"/>
      <c r="EI6" s="182" t="n"/>
      <c r="EJ6" s="182" t="n"/>
      <c r="EK6" s="182" t="n"/>
      <c r="EL6" s="182" t="n"/>
      <c r="EM6" s="182" t="n"/>
      <c r="EN6" s="182" t="n"/>
      <c r="EO6" s="182" t="n"/>
      <c r="EP6" s="182" t="n"/>
      <c r="EQ6" s="182" t="n"/>
      <c r="ER6" s="182" t="n"/>
      <c r="ES6" s="182" t="n"/>
      <c r="ET6" s="182" t="n"/>
      <c r="EU6" s="182" t="n"/>
      <c r="EV6" s="182" t="n"/>
      <c r="EW6" s="182" t="n"/>
      <c r="EX6" s="182" t="n"/>
      <c r="EY6" s="182" t="n"/>
      <c r="EZ6" s="189" t="n">
        <v>25.43</v>
      </c>
      <c r="FA6" s="182" t="n"/>
      <c r="FB6" s="182" t="n"/>
      <c r="FC6" s="182" t="n"/>
      <c r="FD6" s="182" t="n"/>
      <c r="FE6" s="182" t="n"/>
      <c r="FF6" s="189" t="n">
        <v>19.59</v>
      </c>
      <c r="FG6" s="182" t="n"/>
      <c r="FH6" s="182" t="n"/>
      <c r="FI6" s="182" t="n"/>
      <c r="FJ6" s="182" t="n"/>
      <c r="FK6" s="182" t="n"/>
      <c r="FL6" s="182" t="n"/>
      <c r="FM6" s="182" t="n"/>
      <c r="FN6" s="182" t="n"/>
      <c r="FO6" s="182" t="n"/>
      <c r="FP6" s="189" t="n">
        <v>6.52</v>
      </c>
      <c r="FQ6" s="182" t="n"/>
      <c r="FR6" s="182" t="n"/>
      <c r="FS6" s="182" t="n"/>
      <c r="FT6" s="182" t="n"/>
      <c r="FU6" s="182" t="n"/>
      <c r="FV6" s="189" t="n">
        <v>13.75</v>
      </c>
      <c r="FW6" s="189" t="n">
        <v>13.75</v>
      </c>
      <c r="FX6" s="189" t="n">
        <v>79.47</v>
      </c>
      <c r="FY6" s="182" t="n"/>
      <c r="FZ6" s="189" t="n">
        <v>154.24</v>
      </c>
      <c r="GA6" s="182" t="n"/>
      <c r="GB6" s="182" t="n"/>
      <c r="GC6" s="182" t="n"/>
      <c r="GD6" s="182" t="n"/>
      <c r="GE6" s="182" t="n"/>
      <c r="GF6" s="182" t="n"/>
      <c r="GG6" s="189" t="n">
        <v>11.37</v>
      </c>
      <c r="GH6" s="182" t="n"/>
      <c r="GI6" s="189" t="n">
        <v>20.32</v>
      </c>
      <c r="GJ6" s="182" t="n"/>
      <c r="GK6" s="182" t="n"/>
      <c r="GL6" s="189" t="n">
        <v>50.69</v>
      </c>
      <c r="GM6" s="182" t="n"/>
      <c r="GN6" s="182" t="n"/>
      <c r="GO6" s="182" t="n"/>
      <c r="GP6" s="189" t="n">
        <v>54.12</v>
      </c>
      <c r="GQ6" s="189" t="n">
        <v>18.75</v>
      </c>
      <c r="GR6" s="184" t="n"/>
      <c r="GS6" s="182" t="n"/>
      <c r="GT6" s="185">
        <f>SUM(F6:GS6)</f>
        <v/>
      </c>
      <c r="GU6" s="186">
        <f>E6-GT6</f>
        <v/>
      </c>
    </row>
    <row r="7" ht="18" customHeight="1">
      <c r="A7" s="5" t="n">
        <v>6</v>
      </c>
      <c r="B7" s="179" t="n">
        <v>44718</v>
      </c>
      <c r="C7" s="68" t="inlineStr">
        <is>
          <t>3-488-15271</t>
        </is>
      </c>
      <c r="D7" s="180" t="n">
        <v>44673</v>
      </c>
      <c r="E7" s="181" t="n">
        <v>8843.99</v>
      </c>
      <c r="F7" s="182" t="n"/>
      <c r="G7" s="182" t="n"/>
      <c r="H7" s="182" t="n"/>
      <c r="I7" s="182" t="n"/>
      <c r="J7" s="182" t="n"/>
      <c r="K7" s="182" t="n"/>
      <c r="L7" s="182" t="n"/>
      <c r="M7" s="182" t="n"/>
      <c r="N7" s="182" t="n"/>
      <c r="O7" s="189" t="n">
        <v>231.08</v>
      </c>
      <c r="P7" s="182" t="n"/>
      <c r="Q7" s="182" t="n"/>
      <c r="R7" s="182" t="n"/>
      <c r="S7" s="182" t="n"/>
      <c r="T7" s="182" t="n"/>
      <c r="U7" s="182" t="n"/>
      <c r="V7" s="182" t="n"/>
      <c r="W7" s="189" t="n">
        <v>116.11</v>
      </c>
      <c r="X7" s="182" t="n"/>
      <c r="Y7" s="182" t="n"/>
      <c r="Z7" s="182" t="n"/>
      <c r="AA7" s="182" t="n"/>
      <c r="AB7" s="182" t="n"/>
      <c r="AC7" s="182" t="n"/>
      <c r="AD7" s="182" t="n"/>
      <c r="AE7" s="182" t="n"/>
      <c r="AF7" s="182" t="n"/>
      <c r="AG7" s="189" t="n">
        <v>329.02</v>
      </c>
      <c r="AH7" s="182" t="n"/>
      <c r="AI7" s="182" t="n"/>
      <c r="AJ7" s="182" t="n"/>
      <c r="AK7" s="182" t="n"/>
      <c r="AL7" s="182" t="n"/>
      <c r="AM7" s="182" t="n"/>
      <c r="AN7" s="189" t="n">
        <v>132.44</v>
      </c>
      <c r="AO7" s="182" t="n"/>
      <c r="AP7" s="182" t="n"/>
      <c r="AQ7" s="189" t="n">
        <v>735.22</v>
      </c>
      <c r="AR7" s="182" t="n"/>
      <c r="AS7" s="182" t="n"/>
      <c r="AT7" s="182" t="n"/>
      <c r="AU7" s="182" t="n"/>
      <c r="AV7" s="182" t="n"/>
      <c r="AW7" s="182" t="n"/>
      <c r="AX7" s="182" t="n"/>
      <c r="AY7" s="182" t="n"/>
      <c r="AZ7" s="182" t="n"/>
      <c r="BA7" s="182" t="n"/>
      <c r="BB7" s="182" t="n"/>
      <c r="BC7" s="182" t="n"/>
      <c r="BD7" s="182" t="n"/>
      <c r="BE7" s="182" t="n"/>
      <c r="BF7" s="182" t="n"/>
      <c r="BG7" s="182" t="n"/>
      <c r="BH7" s="182" t="n"/>
      <c r="BI7" s="182" t="n"/>
      <c r="BJ7" s="182" t="n"/>
      <c r="BK7" s="182" t="n"/>
      <c r="BL7" s="182" t="n"/>
      <c r="BM7" s="182" t="n"/>
      <c r="BN7" s="182" t="n"/>
      <c r="BO7" s="182" t="n"/>
      <c r="BP7" s="182" t="n"/>
      <c r="BQ7" s="189" t="n">
        <v>574.52</v>
      </c>
      <c r="BR7" s="182" t="n"/>
      <c r="BS7" s="182" t="n"/>
      <c r="BT7" s="182" t="n">
        <v>110.02</v>
      </c>
      <c r="BU7" s="182" t="n"/>
      <c r="BV7" s="182" t="n"/>
      <c r="BW7" s="182" t="n"/>
      <c r="BX7" s="182" t="n"/>
      <c r="BY7" s="182" t="n"/>
      <c r="BZ7" s="182" t="n"/>
      <c r="CA7" s="182" t="n"/>
      <c r="CB7" s="182" t="n"/>
      <c r="CC7" s="182" t="n"/>
      <c r="CD7" s="182" t="n"/>
      <c r="CE7" s="182" t="n">
        <v>85.92</v>
      </c>
      <c r="CF7" s="182" t="n"/>
      <c r="CG7" s="182" t="n"/>
      <c r="CH7" s="182" t="n"/>
      <c r="CI7" s="182" t="n"/>
      <c r="CJ7" s="189" t="n">
        <v>197.59</v>
      </c>
      <c r="CK7" s="182" t="n"/>
      <c r="CL7" s="182" t="n"/>
      <c r="CM7" s="182" t="n"/>
      <c r="CN7" s="189" t="n">
        <v>190.95</v>
      </c>
      <c r="CO7" s="182" t="n"/>
      <c r="CP7" s="182" t="n"/>
      <c r="CQ7" s="182" t="n"/>
      <c r="CR7" s="182" t="n"/>
      <c r="CS7" s="182" t="n"/>
      <c r="CT7" s="182" t="n"/>
      <c r="CU7" s="182" t="n"/>
      <c r="CV7" s="182" t="n"/>
      <c r="CW7" s="182" t="n"/>
      <c r="CX7" s="182" t="n"/>
      <c r="CY7" s="182" t="n"/>
      <c r="CZ7" s="182" t="n"/>
      <c r="DA7" s="182" t="n"/>
      <c r="DB7" s="182" t="n"/>
      <c r="DC7" s="182" t="n"/>
      <c r="DD7" s="182" t="n"/>
      <c r="DE7" s="182" t="n"/>
      <c r="DF7" s="182" t="n"/>
      <c r="DG7" s="182" t="n"/>
      <c r="DH7" s="182" t="n"/>
      <c r="DI7" s="182" t="n"/>
      <c r="DJ7" s="182" t="n"/>
      <c r="DK7" s="182" t="n"/>
      <c r="DL7" s="182" t="n"/>
      <c r="DM7" s="182" t="n"/>
      <c r="DN7" s="182" t="n"/>
      <c r="DO7" s="182" t="n"/>
      <c r="DP7" s="189" t="n">
        <v>584.8099999999999</v>
      </c>
      <c r="DQ7" s="189" t="n">
        <v>2831.58</v>
      </c>
      <c r="DR7" s="182" t="n"/>
      <c r="DS7" s="182" t="n"/>
      <c r="DT7" s="182" t="n"/>
      <c r="DU7" s="182" t="n"/>
      <c r="DV7" s="182" t="n"/>
      <c r="DW7" s="182" t="n"/>
      <c r="DX7" s="189" t="n">
        <v>715.2</v>
      </c>
      <c r="DY7" s="189" t="n">
        <v>225.15</v>
      </c>
      <c r="DZ7" s="189" t="n">
        <v>116.11</v>
      </c>
      <c r="EA7" s="182" t="n"/>
      <c r="EB7" s="182" t="n"/>
      <c r="EC7" s="182" t="n">
        <v>85.08</v>
      </c>
      <c r="ED7" s="182" t="n"/>
      <c r="EE7" s="182" t="n"/>
      <c r="EF7" s="182" t="n"/>
      <c r="EG7" s="182" t="n"/>
      <c r="EH7" s="182" t="n"/>
      <c r="EI7" s="182" t="n"/>
      <c r="EJ7" s="182" t="n"/>
      <c r="EK7" s="182" t="n"/>
      <c r="EL7" s="182" t="n"/>
      <c r="EM7" s="182" t="n"/>
      <c r="EN7" s="182" t="n"/>
      <c r="EO7" s="182" t="n"/>
      <c r="EP7" s="182" t="n"/>
      <c r="EQ7" s="182" t="n"/>
      <c r="ER7" s="182" t="n"/>
      <c r="ES7" s="182" t="n"/>
      <c r="ET7" s="182" t="n"/>
      <c r="EU7" s="182" t="n"/>
      <c r="EV7" s="182" t="n"/>
      <c r="EW7" s="182" t="n"/>
      <c r="EX7" s="182" t="n"/>
      <c r="EY7" s="182" t="n"/>
      <c r="EZ7" s="182" t="n"/>
      <c r="FA7" s="182" t="n"/>
      <c r="FB7" s="182" t="n"/>
      <c r="FC7" s="182" t="n"/>
      <c r="FD7" s="182" t="n"/>
      <c r="FE7" s="182" t="n"/>
      <c r="FF7" s="182" t="n"/>
      <c r="FG7" s="182" t="n"/>
      <c r="FH7" s="182" t="n"/>
      <c r="FI7" s="182" t="n"/>
      <c r="FJ7" s="182" t="n"/>
      <c r="FK7" s="182" t="n"/>
      <c r="FL7" s="182" t="n"/>
      <c r="FM7" s="182" t="n"/>
      <c r="FN7" s="182" t="n"/>
      <c r="FO7" s="182" t="n"/>
      <c r="FP7" s="182" t="n"/>
      <c r="FQ7" s="182" t="n"/>
      <c r="FR7" s="182" t="n"/>
      <c r="FS7" s="182" t="n"/>
      <c r="FT7" s="182" t="n"/>
      <c r="FU7" s="182" t="n"/>
      <c r="FV7" s="189" t="n">
        <v>474.28</v>
      </c>
      <c r="FW7" s="182" t="n"/>
      <c r="FX7" s="189" t="n">
        <v>136.11</v>
      </c>
      <c r="FY7" s="182" t="n"/>
      <c r="FZ7" s="182" t="n"/>
      <c r="GA7" s="182" t="n"/>
      <c r="GB7" s="182" t="n"/>
      <c r="GC7" s="182" t="n"/>
      <c r="GD7" s="182" t="n"/>
      <c r="GE7" s="182" t="n"/>
      <c r="GF7" s="182" t="n"/>
      <c r="GG7" s="189" t="n">
        <v>554.38</v>
      </c>
      <c r="GH7" s="182" t="n"/>
      <c r="GI7" s="189" t="n">
        <v>195.47</v>
      </c>
      <c r="GJ7" s="182" t="n"/>
      <c r="GK7" s="182" t="n"/>
      <c r="GL7" s="189" t="n">
        <v>222.95</v>
      </c>
      <c r="GM7" s="182" t="n"/>
      <c r="GN7" s="182" t="n"/>
      <c r="GO7" s="182" t="n"/>
      <c r="GP7" s="182" t="n"/>
      <c r="GQ7" s="182" t="n"/>
      <c r="GR7" s="184" t="n"/>
      <c r="GS7" s="182" t="n"/>
      <c r="GT7" s="185">
        <f>SUM(F7:GS7)</f>
        <v/>
      </c>
      <c r="GU7" s="186">
        <f>E7-GT7</f>
        <v/>
      </c>
    </row>
    <row r="8" ht="18" customHeight="1">
      <c r="A8" s="5" t="n">
        <v>7</v>
      </c>
      <c r="B8" s="179" t="n">
        <v>44718</v>
      </c>
      <c r="C8" s="68" t="inlineStr">
        <is>
          <t>3-490-45901</t>
        </is>
      </c>
      <c r="D8" s="180" t="n">
        <v>44680</v>
      </c>
      <c r="E8" s="181" t="n">
        <v>12545.24</v>
      </c>
      <c r="F8" s="189" t="n">
        <v>603.51</v>
      </c>
      <c r="G8" s="182" t="n"/>
      <c r="H8" s="182" t="n"/>
      <c r="I8" s="189" t="n">
        <v>171.1</v>
      </c>
      <c r="J8" s="182" t="n"/>
      <c r="K8" s="182" t="n"/>
      <c r="L8" s="182" t="n"/>
      <c r="M8" s="182" t="n"/>
      <c r="N8" s="182" t="n"/>
      <c r="O8" s="182" t="n"/>
      <c r="P8" s="182" t="n"/>
      <c r="Q8" s="182" t="n"/>
      <c r="R8" s="182" t="n"/>
      <c r="S8" s="189" t="n">
        <v>223.32</v>
      </c>
      <c r="T8" s="182" t="n"/>
      <c r="U8" s="182" t="n"/>
      <c r="V8" s="182" t="n"/>
      <c r="W8" s="182" t="n"/>
      <c r="X8" s="182" t="n"/>
      <c r="Y8" s="182" t="n"/>
      <c r="Z8" s="182" t="n"/>
      <c r="AA8" s="182" t="n"/>
      <c r="AB8" s="182" t="n"/>
      <c r="AC8" s="182" t="n"/>
      <c r="AD8" s="189" t="n">
        <v>110.21</v>
      </c>
      <c r="AE8" s="182" t="n"/>
      <c r="AF8" s="182" t="n"/>
      <c r="AG8" s="182" t="n"/>
      <c r="AH8" s="182" t="n"/>
      <c r="AI8" s="182" t="n"/>
      <c r="AJ8" s="189" t="n">
        <v>402.24</v>
      </c>
      <c r="AK8" s="182" t="n"/>
      <c r="AL8" s="182" t="n"/>
      <c r="AM8" s="182" t="n"/>
      <c r="AN8" s="189" t="n">
        <v>129.35</v>
      </c>
      <c r="AO8" s="182" t="n"/>
      <c r="AP8" s="182" t="n"/>
      <c r="AQ8" s="182" t="n"/>
      <c r="AR8" s="182" t="n"/>
      <c r="AS8" s="182" t="n"/>
      <c r="AT8" s="182" t="n"/>
      <c r="AU8" s="182" t="n"/>
      <c r="AV8" s="182" t="n"/>
      <c r="AW8" s="182" t="n"/>
      <c r="AX8" s="182" t="n"/>
      <c r="AY8" s="182" t="n"/>
      <c r="AZ8" s="182" t="n"/>
      <c r="BA8" s="182" t="n"/>
      <c r="BB8" s="182" t="n"/>
      <c r="BC8" s="182" t="n"/>
      <c r="BD8" s="182" t="n"/>
      <c r="BE8" s="182" t="n"/>
      <c r="BF8" s="182" t="n"/>
      <c r="BG8" s="182" t="n"/>
      <c r="BH8" s="182" t="n"/>
      <c r="BI8" s="182" t="n"/>
      <c r="BJ8" s="189" t="n">
        <v>148.81</v>
      </c>
      <c r="BK8" s="182" t="n"/>
      <c r="BL8" s="182" t="n"/>
      <c r="BM8" s="182" t="n"/>
      <c r="BN8" s="182" t="n"/>
      <c r="BO8" s="182" t="n"/>
      <c r="BP8" s="182" t="n"/>
      <c r="BQ8" s="189" t="n">
        <v>1755.85</v>
      </c>
      <c r="BR8" s="182" t="n"/>
      <c r="BS8" s="182" t="n"/>
      <c r="BT8" s="182" t="n"/>
      <c r="BU8" s="182" t="n"/>
      <c r="BV8" s="182" t="n"/>
      <c r="BW8" s="182" t="n"/>
      <c r="BX8" s="189" t="n">
        <v>189.39</v>
      </c>
      <c r="BY8" s="182" t="n"/>
      <c r="BZ8" s="182" t="n"/>
      <c r="CA8" s="182" t="n"/>
      <c r="CB8" s="182" t="n"/>
      <c r="CC8" s="182" t="n"/>
      <c r="CD8" s="182" t="n"/>
      <c r="CE8" s="182" t="n"/>
      <c r="CF8" s="182" t="n"/>
      <c r="CG8" s="182" t="n"/>
      <c r="CH8" s="189" t="n">
        <v>148.82</v>
      </c>
      <c r="CI8" s="182" t="n"/>
      <c r="CJ8" s="189" t="n">
        <v>189.08</v>
      </c>
      <c r="CK8" s="182" t="n"/>
      <c r="CL8" s="182" t="n"/>
      <c r="CM8" s="182" t="n"/>
      <c r="CN8" s="182" t="n"/>
      <c r="CO8" s="182" t="n"/>
      <c r="CP8" s="182" t="n"/>
      <c r="CQ8" s="182" t="n"/>
      <c r="CR8" s="182" t="n"/>
      <c r="CS8" s="182" t="n"/>
      <c r="CT8" s="182" t="n"/>
      <c r="CU8" s="182" t="n"/>
      <c r="CV8" s="182" t="n"/>
      <c r="CW8" s="182" t="n"/>
      <c r="CX8" s="189" t="n">
        <v>131.14</v>
      </c>
      <c r="CY8" s="182" t="n"/>
      <c r="CZ8" s="182" t="n"/>
      <c r="DA8" s="182" t="n"/>
      <c r="DB8" s="182" t="n"/>
      <c r="DC8" s="182" t="n"/>
      <c r="DD8" s="189" t="n">
        <v>486.05</v>
      </c>
      <c r="DE8" s="182" t="n"/>
      <c r="DF8" s="189" t="n">
        <v>132.76</v>
      </c>
      <c r="DG8" s="182" t="n"/>
      <c r="DH8" s="182" t="n"/>
      <c r="DI8" s="182" t="n"/>
      <c r="DJ8" s="182" t="n"/>
      <c r="DK8" s="182" t="n"/>
      <c r="DL8" s="182" t="n"/>
      <c r="DM8" s="189" t="n">
        <v>1542.4</v>
      </c>
      <c r="DN8" s="189" t="n">
        <v>110.6</v>
      </c>
      <c r="DO8" s="182" t="n"/>
      <c r="DP8" s="189" t="n">
        <v>338.38</v>
      </c>
      <c r="DQ8" s="182" t="n"/>
      <c r="DR8" s="182" t="n"/>
      <c r="DS8" s="182" t="n"/>
      <c r="DT8" s="182" t="n"/>
      <c r="DU8" s="182" t="n"/>
      <c r="DV8" s="189" t="n">
        <v>163.7</v>
      </c>
      <c r="DW8" s="182" t="n"/>
      <c r="DX8" s="182" t="n"/>
      <c r="DY8" s="189" t="n">
        <v>503.65</v>
      </c>
      <c r="DZ8" s="189" t="n">
        <v>223.32</v>
      </c>
      <c r="EA8" s="182" t="n"/>
      <c r="EB8" s="182" t="n"/>
      <c r="EC8" s="189" t="n">
        <v>437.37</v>
      </c>
      <c r="ED8" s="189" t="n">
        <v>148.82</v>
      </c>
      <c r="EE8" s="182" t="n"/>
      <c r="EF8" s="182" t="n"/>
      <c r="EG8" s="182" t="n"/>
      <c r="EH8" s="189" t="n">
        <v>498.76</v>
      </c>
      <c r="EI8" s="182" t="n"/>
      <c r="EJ8" s="182" t="n"/>
      <c r="EK8" s="182" t="n"/>
      <c r="EL8" s="182" t="n"/>
      <c r="EM8" s="182" t="n"/>
      <c r="EN8" s="182" t="n"/>
      <c r="EO8" s="182" t="n"/>
      <c r="EP8" s="182" t="n"/>
      <c r="EQ8" s="182" t="n"/>
      <c r="ER8" s="182" t="n"/>
      <c r="ES8" s="182" t="n"/>
      <c r="ET8" s="182" t="n"/>
      <c r="EU8" s="182" t="n"/>
      <c r="EV8" s="182" t="n"/>
      <c r="EW8" s="182" t="n"/>
      <c r="EX8" s="182" t="n"/>
      <c r="EY8" s="189" t="n">
        <v>115.86</v>
      </c>
      <c r="EZ8" s="182" t="n"/>
      <c r="FA8" s="182" t="n"/>
      <c r="FB8" s="189" t="n">
        <v>116.64</v>
      </c>
      <c r="FC8" s="189" t="n">
        <v>131.14</v>
      </c>
      <c r="FD8" s="182" t="n"/>
      <c r="FE8" s="182" t="n"/>
      <c r="FF8" s="189" t="n">
        <v>63.36</v>
      </c>
      <c r="FG8" s="182" t="n"/>
      <c r="FH8" s="189" t="n">
        <v>2074.94</v>
      </c>
      <c r="FI8" s="182" t="n"/>
      <c r="FJ8" s="182" t="n"/>
      <c r="FK8" s="182" t="n"/>
      <c r="FL8" s="182" t="n"/>
      <c r="FM8" s="182" t="n"/>
      <c r="FN8" s="182" t="n"/>
      <c r="FO8" s="182" t="n"/>
      <c r="FP8" s="182" t="n"/>
      <c r="FQ8" s="182" t="n"/>
      <c r="FR8" s="182" t="n"/>
      <c r="FS8" s="182" t="n"/>
      <c r="FT8" s="182" t="n"/>
      <c r="FU8" s="182" t="n"/>
      <c r="FV8" s="189" t="n">
        <v>397.24</v>
      </c>
      <c r="FW8" s="182" t="n"/>
      <c r="FX8" s="182" t="n"/>
      <c r="FY8" s="182" t="n"/>
      <c r="FZ8" s="189" t="n">
        <v>131.14</v>
      </c>
      <c r="GA8" s="182" t="n"/>
      <c r="GB8" s="189" t="n">
        <v>409.75</v>
      </c>
      <c r="GC8" s="182" t="n"/>
      <c r="GD8" s="182" t="n"/>
      <c r="GE8" s="182" t="n"/>
      <c r="GF8" s="182" t="n"/>
      <c r="GG8" s="182" t="n"/>
      <c r="GH8" s="182" t="n"/>
      <c r="GI8" s="189" t="n">
        <v>122.66</v>
      </c>
      <c r="GJ8" s="182" t="n"/>
      <c r="GK8" s="189" t="n">
        <v>193.88</v>
      </c>
      <c r="GL8" s="182" t="n"/>
      <c r="GM8" s="182" t="n"/>
      <c r="GN8" s="182" t="n"/>
      <c r="GO8" s="182" t="n"/>
      <c r="GP8" s="182" t="n"/>
      <c r="GQ8" s="182" t="n"/>
      <c r="GR8" s="184" t="n"/>
      <c r="GS8" s="182" t="n"/>
      <c r="GT8" s="185">
        <f>SUM(F8:GS8)</f>
        <v/>
      </c>
      <c r="GU8" s="186">
        <f>E8-GT8</f>
        <v/>
      </c>
    </row>
    <row r="9" ht="18" customHeight="1">
      <c r="A9" s="5" t="n">
        <v>8</v>
      </c>
      <c r="B9" s="179" t="n">
        <v>44718</v>
      </c>
      <c r="C9" s="68" t="inlineStr">
        <is>
          <t>7-762-94138</t>
        </is>
      </c>
      <c r="D9" s="180" t="n">
        <v>44700</v>
      </c>
      <c r="E9" s="181" t="n">
        <v>6.53</v>
      </c>
      <c r="F9" s="182" t="n"/>
      <c r="G9" s="182" t="n"/>
      <c r="H9" s="182" t="n"/>
      <c r="I9" s="182" t="n"/>
      <c r="J9" s="182" t="n"/>
      <c r="K9" s="182" t="n"/>
      <c r="L9" s="182" t="n"/>
      <c r="M9" s="182" t="n"/>
      <c r="N9" s="182" t="n"/>
      <c r="O9" s="182" t="n"/>
      <c r="P9" s="182" t="n"/>
      <c r="Q9" s="182" t="n"/>
      <c r="R9" s="182" t="n"/>
      <c r="S9" s="182" t="n"/>
      <c r="T9" s="189" t="n">
        <v>6.53</v>
      </c>
      <c r="U9" s="182" t="n"/>
      <c r="V9" s="182" t="n"/>
      <c r="W9" s="182" t="n"/>
      <c r="X9" s="182" t="n"/>
      <c r="Y9" s="182" t="n"/>
      <c r="Z9" s="182" t="n"/>
      <c r="AA9" s="182" t="n"/>
      <c r="AB9" s="182" t="n"/>
      <c r="AC9" s="182" t="n"/>
      <c r="AD9" s="182" t="n"/>
      <c r="AE9" s="182" t="n"/>
      <c r="AF9" s="182" t="n"/>
      <c r="AG9" s="182" t="n"/>
      <c r="AH9" s="182" t="n"/>
      <c r="AI9" s="182" t="n"/>
      <c r="AJ9" s="182" t="n"/>
      <c r="AK9" s="182" t="n"/>
      <c r="AL9" s="182" t="n"/>
      <c r="AM9" s="182" t="n"/>
      <c r="AN9" s="182" t="n"/>
      <c r="AO9" s="182" t="n"/>
      <c r="AP9" s="182" t="n"/>
      <c r="AQ9" s="182" t="n"/>
      <c r="AR9" s="182" t="n"/>
      <c r="AS9" s="182" t="n"/>
      <c r="AT9" s="182" t="n"/>
      <c r="AU9" s="182" t="n"/>
      <c r="AV9" s="182" t="n"/>
      <c r="AW9" s="182" t="n"/>
      <c r="AX9" s="182" t="n"/>
      <c r="AY9" s="182" t="n"/>
      <c r="AZ9" s="182" t="n"/>
      <c r="BA9" s="182" t="n"/>
      <c r="BB9" s="182" t="n"/>
      <c r="BC9" s="182" t="n"/>
      <c r="BD9" s="182" t="n"/>
      <c r="BE9" s="182" t="n"/>
      <c r="BF9" s="182" t="n"/>
      <c r="BG9" s="182" t="n"/>
      <c r="BH9" s="182" t="n"/>
      <c r="BI9" s="182" t="n"/>
      <c r="BJ9" s="182" t="n"/>
      <c r="BK9" s="182" t="n"/>
      <c r="BL9" s="182" t="n"/>
      <c r="BM9" s="182" t="n"/>
      <c r="BN9" s="182" t="n"/>
      <c r="BO9" s="182" t="n"/>
      <c r="BP9" s="182" t="n"/>
      <c r="BQ9" s="182" t="n"/>
      <c r="BR9" s="182" t="n"/>
      <c r="BS9" s="182" t="n"/>
      <c r="BT9" s="182" t="n"/>
      <c r="BU9" s="182" t="n"/>
      <c r="BV9" s="182" t="n"/>
      <c r="BW9" s="182" t="n"/>
      <c r="BX9" s="182" t="n"/>
      <c r="BY9" s="182" t="n"/>
      <c r="BZ9" s="182" t="n"/>
      <c r="CA9" s="182" t="n"/>
      <c r="CB9" s="182" t="n"/>
      <c r="CC9" s="182" t="n"/>
      <c r="CD9" s="182" t="n"/>
      <c r="CE9" s="182" t="n"/>
      <c r="CF9" s="182" t="n"/>
      <c r="CG9" s="182" t="n"/>
      <c r="CH9" s="182" t="n"/>
      <c r="CI9" s="182" t="n"/>
      <c r="CJ9" s="182" t="n"/>
      <c r="CK9" s="182" t="n"/>
      <c r="CL9" s="182" t="n"/>
      <c r="CM9" s="182" t="n"/>
      <c r="CN9" s="182" t="n"/>
      <c r="CO9" s="182" t="n"/>
      <c r="CP9" s="182" t="n"/>
      <c r="CQ9" s="182" t="n"/>
      <c r="CR9" s="182" t="n"/>
      <c r="CS9" s="182" t="n"/>
      <c r="CT9" s="182" t="n"/>
      <c r="CU9" s="182" t="n"/>
      <c r="CV9" s="182" t="n"/>
      <c r="CW9" s="182" t="n"/>
      <c r="CX9" s="182" t="n"/>
      <c r="CY9" s="182" t="n"/>
      <c r="CZ9" s="182" t="n"/>
      <c r="DA9" s="182" t="n"/>
      <c r="DB9" s="182" t="n"/>
      <c r="DC9" s="182" t="n"/>
      <c r="DD9" s="182" t="n"/>
      <c r="DE9" s="182" t="n"/>
      <c r="DF9" s="182" t="n"/>
      <c r="DG9" s="182" t="n"/>
      <c r="DH9" s="182" t="n"/>
      <c r="DI9" s="182" t="n"/>
      <c r="DJ9" s="182" t="n"/>
      <c r="DK9" s="182" t="n"/>
      <c r="DL9" s="182" t="n"/>
      <c r="DM9" s="182" t="n"/>
      <c r="DN9" s="182" t="n"/>
      <c r="DO9" s="182" t="n"/>
      <c r="DP9" s="182" t="n"/>
      <c r="DQ9" s="182" t="n"/>
      <c r="DR9" s="182" t="n"/>
      <c r="DS9" s="182" t="n"/>
      <c r="DT9" s="182" t="n"/>
      <c r="DU9" s="182" t="n"/>
      <c r="DV9" s="182" t="n"/>
      <c r="DW9" s="182" t="n"/>
      <c r="DX9" s="182" t="n"/>
      <c r="DY9" s="182" t="n"/>
      <c r="DZ9" s="182" t="n"/>
      <c r="EA9" s="182" t="n"/>
      <c r="EB9" s="182" t="n"/>
      <c r="EC9" s="182" t="n"/>
      <c r="ED9" s="182" t="n"/>
      <c r="EE9" s="182" t="n"/>
      <c r="EF9" s="182" t="n"/>
      <c r="EG9" s="182" t="n"/>
      <c r="EH9" s="182" t="n"/>
      <c r="EI9" s="182" t="n"/>
      <c r="EJ9" s="182" t="n"/>
      <c r="EK9" s="182" t="n"/>
      <c r="EL9" s="182" t="n"/>
      <c r="EM9" s="182" t="n"/>
      <c r="EN9" s="182" t="n"/>
      <c r="EO9" s="182" t="n"/>
      <c r="EP9" s="182" t="n"/>
      <c r="EQ9" s="182" t="n"/>
      <c r="ER9" s="182" t="n"/>
      <c r="ES9" s="182" t="n"/>
      <c r="ET9" s="182" t="n"/>
      <c r="EU9" s="182" t="n"/>
      <c r="EV9" s="182" t="n"/>
      <c r="EW9" s="182" t="n"/>
      <c r="EX9" s="182" t="n"/>
      <c r="EY9" s="182" t="n"/>
      <c r="EZ9" s="182" t="n"/>
      <c r="FA9" s="182" t="n"/>
      <c r="FB9" s="182" t="n"/>
      <c r="FC9" s="182" t="n"/>
      <c r="FD9" s="182" t="n"/>
      <c r="FE9" s="182" t="n"/>
      <c r="FF9" s="182" t="n"/>
      <c r="FG9" s="182" t="n"/>
      <c r="FH9" s="182" t="n"/>
      <c r="FI9" s="182" t="n"/>
      <c r="FJ9" s="182" t="n"/>
      <c r="FK9" s="182" t="n"/>
      <c r="FL9" s="182" t="n"/>
      <c r="FM9" s="182" t="n"/>
      <c r="FN9" s="182" t="n"/>
      <c r="FO9" s="182" t="n"/>
      <c r="FP9" s="182" t="n"/>
      <c r="FQ9" s="182" t="n"/>
      <c r="FR9" s="182" t="n"/>
      <c r="FS9" s="182" t="n"/>
      <c r="FT9" s="182" t="n"/>
      <c r="FU9" s="182" t="n"/>
      <c r="FV9" s="182" t="n"/>
      <c r="FW9" s="182" t="n"/>
      <c r="FX9" s="182" t="n"/>
      <c r="FY9" s="182" t="n"/>
      <c r="FZ9" s="182" t="n"/>
      <c r="GA9" s="182" t="n"/>
      <c r="GB9" s="182" t="n"/>
      <c r="GC9" s="182" t="n"/>
      <c r="GD9" s="182" t="n"/>
      <c r="GE9" s="182" t="n"/>
      <c r="GF9" s="182" t="n"/>
      <c r="GG9" s="182" t="n"/>
      <c r="GH9" s="182" t="n"/>
      <c r="GI9" s="182" t="n"/>
      <c r="GJ9" s="182" t="n"/>
      <c r="GK9" s="182" t="n"/>
      <c r="GL9" s="182" t="n"/>
      <c r="GM9" s="182" t="n"/>
      <c r="GN9" s="182" t="n"/>
      <c r="GO9" s="182" t="n"/>
      <c r="GP9" s="182" t="n"/>
      <c r="GQ9" s="182" t="n"/>
      <c r="GR9" s="184" t="n"/>
      <c r="GS9" s="182" t="n"/>
      <c r="GT9" s="185">
        <f>SUM(F9:GS9)</f>
        <v/>
      </c>
      <c r="GU9" s="186">
        <f>E9-GT9</f>
        <v/>
      </c>
    </row>
    <row r="10" ht="18" customHeight="1">
      <c r="A10" s="5" t="n">
        <v>9</v>
      </c>
      <c r="B10" s="179" t="n">
        <v>44718</v>
      </c>
      <c r="C10" s="91" t="inlineStr">
        <is>
          <t>3-496-79752</t>
        </is>
      </c>
      <c r="D10" s="180" t="n">
        <v>44700</v>
      </c>
      <c r="E10" s="181" t="n">
        <v>42</v>
      </c>
      <c r="F10" s="182" t="n"/>
      <c r="G10" s="182" t="n"/>
      <c r="H10" s="182" t="n"/>
      <c r="I10" s="182" t="n"/>
      <c r="J10" s="182" t="n"/>
      <c r="K10" s="182" t="n"/>
      <c r="L10" s="182" t="n"/>
      <c r="M10" s="182" t="n"/>
      <c r="N10" s="182" t="n"/>
      <c r="O10" s="182" t="n"/>
      <c r="P10" s="182" t="n"/>
      <c r="Q10" s="182" t="n"/>
      <c r="R10" s="182" t="n"/>
      <c r="S10" s="182" t="n"/>
      <c r="T10" s="182" t="n"/>
      <c r="U10" s="182" t="n"/>
      <c r="V10" s="182" t="n"/>
      <c r="W10" s="182" t="n"/>
      <c r="X10" s="182" t="n"/>
      <c r="Y10" s="182" t="n"/>
      <c r="Z10" s="182" t="n"/>
      <c r="AA10" s="182" t="n"/>
      <c r="AB10" s="182" t="n"/>
      <c r="AC10" s="182" t="n"/>
      <c r="AD10" s="182" t="n"/>
      <c r="AE10" s="182" t="n"/>
      <c r="AF10" s="182" t="n"/>
      <c r="AG10" s="182" t="n"/>
      <c r="AH10" s="182" t="n"/>
      <c r="AI10" s="182" t="n"/>
      <c r="AJ10" s="182" t="n"/>
      <c r="AK10" s="182" t="n"/>
      <c r="AL10" s="182" t="n"/>
      <c r="AM10" s="182" t="n"/>
      <c r="AN10" s="182" t="n"/>
      <c r="AO10" s="182" t="n"/>
      <c r="AP10" s="182" t="n"/>
      <c r="AQ10" s="182" t="n"/>
      <c r="AR10" s="182" t="n"/>
      <c r="AS10" s="182" t="n"/>
      <c r="AT10" s="182" t="n"/>
      <c r="AU10" s="182" t="n"/>
      <c r="AV10" s="182" t="n"/>
      <c r="AW10" s="182" t="n"/>
      <c r="AX10" s="182" t="n"/>
      <c r="AY10" s="182" t="n"/>
      <c r="AZ10" s="182" t="n"/>
      <c r="BA10" s="182" t="n"/>
      <c r="BB10" s="182" t="n"/>
      <c r="BC10" s="182" t="n"/>
      <c r="BD10" s="182" t="n"/>
      <c r="BE10" s="182" t="n"/>
      <c r="BF10" s="182" t="n"/>
      <c r="BG10" s="182" t="n"/>
      <c r="BH10" s="182" t="n"/>
      <c r="BI10" s="182" t="n"/>
      <c r="BJ10" s="182" t="n"/>
      <c r="BK10" s="182" t="n"/>
      <c r="BL10" s="182" t="n"/>
      <c r="BM10" s="182" t="n"/>
      <c r="BN10" s="182" t="n"/>
      <c r="BO10" s="182" t="n"/>
      <c r="BP10" s="182" t="n"/>
      <c r="BQ10" s="182" t="n"/>
      <c r="BR10" s="182" t="n"/>
      <c r="BS10" s="182" t="n"/>
      <c r="BT10" s="182" t="n"/>
      <c r="BU10" s="182" t="n"/>
      <c r="BV10" s="182" t="n"/>
      <c r="BW10" s="182" t="n"/>
      <c r="BX10" s="182" t="n"/>
      <c r="BY10" s="182" t="n"/>
      <c r="BZ10" s="182" t="n"/>
      <c r="CA10" s="182" t="n"/>
      <c r="CB10" s="182" t="n"/>
      <c r="CC10" s="182" t="n"/>
      <c r="CD10" s="182" t="n"/>
      <c r="CE10" s="182" t="n"/>
      <c r="CF10" s="182" t="n"/>
      <c r="CG10" s="182" t="n"/>
      <c r="CH10" s="182" t="n"/>
      <c r="CI10" s="182" t="n"/>
      <c r="CJ10" s="182" t="n"/>
      <c r="CK10" s="182" t="n"/>
      <c r="CL10" s="182" t="n"/>
      <c r="CM10" s="182" t="n"/>
      <c r="CN10" s="182" t="n"/>
      <c r="CO10" s="182" t="n"/>
      <c r="CP10" s="182" t="n"/>
      <c r="CQ10" s="182" t="n"/>
      <c r="CR10" s="182" t="n"/>
      <c r="CS10" s="182" t="n"/>
      <c r="CT10" s="182" t="n"/>
      <c r="CU10" s="182" t="n"/>
      <c r="CV10" s="182" t="n"/>
      <c r="CW10" s="182" t="n"/>
      <c r="CX10" s="182" t="n"/>
      <c r="CY10" s="182" t="n"/>
      <c r="CZ10" s="182" t="n"/>
      <c r="DA10" s="182" t="n"/>
      <c r="DB10" s="182" t="n"/>
      <c r="DC10" s="182" t="n"/>
      <c r="DD10" s="182" t="n"/>
      <c r="DE10" s="182" t="n"/>
      <c r="DF10" s="182" t="n"/>
      <c r="DG10" s="182" t="n"/>
      <c r="DH10" s="182" t="n"/>
      <c r="DI10" s="182" t="n"/>
      <c r="DJ10" s="182" t="n"/>
      <c r="DK10" s="182" t="n"/>
      <c r="DL10" s="182" t="n"/>
      <c r="DM10" s="182" t="n"/>
      <c r="DN10" s="182" t="n"/>
      <c r="DO10" s="182" t="n"/>
      <c r="DP10" s="182" t="n"/>
      <c r="DQ10" s="182" t="n"/>
      <c r="DR10" s="182" t="n"/>
      <c r="DS10" s="182" t="n"/>
      <c r="DT10" s="182" t="n"/>
      <c r="DU10" s="182" t="n"/>
      <c r="DV10" s="182" t="n"/>
      <c r="DW10" s="182" t="n"/>
      <c r="DX10" s="182" t="n"/>
      <c r="DY10" s="182" t="n"/>
      <c r="DZ10" s="182" t="n"/>
      <c r="EA10" s="182" t="n"/>
      <c r="EB10" s="182" t="n"/>
      <c r="EC10" s="182" t="n"/>
      <c r="ED10" s="182" t="n"/>
      <c r="EE10" s="182" t="n"/>
      <c r="EF10" s="182" t="n"/>
      <c r="EG10" s="182" t="n"/>
      <c r="EH10" s="189" t="n">
        <v>42</v>
      </c>
      <c r="EI10" s="182" t="n"/>
      <c r="EJ10" s="182" t="n"/>
      <c r="EK10" s="182" t="n"/>
      <c r="EL10" s="182" t="n"/>
      <c r="EM10" s="182" t="n"/>
      <c r="EN10" s="182" t="n"/>
      <c r="EO10" s="182" t="n"/>
      <c r="EP10" s="182" t="n"/>
      <c r="EQ10" s="182" t="n"/>
      <c r="ER10" s="182" t="n"/>
      <c r="ES10" s="182" t="n"/>
      <c r="ET10" s="182" t="n"/>
      <c r="EU10" s="182" t="n"/>
      <c r="EV10" s="182" t="n"/>
      <c r="EW10" s="182" t="n"/>
      <c r="EX10" s="182" t="n"/>
      <c r="EY10" s="182" t="n"/>
      <c r="EZ10" s="182" t="n"/>
      <c r="FA10" s="182" t="n"/>
      <c r="FB10" s="182" t="n"/>
      <c r="FC10" s="182" t="n"/>
      <c r="FD10" s="182" t="n"/>
      <c r="FE10" s="182" t="n"/>
      <c r="FF10" s="182" t="n"/>
      <c r="FG10" s="182" t="n"/>
      <c r="FH10" s="182" t="n"/>
      <c r="FI10" s="182" t="n"/>
      <c r="FJ10" s="182" t="n"/>
      <c r="FK10" s="182" t="n"/>
      <c r="FL10" s="182" t="n"/>
      <c r="FM10" s="182" t="n"/>
      <c r="FN10" s="182" t="n"/>
      <c r="FO10" s="182" t="n"/>
      <c r="FP10" s="182" t="n"/>
      <c r="FQ10" s="182" t="n"/>
      <c r="FR10" s="182" t="n"/>
      <c r="FS10" s="182" t="n"/>
      <c r="FT10" s="182" t="n"/>
      <c r="FU10" s="182" t="n"/>
      <c r="FV10" s="182" t="n"/>
      <c r="FW10" s="182" t="n"/>
      <c r="FX10" s="182" t="n"/>
      <c r="FY10" s="182" t="n"/>
      <c r="FZ10" s="182" t="n"/>
      <c r="GA10" s="182" t="n"/>
      <c r="GB10" s="182" t="n"/>
      <c r="GC10" s="182" t="n"/>
      <c r="GD10" s="182" t="n"/>
      <c r="GE10" s="182" t="n"/>
      <c r="GF10" s="182" t="n"/>
      <c r="GG10" s="182" t="n"/>
      <c r="GH10" s="182" t="n"/>
      <c r="GI10" s="182" t="n"/>
      <c r="GJ10" s="182" t="n"/>
      <c r="GK10" s="182" t="n"/>
      <c r="GL10" s="182" t="n"/>
      <c r="GM10" s="182" t="n"/>
      <c r="GN10" s="182" t="n"/>
      <c r="GO10" s="182" t="n"/>
      <c r="GP10" s="182" t="n"/>
      <c r="GQ10" s="182" t="n"/>
      <c r="GR10" s="184" t="n"/>
      <c r="GS10" s="182" t="n"/>
      <c r="GT10" s="185">
        <f>SUM(F10:GS10)</f>
        <v/>
      </c>
      <c r="GU10" s="186">
        <f>E10-GT10</f>
        <v/>
      </c>
    </row>
    <row r="11" ht="18" customHeight="1">
      <c r="A11" s="5" t="n">
        <v>10</v>
      </c>
      <c r="B11" s="179" t="n">
        <v>44718</v>
      </c>
      <c r="C11" s="68" t="inlineStr">
        <is>
          <t>3-498-60010</t>
        </is>
      </c>
      <c r="D11" s="180" t="n">
        <v>44705</v>
      </c>
      <c r="E11" s="181" t="n">
        <v>82.25</v>
      </c>
      <c r="F11" s="182" t="n"/>
      <c r="G11" s="182" t="n"/>
      <c r="H11" s="182" t="n"/>
      <c r="I11" s="182" t="n"/>
      <c r="J11" s="182" t="n"/>
      <c r="K11" s="182" t="n"/>
      <c r="L11" s="182" t="n"/>
      <c r="M11" s="182" t="n"/>
      <c r="N11" s="182" t="n"/>
      <c r="O11" s="182" t="n"/>
      <c r="P11" s="182" t="n"/>
      <c r="Q11" s="182" t="n"/>
      <c r="R11" s="182" t="n"/>
      <c r="S11" s="189" t="n">
        <v>82.25</v>
      </c>
      <c r="T11" s="182" t="n"/>
      <c r="U11" s="182" t="n"/>
      <c r="V11" s="182" t="n"/>
      <c r="W11" s="182" t="n"/>
      <c r="X11" s="182" t="n"/>
      <c r="Y11" s="182" t="n"/>
      <c r="Z11" s="182" t="n"/>
      <c r="AA11" s="182" t="n"/>
      <c r="AB11" s="182" t="n"/>
      <c r="AC11" s="182" t="n"/>
      <c r="AD11" s="182" t="n"/>
      <c r="AE11" s="182" t="n"/>
      <c r="AF11" s="182" t="n"/>
      <c r="AG11" s="182" t="n"/>
      <c r="AH11" s="182" t="n"/>
      <c r="AI11" s="182" t="n"/>
      <c r="AJ11" s="182" t="n"/>
      <c r="AK11" s="182" t="n"/>
      <c r="AL11" s="182" t="n"/>
      <c r="AM11" s="182" t="n"/>
      <c r="AN11" s="182" t="n"/>
      <c r="AO11" s="182" t="n"/>
      <c r="AP11" s="182" t="n"/>
      <c r="AQ11" s="182" t="n"/>
      <c r="AR11" s="182" t="n"/>
      <c r="AS11" s="182" t="n"/>
      <c r="AT11" s="182" t="n"/>
      <c r="AU11" s="182" t="n"/>
      <c r="AV11" s="182" t="n"/>
      <c r="AW11" s="182" t="n"/>
      <c r="AX11" s="182" t="n"/>
      <c r="AY11" s="182" t="n"/>
      <c r="AZ11" s="182" t="n"/>
      <c r="BA11" s="182" t="n"/>
      <c r="BB11" s="182" t="n"/>
      <c r="BC11" s="182" t="n"/>
      <c r="BD11" s="182" t="n"/>
      <c r="BE11" s="182" t="n"/>
      <c r="BF11" s="182" t="n"/>
      <c r="BG11" s="182" t="n"/>
      <c r="BH11" s="182" t="n"/>
      <c r="BI11" s="182" t="n"/>
      <c r="BJ11" s="182" t="n"/>
      <c r="BK11" s="182" t="n"/>
      <c r="BL11" s="182" t="n"/>
      <c r="BM11" s="182" t="n"/>
      <c r="BN11" s="182" t="n"/>
      <c r="BO11" s="182" t="n"/>
      <c r="BP11" s="182" t="n"/>
      <c r="BQ11" s="182" t="n"/>
      <c r="BR11" s="182" t="n"/>
      <c r="BS11" s="182" t="n"/>
      <c r="BT11" s="182" t="n"/>
      <c r="BU11" s="182" t="n"/>
      <c r="BV11" s="182" t="n"/>
      <c r="BW11" s="182" t="n"/>
      <c r="BX11" s="182" t="n"/>
      <c r="BY11" s="182" t="n"/>
      <c r="BZ11" s="182" t="n"/>
      <c r="CA11" s="182" t="n"/>
      <c r="CB11" s="182" t="n"/>
      <c r="CC11" s="182" t="n"/>
      <c r="CD11" s="182" t="n"/>
      <c r="CE11" s="182" t="n"/>
      <c r="CF11" s="182" t="n"/>
      <c r="CG11" s="182" t="n"/>
      <c r="CH11" s="182" t="n"/>
      <c r="CI11" s="182" t="n"/>
      <c r="CJ11" s="182" t="n"/>
      <c r="CK11" s="182" t="n"/>
      <c r="CL11" s="182" t="n"/>
      <c r="CM11" s="182" t="n"/>
      <c r="CN11" s="182" t="n"/>
      <c r="CO11" s="182" t="n"/>
      <c r="CP11" s="182" t="n"/>
      <c r="CQ11" s="182" t="n"/>
      <c r="CR11" s="182" t="n"/>
      <c r="CS11" s="182" t="n"/>
      <c r="CT11" s="182" t="n"/>
      <c r="CU11" s="182" t="n"/>
      <c r="CV11" s="182" t="n"/>
      <c r="CW11" s="182" t="n"/>
      <c r="CX11" s="182" t="n"/>
      <c r="CY11" s="182" t="n"/>
      <c r="CZ11" s="182" t="n"/>
      <c r="DA11" s="182" t="n"/>
      <c r="DB11" s="182" t="n"/>
      <c r="DC11" s="182" t="n"/>
      <c r="DD11" s="182" t="n"/>
      <c r="DE11" s="182" t="n"/>
      <c r="DF11" s="182" t="n"/>
      <c r="DG11" s="182" t="n"/>
      <c r="DH11" s="182" t="n"/>
      <c r="DI11" s="182" t="n"/>
      <c r="DJ11" s="182" t="n"/>
      <c r="DK11" s="182" t="n"/>
      <c r="DL11" s="182" t="n"/>
      <c r="DM11" s="182" t="n"/>
      <c r="DN11" s="182" t="n"/>
      <c r="DO11" s="182" t="n"/>
      <c r="DP11" s="182" t="n"/>
      <c r="DQ11" s="182" t="n"/>
      <c r="DR11" s="182" t="n"/>
      <c r="DS11" s="182" t="n"/>
      <c r="DT11" s="182" t="n"/>
      <c r="DU11" s="182" t="n"/>
      <c r="DV11" s="182" t="n"/>
      <c r="DW11" s="182" t="n"/>
      <c r="DX11" s="182" t="n"/>
      <c r="DY11" s="182" t="n"/>
      <c r="DZ11" s="182" t="n"/>
      <c r="EA11" s="182" t="n"/>
      <c r="EB11" s="182" t="n"/>
      <c r="EC11" s="182" t="n"/>
      <c r="ED11" s="182" t="n"/>
      <c r="EE11" s="182" t="n"/>
      <c r="EF11" s="182" t="n"/>
      <c r="EG11" s="182" t="n"/>
      <c r="EH11" s="182" t="n"/>
      <c r="EI11" s="182" t="n"/>
      <c r="EJ11" s="182" t="n"/>
      <c r="EK11" s="182" t="n"/>
      <c r="EL11" s="182" t="n"/>
      <c r="EM11" s="182" t="n"/>
      <c r="EN11" s="182" t="n"/>
      <c r="EO11" s="182" t="n"/>
      <c r="EP11" s="182" t="n"/>
      <c r="EQ11" s="182" t="n"/>
      <c r="ER11" s="182" t="n"/>
      <c r="ES11" s="182" t="n"/>
      <c r="ET11" s="182" t="n"/>
      <c r="EU11" s="182" t="n"/>
      <c r="EV11" s="182" t="n"/>
      <c r="EW11" s="182" t="n"/>
      <c r="EX11" s="182" t="n"/>
      <c r="EY11" s="182" t="n"/>
      <c r="EZ11" s="182" t="n"/>
      <c r="FA11" s="182" t="n"/>
      <c r="FB11" s="182" t="n"/>
      <c r="FC11" s="182" t="n"/>
      <c r="FD11" s="182" t="n"/>
      <c r="FE11" s="182" t="n"/>
      <c r="FF11" s="182" t="n"/>
      <c r="FG11" s="182" t="n"/>
      <c r="FH11" s="182" t="n"/>
      <c r="FI11" s="182" t="n"/>
      <c r="FJ11" s="182" t="n"/>
      <c r="FK11" s="182" t="n"/>
      <c r="FL11" s="182" t="n"/>
      <c r="FM11" s="182" t="n"/>
      <c r="FN11" s="182" t="n"/>
      <c r="FO11" s="182" t="n"/>
      <c r="FP11" s="182" t="n"/>
      <c r="FQ11" s="182" t="n"/>
      <c r="FR11" s="182" t="n"/>
      <c r="FS11" s="182" t="n"/>
      <c r="FT11" s="182" t="n"/>
      <c r="FU11" s="182" t="n"/>
      <c r="FV11" s="182" t="n"/>
      <c r="FW11" s="182" t="n"/>
      <c r="FX11" s="182" t="n"/>
      <c r="FY11" s="182" t="n"/>
      <c r="FZ11" s="182" t="n"/>
      <c r="GA11" s="182" t="n"/>
      <c r="GB11" s="182" t="n"/>
      <c r="GC11" s="182" t="n"/>
      <c r="GD11" s="182" t="n"/>
      <c r="GE11" s="182" t="n"/>
      <c r="GF11" s="182" t="n"/>
      <c r="GG11" s="182" t="n"/>
      <c r="GH11" s="182" t="n"/>
      <c r="GI11" s="182" t="n"/>
      <c r="GJ11" s="182" t="n"/>
      <c r="GK11" s="182" t="n"/>
      <c r="GL11" s="182" t="n"/>
      <c r="GM11" s="182" t="n"/>
      <c r="GN11" s="182" t="n"/>
      <c r="GO11" s="182" t="n"/>
      <c r="GP11" s="182" t="n"/>
      <c r="GQ11" s="182" t="n"/>
      <c r="GR11" s="184" t="n"/>
      <c r="GS11" s="182" t="n"/>
      <c r="GT11" s="185">
        <f>SUM(F11:GS11)</f>
        <v/>
      </c>
      <c r="GU11" s="186">
        <f>E11-GT11</f>
        <v/>
      </c>
    </row>
    <row r="12" ht="18" customHeight="1">
      <c r="A12" s="5" t="n">
        <v>11</v>
      </c>
      <c r="B12" s="179" t="n">
        <v>44718</v>
      </c>
      <c r="C12" s="68" t="inlineStr">
        <is>
          <t>3-499-82600</t>
        </is>
      </c>
      <c r="D12" s="180" t="n">
        <v>44708</v>
      </c>
      <c r="E12" s="181" t="n">
        <v>239.41</v>
      </c>
      <c r="F12" s="182" t="n"/>
      <c r="G12" s="182" t="n"/>
      <c r="H12" s="182" t="n"/>
      <c r="I12" s="182" t="n"/>
      <c r="J12" s="182" t="n"/>
      <c r="K12" s="182" t="n"/>
      <c r="L12" s="182" t="n"/>
      <c r="M12" s="182" t="n"/>
      <c r="N12" s="182" t="n"/>
      <c r="O12" s="182" t="n"/>
      <c r="P12" s="182" t="n"/>
      <c r="Q12" s="182" t="n"/>
      <c r="R12" s="182" t="n"/>
      <c r="S12" s="182" t="n"/>
      <c r="T12" s="182" t="n"/>
      <c r="U12" s="182" t="n"/>
      <c r="V12" s="182" t="n"/>
      <c r="W12" s="182" t="n"/>
      <c r="X12" s="182" t="n"/>
      <c r="Y12" s="182" t="n"/>
      <c r="Z12" s="182" t="n"/>
      <c r="AA12" s="182" t="n"/>
      <c r="AB12" s="182" t="n"/>
      <c r="AC12" s="182" t="n"/>
      <c r="AD12" s="189" t="n">
        <v>239.41</v>
      </c>
      <c r="AE12" s="182" t="n"/>
      <c r="AF12" s="182" t="n"/>
      <c r="AG12" s="182" t="n"/>
      <c r="AH12" s="182" t="n"/>
      <c r="AI12" s="182" t="n"/>
      <c r="AJ12" s="182" t="n"/>
      <c r="AK12" s="182" t="n"/>
      <c r="AL12" s="182" t="n"/>
      <c r="AM12" s="182" t="n"/>
      <c r="AN12" s="182" t="n"/>
      <c r="AO12" s="182" t="n"/>
      <c r="AP12" s="182" t="n"/>
      <c r="AQ12" s="182" t="n"/>
      <c r="AR12" s="182" t="n"/>
      <c r="AS12" s="182" t="n"/>
      <c r="AT12" s="182" t="n"/>
      <c r="AU12" s="182" t="n"/>
      <c r="AV12" s="182" t="n"/>
      <c r="AW12" s="182" t="n"/>
      <c r="AX12" s="182" t="n"/>
      <c r="AY12" s="182" t="n"/>
      <c r="AZ12" s="182" t="n"/>
      <c r="BA12" s="182" t="n"/>
      <c r="BB12" s="182" t="n"/>
      <c r="BC12" s="182" t="n"/>
      <c r="BD12" s="182" t="n"/>
      <c r="BE12" s="182" t="n"/>
      <c r="BF12" s="182" t="n"/>
      <c r="BG12" s="182" t="n"/>
      <c r="BH12" s="182" t="n"/>
      <c r="BI12" s="182" t="n"/>
      <c r="BJ12" s="182" t="n"/>
      <c r="BK12" s="182" t="n"/>
      <c r="BL12" s="182" t="n"/>
      <c r="BM12" s="182" t="n"/>
      <c r="BN12" s="182" t="n"/>
      <c r="BO12" s="182" t="n"/>
      <c r="BP12" s="182" t="n"/>
      <c r="BQ12" s="182" t="n"/>
      <c r="BR12" s="182" t="n"/>
      <c r="BS12" s="182" t="n"/>
      <c r="BT12" s="182" t="n"/>
      <c r="BU12" s="182" t="n"/>
      <c r="BV12" s="182" t="n"/>
      <c r="BW12" s="182" t="n"/>
      <c r="BX12" s="182" t="n"/>
      <c r="BY12" s="182" t="n"/>
      <c r="BZ12" s="182" t="n"/>
      <c r="CA12" s="182" t="n"/>
      <c r="CB12" s="182" t="n"/>
      <c r="CC12" s="182" t="n"/>
      <c r="CD12" s="182" t="n"/>
      <c r="CE12" s="182" t="n"/>
      <c r="CF12" s="182" t="n"/>
      <c r="CG12" s="182" t="n"/>
      <c r="CH12" s="182" t="n"/>
      <c r="CI12" s="182" t="n"/>
      <c r="CJ12" s="182" t="n"/>
      <c r="CK12" s="182" t="n"/>
      <c r="CL12" s="182" t="n"/>
      <c r="CM12" s="182" t="n"/>
      <c r="CN12" s="182" t="n"/>
      <c r="CO12" s="182" t="n"/>
      <c r="CP12" s="182" t="n"/>
      <c r="CQ12" s="182" t="n"/>
      <c r="CR12" s="182" t="n"/>
      <c r="CS12" s="182" t="n"/>
      <c r="CT12" s="182" t="n"/>
      <c r="CU12" s="182" t="n"/>
      <c r="CV12" s="182" t="n"/>
      <c r="CW12" s="182" t="n"/>
      <c r="CX12" s="182" t="n"/>
      <c r="CY12" s="182" t="n"/>
      <c r="CZ12" s="182" t="n"/>
      <c r="DA12" s="182" t="n"/>
      <c r="DB12" s="182" t="n"/>
      <c r="DC12" s="182" t="n"/>
      <c r="DD12" s="182" t="n"/>
      <c r="DE12" s="182" t="n"/>
      <c r="DF12" s="182" t="n"/>
      <c r="DG12" s="182" t="n"/>
      <c r="DH12" s="182" t="n"/>
      <c r="DI12" s="182" t="n"/>
      <c r="DJ12" s="182" t="n"/>
      <c r="DK12" s="182" t="n"/>
      <c r="DL12" s="182" t="n"/>
      <c r="DM12" s="182" t="n"/>
      <c r="DN12" s="182" t="n"/>
      <c r="DO12" s="182" t="n"/>
      <c r="DP12" s="182" t="n"/>
      <c r="DQ12" s="182" t="n"/>
      <c r="DR12" s="182" t="n"/>
      <c r="DS12" s="182" t="n"/>
      <c r="DT12" s="182" t="n"/>
      <c r="DU12" s="182" t="n"/>
      <c r="DV12" s="182" t="n"/>
      <c r="DW12" s="182" t="n"/>
      <c r="DX12" s="182" t="n"/>
      <c r="DY12" s="182" t="n"/>
      <c r="DZ12" s="182" t="n"/>
      <c r="EA12" s="182" t="n"/>
      <c r="EB12" s="182" t="n"/>
      <c r="EC12" s="182" t="n"/>
      <c r="ED12" s="182" t="n"/>
      <c r="EE12" s="182" t="n"/>
      <c r="EF12" s="182" t="n"/>
      <c r="EG12" s="182" t="n"/>
      <c r="EH12" s="182" t="n"/>
      <c r="EI12" s="182" t="n"/>
      <c r="EJ12" s="182" t="n"/>
      <c r="EK12" s="182" t="n"/>
      <c r="EL12" s="182" t="n"/>
      <c r="EM12" s="182" t="n"/>
      <c r="EN12" s="182" t="n"/>
      <c r="EO12" s="182" t="n"/>
      <c r="EP12" s="182" t="n"/>
      <c r="EQ12" s="182" t="n"/>
      <c r="ER12" s="182" t="n"/>
      <c r="ES12" s="182" t="n"/>
      <c r="ET12" s="182" t="n"/>
      <c r="EU12" s="182" t="n"/>
      <c r="EV12" s="182" t="n"/>
      <c r="EW12" s="182" t="n"/>
      <c r="EX12" s="182" t="n"/>
      <c r="EY12" s="182" t="n"/>
      <c r="EZ12" s="182" t="n"/>
      <c r="FA12" s="182" t="n"/>
      <c r="FB12" s="182" t="n"/>
      <c r="FC12" s="182" t="n"/>
      <c r="FD12" s="182" t="n"/>
      <c r="FE12" s="182" t="n"/>
      <c r="FF12" s="182" t="n"/>
      <c r="FG12" s="182" t="n"/>
      <c r="FH12" s="182" t="n"/>
      <c r="FI12" s="182" t="n"/>
      <c r="FJ12" s="182" t="n"/>
      <c r="FK12" s="182" t="n"/>
      <c r="FL12" s="182" t="n"/>
      <c r="FM12" s="182" t="n"/>
      <c r="FN12" s="182" t="n"/>
      <c r="FO12" s="182" t="n"/>
      <c r="FP12" s="182" t="n"/>
      <c r="FQ12" s="182" t="n"/>
      <c r="FR12" s="182" t="n"/>
      <c r="FS12" s="182" t="n"/>
      <c r="FT12" s="182" t="n"/>
      <c r="FU12" s="182" t="n"/>
      <c r="FV12" s="182" t="n"/>
      <c r="FW12" s="182" t="n"/>
      <c r="FX12" s="182" t="n"/>
      <c r="FY12" s="182" t="n"/>
      <c r="FZ12" s="182" t="n"/>
      <c r="GA12" s="182" t="n"/>
      <c r="GB12" s="182" t="n"/>
      <c r="GC12" s="182" t="n"/>
      <c r="GD12" s="182" t="n"/>
      <c r="GE12" s="182" t="n"/>
      <c r="GF12" s="182" t="n"/>
      <c r="GG12" s="182" t="n"/>
      <c r="GH12" s="182" t="n"/>
      <c r="GI12" s="182" t="n"/>
      <c r="GJ12" s="182" t="n"/>
      <c r="GK12" s="182" t="n"/>
      <c r="GL12" s="182" t="n"/>
      <c r="GM12" s="182" t="n"/>
      <c r="GN12" s="182" t="n"/>
      <c r="GO12" s="182" t="n"/>
      <c r="GP12" s="182" t="n"/>
      <c r="GQ12" s="182" t="n"/>
      <c r="GR12" s="184" t="n"/>
      <c r="GS12" s="182" t="n"/>
      <c r="GT12" s="185">
        <f>SUM(F12:GS12)</f>
        <v/>
      </c>
      <c r="GU12" s="186">
        <f>E12-GT12</f>
        <v/>
      </c>
    </row>
    <row r="13" ht="18" customHeight="1">
      <c r="A13" s="5" t="n">
        <v>12</v>
      </c>
      <c r="B13" s="179" t="n">
        <v>44718</v>
      </c>
      <c r="C13" s="68" t="inlineStr">
        <is>
          <t>3-495-89343</t>
        </is>
      </c>
      <c r="D13" s="180" t="n">
        <v>44697</v>
      </c>
      <c r="E13" s="181" t="n">
        <v>579.75</v>
      </c>
      <c r="F13" s="182" t="n"/>
      <c r="G13" s="182" t="n"/>
      <c r="H13" s="182" t="n"/>
      <c r="I13" s="182" t="n"/>
      <c r="J13" s="182" t="n"/>
      <c r="K13" s="182" t="n"/>
      <c r="L13" s="182" t="n"/>
      <c r="M13" s="182" t="n"/>
      <c r="N13" s="182" t="n"/>
      <c r="O13" s="182" t="n"/>
      <c r="P13" s="182" t="n"/>
      <c r="Q13" s="182" t="n"/>
      <c r="R13" s="182" t="n"/>
      <c r="S13" s="182" t="n"/>
      <c r="T13" s="182" t="n"/>
      <c r="U13" s="182" t="n"/>
      <c r="V13" s="182" t="n"/>
      <c r="W13" s="182" t="n"/>
      <c r="X13" s="182" t="n"/>
      <c r="Y13" s="182" t="n"/>
      <c r="Z13" s="182" t="n"/>
      <c r="AA13" s="182" t="n"/>
      <c r="AB13" s="182" t="n"/>
      <c r="AC13" s="182" t="n"/>
      <c r="AD13" s="182" t="n"/>
      <c r="AE13" s="182" t="n"/>
      <c r="AF13" s="182" t="n"/>
      <c r="AG13" s="182" t="n"/>
      <c r="AH13" s="182" t="n"/>
      <c r="AI13" s="182" t="n"/>
      <c r="AJ13" s="182" t="n"/>
      <c r="AK13" s="182" t="n"/>
      <c r="AL13" s="182" t="n"/>
      <c r="AM13" s="182" t="n"/>
      <c r="AN13" s="182" t="n"/>
      <c r="AO13" s="182" t="n"/>
      <c r="AP13" s="182" t="n"/>
      <c r="AQ13" s="182" t="n"/>
      <c r="AR13" s="182" t="n"/>
      <c r="AS13" s="182" t="n"/>
      <c r="AT13" s="182" t="n"/>
      <c r="AU13" s="182" t="n"/>
      <c r="AV13" s="182" t="n"/>
      <c r="AW13" s="182" t="n"/>
      <c r="AX13" s="182" t="n"/>
      <c r="AY13" s="182" t="n"/>
      <c r="AZ13" s="182" t="n"/>
      <c r="BA13" s="182" t="n"/>
      <c r="BB13" s="182" t="n"/>
      <c r="BC13" s="182" t="n"/>
      <c r="BD13" s="182" t="n"/>
      <c r="BE13" s="182" t="n"/>
      <c r="BF13" s="182" t="n"/>
      <c r="BG13" s="182" t="n"/>
      <c r="BH13" s="182" t="n"/>
      <c r="BI13" s="182" t="n"/>
      <c r="BJ13" s="182" t="n"/>
      <c r="BK13" s="182" t="n"/>
      <c r="BL13" s="182" t="n"/>
      <c r="BM13" s="182" t="n"/>
      <c r="BN13" s="182" t="n"/>
      <c r="BO13" s="182" t="n"/>
      <c r="BP13" s="182" t="n"/>
      <c r="BQ13" s="182" t="n"/>
      <c r="BR13" s="182" t="n"/>
      <c r="BS13" s="182" t="n"/>
      <c r="BT13" s="182" t="n"/>
      <c r="BU13" s="182" t="n"/>
      <c r="BV13" s="182" t="n"/>
      <c r="BW13" s="182" t="n"/>
      <c r="BX13" s="182" t="n"/>
      <c r="BY13" s="182" t="n"/>
      <c r="BZ13" s="182" t="n"/>
      <c r="CA13" s="182" t="n"/>
      <c r="CB13" s="182" t="n"/>
      <c r="CC13" s="182" t="n"/>
      <c r="CD13" s="182" t="n"/>
      <c r="CE13" s="182" t="n"/>
      <c r="CF13" s="182" t="n"/>
      <c r="CG13" s="182" t="n"/>
      <c r="CH13" s="182" t="n"/>
      <c r="CI13" s="182" t="n"/>
      <c r="CJ13" s="182" t="n"/>
      <c r="CK13" s="182" t="n"/>
      <c r="CL13" s="182" t="n"/>
      <c r="CM13" s="182" t="n"/>
      <c r="CN13" s="182" t="n"/>
      <c r="CO13" s="182" t="n"/>
      <c r="CP13" s="182" t="n"/>
      <c r="CQ13" s="182" t="n"/>
      <c r="CR13" s="182" t="n"/>
      <c r="CS13" s="182" t="n"/>
      <c r="CT13" s="182" t="n"/>
      <c r="CU13" s="182" t="n"/>
      <c r="CV13" s="182" t="n"/>
      <c r="CW13" s="182" t="n"/>
      <c r="CX13" s="182" t="n"/>
      <c r="CY13" s="182" t="n"/>
      <c r="CZ13" s="182" t="n"/>
      <c r="DA13" s="182" t="n"/>
      <c r="DB13" s="182" t="n"/>
      <c r="DC13" s="182" t="n"/>
      <c r="DD13" s="182" t="n"/>
      <c r="DE13" s="182" t="n"/>
      <c r="DF13" s="189" t="n">
        <v>39.75</v>
      </c>
      <c r="DG13" s="182" t="n"/>
      <c r="DH13" s="182" t="n"/>
      <c r="DI13" s="182" t="n"/>
      <c r="DJ13" s="182" t="n"/>
      <c r="DK13" s="182" t="n"/>
      <c r="DL13" s="182" t="n"/>
      <c r="DM13" s="182" t="n"/>
      <c r="DN13" s="182" t="n"/>
      <c r="DO13" s="182" t="n"/>
      <c r="DP13" s="182" t="n"/>
      <c r="DQ13" s="182" t="n"/>
      <c r="DR13" s="182" t="n"/>
      <c r="DS13" s="182" t="n"/>
      <c r="DT13" s="182" t="n"/>
      <c r="DU13" s="182" t="n"/>
      <c r="DV13" s="182" t="n"/>
      <c r="DW13" s="182" t="n"/>
      <c r="DX13" s="182" t="n"/>
      <c r="DY13" s="182" t="n"/>
      <c r="DZ13" s="182" t="n"/>
      <c r="EA13" s="182" t="n"/>
      <c r="EB13" s="182" t="n"/>
      <c r="EC13" s="182" t="n"/>
      <c r="ED13" s="182" t="n"/>
      <c r="EE13" s="182" t="n"/>
      <c r="EF13" s="182" t="n"/>
      <c r="EG13" s="182" t="n"/>
      <c r="EH13" s="182" t="n"/>
      <c r="EI13" s="182" t="n"/>
      <c r="EJ13" s="182" t="n"/>
      <c r="EK13" s="182" t="n"/>
      <c r="EL13" s="182" t="n"/>
      <c r="EM13" s="182" t="n"/>
      <c r="EN13" s="182" t="n"/>
      <c r="EO13" s="182" t="n"/>
      <c r="EP13" s="182" t="n"/>
      <c r="EQ13" s="182" t="n"/>
      <c r="ER13" s="182" t="n"/>
      <c r="ES13" s="182" t="n"/>
      <c r="ET13" s="182" t="n"/>
      <c r="EU13" s="182" t="n"/>
      <c r="EV13" s="182" t="n"/>
      <c r="EW13" s="182" t="n"/>
      <c r="EX13" s="182" t="n"/>
      <c r="EY13" s="182" t="n"/>
      <c r="EZ13" s="182" t="n"/>
      <c r="FA13" s="182" t="n"/>
      <c r="FB13" s="182" t="n"/>
      <c r="FC13" s="182" t="n"/>
      <c r="FD13" s="182" t="n"/>
      <c r="FE13" s="182" t="n"/>
      <c r="FF13" s="182" t="n"/>
      <c r="FG13" s="182" t="n"/>
      <c r="FH13" s="182" t="n"/>
      <c r="FI13" s="182" t="n"/>
      <c r="FJ13" s="182" t="n"/>
      <c r="FK13" s="182" t="n"/>
      <c r="FL13" s="182" t="n"/>
      <c r="FM13" s="182" t="n"/>
      <c r="FN13" s="182" t="n"/>
      <c r="FO13" s="182" t="n"/>
      <c r="FP13" s="182" t="n"/>
      <c r="FQ13" s="182" t="n"/>
      <c r="FR13" s="182" t="n"/>
      <c r="FS13" s="182" t="n"/>
      <c r="FT13" s="182" t="n"/>
      <c r="FU13" s="182" t="n"/>
      <c r="FV13" s="182" t="n"/>
      <c r="FW13" s="182" t="n"/>
      <c r="FX13" s="189" t="n">
        <v>540</v>
      </c>
      <c r="FY13" s="182" t="n"/>
      <c r="FZ13" s="182" t="n"/>
      <c r="GA13" s="182" t="n"/>
      <c r="GB13" s="182" t="n"/>
      <c r="GC13" s="182" t="n"/>
      <c r="GD13" s="182" t="n"/>
      <c r="GE13" s="182" t="n"/>
      <c r="GF13" s="182" t="n"/>
      <c r="GG13" s="182" t="n"/>
      <c r="GH13" s="182" t="n"/>
      <c r="GI13" s="182" t="n"/>
      <c r="GJ13" s="182" t="n"/>
      <c r="GK13" s="182" t="n"/>
      <c r="GL13" s="182" t="n"/>
      <c r="GM13" s="182" t="n"/>
      <c r="GN13" s="182" t="n"/>
      <c r="GO13" s="182" t="n"/>
      <c r="GP13" s="182" t="n"/>
      <c r="GQ13" s="182" t="n"/>
      <c r="GR13" s="184" t="n"/>
      <c r="GS13" s="182" t="n"/>
      <c r="GT13" s="185">
        <f>SUM(F13:GS13)</f>
        <v/>
      </c>
      <c r="GU13" s="186">
        <f>E13-GT13</f>
        <v/>
      </c>
    </row>
    <row r="14" ht="18" customHeight="1">
      <c r="A14" s="5" t="n">
        <v>13</v>
      </c>
      <c r="B14" s="179" t="n">
        <v>44718</v>
      </c>
      <c r="C14" s="68" t="inlineStr">
        <is>
          <t>3-496-36022</t>
        </is>
      </c>
      <c r="D14" s="180" t="n">
        <v>44698</v>
      </c>
      <c r="E14" s="181" t="n">
        <v>2353.15</v>
      </c>
      <c r="F14" s="182" t="n"/>
      <c r="G14" s="182" t="n"/>
      <c r="H14" s="182" t="n"/>
      <c r="I14" s="182" t="n"/>
      <c r="J14" s="182" t="n"/>
      <c r="K14" s="182" t="n"/>
      <c r="L14" s="182" t="n"/>
      <c r="M14" s="182" t="n"/>
      <c r="N14" s="182" t="n"/>
      <c r="O14" s="182" t="n"/>
      <c r="P14" s="182" t="n"/>
      <c r="Q14" s="182" t="n"/>
      <c r="R14" s="182" t="n"/>
      <c r="S14" s="182" t="n"/>
      <c r="T14" s="182" t="n"/>
      <c r="U14" s="182" t="n"/>
      <c r="V14" s="182" t="n"/>
      <c r="W14" s="182" t="n"/>
      <c r="X14" s="182" t="n"/>
      <c r="Y14" s="182" t="n"/>
      <c r="Z14" s="182" t="n"/>
      <c r="AA14" s="182" t="n"/>
      <c r="AB14" s="182" t="n"/>
      <c r="AC14" s="189" t="n">
        <v>1432.34</v>
      </c>
      <c r="AD14" s="182" t="n"/>
      <c r="AE14" s="182" t="n"/>
      <c r="AF14" s="182" t="n"/>
      <c r="AG14" s="182" t="n"/>
      <c r="AH14" s="182" t="n"/>
      <c r="AI14" s="182" t="n"/>
      <c r="AJ14" s="182" t="n"/>
      <c r="AK14" s="182" t="n"/>
      <c r="AL14" s="182" t="n"/>
      <c r="AM14" s="182" t="n"/>
      <c r="AN14" s="182" t="n"/>
      <c r="AO14" s="182" t="n"/>
      <c r="AP14" s="182" t="n"/>
      <c r="AQ14" s="182" t="n"/>
      <c r="AR14" s="182" t="n"/>
      <c r="AS14" s="182" t="n"/>
      <c r="AT14" s="189" t="n">
        <v>920.8099999999999</v>
      </c>
      <c r="AU14" s="182" t="n"/>
      <c r="AV14" s="182" t="n"/>
      <c r="AW14" s="182" t="n"/>
      <c r="AX14" s="182" t="n"/>
      <c r="AY14" s="182" t="n"/>
      <c r="AZ14" s="182" t="n"/>
      <c r="BA14" s="182" t="n"/>
      <c r="BB14" s="182" t="n"/>
      <c r="BC14" s="182" t="n"/>
      <c r="BD14" s="182" t="n"/>
      <c r="BE14" s="182" t="n"/>
      <c r="BF14" s="182" t="n"/>
      <c r="BG14" s="182" t="n"/>
      <c r="BH14" s="182" t="n"/>
      <c r="BI14" s="182" t="n"/>
      <c r="BJ14" s="182" t="n"/>
      <c r="BK14" s="182" t="n"/>
      <c r="BL14" s="182" t="n"/>
      <c r="BM14" s="182" t="n"/>
      <c r="BN14" s="182" t="n"/>
      <c r="BO14" s="182" t="n"/>
      <c r="BP14" s="182" t="n"/>
      <c r="BQ14" s="182" t="n"/>
      <c r="BR14" s="182" t="n"/>
      <c r="BS14" s="182" t="n"/>
      <c r="BT14" s="182" t="n"/>
      <c r="BU14" s="182" t="n"/>
      <c r="BV14" s="182" t="n"/>
      <c r="BW14" s="182" t="n"/>
      <c r="BX14" s="182" t="n"/>
      <c r="BY14" s="182" t="n"/>
      <c r="BZ14" s="182" t="n"/>
      <c r="CA14" s="182" t="n"/>
      <c r="CB14" s="182" t="n"/>
      <c r="CC14" s="182" t="n"/>
      <c r="CD14" s="182" t="n"/>
      <c r="CE14" s="182" t="n"/>
      <c r="CF14" s="182" t="n"/>
      <c r="CG14" s="182" t="n"/>
      <c r="CH14" s="182" t="n"/>
      <c r="CI14" s="182" t="n"/>
      <c r="CJ14" s="182" t="n"/>
      <c r="CK14" s="182" t="n"/>
      <c r="CL14" s="182" t="n"/>
      <c r="CM14" s="182" t="n"/>
      <c r="CN14" s="182" t="n"/>
      <c r="CO14" s="182" t="n"/>
      <c r="CP14" s="182" t="n"/>
      <c r="CQ14" s="182" t="n"/>
      <c r="CR14" s="182" t="n"/>
      <c r="CS14" s="182" t="n"/>
      <c r="CT14" s="182" t="n"/>
      <c r="CU14" s="182" t="n"/>
      <c r="CV14" s="182" t="n"/>
      <c r="CW14" s="182" t="n"/>
      <c r="CX14" s="182" t="n"/>
      <c r="CY14" s="182" t="n"/>
      <c r="CZ14" s="182" t="n"/>
      <c r="DA14" s="182" t="n"/>
      <c r="DB14" s="182" t="n"/>
      <c r="DC14" s="182" t="n"/>
      <c r="DD14" s="182" t="n"/>
      <c r="DE14" s="182" t="n"/>
      <c r="DF14" s="182" t="n"/>
      <c r="DG14" s="182" t="n"/>
      <c r="DH14" s="182" t="n"/>
      <c r="DI14" s="182" t="n"/>
      <c r="DJ14" s="182" t="n"/>
      <c r="DK14" s="182" t="n"/>
      <c r="DL14" s="182" t="n"/>
      <c r="DM14" s="182" t="n"/>
      <c r="DN14" s="182" t="n"/>
      <c r="DO14" s="182" t="n"/>
      <c r="DP14" s="182" t="n"/>
      <c r="DQ14" s="182" t="n"/>
      <c r="DR14" s="182" t="n"/>
      <c r="DS14" s="182" t="n"/>
      <c r="DT14" s="182" t="n"/>
      <c r="DU14" s="182" t="n"/>
      <c r="DV14" s="182" t="n"/>
      <c r="DW14" s="182" t="n"/>
      <c r="DX14" s="182" t="n"/>
      <c r="DY14" s="182" t="n"/>
      <c r="DZ14" s="182" t="n"/>
      <c r="EA14" s="182" t="n"/>
      <c r="EB14" s="182" t="n"/>
      <c r="EC14" s="182" t="n"/>
      <c r="ED14" s="182" t="n"/>
      <c r="EE14" s="182" t="n"/>
      <c r="EF14" s="182" t="n"/>
      <c r="EG14" s="182" t="n"/>
      <c r="EH14" s="182" t="n"/>
      <c r="EI14" s="182" t="n"/>
      <c r="EJ14" s="182" t="n"/>
      <c r="EK14" s="182" t="n"/>
      <c r="EL14" s="182" t="n"/>
      <c r="EM14" s="182" t="n"/>
      <c r="EN14" s="182" t="n"/>
      <c r="EO14" s="182" t="n"/>
      <c r="EP14" s="182" t="n"/>
      <c r="EQ14" s="182" t="n"/>
      <c r="ER14" s="182" t="n"/>
      <c r="ES14" s="182" t="n"/>
      <c r="ET14" s="182" t="n"/>
      <c r="EU14" s="182" t="n"/>
      <c r="EV14" s="182" t="n"/>
      <c r="EW14" s="182" t="n"/>
      <c r="EX14" s="182" t="n"/>
      <c r="EY14" s="182" t="n"/>
      <c r="EZ14" s="182" t="n"/>
      <c r="FA14" s="182" t="n"/>
      <c r="FB14" s="182" t="n"/>
      <c r="FC14" s="182" t="n"/>
      <c r="FD14" s="182" t="n"/>
      <c r="FE14" s="182" t="n"/>
      <c r="FF14" s="182" t="n"/>
      <c r="FG14" s="182" t="n"/>
      <c r="FH14" s="182" t="n"/>
      <c r="FI14" s="182" t="n"/>
      <c r="FJ14" s="182" t="n"/>
      <c r="FK14" s="182" t="n"/>
      <c r="FL14" s="182" t="n"/>
      <c r="FM14" s="182" t="n"/>
      <c r="FN14" s="182" t="n"/>
      <c r="FO14" s="182" t="n"/>
      <c r="FP14" s="182" t="n"/>
      <c r="FQ14" s="182" t="n"/>
      <c r="FR14" s="182" t="n"/>
      <c r="FS14" s="182" t="n"/>
      <c r="FT14" s="182" t="n"/>
      <c r="FU14" s="182" t="n"/>
      <c r="FV14" s="182" t="n"/>
      <c r="FW14" s="182" t="n"/>
      <c r="FX14" s="182" t="n"/>
      <c r="FY14" s="182" t="n"/>
      <c r="FZ14" s="182" t="n"/>
      <c r="GA14" s="182" t="n"/>
      <c r="GB14" s="182" t="n"/>
      <c r="GC14" s="182" t="n"/>
      <c r="GD14" s="182" t="n"/>
      <c r="GE14" s="182" t="n"/>
      <c r="GF14" s="182" t="n"/>
      <c r="GG14" s="182" t="n"/>
      <c r="GH14" s="182" t="n"/>
      <c r="GI14" s="182" t="n"/>
      <c r="GJ14" s="182" t="n"/>
      <c r="GK14" s="182" t="n"/>
      <c r="GL14" s="182" t="n"/>
      <c r="GM14" s="182" t="n"/>
      <c r="GN14" s="182" t="n"/>
      <c r="GO14" s="182" t="n"/>
      <c r="GP14" s="182" t="n"/>
      <c r="GQ14" s="182" t="n"/>
      <c r="GR14" s="184" t="n"/>
      <c r="GS14" s="182" t="n"/>
      <c r="GT14" s="185">
        <f>SUM(F14:GS14)</f>
        <v/>
      </c>
      <c r="GU14" s="186">
        <f>E14-GT14</f>
        <v/>
      </c>
    </row>
    <row r="15" ht="18" customHeight="1">
      <c r="A15" s="5" t="n">
        <v>14</v>
      </c>
      <c r="B15" s="179" t="n">
        <v>44718</v>
      </c>
      <c r="C15" s="68" t="inlineStr">
        <is>
          <t>3-496-74695</t>
        </is>
      </c>
      <c r="D15" s="180" t="n">
        <v>44699</v>
      </c>
      <c r="E15" s="181" t="n">
        <v>3727.15</v>
      </c>
      <c r="F15" s="182" t="n"/>
      <c r="G15" s="182" t="n"/>
      <c r="H15" s="182" t="n"/>
      <c r="I15" s="182" t="n"/>
      <c r="J15" s="182" t="n"/>
      <c r="K15" s="182" t="n"/>
      <c r="L15" s="182" t="n"/>
      <c r="M15" s="182" t="n"/>
      <c r="N15" s="182" t="n"/>
      <c r="O15" s="182" t="n"/>
      <c r="P15" s="182" t="n"/>
      <c r="Q15" s="182" t="n"/>
      <c r="R15" s="182" t="n"/>
      <c r="S15" s="182" t="n"/>
      <c r="T15" s="182" t="n"/>
      <c r="U15" s="182" t="n"/>
      <c r="V15" s="182" t="n"/>
      <c r="W15" s="182" t="n"/>
      <c r="X15" s="189" t="n">
        <v>428.5</v>
      </c>
      <c r="Y15" s="182" t="n"/>
      <c r="Z15" s="182" t="n"/>
      <c r="AA15" s="182" t="n"/>
      <c r="AB15" s="182" t="n"/>
      <c r="AC15" s="189" t="n">
        <v>55.09</v>
      </c>
      <c r="AD15" s="182" t="n"/>
      <c r="AE15" s="182" t="n"/>
      <c r="AF15" s="182" t="n"/>
      <c r="AG15" s="182" t="n"/>
      <c r="AH15" s="182" t="n"/>
      <c r="AI15" s="182" t="n"/>
      <c r="AJ15" s="182" t="n"/>
      <c r="AK15" s="182" t="n"/>
      <c r="AL15" s="182" t="n"/>
      <c r="AM15" s="182" t="n"/>
      <c r="AN15" s="182" t="n"/>
      <c r="AO15" s="182" t="n"/>
      <c r="AP15" s="182" t="n"/>
      <c r="AQ15" s="182" t="n"/>
      <c r="AR15" s="182" t="n"/>
      <c r="AS15" s="182" t="n"/>
      <c r="AT15" s="182" t="n"/>
      <c r="AU15" s="182" t="n"/>
      <c r="AV15" s="182" t="n"/>
      <c r="AW15" s="182" t="n"/>
      <c r="AX15" s="182" t="n"/>
      <c r="AY15" s="182" t="n"/>
      <c r="AZ15" s="182" t="n"/>
      <c r="BA15" s="182" t="n"/>
      <c r="BB15" s="182" t="n"/>
      <c r="BC15" s="182" t="n"/>
      <c r="BD15" s="182" t="n"/>
      <c r="BE15" s="182" t="n"/>
      <c r="BF15" s="182" t="n"/>
      <c r="BG15" s="182" t="n"/>
      <c r="BH15" s="182" t="n"/>
      <c r="BI15" s="182" t="n"/>
      <c r="BJ15" s="182" t="n"/>
      <c r="BK15" s="182" t="n"/>
      <c r="BL15" s="182" t="n"/>
      <c r="BM15" s="182" t="n"/>
      <c r="BN15" s="182" t="n"/>
      <c r="BO15" s="182" t="n"/>
      <c r="BP15" s="182" t="n"/>
      <c r="BQ15" s="182" t="n"/>
      <c r="BR15" s="182" t="n"/>
      <c r="BS15" s="182" t="n"/>
      <c r="BT15" s="182" t="n"/>
      <c r="BU15" s="182" t="n"/>
      <c r="BV15" s="182" t="n"/>
      <c r="BW15" s="182" t="n"/>
      <c r="BX15" s="182" t="n"/>
      <c r="BY15" s="182" t="n"/>
      <c r="BZ15" s="182" t="n"/>
      <c r="CA15" s="182" t="n"/>
      <c r="CB15" s="182" t="n"/>
      <c r="CC15" s="182" t="n"/>
      <c r="CD15" s="182" t="n"/>
      <c r="CE15" s="182" t="n"/>
      <c r="CF15" s="182" t="n"/>
      <c r="CG15" s="182" t="n"/>
      <c r="CH15" s="182" t="n"/>
      <c r="CI15" s="182" t="n"/>
      <c r="CJ15" s="182" t="n"/>
      <c r="CK15" s="182" t="n"/>
      <c r="CL15" s="182" t="n"/>
      <c r="CM15" s="182" t="n"/>
      <c r="CN15" s="182" t="n"/>
      <c r="CO15" s="182" t="n"/>
      <c r="CP15" s="182" t="n"/>
      <c r="CQ15" s="182" t="n"/>
      <c r="CR15" s="182" t="n"/>
      <c r="CS15" s="182" t="n"/>
      <c r="CT15" s="182" t="n"/>
      <c r="CU15" s="182" t="n"/>
      <c r="CV15" s="182" t="n"/>
      <c r="CW15" s="182" t="n"/>
      <c r="CX15" s="182" t="n"/>
      <c r="CY15" s="182" t="n"/>
      <c r="CZ15" s="182" t="n"/>
      <c r="DA15" s="182" t="n"/>
      <c r="DB15" s="182" t="n"/>
      <c r="DC15" s="182" t="n"/>
      <c r="DD15" s="182" t="n"/>
      <c r="DE15" s="182" t="n"/>
      <c r="DF15" s="182" t="n"/>
      <c r="DG15" s="182" t="n"/>
      <c r="DH15" s="182" t="n"/>
      <c r="DI15" s="182" t="n"/>
      <c r="DJ15" s="182" t="n"/>
      <c r="DK15" s="182" t="n"/>
      <c r="DL15" s="182" t="n"/>
      <c r="DM15" s="189" t="n">
        <v>2227.41</v>
      </c>
      <c r="DN15" s="182" t="n"/>
      <c r="DO15" s="182" t="n"/>
      <c r="DP15" s="182" t="n"/>
      <c r="DQ15" s="182" t="n"/>
      <c r="DR15" s="182" t="n"/>
      <c r="DS15" s="182" t="n"/>
      <c r="DT15" s="182" t="n"/>
      <c r="DU15" s="182" t="n"/>
      <c r="DV15" s="182" t="n"/>
      <c r="DW15" s="182" t="n"/>
      <c r="DX15" s="182" t="n"/>
      <c r="DY15" s="182" t="n"/>
      <c r="DZ15" s="182" t="n"/>
      <c r="EA15" s="182" t="n"/>
      <c r="EB15" s="182" t="n"/>
      <c r="EC15" s="182" t="n"/>
      <c r="ED15" s="182" t="n"/>
      <c r="EE15" s="182" t="n"/>
      <c r="EF15" s="182" t="n"/>
      <c r="EG15" s="182" t="n"/>
      <c r="EH15" s="182" t="n"/>
      <c r="EI15" s="182" t="n"/>
      <c r="EJ15" s="182" t="n"/>
      <c r="EK15" s="182" t="n"/>
      <c r="EL15" s="182" t="n"/>
      <c r="EM15" s="182" t="n"/>
      <c r="EN15" s="182" t="n"/>
      <c r="EO15" s="182" t="n"/>
      <c r="EP15" s="182" t="n"/>
      <c r="EQ15" s="182" t="n"/>
      <c r="ER15" s="182" t="n"/>
      <c r="ES15" s="182" t="n"/>
      <c r="ET15" s="182" t="n"/>
      <c r="EU15" s="182" t="n"/>
      <c r="EV15" s="182" t="n"/>
      <c r="EW15" s="182" t="n"/>
      <c r="EX15" s="182" t="n"/>
      <c r="EY15" s="182" t="n"/>
      <c r="EZ15" s="182" t="n"/>
      <c r="FA15" s="182" t="n"/>
      <c r="FB15" s="182" t="n"/>
      <c r="FC15" s="182" t="n"/>
      <c r="FD15" s="182" t="n"/>
      <c r="FE15" s="182" t="n"/>
      <c r="FF15" s="182" t="n"/>
      <c r="FG15" s="182" t="n"/>
      <c r="FH15" s="182" t="n"/>
      <c r="FI15" s="182" t="n"/>
      <c r="FJ15" s="182" t="n"/>
      <c r="FK15" s="182" t="n"/>
      <c r="FL15" s="182" t="n"/>
      <c r="FM15" s="182" t="n"/>
      <c r="FN15" s="182" t="n"/>
      <c r="FO15" s="182" t="n"/>
      <c r="FP15" s="182" t="n"/>
      <c r="FQ15" s="182" t="n"/>
      <c r="FR15" s="182" t="n"/>
      <c r="FS15" s="182" t="n"/>
      <c r="FT15" s="182" t="n"/>
      <c r="FU15" s="182" t="n"/>
      <c r="FV15" s="189" t="n">
        <v>309.75</v>
      </c>
      <c r="FW15" s="182" t="n"/>
      <c r="FX15" s="182" t="n"/>
      <c r="FY15" s="182" t="n"/>
      <c r="FZ15" s="182" t="n"/>
      <c r="GA15" s="182" t="n"/>
      <c r="GB15" s="182" t="n"/>
      <c r="GC15" s="182" t="n"/>
      <c r="GD15" s="182" t="n"/>
      <c r="GE15" s="182" t="n"/>
      <c r="GF15" s="182" t="n"/>
      <c r="GG15" s="182" t="n"/>
      <c r="GH15" s="182" t="n"/>
      <c r="GI15" s="182" t="n"/>
      <c r="GJ15" s="182" t="n"/>
      <c r="GK15" s="182" t="n"/>
      <c r="GL15" s="182" t="n"/>
      <c r="GM15" s="182" t="n"/>
      <c r="GN15" s="182" t="n"/>
      <c r="GO15" s="182" t="n"/>
      <c r="GP15" s="182" t="n"/>
      <c r="GQ15" s="189" t="n">
        <v>706.4</v>
      </c>
      <c r="GR15" s="184" t="n"/>
      <c r="GS15" s="182" t="n"/>
      <c r="GT15" s="185">
        <f>SUM(F15:GS15)</f>
        <v/>
      </c>
      <c r="GU15" s="186">
        <f>E15-GT15</f>
        <v/>
      </c>
    </row>
    <row r="16" ht="18" customHeight="1">
      <c r="A16" s="5" t="n">
        <v>15</v>
      </c>
      <c r="B16" s="179" t="n">
        <v>44718</v>
      </c>
      <c r="C16" s="68" t="inlineStr">
        <is>
          <t>3-497-11527</t>
        </is>
      </c>
      <c r="D16" s="180" t="n">
        <v>44700</v>
      </c>
      <c r="E16" s="181" t="n">
        <v>4676.54</v>
      </c>
      <c r="F16" s="182" t="n"/>
      <c r="G16" s="182" t="n"/>
      <c r="H16" s="182" t="n"/>
      <c r="I16" s="182" t="n"/>
      <c r="J16" s="182" t="n"/>
      <c r="K16" s="182" t="n"/>
      <c r="L16" s="182" t="n"/>
      <c r="M16" s="182" t="n"/>
      <c r="N16" s="182" t="n"/>
      <c r="O16" s="182" t="n"/>
      <c r="P16" s="182" t="n"/>
      <c r="Q16" s="182" t="n"/>
      <c r="R16" s="182" t="n"/>
      <c r="S16" s="182" t="n"/>
      <c r="T16" s="182" t="n"/>
      <c r="U16" s="182" t="n"/>
      <c r="V16" s="182" t="n"/>
      <c r="W16" s="182" t="n"/>
      <c r="X16" s="182" t="n"/>
      <c r="Y16" s="182" t="n"/>
      <c r="Z16" s="182" t="n"/>
      <c r="AA16" s="182" t="n"/>
      <c r="AB16" s="182" t="n">
        <v>313.5</v>
      </c>
      <c r="AC16" s="182" t="n"/>
      <c r="AD16" s="182" t="n"/>
      <c r="AE16" s="182" t="n"/>
      <c r="AF16" s="182" t="n"/>
      <c r="AG16" s="182" t="n"/>
      <c r="AH16" s="182" t="n"/>
      <c r="AI16" s="182" t="n"/>
      <c r="AJ16" s="182" t="n"/>
      <c r="AK16" s="182" t="n"/>
      <c r="AL16" s="182" t="n"/>
      <c r="AM16" s="182" t="n"/>
      <c r="AN16" s="182" t="n"/>
      <c r="AO16" s="182" t="n"/>
      <c r="AP16" s="182" t="n"/>
      <c r="AQ16" s="182" t="n"/>
      <c r="AR16" s="182" t="n"/>
      <c r="AS16" s="182" t="n"/>
      <c r="AT16" s="182" t="n"/>
      <c r="AU16" s="182" t="n"/>
      <c r="AV16" s="182" t="n"/>
      <c r="AW16" s="182" t="n"/>
      <c r="AX16" s="182" t="n"/>
      <c r="AY16" s="182" t="n"/>
      <c r="AZ16" s="182" t="n"/>
      <c r="BA16" s="182" t="n"/>
      <c r="BB16" s="182" t="n"/>
      <c r="BC16" s="182" t="n"/>
      <c r="BD16" s="182" t="n"/>
      <c r="BE16" s="182" t="n"/>
      <c r="BF16" s="182" t="n"/>
      <c r="BG16" s="182" t="n"/>
      <c r="BH16" s="182" t="n"/>
      <c r="BI16" s="182" t="n"/>
      <c r="BJ16" s="182" t="n"/>
      <c r="BK16" s="182" t="n"/>
      <c r="BL16" s="182" t="n"/>
      <c r="BM16" s="182" t="n"/>
      <c r="BN16" s="182" t="n"/>
      <c r="BO16" s="182" t="n"/>
      <c r="BP16" s="182" t="n"/>
      <c r="BQ16" s="182" t="n"/>
      <c r="BR16" s="182" t="n"/>
      <c r="BS16" s="182" t="n"/>
      <c r="BT16" s="189" t="n">
        <v>1201.31</v>
      </c>
      <c r="BU16" s="182" t="n"/>
      <c r="BV16" s="182" t="n"/>
      <c r="BW16" s="182" t="n"/>
      <c r="BX16" s="182" t="n"/>
      <c r="BY16" s="189" t="n">
        <v>298.5</v>
      </c>
      <c r="BZ16" s="182" t="n"/>
      <c r="CA16" s="182" t="n"/>
      <c r="CB16" s="182" t="n"/>
      <c r="CC16" s="182" t="n"/>
      <c r="CD16" s="182" t="n"/>
      <c r="CE16" s="182" t="n"/>
      <c r="CF16" s="182" t="n"/>
      <c r="CG16" s="182" t="n"/>
      <c r="CH16" s="182" t="n"/>
      <c r="CI16" s="182" t="n"/>
      <c r="CJ16" s="182" t="n"/>
      <c r="CK16" s="182" t="n"/>
      <c r="CL16" s="182" t="n"/>
      <c r="CM16" s="182" t="n"/>
      <c r="CN16" s="182" t="n"/>
      <c r="CO16" s="182" t="n"/>
      <c r="CP16" s="182" t="n"/>
      <c r="CQ16" s="182" t="n"/>
      <c r="CR16" s="182" t="n"/>
      <c r="CS16" s="182" t="n"/>
      <c r="CT16" s="182" t="n"/>
      <c r="CU16" s="182" t="n"/>
      <c r="CV16" s="182" t="n"/>
      <c r="CW16" s="182" t="n"/>
      <c r="CX16" s="182" t="n"/>
      <c r="CY16" s="182" t="n"/>
      <c r="CZ16" s="182" t="n"/>
      <c r="DA16" s="182" t="n"/>
      <c r="DB16" s="182" t="n"/>
      <c r="DC16" s="182" t="n"/>
      <c r="DD16" s="182" t="n"/>
      <c r="DE16" s="182" t="n"/>
      <c r="DF16" s="182" t="n"/>
      <c r="DG16" s="182" t="n"/>
      <c r="DH16" s="182" t="n"/>
      <c r="DI16" s="182" t="n"/>
      <c r="DJ16" s="182" t="n"/>
      <c r="DK16" s="182" t="n"/>
      <c r="DL16" s="182" t="n"/>
      <c r="DM16" s="182" t="n"/>
      <c r="DN16" s="182" t="n"/>
      <c r="DO16" s="189" t="n">
        <v>1430.81</v>
      </c>
      <c r="DP16" s="182" t="n"/>
      <c r="DQ16" s="182" t="n"/>
      <c r="DR16" s="189" t="n">
        <v>77.86</v>
      </c>
      <c r="DS16" s="182" t="n"/>
      <c r="DT16" s="182" t="n"/>
      <c r="DU16" s="182" t="n"/>
      <c r="DV16" s="182" t="n"/>
      <c r="DW16" s="182" t="n"/>
      <c r="DX16" s="182" t="n"/>
      <c r="DY16" s="182" t="n"/>
      <c r="DZ16" s="182" t="n"/>
      <c r="EA16" s="182" t="n"/>
      <c r="EB16" s="182" t="n"/>
      <c r="EC16" s="182" t="n"/>
      <c r="ED16" s="182" t="n"/>
      <c r="EE16" s="182" t="n"/>
      <c r="EF16" s="182" t="n"/>
      <c r="EG16" s="182" t="n"/>
      <c r="EH16" s="182" t="n"/>
      <c r="EI16" s="182" t="n"/>
      <c r="EJ16" s="182" t="n"/>
      <c r="EK16" s="182" t="n"/>
      <c r="EL16" s="182" t="n"/>
      <c r="EM16" s="182" t="n"/>
      <c r="EN16" s="182" t="n"/>
      <c r="EO16" s="182" t="n"/>
      <c r="EP16" s="182" t="n"/>
      <c r="EQ16" s="182" t="n"/>
      <c r="ER16" s="182" t="n"/>
      <c r="ES16" s="182" t="n"/>
      <c r="ET16" s="182" t="n"/>
      <c r="EU16" s="182" t="n"/>
      <c r="EV16" s="182" t="n"/>
      <c r="EW16" s="182" t="n"/>
      <c r="EX16" s="182" t="n"/>
      <c r="EY16" s="182" t="n"/>
      <c r="EZ16" s="182" t="n"/>
      <c r="FA16" s="182" t="n"/>
      <c r="FB16" s="182" t="n"/>
      <c r="FC16" s="182" t="n"/>
      <c r="FD16" s="182" t="n"/>
      <c r="FE16" s="182" t="n"/>
      <c r="FF16" s="182" t="n"/>
      <c r="FG16" s="182" t="n"/>
      <c r="FH16" s="182" t="n"/>
      <c r="FI16" s="182" t="n"/>
      <c r="FJ16" s="182" t="n"/>
      <c r="FK16" s="182" t="n"/>
      <c r="FL16" s="182" t="n"/>
      <c r="FM16" s="182" t="n"/>
      <c r="FN16" s="182" t="n"/>
      <c r="FO16" s="182" t="n"/>
      <c r="FP16" s="182" t="n"/>
      <c r="FQ16" s="182" t="n"/>
      <c r="FR16" s="182" t="n"/>
      <c r="FS16" s="182" t="n"/>
      <c r="FT16" s="182" t="n"/>
      <c r="FU16" s="182" t="n"/>
      <c r="FV16" s="189" t="n">
        <v>1354.56</v>
      </c>
      <c r="FW16" s="182" t="n"/>
      <c r="FX16" s="182" t="n"/>
      <c r="FY16" s="182" t="n"/>
      <c r="FZ16" s="182" t="n"/>
      <c r="GA16" s="182" t="n"/>
      <c r="GB16" s="182" t="n"/>
      <c r="GC16" s="182" t="n"/>
      <c r="GD16" s="182" t="n"/>
      <c r="GE16" s="182" t="n"/>
      <c r="GF16" s="182" t="n"/>
      <c r="GG16" s="182" t="n"/>
      <c r="GH16" s="182" t="n"/>
      <c r="GI16" s="182" t="n"/>
      <c r="GJ16" s="182" t="n"/>
      <c r="GK16" s="182" t="n"/>
      <c r="GL16" s="182" t="n"/>
      <c r="GM16" s="182" t="n"/>
      <c r="GN16" s="182" t="n"/>
      <c r="GO16" s="182" t="n"/>
      <c r="GP16" s="182" t="n"/>
      <c r="GQ16" s="182" t="n"/>
      <c r="GR16" s="184" t="n"/>
      <c r="GS16" s="182" t="n"/>
      <c r="GT16" s="185">
        <f>SUM(F16:GS16)</f>
        <v/>
      </c>
      <c r="GU16" s="186">
        <f>E16-GT16</f>
        <v/>
      </c>
    </row>
    <row r="17" ht="18" customHeight="1">
      <c r="A17" s="5" t="n">
        <v>16</v>
      </c>
      <c r="B17" s="179" t="n">
        <v>44718</v>
      </c>
      <c r="C17" s="68" t="inlineStr">
        <is>
          <t>3-497-60516</t>
        </is>
      </c>
      <c r="D17" s="180" t="n">
        <v>44701</v>
      </c>
      <c r="E17" s="181" t="n">
        <v>3258.22</v>
      </c>
      <c r="F17" s="182" t="n"/>
      <c r="G17" s="182" t="n"/>
      <c r="H17" s="182" t="n"/>
      <c r="I17" s="182" t="n"/>
      <c r="J17" s="182" t="n"/>
      <c r="K17" s="182" t="n"/>
      <c r="L17" s="182" t="n"/>
      <c r="M17" s="182" t="n"/>
      <c r="N17" s="182" t="n"/>
      <c r="O17" s="182" t="n"/>
      <c r="P17" s="182" t="n"/>
      <c r="Q17" s="182" t="n"/>
      <c r="R17" s="182" t="n"/>
      <c r="S17" s="182" t="n"/>
      <c r="T17" s="182" t="n"/>
      <c r="U17" s="182" t="n"/>
      <c r="V17" s="182" t="n"/>
      <c r="W17" s="182" t="n"/>
      <c r="X17" s="182" t="n"/>
      <c r="Y17" s="182" t="n"/>
      <c r="Z17" s="182" t="n"/>
      <c r="AA17" s="182" t="n"/>
      <c r="AB17" s="182" t="n"/>
      <c r="AC17" s="182" t="n"/>
      <c r="AD17" s="182" t="n"/>
      <c r="AE17" s="182" t="n"/>
      <c r="AF17" s="182" t="n"/>
      <c r="AG17" s="182" t="n"/>
      <c r="AH17" s="182" t="n"/>
      <c r="AI17" s="182" t="n"/>
      <c r="AJ17" s="182" t="n"/>
      <c r="AK17" s="182" t="n"/>
      <c r="AL17" s="182" t="n"/>
      <c r="AM17" s="182" t="n"/>
      <c r="AN17" s="189" t="n">
        <v>2869.72</v>
      </c>
      <c r="AO17" s="182" t="n"/>
      <c r="AP17" s="182" t="n"/>
      <c r="AQ17" s="182" t="n"/>
      <c r="AR17" s="182" t="n"/>
      <c r="AS17" s="182" t="n"/>
      <c r="AT17" s="182" t="n"/>
      <c r="AU17" s="182" t="n"/>
      <c r="AV17" s="182" t="n"/>
      <c r="AW17" s="182" t="n"/>
      <c r="AX17" s="182" t="n"/>
      <c r="AY17" s="182" t="n"/>
      <c r="AZ17" s="182" t="n"/>
      <c r="BA17" s="182" t="n"/>
      <c r="BB17" s="182" t="n"/>
      <c r="BC17" s="182" t="n"/>
      <c r="BD17" s="182" t="n"/>
      <c r="BE17" s="182" t="n"/>
      <c r="BF17" s="182" t="n"/>
      <c r="BG17" s="182" t="n"/>
      <c r="BH17" s="182" t="n"/>
      <c r="BI17" s="182" t="n"/>
      <c r="BJ17" s="182" t="n"/>
      <c r="BK17" s="182" t="n"/>
      <c r="BL17" s="182" t="n"/>
      <c r="BM17" s="182" t="n"/>
      <c r="BN17" s="182" t="n"/>
      <c r="BO17" s="182" t="n"/>
      <c r="BP17" s="182" t="n"/>
      <c r="BQ17" s="182" t="n"/>
      <c r="BR17" s="182" t="n"/>
      <c r="BS17" s="182" t="n"/>
      <c r="BT17" s="182" t="n"/>
      <c r="BU17" s="182" t="n"/>
      <c r="BV17" s="182" t="n"/>
      <c r="BW17" s="182" t="n"/>
      <c r="BX17" s="182" t="n"/>
      <c r="BY17" s="182" t="n"/>
      <c r="BZ17" s="182" t="n"/>
      <c r="CA17" s="182" t="n"/>
      <c r="CB17" s="182" t="n"/>
      <c r="CC17" s="182" t="n"/>
      <c r="CD17" s="182" t="n"/>
      <c r="CE17" s="182" t="n"/>
      <c r="CF17" s="182" t="n"/>
      <c r="CG17" s="182" t="n"/>
      <c r="CH17" s="182" t="n"/>
      <c r="CI17" s="182" t="n"/>
      <c r="CJ17" s="182" t="n"/>
      <c r="CK17" s="182" t="n"/>
      <c r="CL17" s="182" t="n"/>
      <c r="CM17" s="182" t="n"/>
      <c r="CN17" s="182" t="n"/>
      <c r="CO17" s="182" t="n"/>
      <c r="CP17" s="182" t="n"/>
      <c r="CQ17" s="182" t="n"/>
      <c r="CR17" s="182" t="n"/>
      <c r="CS17" s="182" t="n"/>
      <c r="CT17" s="182" t="n"/>
      <c r="CU17" s="182" t="n"/>
      <c r="CV17" s="182" t="n"/>
      <c r="CW17" s="182" t="n"/>
      <c r="CX17" s="182" t="n"/>
      <c r="CY17" s="182" t="n"/>
      <c r="CZ17" s="182" t="n"/>
      <c r="DA17" s="182" t="n"/>
      <c r="DB17" s="182" t="n"/>
      <c r="DC17" s="182" t="n"/>
      <c r="DD17" s="182" t="n"/>
      <c r="DE17" s="182" t="n"/>
      <c r="DF17" s="182" t="n"/>
      <c r="DG17" s="182" t="n"/>
      <c r="DH17" s="182" t="n"/>
      <c r="DI17" s="182" t="n"/>
      <c r="DJ17" s="182" t="n"/>
      <c r="DK17" s="182" t="n"/>
      <c r="DL17" s="182" t="n"/>
      <c r="DM17" s="182" t="n"/>
      <c r="DN17" s="182" t="n"/>
      <c r="DO17" s="182" t="n"/>
      <c r="DP17" s="182" t="n"/>
      <c r="DQ17" s="182" t="n"/>
      <c r="DR17" s="182" t="n"/>
      <c r="DS17" s="182" t="n"/>
      <c r="DT17" s="182" t="n"/>
      <c r="DU17" s="182" t="n"/>
      <c r="DV17" s="182" t="n"/>
      <c r="DW17" s="182" t="n"/>
      <c r="DX17" s="182" t="n"/>
      <c r="DY17" s="182" t="n"/>
      <c r="DZ17" s="182" t="n"/>
      <c r="EA17" s="182" t="n"/>
      <c r="EB17" s="182" t="n"/>
      <c r="EC17" s="182" t="n"/>
      <c r="ED17" s="182" t="n"/>
      <c r="EE17" s="182" t="n"/>
      <c r="EF17" s="182" t="n"/>
      <c r="EG17" s="182" t="n"/>
      <c r="EH17" s="182" t="n"/>
      <c r="EI17" s="182" t="n"/>
      <c r="EJ17" s="182" t="n"/>
      <c r="EK17" s="182" t="n"/>
      <c r="EL17" s="182" t="n"/>
      <c r="EM17" s="182" t="n"/>
      <c r="EN17" s="182" t="n"/>
      <c r="EO17" s="182" t="n"/>
      <c r="EP17" s="182" t="n"/>
      <c r="EQ17" s="182" t="n"/>
      <c r="ER17" s="182" t="n"/>
      <c r="ES17" s="182" t="n"/>
      <c r="ET17" s="182" t="n"/>
      <c r="EU17" s="182" t="n"/>
      <c r="EV17" s="182" t="n"/>
      <c r="EW17" s="182" t="n"/>
      <c r="EX17" s="182" t="n"/>
      <c r="EY17" s="182" t="n"/>
      <c r="EZ17" s="182" t="n"/>
      <c r="FA17" s="182" t="n"/>
      <c r="FB17" s="182" t="n"/>
      <c r="FC17" s="182" t="n"/>
      <c r="FD17" s="182" t="n"/>
      <c r="FE17" s="182" t="n"/>
      <c r="FF17" s="182" t="n"/>
      <c r="FG17" s="182" t="n"/>
      <c r="FH17" s="182" t="n"/>
      <c r="FI17" s="182" t="n"/>
      <c r="FJ17" s="182" t="n"/>
      <c r="FK17" s="182" t="n"/>
      <c r="FL17" s="182" t="n"/>
      <c r="FM17" s="182" t="n"/>
      <c r="FN17" s="182" t="n"/>
      <c r="FO17" s="182" t="n"/>
      <c r="FP17" s="182" t="n"/>
      <c r="FQ17" s="182" t="n"/>
      <c r="FR17" s="182" t="n"/>
      <c r="FS17" s="182" t="n"/>
      <c r="FT17" s="182" t="n"/>
      <c r="FU17" s="182" t="n"/>
      <c r="FV17" s="189" t="n">
        <v>388.5</v>
      </c>
      <c r="FW17" s="182" t="n"/>
      <c r="FX17" s="182" t="n"/>
      <c r="FY17" s="182" t="n"/>
      <c r="FZ17" s="182" t="n"/>
      <c r="GA17" s="182" t="n"/>
      <c r="GB17" s="182" t="n"/>
      <c r="GC17" s="182" t="n"/>
      <c r="GD17" s="182" t="n"/>
      <c r="GE17" s="182" t="n"/>
      <c r="GF17" s="182" t="n"/>
      <c r="GG17" s="182" t="n"/>
      <c r="GH17" s="182" t="n"/>
      <c r="GI17" s="182" t="n"/>
      <c r="GJ17" s="182" t="n"/>
      <c r="GK17" s="182" t="n"/>
      <c r="GL17" s="182" t="n"/>
      <c r="GM17" s="182" t="n"/>
      <c r="GN17" s="182" t="n"/>
      <c r="GO17" s="182" t="n"/>
      <c r="GP17" s="182" t="n"/>
      <c r="GQ17" s="182" t="n"/>
      <c r="GR17" s="184" t="n"/>
      <c r="GS17" s="182" t="n"/>
      <c r="GT17" s="185">
        <f>SUM(F17:GS17)</f>
        <v/>
      </c>
      <c r="GU17" s="186">
        <f>E17-GT17</f>
        <v/>
      </c>
    </row>
    <row r="18" ht="18" customHeight="1">
      <c r="A18" s="5" t="n">
        <v>17</v>
      </c>
      <c r="B18" s="179" t="n">
        <v>44718</v>
      </c>
      <c r="C18" s="68" t="inlineStr">
        <is>
          <t>3-498-16825</t>
        </is>
      </c>
      <c r="D18" s="180" t="n">
        <v>44704</v>
      </c>
      <c r="E18" s="181" t="n">
        <v>5986.32</v>
      </c>
      <c r="F18" s="182" t="n"/>
      <c r="G18" s="182" t="n"/>
      <c r="H18" s="182" t="n"/>
      <c r="I18" s="182" t="n"/>
      <c r="J18" s="182" t="n"/>
      <c r="K18" s="182" t="n"/>
      <c r="L18" s="182" t="n"/>
      <c r="M18" s="182" t="n"/>
      <c r="N18" s="182" t="n"/>
      <c r="O18" s="182" t="n"/>
      <c r="P18" s="182" t="n"/>
      <c r="Q18" s="182" t="n"/>
      <c r="R18" s="182" t="n"/>
      <c r="S18" s="182" t="n"/>
      <c r="T18" s="182" t="n"/>
      <c r="U18" s="182" t="n"/>
      <c r="V18" s="182" t="n"/>
      <c r="W18" s="182" t="n"/>
      <c r="X18" s="182" t="n"/>
      <c r="Y18" s="182" t="n"/>
      <c r="Z18" s="182" t="n"/>
      <c r="AA18" s="182" t="n"/>
      <c r="AB18" s="189" t="n">
        <v>399.85</v>
      </c>
      <c r="AC18" s="182" t="n"/>
      <c r="AD18" s="182" t="n"/>
      <c r="AE18" s="182" t="n"/>
      <c r="AF18" s="182" t="n"/>
      <c r="AG18" s="182" t="n"/>
      <c r="AH18" s="182" t="n"/>
      <c r="AI18" s="182" t="n"/>
      <c r="AJ18" s="182" t="n"/>
      <c r="AK18" s="182" t="n"/>
      <c r="AL18" s="182" t="n"/>
      <c r="AM18" s="182" t="n"/>
      <c r="AN18" s="182" t="n"/>
      <c r="AO18" s="182" t="n"/>
      <c r="AP18" s="182" t="n"/>
      <c r="AQ18" s="182" t="n"/>
      <c r="AR18" s="182" t="n"/>
      <c r="AS18" s="182" t="n"/>
      <c r="AT18" s="182" t="n"/>
      <c r="AU18" s="182" t="n"/>
      <c r="AV18" s="182" t="n"/>
      <c r="AW18" s="182" t="n"/>
      <c r="AX18" s="182" t="n"/>
      <c r="AY18" s="182" t="n"/>
      <c r="AZ18" s="182" t="n"/>
      <c r="BA18" s="182" t="n"/>
      <c r="BB18" s="182" t="n"/>
      <c r="BC18" s="182" t="n"/>
      <c r="BD18" s="182" t="n"/>
      <c r="BE18" s="182" t="n"/>
      <c r="BF18" s="182" t="n"/>
      <c r="BG18" s="182" t="n"/>
      <c r="BH18" s="182" t="n"/>
      <c r="BI18" s="182" t="n"/>
      <c r="BJ18" s="182" t="n"/>
      <c r="BK18" s="182" t="n"/>
      <c r="BL18" s="182" t="n"/>
      <c r="BM18" s="182" t="n"/>
      <c r="BN18" s="182" t="n"/>
      <c r="BO18" s="182" t="n"/>
      <c r="BP18" s="182" t="n"/>
      <c r="BQ18" s="182" t="n"/>
      <c r="BR18" s="182" t="n"/>
      <c r="BS18" s="182" t="n"/>
      <c r="BT18" s="182" t="n"/>
      <c r="BU18" s="182" t="n"/>
      <c r="BV18" s="182" t="n"/>
      <c r="BW18" s="182" t="n"/>
      <c r="BX18" s="182" t="n"/>
      <c r="BY18" s="182" t="n"/>
      <c r="BZ18" s="182" t="n"/>
      <c r="CA18" s="182" t="n"/>
      <c r="CB18" s="182" t="n"/>
      <c r="CC18" s="182" t="n"/>
      <c r="CD18" s="182" t="n"/>
      <c r="CE18" s="182" t="n"/>
      <c r="CF18" s="182" t="n"/>
      <c r="CG18" s="182" t="n"/>
      <c r="CH18" s="182" t="n"/>
      <c r="CI18" s="182" t="n"/>
      <c r="CJ18" s="182" t="n"/>
      <c r="CK18" s="182" t="n"/>
      <c r="CL18" s="182" t="n"/>
      <c r="CM18" s="182" t="n"/>
      <c r="CN18" s="182" t="n"/>
      <c r="CO18" s="182" t="n"/>
      <c r="CP18" s="189" t="n">
        <v>92.47</v>
      </c>
      <c r="CQ18" s="182" t="n"/>
      <c r="CR18" s="182" t="n"/>
      <c r="CS18" s="189" t="n">
        <v>44.04</v>
      </c>
      <c r="CT18" s="182" t="n"/>
      <c r="CU18" s="182" t="n"/>
      <c r="CV18" s="182" t="n"/>
      <c r="CW18" s="182" t="n"/>
      <c r="CX18" s="182" t="n"/>
      <c r="CY18" s="182" t="n"/>
      <c r="CZ18" s="182" t="n"/>
      <c r="DA18" s="182" t="n"/>
      <c r="DB18" s="182" t="n"/>
      <c r="DC18" s="189" t="n">
        <v>39.75</v>
      </c>
      <c r="DD18" s="182" t="n"/>
      <c r="DE18" s="182" t="n"/>
      <c r="DF18" s="182" t="n"/>
      <c r="DG18" s="182" t="n"/>
      <c r="DH18" s="182" t="n"/>
      <c r="DI18" s="182" t="n"/>
      <c r="DJ18" s="182" t="n"/>
      <c r="DK18" s="182" t="n"/>
      <c r="DL18" s="182" t="n"/>
      <c r="DM18" s="189" t="n">
        <v>39.75</v>
      </c>
      <c r="DN18" s="182" t="n"/>
      <c r="DO18" s="182" t="n"/>
      <c r="DP18" s="182" t="n"/>
      <c r="DQ18" s="182" t="n"/>
      <c r="DR18" s="182" t="n"/>
      <c r="DS18" s="182" t="n"/>
      <c r="DT18" s="182" t="n"/>
      <c r="DU18" s="182" t="n"/>
      <c r="DV18" s="182" t="n"/>
      <c r="DW18" s="182" t="n"/>
      <c r="DX18" s="182" t="n"/>
      <c r="DY18" s="182" t="n"/>
      <c r="DZ18" s="182" t="n"/>
      <c r="EA18" s="182" t="n"/>
      <c r="EB18" s="182" t="n"/>
      <c r="EC18" s="182" t="n"/>
      <c r="ED18" s="182" t="n"/>
      <c r="EE18" s="182" t="n"/>
      <c r="EF18" s="182" t="n"/>
      <c r="EG18" s="182" t="n"/>
      <c r="EH18" s="182" t="n"/>
      <c r="EI18" s="182" t="n"/>
      <c r="EJ18" s="182" t="n"/>
      <c r="EK18" s="182" t="n"/>
      <c r="EL18" s="182" t="n"/>
      <c r="EM18" s="182" t="n"/>
      <c r="EN18" s="182" t="n"/>
      <c r="EO18" s="182" t="n"/>
      <c r="EP18" s="182" t="n"/>
      <c r="EQ18" s="182" t="n"/>
      <c r="ER18" s="182" t="n"/>
      <c r="ES18" s="182" t="n"/>
      <c r="ET18" s="182" t="n"/>
      <c r="EU18" s="182" t="n"/>
      <c r="EV18" s="182" t="n"/>
      <c r="EW18" s="182" t="n"/>
      <c r="EX18" s="182" t="n"/>
      <c r="EY18" s="182" t="n"/>
      <c r="EZ18" s="182" t="n"/>
      <c r="FA18" s="182" t="n"/>
      <c r="FB18" s="182" t="n"/>
      <c r="FC18" s="182" t="n"/>
      <c r="FD18" s="182" t="n"/>
      <c r="FE18" s="182" t="n"/>
      <c r="FF18" s="182" t="n"/>
      <c r="FG18" s="182" t="n"/>
      <c r="FH18" s="189" t="n">
        <v>41.99</v>
      </c>
      <c r="FI18" s="182" t="n"/>
      <c r="FJ18" s="182" t="n"/>
      <c r="FK18" s="182" t="n"/>
      <c r="FL18" s="182" t="n"/>
      <c r="FM18" s="182" t="n"/>
      <c r="FN18" s="182" t="n"/>
      <c r="FO18" s="182" t="n"/>
      <c r="FP18" s="182" t="n"/>
      <c r="FQ18" s="182" t="n"/>
      <c r="FR18" s="182" t="n"/>
      <c r="FS18" s="182" t="n"/>
      <c r="FT18" s="182" t="n"/>
      <c r="FU18" s="182" t="n"/>
      <c r="FV18" s="189" t="n">
        <v>963.14</v>
      </c>
      <c r="FW18" s="182" t="n"/>
      <c r="FX18" s="182" t="n"/>
      <c r="FY18" s="182" t="n"/>
      <c r="FZ18" s="189" t="n">
        <v>4365.33</v>
      </c>
      <c r="GA18" s="182" t="n"/>
      <c r="GB18" s="182" t="n"/>
      <c r="GC18" s="182" t="n"/>
      <c r="GD18" s="182" t="n"/>
      <c r="GE18" s="182" t="n"/>
      <c r="GF18" s="182" t="n"/>
      <c r="GG18" s="182" t="n"/>
      <c r="GH18" s="182" t="n"/>
      <c r="GI18" s="182" t="n"/>
      <c r="GJ18" s="182" t="n"/>
      <c r="GK18" s="182" t="n"/>
      <c r="GL18" s="182" t="n"/>
      <c r="GM18" s="182" t="n"/>
      <c r="GN18" s="182" t="n"/>
      <c r="GO18" s="182" t="n"/>
      <c r="GP18" s="182" t="n"/>
      <c r="GQ18" s="182" t="n"/>
      <c r="GR18" s="184" t="n"/>
      <c r="GS18" s="182" t="n"/>
      <c r="GT18" s="185">
        <f>SUM(F18:GS18)</f>
        <v/>
      </c>
      <c r="GU18" s="186">
        <f>E18-GT18</f>
        <v/>
      </c>
    </row>
    <row r="19" ht="18" customHeight="1">
      <c r="A19" s="5" t="n">
        <v>18</v>
      </c>
      <c r="B19" s="179" t="n">
        <v>44718</v>
      </c>
      <c r="C19" s="68" t="inlineStr">
        <is>
          <t>3-498-98009</t>
        </is>
      </c>
      <c r="D19" s="180" t="n">
        <v>44706</v>
      </c>
      <c r="E19" s="181" t="n">
        <v>478.25</v>
      </c>
      <c r="F19" s="182" t="n"/>
      <c r="G19" s="182" t="n"/>
      <c r="H19" s="182" t="n"/>
      <c r="I19" s="182" t="n"/>
      <c r="J19" s="182" t="n"/>
      <c r="K19" s="182" t="n"/>
      <c r="L19" s="182" t="n"/>
      <c r="M19" s="182" t="n"/>
      <c r="N19" s="182" t="n"/>
      <c r="O19" s="182" t="n"/>
      <c r="P19" s="182" t="n"/>
      <c r="Q19" s="182" t="n"/>
      <c r="R19" s="182" t="n"/>
      <c r="S19" s="182" t="n"/>
      <c r="T19" s="182" t="n"/>
      <c r="U19" s="182" t="n"/>
      <c r="V19" s="182" t="n"/>
      <c r="W19" s="182" t="n"/>
      <c r="X19" s="182" t="n"/>
      <c r="Y19" s="182" t="n"/>
      <c r="Z19" s="182" t="n"/>
      <c r="AA19" s="182" t="n"/>
      <c r="AB19" s="182" t="n"/>
      <c r="AC19" s="182" t="n"/>
      <c r="AD19" s="182" t="n"/>
      <c r="AE19" s="182" t="n"/>
      <c r="AF19" s="182" t="n"/>
      <c r="AG19" s="182" t="n"/>
      <c r="AH19" s="182" t="n"/>
      <c r="AI19" s="182" t="n"/>
      <c r="AJ19" s="182" t="n"/>
      <c r="AK19" s="182" t="n"/>
      <c r="AL19" s="182" t="n"/>
      <c r="AM19" s="182" t="n"/>
      <c r="AN19" s="182" t="n"/>
      <c r="AO19" s="182" t="n"/>
      <c r="AP19" s="182" t="n"/>
      <c r="AQ19" s="182" t="n"/>
      <c r="AR19" s="182" t="n"/>
      <c r="AS19" s="182" t="n"/>
      <c r="AT19" s="182" t="n"/>
      <c r="AU19" s="182" t="n"/>
      <c r="AV19" s="182" t="n"/>
      <c r="AW19" s="182" t="n"/>
      <c r="AX19" s="182" t="n"/>
      <c r="AY19" s="182" t="n"/>
      <c r="AZ19" s="182" t="n"/>
      <c r="BA19" s="182" t="n"/>
      <c r="BB19" s="182" t="n"/>
      <c r="BC19" s="182" t="n"/>
      <c r="BD19" s="182" t="n"/>
      <c r="BE19" s="182" t="n"/>
      <c r="BF19" s="182" t="n"/>
      <c r="BG19" s="182" t="n"/>
      <c r="BH19" s="182" t="n"/>
      <c r="BI19" s="182" t="n"/>
      <c r="BJ19" s="182" t="n"/>
      <c r="BK19" s="182" t="n"/>
      <c r="BL19" s="182" t="n"/>
      <c r="BM19" s="182" t="n"/>
      <c r="BN19" s="182" t="n"/>
      <c r="BO19" s="182" t="n"/>
      <c r="BP19" s="182" t="n"/>
      <c r="BQ19" s="182" t="n"/>
      <c r="BR19" s="182" t="n"/>
      <c r="BS19" s="182" t="n"/>
      <c r="BT19" s="182" t="n"/>
      <c r="BU19" s="182" t="n"/>
      <c r="BV19" s="182" t="n"/>
      <c r="BW19" s="182" t="n"/>
      <c r="BX19" s="182" t="n"/>
      <c r="BY19" s="182" t="n"/>
      <c r="BZ19" s="182" t="n"/>
      <c r="CA19" s="182" t="n"/>
      <c r="CB19" s="182" t="n"/>
      <c r="CC19" s="182" t="n"/>
      <c r="CD19" s="182" t="n"/>
      <c r="CE19" s="182" t="n"/>
      <c r="CF19" s="182" t="n"/>
      <c r="CG19" s="182" t="n"/>
      <c r="CH19" s="182" t="n"/>
      <c r="CI19" s="182" t="n"/>
      <c r="CJ19" s="182" t="n"/>
      <c r="CK19" s="182" t="n"/>
      <c r="CL19" s="182" t="n"/>
      <c r="CM19" s="182" t="n"/>
      <c r="CN19" s="182" t="n"/>
      <c r="CO19" s="182" t="n"/>
      <c r="CP19" s="182" t="n"/>
      <c r="CQ19" s="182" t="n"/>
      <c r="CR19" s="182" t="n"/>
      <c r="CS19" s="182" t="n"/>
      <c r="CT19" s="182" t="n"/>
      <c r="CU19" s="182" t="n"/>
      <c r="CV19" s="182" t="n"/>
      <c r="CW19" s="182" t="n"/>
      <c r="CX19" s="182" t="n"/>
      <c r="CY19" s="182" t="n"/>
      <c r="CZ19" s="182" t="n"/>
      <c r="DA19" s="182" t="n"/>
      <c r="DB19" s="182" t="n"/>
      <c r="DC19" s="182" t="n"/>
      <c r="DD19" s="182" t="n"/>
      <c r="DE19" s="182" t="n"/>
      <c r="DF19" s="182" t="n"/>
      <c r="DG19" s="182" t="n"/>
      <c r="DH19" s="182" t="n"/>
      <c r="DI19" s="182" t="n"/>
      <c r="DJ19" s="182" t="n"/>
      <c r="DK19" s="182" t="n"/>
      <c r="DL19" s="182" t="n"/>
      <c r="DM19" s="182" t="n"/>
      <c r="DN19" s="182" t="n"/>
      <c r="DO19" s="182" t="n"/>
      <c r="DP19" s="182" t="n"/>
      <c r="DQ19" s="182" t="n"/>
      <c r="DR19" s="182" t="n"/>
      <c r="DS19" s="182" t="n"/>
      <c r="DT19" s="182" t="n"/>
      <c r="DU19" s="182" t="n"/>
      <c r="DV19" s="182" t="n"/>
      <c r="DW19" s="182" t="n"/>
      <c r="DX19" s="182" t="n"/>
      <c r="DY19" s="182" t="n"/>
      <c r="DZ19" s="182" t="n"/>
      <c r="EA19" s="182" t="n"/>
      <c r="EB19" s="182" t="n"/>
      <c r="EC19" s="182" t="n"/>
      <c r="ED19" s="182" t="n"/>
      <c r="EE19" s="182" t="n"/>
      <c r="EF19" s="182" t="n"/>
      <c r="EG19" s="182" t="n"/>
      <c r="EH19" s="182" t="n"/>
      <c r="EI19" s="182" t="n"/>
      <c r="EJ19" s="182" t="n"/>
      <c r="EK19" s="182" t="n"/>
      <c r="EL19" s="182" t="n"/>
      <c r="EM19" s="182" t="n"/>
      <c r="EN19" s="182" t="n"/>
      <c r="EO19" s="182" t="n"/>
      <c r="EP19" s="182" t="n"/>
      <c r="EQ19" s="182" t="n"/>
      <c r="ER19" s="182" t="n"/>
      <c r="ES19" s="182" t="n"/>
      <c r="ET19" s="182" t="n"/>
      <c r="EU19" s="189" t="n">
        <v>439.75</v>
      </c>
      <c r="EV19" s="182" t="n"/>
      <c r="EW19" s="182" t="n"/>
      <c r="EX19" s="182" t="n"/>
      <c r="EY19" s="182" t="n"/>
      <c r="EZ19" s="182" t="n"/>
      <c r="FA19" s="182" t="n"/>
      <c r="FB19" s="182" t="n"/>
      <c r="FC19" s="182" t="n"/>
      <c r="FD19" s="182" t="n"/>
      <c r="FE19" s="182" t="n"/>
      <c r="FF19" s="182" t="n"/>
      <c r="FG19" s="182" t="n"/>
      <c r="FH19" s="182" t="n"/>
      <c r="FI19" s="182" t="n"/>
      <c r="FJ19" s="182" t="n"/>
      <c r="FK19" s="182" t="n"/>
      <c r="FL19" s="182" t="n"/>
      <c r="FM19" s="182" t="n"/>
      <c r="FN19" s="182" t="n"/>
      <c r="FO19" s="182" t="n"/>
      <c r="FP19" s="182" t="n"/>
      <c r="FQ19" s="189" t="n">
        <v>38.5</v>
      </c>
      <c r="FR19" s="182" t="n"/>
      <c r="FS19" s="182" t="n"/>
      <c r="FT19" s="182" t="n"/>
      <c r="FU19" s="182" t="n"/>
      <c r="FV19" s="182" t="n"/>
      <c r="FW19" s="182" t="n"/>
      <c r="FX19" s="182" t="n"/>
      <c r="FY19" s="182" t="n"/>
      <c r="FZ19" s="182" t="n"/>
      <c r="GA19" s="182" t="n"/>
      <c r="GB19" s="182" t="n"/>
      <c r="GC19" s="182" t="n"/>
      <c r="GD19" s="182" t="n"/>
      <c r="GE19" s="182" t="n"/>
      <c r="GF19" s="182" t="n"/>
      <c r="GG19" s="182" t="n"/>
      <c r="GH19" s="182" t="n"/>
      <c r="GI19" s="182" t="n"/>
      <c r="GJ19" s="182" t="n"/>
      <c r="GK19" s="182" t="n"/>
      <c r="GL19" s="182" t="n"/>
      <c r="GM19" s="182" t="n"/>
      <c r="GN19" s="182" t="n"/>
      <c r="GO19" s="182" t="n"/>
      <c r="GP19" s="182" t="n"/>
      <c r="GQ19" s="182" t="n"/>
      <c r="GR19" s="184" t="n"/>
      <c r="GS19" s="182" t="n"/>
      <c r="GT19" s="185">
        <f>SUM(F19:GS19)</f>
        <v/>
      </c>
      <c r="GU19" s="186">
        <f>E19-GT19</f>
        <v/>
      </c>
    </row>
    <row r="20" ht="18" customHeight="1">
      <c r="A20" s="5" t="n">
        <v>19</v>
      </c>
      <c r="B20" s="179" t="n">
        <v>44718</v>
      </c>
      <c r="C20" s="68" t="inlineStr">
        <is>
          <t>7-469-62420</t>
        </is>
      </c>
      <c r="D20" s="180" t="n">
        <v>44707</v>
      </c>
      <c r="E20" s="181" t="n">
        <v>6.53</v>
      </c>
      <c r="F20" s="182" t="n"/>
      <c r="G20" s="182" t="n"/>
      <c r="H20" s="182" t="n"/>
      <c r="I20" s="182" t="n"/>
      <c r="J20" s="182" t="n"/>
      <c r="K20" s="182" t="n"/>
      <c r="L20" s="182" t="n"/>
      <c r="M20" s="182" t="n"/>
      <c r="N20" s="182" t="n"/>
      <c r="O20" s="182" t="n"/>
      <c r="P20" s="182" t="n"/>
      <c r="Q20" s="182" t="n"/>
      <c r="R20" s="182" t="n"/>
      <c r="S20" s="182" t="n"/>
      <c r="T20" s="182" t="n"/>
      <c r="U20" s="182" t="n"/>
      <c r="V20" s="182" t="n"/>
      <c r="W20" s="182" t="n"/>
      <c r="X20" s="182" t="n"/>
      <c r="Y20" s="182" t="n"/>
      <c r="Z20" s="182" t="n"/>
      <c r="AA20" s="182" t="n"/>
      <c r="AB20" s="182" t="n"/>
      <c r="AC20" s="182" t="n"/>
      <c r="AD20" s="182" t="n"/>
      <c r="AE20" s="182" t="n"/>
      <c r="AF20" s="182" t="n"/>
      <c r="AG20" s="182" t="n"/>
      <c r="AH20" s="182" t="n"/>
      <c r="AI20" s="182" t="n"/>
      <c r="AJ20" s="182" t="n"/>
      <c r="AK20" s="182" t="n"/>
      <c r="AL20" s="182" t="n"/>
      <c r="AM20" s="182" t="n"/>
      <c r="AN20" s="182" t="n"/>
      <c r="AO20" s="182" t="n"/>
      <c r="AP20" s="182" t="n"/>
      <c r="AQ20" s="182" t="n"/>
      <c r="AR20" s="182" t="n"/>
      <c r="AS20" s="182" t="n"/>
      <c r="AT20" s="182" t="n"/>
      <c r="AU20" s="182" t="n"/>
      <c r="AV20" s="182" t="n"/>
      <c r="AW20" s="182" t="n"/>
      <c r="AX20" s="182" t="n"/>
      <c r="AY20" s="182" t="n"/>
      <c r="AZ20" s="182" t="n"/>
      <c r="BA20" s="182" t="n"/>
      <c r="BB20" s="182" t="n"/>
      <c r="BC20" s="182" t="n"/>
      <c r="BD20" s="182" t="n"/>
      <c r="BE20" s="182" t="n"/>
      <c r="BF20" s="182" t="n"/>
      <c r="BG20" s="182" t="n"/>
      <c r="BH20" s="182" t="n"/>
      <c r="BI20" s="182" t="n"/>
      <c r="BJ20" s="182" t="n"/>
      <c r="BK20" s="182" t="n"/>
      <c r="BL20" s="182" t="n"/>
      <c r="BM20" s="182" t="n"/>
      <c r="BN20" s="182" t="n"/>
      <c r="BO20" s="182" t="n"/>
      <c r="BP20" s="182" t="n"/>
      <c r="BQ20" s="182" t="n"/>
      <c r="BR20" s="182" t="n"/>
      <c r="BS20" s="182" t="n"/>
      <c r="BT20" s="182" t="n"/>
      <c r="BU20" s="182" t="n"/>
      <c r="BV20" s="189" t="n">
        <v>6.53</v>
      </c>
      <c r="BW20" s="182" t="n"/>
      <c r="BX20" s="182" t="n"/>
      <c r="BY20" s="182" t="n"/>
      <c r="BZ20" s="182" t="n"/>
      <c r="CA20" s="182" t="n"/>
      <c r="CB20" s="182" t="n"/>
      <c r="CC20" s="182" t="n"/>
      <c r="CD20" s="182" t="n"/>
      <c r="CE20" s="182" t="n"/>
      <c r="CF20" s="182" t="n"/>
      <c r="CG20" s="182" t="n"/>
      <c r="CH20" s="182" t="n"/>
      <c r="CI20" s="182" t="n"/>
      <c r="CJ20" s="182" t="n"/>
      <c r="CK20" s="182" t="n"/>
      <c r="CL20" s="182" t="n"/>
      <c r="CM20" s="182" t="n"/>
      <c r="CN20" s="182" t="n"/>
      <c r="CO20" s="182" t="n"/>
      <c r="CP20" s="182" t="n"/>
      <c r="CQ20" s="182" t="n"/>
      <c r="CR20" s="182" t="n"/>
      <c r="CS20" s="182" t="n"/>
      <c r="CT20" s="182" t="n"/>
      <c r="CU20" s="182" t="n"/>
      <c r="CV20" s="182" t="n"/>
      <c r="CW20" s="182" t="n"/>
      <c r="CX20" s="182" t="n"/>
      <c r="CY20" s="182" t="n"/>
      <c r="CZ20" s="182" t="n"/>
      <c r="DA20" s="182" t="n"/>
      <c r="DB20" s="182" t="n"/>
      <c r="DC20" s="182" t="n"/>
      <c r="DD20" s="182" t="n"/>
      <c r="DE20" s="182" t="n"/>
      <c r="DF20" s="182" t="n"/>
      <c r="DG20" s="182" t="n"/>
      <c r="DH20" s="182" t="n"/>
      <c r="DI20" s="182" t="n"/>
      <c r="DJ20" s="182" t="n"/>
      <c r="DK20" s="182" t="n"/>
      <c r="DL20" s="182" t="n"/>
      <c r="DM20" s="182" t="n"/>
      <c r="DN20" s="182" t="n"/>
      <c r="DO20" s="182" t="n"/>
      <c r="DP20" s="182" t="n"/>
      <c r="DQ20" s="182" t="n"/>
      <c r="DR20" s="182" t="n"/>
      <c r="DS20" s="182" t="n"/>
      <c r="DT20" s="182" t="n"/>
      <c r="DU20" s="182" t="n"/>
      <c r="DV20" s="182" t="n"/>
      <c r="DW20" s="182" t="n"/>
      <c r="DX20" s="182" t="n"/>
      <c r="DY20" s="182" t="n"/>
      <c r="DZ20" s="182" t="n"/>
      <c r="EA20" s="182" t="n"/>
      <c r="EB20" s="182" t="n"/>
      <c r="EC20" s="182" t="n"/>
      <c r="ED20" s="182" t="n"/>
      <c r="EE20" s="182" t="n"/>
      <c r="EF20" s="182" t="n"/>
      <c r="EG20" s="182" t="n"/>
      <c r="EH20" s="182" t="n"/>
      <c r="EI20" s="182" t="n"/>
      <c r="EJ20" s="182" t="n"/>
      <c r="EK20" s="182" t="n"/>
      <c r="EL20" s="182" t="n"/>
      <c r="EM20" s="182" t="n"/>
      <c r="EN20" s="182" t="n"/>
      <c r="EO20" s="182" t="n"/>
      <c r="EP20" s="182" t="n"/>
      <c r="EQ20" s="182" t="n"/>
      <c r="ER20" s="182" t="n"/>
      <c r="ES20" s="182" t="n"/>
      <c r="ET20" s="182" t="n"/>
      <c r="EU20" s="182" t="n"/>
      <c r="EV20" s="182" t="n"/>
      <c r="EW20" s="182" t="n"/>
      <c r="EX20" s="182" t="n"/>
      <c r="EY20" s="182" t="n"/>
      <c r="EZ20" s="182" t="n"/>
      <c r="FA20" s="182" t="n"/>
      <c r="FB20" s="182" t="n"/>
      <c r="FC20" s="182" t="n"/>
      <c r="FD20" s="182" t="n"/>
      <c r="FE20" s="182" t="n"/>
      <c r="FF20" s="182" t="n"/>
      <c r="FG20" s="182" t="n"/>
      <c r="FH20" s="182" t="n"/>
      <c r="FI20" s="182" t="n"/>
      <c r="FJ20" s="182" t="n"/>
      <c r="FK20" s="182" t="n"/>
      <c r="FL20" s="182" t="n"/>
      <c r="FM20" s="182" t="n"/>
      <c r="FN20" s="182" t="n"/>
      <c r="FO20" s="182" t="n"/>
      <c r="FP20" s="182" t="n"/>
      <c r="FQ20" s="182" t="n"/>
      <c r="FR20" s="182" t="n"/>
      <c r="FS20" s="182" t="n"/>
      <c r="FT20" s="182" t="n"/>
      <c r="FU20" s="182" t="n"/>
      <c r="FV20" s="182" t="n"/>
      <c r="FW20" s="182" t="n"/>
      <c r="FX20" s="182" t="n"/>
      <c r="FY20" s="182" t="n"/>
      <c r="FZ20" s="182" t="n"/>
      <c r="GA20" s="182" t="n"/>
      <c r="GB20" s="182" t="n"/>
      <c r="GC20" s="182" t="n"/>
      <c r="GD20" s="182" t="n"/>
      <c r="GE20" s="182" t="n"/>
      <c r="GF20" s="182" t="n"/>
      <c r="GG20" s="182" t="n"/>
      <c r="GH20" s="182" t="n"/>
      <c r="GI20" s="182" t="n"/>
      <c r="GJ20" s="182" t="n"/>
      <c r="GK20" s="182" t="n"/>
      <c r="GL20" s="182" t="n"/>
      <c r="GM20" s="182" t="n"/>
      <c r="GN20" s="182" t="n"/>
      <c r="GO20" s="182" t="n"/>
      <c r="GP20" s="182" t="n"/>
      <c r="GQ20" s="182" t="n"/>
      <c r="GR20" s="184" t="n"/>
      <c r="GS20" s="182" t="n"/>
      <c r="GT20" s="185">
        <f>SUM(F20:GS20)</f>
        <v/>
      </c>
      <c r="GU20" s="186">
        <f>E20-GT20</f>
        <v/>
      </c>
    </row>
    <row r="21" ht="18" customHeight="1">
      <c r="A21" s="5" t="n">
        <v>20</v>
      </c>
      <c r="B21" s="179" t="n">
        <v>44718</v>
      </c>
      <c r="C21" s="68" t="inlineStr">
        <is>
          <t>3-499-35041</t>
        </is>
      </c>
      <c r="D21" s="180" t="n">
        <v>44707</v>
      </c>
      <c r="E21" s="181" t="n">
        <v>1309.29</v>
      </c>
      <c r="F21" s="182" t="n"/>
      <c r="G21" s="182" t="n"/>
      <c r="H21" s="182" t="n"/>
      <c r="I21" s="182" t="n"/>
      <c r="J21" s="182" t="n"/>
      <c r="K21" s="182" t="n"/>
      <c r="L21" s="182" t="n"/>
      <c r="M21" s="182" t="n"/>
      <c r="N21" s="182" t="n"/>
      <c r="O21" s="182" t="n"/>
      <c r="P21" s="182" t="n"/>
      <c r="Q21" s="182" t="n"/>
      <c r="R21" s="182" t="n"/>
      <c r="S21" s="182" t="n"/>
      <c r="T21" s="182" t="n"/>
      <c r="U21" s="182" t="n"/>
      <c r="V21" s="182" t="n"/>
      <c r="W21" s="182" t="n"/>
      <c r="X21" s="182" t="n"/>
      <c r="Y21" s="182" t="n"/>
      <c r="Z21" s="182" t="n"/>
      <c r="AA21" s="182" t="n"/>
      <c r="AB21" s="182" t="n"/>
      <c r="AC21" s="182" t="n"/>
      <c r="AD21" s="182" t="n"/>
      <c r="AE21" s="182" t="n"/>
      <c r="AF21" s="182" t="n"/>
      <c r="AG21" s="182" t="n"/>
      <c r="AH21" s="182" t="n"/>
      <c r="AI21" s="182" t="n"/>
      <c r="AJ21" s="182" t="n"/>
      <c r="AK21" s="182" t="n"/>
      <c r="AL21" s="182" t="n"/>
      <c r="AM21" s="182" t="n"/>
      <c r="AN21" s="182" t="n"/>
      <c r="AO21" s="182" t="n"/>
      <c r="AP21" s="182" t="n"/>
      <c r="AQ21" s="182" t="n"/>
      <c r="AR21" s="182" t="n"/>
      <c r="AS21" s="182" t="n"/>
      <c r="AT21" s="182" t="n"/>
      <c r="AU21" s="182" t="n"/>
      <c r="AV21" s="182" t="n"/>
      <c r="AW21" s="182" t="n"/>
      <c r="AX21" s="182" t="n"/>
      <c r="AY21" s="182" t="n"/>
      <c r="AZ21" s="182" t="n"/>
      <c r="BA21" s="182" t="n"/>
      <c r="BB21" s="182" t="n"/>
      <c r="BC21" s="182" t="n"/>
      <c r="BD21" s="182" t="n"/>
      <c r="BE21" s="182" t="n"/>
      <c r="BF21" s="182" t="n"/>
      <c r="BG21" s="182" t="n"/>
      <c r="BH21" s="182" t="n"/>
      <c r="BI21" s="182" t="n"/>
      <c r="BJ21" s="182" t="n"/>
      <c r="BK21" s="182" t="n"/>
      <c r="BL21" s="182" t="n"/>
      <c r="BM21" s="182" t="n"/>
      <c r="BN21" s="182" t="n"/>
      <c r="BO21" s="182" t="n"/>
      <c r="BP21" s="182" t="n"/>
      <c r="BQ21" s="182" t="n"/>
      <c r="BR21" s="182" t="n"/>
      <c r="BS21" s="182" t="n"/>
      <c r="BT21" s="182" t="n"/>
      <c r="BU21" s="182" t="n"/>
      <c r="BV21" s="182" t="n"/>
      <c r="BW21" s="182" t="n"/>
      <c r="BX21" s="182" t="n"/>
      <c r="BY21" s="182" t="n"/>
      <c r="BZ21" s="182" t="n"/>
      <c r="CA21" s="182" t="n"/>
      <c r="CB21" s="182" t="n"/>
      <c r="CC21" s="182" t="n"/>
      <c r="CD21" s="182" t="n"/>
      <c r="CE21" s="182" t="n"/>
      <c r="CF21" s="182" t="n"/>
      <c r="CG21" s="182" t="n"/>
      <c r="CH21" s="182" t="n"/>
      <c r="CI21" s="182" t="n"/>
      <c r="CJ21" s="182" t="n"/>
      <c r="CK21" s="182" t="n"/>
      <c r="CL21" s="182" t="n"/>
      <c r="CM21" s="182" t="n"/>
      <c r="CN21" s="182" t="n"/>
      <c r="CO21" s="182" t="n"/>
      <c r="CP21" s="182" t="n"/>
      <c r="CQ21" s="182" t="n"/>
      <c r="CR21" s="182" t="n"/>
      <c r="CS21" s="182" t="n"/>
      <c r="CT21" s="182" t="n"/>
      <c r="CU21" s="182" t="n"/>
      <c r="CV21" s="182" t="n"/>
      <c r="CW21" s="182" t="n"/>
      <c r="CX21" s="182" t="n"/>
      <c r="CY21" s="182" t="n"/>
      <c r="CZ21" s="182" t="n"/>
      <c r="DA21" s="182" t="n"/>
      <c r="DB21" s="182" t="n"/>
      <c r="DC21" s="182" t="n"/>
      <c r="DD21" s="189" t="n">
        <v>1252.31</v>
      </c>
      <c r="DE21" s="182" t="n"/>
      <c r="DF21" s="182" t="n"/>
      <c r="DG21" s="182" t="n"/>
      <c r="DH21" s="182" t="n"/>
      <c r="DI21" s="182" t="n"/>
      <c r="DJ21" s="182" t="n"/>
      <c r="DK21" s="182" t="n"/>
      <c r="DL21" s="182" t="n"/>
      <c r="DM21" s="182" t="n"/>
      <c r="DN21" s="182" t="n"/>
      <c r="DO21" s="182" t="n"/>
      <c r="DP21" s="182" t="n"/>
      <c r="DQ21" s="182" t="n"/>
      <c r="DR21" s="182" t="n"/>
      <c r="DS21" s="182" t="n"/>
      <c r="DT21" s="182" t="n"/>
      <c r="DU21" s="182" t="n"/>
      <c r="DV21" s="189" t="n"/>
      <c r="DW21" s="182" t="n"/>
      <c r="DX21" s="182" t="n"/>
      <c r="DY21" s="182" t="n"/>
      <c r="DZ21" s="182" t="n"/>
      <c r="EA21" s="182" t="n"/>
      <c r="EB21" s="182" t="n"/>
      <c r="EC21" s="182" t="n"/>
      <c r="ED21" s="189" t="n"/>
      <c r="EE21" s="182" t="n"/>
      <c r="EF21" s="182" t="n"/>
      <c r="EG21" s="182" t="n"/>
      <c r="EH21" s="182" t="n"/>
      <c r="EI21" s="182" t="n"/>
      <c r="EJ21" s="182" t="n"/>
      <c r="EK21" s="182" t="n"/>
      <c r="EL21" s="182" t="n"/>
      <c r="EM21" s="182" t="n"/>
      <c r="EN21" s="182" t="n"/>
      <c r="EO21" s="182" t="n"/>
      <c r="EP21" s="182" t="n"/>
      <c r="EQ21" s="182" t="n"/>
      <c r="ER21" s="182" t="n"/>
      <c r="ES21" s="182" t="n"/>
      <c r="ET21" s="182" t="n"/>
      <c r="EU21" s="182" t="n"/>
      <c r="EV21" s="182" t="n"/>
      <c r="EW21" s="182" t="n"/>
      <c r="EX21" s="182" t="n"/>
      <c r="EY21" s="182" t="n"/>
      <c r="EZ21" s="182" t="n"/>
      <c r="FA21" s="182" t="n"/>
      <c r="FB21" s="182" t="n"/>
      <c r="FC21" s="182" t="n"/>
      <c r="FD21" s="182" t="n"/>
      <c r="FE21" s="182" t="n"/>
      <c r="FF21" s="182" t="n"/>
      <c r="FG21" s="182" t="n"/>
      <c r="FH21" s="189" t="n">
        <v>56.98</v>
      </c>
      <c r="FI21" s="182" t="n"/>
      <c r="FJ21" s="182" t="n"/>
      <c r="FK21" s="182" t="n"/>
      <c r="FL21" s="182" t="n"/>
      <c r="FM21" s="182" t="n"/>
      <c r="FN21" s="182" t="n"/>
      <c r="FO21" s="182" t="n"/>
      <c r="FP21" s="182" t="n"/>
      <c r="FQ21" s="182" t="n"/>
      <c r="FR21" s="182" t="n"/>
      <c r="FS21" s="182" t="n"/>
      <c r="FT21" s="182" t="n"/>
      <c r="FU21" s="182" t="n"/>
      <c r="FV21" s="182" t="n"/>
      <c r="FW21" s="182" t="n"/>
      <c r="FX21" s="182" t="n"/>
      <c r="FY21" s="182" t="n"/>
      <c r="FZ21" s="182" t="n"/>
      <c r="GA21" s="182" t="n"/>
      <c r="GB21" s="182" t="n"/>
      <c r="GC21" s="182" t="n"/>
      <c r="GD21" s="182" t="n"/>
      <c r="GE21" s="182" t="n"/>
      <c r="GF21" s="182" t="n"/>
      <c r="GG21" s="182" t="n"/>
      <c r="GH21" s="182" t="n"/>
      <c r="GI21" s="182" t="n"/>
      <c r="GJ21" s="182" t="n"/>
      <c r="GK21" s="182" t="n"/>
      <c r="GL21" s="182" t="n"/>
      <c r="GM21" s="182" t="n"/>
      <c r="GN21" s="182" t="n"/>
      <c r="GO21" s="182" t="n"/>
      <c r="GP21" s="182" t="n"/>
      <c r="GQ21" s="182" t="n"/>
      <c r="GR21" s="184" t="n"/>
      <c r="GS21" s="182" t="n"/>
      <c r="GT21" s="185">
        <f>SUM(F21:GS21)</f>
        <v/>
      </c>
      <c r="GU21" s="186">
        <f>E21-GT21</f>
        <v/>
      </c>
    </row>
    <row r="22" ht="18" customHeight="1">
      <c r="A22" s="5" t="n">
        <v>21</v>
      </c>
      <c r="B22" s="179" t="n">
        <v>44718</v>
      </c>
      <c r="C22" s="68" t="inlineStr">
        <is>
          <t>2-050-37712</t>
        </is>
      </c>
      <c r="D22" s="180" t="n">
        <v>44711</v>
      </c>
      <c r="E22" s="181" t="n">
        <v>2357.22</v>
      </c>
      <c r="F22" s="182" t="n"/>
      <c r="G22" s="182" t="n"/>
      <c r="H22" s="182" t="n"/>
      <c r="I22" s="182" t="n"/>
      <c r="J22" s="182" t="n"/>
      <c r="K22" s="182" t="n"/>
      <c r="L22" s="182" t="n"/>
      <c r="M22" s="182" t="n"/>
      <c r="N22" s="182" t="n"/>
      <c r="O22" s="182" t="n"/>
      <c r="P22" s="182" t="n"/>
      <c r="Q22" s="182" t="n"/>
      <c r="R22" s="182" t="n"/>
      <c r="S22" s="182" t="n"/>
      <c r="T22" s="182" t="n"/>
      <c r="U22" s="182" t="n"/>
      <c r="V22" s="182" t="n"/>
      <c r="W22" s="182" t="n"/>
      <c r="X22" s="189" t="n">
        <v>378.75</v>
      </c>
      <c r="Y22" s="182" t="n"/>
      <c r="Z22" s="182" t="n"/>
      <c r="AA22" s="182" t="n"/>
      <c r="AB22" s="182" t="n"/>
      <c r="AC22" s="189">
        <f>39.75+39.75</f>
        <v/>
      </c>
      <c r="AD22" s="182" t="n"/>
      <c r="AE22" s="182" t="n"/>
      <c r="AF22" s="182" t="n"/>
      <c r="AG22" s="182" t="n"/>
      <c r="AH22" s="182" t="n"/>
      <c r="AI22" s="182" t="n"/>
      <c r="AJ22" s="189" t="n">
        <v>14.22</v>
      </c>
      <c r="AK22" s="182" t="n"/>
      <c r="AL22" s="182" t="n"/>
      <c r="AM22" s="182" t="n"/>
      <c r="AN22" s="182" t="n"/>
      <c r="AO22" s="182" t="n"/>
      <c r="AP22" s="182" t="n"/>
      <c r="AQ22" s="182" t="n"/>
      <c r="AR22" s="182" t="n"/>
      <c r="AS22" s="182" t="n"/>
      <c r="AT22" s="182" t="n"/>
      <c r="AU22" s="182" t="n"/>
      <c r="AV22" s="182" t="n"/>
      <c r="AW22" s="182" t="n"/>
      <c r="AX22" s="182" t="n"/>
      <c r="AY22" s="182" t="n"/>
      <c r="AZ22" s="182" t="n"/>
      <c r="BA22" s="182" t="n"/>
      <c r="BB22" s="182" t="n"/>
      <c r="BC22" s="182" t="n"/>
      <c r="BD22" s="182" t="n"/>
      <c r="BE22" s="182" t="n"/>
      <c r="BF22" s="182" t="n"/>
      <c r="BG22" s="182" t="n"/>
      <c r="BH22" s="182" t="n"/>
      <c r="BI22" s="182" t="n"/>
      <c r="BJ22" s="182" t="n"/>
      <c r="BK22" s="182" t="n"/>
      <c r="BL22" s="182" t="n"/>
      <c r="BM22" s="182" t="n"/>
      <c r="BN22" s="182" t="n"/>
      <c r="BO22" s="182" t="n"/>
      <c r="BP22" s="182" t="n"/>
      <c r="BQ22" s="182" t="n"/>
      <c r="BR22" s="189" t="n">
        <v>14.22</v>
      </c>
      <c r="BS22" s="182" t="n"/>
      <c r="BT22" s="182" t="n"/>
      <c r="BU22" s="182" t="n"/>
      <c r="BV22" s="182" t="n"/>
      <c r="BW22" s="182" t="n"/>
      <c r="BX22" s="182" t="n"/>
      <c r="BY22" s="182" t="n"/>
      <c r="BZ22" s="182" t="n"/>
      <c r="CA22" s="182" t="n"/>
      <c r="CB22" s="182" t="n"/>
      <c r="CC22" s="182" t="n"/>
      <c r="CD22" s="182" t="n"/>
      <c r="CE22" s="182" t="n"/>
      <c r="CF22" s="182" t="n"/>
      <c r="CG22" s="182" t="n"/>
      <c r="CH22" s="182" t="n"/>
      <c r="CI22" s="182" t="n"/>
      <c r="CJ22" s="182" t="n"/>
      <c r="CK22" s="182" t="n"/>
      <c r="CL22" s="182" t="n"/>
      <c r="CM22" s="182" t="n"/>
      <c r="CN22" s="182" t="n"/>
      <c r="CO22" s="189" t="n">
        <v>41.19</v>
      </c>
      <c r="CP22" s="182" t="n"/>
      <c r="CQ22" s="182" t="n"/>
      <c r="CR22" s="182" t="n"/>
      <c r="CS22" s="182" t="n"/>
      <c r="CT22" s="182" t="n"/>
      <c r="CU22" s="182" t="n"/>
      <c r="CV22" s="182" t="n"/>
      <c r="CW22" s="189" t="n">
        <v>39.75</v>
      </c>
      <c r="CX22" s="182" t="n"/>
      <c r="CY22" s="182" t="n"/>
      <c r="CZ22" s="182" t="n"/>
      <c r="DA22" s="182" t="n"/>
      <c r="DB22" s="182" t="n"/>
      <c r="DC22" s="182" t="n"/>
      <c r="DD22" s="182" t="n"/>
      <c r="DE22" s="182" t="n"/>
      <c r="DF22" s="182" t="n"/>
      <c r="DG22" s="182" t="n"/>
      <c r="DH22" s="182" t="n"/>
      <c r="DI22" s="182" t="n"/>
      <c r="DJ22" s="182" t="n"/>
      <c r="DK22" s="182" t="n"/>
      <c r="DL22" s="182" t="n"/>
      <c r="DM22" s="189" t="n">
        <v>1789.59</v>
      </c>
      <c r="DN22" s="182" t="n"/>
      <c r="DO22" s="182" t="n"/>
      <c r="DP22" s="182" t="n"/>
      <c r="DQ22" s="182" t="n"/>
      <c r="DR22" s="182" t="n"/>
      <c r="DS22" s="182" t="n"/>
      <c r="DT22" s="182" t="n"/>
      <c r="DU22" s="182" t="n"/>
      <c r="DV22" s="182" t="n"/>
      <c r="DW22" s="182" t="n"/>
      <c r="DX22" s="182" t="n"/>
      <c r="DY22" s="182" t="n"/>
      <c r="DZ22" s="182" t="n"/>
      <c r="EA22" s="182" t="n"/>
      <c r="EB22" s="182" t="n"/>
      <c r="EC22" s="182" t="n"/>
      <c r="ED22" s="182" t="n"/>
      <c r="EE22" s="182" t="n"/>
      <c r="EF22" s="182" t="n"/>
      <c r="EG22" s="182" t="n"/>
      <c r="EH22" s="182" t="n"/>
      <c r="EI22" s="182" t="n"/>
      <c r="EJ22" s="182" t="n"/>
      <c r="EK22" s="182" t="n"/>
      <c r="EL22" s="182" t="n"/>
      <c r="EM22" s="182" t="n"/>
      <c r="EN22" s="182" t="n"/>
      <c r="EO22" s="182" t="n"/>
      <c r="EP22" s="182" t="n"/>
      <c r="EQ22" s="182" t="n"/>
      <c r="ER22" s="182" t="n"/>
      <c r="ES22" s="182" t="n"/>
      <c r="ET22" s="182" t="n"/>
      <c r="EU22" s="182" t="n"/>
      <c r="EV22" s="182" t="n"/>
      <c r="EW22" s="182" t="n"/>
      <c r="EX22" s="182" t="n"/>
      <c r="EY22" s="182" t="n"/>
      <c r="EZ22" s="182" t="n"/>
      <c r="FA22" s="182" t="n"/>
      <c r="FB22" s="182" t="n"/>
      <c r="FC22" s="182" t="n"/>
      <c r="FD22" s="182" t="n"/>
      <c r="FE22" s="182" t="n"/>
      <c r="FF22" s="182" t="n"/>
      <c r="FG22" s="182" t="n"/>
      <c r="FH22" s="182" t="n"/>
      <c r="FI22" s="182" t="n"/>
      <c r="FJ22" s="182" t="n"/>
      <c r="FK22" s="182" t="n"/>
      <c r="FL22" s="182" t="n"/>
      <c r="FM22" s="182" t="n"/>
      <c r="FN22" s="182" t="n"/>
      <c r="FO22" s="182" t="n"/>
      <c r="FP22" s="182" t="n"/>
      <c r="FQ22" s="182" t="n"/>
      <c r="FR22" s="182" t="n"/>
      <c r="FS22" s="182" t="n"/>
      <c r="FT22" s="182" t="n"/>
      <c r="FU22" s="182" t="n"/>
      <c r="FV22" s="182" t="n"/>
      <c r="FW22" s="182" t="n"/>
      <c r="FX22" s="182" t="n"/>
      <c r="FY22" s="182" t="n"/>
      <c r="FZ22" s="182" t="n"/>
      <c r="GA22" s="182" t="n"/>
      <c r="GB22" s="182" t="n"/>
      <c r="GC22" s="182" t="n"/>
      <c r="GD22" s="182" t="n"/>
      <c r="GE22" s="182" t="n"/>
      <c r="GF22" s="182" t="n"/>
      <c r="GG22" s="182" t="n"/>
      <c r="GH22" s="182" t="n"/>
      <c r="GI22" s="182" t="n"/>
      <c r="GJ22" s="182" t="n"/>
      <c r="GK22" s="182" t="n"/>
      <c r="GL22" s="182" t="n"/>
      <c r="GM22" s="182" t="n"/>
      <c r="GN22" s="182" t="n"/>
      <c r="GO22" s="182" t="n"/>
      <c r="GP22" s="182" t="n"/>
      <c r="GQ22" s="182" t="n"/>
      <c r="GR22" s="184" t="n"/>
      <c r="GS22" s="182" t="n"/>
      <c r="GT22" s="185">
        <f>SUM(F22:GS22)</f>
        <v/>
      </c>
      <c r="GU22" s="186">
        <f>E22-GT22</f>
        <v/>
      </c>
    </row>
    <row r="23" ht="18" customHeight="1">
      <c r="A23" s="5" t="n">
        <v>22</v>
      </c>
      <c r="B23" s="179" t="n">
        <v>44718</v>
      </c>
      <c r="C23" s="68" t="inlineStr">
        <is>
          <t>Expeditors-E223261105</t>
        </is>
      </c>
      <c r="D23" s="180" t="n">
        <v>44698</v>
      </c>
      <c r="E23" s="181" t="n">
        <v>55</v>
      </c>
      <c r="F23" s="182" t="n"/>
      <c r="G23" s="182" t="n"/>
      <c r="H23" s="182" t="n"/>
      <c r="I23" s="182" t="n"/>
      <c r="J23" s="182" t="n"/>
      <c r="K23" s="182" t="n"/>
      <c r="L23" s="182" t="n"/>
      <c r="M23" s="182" t="n"/>
      <c r="N23" s="182" t="n"/>
      <c r="O23" s="182" t="n"/>
      <c r="P23" s="182" t="n"/>
      <c r="Q23" s="182" t="n"/>
      <c r="R23" s="182" t="n"/>
      <c r="S23" s="182" t="n"/>
      <c r="T23" s="182" t="n"/>
      <c r="U23" s="182" t="n"/>
      <c r="V23" s="182" t="n"/>
      <c r="W23" s="182" t="n"/>
      <c r="AB23" s="182" t="n"/>
      <c r="AC23" s="182" t="n"/>
      <c r="AD23" s="182" t="n"/>
      <c r="AE23" s="182" t="n"/>
      <c r="AF23" s="182" t="n"/>
      <c r="AG23" s="182" t="n"/>
      <c r="AH23" s="182" t="n"/>
      <c r="AI23" s="182" t="n"/>
      <c r="AJ23" s="182" t="n"/>
      <c r="AK23" s="182" t="n"/>
      <c r="AL23" s="182" t="n"/>
      <c r="AM23" s="182" t="n"/>
      <c r="AN23" s="182" t="n"/>
      <c r="AO23" s="182" t="n"/>
      <c r="AP23" s="182" t="n"/>
      <c r="AQ23" s="182" t="n"/>
      <c r="AR23" s="182" t="n"/>
      <c r="AS23" s="182" t="n"/>
      <c r="AT23" s="182" t="n"/>
      <c r="AU23" s="182" t="n"/>
      <c r="AV23" s="182" t="n"/>
      <c r="AW23" s="182" t="n"/>
      <c r="AX23" s="182" t="n"/>
      <c r="AY23" s="182" t="n"/>
      <c r="AZ23" s="182" t="n"/>
      <c r="BA23" s="182" t="n"/>
      <c r="BB23" s="182" t="n"/>
      <c r="BC23" s="182" t="n"/>
      <c r="BD23" s="182" t="n"/>
      <c r="BE23" s="182" t="n"/>
      <c r="BF23" s="182" t="n"/>
      <c r="BG23" s="182" t="n"/>
      <c r="BH23" s="182" t="n"/>
      <c r="BI23" s="182" t="n"/>
      <c r="BJ23" s="182" t="n"/>
      <c r="BK23" s="182" t="n"/>
      <c r="BL23" s="182" t="n"/>
      <c r="BM23" s="182" t="n"/>
      <c r="BN23" s="182" t="n"/>
      <c r="BO23" s="182" t="n"/>
      <c r="BP23" s="182" t="n"/>
      <c r="BQ23" s="182" t="n"/>
      <c r="BR23" s="182" t="n"/>
      <c r="BS23" s="189" t="n">
        <v>55</v>
      </c>
      <c r="BT23" s="182" t="n"/>
      <c r="BU23" s="182" t="n"/>
      <c r="BV23" s="182" t="n"/>
      <c r="BW23" s="182" t="n"/>
      <c r="BX23" s="182" t="n"/>
      <c r="BY23" s="182" t="n"/>
      <c r="BZ23" s="182" t="n"/>
      <c r="CA23" s="182" t="n"/>
      <c r="CB23" s="182" t="n"/>
      <c r="CC23" s="182" t="n"/>
      <c r="CD23" s="182" t="n"/>
      <c r="CE23" s="182" t="n"/>
      <c r="CF23" s="182" t="n"/>
      <c r="CG23" s="182" t="n"/>
      <c r="CH23" s="182" t="n"/>
      <c r="CI23" s="182" t="n"/>
      <c r="CJ23" s="182" t="n"/>
      <c r="CK23" s="182" t="n"/>
      <c r="CL23" s="182" t="n"/>
      <c r="CM23" s="182" t="n"/>
      <c r="CN23" s="182" t="n"/>
      <c r="CO23" s="182" t="n"/>
      <c r="CP23" s="182" t="n"/>
      <c r="CQ23" s="182" t="n"/>
      <c r="CR23" s="182" t="n"/>
      <c r="CS23" s="182" t="n"/>
      <c r="CT23" s="182" t="n"/>
      <c r="CU23" s="182" t="n"/>
      <c r="CV23" s="182" t="n"/>
      <c r="CW23" s="182" t="n"/>
      <c r="CX23" s="182" t="n"/>
      <c r="CY23" s="182" t="n"/>
      <c r="CZ23" s="182" t="n"/>
      <c r="DA23" s="182" t="n"/>
      <c r="DB23" s="182" t="n"/>
      <c r="DC23" s="182" t="n"/>
      <c r="DD23" s="182" t="n"/>
      <c r="DE23" s="182" t="n"/>
      <c r="DF23" s="182" t="n"/>
      <c r="DG23" s="182" t="n"/>
      <c r="DH23" s="182" t="n"/>
      <c r="DI23" s="182" t="n"/>
      <c r="DJ23" s="182" t="n"/>
      <c r="DK23" s="182" t="n"/>
      <c r="DL23" s="182" t="n"/>
      <c r="DM23" s="182" t="n"/>
      <c r="DN23" s="182" t="n"/>
      <c r="DO23" s="182" t="n"/>
      <c r="DP23" s="182" t="n"/>
      <c r="DQ23" s="182" t="n"/>
      <c r="DR23" s="182" t="n"/>
      <c r="DS23" s="182" t="n"/>
      <c r="DT23" s="182" t="n"/>
      <c r="DU23" s="182" t="n"/>
      <c r="DV23" s="182" t="n"/>
      <c r="DW23" s="182" t="n"/>
      <c r="DX23" s="182" t="n"/>
      <c r="DY23" s="182" t="n"/>
      <c r="DZ23" s="182" t="n"/>
      <c r="EA23" s="182" t="n"/>
      <c r="EB23" s="182" t="n"/>
      <c r="EC23" s="182" t="n"/>
      <c r="ED23" s="182" t="n"/>
      <c r="EE23" s="182" t="n"/>
      <c r="EF23" s="182" t="n"/>
      <c r="EG23" s="182" t="n"/>
      <c r="EH23" s="182" t="n"/>
      <c r="EI23" s="182" t="n"/>
      <c r="EJ23" s="182" t="n"/>
      <c r="EK23" s="182" t="n"/>
      <c r="EL23" s="182" t="n"/>
      <c r="EM23" s="182" t="n"/>
      <c r="EN23" s="182" t="n"/>
      <c r="EO23" s="182" t="n"/>
      <c r="EP23" s="182" t="n"/>
      <c r="EQ23" s="182" t="n"/>
      <c r="ER23" s="182" t="n"/>
      <c r="ES23" s="182" t="n"/>
      <c r="ET23" s="182" t="n"/>
      <c r="EU23" s="182" t="n"/>
      <c r="EV23" s="182" t="n"/>
      <c r="EW23" s="182" t="n"/>
      <c r="EX23" s="182" t="n"/>
      <c r="EY23" s="182" t="n"/>
      <c r="EZ23" s="182" t="n"/>
      <c r="FA23" s="182" t="n"/>
      <c r="FB23" s="182" t="n"/>
      <c r="FC23" s="182" t="n"/>
      <c r="FD23" s="182" t="n"/>
      <c r="FE23" s="182" t="n"/>
      <c r="FF23" s="182" t="n"/>
      <c r="FG23" s="182" t="n"/>
      <c r="FH23" s="182" t="n"/>
      <c r="FI23" s="182" t="n"/>
      <c r="FJ23" s="182" t="n"/>
      <c r="FK23" s="182" t="n"/>
      <c r="FL23" s="182" t="n"/>
      <c r="FM23" s="182" t="n"/>
      <c r="FN23" s="182" t="n"/>
      <c r="FO23" s="182" t="n"/>
      <c r="FP23" s="182" t="n"/>
      <c r="FQ23" s="182" t="n"/>
      <c r="FR23" s="182" t="n"/>
      <c r="FS23" s="182" t="n"/>
      <c r="FT23" s="182" t="n"/>
      <c r="FU23" s="182" t="n"/>
      <c r="FV23" s="182" t="n"/>
      <c r="FW23" s="182" t="n"/>
      <c r="FX23" s="182" t="n"/>
      <c r="FY23" s="182" t="n"/>
      <c r="FZ23" s="182" t="n"/>
      <c r="GA23" s="182" t="n"/>
      <c r="GB23" s="182" t="n"/>
      <c r="GC23" s="182" t="n"/>
      <c r="GD23" s="182" t="n"/>
      <c r="GE23" s="182" t="n"/>
      <c r="GF23" s="182" t="n"/>
      <c r="GG23" s="182" t="n"/>
      <c r="GH23" s="182" t="n"/>
      <c r="GI23" s="182" t="n"/>
      <c r="GJ23" s="182" t="n"/>
      <c r="GK23" s="182" t="n"/>
      <c r="GL23" s="182" t="n"/>
      <c r="GM23" s="182" t="n"/>
      <c r="GN23" s="182" t="n"/>
      <c r="GO23" s="182" t="n"/>
      <c r="GP23" s="182" t="n"/>
      <c r="GQ23" s="182" t="n"/>
      <c r="GR23" s="184" t="n"/>
      <c r="GS23" s="182" t="n"/>
      <c r="GT23" s="185">
        <f>SUM(F23:GS23)</f>
        <v/>
      </c>
      <c r="GU23" s="186">
        <f>E23-GT23</f>
        <v/>
      </c>
    </row>
    <row r="24" ht="18" customHeight="1">
      <c r="A24" s="5" t="n">
        <v>23</v>
      </c>
      <c r="B24" s="179" t="n">
        <v>44718</v>
      </c>
      <c r="C24" s="68" t="inlineStr">
        <is>
          <t>Expeditors-E223261105</t>
        </is>
      </c>
      <c r="D24" s="180" t="n">
        <v>44698</v>
      </c>
      <c r="E24" s="181" t="n">
        <v>3.47</v>
      </c>
      <c r="F24" s="182" t="n"/>
      <c r="G24" s="182" t="n"/>
      <c r="H24" s="182" t="n"/>
      <c r="I24" s="182" t="n"/>
      <c r="J24" s="182" t="n"/>
      <c r="K24" s="182" t="n"/>
      <c r="L24" s="182" t="n"/>
      <c r="M24" s="182" t="n"/>
      <c r="N24" s="182" t="n"/>
      <c r="O24" s="182" t="n"/>
      <c r="P24" s="182" t="n"/>
      <c r="Q24" s="182" t="n"/>
      <c r="R24" s="182" t="n"/>
      <c r="S24" s="182" t="n"/>
      <c r="T24" s="182" t="n"/>
      <c r="U24" s="182" t="n"/>
      <c r="V24" s="182" t="n"/>
      <c r="W24" s="182" t="n"/>
      <c r="X24" s="182" t="n"/>
      <c r="Y24" s="182" t="n"/>
      <c r="Z24" s="182" t="n"/>
      <c r="AA24" s="182" t="n"/>
      <c r="AB24" s="182" t="n"/>
      <c r="AC24" s="182" t="n"/>
      <c r="AD24" s="182" t="n"/>
      <c r="AE24" s="182" t="n"/>
      <c r="AF24" s="182" t="n"/>
      <c r="AG24" s="182" t="n"/>
      <c r="AH24" s="182" t="n"/>
      <c r="AI24" s="182" t="n"/>
      <c r="AJ24" s="182" t="n"/>
      <c r="AK24" s="182" t="n"/>
      <c r="AL24" s="182" t="n"/>
      <c r="AM24" s="182" t="n"/>
      <c r="AN24" s="182" t="n"/>
      <c r="AO24" s="182" t="n"/>
      <c r="AP24" s="182" t="n"/>
      <c r="AQ24" s="182" t="n"/>
      <c r="AR24" s="182" t="n"/>
      <c r="AS24" s="182" t="n"/>
      <c r="AT24" s="182" t="n"/>
      <c r="AU24" s="182" t="n"/>
      <c r="AV24" s="182" t="n"/>
      <c r="AW24" s="182" t="n"/>
      <c r="AX24" s="182" t="n"/>
      <c r="AY24" s="182" t="n"/>
      <c r="AZ24" s="182" t="n"/>
      <c r="BA24" s="182" t="n"/>
      <c r="BB24" s="182" t="n"/>
      <c r="BC24" s="182" t="n"/>
      <c r="BD24" s="182" t="n"/>
      <c r="BE24" s="182" t="n"/>
      <c r="BF24" s="182" t="n"/>
      <c r="BG24" s="182" t="n"/>
      <c r="BH24" s="182" t="n"/>
      <c r="BI24" s="182" t="n"/>
      <c r="BJ24" s="182" t="n"/>
      <c r="BK24" s="182" t="n"/>
      <c r="BL24" s="182" t="n"/>
      <c r="BM24" s="182" t="n"/>
      <c r="BN24" s="182" t="n"/>
      <c r="BO24" s="182" t="n"/>
      <c r="BP24" s="182" t="n"/>
      <c r="BQ24" s="182" t="n"/>
      <c r="BR24" s="182" t="n"/>
      <c r="BS24" s="189" t="n">
        <v>3.47</v>
      </c>
      <c r="BT24" s="182" t="n"/>
      <c r="BU24" s="182" t="n"/>
      <c r="BV24" s="182" t="n"/>
      <c r="BW24" s="182" t="n"/>
      <c r="BX24" s="182" t="n"/>
      <c r="BY24" s="182" t="n"/>
      <c r="BZ24" s="182" t="n"/>
      <c r="CA24" s="182" t="n"/>
      <c r="CB24" s="182" t="n"/>
      <c r="CC24" s="182" t="n"/>
      <c r="CD24" s="182" t="n"/>
      <c r="CE24" s="182" t="n"/>
      <c r="CF24" s="182" t="n"/>
      <c r="CG24" s="182" t="n"/>
      <c r="CH24" s="182" t="n"/>
      <c r="CI24" s="182" t="n"/>
      <c r="CJ24" s="182" t="n"/>
      <c r="CK24" s="182" t="n"/>
      <c r="CL24" s="182" t="n"/>
      <c r="CM24" s="182" t="n"/>
      <c r="CN24" s="182" t="n"/>
      <c r="CO24" s="182" t="n"/>
      <c r="CP24" s="182" t="n"/>
      <c r="CQ24" s="182" t="n"/>
      <c r="CR24" s="182" t="n"/>
      <c r="CS24" s="182" t="n"/>
      <c r="CT24" s="182" t="n"/>
      <c r="CU24" s="182" t="n"/>
      <c r="CV24" s="182" t="n"/>
      <c r="CW24" s="182" t="n"/>
      <c r="CX24" s="182" t="n"/>
      <c r="CY24" s="182" t="n"/>
      <c r="CZ24" s="182" t="n"/>
      <c r="DA24" s="182" t="n"/>
      <c r="DB24" s="182" t="n"/>
      <c r="DC24" s="182" t="n"/>
      <c r="DD24" s="182" t="n"/>
      <c r="DE24" s="182" t="n"/>
      <c r="DF24" s="182" t="n"/>
      <c r="DG24" s="182" t="n"/>
      <c r="DH24" s="182" t="n"/>
      <c r="DI24" s="182" t="n"/>
      <c r="DJ24" s="182" t="n"/>
      <c r="DK24" s="182" t="n"/>
      <c r="DL24" s="182" t="n"/>
      <c r="DM24" s="182" t="n"/>
      <c r="DN24" s="182" t="n"/>
      <c r="DO24" s="182" t="n"/>
      <c r="DP24" s="182" t="n"/>
      <c r="DQ24" s="182" t="n"/>
      <c r="DR24" s="182" t="n"/>
      <c r="DS24" s="182" t="n"/>
      <c r="DT24" s="182" t="n"/>
      <c r="DU24" s="182" t="n"/>
      <c r="DV24" s="182" t="n"/>
      <c r="DW24" s="182" t="n"/>
      <c r="DX24" s="182" t="n"/>
      <c r="DY24" s="182" t="n"/>
      <c r="DZ24" s="182" t="n"/>
      <c r="EA24" s="182" t="n"/>
      <c r="EB24" s="182" t="n"/>
      <c r="EC24" s="182" t="n"/>
      <c r="ED24" s="182" t="n"/>
      <c r="EE24" s="182" t="n"/>
      <c r="EF24" s="182" t="n"/>
      <c r="EG24" s="182" t="n"/>
      <c r="EH24" s="182" t="n"/>
      <c r="EI24" s="182" t="n"/>
      <c r="EJ24" s="182" t="n"/>
      <c r="EK24" s="182" t="n"/>
      <c r="EL24" s="182" t="n"/>
      <c r="EM24" s="182" t="n"/>
      <c r="EN24" s="182" t="n"/>
      <c r="EO24" s="182" t="n"/>
      <c r="EP24" s="182" t="n"/>
      <c r="EQ24" s="182" t="n"/>
      <c r="ER24" s="182" t="n"/>
      <c r="ES24" s="182" t="n"/>
      <c r="ET24" s="182" t="n"/>
      <c r="EU24" s="182" t="n"/>
      <c r="EV24" s="182" t="n"/>
      <c r="EW24" s="182" t="n"/>
      <c r="EX24" s="182" t="n"/>
      <c r="EY24" s="182" t="n"/>
      <c r="EZ24" s="182" t="n"/>
      <c r="FA24" s="182" t="n"/>
      <c r="FB24" s="182" t="n"/>
      <c r="FC24" s="182" t="n"/>
      <c r="FD24" s="182" t="n"/>
      <c r="FE24" s="182" t="n"/>
      <c r="FF24" s="182" t="n"/>
      <c r="FG24" s="182" t="n"/>
      <c r="FH24" s="182" t="n"/>
      <c r="FI24" s="182" t="n"/>
      <c r="FJ24" s="182" t="n"/>
      <c r="FK24" s="182" t="n"/>
      <c r="FL24" s="182" t="n"/>
      <c r="FM24" s="182" t="n"/>
      <c r="FN24" s="182" t="n"/>
      <c r="FO24" s="182" t="n"/>
      <c r="FP24" s="182" t="n"/>
      <c r="FQ24" s="182" t="n"/>
      <c r="FR24" s="182" t="n"/>
      <c r="FS24" s="182" t="n"/>
      <c r="FT24" s="182" t="n"/>
      <c r="FU24" s="182" t="n"/>
      <c r="FV24" s="182" t="n"/>
      <c r="FW24" s="182" t="n"/>
      <c r="FX24" s="182" t="n"/>
      <c r="FY24" s="182" t="n"/>
      <c r="FZ24" s="182" t="n"/>
      <c r="GA24" s="182" t="n"/>
      <c r="GB24" s="182" t="n"/>
      <c r="GC24" s="182" t="n"/>
      <c r="GD24" s="182" t="n"/>
      <c r="GE24" s="182" t="n"/>
      <c r="GF24" s="182" t="n"/>
      <c r="GG24" s="182" t="n"/>
      <c r="GH24" s="182" t="n"/>
      <c r="GI24" s="182" t="n"/>
      <c r="GJ24" s="182" t="n"/>
      <c r="GK24" s="182" t="n"/>
      <c r="GL24" s="182" t="n"/>
      <c r="GM24" s="182" t="n"/>
      <c r="GN24" s="182" t="n"/>
      <c r="GO24" s="182" t="n"/>
      <c r="GP24" s="182" t="n"/>
      <c r="GQ24" s="182" t="n"/>
      <c r="GR24" s="184" t="n"/>
      <c r="GS24" s="182" t="n"/>
      <c r="GT24" s="185">
        <f>SUM(F24:GS24)</f>
        <v/>
      </c>
      <c r="GU24" s="186">
        <f>E24-GT24</f>
        <v/>
      </c>
    </row>
    <row r="25" ht="18" customHeight="1">
      <c r="A25" s="5" t="n">
        <v>24</v>
      </c>
      <c r="B25" s="179" t="n">
        <v>44718</v>
      </c>
      <c r="C25" s="68" t="inlineStr">
        <is>
          <t>Expeditors-E223269641</t>
        </is>
      </c>
      <c r="D25" s="180" t="n">
        <v>44710</v>
      </c>
      <c r="E25" s="181" t="n">
        <v>55</v>
      </c>
      <c r="F25" s="182" t="n"/>
      <c r="G25" s="182" t="n"/>
      <c r="H25" s="182" t="n"/>
      <c r="I25" s="182" t="n"/>
      <c r="J25" s="182" t="n"/>
      <c r="K25" s="182" t="n"/>
      <c r="L25" s="182" t="n"/>
      <c r="M25" s="182" t="n"/>
      <c r="N25" s="182" t="n"/>
      <c r="O25" s="182" t="n"/>
      <c r="P25" s="182" t="n"/>
      <c r="Q25" s="182" t="n"/>
      <c r="R25" s="182" t="n"/>
      <c r="S25" s="182" t="n"/>
      <c r="T25" s="182" t="n"/>
      <c r="U25" s="182" t="n"/>
      <c r="V25" s="182" t="n"/>
      <c r="W25" s="182" t="n"/>
      <c r="X25" s="182" t="n"/>
      <c r="Y25" s="182" t="n"/>
      <c r="Z25" s="182" t="n"/>
      <c r="AA25" s="182" t="n"/>
      <c r="AB25" s="182" t="n"/>
      <c r="AC25" s="182" t="n"/>
      <c r="AD25" s="182" t="n"/>
      <c r="AE25" s="182" t="n"/>
      <c r="AF25" s="182" t="n"/>
      <c r="AG25" s="182" t="n"/>
      <c r="AH25" s="182" t="n"/>
      <c r="AI25" s="182" t="n"/>
      <c r="AJ25" s="182" t="n"/>
      <c r="AK25" s="182" t="n"/>
      <c r="AL25" s="182" t="n"/>
      <c r="AM25" s="182" t="n"/>
      <c r="AN25" s="182" t="n"/>
      <c r="AO25" s="182" t="n"/>
      <c r="AP25" s="182" t="n"/>
      <c r="AQ25" s="182" t="n"/>
      <c r="AR25" s="182" t="n"/>
      <c r="AS25" s="182" t="n"/>
      <c r="AT25" s="182" t="n"/>
      <c r="AU25" s="182" t="n"/>
      <c r="AV25" s="182" t="n"/>
      <c r="AW25" s="182" t="n"/>
      <c r="AX25" s="182" t="n"/>
      <c r="AY25" s="182" t="n"/>
      <c r="AZ25" s="182" t="n"/>
      <c r="BA25" s="182" t="n"/>
      <c r="BB25" s="182" t="n"/>
      <c r="BC25" s="182" t="n"/>
      <c r="BD25" s="182" t="n"/>
      <c r="BE25" s="182" t="n"/>
      <c r="BF25" s="182" t="n"/>
      <c r="BG25" s="182" t="n"/>
      <c r="BH25" s="182" t="n"/>
      <c r="BI25" s="182" t="n"/>
      <c r="BJ25" s="182" t="n"/>
      <c r="BK25" s="182" t="n"/>
      <c r="BL25" s="182" t="n"/>
      <c r="BM25" s="182" t="n"/>
      <c r="BN25" s="182" t="n"/>
      <c r="BO25" s="182" t="n"/>
      <c r="BP25" s="182" t="n"/>
      <c r="BQ25" s="182" t="n"/>
      <c r="BR25" s="182" t="n"/>
      <c r="BS25" s="182" t="n"/>
      <c r="BT25" s="182" t="n"/>
      <c r="BU25" s="182" t="n"/>
      <c r="BV25" s="182" t="n"/>
      <c r="BW25" s="182" t="n"/>
      <c r="BX25" s="182" t="n"/>
      <c r="BY25" s="182" t="n"/>
      <c r="BZ25" s="182" t="n"/>
      <c r="CA25" s="182" t="n"/>
      <c r="CB25" s="182" t="n"/>
      <c r="CC25" s="182" t="n"/>
      <c r="CD25" s="182" t="n"/>
      <c r="CE25" s="182" t="n"/>
      <c r="CF25" s="182" t="n"/>
      <c r="CG25" s="182" t="n"/>
      <c r="CH25" s="182" t="n"/>
      <c r="CI25" s="182" t="n"/>
      <c r="CJ25" s="182" t="n"/>
      <c r="CK25" s="182" t="n"/>
      <c r="CL25" s="182" t="n"/>
      <c r="CM25" s="182" t="n"/>
      <c r="CN25" s="182" t="n"/>
      <c r="CO25" s="182" t="n"/>
      <c r="CP25" s="182" t="n"/>
      <c r="CQ25" s="182" t="n"/>
      <c r="CR25" s="182" t="n"/>
      <c r="CS25" s="182" t="n"/>
      <c r="CT25" s="182" t="n"/>
      <c r="CU25" s="182" t="n"/>
      <c r="CV25" s="182" t="n"/>
      <c r="CW25" s="182" t="n"/>
      <c r="CX25" s="182" t="n"/>
      <c r="CY25" s="182" t="n"/>
      <c r="CZ25" s="182" t="n"/>
      <c r="DA25" s="182" t="n"/>
      <c r="DB25" s="182" t="n"/>
      <c r="DC25" s="182" t="n"/>
      <c r="DD25" s="182" t="n"/>
      <c r="DE25" s="182" t="n"/>
      <c r="DF25" s="182" t="n"/>
      <c r="DG25" s="182" t="n"/>
      <c r="DH25" s="182" t="n"/>
      <c r="DI25" s="182" t="n"/>
      <c r="DJ25" s="182" t="n"/>
      <c r="DK25" s="182" t="n"/>
      <c r="DL25" s="182" t="n"/>
      <c r="DM25" s="182" t="n"/>
      <c r="DN25" s="182" t="n"/>
      <c r="DO25" s="182" t="n"/>
      <c r="DP25" s="182" t="n"/>
      <c r="DQ25" s="182" t="n"/>
      <c r="DR25" s="182" t="n"/>
      <c r="DS25" s="182" t="n"/>
      <c r="DT25" s="182" t="n"/>
      <c r="DU25" s="182" t="n"/>
      <c r="DV25" s="182" t="n"/>
      <c r="DW25" s="182" t="n"/>
      <c r="DX25" s="182" t="n"/>
      <c r="DY25" s="182" t="n"/>
      <c r="DZ25" s="182" t="n"/>
      <c r="EA25" s="182" t="n"/>
      <c r="EB25" s="182" t="n"/>
      <c r="EC25" s="182" t="n"/>
      <c r="ED25" s="182" t="n"/>
      <c r="EE25" s="182" t="n"/>
      <c r="EF25" s="182" t="n"/>
      <c r="EG25" s="182" t="n"/>
      <c r="EH25" s="182" t="n"/>
      <c r="EI25" s="182" t="n"/>
      <c r="EJ25" s="182" t="n"/>
      <c r="EK25" s="182" t="n"/>
      <c r="EL25" s="182" t="n"/>
      <c r="EM25" s="182" t="n"/>
      <c r="EN25" s="182" t="n"/>
      <c r="EO25" s="182" t="n"/>
      <c r="EP25" s="182" t="n"/>
      <c r="EQ25" s="189" t="n">
        <v>55</v>
      </c>
      <c r="ER25" s="182" t="n"/>
      <c r="ES25" s="182" t="n"/>
      <c r="ET25" s="182" t="n"/>
      <c r="EU25" s="182" t="n"/>
      <c r="EV25" s="182" t="n"/>
      <c r="EW25" s="182" t="n"/>
      <c r="EX25" s="182" t="n"/>
      <c r="EY25" s="182" t="n"/>
      <c r="EZ25" s="182" t="n"/>
      <c r="FA25" s="182" t="n"/>
      <c r="FB25" s="182" t="n"/>
      <c r="FC25" s="182" t="n"/>
      <c r="FD25" s="182" t="n"/>
      <c r="FE25" s="182" t="n"/>
      <c r="FF25" s="182" t="n"/>
      <c r="FG25" s="182" t="n"/>
      <c r="FH25" s="182" t="n"/>
      <c r="FI25" s="182" t="n"/>
      <c r="FJ25" s="182" t="n"/>
      <c r="FK25" s="182" t="n"/>
      <c r="FL25" s="182" t="n"/>
      <c r="FM25" s="182" t="n"/>
      <c r="FN25" s="182" t="n"/>
      <c r="FO25" s="182" t="n"/>
      <c r="FP25" s="182" t="n"/>
      <c r="FQ25" s="182" t="n"/>
      <c r="FR25" s="182" t="n"/>
      <c r="FS25" s="182" t="n"/>
      <c r="FT25" s="182" t="n"/>
      <c r="FU25" s="182" t="n"/>
      <c r="FV25" s="182" t="n"/>
      <c r="FW25" s="182" t="n"/>
      <c r="FX25" s="182" t="n"/>
      <c r="FY25" s="182" t="n"/>
      <c r="FZ25" s="182" t="n"/>
      <c r="GA25" s="182" t="n"/>
      <c r="GB25" s="182" t="n"/>
      <c r="GC25" s="182" t="n"/>
      <c r="GD25" s="182" t="n"/>
      <c r="GE25" s="182" t="n"/>
      <c r="GF25" s="182" t="n"/>
      <c r="GG25" s="182" t="n"/>
      <c r="GH25" s="182" t="n"/>
      <c r="GI25" s="182" t="n"/>
      <c r="GJ25" s="182" t="n"/>
      <c r="GK25" s="182" t="n"/>
      <c r="GL25" s="182" t="n"/>
      <c r="GM25" s="182" t="n"/>
      <c r="GN25" s="182" t="n"/>
      <c r="GO25" s="182" t="n"/>
      <c r="GP25" s="182" t="n"/>
      <c r="GQ25" s="182" t="n"/>
      <c r="GR25" s="184" t="n"/>
      <c r="GS25" s="182" t="n"/>
      <c r="GT25" s="185">
        <f>SUM(F25:GS25)</f>
        <v/>
      </c>
      <c r="GU25" s="186">
        <f>E25-GT25</f>
        <v/>
      </c>
    </row>
    <row r="26" ht="18" customHeight="1">
      <c r="A26" s="5" t="n">
        <v>25</v>
      </c>
      <c r="B26" s="179" t="n">
        <v>44718</v>
      </c>
      <c r="C26" s="68" t="inlineStr">
        <is>
          <t>Expeditors-E223269642</t>
        </is>
      </c>
      <c r="D26" s="180" t="n">
        <v>44710</v>
      </c>
      <c r="E26" s="181" t="n">
        <v>97.25</v>
      </c>
      <c r="F26" s="182" t="n"/>
      <c r="G26" s="182" t="n"/>
      <c r="H26" s="182" t="n"/>
      <c r="I26" s="182" t="n"/>
      <c r="J26" s="182" t="n"/>
      <c r="K26" s="182" t="n"/>
      <c r="L26" s="182" t="n"/>
      <c r="M26" s="182" t="n"/>
      <c r="N26" s="182" t="n"/>
      <c r="O26" s="182" t="n"/>
      <c r="P26" s="182" t="n"/>
      <c r="Q26" s="182" t="n"/>
      <c r="R26" s="182" t="n"/>
      <c r="S26" s="182" t="n"/>
      <c r="T26" s="182" t="n"/>
      <c r="U26" s="182" t="n"/>
      <c r="V26" s="182" t="n"/>
      <c r="W26" s="182" t="n"/>
      <c r="X26" s="182" t="n"/>
      <c r="Y26" s="182" t="n"/>
      <c r="Z26" s="182" t="n"/>
      <c r="AA26" s="182" t="n"/>
      <c r="AB26" s="182" t="n"/>
      <c r="AC26" s="182" t="n"/>
      <c r="AD26" s="182" t="n"/>
      <c r="AE26" s="182" t="n"/>
      <c r="AF26" s="182" t="n"/>
      <c r="AG26" s="182" t="n"/>
      <c r="AH26" s="182" t="n"/>
      <c r="AI26" s="182" t="n"/>
      <c r="AJ26" s="182" t="n"/>
      <c r="AK26" s="182" t="n"/>
      <c r="AL26" s="182" t="n"/>
      <c r="AM26" s="182" t="n"/>
      <c r="AN26" s="182" t="n"/>
      <c r="AO26" s="182" t="n"/>
      <c r="AP26" s="182" t="n"/>
      <c r="AQ26" s="182" t="n"/>
      <c r="AR26" s="182" t="n"/>
      <c r="AS26" s="182" t="n"/>
      <c r="AT26" s="182" t="n"/>
      <c r="AU26" s="182" t="n"/>
      <c r="AV26" s="182" t="n"/>
      <c r="AW26" s="182" t="n"/>
      <c r="AX26" s="182" t="n"/>
      <c r="AY26" s="182" t="n"/>
      <c r="AZ26" s="182" t="n"/>
      <c r="BA26" s="182" t="n"/>
      <c r="BB26" s="182" t="n"/>
      <c r="BC26" s="182" t="n"/>
      <c r="BD26" s="182" t="n"/>
      <c r="BE26" s="182" t="n"/>
      <c r="BF26" s="182" t="n"/>
      <c r="BG26" s="182" t="n"/>
      <c r="BH26" s="182" t="n"/>
      <c r="BI26" s="182" t="n"/>
      <c r="BJ26" s="182" t="n"/>
      <c r="BK26" s="182" t="n"/>
      <c r="BL26" s="182" t="n"/>
      <c r="BM26" s="182" t="n"/>
      <c r="BN26" s="182" t="n"/>
      <c r="BO26" s="182" t="n"/>
      <c r="BP26" s="182" t="n"/>
      <c r="BQ26" s="182" t="n"/>
      <c r="BR26" s="182" t="n"/>
      <c r="BS26" s="182" t="n"/>
      <c r="BT26" s="182" t="n"/>
      <c r="BU26" s="182" t="n"/>
      <c r="BV26" s="182" t="n"/>
      <c r="BW26" s="182" t="n"/>
      <c r="BX26" s="182" t="n"/>
      <c r="BY26" s="182" t="n"/>
      <c r="BZ26" s="182" t="n"/>
      <c r="CA26" s="182" t="n"/>
      <c r="CB26" s="182" t="n"/>
      <c r="CC26" s="182" t="n"/>
      <c r="CD26" s="182" t="n"/>
      <c r="CE26" s="182" t="n"/>
      <c r="CF26" s="182" t="n"/>
      <c r="CG26" s="182" t="n"/>
      <c r="CH26" s="182" t="n"/>
      <c r="CI26" s="182" t="n"/>
      <c r="CJ26" s="182" t="n"/>
      <c r="CK26" s="182" t="n"/>
      <c r="CL26" s="182" t="n"/>
      <c r="CM26" s="182" t="n"/>
      <c r="CN26" s="182" t="n"/>
      <c r="CO26" s="182" t="n"/>
      <c r="CP26" s="182" t="n"/>
      <c r="CQ26" s="182" t="n"/>
      <c r="CR26" s="182" t="n"/>
      <c r="CS26" s="182" t="n"/>
      <c r="CT26" s="182" t="n"/>
      <c r="CU26" s="182" t="n"/>
      <c r="CV26" s="182" t="n"/>
      <c r="CW26" s="182" t="n"/>
      <c r="CX26" s="182" t="n"/>
      <c r="CY26" s="182" t="n"/>
      <c r="CZ26" s="182" t="n"/>
      <c r="DA26" s="182" t="n"/>
      <c r="DB26" s="182" t="n"/>
      <c r="DC26" s="182" t="n"/>
      <c r="DD26" s="182" t="n"/>
      <c r="DE26" s="182" t="n"/>
      <c r="DF26" s="182" t="n"/>
      <c r="DG26" s="182" t="n"/>
      <c r="DH26" s="182" t="n"/>
      <c r="DI26" s="182" t="n"/>
      <c r="DJ26" s="182" t="n"/>
      <c r="DK26" s="182" t="n"/>
      <c r="DL26" s="182" t="n"/>
      <c r="DM26" s="182" t="n"/>
      <c r="DN26" s="182" t="n"/>
      <c r="DO26" s="182" t="n"/>
      <c r="DP26" s="182" t="n"/>
      <c r="DQ26" s="182" t="n"/>
      <c r="DR26" s="182" t="n"/>
      <c r="DS26" s="182" t="n"/>
      <c r="DT26" s="182" t="n"/>
      <c r="DU26" s="182" t="n"/>
      <c r="DV26" s="182" t="n"/>
      <c r="DW26" s="182" t="n"/>
      <c r="DX26" s="182" t="n"/>
      <c r="DY26" s="182" t="n"/>
      <c r="DZ26" s="182" t="n"/>
      <c r="EA26" s="182" t="n"/>
      <c r="EB26" s="182" t="n"/>
      <c r="EC26" s="182" t="n"/>
      <c r="ED26" s="182" t="n"/>
      <c r="EE26" s="182" t="n"/>
      <c r="EF26" s="182" t="n"/>
      <c r="EG26" s="182" t="n"/>
      <c r="EH26" s="182" t="n"/>
      <c r="EI26" s="182" t="n"/>
      <c r="EJ26" s="182" t="n"/>
      <c r="EK26" s="182" t="n"/>
      <c r="EL26" s="182" t="n"/>
      <c r="EM26" s="182" t="n"/>
      <c r="EN26" s="182" t="n"/>
      <c r="EO26" s="182" t="n"/>
      <c r="EP26" s="182" t="n"/>
      <c r="EQ26" s="189" t="n">
        <v>97.25</v>
      </c>
      <c r="ER26" s="182" t="n"/>
      <c r="ES26" s="182" t="n"/>
      <c r="ET26" s="182" t="n"/>
      <c r="EU26" s="182" t="n"/>
      <c r="EV26" s="182" t="n"/>
      <c r="EW26" s="182" t="n"/>
      <c r="EX26" s="182" t="n"/>
      <c r="EY26" s="182" t="n"/>
      <c r="EZ26" s="182" t="n"/>
      <c r="FA26" s="182" t="n"/>
      <c r="FB26" s="182" t="n"/>
      <c r="FC26" s="182" t="n"/>
      <c r="FD26" s="182" t="n"/>
      <c r="FE26" s="182" t="n"/>
      <c r="FF26" s="182" t="n"/>
      <c r="FG26" s="182" t="n"/>
      <c r="FH26" s="182" t="n"/>
      <c r="FI26" s="182" t="n"/>
      <c r="FJ26" s="182" t="n"/>
      <c r="FK26" s="182" t="n"/>
      <c r="FL26" s="182" t="n"/>
      <c r="FM26" s="182" t="n"/>
      <c r="FN26" s="182" t="n"/>
      <c r="FO26" s="182" t="n"/>
      <c r="FP26" s="182" t="n"/>
      <c r="FQ26" s="182" t="n"/>
      <c r="FR26" s="182" t="n"/>
      <c r="FS26" s="182" t="n"/>
      <c r="FT26" s="182" t="n"/>
      <c r="FU26" s="182" t="n"/>
      <c r="FV26" s="182" t="n"/>
      <c r="FW26" s="182" t="n"/>
      <c r="FX26" s="182" t="n"/>
      <c r="FY26" s="182" t="n"/>
      <c r="FZ26" s="182" t="n"/>
      <c r="GA26" s="182" t="n"/>
      <c r="GB26" s="182" t="n"/>
      <c r="GC26" s="182" t="n"/>
      <c r="GD26" s="182" t="n"/>
      <c r="GE26" s="182" t="n"/>
      <c r="GF26" s="182" t="n"/>
      <c r="GG26" s="182" t="n"/>
      <c r="GH26" s="182" t="n"/>
      <c r="GI26" s="182" t="n"/>
      <c r="GJ26" s="182" t="n"/>
      <c r="GK26" s="182" t="n"/>
      <c r="GL26" s="182" t="n"/>
      <c r="GM26" s="182" t="n"/>
      <c r="GN26" s="182" t="n"/>
      <c r="GO26" s="182" t="n"/>
      <c r="GP26" s="182" t="n"/>
      <c r="GQ26" s="182" t="n"/>
      <c r="GR26" s="184" t="n"/>
      <c r="GS26" s="182" t="n"/>
      <c r="GT26" s="185">
        <f>SUM(F26:GS26)</f>
        <v/>
      </c>
      <c r="GU26" s="186">
        <f>E26-GT26</f>
        <v/>
      </c>
    </row>
    <row r="27" ht="18" customHeight="1">
      <c r="A27" s="5" t="n">
        <v>26</v>
      </c>
      <c r="B27" s="179" t="n">
        <v>44728</v>
      </c>
      <c r="C27" s="68" t="inlineStr">
        <is>
          <t>FUTURE4500662386</t>
        </is>
      </c>
      <c r="D27" s="239" t="n">
        <v>44683</v>
      </c>
      <c r="E27" s="181" t="n">
        <v>22.58</v>
      </c>
      <c r="F27" s="182" t="n"/>
      <c r="G27" s="182" t="n"/>
      <c r="H27" s="182" t="n"/>
      <c r="I27" s="182" t="n"/>
      <c r="J27" s="182" t="n"/>
      <c r="K27" s="182" t="n"/>
      <c r="L27" s="182" t="n"/>
      <c r="M27" s="182" t="n"/>
      <c r="N27" s="182" t="n"/>
      <c r="O27" s="182" t="n"/>
      <c r="P27" s="182" t="n"/>
      <c r="Q27" s="182" t="n"/>
      <c r="R27" s="182" t="n"/>
      <c r="S27" s="182" t="n"/>
      <c r="T27" s="182" t="n"/>
      <c r="U27" s="182" t="n"/>
      <c r="V27" s="182" t="n"/>
      <c r="W27" s="182" t="n"/>
      <c r="X27" s="182" t="n"/>
      <c r="Y27" s="182" t="n"/>
      <c r="Z27" s="182" t="n"/>
      <c r="AA27" s="182" t="n"/>
      <c r="AB27" s="182" t="n"/>
      <c r="AC27" s="182" t="n"/>
      <c r="AD27" s="182" t="n"/>
      <c r="AE27" s="182" t="n"/>
      <c r="AF27" s="182" t="n"/>
      <c r="AG27" s="182" t="n"/>
      <c r="AH27" s="182" t="n"/>
      <c r="AI27" s="182" t="n"/>
      <c r="AJ27" s="182" t="n"/>
      <c r="AK27" s="182" t="n"/>
      <c r="AL27" s="182" t="n"/>
      <c r="AM27" s="182" t="n"/>
      <c r="AN27" s="182" t="n"/>
      <c r="AO27" s="182" t="n"/>
      <c r="AP27" s="182" t="n"/>
      <c r="AQ27" s="182" t="n"/>
      <c r="AR27" s="182" t="n"/>
      <c r="AS27" s="182" t="n"/>
      <c r="AT27" s="182" t="n"/>
      <c r="AU27" s="182" t="n"/>
      <c r="AV27" s="182" t="n"/>
      <c r="AW27" s="182" t="n"/>
      <c r="AX27" s="182" t="n"/>
      <c r="AY27" s="182" t="n"/>
      <c r="AZ27" s="182" t="n"/>
      <c r="BA27" s="182" t="n"/>
      <c r="BB27" s="182" t="n"/>
      <c r="BC27" s="182" t="n"/>
      <c r="BD27" s="182" t="n"/>
      <c r="BE27" s="182" t="n"/>
      <c r="BF27" s="182" t="n"/>
      <c r="BG27" s="182" t="n"/>
      <c r="BH27" s="182" t="n"/>
      <c r="BI27" s="182" t="n"/>
      <c r="BJ27" s="182" t="n"/>
      <c r="BK27" s="182" t="n"/>
      <c r="BL27" s="182" t="n"/>
      <c r="BM27" s="182" t="n"/>
      <c r="BN27" s="182" t="n"/>
      <c r="BO27" s="182" t="n"/>
      <c r="BP27" s="182" t="n"/>
      <c r="BQ27" s="182" t="n"/>
      <c r="BR27" s="182" t="n"/>
      <c r="BS27" s="182" t="n"/>
      <c r="BT27" s="182" t="n"/>
      <c r="BU27" s="182" t="n"/>
      <c r="BV27" s="182" t="n"/>
      <c r="BW27" s="182" t="n"/>
      <c r="BX27" s="182" t="n"/>
      <c r="BY27" s="182" t="n"/>
      <c r="BZ27" s="182" t="n"/>
      <c r="CA27" s="182" t="n"/>
      <c r="CB27" s="182" t="n"/>
      <c r="CC27" s="182" t="n"/>
      <c r="CD27" s="182" t="n"/>
      <c r="CE27" s="182" t="n"/>
      <c r="CF27" s="182" t="n"/>
      <c r="CG27" s="182" t="n"/>
      <c r="CH27" s="182" t="n"/>
      <c r="CI27" s="182" t="n"/>
      <c r="CJ27" s="182" t="n"/>
      <c r="CK27" s="182" t="n"/>
      <c r="CL27" s="182" t="n"/>
      <c r="CM27" s="182" t="n"/>
      <c r="CN27" s="182" t="n"/>
      <c r="CO27" s="182" t="n"/>
      <c r="CP27" s="182" t="n"/>
      <c r="CQ27" s="182" t="n"/>
      <c r="CR27" s="182" t="n"/>
      <c r="CS27" s="182" t="n"/>
      <c r="CT27" s="182" t="n"/>
      <c r="CU27" s="182" t="n"/>
      <c r="CV27" s="182" t="n"/>
      <c r="CW27" s="182" t="n"/>
      <c r="CX27" s="182" t="n"/>
      <c r="CY27" s="182" t="n"/>
      <c r="CZ27" s="182" t="n"/>
      <c r="DA27" s="182" t="n"/>
      <c r="DB27" s="182" t="n"/>
      <c r="DC27" s="182" t="n"/>
      <c r="DD27" s="182" t="n"/>
      <c r="DE27" s="182" t="n"/>
      <c r="DF27" s="182" t="n"/>
      <c r="DG27" s="182" t="n"/>
      <c r="DH27" s="182" t="n"/>
      <c r="DI27" s="182" t="n"/>
      <c r="DJ27" s="182" t="n"/>
      <c r="DK27" s="182" t="n"/>
      <c r="DL27" s="182" t="n"/>
      <c r="DM27" s="182" t="n"/>
      <c r="DN27" s="182" t="n"/>
      <c r="DO27" s="182" t="n"/>
      <c r="DP27" s="189" t="n">
        <v>22.58</v>
      </c>
      <c r="DQ27" s="182" t="n"/>
      <c r="DR27" s="182" t="n"/>
      <c r="DS27" s="182" t="n"/>
      <c r="DT27" s="182" t="n"/>
      <c r="DU27" s="182" t="n"/>
      <c r="DV27" s="182" t="n"/>
      <c r="DW27" s="182" t="n"/>
      <c r="DX27" s="182" t="n"/>
      <c r="DY27" s="182" t="n"/>
      <c r="DZ27" s="182" t="n"/>
      <c r="EA27" s="182" t="n"/>
      <c r="EB27" s="182" t="n"/>
      <c r="EC27" s="182" t="n"/>
      <c r="ED27" s="182" t="n"/>
      <c r="EE27" s="182" t="n"/>
      <c r="EF27" s="182" t="n"/>
      <c r="EG27" s="182" t="n"/>
      <c r="EH27" s="182" t="n"/>
      <c r="EI27" s="182" t="n"/>
      <c r="EJ27" s="182" t="n"/>
      <c r="EK27" s="182" t="n"/>
      <c r="EL27" s="182" t="n"/>
      <c r="EM27" s="182" t="n"/>
      <c r="EN27" s="182" t="n"/>
      <c r="EO27" s="182" t="n"/>
      <c r="EP27" s="182" t="n"/>
      <c r="EQ27" s="182" t="n"/>
      <c r="ER27" s="182" t="n"/>
      <c r="ES27" s="182" t="n"/>
      <c r="ET27" s="182" t="n"/>
      <c r="EU27" s="182" t="n"/>
      <c r="EV27" s="182" t="n"/>
      <c r="EW27" s="182" t="n"/>
      <c r="EX27" s="182" t="n"/>
      <c r="EY27" s="182" t="n"/>
      <c r="EZ27" s="182" t="n"/>
      <c r="FA27" s="182" t="n"/>
      <c r="FB27" s="182" t="n"/>
      <c r="FC27" s="182" t="n"/>
      <c r="FD27" s="182" t="n"/>
      <c r="FE27" s="182" t="n"/>
      <c r="FF27" s="182" t="n"/>
      <c r="FG27" s="182" t="n"/>
      <c r="FH27" s="182" t="n"/>
      <c r="FI27" s="182" t="n"/>
      <c r="FJ27" s="182" t="n"/>
      <c r="FK27" s="182" t="n"/>
      <c r="FL27" s="182" t="n"/>
      <c r="FM27" s="182" t="n"/>
      <c r="FN27" s="182" t="n"/>
      <c r="FO27" s="182" t="n"/>
      <c r="FP27" s="182" t="n"/>
      <c r="FQ27" s="182" t="n"/>
      <c r="FR27" s="182" t="n"/>
      <c r="FS27" s="182" t="n"/>
      <c r="FT27" s="182" t="n"/>
      <c r="FU27" s="182" t="n"/>
      <c r="FV27" s="182" t="n"/>
      <c r="FW27" s="182" t="n"/>
      <c r="FX27" s="182" t="n"/>
      <c r="FY27" s="182" t="n"/>
      <c r="FZ27" s="182" t="n"/>
      <c r="GA27" s="182" t="n"/>
      <c r="GB27" s="182" t="n"/>
      <c r="GC27" s="182" t="n"/>
      <c r="GD27" s="182" t="n"/>
      <c r="GE27" s="182" t="n"/>
      <c r="GF27" s="182" t="n"/>
      <c r="GG27" s="182" t="n"/>
      <c r="GH27" s="182" t="n"/>
      <c r="GI27" s="182" t="n"/>
      <c r="GJ27" s="182" t="n"/>
      <c r="GK27" s="182" t="n"/>
      <c r="GL27" s="182" t="n"/>
      <c r="GM27" s="182" t="n"/>
      <c r="GN27" s="182" t="n"/>
      <c r="GO27" s="182" t="n"/>
      <c r="GP27" s="182" t="n"/>
      <c r="GQ27" s="182" t="n"/>
      <c r="GR27" s="184" t="n"/>
      <c r="GS27" s="182" t="n"/>
      <c r="GT27" s="185">
        <f>SUM(F27:GS27)</f>
        <v/>
      </c>
      <c r="GU27" s="186">
        <f>E27-GT27</f>
        <v/>
      </c>
    </row>
    <row r="28" ht="18" customHeight="1">
      <c r="A28" s="5" t="n">
        <v>27</v>
      </c>
      <c r="B28" s="179" t="n">
        <v>44728</v>
      </c>
      <c r="C28" s="68" t="inlineStr">
        <is>
          <t>TTI4500661795</t>
        </is>
      </c>
      <c r="D28" s="239" t="n">
        <v>44712</v>
      </c>
      <c r="E28" s="181" t="n">
        <v>386.58</v>
      </c>
      <c r="F28" s="182" t="n"/>
      <c r="G28" s="182" t="n"/>
      <c r="H28" s="182" t="n"/>
      <c r="I28" s="182" t="n"/>
      <c r="J28" s="182" t="n"/>
      <c r="K28" s="182" t="n"/>
      <c r="L28" s="182" t="n"/>
      <c r="M28" s="182" t="n"/>
      <c r="N28" s="182" t="n"/>
      <c r="O28" s="182" t="n"/>
      <c r="P28" s="182" t="n"/>
      <c r="Q28" s="182" t="n"/>
      <c r="R28" s="182" t="n"/>
      <c r="S28" s="182" t="n"/>
      <c r="T28" s="182" t="n"/>
      <c r="U28" s="182" t="n"/>
      <c r="V28" s="182" t="n"/>
      <c r="W28" s="182" t="n"/>
      <c r="X28" s="182" t="n"/>
      <c r="Y28" s="182" t="n"/>
      <c r="Z28" s="182" t="n"/>
      <c r="AA28" s="182" t="n"/>
      <c r="AB28" s="182" t="n"/>
      <c r="AC28" s="182" t="n"/>
      <c r="AD28" s="182" t="n"/>
      <c r="AE28" s="182" t="n"/>
      <c r="AF28" s="182" t="n"/>
      <c r="AG28" s="182" t="n"/>
      <c r="AH28" s="182" t="n"/>
      <c r="AI28" s="182" t="n"/>
      <c r="AJ28" s="182" t="n"/>
      <c r="AK28" s="182" t="n"/>
      <c r="AL28" s="182" t="n"/>
      <c r="AM28" s="182" t="n"/>
      <c r="AN28" s="182" t="n"/>
      <c r="AO28" s="182" t="n"/>
      <c r="AP28" s="182" t="n"/>
      <c r="AQ28" s="182" t="n"/>
      <c r="AR28" s="182" t="n"/>
      <c r="AS28" s="182" t="n"/>
      <c r="AT28" s="182" t="n"/>
      <c r="AU28" s="182" t="n"/>
      <c r="AV28" s="182" t="n"/>
      <c r="AW28" s="182" t="n"/>
      <c r="AX28" s="182" t="n"/>
      <c r="AY28" s="182" t="n"/>
      <c r="AZ28" s="182" t="n"/>
      <c r="BA28" s="182" t="n"/>
      <c r="BB28" s="182" t="n"/>
      <c r="BC28" s="182" t="n"/>
      <c r="BD28" s="182" t="n"/>
      <c r="BE28" s="182" t="n"/>
      <c r="BF28" s="182" t="n"/>
      <c r="BG28" s="182" t="n"/>
      <c r="BH28" s="182" t="n"/>
      <c r="BI28" s="182" t="n"/>
      <c r="BJ28" s="182" t="n"/>
      <c r="BK28" s="182" t="n"/>
      <c r="BL28" s="182" t="n"/>
      <c r="BM28" s="182" t="n"/>
      <c r="BN28" s="182" t="n"/>
      <c r="BO28" s="182" t="n"/>
      <c r="BP28" s="182" t="n"/>
      <c r="BQ28" s="182" t="n"/>
      <c r="BR28" s="182" t="n"/>
      <c r="BS28" s="182" t="n"/>
      <c r="BT28" s="182" t="n"/>
      <c r="BU28" s="182" t="n"/>
      <c r="BV28" s="182" t="n"/>
      <c r="BW28" s="182" t="n"/>
      <c r="BX28" s="182" t="n"/>
      <c r="BY28" s="182" t="n"/>
      <c r="BZ28" s="182" t="n"/>
      <c r="CA28" s="182" t="n"/>
      <c r="CB28" s="182" t="n"/>
      <c r="CC28" s="182" t="n"/>
      <c r="CD28" s="182" t="n"/>
      <c r="CE28" s="182" t="n"/>
      <c r="CF28" s="182" t="n"/>
      <c r="CG28" s="182" t="n"/>
      <c r="CH28" s="182" t="n"/>
      <c r="CI28" s="182" t="n"/>
      <c r="CJ28" s="182" t="n"/>
      <c r="CK28" s="182" t="n"/>
      <c r="CL28" s="182" t="n"/>
      <c r="CM28" s="182" t="n"/>
      <c r="CN28" s="182" t="n"/>
      <c r="CO28" s="182" t="n"/>
      <c r="CP28" s="182" t="n"/>
      <c r="CQ28" s="182" t="n"/>
      <c r="CR28" s="182" t="n"/>
      <c r="CS28" s="182" t="n"/>
      <c r="CT28" s="182" t="n"/>
      <c r="CU28" s="182" t="n"/>
      <c r="CV28" s="182" t="n"/>
      <c r="CW28" s="182" t="n"/>
      <c r="CX28" s="182" t="n"/>
      <c r="CY28" s="182" t="n"/>
      <c r="CZ28" s="182" t="n"/>
      <c r="DA28" s="182" t="n"/>
      <c r="DB28" s="182" t="n"/>
      <c r="DC28" s="182" t="n"/>
      <c r="DD28" s="182" t="n"/>
      <c r="DE28" s="182" t="n"/>
      <c r="DF28" s="182" t="n"/>
      <c r="DG28" s="182" t="n"/>
      <c r="DH28" s="182" t="n"/>
      <c r="DI28" s="182" t="n"/>
      <c r="DJ28" s="182" t="n"/>
      <c r="DK28" s="182" t="n"/>
      <c r="DL28" s="182" t="n"/>
      <c r="DM28" s="182" t="n"/>
      <c r="DN28" s="182" t="n"/>
      <c r="DO28" s="182" t="n"/>
      <c r="DP28" s="182" t="n"/>
      <c r="DQ28" s="182" t="n"/>
      <c r="DR28" s="182" t="n"/>
      <c r="DS28" s="182" t="n"/>
      <c r="DT28" s="182" t="n"/>
      <c r="DU28" s="182" t="n"/>
      <c r="DV28" s="182" t="n"/>
      <c r="DW28" s="182" t="n"/>
      <c r="DX28" s="182" t="n"/>
      <c r="DY28" s="189" t="n">
        <v>386.58</v>
      </c>
      <c r="DZ28" s="182" t="n"/>
      <c r="EA28" s="182" t="n"/>
      <c r="EB28" s="182" t="n"/>
      <c r="EC28" s="182" t="n"/>
      <c r="ED28" s="182" t="n"/>
      <c r="EE28" s="182" t="n"/>
      <c r="EF28" s="182" t="n"/>
      <c r="EG28" s="182" t="n"/>
      <c r="EH28" s="182" t="n"/>
      <c r="EI28" s="182" t="n"/>
      <c r="EJ28" s="182" t="n"/>
      <c r="EK28" s="182" t="n"/>
      <c r="EL28" s="182" t="n"/>
      <c r="EM28" s="182" t="n"/>
      <c r="EN28" s="182" t="n"/>
      <c r="EO28" s="182" t="n"/>
      <c r="EP28" s="182" t="n"/>
      <c r="EQ28" s="182" t="n"/>
      <c r="ER28" s="182" t="n"/>
      <c r="ES28" s="182" t="n"/>
      <c r="ET28" s="182" t="n"/>
      <c r="EU28" s="182" t="n"/>
      <c r="EV28" s="182" t="n"/>
      <c r="EW28" s="182" t="n"/>
      <c r="EX28" s="182" t="n"/>
      <c r="EY28" s="182" t="n"/>
      <c r="EZ28" s="182" t="n"/>
      <c r="FA28" s="182" t="n"/>
      <c r="FB28" s="182" t="n"/>
      <c r="FC28" s="182" t="n"/>
      <c r="FD28" s="182" t="n"/>
      <c r="FE28" s="182" t="n"/>
      <c r="FF28" s="182" t="n"/>
      <c r="FG28" s="182" t="n"/>
      <c r="FH28" s="182" t="n"/>
      <c r="FI28" s="182" t="n"/>
      <c r="FJ28" s="182" t="n"/>
      <c r="FK28" s="182" t="n"/>
      <c r="FL28" s="182" t="n"/>
      <c r="FM28" s="182" t="n"/>
      <c r="FN28" s="182" t="n"/>
      <c r="FO28" s="182" t="n"/>
      <c r="FP28" s="182" t="n"/>
      <c r="FQ28" s="182" t="n"/>
      <c r="FR28" s="182" t="n"/>
      <c r="FS28" s="182" t="n"/>
      <c r="FT28" s="182" t="n"/>
      <c r="FU28" s="182" t="n"/>
      <c r="FV28" s="182" t="n"/>
      <c r="FW28" s="182" t="n"/>
      <c r="FX28" s="182" t="n"/>
      <c r="FY28" s="182" t="n"/>
      <c r="FZ28" s="182" t="n"/>
      <c r="GA28" s="182" t="n"/>
      <c r="GB28" s="182" t="n"/>
      <c r="GC28" s="182" t="n"/>
      <c r="GD28" s="182" t="n"/>
      <c r="GE28" s="182" t="n"/>
      <c r="GF28" s="182" t="n"/>
      <c r="GG28" s="182" t="n"/>
      <c r="GH28" s="182" t="n"/>
      <c r="GI28" s="182" t="n"/>
      <c r="GJ28" s="182" t="n"/>
      <c r="GK28" s="182" t="n"/>
      <c r="GL28" s="182" t="n"/>
      <c r="GM28" s="182" t="n"/>
      <c r="GN28" s="182" t="n"/>
      <c r="GO28" s="182" t="n"/>
      <c r="GP28" s="182" t="n"/>
      <c r="GQ28" s="182" t="n"/>
      <c r="GR28" s="184" t="n"/>
      <c r="GS28" s="182" t="n"/>
      <c r="GT28" s="185">
        <f>SUM(F28:GS28)</f>
        <v/>
      </c>
      <c r="GU28" s="186">
        <f>E28-GT28</f>
        <v/>
      </c>
    </row>
    <row r="29" ht="18" customHeight="1">
      <c r="A29" s="5" t="n">
        <v>28</v>
      </c>
      <c r="B29" s="179" t="n">
        <v>44728</v>
      </c>
      <c r="C29" s="68" t="inlineStr">
        <is>
          <t>TTI4500665691</t>
        </is>
      </c>
      <c r="D29" s="239" t="n">
        <v>44712</v>
      </c>
      <c r="E29" s="181" t="n">
        <v>50.49</v>
      </c>
      <c r="F29" s="182" t="n"/>
      <c r="G29" s="182" t="n"/>
      <c r="H29" s="182" t="n"/>
      <c r="I29" s="182" t="n"/>
      <c r="J29" s="182" t="n"/>
      <c r="K29" s="182" t="n"/>
      <c r="L29" s="182" t="n"/>
      <c r="M29" s="182" t="n"/>
      <c r="N29" s="182" t="n"/>
      <c r="O29" s="182" t="n"/>
      <c r="P29" s="182" t="n"/>
      <c r="Q29" s="182" t="n"/>
      <c r="R29" s="182" t="n"/>
      <c r="S29" s="182" t="n"/>
      <c r="T29" s="182" t="n"/>
      <c r="U29" s="182" t="n"/>
      <c r="V29" s="182" t="n"/>
      <c r="W29" s="182" t="n"/>
      <c r="X29" s="182" t="n"/>
      <c r="Y29" s="182" t="n"/>
      <c r="Z29" s="182" t="n"/>
      <c r="AA29" s="182" t="n"/>
      <c r="AB29" s="189" t="n">
        <v>50.49</v>
      </c>
      <c r="AC29" s="182" t="n"/>
      <c r="AD29" s="182" t="n"/>
      <c r="AE29" s="182" t="n"/>
      <c r="AF29" s="182" t="n"/>
      <c r="AG29" s="182" t="n"/>
      <c r="AH29" s="182" t="n"/>
      <c r="AI29" s="182" t="n"/>
      <c r="AJ29" s="182" t="n"/>
      <c r="AK29" s="182" t="n"/>
      <c r="AL29" s="182" t="n"/>
      <c r="AM29" s="182" t="n"/>
      <c r="AN29" s="182" t="n"/>
      <c r="AO29" s="182" t="n"/>
      <c r="AP29" s="182" t="n"/>
      <c r="AQ29" s="182" t="n"/>
      <c r="AR29" s="182" t="n"/>
      <c r="AS29" s="182" t="n"/>
      <c r="AT29" s="182" t="n"/>
      <c r="AU29" s="182" t="n"/>
      <c r="AV29" s="182" t="n"/>
      <c r="AW29" s="182" t="n"/>
      <c r="AX29" s="182" t="n"/>
      <c r="AY29" s="182" t="n"/>
      <c r="AZ29" s="182" t="n"/>
      <c r="BA29" s="182" t="n"/>
      <c r="BB29" s="182" t="n"/>
      <c r="BC29" s="182" t="n"/>
      <c r="BD29" s="182" t="n"/>
      <c r="BE29" s="182" t="n"/>
      <c r="BF29" s="182" t="n"/>
      <c r="BG29" s="182" t="n"/>
      <c r="BH29" s="182" t="n"/>
      <c r="BI29" s="182" t="n"/>
      <c r="BJ29" s="182" t="n"/>
      <c r="BK29" s="182" t="n"/>
      <c r="BL29" s="182" t="n"/>
      <c r="BM29" s="182" t="n"/>
      <c r="BN29" s="182" t="n"/>
      <c r="BO29" s="182" t="n"/>
      <c r="BP29" s="182" t="n"/>
      <c r="BQ29" s="182" t="n"/>
      <c r="BR29" s="182" t="n"/>
      <c r="BS29" s="182" t="n"/>
      <c r="BT29" s="182" t="n"/>
      <c r="BU29" s="182" t="n"/>
      <c r="BV29" s="182" t="n"/>
      <c r="BW29" s="182" t="n"/>
      <c r="BX29" s="182" t="n"/>
      <c r="BY29" s="182" t="n"/>
      <c r="BZ29" s="182" t="n"/>
      <c r="CA29" s="182" t="n"/>
      <c r="CB29" s="182" t="n"/>
      <c r="CC29" s="182" t="n"/>
      <c r="CD29" s="182" t="n"/>
      <c r="CE29" s="182" t="n"/>
      <c r="CF29" s="182" t="n"/>
      <c r="CG29" s="182" t="n"/>
      <c r="CH29" s="182" t="n"/>
      <c r="CI29" s="182" t="n"/>
      <c r="CJ29" s="182" t="n"/>
      <c r="CK29" s="182" t="n"/>
      <c r="CL29" s="182" t="n"/>
      <c r="CM29" s="182" t="n"/>
      <c r="CN29" s="182" t="n"/>
      <c r="CO29" s="182" t="n"/>
      <c r="CP29" s="182" t="n"/>
      <c r="CQ29" s="182" t="n"/>
      <c r="CR29" s="182" t="n"/>
      <c r="CS29" s="182" t="n"/>
      <c r="CT29" s="182" t="n"/>
      <c r="CU29" s="182" t="n"/>
      <c r="CV29" s="182" t="n"/>
      <c r="CW29" s="182" t="n"/>
      <c r="CX29" s="182" t="n"/>
      <c r="CY29" s="182" t="n"/>
      <c r="CZ29" s="182" t="n"/>
      <c r="DA29" s="182" t="n"/>
      <c r="DB29" s="182" t="n"/>
      <c r="DC29" s="182" t="n"/>
      <c r="DD29" s="182" t="n"/>
      <c r="DE29" s="182" t="n"/>
      <c r="DF29" s="182" t="n"/>
      <c r="DG29" s="182" t="n"/>
      <c r="DH29" s="182" t="n"/>
      <c r="DI29" s="182" t="n"/>
      <c r="DJ29" s="182" t="n"/>
      <c r="DK29" s="182" t="n"/>
      <c r="DL29" s="182" t="n"/>
      <c r="DM29" s="182" t="n"/>
      <c r="DN29" s="182" t="n"/>
      <c r="DO29" s="182" t="n"/>
      <c r="DP29" s="182" t="n"/>
      <c r="DQ29" s="182" t="n"/>
      <c r="DR29" s="182" t="n"/>
      <c r="DS29" s="182" t="n"/>
      <c r="DT29" s="182" t="n"/>
      <c r="DU29" s="182" t="n"/>
      <c r="DV29" s="182" t="n"/>
      <c r="DW29" s="182" t="n"/>
      <c r="DX29" s="182" t="n"/>
      <c r="DY29" s="182" t="n"/>
      <c r="DZ29" s="182" t="n"/>
      <c r="EA29" s="182" t="n"/>
      <c r="EB29" s="182" t="n"/>
      <c r="EC29" s="182" t="n"/>
      <c r="ED29" s="182" t="n"/>
      <c r="EE29" s="182" t="n"/>
      <c r="EF29" s="182" t="n"/>
      <c r="EG29" s="182" t="n"/>
      <c r="EH29" s="182" t="n"/>
      <c r="EI29" s="182" t="n"/>
      <c r="EJ29" s="182" t="n"/>
      <c r="EK29" s="182" t="n"/>
      <c r="EL29" s="182" t="n"/>
      <c r="EM29" s="182" t="n"/>
      <c r="EN29" s="182" t="n"/>
      <c r="EO29" s="182" t="n"/>
      <c r="EP29" s="182" t="n"/>
      <c r="EQ29" s="182" t="n"/>
      <c r="ER29" s="182" t="n"/>
      <c r="ES29" s="182" t="n"/>
      <c r="ET29" s="182" t="n"/>
      <c r="EU29" s="182" t="n"/>
      <c r="EV29" s="182" t="n"/>
      <c r="EW29" s="182" t="n"/>
      <c r="EX29" s="182" t="n"/>
      <c r="EY29" s="182" t="n"/>
      <c r="EZ29" s="182" t="n"/>
      <c r="FA29" s="182" t="n"/>
      <c r="FB29" s="182" t="n"/>
      <c r="FC29" s="182" t="n"/>
      <c r="FD29" s="182" t="n"/>
      <c r="FE29" s="182" t="n"/>
      <c r="FF29" s="182" t="n"/>
      <c r="FG29" s="182" t="n"/>
      <c r="FH29" s="182" t="n"/>
      <c r="FI29" s="182" t="n"/>
      <c r="FJ29" s="182" t="n"/>
      <c r="FK29" s="182" t="n"/>
      <c r="FL29" s="182" t="n"/>
      <c r="FM29" s="182" t="n"/>
      <c r="FN29" s="182" t="n"/>
      <c r="FO29" s="182" t="n"/>
      <c r="FP29" s="182" t="n"/>
      <c r="FQ29" s="182" t="n"/>
      <c r="FR29" s="182" t="n"/>
      <c r="FS29" s="182" t="n"/>
      <c r="FT29" s="182" t="n"/>
      <c r="FU29" s="182" t="n"/>
      <c r="FV29" s="182" t="n"/>
      <c r="FW29" s="182" t="n"/>
      <c r="FX29" s="182" t="n"/>
      <c r="FY29" s="182" t="n"/>
      <c r="FZ29" s="182" t="n"/>
      <c r="GA29" s="182" t="n"/>
      <c r="GB29" s="182" t="n"/>
      <c r="GC29" s="182" t="n"/>
      <c r="GD29" s="182" t="n"/>
      <c r="GE29" s="182" t="n"/>
      <c r="GF29" s="182" t="n"/>
      <c r="GG29" s="182" t="n"/>
      <c r="GH29" s="182" t="n"/>
      <c r="GI29" s="182" t="n"/>
      <c r="GJ29" s="182" t="n"/>
      <c r="GK29" s="182" t="n"/>
      <c r="GL29" s="182" t="n"/>
      <c r="GM29" s="182" t="n"/>
      <c r="GN29" s="182" t="n"/>
      <c r="GO29" s="182" t="n"/>
      <c r="GP29" s="182" t="n"/>
      <c r="GQ29" s="182" t="n"/>
      <c r="GR29" s="184" t="n"/>
      <c r="GS29" s="182" t="n"/>
      <c r="GT29" s="185">
        <f>SUM(F29:GS29)</f>
        <v/>
      </c>
      <c r="GU29" s="186">
        <f>E29-GT29</f>
        <v/>
      </c>
    </row>
    <row r="30" ht="18" customHeight="1">
      <c r="A30" s="5" t="n">
        <v>29</v>
      </c>
      <c r="B30" s="179" t="n">
        <v>44728</v>
      </c>
      <c r="C30" s="68" t="inlineStr">
        <is>
          <t>TTI4500668163</t>
        </is>
      </c>
      <c r="D30" s="239" t="n">
        <v>44712</v>
      </c>
      <c r="E30" s="181" t="n">
        <v>37.77</v>
      </c>
      <c r="F30" s="182" t="n"/>
      <c r="G30" s="182" t="n"/>
      <c r="H30" s="182" t="n"/>
      <c r="I30" s="182" t="n"/>
      <c r="J30" s="182" t="n"/>
      <c r="K30" s="182" t="n"/>
      <c r="L30" s="182" t="n"/>
      <c r="M30" s="182" t="n"/>
      <c r="N30" s="182" t="n"/>
      <c r="O30" s="182" t="n"/>
      <c r="P30" s="182" t="n"/>
      <c r="Q30" s="182" t="n"/>
      <c r="R30" s="182" t="n"/>
      <c r="S30" s="182" t="n"/>
      <c r="T30" s="182" t="n"/>
      <c r="U30" s="182" t="n"/>
      <c r="V30" s="182" t="n"/>
      <c r="W30" s="182" t="n"/>
      <c r="X30" s="182" t="n"/>
      <c r="Y30" s="182" t="n"/>
      <c r="Z30" s="182" t="n"/>
      <c r="AA30" s="182" t="n"/>
      <c r="AB30" s="182" t="n"/>
      <c r="AC30" s="182" t="n"/>
      <c r="AD30" s="182" t="n"/>
      <c r="AE30" s="182" t="n"/>
      <c r="AF30" s="182" t="n"/>
      <c r="AG30" s="182" t="n"/>
      <c r="AH30" s="182" t="n"/>
      <c r="AI30" s="182" t="n"/>
      <c r="AJ30" s="182" t="n"/>
      <c r="AK30" s="182" t="n"/>
      <c r="AL30" s="182" t="n"/>
      <c r="AM30" s="182" t="n"/>
      <c r="AN30" s="182" t="n"/>
      <c r="AO30" s="182" t="n"/>
      <c r="AP30" s="182" t="n"/>
      <c r="AQ30" s="182" t="n"/>
      <c r="AR30" s="182" t="n"/>
      <c r="AS30" s="182" t="n"/>
      <c r="AT30" s="182" t="n"/>
      <c r="AU30" s="182" t="n"/>
      <c r="AV30" s="182" t="n"/>
      <c r="AW30" s="182" t="n"/>
      <c r="AX30" s="182" t="n"/>
      <c r="AY30" s="182" t="n"/>
      <c r="AZ30" s="182" t="n"/>
      <c r="BA30" s="182" t="n"/>
      <c r="BB30" s="182" t="n"/>
      <c r="BC30" s="182" t="n"/>
      <c r="BD30" s="182" t="n"/>
      <c r="BE30" s="182" t="n"/>
      <c r="BF30" s="182" t="n"/>
      <c r="BG30" s="182" t="n"/>
      <c r="BH30" s="182" t="n"/>
      <c r="BI30" s="182" t="n"/>
      <c r="BJ30" s="182" t="n"/>
      <c r="BK30" s="182" t="n"/>
      <c r="BL30" s="182" t="n"/>
      <c r="BM30" s="182" t="n"/>
      <c r="BN30" s="182" t="n"/>
      <c r="BO30" s="182" t="n"/>
      <c r="BP30" s="182" t="n"/>
      <c r="BQ30" s="182" t="n"/>
      <c r="BR30" s="182" t="n"/>
      <c r="BS30" s="182" t="n"/>
      <c r="BT30" s="182" t="n"/>
      <c r="BU30" s="182" t="n"/>
      <c r="BV30" s="182" t="n"/>
      <c r="BW30" s="182" t="n"/>
      <c r="BX30" s="182" t="n"/>
      <c r="BY30" s="182" t="n"/>
      <c r="BZ30" s="182" t="n"/>
      <c r="CA30" s="182" t="n"/>
      <c r="CB30" s="182" t="n"/>
      <c r="CC30" s="182" t="n"/>
      <c r="CD30" s="182" t="n"/>
      <c r="CE30" s="182" t="n"/>
      <c r="CF30" s="182" t="n"/>
      <c r="CG30" s="182" t="n"/>
      <c r="CH30" s="182" t="n"/>
      <c r="CI30" s="182" t="n"/>
      <c r="CJ30" s="182" t="n"/>
      <c r="CK30" s="182" t="n"/>
      <c r="CL30" s="182" t="n"/>
      <c r="CM30" s="182" t="n"/>
      <c r="CN30" s="182" t="n"/>
      <c r="CO30" s="182" t="n"/>
      <c r="CP30" s="182" t="n"/>
      <c r="CQ30" s="182" t="n"/>
      <c r="CR30" s="182" t="n"/>
      <c r="CS30" s="182" t="n"/>
      <c r="CT30" s="182" t="n"/>
      <c r="CU30" s="182" t="n"/>
      <c r="CV30" s="182" t="n"/>
      <c r="CW30" s="182" t="n"/>
      <c r="CX30" s="182" t="n"/>
      <c r="CY30" s="182" t="n"/>
      <c r="CZ30" s="182" t="n"/>
      <c r="DA30" s="182" t="n"/>
      <c r="DB30" s="182" t="n"/>
      <c r="DC30" s="182" t="n"/>
      <c r="DD30" s="182" t="n"/>
      <c r="DE30" s="182" t="n"/>
      <c r="DF30" s="182" t="n"/>
      <c r="DG30" s="182" t="n"/>
      <c r="DH30" s="182" t="n"/>
      <c r="DI30" s="182" t="n"/>
      <c r="DJ30" s="182" t="n"/>
      <c r="DK30" s="182" t="n"/>
      <c r="DL30" s="182" t="n"/>
      <c r="DM30" s="182" t="n"/>
      <c r="DN30" s="182" t="n"/>
      <c r="DO30" s="182" t="n"/>
      <c r="DP30" s="182" t="n"/>
      <c r="DQ30" s="182" t="n"/>
      <c r="DR30" s="182" t="n"/>
      <c r="DS30" s="182" t="n"/>
      <c r="DT30" s="182" t="n"/>
      <c r="DU30" s="182" t="n"/>
      <c r="DV30" s="182" t="n"/>
      <c r="DW30" s="182" t="n"/>
      <c r="DX30" s="182" t="n"/>
      <c r="DY30" s="182" t="n"/>
      <c r="DZ30" s="182" t="n"/>
      <c r="EA30" s="182" t="n"/>
      <c r="EB30" s="182" t="n"/>
      <c r="EC30" s="182" t="n"/>
      <c r="ED30" s="182" t="n"/>
      <c r="EE30" s="182" t="n"/>
      <c r="EF30" s="182" t="n"/>
      <c r="EG30" s="182" t="n"/>
      <c r="EH30" s="182" t="n"/>
      <c r="EI30" s="182" t="n"/>
      <c r="EJ30" s="182" t="n"/>
      <c r="EK30" s="182" t="n"/>
      <c r="EL30" s="182" t="n"/>
      <c r="EM30" s="182" t="n"/>
      <c r="EN30" s="182" t="n"/>
      <c r="EO30" s="182" t="n"/>
      <c r="EP30" s="182" t="n"/>
      <c r="EQ30" s="182" t="n"/>
      <c r="ER30" s="182" t="n"/>
      <c r="ES30" s="182" t="n"/>
      <c r="ET30" s="182" t="n"/>
      <c r="EU30" s="182" t="n"/>
      <c r="EV30" s="182" t="n"/>
      <c r="EW30" s="182" t="n"/>
      <c r="EX30" s="182" t="n"/>
      <c r="EY30" s="182" t="n"/>
      <c r="EZ30" s="182" t="n"/>
      <c r="FA30" s="182" t="n"/>
      <c r="FB30" s="182" t="n"/>
      <c r="FC30" s="182" t="n"/>
      <c r="FD30" s="182" t="n"/>
      <c r="FE30" s="182" t="n"/>
      <c r="FF30" s="189" t="n">
        <v>37.77</v>
      </c>
      <c r="FG30" s="182" t="n"/>
      <c r="FH30" s="182" t="n"/>
      <c r="FI30" s="182" t="n"/>
      <c r="FJ30" s="182" t="n"/>
      <c r="FK30" s="182" t="n"/>
      <c r="FL30" s="182" t="n"/>
      <c r="FM30" s="182" t="n"/>
      <c r="FN30" s="182" t="n"/>
      <c r="FO30" s="182" t="n"/>
      <c r="FP30" s="182" t="n"/>
      <c r="FQ30" s="182" t="n"/>
      <c r="FR30" s="182" t="n"/>
      <c r="FS30" s="182" t="n"/>
      <c r="FT30" s="182" t="n"/>
      <c r="FU30" s="182" t="n"/>
      <c r="FV30" s="182" t="n"/>
      <c r="FW30" s="182" t="n"/>
      <c r="FX30" s="182" t="n"/>
      <c r="FY30" s="182" t="n"/>
      <c r="FZ30" s="182" t="n"/>
      <c r="GA30" s="182" t="n"/>
      <c r="GB30" s="182" t="n"/>
      <c r="GC30" s="182" t="n"/>
      <c r="GD30" s="182" t="n"/>
      <c r="GE30" s="182" t="n"/>
      <c r="GF30" s="182" t="n"/>
      <c r="GG30" s="182" t="n"/>
      <c r="GH30" s="182" t="n"/>
      <c r="GI30" s="182" t="n"/>
      <c r="GJ30" s="182" t="n"/>
      <c r="GK30" s="182" t="n"/>
      <c r="GL30" s="182" t="n"/>
      <c r="GM30" s="182" t="n"/>
      <c r="GN30" s="182" t="n"/>
      <c r="GO30" s="182" t="n"/>
      <c r="GP30" s="182" t="n"/>
      <c r="GQ30" s="182" t="n"/>
      <c r="GR30" s="184" t="n"/>
      <c r="GS30" s="182" t="n"/>
      <c r="GT30" s="185">
        <f>SUM(F30:GS30)</f>
        <v/>
      </c>
      <c r="GU30" s="186">
        <f>E30-GT30</f>
        <v/>
      </c>
    </row>
    <row r="31" ht="18" customHeight="1">
      <c r="A31" s="5" t="n">
        <v>30</v>
      </c>
      <c r="B31" s="179" t="n">
        <v>44728</v>
      </c>
      <c r="C31" s="68" t="inlineStr">
        <is>
          <t>ARROW4500668087</t>
        </is>
      </c>
      <c r="D31" s="239" t="n">
        <v>44705</v>
      </c>
      <c r="E31" s="181" t="n">
        <v>28.25</v>
      </c>
      <c r="F31" s="182" t="n"/>
      <c r="G31" s="182" t="n"/>
      <c r="H31" s="182" t="n"/>
      <c r="I31" s="182" t="n"/>
      <c r="J31" s="182" t="n"/>
      <c r="K31" s="182" t="n"/>
      <c r="L31" s="182" t="n"/>
      <c r="M31" s="182" t="n"/>
      <c r="N31" s="182" t="n"/>
      <c r="O31" s="182" t="n"/>
      <c r="P31" s="182" t="n"/>
      <c r="Q31" s="182" t="n"/>
      <c r="R31" s="182" t="n"/>
      <c r="S31" s="182" t="n"/>
      <c r="T31" s="182" t="n"/>
      <c r="U31" s="182" t="n"/>
      <c r="V31" s="182" t="n"/>
      <c r="W31" s="182" t="n"/>
      <c r="X31" s="182" t="n"/>
      <c r="Y31" s="182" t="n"/>
      <c r="Z31" s="182" t="n"/>
      <c r="AA31" s="182" t="n"/>
      <c r="AB31" s="182" t="n"/>
      <c r="AC31" s="182" t="n"/>
      <c r="AD31" s="182" t="n"/>
      <c r="AE31" s="182" t="n"/>
      <c r="AF31" s="182" t="n"/>
      <c r="AG31" s="182" t="n"/>
      <c r="AH31" s="182" t="n"/>
      <c r="AI31" s="182" t="n"/>
      <c r="AJ31" s="182" t="n"/>
      <c r="AK31" s="182" t="n"/>
      <c r="AL31" s="182" t="n"/>
      <c r="AM31" s="182" t="n"/>
      <c r="AN31" s="182" t="n"/>
      <c r="AO31" s="182" t="n"/>
      <c r="AP31" s="182" t="n"/>
      <c r="AQ31" s="182" t="n"/>
      <c r="AR31" s="182" t="n"/>
      <c r="AS31" s="182" t="n"/>
      <c r="AT31" s="182" t="n"/>
      <c r="AU31" s="182" t="n"/>
      <c r="AV31" s="182" t="n"/>
      <c r="AW31" s="182" t="n"/>
      <c r="AX31" s="182" t="n"/>
      <c r="AY31" s="182" t="n"/>
      <c r="AZ31" s="182" t="n"/>
      <c r="BA31" s="182" t="n"/>
      <c r="BB31" s="182" t="n"/>
      <c r="BC31" s="182" t="n"/>
      <c r="BD31" s="182" t="n"/>
      <c r="BE31" s="182" t="n"/>
      <c r="BF31" s="182" t="n"/>
      <c r="BG31" s="182" t="n"/>
      <c r="BH31" s="189" t="n">
        <v>28.25</v>
      </c>
      <c r="BI31" s="182" t="n"/>
      <c r="BJ31" s="182" t="n"/>
      <c r="BK31" s="182" t="n"/>
      <c r="BL31" s="182" t="n"/>
      <c r="BM31" s="182" t="n"/>
      <c r="BN31" s="182" t="n"/>
      <c r="BO31" s="182" t="n"/>
      <c r="BP31" s="182" t="n"/>
      <c r="BQ31" s="182" t="n"/>
      <c r="BR31" s="182" t="n"/>
      <c r="BS31" s="182" t="n"/>
      <c r="BT31" s="182" t="n"/>
      <c r="BU31" s="182" t="n"/>
      <c r="BV31" s="182" t="n"/>
      <c r="BW31" s="182" t="n"/>
      <c r="BX31" s="182" t="n"/>
      <c r="BY31" s="182" t="n"/>
      <c r="BZ31" s="182" t="n"/>
      <c r="CA31" s="182" t="n"/>
      <c r="CB31" s="182" t="n"/>
      <c r="CC31" s="182" t="n"/>
      <c r="CD31" s="182" t="n"/>
      <c r="CE31" s="182" t="n"/>
      <c r="CF31" s="182" t="n"/>
      <c r="CG31" s="182" t="n"/>
      <c r="CH31" s="182" t="n"/>
      <c r="CI31" s="182" t="n"/>
      <c r="CJ31" s="182" t="n"/>
      <c r="CK31" s="182" t="n"/>
      <c r="CL31" s="182" t="n"/>
      <c r="CM31" s="182" t="n"/>
      <c r="CN31" s="182" t="n"/>
      <c r="CO31" s="182" t="n"/>
      <c r="CP31" s="182" t="n"/>
      <c r="CQ31" s="182" t="n"/>
      <c r="CR31" s="182" t="n"/>
      <c r="CS31" s="182" t="n"/>
      <c r="CT31" s="182" t="n"/>
      <c r="CU31" s="182" t="n"/>
      <c r="CV31" s="182" t="n"/>
      <c r="CW31" s="182" t="n"/>
      <c r="CX31" s="182" t="n"/>
      <c r="CY31" s="182" t="n"/>
      <c r="CZ31" s="182" t="n"/>
      <c r="DA31" s="182" t="n"/>
      <c r="DB31" s="182" t="n"/>
      <c r="DC31" s="182" t="n"/>
      <c r="DD31" s="182" t="n"/>
      <c r="DE31" s="182" t="n"/>
      <c r="DF31" s="182" t="n"/>
      <c r="DG31" s="182" t="n"/>
      <c r="DH31" s="182" t="n"/>
      <c r="DI31" s="182" t="n"/>
      <c r="DJ31" s="182" t="n"/>
      <c r="DK31" s="182" t="n"/>
      <c r="DL31" s="182" t="n"/>
      <c r="DM31" s="182" t="n"/>
      <c r="DN31" s="182" t="n"/>
      <c r="DO31" s="182" t="n"/>
      <c r="DP31" s="182" t="n"/>
      <c r="DQ31" s="182" t="n"/>
      <c r="DR31" s="182" t="n"/>
      <c r="DS31" s="182" t="n"/>
      <c r="DT31" s="182" t="n"/>
      <c r="DU31" s="182" t="n"/>
      <c r="DV31" s="182" t="n"/>
      <c r="DW31" s="182" t="n"/>
      <c r="DX31" s="182" t="n"/>
      <c r="DY31" s="182" t="n"/>
      <c r="DZ31" s="182" t="n"/>
      <c r="EA31" s="182" t="n"/>
      <c r="EB31" s="182" t="n"/>
      <c r="EC31" s="182" t="n"/>
      <c r="ED31" s="182" t="n"/>
      <c r="EE31" s="182" t="n"/>
      <c r="EF31" s="182" t="n"/>
      <c r="EG31" s="182" t="n"/>
      <c r="EH31" s="182" t="n"/>
      <c r="EI31" s="182" t="n"/>
      <c r="EJ31" s="182" t="n"/>
      <c r="EK31" s="182" t="n"/>
      <c r="EL31" s="182" t="n"/>
      <c r="EM31" s="182" t="n"/>
      <c r="EN31" s="182" t="n"/>
      <c r="EO31" s="182" t="n"/>
      <c r="EP31" s="182" t="n"/>
      <c r="EQ31" s="182" t="n"/>
      <c r="ER31" s="182" t="n"/>
      <c r="ES31" s="182" t="n"/>
      <c r="ET31" s="182" t="n"/>
      <c r="EU31" s="182" t="n"/>
      <c r="EV31" s="182" t="n"/>
      <c r="EW31" s="182" t="n"/>
      <c r="EX31" s="182" t="n"/>
      <c r="EY31" s="182" t="n"/>
      <c r="EZ31" s="182" t="n"/>
      <c r="FA31" s="182" t="n"/>
      <c r="FB31" s="182" t="n"/>
      <c r="FC31" s="182" t="n"/>
      <c r="FD31" s="182" t="n"/>
      <c r="FE31" s="182" t="n"/>
      <c r="FF31" s="182" t="n"/>
      <c r="FG31" s="182" t="n"/>
      <c r="FH31" s="182" t="n"/>
      <c r="FI31" s="182" t="n"/>
      <c r="FJ31" s="182" t="n"/>
      <c r="FK31" s="182" t="n"/>
      <c r="FL31" s="182" t="n"/>
      <c r="FM31" s="182" t="n"/>
      <c r="FN31" s="182" t="n"/>
      <c r="FO31" s="182" t="n"/>
      <c r="FP31" s="182" t="n"/>
      <c r="FQ31" s="182" t="n"/>
      <c r="FR31" s="182" t="n"/>
      <c r="FS31" s="182" t="n"/>
      <c r="FT31" s="182" t="n"/>
      <c r="FU31" s="182" t="n"/>
      <c r="FV31" s="182" t="n"/>
      <c r="FW31" s="182" t="n"/>
      <c r="FX31" s="182" t="n"/>
      <c r="FY31" s="182" t="n"/>
      <c r="FZ31" s="182" t="n"/>
      <c r="GA31" s="182" t="n"/>
      <c r="GB31" s="182" t="n"/>
      <c r="GC31" s="182" t="n"/>
      <c r="GD31" s="182" t="n"/>
      <c r="GE31" s="182" t="n"/>
      <c r="GF31" s="182" t="n"/>
      <c r="GG31" s="182" t="n"/>
      <c r="GH31" s="182" t="n"/>
      <c r="GI31" s="182" t="n"/>
      <c r="GJ31" s="182" t="n"/>
      <c r="GK31" s="182" t="n"/>
      <c r="GL31" s="182" t="n"/>
      <c r="GM31" s="182" t="n"/>
      <c r="GN31" s="182" t="n"/>
      <c r="GO31" s="182" t="n"/>
      <c r="GP31" s="182" t="n"/>
      <c r="GQ31" s="182" t="n"/>
      <c r="GR31" s="184" t="n"/>
      <c r="GS31" s="182" t="n"/>
      <c r="GT31" s="185">
        <f>SUM(F31:GS31)</f>
        <v/>
      </c>
      <c r="GU31" s="186">
        <f>E31-GT31</f>
        <v/>
      </c>
    </row>
    <row r="32" ht="18" customHeight="1">
      <c r="A32" s="5" t="n">
        <v>31</v>
      </c>
      <c r="B32" s="179" t="n">
        <v>44728</v>
      </c>
      <c r="C32" s="68" t="inlineStr">
        <is>
          <t>ANALOG2102957</t>
        </is>
      </c>
      <c r="D32" s="239" t="n">
        <v>44655</v>
      </c>
      <c r="E32" s="181" t="n">
        <v>539.55</v>
      </c>
      <c r="F32" s="182" t="n"/>
      <c r="G32" s="182" t="n"/>
      <c r="H32" s="182" t="n"/>
      <c r="I32" s="182" t="n"/>
      <c r="J32" s="182" t="n"/>
      <c r="K32" s="182" t="n"/>
      <c r="L32" s="182" t="n"/>
      <c r="M32" s="182" t="n"/>
      <c r="N32" s="182" t="n"/>
      <c r="O32" s="182" t="n"/>
      <c r="P32" s="182" t="n"/>
      <c r="Q32" s="182" t="n"/>
      <c r="R32" s="182" t="n"/>
      <c r="S32" s="182" t="n"/>
      <c r="T32" s="182" t="n"/>
      <c r="U32" s="182" t="n"/>
      <c r="V32" s="182" t="n"/>
      <c r="W32" s="182" t="n"/>
      <c r="X32" s="182" t="n"/>
      <c r="Y32" s="182" t="n"/>
      <c r="Z32" s="182" t="n"/>
      <c r="AA32" s="182" t="n"/>
      <c r="AB32" s="182" t="n"/>
      <c r="AC32" s="182" t="n"/>
      <c r="AD32" s="182" t="n"/>
      <c r="AE32" s="182" t="n"/>
      <c r="AF32" s="182" t="n"/>
      <c r="AG32" s="182" t="n"/>
      <c r="AH32" s="182" t="n"/>
      <c r="AI32" s="182" t="n"/>
      <c r="AJ32" s="182" t="n"/>
      <c r="AK32" s="182" t="n"/>
      <c r="AL32" s="182" t="n"/>
      <c r="AM32" s="182" t="n"/>
      <c r="AN32" s="182" t="n"/>
      <c r="AO32" s="182" t="n"/>
      <c r="AP32" s="182" t="n"/>
      <c r="AQ32" s="182" t="n"/>
      <c r="AR32" s="182" t="n"/>
      <c r="AS32" s="182" t="n"/>
      <c r="AT32" s="182" t="n"/>
      <c r="AU32" s="182" t="n"/>
      <c r="AV32" s="182" t="n"/>
      <c r="AW32" s="182" t="n"/>
      <c r="AX32" s="182" t="n"/>
      <c r="AY32" s="182" t="n"/>
      <c r="AZ32" s="182" t="n"/>
      <c r="BA32" s="182" t="n"/>
      <c r="BB32" s="182" t="n"/>
      <c r="BC32" s="182" t="n"/>
      <c r="BD32" s="182" t="n"/>
      <c r="BE32" s="182" t="n"/>
      <c r="BF32" s="182" t="n"/>
      <c r="BG32" s="182" t="n"/>
      <c r="BH32" s="182" t="n"/>
      <c r="BI32" s="182" t="n"/>
      <c r="BJ32" s="182" t="n"/>
      <c r="BK32" s="182" t="n"/>
      <c r="BL32" s="182" t="n"/>
      <c r="BM32" s="182" t="n"/>
      <c r="BN32" s="182" t="n"/>
      <c r="BO32" s="182" t="n"/>
      <c r="BP32" s="182" t="n"/>
      <c r="BQ32" s="182" t="n"/>
      <c r="BR32" s="182" t="n"/>
      <c r="BS32" s="182" t="n"/>
      <c r="BT32" s="182" t="n"/>
      <c r="BU32" s="182" t="n"/>
      <c r="BV32" s="182" t="n"/>
      <c r="BW32" s="182" t="n"/>
      <c r="BX32" s="182" t="n"/>
      <c r="BY32" s="182" t="n"/>
      <c r="BZ32" s="182" t="n"/>
      <c r="CA32" s="182" t="n"/>
      <c r="CB32" s="182" t="n"/>
      <c r="CC32" s="182" t="n"/>
      <c r="CD32" s="182" t="n"/>
      <c r="CE32" s="182" t="n"/>
      <c r="CF32" s="182" t="n"/>
      <c r="CG32" s="182" t="n"/>
      <c r="CH32" s="182" t="n"/>
      <c r="CI32" s="182" t="n"/>
      <c r="CJ32" s="182" t="n"/>
      <c r="CK32" s="182" t="n"/>
      <c r="CL32" s="182" t="n"/>
      <c r="CM32" s="182" t="n"/>
      <c r="CN32" s="182" t="n"/>
      <c r="CO32" s="182" t="n"/>
      <c r="CP32" s="182" t="n"/>
      <c r="CQ32" s="182" t="n"/>
      <c r="CR32" s="182" t="n"/>
      <c r="CS32" s="182" t="n"/>
      <c r="CT32" s="182" t="n"/>
      <c r="CU32" s="182" t="n"/>
      <c r="CV32" s="182" t="n"/>
      <c r="CW32" s="182" t="n"/>
      <c r="CX32" s="182" t="n"/>
      <c r="CY32" s="182" t="n"/>
      <c r="CZ32" s="182" t="n"/>
      <c r="DA32" s="182" t="n"/>
      <c r="DB32" s="182" t="n"/>
      <c r="DC32" s="182" t="n"/>
      <c r="DD32" s="182" t="n"/>
      <c r="DE32" s="182" t="n"/>
      <c r="DF32" s="182" t="n"/>
      <c r="DG32" s="182" t="n"/>
      <c r="DH32" s="182" t="n"/>
      <c r="DI32" s="182" t="n"/>
      <c r="DJ32" s="182" t="n"/>
      <c r="DK32" s="182" t="n"/>
      <c r="DL32" s="182" t="n"/>
      <c r="DM32" s="182" t="n"/>
      <c r="DN32" s="182" t="n"/>
      <c r="DO32" s="182" t="n"/>
      <c r="DP32" s="182" t="n"/>
      <c r="DQ32" s="182" t="n"/>
      <c r="DR32" s="182" t="n"/>
      <c r="DS32" s="182" t="n"/>
      <c r="DT32" s="182" t="n"/>
      <c r="DU32" s="182" t="n"/>
      <c r="DV32" s="182" t="n"/>
      <c r="DW32" s="182" t="n"/>
      <c r="DX32" s="182" t="n"/>
      <c r="DY32" s="182" t="n"/>
      <c r="DZ32" s="182" t="n"/>
      <c r="EA32" s="182" t="n"/>
      <c r="EB32" s="182" t="n"/>
      <c r="EC32" s="182" t="n"/>
      <c r="ED32" s="182" t="n"/>
      <c r="EE32" s="182" t="n"/>
      <c r="EF32" s="182" t="n"/>
      <c r="EG32" s="182" t="n"/>
      <c r="EH32" s="182" t="n"/>
      <c r="EI32" s="182" t="n"/>
      <c r="EJ32" s="182" t="n"/>
      <c r="EK32" s="182" t="n"/>
      <c r="EL32" s="182" t="n"/>
      <c r="EM32" s="182" t="n"/>
      <c r="EN32" s="182" t="n"/>
      <c r="EO32" s="182" t="n"/>
      <c r="EP32" s="182" t="n"/>
      <c r="EQ32" s="182" t="n"/>
      <c r="ER32" s="182" t="n"/>
      <c r="ES32" s="182" t="n"/>
      <c r="ET32" s="182" t="n"/>
      <c r="EU32" s="182" t="n"/>
      <c r="EV32" s="182" t="n"/>
      <c r="EW32" s="182" t="n"/>
      <c r="EX32" s="182" t="n"/>
      <c r="EY32" s="182" t="n"/>
      <c r="EZ32" s="182" t="n"/>
      <c r="FA32" s="182" t="n"/>
      <c r="FB32" s="182" t="n"/>
      <c r="FC32" s="182" t="n"/>
      <c r="FD32" s="182" t="n"/>
      <c r="FE32" s="182" t="n"/>
      <c r="FF32" s="182" t="n"/>
      <c r="FG32" s="182" t="n"/>
      <c r="FH32" s="182" t="n"/>
      <c r="FI32" s="189" t="n">
        <v>539.55</v>
      </c>
      <c r="FJ32" s="182" t="n"/>
      <c r="FK32" s="182" t="n"/>
      <c r="FL32" s="182" t="n"/>
      <c r="FM32" s="182" t="n"/>
      <c r="FN32" s="182" t="n"/>
      <c r="FO32" s="182" t="n"/>
      <c r="FP32" s="182" t="n"/>
      <c r="FQ32" s="182" t="n"/>
      <c r="FR32" s="182" t="n"/>
      <c r="FS32" s="182" t="n"/>
      <c r="FT32" s="182" t="n"/>
      <c r="FU32" s="182" t="n"/>
      <c r="FV32" s="182" t="n"/>
      <c r="FW32" s="182" t="n"/>
      <c r="FX32" s="182" t="n"/>
      <c r="FY32" s="182" t="n"/>
      <c r="FZ32" s="182" t="n"/>
      <c r="GA32" s="182" t="n"/>
      <c r="GB32" s="182" t="n"/>
      <c r="GC32" s="182" t="n"/>
      <c r="GD32" s="182" t="n"/>
      <c r="GE32" s="182" t="n"/>
      <c r="GF32" s="182" t="n"/>
      <c r="GG32" s="182" t="n"/>
      <c r="GH32" s="182" t="n"/>
      <c r="GI32" s="182" t="n"/>
      <c r="GJ32" s="182" t="n"/>
      <c r="GK32" s="182" t="n"/>
      <c r="GL32" s="182" t="n"/>
      <c r="GM32" s="182" t="n"/>
      <c r="GN32" s="182" t="n"/>
      <c r="GO32" s="182" t="n"/>
      <c r="GP32" s="182" t="n"/>
      <c r="GQ32" s="182" t="n"/>
      <c r="GR32" s="184" t="n"/>
      <c r="GS32" s="182" t="n"/>
      <c r="GT32" s="185">
        <f>SUM(F32:GS32)</f>
        <v/>
      </c>
      <c r="GU32" s="186">
        <f>E32-GT32</f>
        <v/>
      </c>
    </row>
    <row r="33" ht="18" customHeight="1">
      <c r="A33" s="5" t="n">
        <v>32</v>
      </c>
      <c r="B33" s="179" t="n">
        <v>44728</v>
      </c>
      <c r="C33" s="68" t="inlineStr">
        <is>
          <t>VERICAL4500669743</t>
        </is>
      </c>
      <c r="D33" s="239" t="n">
        <v>44720</v>
      </c>
      <c r="E33" s="181" t="n">
        <v>2.29</v>
      </c>
      <c r="F33" s="182" t="n"/>
      <c r="G33" s="182" t="n"/>
      <c r="H33" s="182" t="n"/>
      <c r="I33" s="182" t="n"/>
      <c r="J33" s="182" t="n"/>
      <c r="K33" s="182" t="n"/>
      <c r="L33" s="182" t="n"/>
      <c r="M33" s="182" t="n"/>
      <c r="N33" s="182" t="n"/>
      <c r="O33" s="182" t="n"/>
      <c r="P33" s="182" t="n"/>
      <c r="Q33" s="182" t="n"/>
      <c r="R33" s="182" t="n"/>
      <c r="S33" s="182" t="n"/>
      <c r="T33" s="182" t="n"/>
      <c r="U33" s="182" t="n"/>
      <c r="V33" s="182" t="n"/>
      <c r="W33" s="182" t="n"/>
      <c r="X33" s="182" t="n"/>
      <c r="Y33" s="182" t="n"/>
      <c r="Z33" s="182" t="n"/>
      <c r="AA33" s="182" t="n"/>
      <c r="AB33" s="182" t="n"/>
      <c r="AC33" s="182" t="n"/>
      <c r="AD33" s="182" t="n"/>
      <c r="AE33" s="182" t="n"/>
      <c r="AF33" s="182" t="n"/>
      <c r="AG33" s="182" t="n"/>
      <c r="AH33" s="182" t="n"/>
      <c r="AI33" s="182" t="n"/>
      <c r="AJ33" s="182" t="n"/>
      <c r="AK33" s="182" t="n"/>
      <c r="AL33" s="182" t="n"/>
      <c r="AM33" s="182" t="n"/>
      <c r="AN33" s="182" t="n"/>
      <c r="AO33" s="182" t="n"/>
      <c r="AP33" s="182" t="n"/>
      <c r="AQ33" s="182" t="n"/>
      <c r="AR33" s="182" t="n"/>
      <c r="AS33" s="182" t="n"/>
      <c r="AT33" s="182" t="n"/>
      <c r="AU33" s="182" t="n"/>
      <c r="AV33" s="182" t="n"/>
      <c r="AW33" s="182" t="n"/>
      <c r="AX33" s="182" t="n"/>
      <c r="AY33" s="182" t="n"/>
      <c r="AZ33" s="182" t="n"/>
      <c r="BA33" s="182" t="n"/>
      <c r="BB33" s="182" t="n"/>
      <c r="BC33" s="182" t="n"/>
      <c r="BD33" s="182" t="n"/>
      <c r="BE33" s="182" t="n"/>
      <c r="BF33" s="182" t="n"/>
      <c r="BG33" s="182" t="n"/>
      <c r="BH33" s="182" t="n"/>
      <c r="BI33" s="182" t="n"/>
      <c r="BJ33" s="182" t="n"/>
      <c r="BK33" s="182" t="n"/>
      <c r="BL33" s="182" t="n"/>
      <c r="BM33" s="182" t="n"/>
      <c r="BN33" s="182" t="n"/>
      <c r="BO33" s="182" t="n"/>
      <c r="BP33" s="182" t="n"/>
      <c r="BQ33" s="182" t="n"/>
      <c r="BR33" s="182" t="n"/>
      <c r="BS33" s="182" t="n"/>
      <c r="BT33" s="182" t="n"/>
      <c r="BU33" s="182" t="n"/>
      <c r="BV33" s="182" t="n"/>
      <c r="BW33" s="182" t="n"/>
      <c r="BX33" s="182" t="n"/>
      <c r="BY33" s="182" t="n"/>
      <c r="BZ33" s="182" t="n"/>
      <c r="CA33" s="182" t="n"/>
      <c r="CB33" s="182" t="n"/>
      <c r="CC33" s="182" t="n"/>
      <c r="CD33" s="182" t="n"/>
      <c r="CE33" s="182" t="n"/>
      <c r="CF33" s="182" t="n"/>
      <c r="CG33" s="189" t="n">
        <v>2.29</v>
      </c>
      <c r="CH33" s="182" t="n"/>
      <c r="CI33" s="182" t="n"/>
      <c r="CJ33" s="182" t="n"/>
      <c r="CK33" s="182" t="n"/>
      <c r="CL33" s="182" t="n"/>
      <c r="CM33" s="182" t="n"/>
      <c r="CN33" s="182" t="n"/>
      <c r="CO33" s="182" t="n"/>
      <c r="CP33" s="182" t="n"/>
      <c r="CQ33" s="182" t="n"/>
      <c r="CR33" s="182" t="n"/>
      <c r="CS33" s="182" t="n"/>
      <c r="CT33" s="182" t="n"/>
      <c r="CU33" s="182" t="n"/>
      <c r="CV33" s="182" t="n"/>
      <c r="CW33" s="182" t="n"/>
      <c r="CX33" s="182" t="n"/>
      <c r="CY33" s="182" t="n"/>
      <c r="CZ33" s="182" t="n"/>
      <c r="DA33" s="182" t="n"/>
      <c r="DB33" s="182" t="n"/>
      <c r="DC33" s="182" t="n"/>
      <c r="DD33" s="182" t="n"/>
      <c r="DE33" s="182" t="n"/>
      <c r="DF33" s="182" t="n"/>
      <c r="DG33" s="182" t="n"/>
      <c r="DH33" s="182" t="n"/>
      <c r="DI33" s="182" t="n"/>
      <c r="DJ33" s="182" t="n"/>
      <c r="DK33" s="182" t="n"/>
      <c r="DL33" s="182" t="n"/>
      <c r="DM33" s="182" t="n"/>
      <c r="DN33" s="182" t="n"/>
      <c r="DO33" s="182" t="n"/>
      <c r="DP33" s="182" t="n"/>
      <c r="DQ33" s="182" t="n"/>
      <c r="DR33" s="182" t="n"/>
      <c r="DS33" s="182" t="n"/>
      <c r="DT33" s="182" t="n"/>
      <c r="DU33" s="182" t="n"/>
      <c r="DV33" s="182" t="n"/>
      <c r="DW33" s="182" t="n"/>
      <c r="DX33" s="182" t="n"/>
      <c r="DY33" s="182" t="n"/>
      <c r="DZ33" s="182" t="n"/>
      <c r="EA33" s="182" t="n"/>
      <c r="EB33" s="182" t="n"/>
      <c r="EC33" s="182" t="n"/>
      <c r="ED33" s="182" t="n"/>
      <c r="EE33" s="182" t="n"/>
      <c r="EF33" s="182" t="n"/>
      <c r="EG33" s="182" t="n"/>
      <c r="EH33" s="182" t="n"/>
      <c r="EI33" s="182" t="n"/>
      <c r="EJ33" s="182" t="n"/>
      <c r="EK33" s="182" t="n"/>
      <c r="EL33" s="182" t="n"/>
      <c r="EM33" s="182" t="n"/>
      <c r="EN33" s="182" t="n"/>
      <c r="EO33" s="182" t="n"/>
      <c r="EP33" s="182" t="n"/>
      <c r="EQ33" s="182" t="n"/>
      <c r="ER33" s="182" t="n"/>
      <c r="ES33" s="182" t="n"/>
      <c r="ET33" s="182" t="n"/>
      <c r="EU33" s="182" t="n"/>
      <c r="EV33" s="182" t="n"/>
      <c r="EW33" s="182" t="n"/>
      <c r="EX33" s="182" t="n"/>
      <c r="EY33" s="182" t="n"/>
      <c r="EZ33" s="182" t="n"/>
      <c r="FA33" s="182" t="n"/>
      <c r="FB33" s="182" t="n"/>
      <c r="FC33" s="182" t="n"/>
      <c r="FD33" s="182" t="n"/>
      <c r="FE33" s="182" t="n"/>
      <c r="FF33" s="182" t="n"/>
      <c r="FG33" s="182" t="n"/>
      <c r="FH33" s="182" t="n"/>
      <c r="FI33" s="182" t="n"/>
      <c r="FJ33" s="182" t="n"/>
      <c r="FK33" s="182" t="n"/>
      <c r="FL33" s="182" t="n"/>
      <c r="FM33" s="182" t="n"/>
      <c r="FN33" s="182" t="n"/>
      <c r="FO33" s="182" t="n"/>
      <c r="FP33" s="182" t="n"/>
      <c r="FQ33" s="182" t="n"/>
      <c r="FR33" s="182" t="n"/>
      <c r="FS33" s="182" t="n"/>
      <c r="FT33" s="182" t="n"/>
      <c r="FU33" s="182" t="n"/>
      <c r="FV33" s="182" t="n"/>
      <c r="FW33" s="182" t="n"/>
      <c r="FX33" s="182" t="n"/>
      <c r="FY33" s="182" t="n"/>
      <c r="FZ33" s="182" t="n"/>
      <c r="GA33" s="182" t="n"/>
      <c r="GB33" s="182" t="n"/>
      <c r="GC33" s="182" t="n"/>
      <c r="GD33" s="182" t="n"/>
      <c r="GE33" s="182" t="n"/>
      <c r="GF33" s="182" t="n"/>
      <c r="GG33" s="182" t="n"/>
      <c r="GH33" s="182" t="n"/>
      <c r="GI33" s="182" t="n"/>
      <c r="GJ33" s="182" t="n"/>
      <c r="GK33" s="182" t="n"/>
      <c r="GL33" s="182" t="n"/>
      <c r="GM33" s="182" t="n"/>
      <c r="GN33" s="182" t="n"/>
      <c r="GO33" s="182" t="n"/>
      <c r="GP33" s="182" t="n"/>
      <c r="GQ33" s="182" t="n"/>
      <c r="GR33" s="184" t="n"/>
      <c r="GS33" s="182" t="n"/>
      <c r="GT33" s="185">
        <f>SUM(F33:GS33)</f>
        <v/>
      </c>
      <c r="GU33" s="186">
        <f>E33-GT33</f>
        <v/>
      </c>
    </row>
    <row r="34" ht="18" customHeight="1">
      <c r="A34" s="5" t="n">
        <v>33</v>
      </c>
      <c r="B34" s="179" t="n">
        <v>44739</v>
      </c>
      <c r="C34" s="68" t="inlineStr">
        <is>
          <t>DHL-AWB-2166442250</t>
        </is>
      </c>
      <c r="D34" s="239" t="n">
        <v>44690</v>
      </c>
      <c r="E34" s="181" t="n">
        <v>858</v>
      </c>
      <c r="F34" s="182" t="n"/>
      <c r="G34" s="182" t="n"/>
      <c r="H34" s="182" t="n"/>
      <c r="I34" s="182" t="n"/>
      <c r="J34" s="182" t="n"/>
      <c r="K34" s="182" t="n"/>
      <c r="L34" s="182" t="n"/>
      <c r="M34" s="182" t="n"/>
      <c r="N34" s="182" t="n"/>
      <c r="O34" s="182" t="n"/>
      <c r="P34" s="182" t="n"/>
      <c r="Q34" s="182" t="n"/>
      <c r="R34" s="182" t="n"/>
      <c r="S34" s="182" t="n"/>
      <c r="T34" s="182" t="n"/>
      <c r="U34" s="182" t="n"/>
      <c r="V34" s="182" t="n"/>
      <c r="W34" s="182" t="n"/>
      <c r="X34" s="182" t="n"/>
      <c r="Y34" s="182" t="n"/>
      <c r="Z34" s="182" t="n"/>
      <c r="AA34" s="182" t="n"/>
      <c r="AB34" s="182" t="n"/>
      <c r="AC34" s="182" t="n"/>
      <c r="AD34" s="182" t="n"/>
      <c r="AE34" s="182" t="n"/>
      <c r="AF34" s="182" t="n"/>
      <c r="AG34" s="182" t="n"/>
      <c r="AH34" s="182" t="n"/>
      <c r="AI34" s="182" t="n"/>
      <c r="AJ34" s="182" t="n"/>
      <c r="AK34" s="182" t="n"/>
      <c r="AL34" s="182" t="n"/>
      <c r="AM34" s="182" t="n"/>
      <c r="AN34" s="182" t="n"/>
      <c r="AO34" s="182" t="n"/>
      <c r="AP34" s="182" t="n"/>
      <c r="AQ34" s="182" t="n"/>
      <c r="AR34" s="182" t="n"/>
      <c r="AS34" s="182" t="n"/>
      <c r="AT34" s="182" t="n"/>
      <c r="AU34" s="182" t="n"/>
      <c r="AV34" s="182" t="n"/>
      <c r="AW34" s="182" t="n"/>
      <c r="AX34" s="182" t="n"/>
      <c r="AY34" s="182" t="n"/>
      <c r="AZ34" s="182" t="n"/>
      <c r="BA34" s="182" t="n"/>
      <c r="BB34" s="182" t="n"/>
      <c r="BC34" s="182" t="n"/>
      <c r="BD34" s="182" t="n"/>
      <c r="BE34" s="189" t="n">
        <v>320.75</v>
      </c>
      <c r="BF34" s="182" t="n"/>
      <c r="BG34" s="182" t="n"/>
      <c r="BH34" s="182" t="n"/>
      <c r="BI34" s="182" t="n"/>
      <c r="BJ34" s="182" t="n"/>
      <c r="BK34" s="182" t="n"/>
      <c r="BL34" s="182" t="n"/>
      <c r="BM34" s="182" t="n"/>
      <c r="BN34" s="182" t="n"/>
      <c r="BO34" s="182" t="n"/>
      <c r="BP34" s="189" t="n">
        <v>858</v>
      </c>
      <c r="BQ34" s="182" t="n"/>
      <c r="BR34" s="182" t="n"/>
      <c r="BS34" s="182" t="n"/>
      <c r="BT34" s="182" t="n"/>
      <c r="BU34" s="182" t="n"/>
      <c r="BV34" s="182" t="n"/>
      <c r="BW34" s="182" t="n"/>
      <c r="BX34" s="182" t="n"/>
      <c r="BY34" s="182" t="n"/>
      <c r="BZ34" s="182" t="n"/>
      <c r="CA34" s="182" t="n"/>
      <c r="CB34" s="182" t="n"/>
      <c r="CC34" s="182" t="n"/>
      <c r="CD34" s="182" t="n"/>
      <c r="CE34" s="182" t="n"/>
      <c r="CF34" s="182" t="n"/>
      <c r="CG34" s="182" t="n"/>
      <c r="CH34" s="182" t="n"/>
      <c r="CI34" s="182" t="n"/>
      <c r="CJ34" s="182" t="n"/>
      <c r="CK34" s="182" t="n"/>
      <c r="CL34" s="182" t="n"/>
      <c r="CM34" s="182" t="n"/>
      <c r="CN34" s="182" t="n"/>
      <c r="CO34" s="182" t="n"/>
      <c r="CP34" s="182" t="n"/>
      <c r="CQ34" s="182" t="n"/>
      <c r="CR34" s="182" t="n"/>
      <c r="CS34" s="182" t="n"/>
      <c r="CT34" s="182" t="n"/>
      <c r="CU34" s="182" t="n"/>
      <c r="CV34" s="182" t="n"/>
      <c r="CW34" s="182" t="n"/>
      <c r="CX34" s="182" t="n"/>
      <c r="CY34" s="182" t="n"/>
      <c r="CZ34" s="182" t="n"/>
      <c r="DA34" s="182" t="n"/>
      <c r="DB34" s="182" t="n"/>
      <c r="DC34" s="182" t="n"/>
      <c r="DD34" s="182" t="n"/>
      <c r="DE34" s="182" t="n"/>
      <c r="DF34" s="182" t="n"/>
      <c r="DG34" s="182" t="n"/>
      <c r="DH34" s="182" t="n"/>
      <c r="DI34" s="182" t="n"/>
      <c r="DJ34" s="182" t="n"/>
      <c r="DK34" s="182" t="n"/>
      <c r="DL34" s="182" t="n"/>
      <c r="DM34" s="182" t="n"/>
      <c r="DN34" s="182" t="n"/>
      <c r="DO34" s="182" t="n"/>
      <c r="DP34" s="182" t="n"/>
      <c r="DQ34" s="182" t="n"/>
      <c r="DR34" s="182" t="n"/>
      <c r="DS34" s="182" t="n"/>
      <c r="DT34" s="182" t="n"/>
      <c r="DU34" s="182" t="n"/>
      <c r="DV34" s="182" t="n"/>
      <c r="DW34" s="182" t="n"/>
      <c r="DX34" s="182" t="n"/>
      <c r="DY34" s="182" t="n"/>
      <c r="DZ34" s="182" t="n"/>
      <c r="EA34" s="182" t="n"/>
      <c r="EB34" s="182" t="n"/>
      <c r="EC34" s="182" t="n"/>
      <c r="ED34" s="182" t="n"/>
      <c r="EE34" s="182" t="n"/>
      <c r="EF34" s="182" t="n"/>
      <c r="EG34" s="182" t="n"/>
      <c r="EH34" s="182" t="n"/>
      <c r="EI34" s="182" t="n"/>
      <c r="EJ34" s="182" t="n"/>
      <c r="EK34" s="182" t="n"/>
      <c r="EL34" s="182" t="n"/>
      <c r="EM34" s="182" t="n"/>
      <c r="EN34" s="182" t="n"/>
      <c r="EO34" s="182" t="n"/>
      <c r="EP34" s="182" t="n"/>
      <c r="EQ34" s="182" t="n"/>
      <c r="ER34" s="182" t="n"/>
      <c r="ES34" s="182" t="n"/>
      <c r="ET34" s="182" t="n"/>
      <c r="EU34" s="182" t="n"/>
      <c r="EV34" s="182" t="n"/>
      <c r="EW34" s="182" t="n"/>
      <c r="EX34" s="182" t="n"/>
      <c r="EY34" s="182" t="n"/>
      <c r="EZ34" s="182" t="n"/>
      <c r="FA34" s="182" t="n"/>
      <c r="FB34" s="182" t="n"/>
      <c r="FC34" s="182" t="n"/>
      <c r="FD34" s="182" t="n"/>
      <c r="FE34" s="182" t="n"/>
      <c r="FF34" s="182" t="n"/>
      <c r="FG34" s="182" t="n"/>
      <c r="FH34" s="182" t="n"/>
      <c r="FI34" s="182" t="n"/>
      <c r="FJ34" s="182" t="n"/>
      <c r="FK34" s="182" t="n"/>
      <c r="FL34" s="182" t="n"/>
      <c r="FM34" s="182" t="n"/>
      <c r="FN34" s="182" t="n"/>
      <c r="FO34" s="182" t="n"/>
      <c r="FP34" s="182" t="n"/>
      <c r="FQ34" s="182" t="n"/>
      <c r="FR34" s="182" t="n"/>
      <c r="FS34" s="182" t="n"/>
      <c r="FT34" s="182" t="n"/>
      <c r="FU34" s="182" t="n"/>
      <c r="FV34" s="182" t="n"/>
      <c r="FW34" s="182" t="n"/>
      <c r="FX34" s="182" t="n"/>
      <c r="FY34" s="182" t="n"/>
      <c r="FZ34" s="182" t="n"/>
      <c r="GA34" s="182" t="n"/>
      <c r="GB34" s="182" t="n"/>
      <c r="GC34" s="182" t="n"/>
      <c r="GD34" s="182" t="n"/>
      <c r="GE34" s="182" t="n"/>
      <c r="GF34" s="182" t="n"/>
      <c r="GG34" s="182" t="n"/>
      <c r="GH34" s="182" t="n"/>
      <c r="GI34" s="182" t="n"/>
      <c r="GJ34" s="182" t="n"/>
      <c r="GK34" s="182" t="n"/>
      <c r="GL34" s="182" t="n"/>
      <c r="GM34" s="182" t="n"/>
      <c r="GN34" s="182" t="n"/>
      <c r="GO34" s="182" t="n"/>
      <c r="GP34" s="182" t="n"/>
      <c r="GQ34" s="182" t="n"/>
      <c r="GR34" s="184" t="n"/>
      <c r="GS34" s="182" t="n"/>
      <c r="GT34" s="185">
        <f>SUM(F34:GS34)</f>
        <v/>
      </c>
      <c r="GU34" s="186">
        <f>E34-GT34</f>
        <v/>
      </c>
    </row>
    <row r="35" ht="18" customHeight="1">
      <c r="A35" s="5" t="n">
        <v>34</v>
      </c>
      <c r="B35" s="179" t="n">
        <v>44739</v>
      </c>
      <c r="C35" s="68" t="inlineStr">
        <is>
          <t>DHL-AWB-2944318344</t>
        </is>
      </c>
      <c r="D35" s="180" t="n">
        <v>44713</v>
      </c>
      <c r="E35" s="181" t="n">
        <v>785.25</v>
      </c>
      <c r="F35" s="182" t="n"/>
      <c r="G35" s="182" t="n"/>
      <c r="H35" s="182" t="n"/>
      <c r="I35" s="182" t="n"/>
      <c r="J35" s="182" t="n"/>
      <c r="K35" s="182" t="n"/>
      <c r="L35" s="182" t="n"/>
      <c r="M35" s="182" t="n"/>
      <c r="N35" s="182" t="n"/>
      <c r="O35" s="182" t="n"/>
      <c r="P35" s="182" t="n"/>
      <c r="Q35" s="182" t="n"/>
      <c r="R35" s="182" t="n"/>
      <c r="S35" s="182" t="n"/>
      <c r="T35" s="182" t="n"/>
      <c r="U35" s="182" t="n"/>
      <c r="V35" s="182" t="n"/>
      <c r="W35" s="182" t="n"/>
      <c r="X35" s="182" t="n"/>
      <c r="Y35" s="182" t="n"/>
      <c r="Z35" s="182" t="n"/>
      <c r="AA35" s="182" t="n"/>
      <c r="AB35" s="182" t="n"/>
      <c r="AC35" s="182" t="n"/>
      <c r="AD35" s="182" t="n"/>
      <c r="AE35" s="182" t="n"/>
      <c r="AF35" s="182" t="n"/>
      <c r="AG35" s="182" t="n"/>
      <c r="AH35" s="182" t="n"/>
      <c r="AI35" s="182" t="n"/>
      <c r="AJ35" s="182" t="n"/>
      <c r="AK35" s="182" t="n"/>
      <c r="AL35" s="182" t="n"/>
      <c r="AM35" s="182" t="n"/>
      <c r="AN35" s="182" t="n"/>
      <c r="AO35" s="182" t="n"/>
      <c r="AP35" s="182" t="n"/>
      <c r="AQ35" s="182" t="n"/>
      <c r="AR35" s="182" t="n"/>
      <c r="AS35" s="182" t="n"/>
      <c r="AT35" s="182" t="n"/>
      <c r="AU35" s="182" t="n"/>
      <c r="AV35" s="182" t="n"/>
      <c r="AW35" s="182" t="n"/>
      <c r="AX35" s="182" t="n"/>
      <c r="AY35" s="182" t="n"/>
      <c r="AZ35" s="182" t="n"/>
      <c r="BA35" s="182" t="n"/>
      <c r="BB35" s="182" t="n"/>
      <c r="BC35" s="182" t="n"/>
      <c r="BD35" s="182" t="n"/>
      <c r="BE35" s="182" t="n"/>
      <c r="BF35" s="182" t="n"/>
      <c r="BG35" s="182" t="n"/>
      <c r="BH35" s="182" t="n"/>
      <c r="BI35" s="182" t="n"/>
      <c r="BJ35" s="182" t="n"/>
      <c r="BK35" s="182" t="n"/>
      <c r="BL35" s="182" t="n"/>
      <c r="BM35" s="182" t="n"/>
      <c r="BN35" s="182" t="n"/>
      <c r="BO35" s="182" t="n"/>
      <c r="BP35" s="182" t="n"/>
      <c r="BQ35" s="182" t="n"/>
      <c r="BR35" s="182" t="n"/>
      <c r="BS35" s="182" t="n"/>
      <c r="BT35" s="182" t="n"/>
      <c r="BU35" s="182" t="n"/>
      <c r="BV35" s="182" t="n"/>
      <c r="BW35" s="182" t="n"/>
      <c r="BX35" s="182" t="n"/>
      <c r="BY35" s="182" t="n"/>
      <c r="BZ35" s="182" t="n"/>
      <c r="CA35" s="182" t="n"/>
      <c r="CB35" s="182" t="n"/>
      <c r="CC35" s="182" t="n"/>
      <c r="CD35" s="182" t="n"/>
      <c r="CE35" s="182" t="n"/>
      <c r="CF35" s="182" t="n"/>
      <c r="CG35" s="182" t="n"/>
      <c r="CH35" s="182" t="n"/>
      <c r="CI35" s="182" t="n"/>
      <c r="CJ35" s="182" t="n"/>
      <c r="CK35" s="182" t="n"/>
      <c r="CL35" s="182" t="n"/>
      <c r="CM35" s="182" t="n"/>
      <c r="CN35" s="182" t="n"/>
      <c r="CO35" s="182" t="n"/>
      <c r="CP35" s="182" t="n"/>
      <c r="CQ35" s="189" t="n">
        <v>785.25</v>
      </c>
      <c r="CR35" s="182" t="n"/>
      <c r="CS35" s="182" t="n"/>
      <c r="CT35" s="182" t="n"/>
      <c r="CU35" s="182" t="n"/>
      <c r="CV35" s="182" t="n"/>
      <c r="CW35" s="182" t="n"/>
      <c r="CX35" s="182" t="n"/>
      <c r="CY35" s="182" t="n"/>
      <c r="CZ35" s="182" t="n"/>
      <c r="DA35" s="182" t="n"/>
      <c r="DB35" s="182" t="n"/>
      <c r="DC35" s="182" t="n"/>
      <c r="DD35" s="182" t="n"/>
      <c r="DE35" s="182" t="n"/>
      <c r="DF35" s="182" t="n"/>
      <c r="DG35" s="182" t="n"/>
      <c r="DH35" s="182" t="n"/>
      <c r="DI35" s="182" t="n"/>
      <c r="DJ35" s="182" t="n"/>
      <c r="DK35" s="182" t="n"/>
      <c r="DL35" s="182" t="n"/>
      <c r="DM35" s="182" t="n"/>
      <c r="DN35" s="182" t="n"/>
      <c r="DO35" s="182" t="n"/>
      <c r="DP35" s="182" t="n"/>
      <c r="DQ35" s="182" t="n"/>
      <c r="DR35" s="182" t="n"/>
      <c r="DS35" s="182" t="n"/>
      <c r="DT35" s="182" t="n"/>
      <c r="DU35" s="182" t="n"/>
      <c r="DV35" s="182" t="n"/>
      <c r="DW35" s="182" t="n"/>
      <c r="DX35" s="182" t="n"/>
      <c r="DY35" s="182" t="n"/>
      <c r="DZ35" s="182" t="n"/>
      <c r="EA35" s="182" t="n"/>
      <c r="EB35" s="182" t="n"/>
      <c r="EC35" s="182" t="n"/>
      <c r="ED35" s="182" t="n"/>
      <c r="EE35" s="182" t="n"/>
      <c r="EF35" s="182" t="n"/>
      <c r="EG35" s="182" t="n"/>
      <c r="EH35" s="182" t="n"/>
      <c r="EI35" s="182" t="n"/>
      <c r="EJ35" s="182" t="n"/>
      <c r="EK35" s="182" t="n"/>
      <c r="EL35" s="182" t="n"/>
      <c r="EM35" s="182" t="n"/>
      <c r="EN35" s="182" t="n"/>
      <c r="EO35" s="182" t="n"/>
      <c r="EP35" s="182" t="n"/>
      <c r="EQ35" s="182" t="n"/>
      <c r="ER35" s="182" t="n"/>
      <c r="ES35" s="182" t="n"/>
      <c r="ET35" s="182" t="n"/>
      <c r="EU35" s="182" t="n"/>
      <c r="EV35" s="182" t="n"/>
      <c r="EW35" s="182" t="n"/>
      <c r="EX35" s="182" t="n"/>
      <c r="EY35" s="182" t="n"/>
      <c r="EZ35" s="182" t="n"/>
      <c r="FA35" s="182" t="n"/>
      <c r="FB35" s="182" t="n"/>
      <c r="FC35" s="182" t="n"/>
      <c r="FD35" s="182" t="n"/>
      <c r="FE35" s="182" t="n"/>
      <c r="FF35" s="182" t="n"/>
      <c r="FG35" s="182" t="n"/>
      <c r="FH35" s="182" t="n"/>
      <c r="FI35" s="182" t="n"/>
      <c r="FJ35" s="182" t="n"/>
      <c r="FK35" s="182" t="n"/>
      <c r="FL35" s="182" t="n"/>
      <c r="FM35" s="182" t="n"/>
      <c r="FN35" s="182" t="n"/>
      <c r="FO35" s="182" t="n"/>
      <c r="FP35" s="182" t="n"/>
      <c r="FQ35" s="182" t="n"/>
      <c r="FR35" s="182" t="n"/>
      <c r="FS35" s="182" t="n"/>
      <c r="FT35" s="182" t="n"/>
      <c r="FU35" s="182" t="n"/>
      <c r="FV35" s="182" t="n"/>
      <c r="FW35" s="182" t="n"/>
      <c r="FX35" s="182" t="n"/>
      <c r="FY35" s="182" t="n"/>
      <c r="FZ35" s="182" t="n"/>
      <c r="GA35" s="182" t="n"/>
      <c r="GB35" s="182" t="n"/>
      <c r="GC35" s="182" t="n"/>
      <c r="GD35" s="182" t="n"/>
      <c r="GE35" s="182" t="n"/>
      <c r="GF35" s="182" t="n"/>
      <c r="GG35" s="182" t="n"/>
      <c r="GH35" s="182" t="n"/>
      <c r="GI35" s="182" t="n"/>
      <c r="GJ35" s="182" t="n"/>
      <c r="GK35" s="182" t="n"/>
      <c r="GL35" s="182" t="n"/>
      <c r="GM35" s="182" t="n"/>
      <c r="GN35" s="182" t="n"/>
      <c r="GO35" s="182" t="n"/>
      <c r="GP35" s="182" t="n"/>
      <c r="GQ35" s="182" t="n"/>
      <c r="GR35" s="184" t="n"/>
      <c r="GS35" s="182" t="n"/>
      <c r="GT35" s="185">
        <f>SUM(F35:GS35)</f>
        <v/>
      </c>
      <c r="GU35" s="186">
        <f>E35-GT35</f>
        <v/>
      </c>
    </row>
    <row r="36" ht="18" customHeight="1">
      <c r="A36" s="5" t="n">
        <v>35</v>
      </c>
      <c r="B36" s="179" t="n">
        <v>44739</v>
      </c>
      <c r="C36" s="68" t="inlineStr">
        <is>
          <t>DHL-AWB-2077957755</t>
        </is>
      </c>
      <c r="D36" s="180" t="n">
        <v>44714</v>
      </c>
      <c r="E36" s="181" t="n">
        <v>320.75</v>
      </c>
      <c r="F36" s="182" t="n"/>
      <c r="G36" s="182" t="n"/>
      <c r="H36" s="182" t="n"/>
      <c r="I36" s="182" t="n"/>
      <c r="J36" s="182" t="n"/>
      <c r="K36" s="182" t="n"/>
      <c r="L36" s="182" t="n"/>
      <c r="M36" s="182" t="n"/>
      <c r="N36" s="182" t="n"/>
      <c r="O36" s="182" t="n"/>
      <c r="P36" s="182" t="n"/>
      <c r="Q36" s="182" t="n"/>
      <c r="R36" s="182" t="n"/>
      <c r="S36" s="182" t="n"/>
      <c r="T36" s="182" t="n"/>
      <c r="U36" s="182" t="n"/>
      <c r="V36" s="182" t="n"/>
      <c r="W36" s="182" t="n"/>
      <c r="X36" s="182" t="n"/>
      <c r="Y36" s="182" t="n"/>
      <c r="Z36" s="182" t="n"/>
      <c r="AA36" s="182" t="n"/>
      <c r="AB36" s="182" t="n"/>
      <c r="AC36" s="182" t="n"/>
      <c r="AD36" s="182" t="n"/>
      <c r="AE36" s="182" t="n"/>
      <c r="AF36" s="182" t="n"/>
      <c r="AG36" s="182" t="n"/>
      <c r="AH36" s="182" t="n"/>
      <c r="AI36" s="182" t="n"/>
      <c r="AJ36" s="182" t="n"/>
      <c r="AK36" s="182" t="n"/>
      <c r="AL36" s="182" t="n"/>
      <c r="AM36" s="182" t="n"/>
      <c r="AN36" s="182" t="n"/>
      <c r="AO36" s="182" t="n"/>
      <c r="AP36" s="182" t="n"/>
      <c r="AQ36" s="182" t="n"/>
      <c r="AR36" s="182" t="n"/>
      <c r="AS36" s="182" t="n"/>
      <c r="AT36" s="182" t="n"/>
      <c r="AU36" s="182" t="n"/>
      <c r="AV36" s="182" t="n"/>
      <c r="AW36" s="182" t="n"/>
      <c r="AX36" s="182" t="n"/>
      <c r="AY36" s="182" t="n"/>
      <c r="AZ36" s="182" t="n"/>
      <c r="BA36" s="182" t="n"/>
      <c r="BB36" s="182" t="n"/>
      <c r="BC36" s="182" t="n"/>
      <c r="BD36" s="182" t="n"/>
      <c r="BE36" s="182" t="n"/>
      <c r="BF36" s="182" t="n"/>
      <c r="BG36" s="182" t="n"/>
      <c r="BH36" s="182" t="n"/>
      <c r="BI36" s="182" t="n"/>
      <c r="BJ36" s="182" t="n"/>
      <c r="BK36" s="182" t="n"/>
      <c r="BL36" s="182" t="n"/>
      <c r="BM36" s="182" t="n"/>
      <c r="BN36" s="182" t="n"/>
      <c r="BO36" s="182" t="n"/>
      <c r="BP36" s="182" t="n"/>
      <c r="BQ36" s="182" t="n"/>
      <c r="BR36" s="182" t="n"/>
      <c r="BS36" s="182" t="n"/>
      <c r="BT36" s="182" t="n"/>
      <c r="BU36" s="182" t="n"/>
      <c r="BV36" s="182" t="n"/>
      <c r="BW36" s="182" t="n"/>
      <c r="BX36" s="182" t="n"/>
      <c r="BY36" s="182" t="n"/>
      <c r="BZ36" s="182" t="n"/>
      <c r="CA36" s="182" t="n"/>
      <c r="CB36" s="182" t="n"/>
      <c r="CC36" s="182" t="n"/>
      <c r="CD36" s="182" t="n"/>
      <c r="CE36" s="182" t="n"/>
      <c r="CF36" s="182" t="n"/>
      <c r="CG36" s="182" t="n"/>
      <c r="CH36" s="182" t="n"/>
      <c r="CI36" s="182" t="n"/>
      <c r="CJ36" s="182" t="n"/>
      <c r="CK36" s="182" t="n"/>
      <c r="CL36" s="182" t="n"/>
      <c r="CM36" s="182" t="n"/>
      <c r="CN36" s="182" t="n"/>
      <c r="CO36" s="182" t="n"/>
      <c r="CP36" s="182" t="n"/>
      <c r="CQ36" s="182" t="n"/>
      <c r="CR36" s="182" t="n"/>
      <c r="CS36" s="182" t="n"/>
      <c r="CT36" s="182" t="n"/>
      <c r="CU36" s="182" t="n"/>
      <c r="CV36" s="182" t="n"/>
      <c r="CW36" s="182" t="n"/>
      <c r="CX36" s="182" t="n"/>
      <c r="CY36" s="182" t="n"/>
      <c r="CZ36" s="182" t="n"/>
      <c r="DA36" s="182" t="n"/>
      <c r="DB36" s="182" t="n"/>
      <c r="DC36" s="182" t="n"/>
      <c r="DD36" s="182" t="n"/>
      <c r="DE36" s="182" t="n"/>
      <c r="DF36" s="182" t="n"/>
      <c r="DG36" s="182" t="n"/>
      <c r="DH36" s="182" t="n"/>
      <c r="DI36" s="182" t="n"/>
      <c r="DJ36" s="182" t="n"/>
      <c r="DK36" s="182" t="n"/>
      <c r="DL36" s="182" t="n"/>
      <c r="DM36" s="182" t="n"/>
      <c r="DN36" s="182" t="n"/>
      <c r="DO36" s="182" t="n"/>
      <c r="DP36" s="182" t="n"/>
      <c r="DQ36" s="182" t="n"/>
      <c r="DR36" s="182" t="n"/>
      <c r="DS36" s="182" t="n"/>
      <c r="DT36" s="182" t="n"/>
      <c r="DU36" s="182" t="n"/>
      <c r="DV36" s="182" t="n"/>
      <c r="DW36" s="182" t="n"/>
      <c r="DX36" s="182" t="n"/>
      <c r="DY36" s="182" t="n"/>
      <c r="DZ36" s="182" t="n"/>
      <c r="EA36" s="182" t="n"/>
      <c r="EB36" s="182" t="n"/>
      <c r="EC36" s="182" t="n"/>
      <c r="ED36" s="182" t="n"/>
      <c r="EE36" s="182" t="n"/>
      <c r="EF36" s="182" t="n"/>
      <c r="EG36" s="182" t="n"/>
      <c r="EH36" s="182" t="n"/>
      <c r="EI36" s="182" t="n"/>
      <c r="EJ36" s="182" t="n"/>
      <c r="EK36" s="182" t="n"/>
      <c r="EL36" s="182" t="n"/>
      <c r="EM36" s="182" t="n"/>
      <c r="EN36" s="182" t="n"/>
      <c r="EO36" s="182" t="n"/>
      <c r="EP36" s="182" t="n"/>
      <c r="EQ36" s="182" t="n"/>
      <c r="ER36" s="182" t="n"/>
      <c r="ES36" s="182" t="n"/>
      <c r="ET36" s="182" t="n"/>
      <c r="EU36" s="182" t="n"/>
      <c r="EV36" s="182" t="n"/>
      <c r="EW36" s="182" t="n"/>
      <c r="EX36" s="182" t="n"/>
      <c r="EY36" s="182" t="n"/>
      <c r="EZ36" s="182" t="n"/>
      <c r="FA36" s="182" t="n"/>
      <c r="FB36" s="182" t="n"/>
      <c r="FC36" s="182" t="n"/>
      <c r="FD36" s="182" t="n"/>
      <c r="FE36" s="182" t="n"/>
      <c r="FF36" s="182" t="n"/>
      <c r="FG36" s="182" t="n"/>
      <c r="FH36" s="182" t="n"/>
      <c r="FI36" s="182" t="n"/>
      <c r="FJ36" s="182" t="n"/>
      <c r="FK36" s="182" t="n"/>
      <c r="FL36" s="182" t="n"/>
      <c r="FM36" s="182" t="n"/>
      <c r="FN36" s="182" t="n"/>
      <c r="FO36" s="182" t="n"/>
      <c r="FP36" s="182" t="n"/>
      <c r="FQ36" s="182" t="n"/>
      <c r="FR36" s="182" t="n"/>
      <c r="FS36" s="182" t="n"/>
      <c r="FT36" s="182" t="n"/>
      <c r="FU36" s="182" t="n"/>
      <c r="FV36" s="182" t="n"/>
      <c r="FW36" s="182" t="n"/>
      <c r="FX36" s="182" t="n"/>
      <c r="FY36" s="182" t="n"/>
      <c r="FZ36" s="182" t="n"/>
      <c r="GA36" s="182" t="n"/>
      <c r="GB36" s="182" t="n"/>
      <c r="GC36" s="182" t="n"/>
      <c r="GD36" s="182" t="n"/>
      <c r="GE36" s="182" t="n"/>
      <c r="GF36" s="182" t="n"/>
      <c r="GG36" s="182" t="n"/>
      <c r="GH36" s="182" t="n"/>
      <c r="GI36" s="182" t="n"/>
      <c r="GJ36" s="182" t="n"/>
      <c r="GK36" s="182" t="n"/>
      <c r="GL36" s="182" t="n"/>
      <c r="GM36" s="182" t="n"/>
      <c r="GN36" s="182" t="n"/>
      <c r="GO36" s="182" t="n"/>
      <c r="GP36" s="182" t="n"/>
      <c r="GQ36" s="182" t="n"/>
      <c r="GR36" s="184" t="n"/>
      <c r="GS36" s="182" t="n"/>
      <c r="GT36" s="185">
        <f>SUM(F36:GS36)</f>
        <v/>
      </c>
      <c r="GU36" s="186">
        <f>E36-GT36</f>
        <v/>
      </c>
    </row>
    <row r="37" ht="18" customHeight="1">
      <c r="A37" s="5" t="n">
        <v>36</v>
      </c>
      <c r="B37" s="179" t="n">
        <v>44739</v>
      </c>
      <c r="C37" s="68" t="inlineStr">
        <is>
          <t>DHL-AWB-5570806091</t>
        </is>
      </c>
      <c r="D37" s="180" t="n">
        <v>44693</v>
      </c>
      <c r="E37" s="181" t="n">
        <v>1187.03</v>
      </c>
      <c r="F37" s="182" t="n"/>
      <c r="G37" s="182" t="n"/>
      <c r="H37" s="182" t="n"/>
      <c r="I37" s="182" t="n"/>
      <c r="J37" s="182" t="n"/>
      <c r="K37" s="182" t="n"/>
      <c r="L37" s="182" t="n"/>
      <c r="M37" s="182" t="n"/>
      <c r="N37" s="182" t="n"/>
      <c r="O37" s="182" t="n"/>
      <c r="P37" s="182" t="n"/>
      <c r="Q37" s="182" t="n"/>
      <c r="R37" s="182" t="n"/>
      <c r="S37" s="182" t="n"/>
      <c r="T37" s="182" t="n"/>
      <c r="U37" s="182" t="n"/>
      <c r="V37" s="182" t="n"/>
      <c r="W37" s="182" t="n"/>
      <c r="X37" s="182" t="n"/>
      <c r="Y37" s="182" t="n"/>
      <c r="Z37" s="182" t="n"/>
      <c r="AA37" s="182" t="n"/>
      <c r="AB37" s="182" t="n"/>
      <c r="AC37" s="182" t="n"/>
      <c r="AD37" s="182" t="n"/>
      <c r="AE37" s="182" t="n"/>
      <c r="AF37" s="182" t="n"/>
      <c r="AG37" s="182" t="n"/>
      <c r="AH37" s="182" t="n"/>
      <c r="AI37" s="182" t="n"/>
      <c r="AJ37" s="182" t="n"/>
      <c r="AK37" s="182" t="n"/>
      <c r="AL37" s="182" t="n"/>
      <c r="AM37" s="182" t="n"/>
      <c r="AN37" s="182" t="n"/>
      <c r="AO37" s="182" t="n"/>
      <c r="AP37" s="182" t="n"/>
      <c r="AQ37" s="182" t="n"/>
      <c r="AR37" s="182" t="n"/>
      <c r="AS37" s="182" t="n"/>
      <c r="AT37" s="182" t="n"/>
      <c r="AU37" s="182" t="n"/>
      <c r="AV37" s="182" t="n"/>
      <c r="AW37" s="182" t="n"/>
      <c r="AX37" s="182" t="n"/>
      <c r="AY37" s="182" t="n"/>
      <c r="AZ37" s="182" t="n"/>
      <c r="BA37" s="182" t="n"/>
      <c r="BB37" s="182" t="n"/>
      <c r="BC37" s="182" t="n"/>
      <c r="BD37" s="182" t="n"/>
      <c r="BE37" s="182" t="n"/>
      <c r="BF37" s="182" t="n"/>
      <c r="BG37" s="182" t="n"/>
      <c r="BH37" s="182" t="n"/>
      <c r="BI37" s="182" t="n"/>
      <c r="BJ37" s="182" t="n"/>
      <c r="BK37" s="182" t="n"/>
      <c r="BL37" s="182" t="n"/>
      <c r="BM37" s="182" t="n"/>
      <c r="BN37" s="182" t="n"/>
      <c r="BO37" s="182" t="n"/>
      <c r="BP37" s="182" t="n"/>
      <c r="BQ37" s="182" t="n"/>
      <c r="BR37" s="182" t="n"/>
      <c r="BS37" s="182" t="n"/>
      <c r="BT37" s="182" t="n"/>
      <c r="BU37" s="182" t="n"/>
      <c r="BV37" s="182" t="n"/>
      <c r="BW37" s="182" t="n"/>
      <c r="BX37" s="182" t="n"/>
      <c r="BY37" s="182" t="n"/>
      <c r="BZ37" s="182" t="n"/>
      <c r="CA37" s="182" t="n"/>
      <c r="CB37" s="182" t="n"/>
      <c r="CC37" s="182" t="n"/>
      <c r="CD37" s="182" t="n"/>
      <c r="CE37" s="182" t="n"/>
      <c r="CF37" s="182" t="n"/>
      <c r="CG37" s="182" t="n"/>
      <c r="CH37" s="182" t="n"/>
      <c r="CI37" s="182" t="n"/>
      <c r="CJ37" s="182" t="n"/>
      <c r="CK37" s="182" t="n"/>
      <c r="CL37" s="182" t="n"/>
      <c r="CM37" s="182" t="n"/>
      <c r="CN37" s="182" t="n"/>
      <c r="CO37" s="182" t="n"/>
      <c r="CP37" s="182" t="n"/>
      <c r="CQ37" s="182" t="n"/>
      <c r="CR37" s="182" t="n"/>
      <c r="CS37" s="182" t="n"/>
      <c r="CT37" s="182" t="n"/>
      <c r="CU37" s="189" t="n">
        <v>1187.03</v>
      </c>
      <c r="CV37" s="182" t="n"/>
      <c r="CW37" s="182" t="n"/>
      <c r="CX37" s="182" t="n"/>
      <c r="CY37" s="182" t="n"/>
      <c r="CZ37" s="182" t="n"/>
      <c r="DA37" s="182" t="n"/>
      <c r="DB37" s="182" t="n"/>
      <c r="DC37" s="182" t="n"/>
      <c r="DD37" s="182" t="n"/>
      <c r="DE37" s="182" t="n"/>
      <c r="DF37" s="182" t="n"/>
      <c r="DG37" s="182" t="n"/>
      <c r="DH37" s="182" t="n"/>
      <c r="DI37" s="182" t="n"/>
      <c r="DJ37" s="182" t="n"/>
      <c r="DK37" s="182" t="n"/>
      <c r="DL37" s="182" t="n"/>
      <c r="DM37" s="182" t="n"/>
      <c r="DN37" s="182" t="n"/>
      <c r="DO37" s="182" t="n"/>
      <c r="DP37" s="182" t="n"/>
      <c r="DQ37" s="182" t="n"/>
      <c r="DR37" s="182" t="n"/>
      <c r="DS37" s="182" t="n"/>
      <c r="DT37" s="182" t="n"/>
      <c r="DU37" s="182" t="n"/>
      <c r="DV37" s="182" t="n"/>
      <c r="DW37" s="182" t="n"/>
      <c r="DX37" s="182" t="n"/>
      <c r="DY37" s="182" t="n"/>
      <c r="DZ37" s="182" t="n"/>
      <c r="EA37" s="182" t="n"/>
      <c r="EB37" s="182" t="n"/>
      <c r="EC37" s="182" t="n"/>
      <c r="ED37" s="182" t="n"/>
      <c r="EE37" s="182" t="n"/>
      <c r="EF37" s="182" t="n"/>
      <c r="EG37" s="182" t="n"/>
      <c r="EH37" s="182" t="n"/>
      <c r="EI37" s="182" t="n"/>
      <c r="EJ37" s="182" t="n"/>
      <c r="EK37" s="182" t="n"/>
      <c r="EL37" s="182" t="n"/>
      <c r="EM37" s="182" t="n"/>
      <c r="EN37" s="182" t="n"/>
      <c r="EO37" s="182" t="n"/>
      <c r="EP37" s="182" t="n"/>
      <c r="EQ37" s="182" t="n"/>
      <c r="ER37" s="182" t="n"/>
      <c r="ES37" s="182" t="n"/>
      <c r="ET37" s="182" t="n"/>
      <c r="EU37" s="182" t="n"/>
      <c r="EV37" s="182" t="n"/>
      <c r="EW37" s="182" t="n"/>
      <c r="EX37" s="182" t="n"/>
      <c r="EY37" s="182" t="n"/>
      <c r="EZ37" s="182" t="n"/>
      <c r="FA37" s="182" t="n"/>
      <c r="FB37" s="182" t="n"/>
      <c r="FC37" s="182" t="n"/>
      <c r="FD37" s="182" t="n"/>
      <c r="FE37" s="182" t="n"/>
      <c r="FF37" s="182" t="n"/>
      <c r="FG37" s="182" t="n"/>
      <c r="FH37" s="182" t="n"/>
      <c r="FI37" s="182" t="n"/>
      <c r="FJ37" s="182" t="n"/>
      <c r="FK37" s="182" t="n"/>
      <c r="FL37" s="182" t="n"/>
      <c r="FM37" s="182" t="n"/>
      <c r="FN37" s="182" t="n"/>
      <c r="FO37" s="182" t="n"/>
      <c r="FP37" s="182" t="n"/>
      <c r="FQ37" s="182" t="n"/>
      <c r="FR37" s="182" t="n"/>
      <c r="FS37" s="182" t="n"/>
      <c r="FT37" s="182" t="n"/>
      <c r="FU37" s="182" t="n"/>
      <c r="FV37" s="182" t="n"/>
      <c r="FW37" s="182" t="n"/>
      <c r="FX37" s="182" t="n"/>
      <c r="FY37" s="182" t="n"/>
      <c r="FZ37" s="182" t="n"/>
      <c r="GA37" s="182" t="n"/>
      <c r="GB37" s="182" t="n"/>
      <c r="GC37" s="182" t="n"/>
      <c r="GD37" s="182" t="n"/>
      <c r="GE37" s="182" t="n"/>
      <c r="GF37" s="182" t="n"/>
      <c r="GG37" s="182" t="n"/>
      <c r="GH37" s="182" t="n"/>
      <c r="GI37" s="182" t="n"/>
      <c r="GJ37" s="182" t="n"/>
      <c r="GK37" s="182" t="n"/>
      <c r="GL37" s="182" t="n"/>
      <c r="GM37" s="182" t="n"/>
      <c r="GN37" s="182" t="n"/>
      <c r="GO37" s="182" t="n"/>
      <c r="GP37" s="182" t="n"/>
      <c r="GQ37" s="182" t="n"/>
      <c r="GR37" s="184" t="n"/>
      <c r="GS37" s="182" t="n"/>
      <c r="GT37" s="185">
        <f>SUM(F37:GS37)</f>
        <v/>
      </c>
      <c r="GU37" s="186">
        <f>E37-GT37</f>
        <v/>
      </c>
    </row>
    <row r="38" ht="18" customHeight="1">
      <c r="A38" s="5" t="n">
        <v>37</v>
      </c>
      <c r="B38" s="179" t="n">
        <v>44739</v>
      </c>
      <c r="C38" s="68" t="inlineStr">
        <is>
          <t>DHL-AWB-9620639652</t>
        </is>
      </c>
      <c r="D38" s="180" t="n">
        <v>44693</v>
      </c>
      <c r="E38" s="181" t="n">
        <v>1891.08</v>
      </c>
      <c r="F38" s="182" t="n"/>
      <c r="G38" s="182" t="n"/>
      <c r="H38" s="182" t="n"/>
      <c r="I38" s="182" t="n"/>
      <c r="J38" s="182" t="n"/>
      <c r="K38" s="182" t="n"/>
      <c r="L38" s="182" t="n"/>
      <c r="M38" s="182" t="n"/>
      <c r="N38" s="182" t="n"/>
      <c r="O38" s="182" t="n"/>
      <c r="P38" s="182" t="n"/>
      <c r="Q38" s="182" t="n"/>
      <c r="R38" s="182" t="n"/>
      <c r="S38" s="182" t="n"/>
      <c r="T38" s="182" t="n"/>
      <c r="U38" s="182" t="n"/>
      <c r="V38" s="182" t="n"/>
      <c r="W38" s="182" t="n"/>
      <c r="X38" s="182" t="n"/>
      <c r="Y38" s="182" t="n"/>
      <c r="Z38" s="182" t="n"/>
      <c r="AA38" s="182" t="n"/>
      <c r="AB38" s="182" t="n"/>
      <c r="AC38" s="182" t="n"/>
      <c r="AD38" s="182" t="n"/>
      <c r="AE38" s="182" t="n"/>
      <c r="AF38" s="182" t="n"/>
      <c r="AG38" s="182" t="n"/>
      <c r="AH38" s="182" t="n"/>
      <c r="AI38" s="182" t="n"/>
      <c r="AJ38" s="182" t="n"/>
      <c r="AK38" s="182" t="n"/>
      <c r="AL38" s="182" t="n"/>
      <c r="AM38" s="182" t="n"/>
      <c r="AN38" s="182" t="n"/>
      <c r="AO38" s="182" t="n"/>
      <c r="AP38" s="182" t="n"/>
      <c r="AQ38" s="182" t="n"/>
      <c r="AR38" s="182" t="n"/>
      <c r="AS38" s="182" t="n"/>
      <c r="AT38" s="182" t="n"/>
      <c r="AU38" s="182" t="n"/>
      <c r="AV38" s="182" t="n"/>
      <c r="AW38" s="182" t="n"/>
      <c r="AX38" s="182" t="n"/>
      <c r="AY38" s="182" t="n"/>
      <c r="AZ38" s="182" t="n"/>
      <c r="BA38" s="182" t="n"/>
      <c r="BB38" s="182" t="n"/>
      <c r="BC38" s="182" t="n"/>
      <c r="BD38" s="182" t="n"/>
      <c r="BE38" s="182" t="n"/>
      <c r="BF38" s="182" t="n"/>
      <c r="BG38" s="182" t="n"/>
      <c r="BH38" s="182" t="n"/>
      <c r="BI38" s="182" t="n"/>
      <c r="BJ38" s="182" t="n"/>
      <c r="BK38" s="182" t="n"/>
      <c r="BL38" s="182" t="n"/>
      <c r="BM38" s="182" t="n"/>
      <c r="BN38" s="182" t="n"/>
      <c r="BO38" s="182" t="n"/>
      <c r="BP38" s="182" t="n"/>
      <c r="BQ38" s="182" t="n"/>
      <c r="BR38" s="182" t="n"/>
      <c r="BS38" s="182" t="n"/>
      <c r="BT38" s="182" t="n"/>
      <c r="BU38" s="182" t="n"/>
      <c r="BV38" s="182" t="n"/>
      <c r="BW38" s="182" t="n"/>
      <c r="BX38" s="182" t="n"/>
      <c r="BY38" s="182" t="n"/>
      <c r="BZ38" s="182" t="n"/>
      <c r="CA38" s="182" t="n"/>
      <c r="CB38" s="182" t="n"/>
      <c r="CC38" s="189" t="n">
        <v>1891.08</v>
      </c>
      <c r="CD38" s="182" t="n"/>
      <c r="CE38" s="182" t="n"/>
      <c r="CF38" s="182" t="n"/>
      <c r="CG38" s="182" t="n"/>
      <c r="CH38" s="182" t="n"/>
      <c r="CI38" s="182" t="n"/>
      <c r="CJ38" s="182" t="n"/>
      <c r="CK38" s="182" t="n"/>
      <c r="CL38" s="182" t="n"/>
      <c r="CM38" s="182" t="n"/>
      <c r="CN38" s="182" t="n"/>
      <c r="CO38" s="182" t="n"/>
      <c r="CP38" s="182" t="n"/>
      <c r="CQ38" s="182" t="n"/>
      <c r="CR38" s="182" t="n"/>
      <c r="CS38" s="182" t="n"/>
      <c r="CT38" s="182" t="n"/>
      <c r="CU38" s="182" t="n"/>
      <c r="CV38" s="182" t="n"/>
      <c r="CW38" s="182" t="n"/>
      <c r="CX38" s="182" t="n"/>
      <c r="CY38" s="182" t="n"/>
      <c r="CZ38" s="182" t="n"/>
      <c r="DA38" s="182" t="n"/>
      <c r="DB38" s="182" t="n"/>
      <c r="DC38" s="182" t="n"/>
      <c r="DD38" s="182" t="n"/>
      <c r="DE38" s="182" t="n"/>
      <c r="DF38" s="182" t="n"/>
      <c r="DG38" s="182" t="n"/>
      <c r="DH38" s="182" t="n"/>
      <c r="DI38" s="182" t="n"/>
      <c r="DJ38" s="182" t="n"/>
      <c r="DK38" s="182" t="n"/>
      <c r="DL38" s="182" t="n"/>
      <c r="DM38" s="182" t="n"/>
      <c r="DN38" s="182" t="n"/>
      <c r="DO38" s="182" t="n"/>
      <c r="DP38" s="182" t="n"/>
      <c r="DQ38" s="182" t="n"/>
      <c r="DR38" s="182" t="n"/>
      <c r="DS38" s="182" t="n"/>
      <c r="DT38" s="182" t="n"/>
      <c r="DU38" s="182" t="n"/>
      <c r="DV38" s="182" t="n"/>
      <c r="DW38" s="182" t="n"/>
      <c r="DX38" s="182" t="n"/>
      <c r="DY38" s="182" t="n"/>
      <c r="DZ38" s="182" t="n"/>
      <c r="EA38" s="182" t="n"/>
      <c r="EB38" s="182" t="n"/>
      <c r="EC38" s="182" t="n"/>
      <c r="ED38" s="182" t="n"/>
      <c r="EE38" s="182" t="n"/>
      <c r="EF38" s="182" t="n"/>
      <c r="EG38" s="182" t="n"/>
      <c r="EH38" s="182" t="n"/>
      <c r="EI38" s="182" t="n"/>
      <c r="EJ38" s="182" t="n"/>
      <c r="EK38" s="182" t="n"/>
      <c r="EL38" s="182" t="n"/>
      <c r="EM38" s="182" t="n"/>
      <c r="EN38" s="182" t="n"/>
      <c r="EO38" s="182" t="n"/>
      <c r="EP38" s="182" t="n"/>
      <c r="EQ38" s="182" t="n"/>
      <c r="ER38" s="182" t="n"/>
      <c r="ES38" s="182" t="n"/>
      <c r="ET38" s="182" t="n"/>
      <c r="EU38" s="182" t="n"/>
      <c r="EV38" s="182" t="n"/>
      <c r="EW38" s="182" t="n"/>
      <c r="EX38" s="182" t="n"/>
      <c r="EY38" s="182" t="n"/>
      <c r="EZ38" s="182" t="n"/>
      <c r="FA38" s="182" t="n"/>
      <c r="FB38" s="182" t="n"/>
      <c r="FC38" s="182" t="n"/>
      <c r="FD38" s="182" t="n"/>
      <c r="FE38" s="182" t="n"/>
      <c r="FF38" s="182" t="n"/>
      <c r="FG38" s="182" t="n"/>
      <c r="FH38" s="182" t="n"/>
      <c r="FI38" s="182" t="n"/>
      <c r="FJ38" s="182" t="n"/>
      <c r="FK38" s="182" t="n"/>
      <c r="FL38" s="182" t="n"/>
      <c r="FM38" s="182" t="n"/>
      <c r="FN38" s="182" t="n"/>
      <c r="FO38" s="182" t="n"/>
      <c r="FP38" s="182" t="n"/>
      <c r="FQ38" s="182" t="n"/>
      <c r="FR38" s="182" t="n"/>
      <c r="FS38" s="182" t="n"/>
      <c r="FT38" s="182" t="n"/>
      <c r="FU38" s="182" t="n"/>
      <c r="FV38" s="182" t="n"/>
      <c r="FW38" s="182" t="n"/>
      <c r="FX38" s="182" t="n"/>
      <c r="FY38" s="182" t="n"/>
      <c r="FZ38" s="182" t="n"/>
      <c r="GA38" s="182" t="n"/>
      <c r="GB38" s="182" t="n"/>
      <c r="GC38" s="182" t="n"/>
      <c r="GD38" s="182" t="n"/>
      <c r="GE38" s="182" t="n"/>
      <c r="GF38" s="182" t="n"/>
      <c r="GG38" s="182" t="n"/>
      <c r="GH38" s="182" t="n"/>
      <c r="GI38" s="182" t="n"/>
      <c r="GJ38" s="182" t="n"/>
      <c r="GK38" s="182" t="n"/>
      <c r="GL38" s="182" t="n"/>
      <c r="GM38" s="182" t="n"/>
      <c r="GN38" s="182" t="n"/>
      <c r="GO38" s="182" t="n"/>
      <c r="GP38" s="182" t="n"/>
      <c r="GQ38" s="182" t="n"/>
      <c r="GR38" s="184" t="n"/>
      <c r="GS38" s="182" t="n"/>
      <c r="GT38" s="185">
        <f>SUM(F38:GS38)</f>
        <v/>
      </c>
      <c r="GU38" s="186">
        <f>E38-GT38</f>
        <v/>
      </c>
    </row>
    <row r="39" ht="18" customHeight="1">
      <c r="A39" s="5" t="n">
        <v>38</v>
      </c>
      <c r="B39" s="179" t="n">
        <v>44739</v>
      </c>
      <c r="C39" s="68" t="inlineStr">
        <is>
          <t>7-740-06044</t>
        </is>
      </c>
      <c r="D39" s="180" t="n">
        <v>44679</v>
      </c>
      <c r="E39" s="181" t="n">
        <v>2038.62</v>
      </c>
      <c r="F39" s="189" t="n">
        <v>21.89</v>
      </c>
      <c r="G39" s="182" t="n"/>
      <c r="H39" s="182" t="n"/>
      <c r="I39" s="189" t="n">
        <v>51.6</v>
      </c>
      <c r="J39" s="182" t="n"/>
      <c r="K39" s="182" t="n"/>
      <c r="L39" s="182" t="n"/>
      <c r="M39" s="182" t="n"/>
      <c r="N39" s="182" t="n"/>
      <c r="O39" s="189" t="n">
        <v>24.55</v>
      </c>
      <c r="P39" s="182" t="n"/>
      <c r="Q39" s="182" t="n"/>
      <c r="R39" s="182" t="n"/>
      <c r="S39" s="189" t="n">
        <v>10.52</v>
      </c>
      <c r="T39" s="189" t="n">
        <v>115.65</v>
      </c>
      <c r="U39" s="182" t="n"/>
      <c r="V39" s="182" t="n"/>
      <c r="W39" s="189" t="n">
        <v>40.94</v>
      </c>
      <c r="X39" s="189" t="n">
        <v>204.76</v>
      </c>
      <c r="Y39" s="182" t="n"/>
      <c r="Z39" s="182" t="n"/>
      <c r="AA39" s="189" t="n">
        <v>28.75</v>
      </c>
      <c r="AB39" s="189" t="n">
        <v>12.13</v>
      </c>
      <c r="AC39" s="182" t="n"/>
      <c r="AD39" s="189" t="n">
        <v>81.53</v>
      </c>
      <c r="AE39" s="182" t="n"/>
      <c r="AF39" s="189" t="n">
        <v>11.37</v>
      </c>
      <c r="AG39" s="182" t="n"/>
      <c r="AH39" s="182" t="n"/>
      <c r="AI39" s="189" t="n">
        <v>25.12</v>
      </c>
      <c r="AJ39" s="189" t="n">
        <v>14.27</v>
      </c>
      <c r="AK39" s="182" t="n"/>
      <c r="AL39" s="182" t="n"/>
      <c r="AM39" s="182" t="n"/>
      <c r="AN39" s="182" t="n"/>
      <c r="AO39" s="182" t="n"/>
      <c r="AP39" s="182" t="n"/>
      <c r="AQ39" s="189" t="n">
        <v>57.62</v>
      </c>
      <c r="AR39" s="182" t="n"/>
      <c r="AS39" s="182" t="n"/>
      <c r="AT39" s="189" t="n">
        <v>21.83</v>
      </c>
      <c r="AU39" s="182" t="n"/>
      <c r="AV39" s="189" t="n">
        <v>81.39</v>
      </c>
      <c r="AW39" s="182" t="n"/>
      <c r="AX39" s="182" t="n"/>
      <c r="AY39" s="182" t="n"/>
      <c r="AZ39" s="182" t="n"/>
      <c r="BA39" s="182" t="n"/>
      <c r="BB39" s="182" t="n"/>
      <c r="BC39" s="182" t="n"/>
      <c r="BD39" s="182" t="n"/>
      <c r="BE39" s="182" t="n"/>
      <c r="BF39" s="182" t="n"/>
      <c r="BG39" s="182" t="n"/>
      <c r="BH39" s="182" t="n"/>
      <c r="BI39" s="182" t="n"/>
      <c r="BJ39" s="182" t="n"/>
      <c r="BK39" s="182" t="n"/>
      <c r="BL39" s="182" t="n"/>
      <c r="BM39" s="182" t="n"/>
      <c r="BN39" s="182" t="n"/>
      <c r="BO39" s="182" t="n"/>
      <c r="BP39" s="182" t="n"/>
      <c r="BQ39" s="182" t="n"/>
      <c r="BR39" s="182" t="n"/>
      <c r="BS39" s="182" t="n"/>
      <c r="BT39" s="189" t="n">
        <v>10.21</v>
      </c>
      <c r="BU39" s="182" t="n"/>
      <c r="BV39" s="189" t="n">
        <v>37.43</v>
      </c>
      <c r="BW39" s="182" t="n"/>
      <c r="BX39" s="189" t="n">
        <v>11.37</v>
      </c>
      <c r="BY39" s="182" t="n"/>
      <c r="BZ39" s="182" t="n"/>
      <c r="CA39" s="182" t="n"/>
      <c r="CB39" s="182" t="n"/>
      <c r="CC39" s="182" t="n"/>
      <c r="CD39" s="189" t="n">
        <v>11.37</v>
      </c>
      <c r="CE39" s="182" t="n"/>
      <c r="CF39" s="182" t="n"/>
      <c r="CG39" s="182" t="n"/>
      <c r="CH39" s="182" t="n"/>
      <c r="CI39" s="182" t="n"/>
      <c r="CJ39" s="189" t="n">
        <v>20</v>
      </c>
      <c r="CK39" s="182" t="n"/>
      <c r="CL39" s="182" t="n"/>
      <c r="CM39" s="182" t="n"/>
      <c r="CN39" s="182" t="n"/>
      <c r="CO39" s="182" t="n"/>
      <c r="CP39" s="182" t="n"/>
      <c r="CQ39" s="182" t="n"/>
      <c r="CR39" s="182" t="n"/>
      <c r="CS39" s="182" t="n"/>
      <c r="CT39" s="182" t="n"/>
      <c r="CU39" s="182" t="n"/>
      <c r="CV39" s="189" t="n">
        <v>20.52</v>
      </c>
      <c r="CW39" s="189" t="n">
        <v>14.26</v>
      </c>
      <c r="CX39" s="182" t="n"/>
      <c r="CY39" s="189" t="n">
        <v>15.52</v>
      </c>
      <c r="CZ39" s="182" t="n"/>
      <c r="DA39" s="182" t="n"/>
      <c r="DB39" s="182" t="n"/>
      <c r="DC39" s="189" t="n">
        <v>13.75</v>
      </c>
      <c r="DD39" s="182" t="n"/>
      <c r="DE39" s="182" t="n"/>
      <c r="DF39" s="182" t="n"/>
      <c r="DG39" s="182" t="n"/>
      <c r="DH39" s="182" t="n"/>
      <c r="DI39" s="182" t="n"/>
      <c r="DJ39" s="182" t="n"/>
      <c r="DK39" s="182" t="n"/>
      <c r="DL39" s="182" t="n"/>
      <c r="DM39" s="189" t="n">
        <v>147.84</v>
      </c>
      <c r="DN39" s="182" t="n"/>
      <c r="DO39" s="182" t="n"/>
      <c r="DP39" s="189" t="n">
        <v>61.04</v>
      </c>
      <c r="DQ39" s="182" t="n"/>
      <c r="DR39" s="182" t="n"/>
      <c r="DS39" s="182" t="n"/>
      <c r="DT39" s="189" t="n">
        <v>15.93</v>
      </c>
      <c r="DU39" s="182" t="n"/>
      <c r="DV39" s="182" t="n"/>
      <c r="DW39" s="189" t="n">
        <v>14.26</v>
      </c>
      <c r="DX39" s="182" t="n"/>
      <c r="DY39" s="189" t="n">
        <v>15.52</v>
      </c>
      <c r="DZ39" s="189" t="n">
        <v>251.76</v>
      </c>
      <c r="EA39" s="182" t="n"/>
      <c r="EB39" s="189" t="n">
        <v>48.02</v>
      </c>
      <c r="EC39" s="189" t="n">
        <v>37.15</v>
      </c>
      <c r="ED39" s="182" t="n"/>
      <c r="EE39" s="182" t="n"/>
      <c r="EF39" s="182" t="n"/>
      <c r="EG39" s="182" t="n"/>
      <c r="EH39" s="189" t="n">
        <v>10.21</v>
      </c>
      <c r="EI39" s="182" t="n"/>
      <c r="EJ39" s="182" t="n"/>
      <c r="EK39" s="182" t="n"/>
      <c r="EL39" s="182" t="n"/>
      <c r="EM39" s="182" t="n"/>
      <c r="EN39" s="182" t="n"/>
      <c r="EO39" s="182" t="n"/>
      <c r="EP39" s="182" t="n"/>
      <c r="EQ39" s="182" t="n"/>
      <c r="ER39" s="182" t="n"/>
      <c r="ES39" s="182" t="n"/>
      <c r="ET39" s="182" t="n"/>
      <c r="EU39" s="182" t="n"/>
      <c r="EV39" s="182" t="n"/>
      <c r="EW39" s="182" t="n"/>
      <c r="EX39" s="182" t="n"/>
      <c r="EY39" s="182" t="n"/>
      <c r="EZ39" s="182" t="n"/>
      <c r="FA39" s="182" t="n"/>
      <c r="FB39" s="182" t="n"/>
      <c r="FC39" s="182" t="n"/>
      <c r="FD39" s="182" t="n"/>
      <c r="FE39" s="182" t="n"/>
      <c r="FF39" s="189" t="n">
        <v>13.75</v>
      </c>
      <c r="FG39" s="182" t="n"/>
      <c r="FH39" s="189" t="n">
        <v>11.37</v>
      </c>
      <c r="FI39" s="182" t="n"/>
      <c r="FJ39" s="182" t="n"/>
      <c r="FK39" s="182" t="n"/>
      <c r="FL39" s="182" t="n"/>
      <c r="FM39" s="182" t="n"/>
      <c r="FN39" s="182" t="n"/>
      <c r="FO39" s="182" t="n"/>
      <c r="FP39" s="182" t="n"/>
      <c r="FQ39" s="182" t="n"/>
      <c r="FR39" s="189" t="n">
        <v>13.75</v>
      </c>
      <c r="FS39" s="182" t="n"/>
      <c r="FT39" s="189" t="n">
        <v>57.01</v>
      </c>
      <c r="FU39" s="182" t="n"/>
      <c r="FV39" s="189" t="n">
        <v>30.58</v>
      </c>
      <c r="FW39" s="182" t="n"/>
      <c r="FX39" s="182" t="n"/>
      <c r="FY39" s="182" t="n"/>
      <c r="FZ39" s="189" t="n">
        <v>88.47</v>
      </c>
      <c r="GA39" s="182" t="n"/>
      <c r="GB39" s="189" t="n">
        <v>69.61</v>
      </c>
      <c r="GC39" s="182" t="n"/>
      <c r="GD39" s="182" t="n"/>
      <c r="GE39" s="182" t="n"/>
      <c r="GF39" s="182" t="n"/>
      <c r="GG39" s="182" t="n"/>
      <c r="GH39" s="189" t="n">
        <v>75.25</v>
      </c>
      <c r="GI39" s="182" t="n"/>
      <c r="GJ39" s="189" t="n">
        <v>94.89</v>
      </c>
      <c r="GK39" s="182" t="n"/>
      <c r="GL39" s="189" t="n">
        <v>23.86</v>
      </c>
      <c r="GM39" s="182" t="n"/>
      <c r="GN39" s="182" t="n"/>
      <c r="GO39" s="182" t="n"/>
      <c r="GP39" s="182" t="n"/>
      <c r="GQ39" s="182" t="n"/>
      <c r="GR39" s="184" t="n"/>
      <c r="GS39" s="182" t="n"/>
      <c r="GT39" s="185">
        <f>SUM(F39:GS39)</f>
        <v/>
      </c>
      <c r="GU39" s="186">
        <f>E39-GT39</f>
        <v/>
      </c>
    </row>
    <row r="40" ht="18" customHeight="1">
      <c r="A40" s="5" t="n">
        <v>39</v>
      </c>
      <c r="B40" s="179" t="n">
        <v>44739</v>
      </c>
      <c r="C40" s="68" t="inlineStr">
        <is>
          <t>7-747-48082</t>
        </is>
      </c>
      <c r="D40" s="180" t="n">
        <v>44686</v>
      </c>
      <c r="E40" s="181" t="n">
        <v>2711.33</v>
      </c>
      <c r="F40" s="182" t="n"/>
      <c r="G40" s="182" t="n"/>
      <c r="H40" s="182" t="n"/>
      <c r="I40" s="189" t="n">
        <v>22.51</v>
      </c>
      <c r="J40" s="182" t="n"/>
      <c r="K40" s="182" t="n"/>
      <c r="L40" s="182" t="n"/>
      <c r="M40" s="182" t="n"/>
      <c r="N40" s="189" t="n">
        <v>39.36</v>
      </c>
      <c r="O40" s="189" t="n">
        <v>20.18</v>
      </c>
      <c r="P40" s="182" t="n"/>
      <c r="Q40" s="182" t="n"/>
      <c r="R40" s="189" t="n">
        <v>11.94</v>
      </c>
      <c r="S40" s="182" t="n"/>
      <c r="T40" s="189" t="n">
        <v>1087.47</v>
      </c>
      <c r="U40" s="182" t="n"/>
      <c r="V40" s="182" t="n"/>
      <c r="W40" s="189" t="n">
        <v>15.3</v>
      </c>
      <c r="X40" s="189" t="n">
        <v>82.59</v>
      </c>
      <c r="Y40" s="182" t="n"/>
      <c r="Z40" s="182" t="n"/>
      <c r="AA40" s="182" t="n"/>
      <c r="AB40" s="182" t="n"/>
      <c r="AC40" s="182" t="n"/>
      <c r="AD40" s="182" t="n"/>
      <c r="AE40" s="182" t="n"/>
      <c r="AF40" s="182" t="n"/>
      <c r="AG40" s="182" t="n"/>
      <c r="AH40" s="182" t="n"/>
      <c r="AI40" s="182" t="n"/>
      <c r="AJ40" s="189" t="n">
        <v>11.94</v>
      </c>
      <c r="AK40" s="182" t="n"/>
      <c r="AL40" s="182" t="n"/>
      <c r="AM40" s="189" t="n">
        <v>48.68</v>
      </c>
      <c r="AN40" s="182" t="n"/>
      <c r="AO40" s="182" t="n"/>
      <c r="AP40" s="182" t="n"/>
      <c r="AQ40" s="189" t="n">
        <v>16.4</v>
      </c>
      <c r="AR40" s="182" t="n"/>
      <c r="AS40" s="182" t="n"/>
      <c r="AT40" s="189" t="n">
        <v>23.02</v>
      </c>
      <c r="AU40" s="182" t="n"/>
      <c r="AV40" s="189" t="n">
        <v>10.6</v>
      </c>
      <c r="AW40" s="182" t="n"/>
      <c r="AX40" s="182" t="n"/>
      <c r="AY40" s="182" t="n"/>
      <c r="AZ40" s="182" t="n"/>
      <c r="BA40" s="182" t="n"/>
      <c r="BB40" s="182" t="n"/>
      <c r="BC40" s="182" t="n"/>
      <c r="BD40" s="182" t="n"/>
      <c r="BE40" s="182" t="n"/>
      <c r="BF40" s="182" t="n"/>
      <c r="BG40" s="182" t="n"/>
      <c r="BH40" s="189" t="n">
        <v>5.93</v>
      </c>
      <c r="BI40" s="182" t="n"/>
      <c r="BJ40" s="189" t="n">
        <v>18.4</v>
      </c>
      <c r="BK40" s="182" t="n"/>
      <c r="BL40" s="182" t="n"/>
      <c r="BM40" s="182" t="n"/>
      <c r="BN40" s="182" t="n"/>
      <c r="BO40" s="182" t="n"/>
      <c r="BP40" s="182" t="n"/>
      <c r="BQ40" s="189" t="n">
        <v>10.6</v>
      </c>
      <c r="BR40" s="182" t="n"/>
      <c r="BS40" s="182" t="n"/>
      <c r="BT40" s="182" t="n"/>
      <c r="BU40" s="182" t="n"/>
      <c r="BV40" s="182" t="n"/>
      <c r="BW40" s="182" t="n"/>
      <c r="BX40" s="182" t="n"/>
      <c r="BY40" s="189" t="n">
        <v>10</v>
      </c>
      <c r="BZ40" s="182" t="n"/>
      <c r="CA40" s="182" t="n"/>
      <c r="CB40" s="182" t="n"/>
      <c r="CC40" s="182" t="n"/>
      <c r="CD40" s="189" t="n">
        <v>14.26</v>
      </c>
      <c r="CE40" s="189" t="n">
        <v>11.47</v>
      </c>
      <c r="CF40" s="182" t="n"/>
      <c r="CG40" s="182" t="n"/>
      <c r="CH40" s="182" t="n"/>
      <c r="CI40" s="182" t="n"/>
      <c r="CJ40" s="189" t="n">
        <v>10</v>
      </c>
      <c r="CK40" s="182" t="n"/>
      <c r="CL40" s="182" t="n"/>
      <c r="CM40" s="182" t="n"/>
      <c r="CN40" s="182" t="n"/>
      <c r="CO40" s="182" t="n"/>
      <c r="CP40" s="189" t="n">
        <v>11.37</v>
      </c>
      <c r="CQ40" s="182" t="n"/>
      <c r="CR40" s="182" t="n"/>
      <c r="CS40" s="182" t="n"/>
      <c r="CT40" s="182" t="n"/>
      <c r="CU40" s="182" t="n"/>
      <c r="CV40" s="182" t="n"/>
      <c r="CW40" s="182" t="n"/>
      <c r="CX40" s="182" t="n"/>
      <c r="CY40" s="189" t="n">
        <v>27.2</v>
      </c>
      <c r="CZ40" s="182" t="n"/>
      <c r="DA40" s="182" t="n"/>
      <c r="DB40" s="182" t="n"/>
      <c r="DC40" s="182" t="n"/>
      <c r="DD40" s="182" t="n"/>
      <c r="DE40" s="182" t="n"/>
      <c r="DF40" s="189" t="n">
        <v>170.57</v>
      </c>
      <c r="DG40" s="182" t="n"/>
      <c r="DH40" s="182" t="n"/>
      <c r="DI40" s="189" t="n">
        <v>29.33</v>
      </c>
      <c r="DJ40" s="189" t="n">
        <v>145.11</v>
      </c>
      <c r="DK40" s="182" t="n"/>
      <c r="DL40" s="182" t="n"/>
      <c r="DM40" s="182" t="n"/>
      <c r="DN40" s="182" t="n"/>
      <c r="DO40" s="182" t="n"/>
      <c r="DP40" s="189" t="n">
        <v>29.97</v>
      </c>
      <c r="DQ40" s="182" t="n"/>
      <c r="DR40" s="182" t="n"/>
      <c r="DS40" s="182" t="n"/>
      <c r="DT40" s="189" t="n">
        <v>147.18</v>
      </c>
      <c r="DU40" s="182" t="n"/>
      <c r="DV40" s="182" t="n"/>
      <c r="DW40" s="182" t="n"/>
      <c r="DX40" s="189" t="n">
        <v>14.38</v>
      </c>
      <c r="DY40" s="189" t="n">
        <v>14.38</v>
      </c>
      <c r="DZ40" s="189" t="n">
        <v>32.21</v>
      </c>
      <c r="EA40" s="182" t="n"/>
      <c r="EB40" s="189" t="n">
        <v>68.31999999999999</v>
      </c>
      <c r="EC40" s="182" t="n"/>
      <c r="ED40" s="189" t="n">
        <v>85.91</v>
      </c>
      <c r="EE40" s="182" t="n"/>
      <c r="EF40" s="182" t="n"/>
      <c r="EG40" s="182" t="n"/>
      <c r="EH40" s="182" t="n"/>
      <c r="EI40" s="182" t="n"/>
      <c r="EJ40" s="182" t="n"/>
      <c r="EK40" s="182" t="n"/>
      <c r="EL40" s="182" t="n"/>
      <c r="EM40" s="182" t="n"/>
      <c r="EN40" s="182" t="n"/>
      <c r="EO40" s="182" t="n"/>
      <c r="EP40" s="182" t="n"/>
      <c r="EQ40" s="182" t="n"/>
      <c r="ER40" s="189" t="n">
        <v>17</v>
      </c>
      <c r="ES40" s="189" t="n">
        <v>23.46</v>
      </c>
      <c r="ET40" s="189" t="n">
        <v>174.36</v>
      </c>
      <c r="EU40" s="182" t="n"/>
      <c r="EV40" s="182" t="n"/>
      <c r="EW40" s="182" t="n"/>
      <c r="EX40" s="182" t="n"/>
      <c r="EY40" s="182" t="n"/>
      <c r="EZ40" s="182" t="n"/>
      <c r="FA40" s="182" t="n"/>
      <c r="FB40" s="182" t="n"/>
      <c r="FC40" s="182" t="n"/>
      <c r="FD40" s="182" t="n"/>
      <c r="FE40" s="182" t="n"/>
      <c r="FF40" s="189" t="n">
        <v>11.68</v>
      </c>
      <c r="FG40" s="189" t="n">
        <v>24.44</v>
      </c>
      <c r="FH40" s="182" t="n"/>
      <c r="FI40" s="182" t="n"/>
      <c r="FJ40" s="182" t="n"/>
      <c r="FK40" s="182" t="n"/>
      <c r="FL40" s="182" t="n"/>
      <c r="FM40" s="189" t="n">
        <v>5.99</v>
      </c>
      <c r="FN40" s="182" t="n"/>
      <c r="FO40" s="182" t="n"/>
      <c r="FP40" s="182" t="n"/>
      <c r="FQ40" s="182" t="n"/>
      <c r="FR40" s="182" t="n"/>
      <c r="FS40" s="182" t="n"/>
      <c r="FT40" s="182" t="n"/>
      <c r="FU40" s="189" t="n">
        <v>16.4</v>
      </c>
      <c r="FV40" s="189" t="n">
        <v>39.86</v>
      </c>
      <c r="FW40" s="189" t="n">
        <v>10.4</v>
      </c>
      <c r="FX40" s="182" t="n"/>
      <c r="FY40" s="182" t="n"/>
      <c r="FZ40" s="182" t="n"/>
      <c r="GA40" s="182" t="n"/>
      <c r="GB40" s="189" t="n">
        <v>32.23</v>
      </c>
      <c r="GC40" s="182" t="n"/>
      <c r="GD40" s="182" t="n"/>
      <c r="GE40" s="182" t="n"/>
      <c r="GF40" s="182" t="n"/>
      <c r="GG40" s="182" t="n"/>
      <c r="GH40" s="182" t="n"/>
      <c r="GI40" s="189" t="n">
        <v>10.09</v>
      </c>
      <c r="GJ40" s="182" t="n"/>
      <c r="GK40" s="189" t="n">
        <v>98.84</v>
      </c>
      <c r="GL40" s="182" t="n"/>
      <c r="GM40" s="182" t="n"/>
      <c r="GN40" s="182" t="n"/>
      <c r="GO40" s="182" t="n"/>
      <c r="GP40" s="182" t="n"/>
      <c r="GQ40" s="182" t="n"/>
      <c r="GR40" s="184" t="n"/>
      <c r="GS40" s="182" t="n"/>
      <c r="GT40" s="185">
        <f>SUM(F40:GS40)</f>
        <v/>
      </c>
      <c r="GU40" s="186">
        <f>E40-GT40</f>
        <v/>
      </c>
    </row>
    <row r="41" ht="18" customHeight="1">
      <c r="A41" s="5" t="n">
        <v>40</v>
      </c>
      <c r="B41" s="179" t="n">
        <v>44739</v>
      </c>
      <c r="C41" s="68" t="inlineStr">
        <is>
          <t>3-492-77218</t>
        </is>
      </c>
      <c r="D41" s="180" t="n">
        <v>44687</v>
      </c>
      <c r="E41" s="181" t="n">
        <v>12773.99</v>
      </c>
      <c r="F41" s="182" t="n"/>
      <c r="G41" s="182" t="n"/>
      <c r="H41" s="182" t="n"/>
      <c r="I41" s="182" t="n"/>
      <c r="J41" s="182" t="n"/>
      <c r="K41" s="182" t="n"/>
      <c r="L41" s="182" t="n"/>
      <c r="M41" s="182" t="n"/>
      <c r="N41" s="182" t="n"/>
      <c r="O41" s="182" t="n"/>
      <c r="P41" s="182" t="n"/>
      <c r="Q41" s="182" t="n"/>
      <c r="R41" s="189" t="n">
        <v>110.21</v>
      </c>
      <c r="S41" s="182" t="n"/>
      <c r="T41" s="182" t="n"/>
      <c r="U41" s="182" t="n"/>
      <c r="V41" s="182" t="n"/>
      <c r="W41" s="182" t="n"/>
      <c r="X41" s="182" t="n"/>
      <c r="Y41" s="182" t="n"/>
      <c r="Z41" s="182" t="n"/>
      <c r="AA41" s="182" t="n"/>
      <c r="AB41" s="189" t="n">
        <v>499.55</v>
      </c>
      <c r="AC41" s="189" t="n">
        <v>389.93</v>
      </c>
      <c r="AD41" s="182" t="n"/>
      <c r="AE41" s="182" t="n"/>
      <c r="AF41" s="182" t="n"/>
      <c r="AG41" s="182" t="n"/>
      <c r="AH41" s="182" t="n"/>
      <c r="AI41" s="182" t="n"/>
      <c r="AJ41" s="182" t="n"/>
      <c r="AK41" s="182" t="n"/>
      <c r="AL41" s="182" t="n"/>
      <c r="AM41" s="182" t="n"/>
      <c r="AN41" s="182" t="n"/>
      <c r="AO41" s="182" t="n"/>
      <c r="AP41" s="182" t="n"/>
      <c r="AQ41" s="182" t="n"/>
      <c r="AR41" s="182" t="n"/>
      <c r="AS41" s="182" t="n"/>
      <c r="AT41" s="182" t="n"/>
      <c r="AU41" s="189" t="n">
        <v>294.58</v>
      </c>
      <c r="AV41" s="182" t="n"/>
      <c r="AW41" s="182" t="n"/>
      <c r="AX41" s="182" t="n"/>
      <c r="AY41" s="182" t="n"/>
      <c r="AZ41" s="182" t="n"/>
      <c r="BA41" s="182" t="n"/>
      <c r="BB41" s="182" t="n"/>
      <c r="BC41" s="182" t="n"/>
      <c r="BD41" s="182" t="n"/>
      <c r="BE41" s="182" t="n"/>
      <c r="BF41" s="182" t="n"/>
      <c r="BG41" s="182" t="n"/>
      <c r="BH41" s="182" t="n"/>
      <c r="BI41" s="182" t="n"/>
      <c r="BJ41" s="189" t="n">
        <v>6131.56</v>
      </c>
      <c r="BK41" s="182" t="n"/>
      <c r="BL41" s="182" t="n"/>
      <c r="BM41" s="182" t="n"/>
      <c r="BN41" s="182" t="n"/>
      <c r="BO41" s="182" t="n"/>
      <c r="BP41" s="182" t="n"/>
      <c r="BQ41" s="182" t="n"/>
      <c r="BR41" s="182" t="n"/>
      <c r="BS41" s="182" t="n"/>
      <c r="BT41" s="182" t="n"/>
      <c r="BU41" s="182" t="n"/>
      <c r="BV41" s="189" t="n">
        <v>129.35</v>
      </c>
      <c r="BW41" s="189" t="n">
        <v>232.35</v>
      </c>
      <c r="BX41" s="189" t="n">
        <v>189.39</v>
      </c>
      <c r="BY41" s="182" t="n"/>
      <c r="BZ41" s="182" t="n"/>
      <c r="CA41" s="182" t="n"/>
      <c r="CB41" s="182" t="n"/>
      <c r="CC41" s="182" t="n"/>
      <c r="CD41" s="182" t="n"/>
      <c r="CE41" s="182" t="n"/>
      <c r="CF41" s="182" t="n"/>
      <c r="CG41" s="182" t="n"/>
      <c r="CH41" s="182" t="n"/>
      <c r="CI41" s="182" t="n"/>
      <c r="CJ41" s="182" t="n"/>
      <c r="CK41" s="182" t="n"/>
      <c r="CL41" s="182" t="n"/>
      <c r="CM41" s="182" t="n"/>
      <c r="CN41" s="182" t="n"/>
      <c r="CO41" s="182" t="n"/>
      <c r="CP41" s="182" t="n"/>
      <c r="CQ41" s="182" t="n"/>
      <c r="CR41" s="182" t="n"/>
      <c r="CS41" s="182" t="n"/>
      <c r="CT41" s="189" t="n">
        <v>1318.95</v>
      </c>
      <c r="CU41" s="182" t="n"/>
      <c r="CV41" s="182" t="n"/>
      <c r="CW41" s="182" t="n"/>
      <c r="CX41" s="182" t="n"/>
      <c r="CY41" s="182" t="n"/>
      <c r="CZ41" s="182" t="n"/>
      <c r="DA41" s="182" t="n"/>
      <c r="DB41" s="182" t="n"/>
      <c r="DC41" s="182" t="n"/>
      <c r="DD41" s="182" t="n"/>
      <c r="DE41" s="189" t="n">
        <v>390.84</v>
      </c>
      <c r="DF41" s="189" t="n">
        <v>499.72</v>
      </c>
      <c r="DG41" s="182" t="n"/>
      <c r="DH41" s="182" t="n"/>
      <c r="DI41" s="182" t="n"/>
      <c r="DJ41" s="182" t="n"/>
      <c r="DK41" s="182" t="n"/>
      <c r="DL41" s="182" t="n"/>
      <c r="DM41" s="182" t="n"/>
      <c r="DN41" s="182" t="n"/>
      <c r="DO41" s="182" t="n"/>
      <c r="DP41" s="189" t="n">
        <v>223.32</v>
      </c>
      <c r="DQ41" s="182" t="n"/>
      <c r="DR41" s="182" t="n"/>
      <c r="DS41" s="182" t="n"/>
      <c r="DT41" s="189" t="n">
        <v>775.21</v>
      </c>
      <c r="DU41" s="182" t="n"/>
      <c r="DV41" s="182" t="n"/>
      <c r="DW41" s="182" t="n"/>
      <c r="DX41" s="182" t="n"/>
      <c r="DY41" s="182" t="n"/>
      <c r="DZ41" s="189" t="n">
        <v>240.86</v>
      </c>
      <c r="EA41" s="182" t="n"/>
      <c r="EB41" s="189" t="n">
        <v>212.89</v>
      </c>
      <c r="EC41" s="182" t="n"/>
      <c r="ED41" s="189" t="n">
        <v>309.59</v>
      </c>
      <c r="EE41" s="182" t="n"/>
      <c r="EF41" s="182" t="n"/>
      <c r="EG41" s="182" t="n"/>
      <c r="EH41" s="182" t="n"/>
      <c r="EI41" s="182" t="n"/>
      <c r="EJ41" s="182" t="n"/>
      <c r="EK41" s="182" t="n"/>
      <c r="EL41" s="182" t="n"/>
      <c r="EM41" s="182" t="n"/>
      <c r="EN41" s="182" t="n"/>
      <c r="EO41" s="182" t="n"/>
      <c r="EP41" s="182" t="n"/>
      <c r="EQ41" s="182" t="n"/>
      <c r="ER41" s="182" t="n"/>
      <c r="ES41" s="182" t="n"/>
      <c r="ET41" s="189" t="n">
        <v>241.4</v>
      </c>
      <c r="EU41" s="182" t="n"/>
      <c r="EV41" s="182" t="n"/>
      <c r="EW41" s="182" t="n"/>
      <c r="EX41" s="182" t="n"/>
      <c r="EY41" s="182" t="n"/>
      <c r="EZ41" s="182" t="n"/>
      <c r="FA41" s="182" t="n"/>
      <c r="FB41" s="182" t="n"/>
      <c r="FC41" s="182" t="n"/>
      <c r="FD41" s="182" t="n"/>
      <c r="FE41" s="182" t="n"/>
      <c r="FF41" s="182" t="n"/>
      <c r="FG41" s="182" t="n"/>
      <c r="FH41" s="182" t="n"/>
      <c r="FI41" s="182" t="n"/>
      <c r="FJ41" s="182" t="n"/>
      <c r="FK41" s="182" t="n"/>
      <c r="FL41" s="182" t="n"/>
      <c r="FM41" s="182" t="n"/>
      <c r="FN41" s="189" t="n">
        <v>117.38</v>
      </c>
      <c r="FO41" s="182" t="n"/>
      <c r="FP41" s="182" t="n"/>
      <c r="FQ41" s="182" t="n"/>
      <c r="FR41" s="182" t="n"/>
      <c r="FS41" s="182" t="n"/>
      <c r="FT41" s="182" t="n"/>
      <c r="FU41" s="182" t="n"/>
      <c r="FV41" s="189" t="n">
        <v>116.64</v>
      </c>
      <c r="FW41" s="189" t="n">
        <v>85.22</v>
      </c>
      <c r="FX41" s="189" t="n">
        <v>265.05</v>
      </c>
      <c r="FY41" s="182" t="n"/>
      <c r="FZ41" s="182" t="n"/>
      <c r="GA41" s="182" t="n"/>
      <c r="GB41" s="182" t="n"/>
      <c r="GC41" s="182" t="n"/>
      <c r="GD41" s="182" t="n"/>
      <c r="GE41" s="182" t="n"/>
      <c r="GF41" s="182" t="n"/>
      <c r="GG41" s="182" t="n"/>
      <c r="GH41" s="182" t="n"/>
      <c r="GI41" s="182" t="n"/>
      <c r="GJ41" s="182" t="n"/>
      <c r="GK41" s="182" t="n"/>
      <c r="GL41" s="182" t="n"/>
      <c r="GM41" s="182" t="n"/>
      <c r="GN41" s="182" t="n"/>
      <c r="GO41" s="182" t="n"/>
      <c r="GP41" s="182" t="n"/>
      <c r="GQ41" s="182" t="n"/>
      <c r="GR41" s="184" t="n"/>
      <c r="GS41" s="182" t="n"/>
      <c r="GT41" s="185">
        <f>SUM(F41:GS41)</f>
        <v/>
      </c>
      <c r="GU41" s="186">
        <f>E41-GT41</f>
        <v/>
      </c>
    </row>
    <row r="42" ht="18" customHeight="1">
      <c r="A42" s="5" t="n">
        <v>41</v>
      </c>
      <c r="B42" s="179" t="n">
        <v>44739</v>
      </c>
      <c r="C42" s="68" t="inlineStr">
        <is>
          <t>7-754-88469</t>
        </is>
      </c>
      <c r="D42" s="180" t="n">
        <v>44693</v>
      </c>
      <c r="E42" s="181" t="n">
        <v>2712.94</v>
      </c>
      <c r="F42" s="189" t="n">
        <v>10.09</v>
      </c>
      <c r="G42" s="182" t="n"/>
      <c r="H42" s="182" t="n"/>
      <c r="I42" s="182" t="n"/>
      <c r="J42" s="182" t="n"/>
      <c r="K42" s="182" t="n"/>
      <c r="L42" s="182" t="n"/>
      <c r="M42" s="182" t="n"/>
      <c r="N42" s="189" t="n">
        <v>10.9</v>
      </c>
      <c r="O42" s="189" t="n">
        <v>11.47</v>
      </c>
      <c r="P42" s="182" t="n"/>
      <c r="Q42" s="182" t="n"/>
      <c r="R42" s="182" t="n"/>
      <c r="S42" s="189" t="n">
        <v>78.03</v>
      </c>
      <c r="T42" s="189" t="n">
        <v>335.49</v>
      </c>
      <c r="U42" s="182" t="n"/>
      <c r="V42" s="182" t="n"/>
      <c r="W42" s="189" t="n">
        <v>147.83</v>
      </c>
      <c r="X42" s="189" t="n">
        <v>28.39</v>
      </c>
      <c r="Y42" s="182" t="n"/>
      <c r="Z42" s="182" t="n"/>
      <c r="AA42" s="182" t="n"/>
      <c r="AB42" s="189" t="n">
        <v>10.9</v>
      </c>
      <c r="AC42" s="182" t="n"/>
      <c r="AD42" s="182" t="n"/>
      <c r="AE42" s="182" t="n"/>
      <c r="AF42" s="182" t="n"/>
      <c r="AG42" s="182" t="n"/>
      <c r="AH42" s="182" t="n"/>
      <c r="AI42" s="182" t="n"/>
      <c r="AJ42" s="189" t="n">
        <v>18.84</v>
      </c>
      <c r="AK42" s="182" t="n"/>
      <c r="AL42" s="182" t="n"/>
      <c r="AM42" s="182" t="n"/>
      <c r="AN42" s="182" t="n"/>
      <c r="AO42" s="182" t="n"/>
      <c r="AP42" s="182" t="n"/>
      <c r="AQ42" s="189" t="n">
        <v>28.53</v>
      </c>
      <c r="AR42" s="182" t="n"/>
      <c r="AS42" s="182" t="n"/>
      <c r="AT42" s="182" t="n"/>
      <c r="AU42" s="189" t="n">
        <v>99.78</v>
      </c>
      <c r="AV42" s="182" t="n"/>
      <c r="AW42" s="182" t="n"/>
      <c r="AX42" s="189" t="n">
        <v>10.61</v>
      </c>
      <c r="AY42" s="182" t="n"/>
      <c r="AZ42" s="182" t="n"/>
      <c r="BA42" s="182" t="n"/>
      <c r="BB42" s="182" t="n"/>
      <c r="BC42" s="182" t="n"/>
      <c r="BD42" s="189" t="n">
        <v>22.3</v>
      </c>
      <c r="BE42" s="182" t="n"/>
      <c r="BF42" s="182" t="n"/>
      <c r="BG42" s="182" t="n"/>
      <c r="BH42" s="182" t="n"/>
      <c r="BI42" s="182" t="n"/>
      <c r="BJ42" s="182" t="n"/>
      <c r="BK42" s="182" t="n"/>
      <c r="BL42" s="182" t="n"/>
      <c r="BM42" s="182" t="n"/>
      <c r="BN42" s="182" t="n"/>
      <c r="BO42" s="182" t="n"/>
      <c r="BP42" s="182" t="n"/>
      <c r="BQ42" s="182" t="n"/>
      <c r="BR42" s="182" t="n"/>
      <c r="BS42" s="182" t="n"/>
      <c r="BT42" s="182" t="n"/>
      <c r="BU42" s="182" t="n"/>
      <c r="BV42" s="189" t="n">
        <v>44.13</v>
      </c>
      <c r="BW42" s="182" t="n"/>
      <c r="BX42" s="182" t="n"/>
      <c r="BY42" s="189" t="n">
        <v>139.29</v>
      </c>
      <c r="BZ42" s="182" t="n"/>
      <c r="CA42" s="189" t="n">
        <v>10.61</v>
      </c>
      <c r="CB42" s="182" t="n"/>
      <c r="CC42" s="182" t="n"/>
      <c r="CD42" s="189" t="n">
        <v>21.83</v>
      </c>
      <c r="CE42" s="189" t="n">
        <v>25.86</v>
      </c>
      <c r="CF42" s="182" t="n"/>
      <c r="CG42" s="182" t="n"/>
      <c r="CH42" s="182" t="n"/>
      <c r="CI42" s="182" t="n"/>
      <c r="CJ42" s="182" t="n"/>
      <c r="CK42" s="182" t="n"/>
      <c r="CL42" s="182" t="n"/>
      <c r="CM42" s="182" t="n"/>
      <c r="CN42" s="182" t="n"/>
      <c r="CO42" s="182" t="n"/>
      <c r="CP42" s="182" t="n"/>
      <c r="CQ42" s="182" t="n"/>
      <c r="CR42" s="182" t="n"/>
      <c r="CS42" s="182" t="n"/>
      <c r="CT42" s="182" t="n"/>
      <c r="CU42" s="182" t="n"/>
      <c r="CV42" s="182" t="n"/>
      <c r="CW42" s="182" t="n"/>
      <c r="CX42" s="189" t="n">
        <v>15.9</v>
      </c>
      <c r="CY42" s="189" t="n">
        <v>26.43</v>
      </c>
      <c r="CZ42" s="182" t="n"/>
      <c r="DA42" s="182" t="n"/>
      <c r="DB42" s="182" t="n"/>
      <c r="DC42" s="182" t="n"/>
      <c r="DD42" s="189" t="n">
        <v>169.96</v>
      </c>
      <c r="DE42" s="182" t="n"/>
      <c r="DF42" s="189" t="n">
        <v>328.5</v>
      </c>
      <c r="DG42" s="182" t="n"/>
      <c r="DH42" s="182" t="n"/>
      <c r="DI42" s="189" t="n">
        <v>51.4</v>
      </c>
      <c r="DJ42" s="189" t="n">
        <v>65.95999999999999</v>
      </c>
      <c r="DK42" s="182" t="n"/>
      <c r="DL42" s="182" t="n"/>
      <c r="DM42" s="189" t="n">
        <v>333.97</v>
      </c>
      <c r="DN42" s="182" t="n"/>
      <c r="DO42" s="182" t="n"/>
      <c r="DP42" s="189" t="n">
        <v>55.15</v>
      </c>
      <c r="DQ42" s="182" t="n"/>
      <c r="DR42" s="182" t="n"/>
      <c r="DS42" s="182" t="n"/>
      <c r="DT42" s="189" t="n">
        <v>60.31</v>
      </c>
      <c r="DU42" s="182" t="n"/>
      <c r="DV42" s="189" t="n">
        <v>12.1</v>
      </c>
      <c r="DW42" s="182" t="n"/>
      <c r="DX42" s="182" t="n"/>
      <c r="DY42" s="189" t="n">
        <v>12.65</v>
      </c>
      <c r="DZ42" s="189" t="n">
        <v>16.6</v>
      </c>
      <c r="EA42" s="189" t="n">
        <v>41.67</v>
      </c>
      <c r="EB42" s="189" t="n">
        <v>33.89</v>
      </c>
      <c r="EC42" s="189" t="n">
        <v>10.36</v>
      </c>
      <c r="ED42" s="189" t="n">
        <v>80.59999999999999</v>
      </c>
      <c r="EE42" s="182" t="n"/>
      <c r="EF42" s="182" t="n"/>
      <c r="EG42" s="182" t="n"/>
      <c r="EH42" s="189" t="n">
        <v>16.49</v>
      </c>
      <c r="EI42" s="182" t="n"/>
      <c r="EJ42" s="182" t="n"/>
      <c r="EK42" s="182" t="n"/>
      <c r="EL42" s="182" t="n"/>
      <c r="EM42" s="182" t="n"/>
      <c r="EN42" s="182" t="n"/>
      <c r="EO42" s="182" t="n"/>
      <c r="EP42" s="182" t="n"/>
      <c r="EQ42" s="182" t="n"/>
      <c r="ER42" s="182" t="n"/>
      <c r="ES42" s="182" t="n"/>
      <c r="ET42" s="189" t="n">
        <v>30.16</v>
      </c>
      <c r="EU42" s="182" t="n"/>
      <c r="EV42" s="182" t="n"/>
      <c r="EW42" s="182" t="n"/>
      <c r="EX42" s="182" t="n"/>
      <c r="EY42" s="182" t="n"/>
      <c r="EZ42" s="182" t="n"/>
      <c r="FA42" s="182" t="n"/>
      <c r="FB42" s="182" t="n"/>
      <c r="FC42" s="182" t="n"/>
      <c r="FD42" s="182" t="n"/>
      <c r="FE42" s="182" t="n"/>
      <c r="FF42" s="182" t="n"/>
      <c r="FG42" s="182" t="n"/>
      <c r="FH42" s="182" t="n"/>
      <c r="FI42" s="189" t="n">
        <v>42.88</v>
      </c>
      <c r="FJ42" s="182" t="n"/>
      <c r="FK42" s="182" t="n"/>
      <c r="FL42" s="182" t="n"/>
      <c r="FM42" s="189" t="n">
        <v>10.09</v>
      </c>
      <c r="FN42" s="182" t="n"/>
      <c r="FO42" s="189" t="n">
        <v>11.47</v>
      </c>
      <c r="FP42" s="182" t="n"/>
      <c r="FQ42" s="182" t="n"/>
      <c r="FR42" s="182" t="n"/>
      <c r="FS42" s="189" t="n">
        <v>65.61</v>
      </c>
      <c r="FT42" s="182" t="n"/>
      <c r="FU42" s="182" t="n"/>
      <c r="FV42" s="189" t="n">
        <v>24.69</v>
      </c>
      <c r="FW42" s="182" t="n"/>
      <c r="FX42" s="182" t="n"/>
      <c r="FY42" s="182" t="n"/>
      <c r="FZ42" s="182" t="n"/>
      <c r="GA42" s="182" t="n"/>
      <c r="GB42" s="189" t="n">
        <v>23.83</v>
      </c>
      <c r="GC42" s="182" t="n"/>
      <c r="GD42" s="182" t="n"/>
      <c r="GE42" s="182" t="n"/>
      <c r="GF42" s="182" t="n"/>
      <c r="GG42" s="189" t="n">
        <v>15.09</v>
      </c>
      <c r="GH42" s="182" t="n"/>
      <c r="GI42" s="182" t="n"/>
      <c r="GJ42" s="182" t="n"/>
      <c r="GK42" s="189" t="n">
        <v>23.93</v>
      </c>
      <c r="GL42" s="189" t="n">
        <v>52.76</v>
      </c>
      <c r="GM42" s="182" t="n"/>
      <c r="GN42" s="182" t="n"/>
      <c r="GO42" s="182" t="n"/>
      <c r="GP42" s="182" t="n"/>
      <c r="GQ42" s="189" t="n">
        <v>25.61</v>
      </c>
      <c r="GR42" s="184" t="n"/>
      <c r="GS42" s="182" t="n"/>
      <c r="GT42" s="185">
        <f>SUM(F42:GS42)</f>
        <v/>
      </c>
      <c r="GU42" s="186">
        <f>E42-GT42</f>
        <v/>
      </c>
    </row>
    <row r="43" ht="18" customHeight="1">
      <c r="A43" s="5" t="n">
        <v>42</v>
      </c>
      <c r="B43" s="179" t="n">
        <v>44739</v>
      </c>
      <c r="C43" s="68" t="inlineStr">
        <is>
          <t>3-495-05878</t>
        </is>
      </c>
      <c r="D43" s="180" t="n">
        <v>44694</v>
      </c>
      <c r="E43" s="181" t="n">
        <v>11203.43</v>
      </c>
      <c r="F43" s="189" t="n">
        <v>117.79</v>
      </c>
      <c r="G43" s="182" t="n"/>
      <c r="H43" s="182" t="n"/>
      <c r="I43" s="189" t="n">
        <v>491.66</v>
      </c>
      <c r="J43" s="182" t="n"/>
      <c r="K43" s="182" t="n"/>
      <c r="L43" s="189" t="n">
        <v>217.51</v>
      </c>
      <c r="M43" s="182" t="n"/>
      <c r="N43" s="189" t="n">
        <v>182.83</v>
      </c>
      <c r="O43" s="182" t="n"/>
      <c r="P43" s="182" t="n"/>
      <c r="Q43" s="182" t="n"/>
      <c r="R43" s="189" t="n">
        <v>1275.6</v>
      </c>
      <c r="S43" s="182" t="n"/>
      <c r="T43" s="189" t="n">
        <v>456.57</v>
      </c>
      <c r="U43" s="182" t="n"/>
      <c r="V43" s="182" t="n"/>
      <c r="W43" s="182" t="n"/>
      <c r="X43" s="189" t="n">
        <v>646.22</v>
      </c>
      <c r="Y43" s="182" t="n"/>
      <c r="Z43" s="182" t="n"/>
      <c r="AA43" s="182" t="n"/>
      <c r="AB43" s="182" t="n"/>
      <c r="AC43" s="182" t="n"/>
      <c r="AD43" s="189" t="n">
        <v>1125.6</v>
      </c>
      <c r="AE43" s="182" t="n"/>
      <c r="AF43" s="182" t="n"/>
      <c r="AG43" s="182" t="n"/>
      <c r="AH43" s="182" t="n"/>
      <c r="AI43" s="182" t="n"/>
      <c r="AJ43" s="182" t="n"/>
      <c r="AK43" s="182" t="n"/>
      <c r="AL43" s="182" t="n"/>
      <c r="AM43" s="182" t="n"/>
      <c r="AN43" s="182" t="n"/>
      <c r="AO43" s="182" t="n"/>
      <c r="AP43" s="182" t="n"/>
      <c r="AQ43" s="182" t="n"/>
      <c r="AR43" s="182" t="n"/>
      <c r="AS43" s="182" t="n"/>
      <c r="AT43" s="182" t="n"/>
      <c r="AU43" s="182" t="n"/>
      <c r="AV43" s="182" t="n"/>
      <c r="AW43" s="182" t="n"/>
      <c r="AX43" s="182" t="n"/>
      <c r="AY43" s="182" t="n"/>
      <c r="AZ43" s="182" t="n"/>
      <c r="BA43" s="182" t="n"/>
      <c r="BB43" s="182" t="n"/>
      <c r="BC43" s="182" t="n"/>
      <c r="BD43" s="182" t="n"/>
      <c r="BE43" s="182" t="n"/>
      <c r="BF43" s="182" t="n"/>
      <c r="BG43" s="182" t="n"/>
      <c r="BH43" s="182" t="n"/>
      <c r="BI43" s="182" t="n"/>
      <c r="BJ43" s="182" t="n"/>
      <c r="BK43" s="182" t="n"/>
      <c r="BL43" s="182" t="n"/>
      <c r="BM43" s="182" t="n"/>
      <c r="BN43" s="182" t="n"/>
      <c r="BO43" s="182" t="n"/>
      <c r="BP43" s="182" t="n"/>
      <c r="BQ43" s="189" t="n">
        <v>675.83</v>
      </c>
      <c r="BR43" s="182" t="n"/>
      <c r="BS43" s="182" t="n"/>
      <c r="BT43" s="182" t="n"/>
      <c r="BU43" s="182" t="n"/>
      <c r="BV43" s="189" t="n">
        <v>457.34</v>
      </c>
      <c r="BW43" s="182" t="n"/>
      <c r="BX43" s="182" t="n"/>
      <c r="BY43" s="189" t="n">
        <v>280.86</v>
      </c>
      <c r="BZ43" s="182" t="n"/>
      <c r="CA43" s="182" t="n"/>
      <c r="CB43" s="182" t="n"/>
      <c r="CC43" s="182" t="n"/>
      <c r="CD43" s="182" t="n"/>
      <c r="CE43" s="182" t="n"/>
      <c r="CF43" s="182" t="n"/>
      <c r="CG43" s="182" t="n"/>
      <c r="CH43" s="182" t="n"/>
      <c r="CI43" s="182" t="n"/>
      <c r="CJ43" s="182" t="n"/>
      <c r="CK43" s="182" t="n"/>
      <c r="CL43" s="182" t="n"/>
      <c r="CM43" s="182" t="n"/>
      <c r="CN43" s="182" t="n"/>
      <c r="CO43" s="182" t="n"/>
      <c r="CP43" s="189" t="n">
        <v>232.5</v>
      </c>
      <c r="CQ43" s="182" t="n"/>
      <c r="CR43" s="182" t="n"/>
      <c r="CS43" s="189" t="n">
        <v>232.5</v>
      </c>
      <c r="CT43" s="182" t="n"/>
      <c r="CU43" s="182" t="n"/>
      <c r="CV43" s="182" t="n"/>
      <c r="CW43" s="182" t="n"/>
      <c r="CX43" s="182" t="n"/>
      <c r="CY43" s="182" t="n"/>
      <c r="CZ43" s="182" t="n"/>
      <c r="DA43" s="182" t="n"/>
      <c r="DB43" s="182" t="n"/>
      <c r="DC43" s="182" t="n"/>
      <c r="DD43" s="182" t="n"/>
      <c r="DE43" s="182" t="n"/>
      <c r="DF43" s="189" t="n">
        <v>746.61</v>
      </c>
      <c r="DG43" s="182" t="n"/>
      <c r="DH43" s="182" t="n"/>
      <c r="DI43" s="182" t="n"/>
      <c r="DJ43" s="189" t="n">
        <v>411.21</v>
      </c>
      <c r="DK43" s="182" t="n"/>
      <c r="DL43" s="182" t="n"/>
      <c r="DM43" s="182" t="n"/>
      <c r="DN43" s="182" t="n"/>
      <c r="DO43" s="182" t="n"/>
      <c r="DP43" s="182" t="n"/>
      <c r="DQ43" s="182" t="n"/>
      <c r="DR43" s="182" t="n"/>
      <c r="DS43" s="182" t="n"/>
      <c r="DT43" s="182" t="n"/>
      <c r="DU43" s="182" t="n"/>
      <c r="DV43" s="182" t="n"/>
      <c r="DW43" s="182" t="n"/>
      <c r="DX43" s="182" t="n"/>
      <c r="DY43" s="189" t="n">
        <v>62.04</v>
      </c>
      <c r="DZ43" s="189" t="n">
        <v>285.21</v>
      </c>
      <c r="EA43" s="182" t="n"/>
      <c r="EB43" s="182" t="n"/>
      <c r="EC43" s="182" t="n"/>
      <c r="ED43" s="182" t="n"/>
      <c r="EE43" s="189" t="n">
        <v>999.64</v>
      </c>
      <c r="EF43" s="182" t="n"/>
      <c r="EG43" s="182" t="n"/>
      <c r="EH43" s="189" t="n">
        <v>185.23</v>
      </c>
      <c r="EI43" s="182" t="n"/>
      <c r="EJ43" s="182" t="n"/>
      <c r="EK43" s="182" t="n"/>
      <c r="EL43" s="182" t="n"/>
      <c r="EM43" s="182" t="n"/>
      <c r="EN43" s="182" t="n"/>
      <c r="EO43" s="182" t="n"/>
      <c r="EP43" s="182" t="n"/>
      <c r="EQ43" s="182" t="n"/>
      <c r="ER43" s="189" t="n">
        <v>298.63</v>
      </c>
      <c r="ES43" s="182" t="n"/>
      <c r="ET43" s="189" t="n">
        <v>571.34</v>
      </c>
      <c r="EU43" s="182" t="n"/>
      <c r="EV43" s="182" t="n"/>
      <c r="EW43" s="182" t="n"/>
      <c r="EX43" s="182" t="n"/>
      <c r="EY43" s="182" t="n"/>
      <c r="EZ43" s="182" t="n"/>
      <c r="FA43" s="182" t="n"/>
      <c r="FB43" s="182" t="n"/>
      <c r="FC43" s="182" t="n"/>
      <c r="FD43" s="182" t="n"/>
      <c r="FE43" s="182" t="n"/>
      <c r="FF43" s="182" t="n"/>
      <c r="FG43" s="182" t="n"/>
      <c r="FH43" s="182" t="n"/>
      <c r="FI43" s="189" t="n">
        <v>625.24</v>
      </c>
      <c r="FJ43" s="182" t="n"/>
      <c r="FK43" s="182" t="n"/>
      <c r="FL43" s="182" t="n"/>
      <c r="FM43" s="182" t="n"/>
      <c r="FN43" s="182" t="n"/>
      <c r="FO43" s="182" t="n"/>
      <c r="FP43" s="182" t="n"/>
      <c r="FQ43" s="189" t="n">
        <v>195.79</v>
      </c>
      <c r="FR43" s="182" t="n"/>
      <c r="FS43" s="182" t="n"/>
      <c r="FT43" s="182" t="n"/>
      <c r="FU43" s="182" t="n"/>
      <c r="FV43" s="189" t="n">
        <v>232.5</v>
      </c>
      <c r="FW43" s="182" t="n"/>
      <c r="FX43" s="182" t="n"/>
      <c r="FY43" s="182" t="n"/>
      <c r="FZ43" s="182" t="n"/>
      <c r="GA43" s="182" t="n"/>
      <c r="GB43" s="182" t="n"/>
      <c r="GC43" s="182" t="n"/>
      <c r="GD43" s="182" t="n"/>
      <c r="GE43" s="182" t="n"/>
      <c r="GF43" s="182" t="n"/>
      <c r="GG43" s="182" t="n"/>
      <c r="GH43" s="189" t="n">
        <v>197.18</v>
      </c>
      <c r="GI43" s="182" t="n"/>
      <c r="GJ43" s="182" t="n"/>
      <c r="GK43" s="182" t="n"/>
      <c r="GL43" s="182" t="n"/>
      <c r="GM43" s="182" t="n"/>
      <c r="GN43" s="182" t="n"/>
      <c r="GO43" s="182" t="n"/>
      <c r="GP43" s="182" t="n"/>
      <c r="GQ43" s="182" t="n"/>
      <c r="GR43" s="184" t="n"/>
      <c r="GS43" s="182" t="n"/>
      <c r="GT43" s="185">
        <f>SUM(F43:GS43)</f>
        <v/>
      </c>
      <c r="GU43" s="186">
        <f>E43-GT43</f>
        <v/>
      </c>
    </row>
    <row r="44" ht="18" customHeight="1">
      <c r="A44" s="5" t="n">
        <v>43</v>
      </c>
      <c r="B44" s="179" t="n">
        <v>44739</v>
      </c>
      <c r="C44" s="68" t="inlineStr">
        <is>
          <t>3-497-34745</t>
        </is>
      </c>
      <c r="D44" s="180" t="n">
        <v>44701</v>
      </c>
      <c r="E44" s="181" t="n">
        <v>13663.86</v>
      </c>
      <c r="F44" s="182" t="n"/>
      <c r="G44" s="182" t="n"/>
      <c r="H44" s="189" t="n">
        <v>113</v>
      </c>
      <c r="I44" s="189" t="n">
        <v>522.5</v>
      </c>
      <c r="J44" s="182" t="n"/>
      <c r="K44" s="182" t="n"/>
      <c r="L44" s="182" t="n"/>
      <c r="M44" s="182" t="n"/>
      <c r="N44" s="182" t="n"/>
      <c r="O44" s="189" t="n">
        <v>188.5</v>
      </c>
      <c r="P44" s="182" t="n"/>
      <c r="Q44" s="182" t="n"/>
      <c r="R44" s="189" t="n">
        <v>227.98</v>
      </c>
      <c r="S44" s="182" t="n"/>
      <c r="T44" s="189" t="n">
        <v>950.12</v>
      </c>
      <c r="U44" s="182" t="n"/>
      <c r="V44" s="182" t="n"/>
      <c r="W44" s="182" t="n"/>
      <c r="X44" s="189" t="n">
        <v>2552.33</v>
      </c>
      <c r="Y44" s="182" t="n"/>
      <c r="Z44" s="182" t="n"/>
      <c r="AA44" s="182" t="n"/>
      <c r="AB44" s="189" t="n">
        <v>179.06</v>
      </c>
      <c r="AC44" s="189" t="n">
        <v>592.83</v>
      </c>
      <c r="AD44" s="189" t="n">
        <v>65.13</v>
      </c>
      <c r="AE44" s="182" t="n"/>
      <c r="AF44" s="182" t="n"/>
      <c r="AG44" s="182" t="n"/>
      <c r="AH44" s="182" t="n"/>
      <c r="AI44" s="182" t="n"/>
      <c r="AJ44" s="189" t="n">
        <v>119.71</v>
      </c>
      <c r="AK44" s="182" t="n"/>
      <c r="AL44" s="182" t="n"/>
      <c r="AM44" s="182" t="n"/>
      <c r="AN44" s="189" t="n">
        <v>136.76</v>
      </c>
      <c r="AO44" s="182" t="n"/>
      <c r="AP44" s="182" t="n"/>
      <c r="AQ44" s="182" t="n"/>
      <c r="AR44" s="182" t="n"/>
      <c r="AS44" s="182" t="n"/>
      <c r="AT44" s="189" t="n">
        <v>176.68</v>
      </c>
      <c r="AU44" s="182" t="n"/>
      <c r="AV44" s="182" t="n"/>
      <c r="AW44" s="182" t="n"/>
      <c r="AX44" s="182" t="n"/>
      <c r="AY44" s="182" t="n"/>
      <c r="AZ44" s="182" t="n"/>
      <c r="BA44" s="182" t="n"/>
      <c r="BB44" s="182" t="n"/>
      <c r="BC44" s="182" t="n"/>
      <c r="BD44" s="182" t="n"/>
      <c r="BE44" s="182" t="n"/>
      <c r="BF44" s="182" t="n"/>
      <c r="BG44" s="182" t="n"/>
      <c r="BH44" s="182" t="n"/>
      <c r="BI44" s="182" t="n"/>
      <c r="BJ44" s="182" t="n"/>
      <c r="BK44" s="182" t="n"/>
      <c r="BL44" s="182" t="n"/>
      <c r="BM44" s="182" t="n"/>
      <c r="BN44" s="182" t="n"/>
      <c r="BO44" s="182" t="n"/>
      <c r="BP44" s="182" t="n"/>
      <c r="BQ44" s="189" t="n">
        <v>846.89</v>
      </c>
      <c r="BR44" s="182" t="n"/>
      <c r="BS44" s="182" t="n"/>
      <c r="BT44" s="182" t="n"/>
      <c r="BU44" s="182" t="n"/>
      <c r="BV44" s="189" t="n">
        <v>132.75</v>
      </c>
      <c r="BW44" s="182" t="n"/>
      <c r="BX44" s="182" t="n"/>
      <c r="BY44" s="189" t="n">
        <v>138.45</v>
      </c>
      <c r="BZ44" s="182" t="n"/>
      <c r="CA44" s="182" t="n"/>
      <c r="CB44" s="182" t="n"/>
      <c r="CC44" s="182" t="n"/>
      <c r="CD44" s="182" t="n"/>
      <c r="CE44" s="182" t="n"/>
      <c r="CF44" s="182" t="n"/>
      <c r="CG44" s="182" t="n"/>
      <c r="CH44" s="182" t="n"/>
      <c r="CI44" s="182" t="n"/>
      <c r="CJ44" s="189" t="n">
        <v>234.15</v>
      </c>
      <c r="CK44" s="182" t="n"/>
      <c r="CL44" s="182" t="n"/>
      <c r="CM44" s="182" t="n"/>
      <c r="CN44" s="182" t="n"/>
      <c r="CO44" s="182" t="n"/>
      <c r="CP44" s="189" t="n">
        <v>232.5</v>
      </c>
      <c r="CQ44" s="182" t="n"/>
      <c r="CR44" s="182" t="n"/>
      <c r="CS44" s="182" t="n"/>
      <c r="CT44" s="182" t="n"/>
      <c r="CU44" s="182" t="n"/>
      <c r="CV44" s="182" t="n"/>
      <c r="CW44" s="182" t="n"/>
      <c r="CX44" s="182" t="n"/>
      <c r="CY44" s="182" t="n"/>
      <c r="CZ44" s="182" t="n"/>
      <c r="DA44" s="182" t="n"/>
      <c r="DB44" s="182" t="n"/>
      <c r="DC44" s="182" t="n"/>
      <c r="DD44" s="189" t="n">
        <v>232.5</v>
      </c>
      <c r="DE44" s="182" t="n"/>
      <c r="DF44" s="189" t="n">
        <v>120.58</v>
      </c>
      <c r="DG44" s="182" t="n"/>
      <c r="DH44" s="182" t="n"/>
      <c r="DI44" s="189" t="n">
        <v>132.75</v>
      </c>
      <c r="DJ44" s="182" t="n"/>
      <c r="DK44" s="182" t="n"/>
      <c r="DL44" s="182" t="n"/>
      <c r="DM44" s="189" t="n">
        <v>716.0700000000001</v>
      </c>
      <c r="DN44" s="182" t="n"/>
      <c r="DO44" s="182" t="n"/>
      <c r="DP44" s="189" t="n">
        <v>332.78</v>
      </c>
      <c r="DQ44" s="182" t="n"/>
      <c r="DR44" s="189" t="n">
        <v>481.85</v>
      </c>
      <c r="DS44" s="182" t="n"/>
      <c r="DT44" s="182" t="n"/>
      <c r="DU44" s="182" t="n"/>
      <c r="DV44" s="182" t="n"/>
      <c r="DW44" s="182" t="n"/>
      <c r="DX44" s="182" t="n"/>
      <c r="DY44" s="182" t="n"/>
      <c r="DZ44" s="182" t="n"/>
      <c r="EA44" s="182" t="n"/>
      <c r="EB44" s="182" t="n"/>
      <c r="EC44" s="189" t="n">
        <v>229.19</v>
      </c>
      <c r="ED44" s="182" t="n"/>
      <c r="EE44" s="182" t="n"/>
      <c r="EF44" s="182" t="n"/>
      <c r="EG44" s="182" t="n"/>
      <c r="EH44" s="182" t="n"/>
      <c r="EI44" s="182" t="n"/>
      <c r="EJ44" s="182" t="n"/>
      <c r="EK44" s="182" t="n"/>
      <c r="EL44" s="182" t="n"/>
      <c r="EM44" s="182" t="n"/>
      <c r="EN44" s="182" t="n"/>
      <c r="EO44" s="182" t="n"/>
      <c r="EP44" s="182" t="n"/>
      <c r="EQ44" s="182" t="n"/>
      <c r="ER44" s="182" t="n"/>
      <c r="ES44" s="182" t="n"/>
      <c r="ET44" s="189" t="n">
        <v>286.05</v>
      </c>
      <c r="EU44" s="189" t="n">
        <v>591.05</v>
      </c>
      <c r="EV44" s="182" t="n"/>
      <c r="EW44" s="182" t="n"/>
      <c r="EX44" s="182" t="n"/>
      <c r="EY44" s="189" t="n">
        <v>120.58</v>
      </c>
      <c r="EZ44" s="182" t="n"/>
      <c r="FA44" s="182" t="n"/>
      <c r="FB44" s="182" t="n"/>
      <c r="FC44" s="182" t="n"/>
      <c r="FD44" s="182" t="n"/>
      <c r="FE44" s="182" t="n"/>
      <c r="FF44" s="182" t="n"/>
      <c r="FG44" s="182" t="n"/>
      <c r="FH44" s="182" t="n"/>
      <c r="FI44" s="189" t="n">
        <v>132.75</v>
      </c>
      <c r="FJ44" s="182" t="n"/>
      <c r="FK44" s="182" t="n"/>
      <c r="FL44" s="182" t="n"/>
      <c r="FM44" s="182" t="n"/>
      <c r="FN44" s="182" t="n"/>
      <c r="FO44" s="182" t="n"/>
      <c r="FP44" s="182" t="n"/>
      <c r="FQ44" s="182" t="n"/>
      <c r="FR44" s="182" t="n"/>
      <c r="FS44" s="182" t="n"/>
      <c r="FT44" s="182" t="n"/>
      <c r="FU44" s="182" t="n"/>
      <c r="FV44" s="189" t="n">
        <v>1416.04</v>
      </c>
      <c r="FW44" s="182" t="n"/>
      <c r="FX44" s="189" t="n">
        <v>119.71</v>
      </c>
      <c r="FY44" s="182" t="n"/>
      <c r="FZ44" s="189" t="n">
        <v>650.85</v>
      </c>
      <c r="GA44" s="182" t="n"/>
      <c r="GB44" s="189" t="n">
        <v>197.18</v>
      </c>
      <c r="GC44" s="182" t="n"/>
      <c r="GD44" s="182" t="n"/>
      <c r="GE44" s="182" t="n"/>
      <c r="GF44" s="182" t="n"/>
      <c r="GG44" s="182" t="n"/>
      <c r="GH44" s="189" t="n">
        <v>229.19</v>
      </c>
      <c r="GI44" s="182" t="n"/>
      <c r="GJ44" s="182" t="n"/>
      <c r="GK44" s="189" t="n">
        <v>88.72</v>
      </c>
      <c r="GL44" s="182" t="n"/>
      <c r="GM44" s="182" t="n"/>
      <c r="GN44" s="182" t="n"/>
      <c r="GO44" s="182" t="n"/>
      <c r="GP44" s="182" t="n"/>
      <c r="GQ44" s="189" t="n">
        <v>176.68</v>
      </c>
      <c r="GR44" s="184" t="n"/>
      <c r="GS44" s="182" t="n"/>
      <c r="GT44" s="185">
        <f>SUM(F44:GS44)</f>
        <v/>
      </c>
      <c r="GU44" s="186">
        <f>E44-GT44</f>
        <v/>
      </c>
    </row>
    <row r="45" ht="18" customHeight="1">
      <c r="A45" s="5" t="n">
        <v>44</v>
      </c>
      <c r="B45" s="179" t="n">
        <v>44739</v>
      </c>
      <c r="C45" s="68" t="inlineStr">
        <is>
          <t>3-499-57927</t>
        </is>
      </c>
      <c r="D45" s="180" t="n">
        <v>44708</v>
      </c>
      <c r="E45" s="181" t="n">
        <v>17541.19</v>
      </c>
      <c r="F45" s="182" t="n"/>
      <c r="G45" s="182" t="n"/>
      <c r="H45" s="189" t="n">
        <v>499.66</v>
      </c>
      <c r="I45" s="182" t="n"/>
      <c r="J45" s="182" t="n"/>
      <c r="K45" s="182" t="n"/>
      <c r="L45" s="182" t="n"/>
      <c r="M45" s="182" t="n"/>
      <c r="N45" s="182" t="n"/>
      <c r="O45" s="182" t="n"/>
      <c r="P45" s="182" t="n"/>
      <c r="Q45" s="182" t="n"/>
      <c r="R45" s="189" t="n">
        <v>428.19</v>
      </c>
      <c r="S45" s="189" t="n">
        <v>310.02</v>
      </c>
      <c r="T45" s="189" t="n">
        <v>5147.07</v>
      </c>
      <c r="U45" s="182" t="n"/>
      <c r="V45" s="182" t="n"/>
      <c r="W45" s="189" t="n">
        <v>1306.45</v>
      </c>
      <c r="X45" s="189" t="n">
        <v>325.52</v>
      </c>
      <c r="Y45" s="182" t="n"/>
      <c r="Z45" s="182" t="n"/>
      <c r="AA45" s="182" t="n"/>
      <c r="AB45" s="182" t="n"/>
      <c r="AC45" s="182" t="n"/>
      <c r="AD45" s="189" t="n">
        <v>1137.7</v>
      </c>
      <c r="AE45" s="182" t="n"/>
      <c r="AF45" s="182" t="n"/>
      <c r="AG45" s="182" t="n"/>
      <c r="AH45" s="182" t="n"/>
      <c r="AI45" s="182" t="n"/>
      <c r="AJ45" s="182" t="n"/>
      <c r="AK45" s="182" t="n"/>
      <c r="AL45" s="182" t="n"/>
      <c r="AM45" s="182" t="n"/>
      <c r="AN45" s="182" t="n"/>
      <c r="AO45" s="182" t="n"/>
      <c r="AP45" s="182" t="n"/>
      <c r="AQ45" s="182" t="n"/>
      <c r="AR45" s="182" t="n"/>
      <c r="AS45" s="182" t="n"/>
      <c r="AT45" s="182" t="n"/>
      <c r="AU45" s="182" t="n"/>
      <c r="AV45" s="182" t="n"/>
      <c r="AW45" s="182" t="n"/>
      <c r="AX45" s="182" t="n"/>
      <c r="AY45" s="182" t="n"/>
      <c r="AZ45" s="182" t="n"/>
      <c r="BA45" s="182" t="n"/>
      <c r="BB45" s="182" t="n"/>
      <c r="BC45" s="182" t="n"/>
      <c r="BD45" s="182" t="n"/>
      <c r="BE45" s="182" t="n"/>
      <c r="BF45" s="182" t="n"/>
      <c r="BG45" s="182" t="n"/>
      <c r="BH45" s="182" t="n"/>
      <c r="BI45" s="182" t="n"/>
      <c r="BJ45" s="182" t="n"/>
      <c r="BK45" s="182" t="n"/>
      <c r="BL45" s="182" t="n"/>
      <c r="BM45" s="182" t="n"/>
      <c r="BN45" s="182" t="n"/>
      <c r="BO45" s="182" t="n"/>
      <c r="BP45" s="182" t="n"/>
      <c r="BQ45" s="182" t="n"/>
      <c r="BR45" s="189" t="n">
        <v>173.33</v>
      </c>
      <c r="BS45" s="182" t="n"/>
      <c r="BT45" s="182" t="n"/>
      <c r="BU45" s="182" t="n"/>
      <c r="BV45" s="182" t="n"/>
      <c r="BW45" s="182" t="n"/>
      <c r="BX45" s="182" t="n"/>
      <c r="BY45" s="189" t="n">
        <v>334.92</v>
      </c>
      <c r="BZ45" s="182" t="n"/>
      <c r="CA45" s="182" t="n"/>
      <c r="CB45" s="182" t="n"/>
      <c r="CC45" s="182" t="n"/>
      <c r="CD45" s="182" t="n"/>
      <c r="CE45" s="182" t="n"/>
      <c r="CF45" s="182" t="n"/>
      <c r="CG45" s="182" t="n"/>
      <c r="CH45" s="182" t="n"/>
      <c r="CI45" s="182" t="n"/>
      <c r="CJ45" s="182" t="n"/>
      <c r="CK45" s="182" t="n"/>
      <c r="CL45" s="182" t="n"/>
      <c r="CM45" s="182" t="n"/>
      <c r="CN45" s="182" t="n"/>
      <c r="CO45" s="189" t="n">
        <v>197.38</v>
      </c>
      <c r="CP45" s="189" t="n">
        <v>373.65</v>
      </c>
      <c r="CQ45" s="182" t="n"/>
      <c r="CR45" s="182" t="n"/>
      <c r="CS45" s="189" t="n">
        <v>241.4</v>
      </c>
      <c r="CT45" s="182" t="n"/>
      <c r="CU45" s="182" t="n"/>
      <c r="CV45" s="182" t="n"/>
      <c r="CW45" s="182" t="n"/>
      <c r="CX45" s="182" t="n"/>
      <c r="CY45" s="189" t="n">
        <v>239.1</v>
      </c>
      <c r="CZ45" s="182" t="n"/>
      <c r="DA45" s="182" t="n"/>
      <c r="DB45" s="182" t="n"/>
      <c r="DC45" s="182" t="n"/>
      <c r="DD45" s="189" t="n">
        <v>711.03</v>
      </c>
      <c r="DE45" s="182" t="n"/>
      <c r="DF45" s="189" t="n">
        <v>119.71</v>
      </c>
      <c r="DG45" s="182" t="n"/>
      <c r="DH45" s="182" t="n"/>
      <c r="DI45" s="182" t="n"/>
      <c r="DJ45" s="182" t="n"/>
      <c r="DK45" s="182" t="n"/>
      <c r="DL45" s="182" t="n"/>
      <c r="DM45" s="189" t="n">
        <v>325.77</v>
      </c>
      <c r="DN45" s="182" t="n"/>
      <c r="DO45" s="182" t="n"/>
      <c r="DP45" s="182" t="n"/>
      <c r="DQ45" s="182" t="n"/>
      <c r="DR45" s="182" t="n"/>
      <c r="DS45" s="182" t="n"/>
      <c r="DT45" s="189" t="n">
        <v>229.19</v>
      </c>
      <c r="DU45" s="182" t="n"/>
      <c r="DV45" s="182" t="n"/>
      <c r="DW45" s="182" t="n"/>
      <c r="DX45" s="182" t="n"/>
      <c r="DY45" s="182" t="n"/>
      <c r="DZ45" s="182" t="n"/>
      <c r="EA45" s="182" t="n"/>
      <c r="EB45" s="189" t="n">
        <v>119.71</v>
      </c>
      <c r="EC45" s="189" t="n">
        <v>671.9</v>
      </c>
      <c r="ED45" s="182" t="n"/>
      <c r="EE45" s="182" t="n"/>
      <c r="EF45" s="182" t="n"/>
      <c r="EG45" s="182" t="n"/>
      <c r="EH45" s="182" t="n"/>
      <c r="EI45" s="182" t="n"/>
      <c r="EJ45" s="182" t="n"/>
      <c r="EK45" s="182" t="n"/>
      <c r="EL45" s="182" t="n"/>
      <c r="EM45" s="182" t="n"/>
      <c r="EN45" s="182" t="n"/>
      <c r="EO45" s="182" t="n"/>
      <c r="EP45" s="182" t="n"/>
      <c r="EQ45" s="189" t="n">
        <v>119.71</v>
      </c>
      <c r="ER45" s="182" t="n"/>
      <c r="ES45" s="182" t="n"/>
      <c r="ET45" s="182" t="n"/>
      <c r="EU45" s="189" t="n">
        <v>345.38</v>
      </c>
      <c r="EV45" s="182" t="n"/>
      <c r="EW45" s="182" t="n"/>
      <c r="EX45" s="189" t="n">
        <v>245.77</v>
      </c>
      <c r="EY45" s="182" t="n"/>
      <c r="EZ45" s="182" t="n"/>
      <c r="FA45" s="182" t="n"/>
      <c r="FB45" s="182" t="n"/>
      <c r="FC45" s="182" t="n"/>
      <c r="FD45" s="182" t="n"/>
      <c r="FE45" s="182" t="n"/>
      <c r="FF45" s="182" t="n"/>
      <c r="FG45" s="182" t="n"/>
      <c r="FH45" s="189" t="n">
        <v>770.63</v>
      </c>
      <c r="FI45" s="182" t="n"/>
      <c r="FJ45" s="182" t="n"/>
      <c r="FK45" s="189" t="n">
        <v>119.71</v>
      </c>
      <c r="FL45" s="182" t="n"/>
      <c r="FM45" s="182" t="n"/>
      <c r="FN45" s="182" t="n"/>
      <c r="FO45" s="182" t="n"/>
      <c r="FP45" s="182" t="n"/>
      <c r="FQ45" s="182" t="n"/>
      <c r="FR45" s="182" t="n"/>
      <c r="FS45" s="182" t="n"/>
      <c r="FT45" s="182" t="n"/>
      <c r="FU45" s="182" t="n"/>
      <c r="FV45" s="189" t="n">
        <v>842.17</v>
      </c>
      <c r="FW45" s="182" t="n"/>
      <c r="FX45" s="189" t="n">
        <v>182.59</v>
      </c>
      <c r="FY45" s="182" t="n"/>
      <c r="FZ45" s="182" t="n"/>
      <c r="GA45" s="182" t="n"/>
      <c r="GB45" s="189" t="n">
        <v>66.95</v>
      </c>
      <c r="GC45" s="182" t="n"/>
      <c r="GD45" s="182" t="n"/>
      <c r="GE45" s="182" t="n"/>
      <c r="GF45" s="182" t="n"/>
      <c r="GG45" s="189" t="n">
        <v>1956.58</v>
      </c>
      <c r="GH45" s="182" t="n"/>
      <c r="GI45" s="182" t="n"/>
      <c r="GJ45" s="182" t="n"/>
      <c r="GK45" s="182" t="n"/>
      <c r="GL45" s="182" t="n"/>
      <c r="GM45" s="182" t="n"/>
      <c r="GN45" s="182" t="n"/>
      <c r="GO45" s="182" t="n"/>
      <c r="GP45" s="182" t="n"/>
      <c r="GQ45" s="182" t="n"/>
      <c r="GR45" s="184" t="n"/>
      <c r="GS45" s="182" t="n"/>
      <c r="GT45" s="185">
        <f>SUM(F45:GS45)</f>
        <v/>
      </c>
      <c r="GU45" s="186">
        <f>E45-GT45</f>
        <v/>
      </c>
    </row>
    <row r="46" ht="18" customHeight="1">
      <c r="A46" s="5" t="n">
        <v>45</v>
      </c>
      <c r="B46" s="179" t="n">
        <v>44739</v>
      </c>
      <c r="C46" s="68" t="inlineStr">
        <is>
          <t>7-762-94139</t>
        </is>
      </c>
      <c r="D46" s="180" t="n">
        <v>44700</v>
      </c>
      <c r="E46" s="181" t="n">
        <v>1935.19</v>
      </c>
      <c r="F46" s="189" t="n">
        <v>10.36</v>
      </c>
      <c r="G46" s="182" t="n"/>
      <c r="H46" s="182" t="n"/>
      <c r="I46" s="182" t="n"/>
      <c r="J46" s="182" t="n"/>
      <c r="K46" s="182" t="n"/>
      <c r="L46" s="182" t="n"/>
      <c r="M46" s="182" t="n"/>
      <c r="N46" s="189" t="n">
        <v>11.64</v>
      </c>
      <c r="O46" s="189" t="n">
        <v>6.08</v>
      </c>
      <c r="P46" s="182" t="n"/>
      <c r="Q46" s="182" t="n"/>
      <c r="R46" s="182" t="n"/>
      <c r="S46" s="182" t="n"/>
      <c r="T46" s="189" t="n">
        <v>81.62</v>
      </c>
      <c r="U46" s="182" t="n"/>
      <c r="V46" s="182" t="n"/>
      <c r="W46" s="182" t="n"/>
      <c r="X46" s="182" t="n"/>
      <c r="Y46" s="182" t="n"/>
      <c r="Z46" s="182" t="n"/>
      <c r="AA46" s="189" t="n">
        <v>11.78</v>
      </c>
      <c r="AB46" s="189" t="n">
        <v>15.51</v>
      </c>
      <c r="AC46" s="182" t="n"/>
      <c r="AD46" s="189" t="n">
        <v>18</v>
      </c>
      <c r="AE46" s="182" t="n"/>
      <c r="AF46" s="189" t="n">
        <v>11.78</v>
      </c>
      <c r="AG46" s="182" t="n"/>
      <c r="AH46" s="182" t="n"/>
      <c r="AI46" s="182" t="n"/>
      <c r="AJ46" s="189" t="n">
        <v>48.18</v>
      </c>
      <c r="AK46" s="182" t="n"/>
      <c r="AL46" s="189" t="n">
        <v>11.78</v>
      </c>
      <c r="AM46" s="182" t="n"/>
      <c r="AN46" s="182" t="n"/>
      <c r="AO46" s="182" t="n"/>
      <c r="AP46" s="182" t="n"/>
      <c r="AQ46" s="189" t="n">
        <v>44.5</v>
      </c>
      <c r="AR46" s="189" t="n">
        <v>11.78</v>
      </c>
      <c r="AS46" s="182" t="n"/>
      <c r="AT46" s="189" t="n">
        <v>35.79</v>
      </c>
      <c r="AU46" s="189" t="n">
        <v>67.15000000000001</v>
      </c>
      <c r="AV46" s="182" t="n"/>
      <c r="AW46" s="182" t="n"/>
      <c r="AX46" s="182" t="n"/>
      <c r="AY46" s="182" t="n"/>
      <c r="AZ46" s="182" t="n"/>
      <c r="BA46" s="182" t="n"/>
      <c r="BB46" s="182" t="n"/>
      <c r="BC46" s="182" t="n"/>
      <c r="BD46" s="182" t="n"/>
      <c r="BE46" s="182" t="n"/>
      <c r="BF46" s="182" t="n"/>
      <c r="BG46" s="182" t="n"/>
      <c r="BH46" s="182" t="n"/>
      <c r="BI46" s="182" t="n"/>
      <c r="BJ46" s="189" t="n">
        <v>62.53</v>
      </c>
      <c r="BK46" s="182" t="n"/>
      <c r="BL46" s="182" t="n"/>
      <c r="BM46" s="182" t="n"/>
      <c r="BN46" s="182" t="n"/>
      <c r="BO46" s="182" t="n"/>
      <c r="BP46" s="182" t="n"/>
      <c r="BQ46" s="189" t="n">
        <v>11.07</v>
      </c>
      <c r="BR46" s="189" t="n">
        <v>58.14</v>
      </c>
      <c r="BS46" s="182" t="n"/>
      <c r="BT46" s="182" t="n"/>
      <c r="BU46" s="182" t="n"/>
      <c r="BV46" s="189" t="n">
        <v>28.02</v>
      </c>
      <c r="BW46" s="182" t="n"/>
      <c r="BX46" s="182" t="n"/>
      <c r="BY46" s="182" t="n"/>
      <c r="BZ46" s="182" t="n"/>
      <c r="CA46" s="182" t="n"/>
      <c r="CB46" s="182" t="n"/>
      <c r="CC46" s="182" t="n"/>
      <c r="CD46" s="182" t="n"/>
      <c r="CE46" s="182" t="n"/>
      <c r="CF46" s="182" t="n"/>
      <c r="CG46" s="182" t="n"/>
      <c r="CH46" s="182" t="n"/>
      <c r="CI46" s="182" t="n"/>
      <c r="CJ46" s="182" t="n"/>
      <c r="CK46" s="182" t="n"/>
      <c r="CL46" s="182" t="n"/>
      <c r="CM46" s="182" t="n"/>
      <c r="CN46" s="182" t="n"/>
      <c r="CO46" s="182" t="n"/>
      <c r="CP46" s="182" t="n"/>
      <c r="CQ46" s="182" t="n"/>
      <c r="CR46" s="182" t="n"/>
      <c r="CS46" s="182" t="n"/>
      <c r="CT46" s="182" t="n"/>
      <c r="CU46" s="182" t="n"/>
      <c r="CV46" s="189" t="n">
        <v>27.32</v>
      </c>
      <c r="CW46" s="189" t="n">
        <v>29.2</v>
      </c>
      <c r="CX46" s="182" t="n"/>
      <c r="CY46" s="189" t="n">
        <v>24.47</v>
      </c>
      <c r="CZ46" s="182" t="n"/>
      <c r="DA46" s="182" t="n"/>
      <c r="DB46" s="182" t="n"/>
      <c r="DC46" s="182" t="n"/>
      <c r="DD46" s="189" t="n">
        <v>208.46</v>
      </c>
      <c r="DE46" s="182" t="n"/>
      <c r="DF46" s="182" t="n"/>
      <c r="DG46" s="182" t="n"/>
      <c r="DH46" s="182" t="n"/>
      <c r="DI46" s="182" t="n"/>
      <c r="DJ46" s="189" t="n">
        <v>16.21</v>
      </c>
      <c r="DK46" s="182" t="n"/>
      <c r="DL46" s="182" t="n"/>
      <c r="DM46" s="189" t="n">
        <v>81.90000000000001</v>
      </c>
      <c r="DN46" s="182" t="n"/>
      <c r="DO46" s="182" t="n"/>
      <c r="DP46" s="189" t="n">
        <v>21.67</v>
      </c>
      <c r="DQ46" s="182" t="n"/>
      <c r="DR46" s="182" t="n"/>
      <c r="DS46" s="182" t="n"/>
      <c r="DT46" s="189" t="n">
        <v>80.13</v>
      </c>
      <c r="DU46" s="182" t="n"/>
      <c r="DV46" s="182" t="n"/>
      <c r="DW46" s="182" t="n"/>
      <c r="DX46" s="189" t="n">
        <v>32.54</v>
      </c>
      <c r="DY46" s="182" t="n"/>
      <c r="DZ46" s="189" t="n">
        <v>31.8</v>
      </c>
      <c r="EA46" s="182" t="n"/>
      <c r="EB46" s="189" t="n">
        <v>6.08</v>
      </c>
      <c r="EC46" s="189" t="n">
        <v>14.65</v>
      </c>
      <c r="ED46" s="182" t="n"/>
      <c r="EE46" s="182" t="n"/>
      <c r="EF46" s="182" t="n"/>
      <c r="EG46" s="182" t="n"/>
      <c r="EH46" s="182" t="n"/>
      <c r="EI46" s="182" t="n"/>
      <c r="EJ46" s="182" t="n"/>
      <c r="EK46" s="182" t="n"/>
      <c r="EL46" s="182" t="n"/>
      <c r="EM46" s="182" t="n"/>
      <c r="EN46" s="182" t="n"/>
      <c r="EO46" s="182" t="n"/>
      <c r="EP46" s="182" t="n"/>
      <c r="EQ46" s="182" t="n"/>
      <c r="ER46" s="189" t="n">
        <v>21.54</v>
      </c>
      <c r="ES46" s="182" t="n"/>
      <c r="ET46" s="189" t="n">
        <v>48.69</v>
      </c>
      <c r="EU46" s="189" t="n">
        <v>66.56999999999999</v>
      </c>
      <c r="EV46" s="189" t="n">
        <v>14.52</v>
      </c>
      <c r="EW46" s="189" t="n">
        <v>33.64</v>
      </c>
      <c r="EX46" s="189" t="n">
        <v>107.62</v>
      </c>
      <c r="EY46" s="182" t="n"/>
      <c r="EZ46" s="182" t="n"/>
      <c r="FA46" s="182" t="n"/>
      <c r="FB46" s="182" t="n"/>
      <c r="FC46" s="182" t="n"/>
      <c r="FD46" s="182" t="n"/>
      <c r="FE46" s="182" t="n"/>
      <c r="FF46" s="182" t="n"/>
      <c r="FG46" s="182" t="n"/>
      <c r="FH46" s="182" t="n"/>
      <c r="FI46" s="182" t="n"/>
      <c r="FJ46" s="182" t="n"/>
      <c r="FK46" s="189" t="n">
        <v>12.12</v>
      </c>
      <c r="FL46" s="182" t="n"/>
      <c r="FM46" s="189" t="n">
        <v>11.78</v>
      </c>
      <c r="FN46" s="182" t="n"/>
      <c r="FO46" s="182" t="n"/>
      <c r="FP46" s="182" t="n"/>
      <c r="FQ46" s="182" t="n"/>
      <c r="FR46" s="182" t="n"/>
      <c r="FS46" s="182" t="n"/>
      <c r="FT46" s="182" t="n"/>
      <c r="FU46" s="182" t="n"/>
      <c r="FV46" s="189" t="n">
        <v>38.85</v>
      </c>
      <c r="FW46" s="189" t="n">
        <v>15.77</v>
      </c>
      <c r="FX46" s="189" t="n">
        <v>131.34</v>
      </c>
      <c r="FY46" s="182" t="n"/>
      <c r="FZ46" s="189" t="n">
        <v>109.53</v>
      </c>
      <c r="GA46" s="182" t="n"/>
      <c r="GB46" s="182" t="n"/>
      <c r="GC46" s="182" t="n"/>
      <c r="GD46" s="182" t="n"/>
      <c r="GE46" s="182" t="n"/>
      <c r="GF46" s="182" t="n"/>
      <c r="GG46" s="189" t="n">
        <v>85.20999999999999</v>
      </c>
      <c r="GH46" s="182" t="n"/>
      <c r="GI46" s="182" t="n"/>
      <c r="GJ46" s="189" t="n">
        <v>12.1</v>
      </c>
      <c r="GK46" s="189" t="n">
        <v>72.05</v>
      </c>
      <c r="GL46" s="182" t="n"/>
      <c r="GM46" s="182" t="n"/>
      <c r="GN46" s="182" t="n"/>
      <c r="GO46" s="182" t="n"/>
      <c r="GP46" s="182" t="n"/>
      <c r="GQ46" s="182" t="n"/>
      <c r="GR46" s="184" t="n"/>
      <c r="GS46" s="182" t="n"/>
      <c r="GT46" s="185">
        <f>SUM(F46:GS46)</f>
        <v/>
      </c>
      <c r="GU46" s="186">
        <f>E46-GT46</f>
        <v/>
      </c>
    </row>
    <row r="47" ht="18" customHeight="1">
      <c r="A47" s="5" t="n">
        <v>46</v>
      </c>
      <c r="B47" s="179" t="n">
        <v>44739</v>
      </c>
      <c r="C47" s="68" t="inlineStr">
        <is>
          <t>7-769-62419</t>
        </is>
      </c>
      <c r="D47" s="180" t="n">
        <v>44707</v>
      </c>
      <c r="E47" s="181" t="n">
        <v>4742.12</v>
      </c>
      <c r="F47" s="189" t="n">
        <v>14.52</v>
      </c>
      <c r="G47" s="189" t="n">
        <v>13.99</v>
      </c>
      <c r="H47" s="182" t="n"/>
      <c r="I47" s="182" t="n"/>
      <c r="J47" s="182" t="n"/>
      <c r="K47" s="182" t="n"/>
      <c r="L47" s="182" t="n"/>
      <c r="M47" s="182" t="n"/>
      <c r="N47" s="182" t="n"/>
      <c r="O47" s="182" t="n"/>
      <c r="P47" s="182" t="n"/>
      <c r="Q47" s="182" t="n"/>
      <c r="R47" s="182" t="n"/>
      <c r="S47" s="189" t="n">
        <v>15.4</v>
      </c>
      <c r="T47" s="189" t="n">
        <v>109.98</v>
      </c>
      <c r="U47" s="182" t="n"/>
      <c r="V47" s="182" t="n"/>
      <c r="W47" s="189" t="n">
        <v>63.95</v>
      </c>
      <c r="X47" s="189" t="n">
        <v>29.3</v>
      </c>
      <c r="Y47" s="182" t="n"/>
      <c r="Z47" s="182" t="n"/>
      <c r="AA47" s="189" t="n">
        <v>6.03</v>
      </c>
      <c r="AB47" s="189" t="n">
        <v>10.24</v>
      </c>
      <c r="AC47" s="182" t="n"/>
      <c r="AD47" s="189" t="n">
        <v>30.13</v>
      </c>
      <c r="AE47" s="182" t="n"/>
      <c r="AF47" s="182" t="n"/>
      <c r="AG47" s="182" t="n"/>
      <c r="AH47" s="189" t="n">
        <v>13.99</v>
      </c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9" t="n">
        <v>23.5</v>
      </c>
      <c r="AR47" s="182" t="n"/>
      <c r="AS47" s="182" t="n"/>
      <c r="AT47" s="182" t="n"/>
      <c r="AU47" s="189" t="n">
        <v>10.24</v>
      </c>
      <c r="AV47" s="182" t="n"/>
      <c r="AW47" s="189" t="n">
        <v>72.12</v>
      </c>
      <c r="AX47" s="182" t="n"/>
      <c r="AY47" s="182" t="n"/>
      <c r="AZ47" s="182" t="n"/>
      <c r="BA47" s="189" t="n">
        <v>59.85</v>
      </c>
      <c r="BB47" s="189" t="n">
        <v>115.18</v>
      </c>
      <c r="BC47" s="189" t="n">
        <v>153.8</v>
      </c>
      <c r="BD47" s="182" t="n"/>
      <c r="BE47" s="189" t="n">
        <v>15.53</v>
      </c>
      <c r="BF47" s="189" t="n">
        <v>74.23999999999999</v>
      </c>
      <c r="BG47" s="182" t="n"/>
      <c r="BH47" s="189" t="n">
        <v>44.97</v>
      </c>
      <c r="BI47" s="182" t="n"/>
      <c r="BJ47" s="182" t="n"/>
      <c r="BK47" s="182" t="n"/>
      <c r="BL47" s="182" t="n"/>
      <c r="BM47" s="182" t="n"/>
      <c r="BN47" s="182" t="n"/>
      <c r="BO47" s="182" t="n"/>
      <c r="BP47" s="182" t="n"/>
      <c r="BQ47" s="189" t="n">
        <v>19.63</v>
      </c>
      <c r="BR47" s="182" t="n"/>
      <c r="BS47" s="182" t="n"/>
      <c r="BT47" s="182" t="n"/>
      <c r="BU47" s="182" t="n"/>
      <c r="BV47" s="182" t="n"/>
      <c r="BW47" s="182" t="n"/>
      <c r="BX47" s="182" t="n"/>
      <c r="BY47" s="182" t="n"/>
      <c r="BZ47" s="182" t="n"/>
      <c r="CA47" s="182" t="n"/>
      <c r="CB47" s="182" t="n"/>
      <c r="CC47" s="182" t="n"/>
      <c r="CD47" s="182" t="n"/>
      <c r="CE47" s="182" t="n"/>
      <c r="CF47" s="182" t="n"/>
      <c r="CG47" s="182" t="n"/>
      <c r="CH47" s="189" t="n">
        <v>11.54</v>
      </c>
      <c r="CI47" s="182" t="n"/>
      <c r="CJ47" s="182" t="n"/>
      <c r="CK47" s="182" t="n"/>
      <c r="CL47" s="182" t="n"/>
      <c r="CM47" s="182" t="n"/>
      <c r="CN47" s="182" t="n"/>
      <c r="CO47" s="182" t="n"/>
      <c r="CP47" s="189" t="n">
        <v>6.3</v>
      </c>
      <c r="CQ47" s="182" t="n"/>
      <c r="CR47" s="182" t="n"/>
      <c r="CS47" s="182" t="n"/>
      <c r="CT47" s="182" t="n"/>
      <c r="CU47" s="182" t="n"/>
      <c r="CV47" s="182" t="n"/>
      <c r="CW47" s="182" t="n"/>
      <c r="CX47" s="182" t="n"/>
      <c r="CY47" s="182" t="n"/>
      <c r="CZ47" s="182" t="n"/>
      <c r="DA47" s="182" t="n"/>
      <c r="DB47" s="182" t="n"/>
      <c r="DC47" s="182" t="n"/>
      <c r="DD47" s="189" t="n">
        <v>51.49</v>
      </c>
      <c r="DE47" s="182" t="n"/>
      <c r="DF47" s="189" t="n">
        <v>84.94</v>
      </c>
      <c r="DG47" s="189" t="n">
        <v>6.71</v>
      </c>
      <c r="DH47" s="189" t="n">
        <v>6.08</v>
      </c>
      <c r="DI47" s="189" t="n">
        <v>47.88</v>
      </c>
      <c r="DJ47" s="189" t="n">
        <v>43.58</v>
      </c>
      <c r="DK47" s="182" t="n"/>
      <c r="DL47" s="182" t="n"/>
      <c r="DM47" s="189" t="n">
        <v>1736.58</v>
      </c>
      <c r="DN47" s="182" t="n"/>
      <c r="DO47" s="182" t="n"/>
      <c r="DP47" s="189" t="n">
        <v>61.38</v>
      </c>
      <c r="DQ47" s="182" t="n"/>
      <c r="DR47" s="182" t="n"/>
      <c r="DS47" s="182" t="n"/>
      <c r="DT47" s="189" t="n">
        <v>21.93</v>
      </c>
      <c r="DU47" s="182" t="n"/>
      <c r="DV47" s="189" t="n">
        <v>6.08</v>
      </c>
      <c r="DW47" s="182" t="n"/>
      <c r="DX47" s="182" t="n"/>
      <c r="DY47" s="189" t="n">
        <v>17.2</v>
      </c>
      <c r="DZ47" s="189" t="n">
        <v>46.97</v>
      </c>
      <c r="EA47" s="182" t="n"/>
      <c r="EB47" s="189" t="n">
        <v>44.35</v>
      </c>
      <c r="EC47" s="189" t="n">
        <v>33.16</v>
      </c>
      <c r="ED47" s="189" t="n">
        <v>140.86</v>
      </c>
      <c r="EE47" s="182" t="n"/>
      <c r="EF47" s="182" t="n"/>
      <c r="EG47" s="182" t="n"/>
      <c r="EH47" s="182" t="n"/>
      <c r="EI47" s="189" t="n">
        <v>6.08</v>
      </c>
      <c r="EJ47" s="182" t="n"/>
      <c r="EK47" s="189" t="n">
        <v>43.47</v>
      </c>
      <c r="EL47" s="182" t="n"/>
      <c r="EM47" s="182" t="n"/>
      <c r="EN47" s="182" t="n"/>
      <c r="EO47" s="182" t="n"/>
      <c r="EP47" s="182" t="n"/>
      <c r="EQ47" s="182" t="n"/>
      <c r="ER47" s="189" t="n">
        <v>10.77</v>
      </c>
      <c r="ES47" s="182" t="n"/>
      <c r="ET47" s="189" t="n">
        <v>17.99</v>
      </c>
      <c r="EU47" s="189" t="n">
        <v>41.2</v>
      </c>
      <c r="EV47" s="189" t="n">
        <v>13.91</v>
      </c>
      <c r="EW47" s="182" t="n"/>
      <c r="EX47" s="189" t="n">
        <v>6.03</v>
      </c>
      <c r="EY47" s="182" t="n"/>
      <c r="EZ47" s="182" t="n"/>
      <c r="FA47" s="182" t="n"/>
      <c r="FB47" s="182" t="n"/>
      <c r="FC47" s="182" t="n"/>
      <c r="FD47" s="182" t="n"/>
      <c r="FE47" s="182" t="n"/>
      <c r="FF47" s="182" t="n"/>
      <c r="FG47" s="182" t="n"/>
      <c r="FH47" s="182" t="n"/>
      <c r="FI47" s="182" t="n"/>
      <c r="FJ47" s="182" t="n"/>
      <c r="FK47" s="182" t="n"/>
      <c r="FL47" s="182" t="n"/>
      <c r="FM47" s="182" t="n"/>
      <c r="FN47" s="182" t="n"/>
      <c r="FO47" s="182" t="n"/>
      <c r="FP47" s="182" t="n"/>
      <c r="FQ47" s="182" t="n"/>
      <c r="FR47" s="182" t="n"/>
      <c r="FS47" s="182" t="n"/>
      <c r="FT47" s="182" t="n"/>
      <c r="FU47" s="182" t="n"/>
      <c r="FV47" s="189" t="n">
        <v>118.94</v>
      </c>
      <c r="FW47" s="182" t="n"/>
      <c r="FX47" s="189" t="n">
        <v>16.02</v>
      </c>
      <c r="FY47" s="182" t="n"/>
      <c r="FZ47" s="189" t="n">
        <v>50.31</v>
      </c>
      <c r="GA47" s="189" t="n">
        <v>272.35</v>
      </c>
      <c r="GB47" s="189" t="n">
        <v>12.02</v>
      </c>
      <c r="GC47" s="182" t="n"/>
      <c r="GD47" s="182" t="n"/>
      <c r="GE47" s="182" t="n"/>
      <c r="GF47" s="182" t="n"/>
      <c r="GG47" s="189" t="n">
        <v>152.4</v>
      </c>
      <c r="GH47" s="182" t="n"/>
      <c r="GI47" s="189" t="n">
        <v>546</v>
      </c>
      <c r="GJ47" s="182" t="n"/>
      <c r="GK47" s="189" t="n">
        <v>35.2</v>
      </c>
      <c r="GL47" s="182" t="n"/>
      <c r="GM47" s="182" t="n"/>
      <c r="GN47" s="182" t="n"/>
      <c r="GO47" s="189" t="n">
        <v>60.53</v>
      </c>
      <c r="GP47" s="182" t="n"/>
      <c r="GQ47" s="189" t="n">
        <v>37.64</v>
      </c>
      <c r="GR47" s="201" t="n">
        <v>37.64</v>
      </c>
      <c r="GS47" s="182" t="n"/>
      <c r="GT47" s="185">
        <f>SUM(F47:GS47)</f>
        <v/>
      </c>
      <c r="GU47" s="186">
        <f>E47-GT47</f>
        <v/>
      </c>
    </row>
    <row r="48" ht="18" customHeight="1">
      <c r="A48" s="5" t="n">
        <v>47</v>
      </c>
      <c r="B48" s="179" t="n">
        <v>44740</v>
      </c>
      <c r="C48" s="68" t="inlineStr">
        <is>
          <t>3-498-97764</t>
        </is>
      </c>
      <c r="D48" s="180" t="n">
        <v>44707</v>
      </c>
      <c r="E48" s="181" t="n">
        <v>39.75</v>
      </c>
      <c r="F48" s="182" t="n"/>
      <c r="G48" s="182" t="n"/>
      <c r="H48" s="182" t="n"/>
      <c r="I48" s="182" t="n"/>
      <c r="J48" s="182" t="n"/>
      <c r="K48" s="182" t="n"/>
      <c r="L48" s="182" t="n"/>
      <c r="M48" s="182" t="n"/>
      <c r="N48" s="182" t="n"/>
      <c r="O48" s="182" t="n"/>
      <c r="P48" s="182" t="n"/>
      <c r="Q48" s="182" t="n"/>
      <c r="R48" s="182" t="n"/>
      <c r="S48" s="182" t="n"/>
      <c r="T48" s="182" t="n"/>
      <c r="U48" s="182" t="n"/>
      <c r="V48" s="182" t="n"/>
      <c r="W48" s="182" t="n"/>
      <c r="X48" s="182" t="n"/>
      <c r="Y48" s="182" t="n"/>
      <c r="Z48" s="182" t="n"/>
      <c r="AA48" s="182" t="n"/>
      <c r="AB48" s="182" t="n"/>
      <c r="AC48" s="182" t="n"/>
      <c r="AD48" s="182" t="n"/>
      <c r="AE48" s="182" t="n"/>
      <c r="AF48" s="182" t="n"/>
      <c r="AG48" s="182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182" t="n"/>
      <c r="AS48" s="182" t="n"/>
      <c r="AT48" s="182" t="n"/>
      <c r="AU48" s="182" t="n"/>
      <c r="AV48" s="182" t="n"/>
      <c r="AW48" s="182" t="n"/>
      <c r="AX48" s="182" t="n"/>
      <c r="AY48" s="182" t="n"/>
      <c r="AZ48" s="182" t="n"/>
      <c r="BA48" s="182" t="n"/>
      <c r="BB48" s="182" t="n"/>
      <c r="BC48" s="182" t="n"/>
      <c r="BD48" s="182" t="n"/>
      <c r="BE48" s="182" t="n"/>
      <c r="BF48" s="182" t="n"/>
      <c r="BG48" s="182" t="n"/>
      <c r="BH48" s="182" t="n"/>
      <c r="BI48" s="182" t="n"/>
      <c r="BJ48" s="182" t="n"/>
      <c r="BK48" s="182" t="n"/>
      <c r="BL48" s="182" t="n"/>
      <c r="BM48" s="182" t="n"/>
      <c r="BN48" s="182" t="n"/>
      <c r="BO48" s="182" t="n"/>
      <c r="BP48" s="182" t="n"/>
      <c r="BQ48" s="182" t="n"/>
      <c r="BR48" s="182" t="n"/>
      <c r="BS48" s="182" t="n"/>
      <c r="BT48" s="182" t="n"/>
      <c r="BU48" s="182" t="n"/>
      <c r="BV48" s="182" t="n"/>
      <c r="BW48" s="182" t="n"/>
      <c r="BX48" s="182" t="n"/>
      <c r="BY48" s="182" t="n"/>
      <c r="BZ48" s="182" t="n"/>
      <c r="CA48" s="182" t="n"/>
      <c r="CB48" s="182" t="n"/>
      <c r="CC48" s="182" t="n"/>
      <c r="CD48" s="182" t="n"/>
      <c r="CE48" s="182" t="n"/>
      <c r="CF48" s="182" t="n"/>
      <c r="CG48" s="182" t="n"/>
      <c r="CH48" s="182" t="n"/>
      <c r="CI48" s="182" t="n"/>
      <c r="CJ48" s="182" t="n"/>
      <c r="CK48" s="182" t="n"/>
      <c r="CL48" s="182" t="n"/>
      <c r="CM48" s="182" t="n"/>
      <c r="CN48" s="182" t="n"/>
      <c r="CO48" s="182" t="n"/>
      <c r="CP48" s="182" t="n"/>
      <c r="CQ48" s="182" t="n"/>
      <c r="CR48" s="182" t="n"/>
      <c r="CS48" s="182" t="n"/>
      <c r="CT48" s="182" t="n"/>
      <c r="CU48" s="182" t="n"/>
      <c r="CV48" s="182" t="n"/>
      <c r="CW48" s="182" t="n"/>
      <c r="CX48" s="182" t="n"/>
      <c r="CY48" s="182" t="n"/>
      <c r="CZ48" s="182" t="n"/>
      <c r="DA48" s="182" t="n"/>
      <c r="DB48" s="182" t="n"/>
      <c r="DC48" s="182" t="n"/>
      <c r="DD48" s="182" t="n"/>
      <c r="DE48" s="182" t="n"/>
      <c r="DF48" s="189" t="n">
        <v>39.75</v>
      </c>
      <c r="DG48" s="182" t="n"/>
      <c r="DH48" s="182" t="n"/>
      <c r="DI48" s="182" t="n"/>
      <c r="DJ48" s="182" t="n"/>
      <c r="DK48" s="182" t="n"/>
      <c r="DL48" s="182" t="n"/>
      <c r="DM48" s="182" t="n"/>
      <c r="DN48" s="182" t="n"/>
      <c r="DO48" s="182" t="n"/>
      <c r="DP48" s="182" t="n"/>
      <c r="DQ48" s="182" t="n"/>
      <c r="DR48" s="182" t="n"/>
      <c r="DS48" s="182" t="n"/>
      <c r="DT48" s="182" t="n"/>
      <c r="DU48" s="182" t="n"/>
      <c r="DV48" s="182" t="n"/>
      <c r="DW48" s="182" t="n"/>
      <c r="DX48" s="182" t="n"/>
      <c r="DY48" s="182" t="n"/>
      <c r="DZ48" s="182" t="n"/>
      <c r="EA48" s="182" t="n"/>
      <c r="EB48" s="182" t="n"/>
      <c r="EC48" s="182" t="n"/>
      <c r="ED48" s="182" t="n"/>
      <c r="EE48" s="182" t="n"/>
      <c r="EF48" s="182" t="n"/>
      <c r="EG48" s="182" t="n"/>
      <c r="EH48" s="182" t="n"/>
      <c r="EI48" s="182" t="n"/>
      <c r="EJ48" s="182" t="n"/>
      <c r="EK48" s="182" t="n"/>
      <c r="EL48" s="182" t="n"/>
      <c r="EM48" s="182" t="n"/>
      <c r="EN48" s="182" t="n"/>
      <c r="EO48" s="182" t="n"/>
      <c r="EP48" s="182" t="n"/>
      <c r="EQ48" s="182" t="n"/>
      <c r="ER48" s="182" t="n"/>
      <c r="ES48" s="182" t="n"/>
      <c r="ET48" s="182" t="n"/>
      <c r="EU48" s="182" t="n"/>
      <c r="EV48" s="182" t="n"/>
      <c r="EW48" s="182" t="n"/>
      <c r="EX48" s="182" t="n"/>
      <c r="EY48" s="182" t="n"/>
      <c r="EZ48" s="182" t="n"/>
      <c r="FA48" s="182" t="n"/>
      <c r="FB48" s="182" t="n"/>
      <c r="FC48" s="182" t="n"/>
      <c r="FD48" s="182" t="n"/>
      <c r="FE48" s="182" t="n"/>
      <c r="FF48" s="182" t="n"/>
      <c r="FG48" s="182" t="n"/>
      <c r="FH48" s="182" t="n"/>
      <c r="FI48" s="182" t="n"/>
      <c r="FJ48" s="182" t="n"/>
      <c r="FK48" s="182" t="n"/>
      <c r="FL48" s="182" t="n"/>
      <c r="FM48" s="182" t="n"/>
      <c r="FN48" s="182" t="n"/>
      <c r="FO48" s="182" t="n"/>
      <c r="FP48" s="182" t="n"/>
      <c r="FQ48" s="182" t="n"/>
      <c r="FR48" s="182" t="n"/>
      <c r="FS48" s="182" t="n"/>
      <c r="FT48" s="182" t="n"/>
      <c r="FU48" s="182" t="n"/>
      <c r="FV48" s="182" t="n"/>
      <c r="FW48" s="182" t="n"/>
      <c r="FX48" s="182" t="n"/>
      <c r="FY48" s="182" t="n"/>
      <c r="FZ48" s="182" t="n"/>
      <c r="GA48" s="182" t="n"/>
      <c r="GB48" s="182" t="n"/>
      <c r="GC48" s="182" t="n"/>
      <c r="GD48" s="182" t="n"/>
      <c r="GE48" s="182" t="n"/>
      <c r="GF48" s="182" t="n"/>
      <c r="GG48" s="182" t="n"/>
      <c r="GH48" s="182" t="n"/>
      <c r="GI48" s="182" t="n"/>
      <c r="GJ48" s="182" t="n"/>
      <c r="GK48" s="182" t="n"/>
      <c r="GL48" s="182" t="n"/>
      <c r="GM48" s="182" t="n"/>
      <c r="GN48" s="182" t="n"/>
      <c r="GO48" s="182" t="n"/>
      <c r="GP48" s="182" t="n"/>
      <c r="GQ48" s="182" t="n"/>
      <c r="GR48" s="184" t="n"/>
      <c r="GS48" s="182" t="n"/>
      <c r="GT48" s="185">
        <f>SUM(F48:GS48)</f>
        <v/>
      </c>
      <c r="GU48" s="186">
        <f>E48-GT48</f>
        <v/>
      </c>
    </row>
    <row r="49" ht="18" customHeight="1">
      <c r="A49" s="5" t="n">
        <v>48</v>
      </c>
      <c r="B49" s="179" t="n">
        <v>44740</v>
      </c>
      <c r="C49" s="68" t="inlineStr">
        <is>
          <t>2-052-45610</t>
        </is>
      </c>
      <c r="D49" s="180" t="n">
        <v>44718</v>
      </c>
      <c r="E49" s="181" t="n">
        <v>11315.11</v>
      </c>
      <c r="F49" s="182" t="n"/>
      <c r="G49" s="182" t="n"/>
      <c r="H49" s="182" t="n"/>
      <c r="I49" s="182" t="n"/>
      <c r="J49" s="182" t="n"/>
      <c r="K49" s="182" t="n"/>
      <c r="L49" s="182" t="n"/>
      <c r="M49" s="182" t="n"/>
      <c r="N49" s="182" t="n"/>
      <c r="O49" s="182" t="n"/>
      <c r="P49" s="182" t="n"/>
      <c r="Q49" s="182" t="n"/>
      <c r="R49" s="182" t="n"/>
      <c r="S49" s="182" t="n"/>
      <c r="T49" s="182" t="n"/>
      <c r="U49" s="182" t="n"/>
      <c r="V49" s="182" t="n"/>
      <c r="W49" s="189" t="n">
        <v>752.25</v>
      </c>
      <c r="X49" s="182" t="n"/>
      <c r="Y49" s="182" t="n"/>
      <c r="Z49" s="182" t="n"/>
      <c r="AA49" s="182" t="n"/>
      <c r="AB49" s="182" t="n"/>
      <c r="AC49" s="182" t="n"/>
      <c r="AD49" s="182" t="n"/>
      <c r="AE49" s="182" t="n"/>
      <c r="AF49" s="182" t="n"/>
      <c r="AG49" s="182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182" t="n"/>
      <c r="AS49" s="182" t="n"/>
      <c r="AT49" s="182" t="n"/>
      <c r="AU49" s="182" t="n"/>
      <c r="AV49" s="182" t="n"/>
      <c r="AW49" s="182" t="n"/>
      <c r="AX49" s="182" t="n"/>
      <c r="AY49" s="182" t="n"/>
      <c r="AZ49" s="182" t="n"/>
      <c r="BA49" s="182" t="n"/>
      <c r="BB49" s="182" t="n"/>
      <c r="BC49" s="182" t="n"/>
      <c r="BD49" s="189" t="n">
        <v>1201.31</v>
      </c>
      <c r="BE49" s="182" t="n"/>
      <c r="BF49" s="182" t="n"/>
      <c r="BG49" s="182" t="n"/>
      <c r="BH49" s="182" t="n"/>
      <c r="BI49" s="182" t="n"/>
      <c r="BJ49" s="182" t="n"/>
      <c r="BK49" s="182" t="n"/>
      <c r="BL49" s="182" t="n"/>
      <c r="BM49" s="182" t="n"/>
      <c r="BN49" s="182" t="n"/>
      <c r="BO49" s="182" t="n"/>
      <c r="BP49" s="182" t="n"/>
      <c r="BQ49" s="182" t="n"/>
      <c r="BR49" s="182" t="n"/>
      <c r="BS49" s="182" t="n"/>
      <c r="BT49" s="182" t="n"/>
      <c r="BU49" s="182" t="n"/>
      <c r="BV49" s="182" t="n"/>
      <c r="BW49" s="182" t="n"/>
      <c r="BX49" s="182" t="n"/>
      <c r="BY49" s="182" t="n"/>
      <c r="BZ49" s="182" t="n"/>
      <c r="CA49" s="182" t="n"/>
      <c r="CB49" s="182" t="n"/>
      <c r="CC49" s="182" t="n"/>
      <c r="CD49" s="182" t="n"/>
      <c r="CE49" s="182" t="n"/>
      <c r="CF49" s="182" t="n"/>
      <c r="CG49" s="182" t="n"/>
      <c r="CH49" s="182" t="n"/>
      <c r="CI49" s="182" t="n"/>
      <c r="CJ49" s="182" t="n"/>
      <c r="CK49" s="182" t="n"/>
      <c r="CL49" s="182" t="n"/>
      <c r="CM49" s="182" t="n"/>
      <c r="CN49" s="182" t="n"/>
      <c r="CO49" s="182" t="n"/>
      <c r="CP49" s="182" t="n"/>
      <c r="CQ49" s="182" t="n"/>
      <c r="CR49" s="182" t="n"/>
      <c r="CS49" s="182" t="n"/>
      <c r="CT49" s="189">
        <f>1980.59+3139.63</f>
        <v/>
      </c>
      <c r="CU49" s="182" t="n"/>
      <c r="CV49" s="182" t="n"/>
      <c r="CW49" s="189" t="n">
        <v>39.75</v>
      </c>
      <c r="CX49" s="182" t="n"/>
      <c r="CY49" s="182" t="n"/>
      <c r="CZ49" s="182" t="n"/>
      <c r="DA49" s="182" t="n"/>
      <c r="DB49" s="182" t="n"/>
      <c r="DC49" s="182" t="n"/>
      <c r="DD49" s="182" t="n"/>
      <c r="DE49" s="182" t="n"/>
      <c r="DF49" s="182" t="n"/>
      <c r="DG49" s="182" t="n"/>
      <c r="DH49" s="182" t="n"/>
      <c r="DI49" s="182" t="n"/>
      <c r="DJ49" s="182" t="n"/>
      <c r="DK49" s="182" t="n"/>
      <c r="DL49" s="182" t="n"/>
      <c r="DM49" s="182" t="n"/>
      <c r="DN49" s="182" t="n"/>
      <c r="DO49" s="182" t="n"/>
      <c r="DP49" s="182" t="n"/>
      <c r="DQ49" s="182" t="n"/>
      <c r="DR49" s="182" t="n"/>
      <c r="DS49" s="182" t="n"/>
      <c r="DT49" s="182" t="n"/>
      <c r="DU49" s="182" t="n"/>
      <c r="DV49" s="182" t="n"/>
      <c r="DW49" s="182" t="n"/>
      <c r="DX49" s="182" t="n"/>
      <c r="DY49" s="182" t="n"/>
      <c r="DZ49" s="182" t="n"/>
      <c r="EA49" s="182" t="n"/>
      <c r="EB49" s="182" t="n"/>
      <c r="EC49" s="182" t="n"/>
      <c r="ED49" s="182" t="n"/>
      <c r="EE49" s="182" t="n"/>
      <c r="EF49" s="182" t="n"/>
      <c r="EG49" s="182" t="n"/>
      <c r="EH49" s="182" t="n"/>
      <c r="EI49" s="182" t="n"/>
      <c r="EJ49" s="182" t="n"/>
      <c r="EK49" s="182" t="n"/>
      <c r="EL49" s="182" t="n"/>
      <c r="EM49" s="182" t="n"/>
      <c r="EN49" s="182" t="n"/>
      <c r="EO49" s="182" t="n"/>
      <c r="EP49" s="182" t="n"/>
      <c r="EQ49" s="182" t="n"/>
      <c r="ER49" s="182" t="n"/>
      <c r="ES49" s="182" t="n"/>
      <c r="ET49" s="182" t="n"/>
      <c r="EU49" s="182" t="n"/>
      <c r="EV49" s="182" t="n"/>
      <c r="EW49" s="182" t="n"/>
      <c r="EX49" s="182" t="n"/>
      <c r="EY49" s="182" t="n"/>
      <c r="EZ49" s="182" t="n"/>
      <c r="FA49" s="182" t="n"/>
      <c r="FB49" s="182" t="n"/>
      <c r="FC49" s="182" t="n"/>
      <c r="FD49" s="182" t="n"/>
      <c r="FE49" s="182" t="n"/>
      <c r="FF49" s="182" t="n"/>
      <c r="FG49" s="182" t="n"/>
      <c r="FH49" s="182" t="n"/>
      <c r="FI49" s="182" t="n"/>
      <c r="FJ49" s="182" t="n"/>
      <c r="FK49" s="182" t="n"/>
      <c r="FL49" s="182" t="n"/>
      <c r="FM49" s="182" t="n"/>
      <c r="FN49" s="182" t="n"/>
      <c r="FO49" s="182" t="n"/>
      <c r="FP49" s="182" t="n"/>
      <c r="FQ49" s="182" t="n"/>
      <c r="FR49" s="182" t="n"/>
      <c r="FS49" s="182" t="n"/>
      <c r="FT49" s="182" t="n"/>
      <c r="FU49" s="189">
        <f>289.75*2</f>
        <v/>
      </c>
      <c r="FV49" s="182" t="n"/>
      <c r="FW49" s="182" t="n"/>
      <c r="FX49" s="182" t="n"/>
      <c r="FY49" s="182" t="n"/>
      <c r="FZ49" s="182" t="n"/>
      <c r="GA49" s="182" t="n"/>
      <c r="GB49" s="182" t="n"/>
      <c r="GC49" s="182" t="n"/>
      <c r="GD49" s="182" t="n"/>
      <c r="GE49" s="182" t="n"/>
      <c r="GF49" s="182" t="n"/>
      <c r="GG49" s="182" t="n"/>
      <c r="GH49" s="189" t="n">
        <v>912.65</v>
      </c>
      <c r="GI49" s="182" t="n"/>
      <c r="GJ49" s="182" t="n"/>
      <c r="GK49" s="189" t="n">
        <v>2709.43</v>
      </c>
      <c r="GL49" s="182" t="n"/>
      <c r="GM49" s="182" t="n"/>
      <c r="GN49" s="182" t="n"/>
      <c r="GO49" s="182" t="n"/>
      <c r="GP49" s="182" t="n"/>
      <c r="GQ49" s="182" t="n"/>
      <c r="GR49" s="184" t="n"/>
      <c r="GS49" s="182" t="n"/>
      <c r="GT49" s="185">
        <f>SUM(F49:GS49)</f>
        <v/>
      </c>
      <c r="GU49" s="186">
        <f>E49-GT49</f>
        <v/>
      </c>
    </row>
    <row r="50" ht="18" customHeight="1">
      <c r="A50" s="5" t="n">
        <v>49</v>
      </c>
      <c r="B50" s="179" t="n">
        <v>44740</v>
      </c>
      <c r="C50" s="68" t="inlineStr">
        <is>
          <t>2-051-95058</t>
        </is>
      </c>
      <c r="D50" s="180" t="n">
        <v>44715</v>
      </c>
      <c r="E50" s="181" t="n">
        <v>867.74</v>
      </c>
      <c r="F50" s="182" t="n"/>
      <c r="G50" s="182" t="n"/>
      <c r="H50" s="182" t="n"/>
      <c r="I50" s="182" t="n"/>
      <c r="J50" s="182" t="n"/>
      <c r="K50" s="182" t="n"/>
      <c r="L50" s="182" t="n"/>
      <c r="M50" s="182" t="n"/>
      <c r="N50" s="182" t="n"/>
      <c r="O50" s="182" t="n"/>
      <c r="P50" s="189" t="n">
        <v>827.99</v>
      </c>
      <c r="Q50" s="182" t="n"/>
      <c r="R50" s="182" t="n"/>
      <c r="S50" s="182" t="n"/>
      <c r="T50" s="182" t="n"/>
      <c r="U50" s="182" t="n"/>
      <c r="V50" s="182" t="n"/>
      <c r="W50" s="189" t="n">
        <v>39.75</v>
      </c>
      <c r="X50" s="182" t="n"/>
      <c r="Y50" s="182" t="n"/>
      <c r="Z50" s="182" t="n"/>
      <c r="AA50" s="182" t="n"/>
      <c r="AB50" s="182" t="n"/>
      <c r="AC50" s="182" t="n"/>
      <c r="AD50" s="182" t="n"/>
      <c r="AE50" s="182" t="n"/>
      <c r="AF50" s="182" t="n"/>
      <c r="AG50" s="182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182" t="n"/>
      <c r="AS50" s="182" t="n"/>
      <c r="AT50" s="182" t="n"/>
      <c r="AU50" s="182" t="n"/>
      <c r="AV50" s="182" t="n"/>
      <c r="AW50" s="182" t="n"/>
      <c r="AX50" s="182" t="n"/>
      <c r="AY50" s="182" t="n"/>
      <c r="AZ50" s="182" t="n"/>
      <c r="BA50" s="182" t="n"/>
      <c r="BB50" s="182" t="n"/>
      <c r="BC50" s="182" t="n"/>
      <c r="BD50" s="182" t="n"/>
      <c r="BE50" s="182" t="n"/>
      <c r="BF50" s="182" t="n"/>
      <c r="BG50" s="182" t="n"/>
      <c r="BH50" s="182" t="n"/>
      <c r="BI50" s="182" t="n"/>
      <c r="BJ50" s="182" t="n"/>
      <c r="BK50" s="182" t="n"/>
      <c r="BL50" s="182" t="n"/>
      <c r="BM50" s="182" t="n"/>
      <c r="BN50" s="182" t="n"/>
      <c r="BO50" s="182" t="n"/>
      <c r="BP50" s="182" t="n"/>
      <c r="BQ50" s="182" t="n"/>
      <c r="BR50" s="182" t="n"/>
      <c r="BS50" s="182" t="n"/>
      <c r="BT50" s="182" t="n"/>
      <c r="BU50" s="182" t="n"/>
      <c r="BV50" s="182" t="n"/>
      <c r="BW50" s="182" t="n"/>
      <c r="BX50" s="182" t="n"/>
      <c r="BY50" s="182" t="n"/>
      <c r="BZ50" s="182" t="n"/>
      <c r="CA50" s="182" t="n"/>
      <c r="CB50" s="182" t="n"/>
      <c r="CC50" s="182" t="n"/>
      <c r="CD50" s="182" t="n"/>
      <c r="CE50" s="182" t="n"/>
      <c r="CF50" s="182" t="n"/>
      <c r="CG50" s="182" t="n"/>
      <c r="CH50" s="182" t="n"/>
      <c r="CI50" s="182" t="n"/>
      <c r="CJ50" s="182" t="n"/>
      <c r="CK50" s="182" t="n"/>
      <c r="CL50" s="182" t="n"/>
      <c r="CM50" s="182" t="n"/>
      <c r="CN50" s="182" t="n"/>
      <c r="CO50" s="182" t="n"/>
      <c r="CP50" s="182" t="n"/>
      <c r="CQ50" s="182" t="n"/>
      <c r="CR50" s="182" t="n"/>
      <c r="CS50" s="182" t="n"/>
      <c r="CT50" s="182" t="n"/>
      <c r="CU50" s="182" t="n"/>
      <c r="CV50" s="182" t="n"/>
      <c r="CW50" s="182" t="n"/>
      <c r="CX50" s="182" t="n"/>
      <c r="CY50" s="182" t="n"/>
      <c r="CZ50" s="182" t="n"/>
      <c r="DA50" s="182" t="n"/>
      <c r="DB50" s="182" t="n"/>
      <c r="DC50" s="182" t="n"/>
      <c r="DD50" s="182" t="n"/>
      <c r="DE50" s="182" t="n"/>
      <c r="DF50" s="182" t="n"/>
      <c r="DG50" s="182" t="n"/>
      <c r="DH50" s="182" t="n"/>
      <c r="DI50" s="182" t="n"/>
      <c r="DJ50" s="182" t="n"/>
      <c r="DK50" s="182" t="n"/>
      <c r="DL50" s="182" t="n"/>
      <c r="DM50" s="182" t="n"/>
      <c r="DN50" s="182" t="n"/>
      <c r="DO50" s="182" t="n"/>
      <c r="DP50" s="182" t="n"/>
      <c r="DQ50" s="182" t="n"/>
      <c r="DR50" s="182" t="n"/>
      <c r="DS50" s="182" t="n"/>
      <c r="DT50" s="182" t="n"/>
      <c r="DU50" s="182" t="n"/>
      <c r="DV50" s="182" t="n"/>
      <c r="DW50" s="182" t="n"/>
      <c r="DX50" s="182" t="n"/>
      <c r="DY50" s="182" t="n"/>
      <c r="DZ50" s="182" t="n"/>
      <c r="EA50" s="182" t="n"/>
      <c r="EB50" s="182" t="n"/>
      <c r="EC50" s="182" t="n"/>
      <c r="ED50" s="182" t="n"/>
      <c r="EE50" s="182" t="n"/>
      <c r="EF50" s="182" t="n"/>
      <c r="EG50" s="182" t="n"/>
      <c r="EH50" s="182" t="n"/>
      <c r="EI50" s="182" t="n"/>
      <c r="EJ50" s="182" t="n"/>
      <c r="EK50" s="182" t="n"/>
      <c r="EL50" s="182" t="n"/>
      <c r="EM50" s="182" t="n"/>
      <c r="EN50" s="182" t="n"/>
      <c r="EO50" s="182" t="n"/>
      <c r="EP50" s="182" t="n"/>
      <c r="EQ50" s="182" t="n"/>
      <c r="ER50" s="182" t="n"/>
      <c r="ES50" s="182" t="n"/>
      <c r="ET50" s="182" t="n"/>
      <c r="EU50" s="182" t="n"/>
      <c r="EV50" s="182" t="n"/>
      <c r="EW50" s="182" t="n"/>
      <c r="EX50" s="182" t="n"/>
      <c r="EY50" s="182" t="n"/>
      <c r="EZ50" s="182" t="n"/>
      <c r="FA50" s="182" t="n"/>
      <c r="FB50" s="182" t="n"/>
      <c r="FC50" s="182" t="n"/>
      <c r="FD50" s="182" t="n"/>
      <c r="FE50" s="182" t="n"/>
      <c r="FF50" s="182" t="n"/>
      <c r="FG50" s="182" t="n"/>
      <c r="FH50" s="182" t="n"/>
      <c r="FI50" s="182" t="n"/>
      <c r="FJ50" s="182" t="n"/>
      <c r="FK50" s="182" t="n"/>
      <c r="FL50" s="182" t="n"/>
      <c r="FM50" s="182" t="n"/>
      <c r="FN50" s="182" t="n"/>
      <c r="FO50" s="182" t="n"/>
      <c r="FP50" s="182" t="n"/>
      <c r="FQ50" s="182" t="n"/>
      <c r="FR50" s="182" t="n"/>
      <c r="FS50" s="182" t="n"/>
      <c r="FT50" s="182" t="n"/>
      <c r="FU50" s="182" t="n"/>
      <c r="FV50" s="182" t="n"/>
      <c r="FW50" s="182" t="n"/>
      <c r="FX50" s="182" t="n"/>
      <c r="FY50" s="182" t="n"/>
      <c r="FZ50" s="182" t="n"/>
      <c r="GA50" s="182" t="n"/>
      <c r="GB50" s="182" t="n"/>
      <c r="GC50" s="182" t="n"/>
      <c r="GD50" s="182" t="n"/>
      <c r="GE50" s="182" t="n"/>
      <c r="GF50" s="182" t="n"/>
      <c r="GG50" s="182" t="n"/>
      <c r="GH50" s="182" t="n"/>
      <c r="GI50" s="182" t="n"/>
      <c r="GJ50" s="182" t="n"/>
      <c r="GK50" s="182" t="n"/>
      <c r="GL50" s="182" t="n"/>
      <c r="GM50" s="182" t="n"/>
      <c r="GN50" s="182" t="n"/>
      <c r="GO50" s="182" t="n"/>
      <c r="GP50" s="182" t="n"/>
      <c r="GQ50" s="182" t="n"/>
      <c r="GR50" s="184" t="n"/>
      <c r="GS50" s="182" t="n"/>
      <c r="GT50" s="185">
        <f>SUM(F50:GS50)</f>
        <v/>
      </c>
      <c r="GU50" s="186">
        <f>E50-GT50</f>
        <v/>
      </c>
    </row>
    <row r="51" ht="18" customHeight="1">
      <c r="A51" s="5" t="n">
        <v>50</v>
      </c>
      <c r="B51" s="179" t="n">
        <v>44740</v>
      </c>
      <c r="C51" s="68" t="inlineStr">
        <is>
          <t>7-777-00110</t>
        </is>
      </c>
      <c r="D51" s="180" t="n">
        <v>44714</v>
      </c>
      <c r="E51" s="181" t="n">
        <v>26.47</v>
      </c>
      <c r="F51" s="182" t="n"/>
      <c r="G51" s="182" t="n"/>
      <c r="H51" s="182" t="n"/>
      <c r="I51" s="189" t="n">
        <v>6.55</v>
      </c>
      <c r="J51" s="182" t="n"/>
      <c r="K51" s="182" t="n"/>
      <c r="L51" s="182" t="n"/>
      <c r="M51" s="182" t="n"/>
      <c r="N51" s="182" t="n"/>
      <c r="O51" s="182" t="n"/>
      <c r="P51" s="182" t="n"/>
      <c r="Q51" s="182" t="n"/>
      <c r="R51" s="182" t="n"/>
      <c r="S51" s="182" t="n"/>
      <c r="T51" s="182" t="n"/>
      <c r="U51" s="182" t="n"/>
      <c r="V51" s="182" t="n"/>
      <c r="W51" s="182" t="n"/>
      <c r="X51" s="182" t="n"/>
      <c r="Y51" s="182" t="n"/>
      <c r="Z51" s="182" t="n"/>
      <c r="AA51" s="182" t="n"/>
      <c r="AB51" s="182" t="n"/>
      <c r="AC51" s="182" t="n"/>
      <c r="AD51" s="182" t="n"/>
      <c r="AE51" s="182" t="n"/>
      <c r="AF51" s="182" t="n"/>
      <c r="AG51" s="182" t="n"/>
      <c r="AH51" s="182" t="n"/>
      <c r="AI51" s="182" t="n"/>
      <c r="AJ51" s="189" t="n">
        <v>6.84</v>
      </c>
      <c r="AK51" s="182" t="n"/>
      <c r="AL51" s="182" t="n"/>
      <c r="AM51" s="182" t="n"/>
      <c r="AN51" s="182" t="n"/>
      <c r="AO51" s="182" t="n"/>
      <c r="AP51" s="182" t="n"/>
      <c r="AQ51" s="182" t="n"/>
      <c r="AR51" s="182" t="n"/>
      <c r="AS51" s="182" t="n"/>
      <c r="AT51" s="182" t="n"/>
      <c r="AU51" s="182" t="n"/>
      <c r="AV51" s="182" t="n"/>
      <c r="AW51" s="182" t="n"/>
      <c r="AX51" s="182" t="n"/>
      <c r="AY51" s="182" t="n"/>
      <c r="AZ51" s="182" t="n"/>
      <c r="BA51" s="182" t="n"/>
      <c r="BB51" s="182" t="n"/>
      <c r="BC51" s="182" t="n"/>
      <c r="BD51" s="182" t="n"/>
      <c r="BE51" s="182" t="n"/>
      <c r="BF51" s="182" t="n"/>
      <c r="BG51" s="182" t="n"/>
      <c r="BH51" s="182" t="n"/>
      <c r="BI51" s="182" t="n"/>
      <c r="BJ51" s="182" t="n"/>
      <c r="BK51" s="182" t="n"/>
      <c r="BL51" s="182" t="n"/>
      <c r="BM51" s="182" t="n"/>
      <c r="BN51" s="182" t="n"/>
      <c r="BO51" s="182" t="n"/>
      <c r="BP51" s="182" t="n"/>
      <c r="BQ51" s="182" t="n"/>
      <c r="BR51" s="182" t="n"/>
      <c r="BS51" s="182" t="n"/>
      <c r="BT51" s="182" t="n"/>
      <c r="BU51" s="182" t="n"/>
      <c r="BV51" s="182" t="n"/>
      <c r="BW51" s="182" t="n"/>
      <c r="BX51" s="182" t="n"/>
      <c r="BY51" s="182" t="n"/>
      <c r="BZ51" s="182" t="n"/>
      <c r="CA51" s="182" t="n"/>
      <c r="CB51" s="182" t="n"/>
      <c r="CC51" s="182" t="n"/>
      <c r="CD51" s="182" t="n"/>
      <c r="CE51" s="182" t="n"/>
      <c r="CF51" s="182" t="n"/>
      <c r="CG51" s="182" t="n"/>
      <c r="CH51" s="182" t="n"/>
      <c r="CI51" s="182" t="n"/>
      <c r="CJ51" s="182" t="n"/>
      <c r="CK51" s="182" t="n"/>
      <c r="CL51" s="182" t="n"/>
      <c r="CM51" s="182" t="n"/>
      <c r="CN51" s="182" t="n"/>
      <c r="CO51" s="182" t="n"/>
      <c r="CP51" s="182" t="n"/>
      <c r="CQ51" s="182" t="n"/>
      <c r="CR51" s="182" t="n"/>
      <c r="CS51" s="182" t="n"/>
      <c r="CT51" s="182" t="n"/>
      <c r="CU51" s="182" t="n"/>
      <c r="CV51" s="182" t="n"/>
      <c r="CW51" s="182" t="n"/>
      <c r="CX51" s="182" t="n"/>
      <c r="CY51" s="182" t="n"/>
      <c r="CZ51" s="182" t="n"/>
      <c r="DA51" s="182" t="n"/>
      <c r="DB51" s="182" t="n"/>
      <c r="DC51" s="182" t="n"/>
      <c r="DD51" s="189" t="n">
        <v>6.54</v>
      </c>
      <c r="DE51" s="182" t="n"/>
      <c r="DF51" s="182" t="n"/>
      <c r="DG51" s="182" t="n"/>
      <c r="DH51" s="182" t="n"/>
      <c r="DI51" s="182" t="n"/>
      <c r="DJ51" s="182" t="n"/>
      <c r="DK51" s="182" t="n"/>
      <c r="DL51" s="182" t="n"/>
      <c r="DM51" s="182" t="n"/>
      <c r="DN51" s="182" t="n"/>
      <c r="DO51" s="182" t="n"/>
      <c r="DP51" s="182" t="n"/>
      <c r="DQ51" s="182" t="n"/>
      <c r="DR51" s="182" t="n"/>
      <c r="DS51" s="182" t="n"/>
      <c r="DT51" s="182" t="n"/>
      <c r="DU51" s="182" t="n"/>
      <c r="DV51" s="182" t="n"/>
      <c r="DW51" s="182" t="n"/>
      <c r="DX51" s="182" t="n"/>
      <c r="DY51" s="182" t="n"/>
      <c r="DZ51" s="182" t="n"/>
      <c r="EA51" s="182" t="n"/>
      <c r="EB51" s="182" t="n"/>
      <c r="EC51" s="182" t="n"/>
      <c r="ED51" s="182" t="n"/>
      <c r="EE51" s="182" t="n"/>
      <c r="EF51" s="182" t="n"/>
      <c r="EG51" s="182" t="n"/>
      <c r="EH51" s="182" t="n"/>
      <c r="EI51" s="182" t="n"/>
      <c r="EJ51" s="182" t="n"/>
      <c r="EK51" s="182" t="n"/>
      <c r="EL51" s="182" t="n"/>
      <c r="EM51" s="182" t="n"/>
      <c r="EN51" s="182" t="n"/>
      <c r="EO51" s="182" t="n"/>
      <c r="EP51" s="182" t="n"/>
      <c r="EQ51" s="182" t="n"/>
      <c r="ER51" s="182" t="n"/>
      <c r="ES51" s="182" t="n"/>
      <c r="ET51" s="182" t="n"/>
      <c r="EU51" s="182" t="n"/>
      <c r="EV51" s="182" t="n"/>
      <c r="EW51" s="182" t="n"/>
      <c r="EX51" s="182" t="n"/>
      <c r="EY51" s="182" t="n"/>
      <c r="EZ51" s="182" t="n"/>
      <c r="FA51" s="182" t="n"/>
      <c r="FB51" s="182" t="n"/>
      <c r="FC51" s="182" t="n"/>
      <c r="FD51" s="182" t="n"/>
      <c r="FE51" s="182" t="n"/>
      <c r="FF51" s="182" t="n"/>
      <c r="FG51" s="182" t="n"/>
      <c r="FH51" s="182" t="n"/>
      <c r="FI51" s="182" t="n"/>
      <c r="FJ51" s="182" t="n"/>
      <c r="FK51" s="182" t="n"/>
      <c r="FL51" s="182" t="n"/>
      <c r="FM51" s="182" t="n"/>
      <c r="FN51" s="182" t="n"/>
      <c r="FO51" s="182" t="n"/>
      <c r="FP51" s="182" t="n"/>
      <c r="FQ51" s="182" t="n"/>
      <c r="FR51" s="182" t="n"/>
      <c r="FS51" s="182" t="n"/>
      <c r="FT51" s="182" t="n"/>
      <c r="FU51" s="182" t="n"/>
      <c r="FV51" s="182" t="n"/>
      <c r="FW51" s="182" t="n"/>
      <c r="FX51" s="182" t="n"/>
      <c r="FY51" s="182" t="n"/>
      <c r="FZ51" s="182" t="n"/>
      <c r="GA51" s="182" t="n"/>
      <c r="GB51" s="182" t="n"/>
      <c r="GC51" s="182" t="n"/>
      <c r="GD51" s="182" t="n"/>
      <c r="GE51" s="182" t="n"/>
      <c r="GF51" s="182" t="n"/>
      <c r="GG51" s="189" t="n">
        <v>6.54</v>
      </c>
      <c r="GH51" s="182" t="n"/>
      <c r="GI51" s="182" t="n"/>
      <c r="GJ51" s="182" t="n"/>
      <c r="GK51" s="182" t="n"/>
      <c r="GL51" s="182" t="n"/>
      <c r="GM51" s="182" t="n"/>
      <c r="GN51" s="182" t="n"/>
      <c r="GO51" s="182" t="n"/>
      <c r="GP51" s="182" t="n"/>
      <c r="GQ51" s="182" t="n"/>
      <c r="GR51" s="184" t="n"/>
      <c r="GS51" s="182" t="n"/>
      <c r="GT51" s="185">
        <f>SUM(F51:GS51)</f>
        <v/>
      </c>
      <c r="GU51" s="186">
        <f>E51-GT51</f>
        <v/>
      </c>
    </row>
    <row r="52" ht="18" customHeight="1">
      <c r="A52" s="5" t="n">
        <v>51</v>
      </c>
      <c r="B52" s="179" t="n">
        <v>44740</v>
      </c>
      <c r="C52" s="68" t="inlineStr">
        <is>
          <t>2-051-45554</t>
        </is>
      </c>
      <c r="D52" s="180" t="n">
        <v>44714</v>
      </c>
      <c r="E52" s="181" t="n">
        <v>765.65</v>
      </c>
      <c r="F52" s="182" t="n"/>
      <c r="G52" s="182" t="n"/>
      <c r="H52" s="182" t="n"/>
      <c r="I52" s="182" t="n"/>
      <c r="J52" s="182" t="n"/>
      <c r="K52" s="182" t="n"/>
      <c r="L52" s="182" t="n"/>
      <c r="M52" s="182" t="n"/>
      <c r="N52" s="182" t="n"/>
      <c r="O52" s="189" t="n">
        <v>81.75</v>
      </c>
      <c r="P52" s="182" t="n"/>
      <c r="Q52" s="182" t="n"/>
      <c r="R52" s="182" t="n"/>
      <c r="S52" s="182" t="n"/>
      <c r="T52" s="182" t="n"/>
      <c r="U52" s="182" t="n"/>
      <c r="V52" s="182" t="n"/>
      <c r="W52" s="189" t="n">
        <v>40.67</v>
      </c>
      <c r="X52" s="182" t="n"/>
      <c r="Y52" s="182" t="n"/>
      <c r="Z52" s="182" t="n"/>
      <c r="AA52" s="182" t="n"/>
      <c r="AB52" s="182" t="n"/>
      <c r="AC52" s="182" t="n"/>
      <c r="AD52" s="182" t="n"/>
      <c r="AE52" s="182" t="n"/>
      <c r="AF52" s="182" t="n"/>
      <c r="AG52" s="182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182" t="n"/>
      <c r="AS52" s="182" t="n"/>
      <c r="AT52" s="182" t="n"/>
      <c r="AU52" s="182" t="n"/>
      <c r="AV52" s="182" t="n"/>
      <c r="AW52" s="182" t="n"/>
      <c r="AX52" s="182" t="n"/>
      <c r="AY52" s="182" t="n"/>
      <c r="AZ52" s="182" t="n"/>
      <c r="BA52" s="182" t="n"/>
      <c r="BB52" s="182" t="n"/>
      <c r="BC52" s="182" t="n"/>
      <c r="BD52" s="182" t="n"/>
      <c r="BE52" s="182" t="n"/>
      <c r="BF52" s="182" t="n"/>
      <c r="BG52" s="182" t="n"/>
      <c r="BH52" s="182" t="n"/>
      <c r="BI52" s="182" t="n"/>
      <c r="BJ52" s="182" t="n"/>
      <c r="BK52" s="182" t="n"/>
      <c r="BL52" s="182" t="n"/>
      <c r="BM52" s="182" t="n"/>
      <c r="BN52" s="182" t="n"/>
      <c r="BO52" s="182" t="n"/>
      <c r="BP52" s="182" t="n"/>
      <c r="BQ52" s="182" t="n"/>
      <c r="BR52" s="182" t="n"/>
      <c r="BS52" s="182" t="n"/>
      <c r="BT52" s="182" t="n"/>
      <c r="BU52" s="182" t="n"/>
      <c r="BV52" s="182" t="n"/>
      <c r="BW52" s="182" t="n"/>
      <c r="BX52" s="182" t="n"/>
      <c r="BY52" s="182" t="n"/>
      <c r="BZ52" s="182" t="n"/>
      <c r="CA52" s="182" t="n"/>
      <c r="CB52" s="182" t="n"/>
      <c r="CC52" s="182" t="n"/>
      <c r="CD52" s="182" t="n"/>
      <c r="CE52" s="182" t="n"/>
      <c r="CF52" s="182" t="n"/>
      <c r="CG52" s="182" t="n"/>
      <c r="CH52" s="182" t="n"/>
      <c r="CI52" s="182" t="n"/>
      <c r="CJ52" s="182" t="n"/>
      <c r="CK52" s="182" t="n"/>
      <c r="CL52" s="182" t="n"/>
      <c r="CM52" s="182" t="n"/>
      <c r="CN52" s="182" t="n"/>
      <c r="CO52" s="182" t="n"/>
      <c r="CP52" s="182" t="n"/>
      <c r="CQ52" s="182" t="n"/>
      <c r="CR52" s="182" t="n"/>
      <c r="CS52" s="182" t="n"/>
      <c r="CT52" s="182" t="n"/>
      <c r="CU52" s="182" t="n"/>
      <c r="CV52" s="182" t="n"/>
      <c r="CW52" s="182" t="n"/>
      <c r="CX52" s="182" t="n"/>
      <c r="CY52" s="182" t="n"/>
      <c r="CZ52" s="182" t="n"/>
      <c r="DA52" s="182" t="n"/>
      <c r="DB52" s="182" t="n"/>
      <c r="DC52" s="182" t="n"/>
      <c r="DD52" s="182" t="n"/>
      <c r="DE52" s="182" t="n"/>
      <c r="DF52" s="182" t="n"/>
      <c r="DG52" s="182" t="n"/>
      <c r="DH52" s="182" t="n"/>
      <c r="DI52" s="182" t="n"/>
      <c r="DJ52" s="182" t="n"/>
      <c r="DK52" s="182" t="n"/>
      <c r="DL52" s="182" t="n"/>
      <c r="DM52" s="182" t="n"/>
      <c r="DN52" s="182" t="n"/>
      <c r="DO52" s="182" t="n"/>
      <c r="DP52" s="182" t="n"/>
      <c r="DQ52" s="182" t="n"/>
      <c r="DR52" s="182" t="n"/>
      <c r="DS52" s="182" t="n"/>
      <c r="DT52" s="182" t="n"/>
      <c r="DU52" s="182" t="n"/>
      <c r="DV52" s="182" t="n"/>
      <c r="DW52" s="182" t="n"/>
      <c r="DX52" s="182" t="n"/>
      <c r="DY52" s="182" t="n"/>
      <c r="DZ52" s="182" t="n"/>
      <c r="EA52" s="182" t="n"/>
      <c r="EB52" s="182" t="n"/>
      <c r="EC52" s="182" t="n"/>
      <c r="ED52" s="182" t="n"/>
      <c r="EE52" s="182" t="n"/>
      <c r="EF52" s="182" t="n"/>
      <c r="EG52" s="182" t="n"/>
      <c r="EH52" s="182" t="n"/>
      <c r="EI52" s="182" t="n"/>
      <c r="EJ52" s="182" t="n"/>
      <c r="EK52" s="182" t="n"/>
      <c r="EL52" s="182" t="n"/>
      <c r="EM52" s="182" t="n"/>
      <c r="EN52" s="182" t="n"/>
      <c r="EO52" s="182" t="n"/>
      <c r="EP52" s="182" t="n"/>
      <c r="EQ52" s="182" t="n"/>
      <c r="ER52" s="182" t="n"/>
      <c r="ES52" s="182" t="n"/>
      <c r="ET52" s="182" t="n"/>
      <c r="EU52" s="182" t="n"/>
      <c r="EV52" s="182" t="n"/>
      <c r="EW52" s="182" t="n"/>
      <c r="EX52" s="182" t="n"/>
      <c r="EY52" s="182" t="n"/>
      <c r="EZ52" s="182" t="n"/>
      <c r="FA52" s="182" t="n"/>
      <c r="FB52" s="182" t="n"/>
      <c r="FC52" s="182" t="n"/>
      <c r="FD52" s="182" t="n"/>
      <c r="FE52" s="182" t="n"/>
      <c r="FF52" s="182" t="n"/>
      <c r="FG52" s="182" t="n"/>
      <c r="FH52" s="182" t="n"/>
      <c r="FI52" s="189">
        <f>108+535.23</f>
        <v/>
      </c>
      <c r="FJ52" s="182" t="n"/>
      <c r="FK52" s="182" t="n"/>
      <c r="FL52" s="182" t="n"/>
      <c r="FM52" s="182" t="n"/>
      <c r="FN52" s="182" t="n"/>
      <c r="FO52" s="182" t="n"/>
      <c r="FP52" s="182" t="n"/>
      <c r="FQ52" s="182" t="n"/>
      <c r="FR52" s="182" t="n"/>
      <c r="FS52" s="182" t="n"/>
      <c r="FT52" s="182" t="n"/>
      <c r="FU52" s="182" t="n"/>
      <c r="FV52" s="182" t="n"/>
      <c r="FW52" s="182" t="n"/>
      <c r="FX52" s="182" t="n"/>
      <c r="FY52" s="182" t="n"/>
      <c r="FZ52" s="182" t="n"/>
      <c r="GA52" s="182" t="n"/>
      <c r="GB52" s="182" t="n"/>
      <c r="GC52" s="182" t="n"/>
      <c r="GD52" s="182" t="n"/>
      <c r="GE52" s="182" t="n"/>
      <c r="GF52" s="182" t="n"/>
      <c r="GG52" s="182" t="n"/>
      <c r="GH52" s="182" t="n"/>
      <c r="GI52" s="182" t="n"/>
      <c r="GJ52" s="182" t="n"/>
      <c r="GK52" s="182" t="n"/>
      <c r="GL52" s="182" t="n"/>
      <c r="GM52" s="182" t="n"/>
      <c r="GN52" s="182" t="n"/>
      <c r="GO52" s="182" t="n"/>
      <c r="GP52" s="182" t="n"/>
      <c r="GQ52" s="182" t="n"/>
      <c r="GR52" s="184" t="n"/>
      <c r="GS52" s="182" t="n"/>
      <c r="GT52" s="185">
        <f>SUM(F52:GS52)</f>
        <v/>
      </c>
      <c r="GU52" s="186">
        <f>E52-GT52</f>
        <v/>
      </c>
    </row>
    <row r="53" ht="18" customHeight="1">
      <c r="A53" s="5" t="n">
        <v>52</v>
      </c>
      <c r="B53" s="179" t="n">
        <v>44740</v>
      </c>
      <c r="C53" s="68" t="inlineStr">
        <is>
          <t>7-784-18959</t>
        </is>
      </c>
      <c r="D53" s="180" t="n">
        <v>44721</v>
      </c>
      <c r="E53" s="181" t="n">
        <v>6.54</v>
      </c>
      <c r="F53" s="182" t="n"/>
      <c r="G53" s="182" t="n"/>
      <c r="H53" s="182" t="n"/>
      <c r="I53" s="182" t="n"/>
      <c r="J53" s="182" t="n"/>
      <c r="K53" s="182" t="n"/>
      <c r="L53" s="182" t="n"/>
      <c r="M53" s="182" t="n"/>
      <c r="N53" s="182" t="n"/>
      <c r="O53" s="182" t="n"/>
      <c r="P53" s="182" t="n"/>
      <c r="Q53" s="182" t="n"/>
      <c r="R53" s="182" t="n"/>
      <c r="S53" s="182" t="n"/>
      <c r="T53" s="182" t="n"/>
      <c r="U53" s="182" t="n"/>
      <c r="V53" s="182" t="n"/>
      <c r="W53" s="182" t="n"/>
      <c r="X53" s="182" t="n"/>
      <c r="Y53" s="182" t="n"/>
      <c r="Z53" s="182" t="n"/>
      <c r="AA53" s="182" t="n"/>
      <c r="AB53" s="182" t="n"/>
      <c r="AC53" s="182" t="n"/>
      <c r="AD53" s="182" t="n"/>
      <c r="AE53" s="182" t="n"/>
      <c r="AF53" s="182" t="n"/>
      <c r="AG53" s="182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182" t="n"/>
      <c r="AS53" s="182" t="n"/>
      <c r="AT53" s="182" t="n"/>
      <c r="AU53" s="182" t="n"/>
      <c r="AV53" s="182" t="n"/>
      <c r="AW53" s="182" t="n"/>
      <c r="AX53" s="182" t="n"/>
      <c r="AY53" s="182" t="n"/>
      <c r="AZ53" s="182" t="n"/>
      <c r="BA53" s="182" t="n"/>
      <c r="BB53" s="182" t="n"/>
      <c r="BC53" s="182" t="n"/>
      <c r="BD53" s="182" t="n"/>
      <c r="BE53" s="182" t="n"/>
      <c r="BF53" s="182" t="n"/>
      <c r="BG53" s="182" t="n"/>
      <c r="BH53" s="182" t="n"/>
      <c r="BI53" s="182" t="n"/>
      <c r="BJ53" s="182" t="n"/>
      <c r="BK53" s="182" t="n"/>
      <c r="BL53" s="182" t="n"/>
      <c r="BM53" s="182" t="n"/>
      <c r="BN53" s="182" t="n"/>
      <c r="BO53" s="182" t="n"/>
      <c r="BP53" s="182" t="n"/>
      <c r="BQ53" s="182" t="n"/>
      <c r="BR53" s="182" t="n"/>
      <c r="BS53" s="182" t="n"/>
      <c r="BT53" s="182" t="n"/>
      <c r="BU53" s="182" t="n"/>
      <c r="BV53" s="182" t="n"/>
      <c r="BW53" s="182" t="n"/>
      <c r="BX53" s="182" t="n"/>
      <c r="BY53" s="182" t="n"/>
      <c r="BZ53" s="182" t="n"/>
      <c r="CA53" s="182" t="n"/>
      <c r="CB53" s="182" t="n"/>
      <c r="CC53" s="182" t="n"/>
      <c r="CD53" s="182" t="n"/>
      <c r="CE53" s="182" t="n"/>
      <c r="CF53" s="182" t="n"/>
      <c r="CG53" s="182" t="n"/>
      <c r="CH53" s="182" t="n"/>
      <c r="CI53" s="182" t="n"/>
      <c r="CJ53" s="182" t="n"/>
      <c r="CK53" s="182" t="n"/>
      <c r="CL53" s="182" t="n"/>
      <c r="CM53" s="182" t="n"/>
      <c r="CN53" s="182" t="n"/>
      <c r="CO53" s="182" t="n"/>
      <c r="CP53" s="182" t="n"/>
      <c r="CQ53" s="182" t="n"/>
      <c r="CR53" s="182" t="n"/>
      <c r="CS53" s="182" t="n"/>
      <c r="CT53" s="182" t="n"/>
      <c r="CU53" s="182" t="n"/>
      <c r="CV53" s="182" t="n"/>
      <c r="CW53" s="182" t="n"/>
      <c r="CX53" s="182" t="n"/>
      <c r="CY53" s="182" t="n"/>
      <c r="CZ53" s="182" t="n"/>
      <c r="DA53" s="182" t="n"/>
      <c r="DB53" s="182" t="n"/>
      <c r="DC53" s="182" t="n"/>
      <c r="DD53" s="182" t="n"/>
      <c r="DE53" s="182" t="n"/>
      <c r="DF53" s="182" t="n"/>
      <c r="DG53" s="182" t="n"/>
      <c r="DH53" s="182" t="n"/>
      <c r="DI53" s="182" t="n"/>
      <c r="DJ53" s="182" t="n"/>
      <c r="DK53" s="182" t="n"/>
      <c r="DL53" s="182" t="n"/>
      <c r="DM53" s="182" t="n"/>
      <c r="DN53" s="182" t="n"/>
      <c r="DO53" s="182" t="n"/>
      <c r="DP53" s="182" t="n"/>
      <c r="DQ53" s="182" t="n"/>
      <c r="DR53" s="182" t="n"/>
      <c r="DS53" s="182" t="n"/>
      <c r="DT53" s="182" t="n"/>
      <c r="DU53" s="182" t="n"/>
      <c r="DV53" s="182" t="n"/>
      <c r="DW53" s="182" t="n"/>
      <c r="DX53" s="182" t="n"/>
      <c r="DY53" s="182" t="n"/>
      <c r="DZ53" s="182" t="n"/>
      <c r="EA53" s="182" t="n"/>
      <c r="EB53" s="182" t="n"/>
      <c r="EC53" s="182" t="n"/>
      <c r="ED53" s="182" t="n"/>
      <c r="EE53" s="182" t="n"/>
      <c r="EF53" s="182" t="n"/>
      <c r="EG53" s="182" t="n"/>
      <c r="EH53" s="182" t="n"/>
      <c r="EI53" s="182" t="n"/>
      <c r="EJ53" s="182" t="n"/>
      <c r="EK53" s="182" t="n"/>
      <c r="EL53" s="182" t="n"/>
      <c r="EM53" s="182" t="n"/>
      <c r="EN53" s="182" t="n"/>
      <c r="EO53" s="182" t="n"/>
      <c r="EP53" s="182" t="n"/>
      <c r="EQ53" s="182" t="n"/>
      <c r="ER53" s="182" t="n"/>
      <c r="ES53" s="182" t="n"/>
      <c r="ET53" s="182" t="n"/>
      <c r="EU53" s="182" t="n"/>
      <c r="EV53" s="182" t="n"/>
      <c r="EW53" s="182" t="n"/>
      <c r="EX53" s="182" t="n"/>
      <c r="EY53" s="182" t="n"/>
      <c r="EZ53" s="182" t="n"/>
      <c r="FA53" s="182" t="n"/>
      <c r="FB53" s="182" t="n"/>
      <c r="FC53" s="182" t="n"/>
      <c r="FD53" s="182" t="n"/>
      <c r="FE53" s="182" t="n"/>
      <c r="FF53" s="182" t="n"/>
      <c r="FG53" s="182" t="n"/>
      <c r="FH53" s="182" t="n"/>
      <c r="FI53" s="182" t="n"/>
      <c r="FJ53" s="182" t="n"/>
      <c r="FK53" s="182" t="n"/>
      <c r="FL53" s="182" t="n"/>
      <c r="FM53" s="182" t="n"/>
      <c r="FN53" s="182" t="n"/>
      <c r="FO53" s="182" t="n"/>
      <c r="FP53" s="182" t="n"/>
      <c r="FQ53" s="182" t="n"/>
      <c r="FR53" s="182" t="n"/>
      <c r="FS53" s="182" t="n"/>
      <c r="FT53" s="182" t="n"/>
      <c r="FU53" s="182" t="n"/>
      <c r="FV53" s="182" t="n"/>
      <c r="FW53" s="182" t="n"/>
      <c r="FX53" s="182" t="n"/>
      <c r="FY53" s="182" t="n"/>
      <c r="FZ53" s="182" t="n"/>
      <c r="GA53" s="182" t="n"/>
      <c r="GB53" s="182" t="n"/>
      <c r="GC53" s="189" t="n">
        <v>6.54</v>
      </c>
      <c r="GD53" s="182" t="n"/>
      <c r="GE53" s="182" t="n"/>
      <c r="GF53" s="182" t="n"/>
      <c r="GG53" s="182" t="n"/>
      <c r="GH53" s="182" t="n"/>
      <c r="GI53" s="182" t="n"/>
      <c r="GJ53" s="182" t="n"/>
      <c r="GK53" s="182" t="n"/>
      <c r="GL53" s="182" t="n"/>
      <c r="GM53" s="182" t="n"/>
      <c r="GN53" s="182" t="n"/>
      <c r="GO53" s="182" t="n"/>
      <c r="GP53" s="182" t="n"/>
      <c r="GQ53" s="182" t="n"/>
      <c r="GR53" s="184" t="n"/>
      <c r="GS53" s="182" t="n"/>
      <c r="GT53" s="185">
        <f>SUM(F53:GS53)</f>
        <v/>
      </c>
      <c r="GU53" s="186">
        <f>E53-GT53</f>
        <v/>
      </c>
    </row>
    <row r="54" ht="18" customHeight="1">
      <c r="A54" s="5" t="n">
        <v>53</v>
      </c>
      <c r="B54" s="179" t="n">
        <v>44740</v>
      </c>
      <c r="C54" s="68" t="inlineStr">
        <is>
          <t>2-052-90145</t>
        </is>
      </c>
      <c r="D54" s="180" t="n">
        <v>44719</v>
      </c>
      <c r="E54" s="181" t="n">
        <v>964.61</v>
      </c>
      <c r="F54" s="182" t="n"/>
      <c r="G54" s="182" t="n"/>
      <c r="H54" s="182" t="n"/>
      <c r="I54" s="182" t="n"/>
      <c r="J54" s="182" t="n"/>
      <c r="K54" s="182" t="n"/>
      <c r="L54" s="182" t="n"/>
      <c r="M54" s="182" t="n"/>
      <c r="N54" s="182" t="n"/>
      <c r="O54" s="182" t="n"/>
      <c r="P54" s="182" t="n"/>
      <c r="Q54" s="182" t="n"/>
      <c r="R54" s="182" t="n"/>
      <c r="S54" s="182" t="n"/>
      <c r="T54" s="182" t="n"/>
      <c r="U54" s="182" t="n"/>
      <c r="V54" s="182" t="n"/>
      <c r="W54" s="182" t="n"/>
      <c r="X54" s="182" t="n"/>
      <c r="Y54" s="182" t="n"/>
      <c r="Z54" s="182" t="n"/>
      <c r="AA54" s="182" t="n"/>
      <c r="AB54" s="182" t="n"/>
      <c r="AC54" s="182" t="n"/>
      <c r="AD54" s="182" t="n"/>
      <c r="AE54" s="182" t="n"/>
      <c r="AF54" s="182" t="n"/>
      <c r="AG54" s="182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9" t="n">
        <v>39.75</v>
      </c>
      <c r="AQ54" s="182" t="n"/>
      <c r="AR54" s="182" t="n"/>
      <c r="AS54" s="182" t="n"/>
      <c r="AT54" s="182" t="n"/>
      <c r="AU54" s="182" t="n"/>
      <c r="AV54" s="182" t="n"/>
      <c r="AW54" s="182" t="n"/>
      <c r="AX54" s="182" t="n"/>
      <c r="AY54" s="182" t="n"/>
      <c r="AZ54" s="189" t="n">
        <v>46.64</v>
      </c>
      <c r="BA54" s="182" t="n"/>
      <c r="BB54" s="182" t="n"/>
      <c r="BC54" s="182" t="n"/>
      <c r="BD54" s="182" t="n"/>
      <c r="BE54" s="182" t="n"/>
      <c r="BF54" s="182" t="n"/>
      <c r="BG54" s="182" t="n"/>
      <c r="BH54" s="182" t="n"/>
      <c r="BI54" s="182" t="n"/>
      <c r="BJ54" s="182" t="n"/>
      <c r="BK54" s="182" t="n"/>
      <c r="BL54" s="182" t="n"/>
      <c r="BM54" s="182" t="n"/>
      <c r="BN54" s="182" t="n"/>
      <c r="BO54" s="182" t="n"/>
      <c r="BP54" s="182" t="n"/>
      <c r="BQ54" s="182" t="n"/>
      <c r="BR54" s="182" t="n"/>
      <c r="BS54" s="182" t="n"/>
      <c r="BT54" s="182" t="n"/>
      <c r="BU54" s="182" t="n"/>
      <c r="BV54" s="182" t="n"/>
      <c r="BW54" s="182" t="n"/>
      <c r="BX54" s="182" t="n"/>
      <c r="BY54" s="182" t="n"/>
      <c r="BZ54" s="182" t="n"/>
      <c r="CA54" s="182" t="n"/>
      <c r="CB54" s="182" t="n"/>
      <c r="CC54" s="182" t="n"/>
      <c r="CD54" s="182" t="n"/>
      <c r="CE54" s="182" t="n"/>
      <c r="CF54" s="182" t="n"/>
      <c r="CG54" s="182" t="n"/>
      <c r="CH54" s="182" t="n"/>
      <c r="CI54" s="182" t="n"/>
      <c r="CJ54" s="182" t="n"/>
      <c r="CK54" s="182" t="n"/>
      <c r="CL54" s="189" t="n">
        <v>878.22</v>
      </c>
      <c r="CM54" s="182" t="n"/>
      <c r="CN54" s="182" t="n"/>
      <c r="CO54" s="182" t="n"/>
      <c r="CP54" s="182" t="n"/>
      <c r="CQ54" s="182" t="n"/>
      <c r="CR54" s="182" t="n"/>
      <c r="CS54" s="182" t="n"/>
      <c r="CT54" s="182" t="n"/>
      <c r="CU54" s="182" t="n"/>
      <c r="CV54" s="182" t="n"/>
      <c r="CW54" s="182" t="n"/>
      <c r="CX54" s="182" t="n"/>
      <c r="CY54" s="182" t="n"/>
      <c r="CZ54" s="182" t="n"/>
      <c r="DA54" s="182" t="n"/>
      <c r="DB54" s="182" t="n"/>
      <c r="DC54" s="182" t="n"/>
      <c r="DD54" s="182" t="n"/>
      <c r="DE54" s="182" t="n"/>
      <c r="DF54" s="182" t="n"/>
      <c r="DG54" s="182" t="n"/>
      <c r="DH54" s="182" t="n"/>
      <c r="DI54" s="182" t="n"/>
      <c r="DJ54" s="182" t="n"/>
      <c r="DK54" s="182" t="n"/>
      <c r="DL54" s="182" t="n"/>
      <c r="DM54" s="182" t="n"/>
      <c r="DN54" s="182" t="n"/>
      <c r="DO54" s="182" t="n"/>
      <c r="DP54" s="182" t="n"/>
      <c r="DQ54" s="182" t="n"/>
      <c r="DR54" s="182" t="n"/>
      <c r="DS54" s="182" t="n"/>
      <c r="DT54" s="182" t="n"/>
      <c r="DU54" s="182" t="n"/>
      <c r="DV54" s="182" t="n"/>
      <c r="DW54" s="182" t="n"/>
      <c r="DX54" s="182" t="n"/>
      <c r="DY54" s="182" t="n"/>
      <c r="DZ54" s="182" t="n"/>
      <c r="EA54" s="182" t="n"/>
      <c r="EB54" s="182" t="n"/>
      <c r="EC54" s="182" t="n"/>
      <c r="ED54" s="182" t="n"/>
      <c r="EE54" s="182" t="n"/>
      <c r="EF54" s="182" t="n"/>
      <c r="EG54" s="182" t="n"/>
      <c r="EH54" s="182" t="n"/>
      <c r="EI54" s="182" t="n"/>
      <c r="EJ54" s="182" t="n"/>
      <c r="EK54" s="182" t="n"/>
      <c r="EL54" s="182" t="n"/>
      <c r="EM54" s="182" t="n"/>
      <c r="EN54" s="182" t="n"/>
      <c r="EO54" s="182" t="n"/>
      <c r="EP54" s="182" t="n"/>
      <c r="EQ54" s="182" t="n"/>
      <c r="ER54" s="182" t="n"/>
      <c r="ES54" s="182" t="n"/>
      <c r="ET54" s="182" t="n"/>
      <c r="EU54" s="182" t="n"/>
      <c r="EV54" s="182" t="n"/>
      <c r="EW54" s="182" t="n"/>
      <c r="EX54" s="182" t="n"/>
      <c r="EY54" s="182" t="n"/>
      <c r="EZ54" s="182" t="n"/>
      <c r="FA54" s="182" t="n"/>
      <c r="FB54" s="182" t="n"/>
      <c r="FC54" s="182" t="n"/>
      <c r="FD54" s="182" t="n"/>
      <c r="FE54" s="182" t="n"/>
      <c r="FF54" s="182" t="n"/>
      <c r="FG54" s="182" t="n"/>
      <c r="FH54" s="182" t="n"/>
      <c r="FI54" s="182" t="n"/>
      <c r="FJ54" s="182" t="n"/>
      <c r="FK54" s="182" t="n"/>
      <c r="FL54" s="182" t="n"/>
      <c r="FM54" s="182" t="n"/>
      <c r="FN54" s="182" t="n"/>
      <c r="FO54" s="182" t="n"/>
      <c r="FP54" s="182" t="n"/>
      <c r="FQ54" s="182" t="n"/>
      <c r="FR54" s="182" t="n"/>
      <c r="FS54" s="182" t="n"/>
      <c r="FT54" s="182" t="n"/>
      <c r="FU54" s="182" t="n"/>
      <c r="FV54" s="182" t="n"/>
      <c r="FW54" s="182" t="n"/>
      <c r="FX54" s="182" t="n"/>
      <c r="FY54" s="182" t="n"/>
      <c r="FZ54" s="182" t="n"/>
      <c r="GA54" s="182" t="n"/>
      <c r="GB54" s="182" t="n"/>
      <c r="GC54" s="182" t="n"/>
      <c r="GD54" s="182" t="n"/>
      <c r="GE54" s="182" t="n"/>
      <c r="GF54" s="182" t="n"/>
      <c r="GG54" s="182" t="n"/>
      <c r="GH54" s="182" t="n"/>
      <c r="GI54" s="182" t="n"/>
      <c r="GJ54" s="182" t="n"/>
      <c r="GK54" s="182" t="n"/>
      <c r="GL54" s="182" t="n"/>
      <c r="GM54" s="182" t="n"/>
      <c r="GN54" s="182" t="n"/>
      <c r="GO54" s="182" t="n"/>
      <c r="GP54" s="182" t="n"/>
      <c r="GQ54" s="182" t="n"/>
      <c r="GR54" s="184" t="n"/>
      <c r="GS54" s="182" t="n"/>
      <c r="GT54" s="185">
        <f>SUM(F54:GS54)</f>
        <v/>
      </c>
      <c r="GU54" s="186">
        <f>E54-GT54</f>
        <v/>
      </c>
    </row>
    <row r="55" ht="18" customHeight="1">
      <c r="A55" s="5" t="n">
        <v>54</v>
      </c>
      <c r="B55" s="179" t="n">
        <v>44740</v>
      </c>
      <c r="C55" s="68" t="inlineStr">
        <is>
          <t>2-053-30446</t>
        </is>
      </c>
      <c r="D55" s="180" t="n">
        <v>44720</v>
      </c>
      <c r="E55" s="181" t="n">
        <v>2620.6</v>
      </c>
      <c r="F55" s="182" t="n"/>
      <c r="G55" s="182" t="n"/>
      <c r="H55" s="182" t="n"/>
      <c r="I55" s="182" t="n"/>
      <c r="J55" s="182" t="n"/>
      <c r="K55" s="182" t="n"/>
      <c r="L55" s="182" t="n"/>
      <c r="M55" s="182" t="n"/>
      <c r="N55" s="182" t="n"/>
      <c r="O55" s="182" t="n"/>
      <c r="P55" s="182" t="n"/>
      <c r="Q55" s="182" t="n"/>
      <c r="R55" s="182" t="n"/>
      <c r="S55" s="182" t="n"/>
      <c r="T55" s="182" t="n"/>
      <c r="U55" s="182" t="n"/>
      <c r="V55" s="182" t="n"/>
      <c r="W55" s="182" t="n"/>
      <c r="X55" s="189">
        <f>39.75+46.35</f>
        <v/>
      </c>
      <c r="Y55" s="182" t="n"/>
      <c r="Z55" s="182" t="n"/>
      <c r="AA55" s="182" t="n"/>
      <c r="AB55" s="182" t="n"/>
      <c r="AC55" s="182" t="n"/>
      <c r="AD55" s="182" t="n"/>
      <c r="AE55" s="182" t="n"/>
      <c r="AF55" s="182" t="n"/>
      <c r="AG55" s="182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182" t="n"/>
      <c r="AS55" s="182" t="n"/>
      <c r="AT55" s="182" t="n"/>
      <c r="AU55" s="182" t="n"/>
      <c r="AV55" s="182" t="n"/>
      <c r="AW55" s="182" t="n"/>
      <c r="AX55" s="182" t="n"/>
      <c r="AY55" s="182" t="n"/>
      <c r="AZ55" s="182" t="n"/>
      <c r="BA55" s="182" t="n"/>
      <c r="BB55" s="182" t="n"/>
      <c r="BC55" s="182" t="n"/>
      <c r="BD55" s="182" t="n"/>
      <c r="BE55" s="182" t="n"/>
      <c r="BF55" s="189" t="n">
        <v>170.03</v>
      </c>
      <c r="BG55" s="182" t="n"/>
      <c r="BH55" s="182" t="n"/>
      <c r="BI55" s="182" t="n"/>
      <c r="BJ55" s="182" t="n"/>
      <c r="BK55" s="182" t="n"/>
      <c r="BL55" s="182" t="n"/>
      <c r="BM55" s="182" t="n"/>
      <c r="BN55" s="182" t="n"/>
      <c r="BO55" s="182" t="n"/>
      <c r="BP55" s="182" t="n"/>
      <c r="BQ55" s="182" t="n"/>
      <c r="BR55" s="182" t="n"/>
      <c r="BS55" s="182" t="n"/>
      <c r="BT55" s="182" t="n"/>
      <c r="BU55" s="182" t="n"/>
      <c r="BV55" s="182" t="n"/>
      <c r="BW55" s="182" t="n"/>
      <c r="BX55" s="182" t="n"/>
      <c r="BY55" s="182" t="n"/>
      <c r="BZ55" s="182" t="n"/>
      <c r="CA55" s="182" t="n"/>
      <c r="CB55" s="182" t="n"/>
      <c r="CC55" s="182" t="n"/>
      <c r="CD55" s="182" t="n"/>
      <c r="CE55" s="182" t="n"/>
      <c r="CF55" s="182" t="n"/>
      <c r="CG55" s="182" t="n"/>
      <c r="CH55" s="182" t="n"/>
      <c r="CI55" s="182" t="n"/>
      <c r="CJ55" s="182" t="n"/>
      <c r="CK55" s="182" t="n"/>
      <c r="CL55" s="182" t="n"/>
      <c r="CM55" s="182" t="n"/>
      <c r="CN55" s="182" t="n"/>
      <c r="CO55" s="182" t="n"/>
      <c r="CP55" s="182" t="n"/>
      <c r="CQ55" s="182" t="n"/>
      <c r="CR55" s="182" t="n"/>
      <c r="CS55" s="182" t="n"/>
      <c r="CT55" s="182" t="n"/>
      <c r="CU55" s="182" t="n"/>
      <c r="CV55" s="182" t="n"/>
      <c r="CW55" s="182" t="n"/>
      <c r="CX55" s="182" t="n"/>
      <c r="CY55" s="182" t="n"/>
      <c r="CZ55" s="182" t="n"/>
      <c r="DA55" s="182" t="n"/>
      <c r="DB55" s="182" t="n"/>
      <c r="DC55" s="182" t="n"/>
      <c r="DD55" s="182" t="n"/>
      <c r="DE55" s="182" t="n"/>
      <c r="DF55" s="182" t="n"/>
      <c r="DG55" s="182" t="n"/>
      <c r="DH55" s="182" t="n"/>
      <c r="DI55" s="182" t="n"/>
      <c r="DJ55" s="182" t="n"/>
      <c r="DK55" s="182" t="n"/>
      <c r="DL55" s="182" t="n"/>
      <c r="DM55" s="182" t="n"/>
      <c r="DN55" s="182" t="n"/>
      <c r="DO55" s="182" t="n"/>
      <c r="DP55" s="182" t="n"/>
      <c r="DQ55" s="182" t="n"/>
      <c r="DR55" s="182" t="n"/>
      <c r="DS55" s="182" t="n"/>
      <c r="DT55" s="182" t="n"/>
      <c r="DU55" s="182" t="n"/>
      <c r="DV55" s="182" t="n"/>
      <c r="DW55" s="182" t="n"/>
      <c r="DX55" s="182" t="n"/>
      <c r="DY55" s="182" t="n"/>
      <c r="DZ55" s="182" t="n"/>
      <c r="EA55" s="182" t="n"/>
      <c r="EB55" s="182" t="n"/>
      <c r="EC55" s="182" t="n"/>
      <c r="ED55" s="182" t="n"/>
      <c r="EE55" s="182" t="n"/>
      <c r="EF55" s="182" t="n"/>
      <c r="EG55" s="182" t="n"/>
      <c r="EH55" s="182" t="n"/>
      <c r="EI55" s="182" t="n"/>
      <c r="EJ55" s="182" t="n"/>
      <c r="EK55" s="182" t="n"/>
      <c r="EL55" s="182" t="n"/>
      <c r="EM55" s="182" t="n"/>
      <c r="EN55" s="182" t="n"/>
      <c r="EO55" s="182" t="n"/>
      <c r="EP55" s="182" t="n"/>
      <c r="EQ55" s="182" t="n"/>
      <c r="ER55" s="182" t="n"/>
      <c r="ES55" s="182" t="n"/>
      <c r="ET55" s="182" t="n"/>
      <c r="EU55" s="182" t="n"/>
      <c r="EV55" s="182" t="n"/>
      <c r="EW55" s="182" t="n"/>
      <c r="EX55" s="182" t="n"/>
      <c r="EY55" s="182" t="n"/>
      <c r="EZ55" s="182" t="n"/>
      <c r="FA55" s="182" t="n"/>
      <c r="FB55" s="182" t="n"/>
      <c r="FC55" s="182" t="n"/>
      <c r="FD55" s="182" t="n"/>
      <c r="FE55" s="182" t="n"/>
      <c r="FF55" s="182" t="n"/>
      <c r="FG55" s="182" t="n"/>
      <c r="FH55" s="182" t="n"/>
      <c r="FI55" s="182" t="n"/>
      <c r="FJ55" s="182" t="n"/>
      <c r="FK55" s="182" t="n"/>
      <c r="FL55" s="182" t="n"/>
      <c r="FM55" s="182" t="n"/>
      <c r="FN55" s="182" t="n"/>
      <c r="FO55" s="182" t="n"/>
      <c r="FP55" s="182" t="n"/>
      <c r="FQ55" s="182" t="n"/>
      <c r="FR55" s="182" t="n"/>
      <c r="FS55" s="182" t="n"/>
      <c r="FT55" s="182" t="n"/>
      <c r="FU55" s="182" t="n"/>
      <c r="FV55" s="182" t="n"/>
      <c r="FW55" s="182" t="n"/>
      <c r="FX55" s="182" t="n"/>
      <c r="FY55" s="182" t="n"/>
      <c r="FZ55" s="182" t="n"/>
      <c r="GA55" s="182" t="n"/>
      <c r="GB55" s="182" t="n"/>
      <c r="GC55" s="189" t="n">
        <v>377.25</v>
      </c>
      <c r="GD55" s="182" t="n"/>
      <c r="GE55" s="182" t="n"/>
      <c r="GF55" s="182" t="n"/>
      <c r="GG55" s="182" t="n"/>
      <c r="GH55" s="182" t="n"/>
      <c r="GI55" s="182" t="n"/>
      <c r="GJ55" s="182" t="n"/>
      <c r="GK55" s="182" t="n"/>
      <c r="GL55" s="189" t="n">
        <v>1987.22</v>
      </c>
      <c r="GM55" s="182" t="n"/>
      <c r="GN55" s="182" t="n"/>
      <c r="GO55" s="182" t="n"/>
      <c r="GP55" s="182" t="n"/>
      <c r="GQ55" s="182" t="n"/>
      <c r="GR55" s="184" t="n"/>
      <c r="GS55" s="182" t="n"/>
      <c r="GT55" s="185">
        <f>SUM(F55:GS55)</f>
        <v/>
      </c>
      <c r="GU55" s="186">
        <f>E55-GT55</f>
        <v/>
      </c>
    </row>
    <row r="56" ht="18" customHeight="1">
      <c r="A56" s="5" t="n">
        <v>55</v>
      </c>
      <c r="B56" s="179" t="n">
        <v>44740</v>
      </c>
      <c r="C56" s="68" t="inlineStr">
        <is>
          <t>2-053-68444</t>
        </is>
      </c>
      <c r="D56" s="180" t="n">
        <v>44721</v>
      </c>
      <c r="E56" s="181" t="n">
        <v>2265.35</v>
      </c>
      <c r="F56" s="182" t="n"/>
      <c r="G56" s="182" t="n"/>
      <c r="H56" s="182" t="n"/>
      <c r="I56" s="182" t="n"/>
      <c r="J56" s="182" t="n"/>
      <c r="K56" s="182" t="n"/>
      <c r="L56" s="182" t="n"/>
      <c r="M56" s="182" t="n"/>
      <c r="N56" s="182" t="n"/>
      <c r="O56" s="182" t="n"/>
      <c r="P56" s="182" t="n"/>
      <c r="Q56" s="182" t="n"/>
      <c r="R56" s="182" t="n"/>
      <c r="S56" s="182" t="n"/>
      <c r="T56" s="182" t="n"/>
      <c r="U56" s="182" t="n"/>
      <c r="V56" s="182" t="n"/>
      <c r="W56" s="182" t="n"/>
      <c r="X56" s="182" t="n"/>
      <c r="Y56" s="182" t="n"/>
      <c r="Z56" s="182" t="n"/>
      <c r="AA56" s="182" t="n"/>
      <c r="AB56" s="182" t="n"/>
      <c r="AC56" s="182" t="n"/>
      <c r="AD56" s="182" t="n"/>
      <c r="AE56" s="182" t="n"/>
      <c r="AF56" s="182" t="n"/>
      <c r="AG56" s="182" t="n"/>
      <c r="AH56" s="182" t="n"/>
      <c r="AI56" s="182" t="n"/>
      <c r="AJ56" s="189" t="n">
        <v>489.75</v>
      </c>
      <c r="AK56" s="182" t="n"/>
      <c r="AL56" s="182" t="n"/>
      <c r="AM56" s="182" t="n"/>
      <c r="AN56" s="182" t="n"/>
      <c r="AO56" s="182" t="n"/>
      <c r="AP56" s="182" t="n"/>
      <c r="AQ56" s="182" t="n"/>
      <c r="AR56" s="182" t="n"/>
      <c r="AS56" s="182" t="n"/>
      <c r="AT56" s="182" t="n"/>
      <c r="AU56" s="182" t="n"/>
      <c r="AV56" s="182" t="n"/>
      <c r="AW56" s="182" t="n"/>
      <c r="AX56" s="182" t="n"/>
      <c r="AY56" s="182" t="n"/>
      <c r="AZ56" s="182" t="n"/>
      <c r="BA56" s="182" t="n"/>
      <c r="BB56" s="182" t="n"/>
      <c r="BC56" s="182" t="n"/>
      <c r="BD56" s="182" t="n"/>
      <c r="BE56" s="182" t="n"/>
      <c r="BF56" s="182" t="n"/>
      <c r="BG56" s="182" t="n"/>
      <c r="BH56" s="182" t="n"/>
      <c r="BI56" s="182" t="n"/>
      <c r="BJ56" s="182" t="n"/>
      <c r="BK56" s="182" t="n"/>
      <c r="BL56" s="182" t="n"/>
      <c r="BM56" s="182" t="n"/>
      <c r="BN56" s="182" t="n"/>
      <c r="BO56" s="182" t="n"/>
      <c r="BP56" s="182" t="n"/>
      <c r="BQ56" s="182" t="n"/>
      <c r="BR56" s="182" t="n"/>
      <c r="BS56" s="182" t="n"/>
      <c r="BT56" s="182" t="n"/>
      <c r="BU56" s="182" t="n"/>
      <c r="BV56" s="182" t="n"/>
      <c r="BW56" s="182" t="n"/>
      <c r="BX56" s="182" t="n"/>
      <c r="BY56" s="182" t="n"/>
      <c r="BZ56" s="182" t="n"/>
      <c r="CA56" s="182" t="n"/>
      <c r="CB56" s="182" t="n"/>
      <c r="CC56" s="182" t="n"/>
      <c r="CD56" s="182" t="n"/>
      <c r="CE56" s="182" t="n"/>
      <c r="CF56" s="182" t="n"/>
      <c r="CG56" s="182" t="n"/>
      <c r="CH56" s="182" t="n"/>
      <c r="CI56" s="182" t="n"/>
      <c r="CJ56" s="182" t="n"/>
      <c r="CK56" s="182" t="n"/>
      <c r="CL56" s="182" t="n"/>
      <c r="CM56" s="182" t="n"/>
      <c r="CN56" s="182" t="n"/>
      <c r="CO56" s="182" t="n"/>
      <c r="CP56" s="182" t="n"/>
      <c r="CQ56" s="182" t="n"/>
      <c r="CR56" s="182" t="n"/>
      <c r="CS56" s="182" t="n"/>
      <c r="CT56" s="182" t="n"/>
      <c r="CU56" s="182" t="n"/>
      <c r="CV56" s="182" t="n"/>
      <c r="CW56" s="182" t="n"/>
      <c r="CX56" s="182" t="n"/>
      <c r="CY56" s="182" t="n"/>
      <c r="CZ56" s="182" t="n"/>
      <c r="DA56" s="182" t="n"/>
      <c r="DB56" s="182" t="n"/>
      <c r="DC56" s="182" t="n"/>
      <c r="DD56" s="182" t="n"/>
      <c r="DE56" s="182" t="n"/>
      <c r="DF56" s="182" t="n"/>
      <c r="DG56" s="182" t="n"/>
      <c r="DH56" s="182" t="n"/>
      <c r="DI56" s="182" t="n"/>
      <c r="DJ56" s="189" t="n">
        <v>39.75</v>
      </c>
      <c r="DK56" s="182" t="n"/>
      <c r="DL56" s="182" t="n"/>
      <c r="DM56" s="189" t="n">
        <v>39.75</v>
      </c>
      <c r="DN56" s="189" t="n">
        <v>1343.85</v>
      </c>
      <c r="DO56" s="182" t="n"/>
      <c r="DP56" s="182" t="n"/>
      <c r="DQ56" s="182" t="n"/>
      <c r="DR56" s="182" t="n"/>
      <c r="DS56" s="182" t="n"/>
      <c r="DT56" s="182" t="n"/>
      <c r="DU56" s="182" t="n"/>
      <c r="DV56" s="182" t="n"/>
      <c r="DW56" s="182" t="n"/>
      <c r="DX56" s="182" t="n"/>
      <c r="DY56" s="182" t="n"/>
      <c r="DZ56" s="182" t="n"/>
      <c r="EA56" s="182" t="n"/>
      <c r="EB56" s="182" t="n"/>
      <c r="EC56" s="182" t="n"/>
      <c r="ED56" s="182" t="n"/>
      <c r="EE56" s="182" t="n"/>
      <c r="EF56" s="182" t="n"/>
      <c r="EG56" s="182" t="n"/>
      <c r="EH56" s="182" t="n"/>
      <c r="EI56" s="182" t="n"/>
      <c r="EJ56" s="182" t="n"/>
      <c r="EK56" s="182" t="n"/>
      <c r="EL56" s="182" t="n"/>
      <c r="EM56" s="182" t="n"/>
      <c r="EN56" s="182" t="n"/>
      <c r="EO56" s="182" t="n"/>
      <c r="EP56" s="182" t="n"/>
      <c r="EQ56" s="182" t="n"/>
      <c r="ER56" s="182" t="n"/>
      <c r="ES56" s="182" t="n"/>
      <c r="ET56" s="182" t="n"/>
      <c r="EU56" s="182" t="n"/>
      <c r="EV56" s="182" t="n"/>
      <c r="EW56" s="182" t="n"/>
      <c r="EX56" s="182" t="n"/>
      <c r="EY56" s="182" t="n"/>
      <c r="EZ56" s="182" t="n"/>
      <c r="FA56" s="182" t="n"/>
      <c r="FB56" s="182" t="n"/>
      <c r="FC56" s="182" t="n"/>
      <c r="FD56" s="182" t="n"/>
      <c r="FE56" s="182" t="n"/>
      <c r="FF56" s="182" t="n"/>
      <c r="FG56" s="182" t="n"/>
      <c r="FH56" s="182" t="n"/>
      <c r="FI56" s="182" t="n"/>
      <c r="FJ56" s="182" t="n"/>
      <c r="FK56" s="182" t="n"/>
      <c r="FL56" s="182" t="n"/>
      <c r="FM56" s="182" t="n"/>
      <c r="FN56" s="182" t="n"/>
      <c r="FO56" s="182" t="n"/>
      <c r="FP56" s="182" t="n"/>
      <c r="FQ56" s="182" t="n"/>
      <c r="FR56" s="182" t="n"/>
      <c r="FS56" s="182" t="n"/>
      <c r="FT56" s="182" t="n"/>
      <c r="FU56" s="182" t="n"/>
      <c r="FV56" s="182" t="n"/>
      <c r="FW56" s="182" t="n"/>
      <c r="FX56" s="182" t="n"/>
      <c r="FY56" s="182" t="n"/>
      <c r="FZ56" s="182" t="n"/>
      <c r="GA56" s="182" t="n"/>
      <c r="GB56" s="182" t="n"/>
      <c r="GC56" s="182" t="n"/>
      <c r="GD56" s="182" t="n"/>
      <c r="GE56" s="182" t="n"/>
      <c r="GF56" s="182" t="n"/>
      <c r="GG56" s="182" t="n"/>
      <c r="GH56" s="182" t="n"/>
      <c r="GI56" s="182" t="n"/>
      <c r="GJ56" s="182" t="n"/>
      <c r="GK56" s="182" t="n"/>
      <c r="GL56" s="182" t="n"/>
      <c r="GM56" s="182" t="n"/>
      <c r="GN56" s="182" t="n"/>
      <c r="GO56" s="182" t="n"/>
      <c r="GP56" s="182" t="n"/>
      <c r="GQ56" s="182" t="n"/>
      <c r="GR56" s="184" t="n"/>
      <c r="GS56" s="189" t="n">
        <v>352.25</v>
      </c>
      <c r="GT56" s="185">
        <f>SUM(F56:GS56)</f>
        <v/>
      </c>
      <c r="GU56" s="186">
        <f>E56-GT56</f>
        <v/>
      </c>
    </row>
    <row r="57" ht="18" customHeight="1">
      <c r="A57" s="5" t="n">
        <v>56</v>
      </c>
      <c r="B57" s="179" t="n">
        <v>44740</v>
      </c>
      <c r="C57" s="68" t="inlineStr">
        <is>
          <t>2-054-17142</t>
        </is>
      </c>
      <c r="D57" s="180" t="n">
        <v>44722</v>
      </c>
      <c r="E57" s="181" t="n">
        <v>994.5</v>
      </c>
      <c r="F57" s="182" t="n"/>
      <c r="G57" s="182" t="n"/>
      <c r="H57" s="182" t="n"/>
      <c r="I57" s="182" t="n"/>
      <c r="J57" s="182" t="n"/>
      <c r="K57" s="182" t="n"/>
      <c r="L57" s="182" t="n"/>
      <c r="M57" s="182" t="n"/>
      <c r="N57" s="182" t="n"/>
      <c r="O57" s="182" t="n"/>
      <c r="P57" s="182" t="n"/>
      <c r="Q57" s="182" t="n"/>
      <c r="R57" s="182" t="n"/>
      <c r="S57" s="182" t="n"/>
      <c r="T57" s="182" t="n"/>
      <c r="U57" s="182" t="n"/>
      <c r="V57" s="182" t="n"/>
      <c r="W57" s="182" t="n"/>
      <c r="X57" s="182" t="n"/>
      <c r="Y57" s="182" t="n"/>
      <c r="Z57" s="182" t="n"/>
      <c r="AA57" s="182" t="n"/>
      <c r="AB57" s="182" t="n"/>
      <c r="AC57" s="182" t="n"/>
      <c r="AD57" s="182" t="n"/>
      <c r="AE57" s="182" t="n"/>
      <c r="AF57" s="182" t="n"/>
      <c r="AG57" s="182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182" t="n"/>
      <c r="AS57" s="182" t="n"/>
      <c r="AT57" s="182" t="n"/>
      <c r="AU57" s="182" t="n"/>
      <c r="AV57" s="182" t="n"/>
      <c r="AW57" s="182" t="n"/>
      <c r="AX57" s="182" t="n"/>
      <c r="AY57" s="182" t="n"/>
      <c r="AZ57" s="182" t="n"/>
      <c r="BA57" s="182" t="n"/>
      <c r="BB57" s="182" t="n"/>
      <c r="BC57" s="182" t="n"/>
      <c r="BD57" s="182" t="n"/>
      <c r="BE57" s="182" t="n"/>
      <c r="BF57" s="182" t="n"/>
      <c r="BG57" s="182" t="n"/>
      <c r="BH57" s="182" t="n"/>
      <c r="BI57" s="182" t="n"/>
      <c r="BJ57" s="182" t="n"/>
      <c r="BK57" s="182" t="n"/>
      <c r="BL57" s="182" t="n"/>
      <c r="BM57" s="182" t="n"/>
      <c r="BN57" s="182" t="n"/>
      <c r="BO57" s="182" t="n"/>
      <c r="BP57" s="182" t="n"/>
      <c r="BQ57" s="182" t="n"/>
      <c r="BR57" s="182" t="n"/>
      <c r="BS57" s="182" t="n"/>
      <c r="BT57" s="182" t="n"/>
      <c r="BU57" s="182" t="n"/>
      <c r="BV57" s="182" t="n"/>
      <c r="BW57" s="182" t="n"/>
      <c r="BX57" s="182" t="n"/>
      <c r="BY57" s="182" t="n"/>
      <c r="BZ57" s="182" t="n"/>
      <c r="CA57" s="182" t="n"/>
      <c r="CB57" s="182" t="n"/>
      <c r="CC57" s="182" t="n"/>
      <c r="CD57" s="182" t="n"/>
      <c r="CE57" s="182" t="n"/>
      <c r="CF57" s="182" t="n"/>
      <c r="CG57" s="182" t="n"/>
      <c r="CH57" s="182" t="n"/>
      <c r="CI57" s="182" t="n"/>
      <c r="CJ57" s="182" t="n"/>
      <c r="CK57" s="182" t="n"/>
      <c r="CL57" s="182" t="n"/>
      <c r="CM57" s="182" t="n"/>
      <c r="CN57" s="182" t="n"/>
      <c r="CO57" s="182" t="n"/>
      <c r="CP57" s="182" t="n"/>
      <c r="CQ57" s="182" t="n"/>
      <c r="CR57" s="182" t="n"/>
      <c r="CS57" s="182" t="n"/>
      <c r="CT57" s="182" t="n"/>
      <c r="CU57" s="182" t="n"/>
      <c r="CV57" s="182" t="n"/>
      <c r="CW57" s="182" t="n"/>
      <c r="CX57" s="182" t="n"/>
      <c r="CY57" s="182" t="n"/>
      <c r="CZ57" s="182" t="n"/>
      <c r="DA57" s="182" t="n"/>
      <c r="DB57" s="182" t="n"/>
      <c r="DC57" s="182" t="n"/>
      <c r="DD57" s="182" t="n"/>
      <c r="DE57" s="189">
        <f>497.25+497.25</f>
        <v/>
      </c>
      <c r="DF57" s="182" t="n"/>
      <c r="DG57" s="182" t="n"/>
      <c r="DH57" s="182" t="n"/>
      <c r="DI57" s="182" t="n"/>
      <c r="DJ57" s="182" t="n"/>
      <c r="DK57" s="182" t="n"/>
      <c r="DL57" s="182" t="n"/>
      <c r="DM57" s="182" t="n"/>
      <c r="DN57" s="182" t="n"/>
      <c r="DO57" s="182" t="n"/>
      <c r="DP57" s="182" t="n"/>
      <c r="DQ57" s="182" t="n"/>
      <c r="DR57" s="182" t="n"/>
      <c r="DS57" s="182" t="n"/>
      <c r="DT57" s="182" t="n"/>
      <c r="DU57" s="182" t="n"/>
      <c r="DV57" s="182" t="n"/>
      <c r="DW57" s="182" t="n"/>
      <c r="DX57" s="182" t="n"/>
      <c r="DY57" s="182" t="n"/>
      <c r="DZ57" s="182" t="n"/>
      <c r="EA57" s="182" t="n"/>
      <c r="EB57" s="182" t="n"/>
      <c r="EC57" s="182" t="n"/>
      <c r="ED57" s="182" t="n"/>
      <c r="EE57" s="182" t="n"/>
      <c r="EF57" s="182" t="n"/>
      <c r="EG57" s="182" t="n"/>
      <c r="EH57" s="182" t="n"/>
      <c r="EI57" s="182" t="n"/>
      <c r="EJ57" s="182" t="n"/>
      <c r="EK57" s="182" t="n"/>
      <c r="EL57" s="182" t="n"/>
      <c r="EM57" s="182" t="n"/>
      <c r="EN57" s="182" t="n"/>
      <c r="EO57" s="182" t="n"/>
      <c r="EP57" s="182" t="n"/>
      <c r="EQ57" s="182" t="n"/>
      <c r="ER57" s="182" t="n"/>
      <c r="ES57" s="182" t="n"/>
      <c r="ET57" s="182" t="n"/>
      <c r="EU57" s="182" t="n"/>
      <c r="EV57" s="182" t="n"/>
      <c r="EW57" s="182" t="n"/>
      <c r="EX57" s="182" t="n"/>
      <c r="EY57" s="182" t="n"/>
      <c r="EZ57" s="182" t="n"/>
      <c r="FA57" s="182" t="n"/>
      <c r="FB57" s="182" t="n"/>
      <c r="FC57" s="182" t="n"/>
      <c r="FD57" s="182" t="n"/>
      <c r="FE57" s="182" t="n"/>
      <c r="FF57" s="182" t="n"/>
      <c r="FG57" s="182" t="n"/>
      <c r="FH57" s="182" t="n"/>
      <c r="FI57" s="182" t="n"/>
      <c r="FJ57" s="182" t="n"/>
      <c r="FK57" s="182" t="n"/>
      <c r="FL57" s="182" t="n"/>
      <c r="FM57" s="182" t="n"/>
      <c r="FN57" s="182" t="n"/>
      <c r="FO57" s="182" t="n"/>
      <c r="FP57" s="182" t="n"/>
      <c r="FQ57" s="182" t="n"/>
      <c r="FR57" s="182" t="n"/>
      <c r="FS57" s="182" t="n"/>
      <c r="FT57" s="182" t="n"/>
      <c r="FU57" s="182" t="n"/>
      <c r="FV57" s="182" t="n"/>
      <c r="FW57" s="182" t="n"/>
      <c r="FX57" s="182" t="n"/>
      <c r="FY57" s="182" t="n"/>
      <c r="FZ57" s="182" t="n"/>
      <c r="GA57" s="182" t="n"/>
      <c r="GB57" s="182" t="n"/>
      <c r="GC57" s="182" t="n"/>
      <c r="GD57" s="182" t="n"/>
      <c r="GE57" s="182" t="n"/>
      <c r="GF57" s="182" t="n"/>
      <c r="GG57" s="182" t="n"/>
      <c r="GH57" s="182" t="n"/>
      <c r="GI57" s="182" t="n"/>
      <c r="GJ57" s="182" t="n"/>
      <c r="GK57" s="182" t="n"/>
      <c r="GL57" s="182" t="n"/>
      <c r="GM57" s="182" t="n"/>
      <c r="GN57" s="182" t="n"/>
      <c r="GO57" s="182" t="n"/>
      <c r="GP57" s="182" t="n"/>
      <c r="GQ57" s="182" t="n"/>
      <c r="GR57" s="184" t="n"/>
      <c r="GS57" s="182" t="n"/>
      <c r="GT57" s="185">
        <f>SUM(F57:GS57)</f>
        <v/>
      </c>
      <c r="GU57" s="186">
        <f>E57-GT57</f>
        <v/>
      </c>
    </row>
    <row r="58" ht="18" customHeight="1">
      <c r="A58" s="5" t="n">
        <v>57</v>
      </c>
      <c r="B58" s="179" t="n">
        <v>44740</v>
      </c>
      <c r="C58" s="68" t="inlineStr">
        <is>
          <t>2-055-61422</t>
        </is>
      </c>
      <c r="D58" s="180" t="n">
        <v>44727</v>
      </c>
      <c r="E58" s="181" t="n">
        <v>797.4</v>
      </c>
      <c r="F58" s="182" t="n"/>
      <c r="G58" s="182" t="n"/>
      <c r="H58" s="182" t="n"/>
      <c r="I58" s="182" t="n"/>
      <c r="J58" s="182" t="n"/>
      <c r="K58" s="182" t="n"/>
      <c r="L58" s="182" t="n"/>
      <c r="M58" s="182" t="n"/>
      <c r="N58" s="182" t="n"/>
      <c r="O58" s="182" t="n"/>
      <c r="P58" s="182" t="n"/>
      <c r="Q58" s="182" t="n"/>
      <c r="R58" s="182" t="n"/>
      <c r="S58" s="182" t="n"/>
      <c r="T58" s="182" t="n"/>
      <c r="U58" s="189" t="n">
        <v>321.79</v>
      </c>
      <c r="V58" s="182" t="n"/>
      <c r="W58" s="182" t="n"/>
      <c r="X58" s="189" t="n">
        <v>39.75</v>
      </c>
      <c r="Y58" s="182" t="n"/>
      <c r="Z58" s="182" t="n"/>
      <c r="AA58" s="182" t="n"/>
      <c r="AB58" s="182" t="n"/>
      <c r="AC58" s="182" t="n"/>
      <c r="AD58" s="182" t="n"/>
      <c r="AE58" s="182" t="n"/>
      <c r="AF58" s="182" t="n"/>
      <c r="AG58" s="182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182" t="n"/>
      <c r="AS58" s="182" t="n"/>
      <c r="AT58" s="182" t="n"/>
      <c r="AU58" s="182" t="n"/>
      <c r="AV58" s="182" t="n"/>
      <c r="AW58" s="182" t="n"/>
      <c r="AX58" s="182" t="n"/>
      <c r="AY58" s="182" t="n"/>
      <c r="AZ58" s="182" t="n"/>
      <c r="BA58" s="182" t="n"/>
      <c r="BB58" s="182" t="n"/>
      <c r="BC58" s="182" t="n"/>
      <c r="BD58" s="182" t="n"/>
      <c r="BE58" s="182" t="n"/>
      <c r="BF58" s="182" t="n"/>
      <c r="BG58" s="182" t="n"/>
      <c r="BH58" s="182" t="n"/>
      <c r="BI58" s="182" t="n"/>
      <c r="BJ58" s="182" t="n"/>
      <c r="BK58" s="182" t="n"/>
      <c r="BL58" s="182" t="n"/>
      <c r="BM58" s="182" t="n"/>
      <c r="BN58" s="182" t="n"/>
      <c r="BO58" s="182" t="n"/>
      <c r="BP58" s="182" t="n"/>
      <c r="BQ58" s="182" t="n"/>
      <c r="BR58" s="182" t="n"/>
      <c r="BS58" s="182" t="n"/>
      <c r="BT58" s="182" t="n"/>
      <c r="BU58" s="182" t="n"/>
      <c r="BV58" s="182" t="n"/>
      <c r="BW58" s="182" t="n"/>
      <c r="BX58" s="182" t="n"/>
      <c r="BY58" s="182" t="n"/>
      <c r="BZ58" s="182" t="n"/>
      <c r="CA58" s="182" t="n"/>
      <c r="CB58" s="182" t="n"/>
      <c r="CC58" s="182" t="n"/>
      <c r="CD58" s="182" t="n"/>
      <c r="CE58" s="182" t="n"/>
      <c r="CF58" s="182" t="n"/>
      <c r="CG58" s="182" t="n"/>
      <c r="CH58" s="182" t="n"/>
      <c r="CI58" s="182" t="n"/>
      <c r="CJ58" s="182" t="n"/>
      <c r="CK58" s="182" t="n"/>
      <c r="CL58" s="182" t="n"/>
      <c r="CM58" s="182" t="n"/>
      <c r="CN58" s="182" t="n"/>
      <c r="CO58" s="182" t="n"/>
      <c r="CP58" s="182" t="n"/>
      <c r="CQ58" s="182" t="n"/>
      <c r="CR58" s="182" t="n"/>
      <c r="CS58" s="182" t="n"/>
      <c r="CT58" s="182" t="n"/>
      <c r="CU58" s="182" t="n"/>
      <c r="CV58" s="182" t="n"/>
      <c r="CW58" s="182" t="n"/>
      <c r="CX58" s="182" t="n"/>
      <c r="CY58" s="182" t="n"/>
      <c r="CZ58" s="182" t="n"/>
      <c r="DA58" s="182" t="n"/>
      <c r="DB58" s="182" t="n"/>
      <c r="DC58" s="182" t="n"/>
      <c r="DD58" s="189" t="n">
        <v>197.16</v>
      </c>
      <c r="DE58" s="182" t="n"/>
      <c r="DF58" s="182" t="n"/>
      <c r="DG58" s="182" t="n"/>
      <c r="DH58" s="182" t="n"/>
      <c r="DI58" s="182" t="n"/>
      <c r="DJ58" s="189" t="n">
        <v>197.15</v>
      </c>
      <c r="DK58" s="182" t="n"/>
      <c r="DL58" s="182" t="n"/>
      <c r="DM58" s="189" t="n">
        <v>41.55</v>
      </c>
      <c r="DN58" s="182" t="n"/>
      <c r="DO58" s="182" t="n"/>
      <c r="DP58" s="182" t="n"/>
      <c r="DQ58" s="182" t="n"/>
      <c r="DR58" s="182" t="n"/>
      <c r="DS58" s="182" t="n"/>
      <c r="DT58" s="182" t="n"/>
      <c r="DU58" s="182" t="n"/>
      <c r="DV58" s="182" t="n"/>
      <c r="DW58" s="182" t="n"/>
      <c r="DX58" s="182" t="n"/>
      <c r="DY58" s="182" t="n"/>
      <c r="DZ58" s="182" t="n"/>
      <c r="EA58" s="182" t="n"/>
      <c r="EB58" s="182" t="n"/>
      <c r="EC58" s="182" t="n"/>
      <c r="ED58" s="182" t="n"/>
      <c r="EE58" s="182" t="n"/>
      <c r="EF58" s="182" t="n"/>
      <c r="EG58" s="182" t="n"/>
      <c r="EH58" s="182" t="n"/>
      <c r="EI58" s="182" t="n"/>
      <c r="EJ58" s="182" t="n"/>
      <c r="EK58" s="182" t="n"/>
      <c r="EL58" s="182" t="n"/>
      <c r="EM58" s="182" t="n"/>
      <c r="EN58" s="182" t="n"/>
      <c r="EO58" s="182" t="n"/>
      <c r="EP58" s="182" t="n"/>
      <c r="EQ58" s="182" t="n"/>
      <c r="ER58" s="182" t="n"/>
      <c r="ES58" s="182" t="n"/>
      <c r="ET58" s="182" t="n"/>
      <c r="EU58" s="182" t="n"/>
      <c r="EV58" s="182" t="n"/>
      <c r="EW58" s="182" t="n"/>
      <c r="EX58" s="182" t="n"/>
      <c r="EY58" s="182" t="n"/>
      <c r="EZ58" s="182" t="n"/>
      <c r="FA58" s="182" t="n"/>
      <c r="FB58" s="182" t="n"/>
      <c r="FC58" s="182" t="n"/>
      <c r="FD58" s="182" t="n"/>
      <c r="FE58" s="182" t="n"/>
      <c r="FF58" s="182" t="n"/>
      <c r="FG58" s="182" t="n"/>
      <c r="FH58" s="182" t="n"/>
      <c r="FI58" s="182" t="n"/>
      <c r="FJ58" s="182" t="n"/>
      <c r="FK58" s="182" t="n"/>
      <c r="FL58" s="182" t="n"/>
      <c r="FM58" s="182" t="n"/>
      <c r="FN58" s="182" t="n"/>
      <c r="FO58" s="182" t="n"/>
      <c r="FP58" s="182" t="n"/>
      <c r="FQ58" s="182" t="n"/>
      <c r="FR58" s="182" t="n"/>
      <c r="FS58" s="182" t="n"/>
      <c r="FT58" s="182" t="n"/>
      <c r="FU58" s="182" t="n"/>
      <c r="FV58" s="182" t="n"/>
      <c r="FW58" s="182" t="n"/>
      <c r="FX58" s="182" t="n"/>
      <c r="FY58" s="182" t="n"/>
      <c r="FZ58" s="182" t="n"/>
      <c r="GA58" s="182" t="n"/>
      <c r="GB58" s="182" t="n"/>
      <c r="GC58" s="182" t="n"/>
      <c r="GD58" s="182" t="n"/>
      <c r="GE58" s="182" t="n"/>
      <c r="GF58" s="182" t="n"/>
      <c r="GG58" s="182" t="n"/>
      <c r="GH58" s="182" t="n"/>
      <c r="GI58" s="182" t="n"/>
      <c r="GJ58" s="182" t="n"/>
      <c r="GK58" s="182" t="n"/>
      <c r="GL58" s="182" t="n"/>
      <c r="GM58" s="182" t="n"/>
      <c r="GN58" s="182" t="n"/>
      <c r="GO58" s="182" t="n"/>
      <c r="GP58" s="182" t="n"/>
      <c r="GQ58" s="182" t="n"/>
      <c r="GR58" s="184" t="n"/>
      <c r="GS58" s="182" t="n"/>
      <c r="GT58" s="185">
        <f>SUM(F58:GS58)</f>
        <v/>
      </c>
      <c r="GU58" s="186">
        <f>E58-GT58</f>
        <v/>
      </c>
    </row>
    <row r="59" ht="18" customHeight="1">
      <c r="A59" s="5" t="n">
        <v>58</v>
      </c>
      <c r="B59" s="179" t="n">
        <v>44740</v>
      </c>
      <c r="C59" s="68" t="inlineStr">
        <is>
          <t>2-054-74889</t>
        </is>
      </c>
      <c r="D59" s="180" t="n">
        <v>44725</v>
      </c>
      <c r="E59" s="181" t="n">
        <v>3529</v>
      </c>
      <c r="F59" s="189" t="n">
        <v>379.75</v>
      </c>
      <c r="G59" s="182" t="n"/>
      <c r="H59" s="182" t="n"/>
      <c r="I59" s="182" t="n"/>
      <c r="J59" s="182" t="n"/>
      <c r="K59" s="182" t="n"/>
      <c r="L59" s="182" t="n"/>
      <c r="M59" s="182" t="n"/>
      <c r="N59" s="182" t="n"/>
      <c r="O59" s="182" t="n"/>
      <c r="P59" s="182" t="n"/>
      <c r="Q59" s="182" t="n"/>
      <c r="R59" s="189" t="n">
        <v>39.75</v>
      </c>
      <c r="S59" s="182" t="n"/>
      <c r="T59" s="182" t="n"/>
      <c r="U59" s="182" t="n"/>
      <c r="V59" s="182" t="n"/>
      <c r="W59" s="182" t="n"/>
      <c r="X59" s="189" t="n">
        <v>2429.44</v>
      </c>
      <c r="Y59" s="182" t="n"/>
      <c r="Z59" s="182" t="n"/>
      <c r="AA59" s="182" t="n"/>
      <c r="AB59" s="182" t="n"/>
      <c r="AC59" s="182" t="n"/>
      <c r="AD59" s="182" t="n"/>
      <c r="AE59" s="182" t="n"/>
      <c r="AF59" s="182" t="n"/>
      <c r="AG59" s="182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182" t="n"/>
      <c r="AS59" s="182" t="n"/>
      <c r="AT59" s="182" t="n"/>
      <c r="AU59" s="182" t="n"/>
      <c r="AV59" s="182" t="n"/>
      <c r="AW59" s="182" t="n"/>
      <c r="AX59" s="182" t="n"/>
      <c r="AY59" s="182" t="n"/>
      <c r="AZ59" s="182" t="n"/>
      <c r="BA59" s="182" t="n"/>
      <c r="BB59" s="182" t="n"/>
      <c r="BC59" s="182" t="n"/>
      <c r="BD59" s="182" t="n"/>
      <c r="BE59" s="182" t="n"/>
      <c r="BF59" s="182" t="n"/>
      <c r="BG59" s="182" t="n"/>
      <c r="BH59" s="182" t="n"/>
      <c r="BI59" s="182" t="n"/>
      <c r="BJ59" s="182" t="n"/>
      <c r="BK59" s="182" t="n"/>
      <c r="BL59" s="182" t="n"/>
      <c r="BM59" s="182" t="n"/>
      <c r="BN59" s="182" t="n"/>
      <c r="BO59" s="182" t="n"/>
      <c r="BP59" s="182" t="n"/>
      <c r="BQ59" s="182" t="n"/>
      <c r="BR59" s="182" t="n"/>
      <c r="BS59" s="182" t="n"/>
      <c r="BT59" s="182" t="n"/>
      <c r="BU59" s="182" t="n"/>
      <c r="BV59" s="182" t="n"/>
      <c r="BW59" s="182" t="n"/>
      <c r="BX59" s="182" t="n"/>
      <c r="BY59" s="182" t="n"/>
      <c r="BZ59" s="182" t="n"/>
      <c r="CA59" s="182" t="n"/>
      <c r="CB59" s="182" t="n"/>
      <c r="CC59" s="182" t="n"/>
      <c r="CD59" s="182" t="n"/>
      <c r="CE59" s="182" t="n"/>
      <c r="CF59" s="182" t="n"/>
      <c r="CG59" s="182" t="n"/>
      <c r="CH59" s="182" t="n"/>
      <c r="CI59" s="182" t="n"/>
      <c r="CJ59" s="182" t="n"/>
      <c r="CK59" s="182" t="n"/>
      <c r="CL59" s="182" t="n"/>
      <c r="CM59" s="182" t="n"/>
      <c r="CN59" s="182" t="n"/>
      <c r="CO59" s="182" t="n"/>
      <c r="CP59" s="182" t="n"/>
      <c r="CQ59" s="182" t="n"/>
      <c r="CR59" s="182" t="n"/>
      <c r="CS59" s="182" t="n"/>
      <c r="CT59" s="182" t="n"/>
      <c r="CU59" s="182" t="n"/>
      <c r="CV59" s="182" t="n"/>
      <c r="CW59" s="189" t="n">
        <v>39.75</v>
      </c>
      <c r="CX59" s="182" t="n"/>
      <c r="CY59" s="182" t="n"/>
      <c r="CZ59" s="182" t="n"/>
      <c r="DA59" s="182" t="n"/>
      <c r="DB59" s="182" t="n"/>
      <c r="DC59" s="182" t="n"/>
      <c r="DD59" s="182" t="n"/>
      <c r="DE59" s="182" t="n"/>
      <c r="DF59" s="182" t="n"/>
      <c r="DG59" s="182" t="n"/>
      <c r="DH59" s="182" t="n"/>
      <c r="DI59" s="182" t="n"/>
      <c r="DJ59" s="182" t="n"/>
      <c r="DK59" s="182" t="n"/>
      <c r="DL59" s="182" t="n"/>
      <c r="DM59" s="182" t="n"/>
      <c r="DN59" s="182" t="n"/>
      <c r="DO59" s="182" t="n"/>
      <c r="DP59" s="182" t="n"/>
      <c r="DQ59" s="182" t="n"/>
      <c r="DR59" s="182" t="n"/>
      <c r="DS59" s="182" t="n"/>
      <c r="DT59" s="182" t="n"/>
      <c r="DU59" s="182" t="n"/>
      <c r="DV59" s="182" t="n"/>
      <c r="DW59" s="182" t="n"/>
      <c r="DX59" s="182" t="n"/>
      <c r="DY59" s="182" t="n"/>
      <c r="DZ59" s="182" t="n"/>
      <c r="EA59" s="182" t="n"/>
      <c r="EB59" s="182" t="n"/>
      <c r="EC59" s="182" t="n"/>
      <c r="ED59" s="182" t="n"/>
      <c r="EE59" s="182" t="n"/>
      <c r="EF59" s="182" t="n"/>
      <c r="EG59" s="182" t="n"/>
      <c r="EH59" s="182" t="n"/>
      <c r="EI59" s="182" t="n"/>
      <c r="EJ59" s="182" t="n"/>
      <c r="EK59" s="189" t="n">
        <v>35.21</v>
      </c>
      <c r="EL59" s="182" t="n"/>
      <c r="EM59" s="182" t="n"/>
      <c r="EN59" s="182" t="n"/>
      <c r="EO59" s="182" t="n"/>
      <c r="EP59" s="182" t="n"/>
      <c r="EQ59" s="182" t="n"/>
      <c r="ER59" s="182" t="n"/>
      <c r="ES59" s="182" t="n"/>
      <c r="ET59" s="182" t="n"/>
      <c r="EU59" s="182" t="n"/>
      <c r="EV59" s="182" t="n"/>
      <c r="EW59" s="182" t="n"/>
      <c r="EX59" s="182" t="n"/>
      <c r="EY59" s="182" t="n"/>
      <c r="EZ59" s="182" t="n"/>
      <c r="FA59" s="182" t="n"/>
      <c r="FB59" s="182" t="n"/>
      <c r="FC59" s="182" t="n"/>
      <c r="FD59" s="182" t="n"/>
      <c r="FE59" s="182" t="n"/>
      <c r="FF59" s="182" t="n"/>
      <c r="FG59" s="182" t="n"/>
      <c r="FH59" s="182" t="n"/>
      <c r="FI59" s="182" t="n"/>
      <c r="FJ59" s="182" t="n"/>
      <c r="FK59" s="182" t="n"/>
      <c r="FL59" s="182" t="n"/>
      <c r="FM59" s="182" t="n"/>
      <c r="FN59" s="182" t="n"/>
      <c r="FO59" s="182" t="n"/>
      <c r="FP59" s="182" t="n"/>
      <c r="FQ59" s="182" t="n"/>
      <c r="FR59" s="182" t="n"/>
      <c r="FS59" s="182" t="n"/>
      <c r="FT59" s="182" t="n"/>
      <c r="FU59" s="182" t="n"/>
      <c r="FV59" s="182" t="n"/>
      <c r="FW59" s="182" t="n"/>
      <c r="FX59" s="182" t="n"/>
      <c r="FY59" s="182" t="n"/>
      <c r="FZ59" s="182" t="n"/>
      <c r="GA59" s="182" t="n"/>
      <c r="GB59" s="182" t="n"/>
      <c r="GC59" s="182" t="n"/>
      <c r="GD59" s="182" t="n"/>
      <c r="GE59" s="182" t="n"/>
      <c r="GF59" s="182" t="n"/>
      <c r="GG59" s="182" t="n"/>
      <c r="GH59" s="182" t="n"/>
      <c r="GI59" s="182" t="n"/>
      <c r="GJ59" s="189" t="n">
        <v>605.1</v>
      </c>
      <c r="GK59" s="182" t="n"/>
      <c r="GL59" s="182" t="n"/>
      <c r="GM59" s="182" t="n"/>
      <c r="GN59" s="182" t="n"/>
      <c r="GO59" s="182" t="n"/>
      <c r="GP59" s="182" t="n"/>
      <c r="GQ59" s="182" t="n"/>
      <c r="GR59" s="184" t="n"/>
      <c r="GS59" s="182" t="n"/>
      <c r="GT59" s="185">
        <f>SUM(F59:GS59)</f>
        <v/>
      </c>
      <c r="GU59" s="186">
        <f>E59-GT59</f>
        <v/>
      </c>
    </row>
    <row r="60" ht="18" customHeight="1">
      <c r="A60" s="5" t="n">
        <v>59</v>
      </c>
      <c r="B60" s="179" t="n">
        <v>44740</v>
      </c>
      <c r="C60" s="68" t="inlineStr">
        <is>
          <t>2-055-21724</t>
        </is>
      </c>
      <c r="D60" s="180" t="n">
        <v>44726</v>
      </c>
      <c r="E60" s="181" t="n">
        <v>1211.86</v>
      </c>
      <c r="F60" s="182" t="n"/>
      <c r="G60" s="182" t="n"/>
      <c r="H60" s="182" t="n"/>
      <c r="I60" s="182" t="n"/>
      <c r="J60" s="182" t="n"/>
      <c r="K60" s="182" t="n"/>
      <c r="L60" s="182" t="n"/>
      <c r="M60" s="189" t="n">
        <v>14.22</v>
      </c>
      <c r="N60" s="182" t="n"/>
      <c r="O60" s="182" t="n"/>
      <c r="P60" s="182" t="n"/>
      <c r="Q60" s="182" t="n"/>
      <c r="R60" s="182" t="n"/>
      <c r="S60" s="182" t="n"/>
      <c r="T60" s="182" t="n"/>
      <c r="U60" s="182" t="n"/>
      <c r="V60" s="182" t="n"/>
      <c r="W60" s="182" t="n"/>
      <c r="X60" s="182" t="n"/>
      <c r="Y60" s="182" t="n"/>
      <c r="Z60" s="182" t="n"/>
      <c r="AA60" s="182" t="n"/>
      <c r="AB60" s="182" t="n"/>
      <c r="AC60" s="182" t="n"/>
      <c r="AD60" s="182" t="n"/>
      <c r="AE60" s="182" t="n"/>
      <c r="AF60" s="182" t="n"/>
      <c r="AG60" s="182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9" t="n">
        <v>59.87</v>
      </c>
      <c r="AR60" s="182" t="n"/>
      <c r="AS60" s="182" t="n"/>
      <c r="AT60" s="182" t="n"/>
      <c r="AU60" s="189" t="n">
        <v>984.5599999999999</v>
      </c>
      <c r="AV60" s="182" t="n"/>
      <c r="AW60" s="182" t="n"/>
      <c r="AX60" s="182" t="n"/>
      <c r="AY60" s="182" t="n"/>
      <c r="AZ60" s="182" t="n"/>
      <c r="BA60" s="182" t="n"/>
      <c r="BB60" s="182" t="n"/>
      <c r="BC60" s="182" t="n"/>
      <c r="BD60" s="182" t="n"/>
      <c r="BE60" s="182" t="n"/>
      <c r="BF60" s="189" t="n">
        <v>111.38</v>
      </c>
      <c r="BG60" s="182" t="n"/>
      <c r="BH60" s="182" t="n"/>
      <c r="BI60" s="182" t="n"/>
      <c r="BJ60" s="182" t="n"/>
      <c r="BK60" s="182" t="n"/>
      <c r="BL60" s="182" t="n"/>
      <c r="BM60" s="182" t="n"/>
      <c r="BN60" s="182" t="n"/>
      <c r="BO60" s="182" t="n"/>
      <c r="BP60" s="182" t="n"/>
      <c r="BQ60" s="182" t="n"/>
      <c r="BR60" s="182" t="n"/>
      <c r="BS60" s="182" t="n"/>
      <c r="BT60" s="182" t="n"/>
      <c r="BU60" s="182" t="n"/>
      <c r="BV60" s="182" t="n"/>
      <c r="BW60" s="182" t="n"/>
      <c r="BX60" s="182" t="n"/>
      <c r="BY60" s="182" t="n"/>
      <c r="BZ60" s="182" t="n"/>
      <c r="CA60" s="182" t="n"/>
      <c r="CB60" s="182" t="n"/>
      <c r="CC60" s="182" t="n"/>
      <c r="CD60" s="182" t="n"/>
      <c r="CE60" s="182" t="n"/>
      <c r="CF60" s="182" t="n"/>
      <c r="CG60" s="182" t="n"/>
      <c r="CH60" s="182" t="n"/>
      <c r="CI60" s="182" t="n"/>
      <c r="CJ60" s="182" t="n"/>
      <c r="CK60" s="189" t="n">
        <v>41.83</v>
      </c>
      <c r="CL60" s="182" t="n"/>
      <c r="CM60" s="182" t="n"/>
      <c r="CN60" s="182" t="n"/>
      <c r="CO60" s="182" t="n"/>
      <c r="CP60" s="182" t="n"/>
      <c r="CQ60" s="182" t="n"/>
      <c r="CR60" s="182" t="n"/>
      <c r="CS60" s="182" t="n"/>
      <c r="CT60" s="182" t="n"/>
      <c r="CU60" s="182" t="n"/>
      <c r="CV60" s="182" t="n"/>
      <c r="CW60" s="182" t="n"/>
      <c r="CX60" s="182" t="n"/>
      <c r="CY60" s="182" t="n"/>
      <c r="CZ60" s="182" t="n"/>
      <c r="DA60" s="182" t="n"/>
      <c r="DB60" s="182" t="n"/>
      <c r="DC60" s="182" t="n"/>
      <c r="DD60" s="182" t="n"/>
      <c r="DE60" s="182" t="n"/>
      <c r="DF60" s="182" t="n"/>
      <c r="DG60" s="182" t="n"/>
      <c r="DH60" s="182" t="n"/>
      <c r="DI60" s="182" t="n"/>
      <c r="DJ60" s="182" t="n"/>
      <c r="DK60" s="182" t="n"/>
      <c r="DL60" s="182" t="n"/>
      <c r="DM60" s="182" t="n"/>
      <c r="DN60" s="182" t="n"/>
      <c r="DO60" s="182" t="n"/>
      <c r="DP60" s="182" t="n"/>
      <c r="DQ60" s="182" t="n"/>
      <c r="DR60" s="182" t="n"/>
      <c r="DS60" s="182" t="n"/>
      <c r="DT60" s="182" t="n"/>
      <c r="DU60" s="182" t="n"/>
      <c r="DV60" s="182" t="n"/>
      <c r="DW60" s="182" t="n"/>
      <c r="DX60" s="182" t="n"/>
      <c r="DY60" s="182" t="n"/>
      <c r="DZ60" s="182" t="n"/>
      <c r="EA60" s="182" t="n"/>
      <c r="EB60" s="182" t="n"/>
      <c r="EC60" s="182" t="n"/>
      <c r="ED60" s="182" t="n"/>
      <c r="EE60" s="182" t="n"/>
      <c r="EF60" s="182" t="n"/>
      <c r="EG60" s="182" t="n"/>
      <c r="EH60" s="182" t="n"/>
      <c r="EI60" s="182" t="n"/>
      <c r="EJ60" s="182" t="n"/>
      <c r="EK60" s="182" t="n"/>
      <c r="EL60" s="182" t="n"/>
      <c r="EM60" s="182" t="n"/>
      <c r="EN60" s="182" t="n"/>
      <c r="EO60" s="182" t="n"/>
      <c r="EP60" s="182" t="n"/>
      <c r="EQ60" s="182" t="n"/>
      <c r="ER60" s="182" t="n"/>
      <c r="ES60" s="182" t="n"/>
      <c r="ET60" s="182" t="n"/>
      <c r="EU60" s="182" t="n"/>
      <c r="EV60" s="182" t="n"/>
      <c r="EW60" s="182" t="n"/>
      <c r="EX60" s="182" t="n"/>
      <c r="EY60" s="182" t="n"/>
      <c r="EZ60" s="182" t="n"/>
      <c r="FA60" s="182" t="n"/>
      <c r="FB60" s="182" t="n"/>
      <c r="FC60" s="182" t="n"/>
      <c r="FD60" s="182" t="n"/>
      <c r="FE60" s="182" t="n"/>
      <c r="FF60" s="182" t="n"/>
      <c r="FG60" s="182" t="n"/>
      <c r="FH60" s="182" t="n"/>
      <c r="FI60" s="182" t="n"/>
      <c r="FJ60" s="182" t="n"/>
      <c r="FK60" s="182" t="n"/>
      <c r="FL60" s="182" t="n"/>
      <c r="FM60" s="182" t="n"/>
      <c r="FN60" s="182" t="n"/>
      <c r="FO60" s="182" t="n"/>
      <c r="FP60" s="182" t="n"/>
      <c r="FQ60" s="182" t="n"/>
      <c r="FR60" s="182" t="n"/>
      <c r="FS60" s="182" t="n"/>
      <c r="FT60" s="182" t="n"/>
      <c r="FU60" s="182" t="n"/>
      <c r="FV60" s="182" t="n"/>
      <c r="FW60" s="182" t="n"/>
      <c r="FX60" s="182" t="n"/>
      <c r="FY60" s="182" t="n"/>
      <c r="FZ60" s="182" t="n"/>
      <c r="GA60" s="182" t="n"/>
      <c r="GB60" s="182" t="n"/>
      <c r="GC60" s="182" t="n"/>
      <c r="GD60" s="182" t="n"/>
      <c r="GE60" s="182" t="n"/>
      <c r="GF60" s="182" t="n"/>
      <c r="GG60" s="182" t="n"/>
      <c r="GH60" s="182" t="n"/>
      <c r="GI60" s="182" t="n"/>
      <c r="GJ60" s="182" t="n"/>
      <c r="GK60" s="182" t="n"/>
      <c r="GL60" s="182" t="n"/>
      <c r="GM60" s="182" t="n"/>
      <c r="GN60" s="182" t="n"/>
      <c r="GO60" s="182" t="n"/>
      <c r="GP60" s="182" t="n"/>
      <c r="GQ60" s="182" t="n"/>
      <c r="GR60" s="184" t="n"/>
      <c r="GS60" s="182" t="n"/>
      <c r="GT60" s="185">
        <f>SUM(F60:GS60)</f>
        <v/>
      </c>
      <c r="GU60" s="186">
        <f>E60-GT60</f>
        <v/>
      </c>
    </row>
    <row r="61" ht="30" customHeight="1">
      <c r="A61" s="5" t="n">
        <v>60</v>
      </c>
      <c r="B61" s="179" t="n">
        <v>44740</v>
      </c>
      <c r="C61" s="105" t="inlineStr">
        <is>
          <t>SAMTEC-16130117/16148604
16152928</t>
        </is>
      </c>
      <c r="D61" s="180" t="n">
        <v>44687</v>
      </c>
      <c r="E61" s="181">
        <f>52.73+150+29.7</f>
        <v/>
      </c>
      <c r="F61" s="182" t="n"/>
      <c r="G61" s="182" t="n"/>
      <c r="H61" s="182" t="n"/>
      <c r="I61" s="182" t="n"/>
      <c r="J61" s="182" t="n"/>
      <c r="K61" s="182" t="n"/>
      <c r="L61" s="182" t="n"/>
      <c r="M61" s="182" t="n"/>
      <c r="N61" s="182" t="n"/>
      <c r="O61" s="182" t="n"/>
      <c r="P61" s="182" t="n"/>
      <c r="Q61" s="182" t="n"/>
      <c r="R61" s="182" t="n"/>
      <c r="S61" s="182" t="n"/>
      <c r="T61" s="189">
        <f>52.73+150+29.7</f>
        <v/>
      </c>
      <c r="U61" s="182" t="n"/>
      <c r="V61" s="182" t="n"/>
      <c r="W61" s="182" t="n"/>
      <c r="X61" s="182" t="n"/>
      <c r="Y61" s="182" t="n"/>
      <c r="Z61" s="182" t="n"/>
      <c r="AA61" s="182" t="n"/>
      <c r="AB61" s="182" t="n"/>
      <c r="AC61" s="182" t="n"/>
      <c r="AD61" s="182" t="n"/>
      <c r="AE61" s="182" t="n"/>
      <c r="AF61" s="182" t="n"/>
      <c r="AG61" s="182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182" t="n"/>
      <c r="AS61" s="182" t="n"/>
      <c r="AT61" s="182" t="n"/>
      <c r="AU61" s="182" t="n"/>
      <c r="AV61" s="182" t="n"/>
      <c r="AW61" s="182" t="n"/>
      <c r="AX61" s="182" t="n"/>
      <c r="AY61" s="182" t="n"/>
      <c r="AZ61" s="182" t="n"/>
      <c r="BA61" s="182" t="n"/>
      <c r="BB61" s="182" t="n"/>
      <c r="BC61" s="182" t="n"/>
      <c r="BD61" s="182" t="n"/>
      <c r="BE61" s="182" t="n"/>
      <c r="BF61" s="182" t="n"/>
      <c r="BG61" s="182" t="n"/>
      <c r="BH61" s="182" t="n"/>
      <c r="BI61" s="182" t="n"/>
      <c r="BJ61" s="182" t="n"/>
      <c r="BK61" s="182" t="n"/>
      <c r="BL61" s="182" t="n"/>
      <c r="BM61" s="182" t="n"/>
      <c r="BN61" s="182" t="n"/>
      <c r="BO61" s="182" t="n"/>
      <c r="BP61" s="182" t="n"/>
      <c r="BQ61" s="182" t="n"/>
      <c r="BR61" s="182" t="n"/>
      <c r="BS61" s="182" t="n"/>
      <c r="BT61" s="182" t="n"/>
      <c r="BU61" s="182" t="n"/>
      <c r="BV61" s="182" t="n"/>
      <c r="BW61" s="182" t="n"/>
      <c r="BX61" s="182" t="n"/>
      <c r="BY61" s="182" t="n"/>
      <c r="BZ61" s="182" t="n"/>
      <c r="CA61" s="182" t="n"/>
      <c r="CB61" s="182" t="n"/>
      <c r="CC61" s="182" t="n"/>
      <c r="CD61" s="182" t="n"/>
      <c r="CE61" s="182" t="n"/>
      <c r="CF61" s="182" t="n"/>
      <c r="CG61" s="182" t="n"/>
      <c r="CH61" s="182" t="n"/>
      <c r="CI61" s="182" t="n"/>
      <c r="CJ61" s="182" t="n"/>
      <c r="CK61" s="182" t="n"/>
      <c r="CL61" s="182" t="n"/>
      <c r="CM61" s="182" t="n"/>
      <c r="CN61" s="182" t="n"/>
      <c r="CO61" s="182" t="n"/>
      <c r="CP61" s="182" t="n"/>
      <c r="CQ61" s="182" t="n"/>
      <c r="CR61" s="182" t="n"/>
      <c r="CS61" s="182" t="n"/>
      <c r="CT61" s="182" t="n"/>
      <c r="CU61" s="182" t="n"/>
      <c r="CV61" s="182" t="n"/>
      <c r="CW61" s="182" t="n"/>
      <c r="CX61" s="182" t="n"/>
      <c r="CY61" s="182" t="n"/>
      <c r="CZ61" s="182" t="n"/>
      <c r="DA61" s="182" t="n"/>
      <c r="DB61" s="182" t="n"/>
      <c r="DC61" s="182" t="n"/>
      <c r="DD61" s="182" t="n"/>
      <c r="DE61" s="182" t="n"/>
      <c r="DF61" s="182" t="n"/>
      <c r="DG61" s="182" t="n"/>
      <c r="DH61" s="182" t="n"/>
      <c r="DI61" s="182" t="n"/>
      <c r="DJ61" s="182" t="n"/>
      <c r="DK61" s="182" t="n"/>
      <c r="DL61" s="182" t="n"/>
      <c r="DM61" s="182" t="n"/>
      <c r="DN61" s="182" t="n"/>
      <c r="DO61" s="182" t="n"/>
      <c r="DP61" s="182" t="n"/>
      <c r="DQ61" s="182" t="n"/>
      <c r="DR61" s="182" t="n"/>
      <c r="DS61" s="182" t="n"/>
      <c r="DT61" s="182" t="n"/>
      <c r="DU61" s="182" t="n"/>
      <c r="DV61" s="182" t="n"/>
      <c r="DW61" s="182" t="n"/>
      <c r="DX61" s="182" t="n"/>
      <c r="DY61" s="182" t="n"/>
      <c r="DZ61" s="182" t="n"/>
      <c r="EA61" s="182" t="n"/>
      <c r="EB61" s="182" t="n"/>
      <c r="EC61" s="182" t="n"/>
      <c r="ED61" s="182" t="n"/>
      <c r="EE61" s="182" t="n"/>
      <c r="EF61" s="182" t="n"/>
      <c r="EG61" s="182" t="n"/>
      <c r="EH61" s="182" t="n"/>
      <c r="EI61" s="182" t="n"/>
      <c r="EJ61" s="182" t="n"/>
      <c r="EK61" s="182" t="n"/>
      <c r="EL61" s="182" t="n"/>
      <c r="EM61" s="182" t="n"/>
      <c r="EN61" s="182" t="n"/>
      <c r="EO61" s="182" t="n"/>
      <c r="EP61" s="182" t="n"/>
      <c r="EQ61" s="182" t="n"/>
      <c r="ER61" s="182" t="n"/>
      <c r="ES61" s="182" t="n"/>
      <c r="ET61" s="182" t="n"/>
      <c r="EU61" s="182" t="n"/>
      <c r="EV61" s="182" t="n"/>
      <c r="EW61" s="182" t="n"/>
      <c r="EX61" s="182" t="n"/>
      <c r="EY61" s="182" t="n"/>
      <c r="EZ61" s="182" t="n"/>
      <c r="FA61" s="182" t="n"/>
      <c r="FB61" s="182" t="n"/>
      <c r="FC61" s="182" t="n"/>
      <c r="FD61" s="182" t="n"/>
      <c r="FE61" s="182" t="n"/>
      <c r="FF61" s="182" t="n"/>
      <c r="FG61" s="182" t="n"/>
      <c r="FH61" s="182" t="n"/>
      <c r="FI61" s="182" t="n"/>
      <c r="FJ61" s="182" t="n"/>
      <c r="FK61" s="182" t="n"/>
      <c r="FL61" s="182" t="n"/>
      <c r="FM61" s="182" t="n"/>
      <c r="FN61" s="182" t="n"/>
      <c r="FO61" s="182" t="n"/>
      <c r="FP61" s="182" t="n"/>
      <c r="FQ61" s="182" t="n"/>
      <c r="FR61" s="182" t="n"/>
      <c r="FS61" s="182" t="n"/>
      <c r="FT61" s="182" t="n"/>
      <c r="FU61" s="182" t="n"/>
      <c r="FV61" s="182" t="n"/>
      <c r="FW61" s="182" t="n"/>
      <c r="FX61" s="182" t="n"/>
      <c r="FY61" s="182" t="n"/>
      <c r="FZ61" s="182" t="n"/>
      <c r="GA61" s="182" t="n"/>
      <c r="GB61" s="182" t="n"/>
      <c r="GC61" s="182" t="n"/>
      <c r="GD61" s="182" t="n"/>
      <c r="GE61" s="182" t="n"/>
      <c r="GF61" s="182" t="n"/>
      <c r="GG61" s="182" t="n"/>
      <c r="GH61" s="182" t="n"/>
      <c r="GI61" s="182" t="n"/>
      <c r="GJ61" s="182" t="n"/>
      <c r="GK61" s="182" t="n"/>
      <c r="GL61" s="182" t="n"/>
      <c r="GM61" s="182" t="n"/>
      <c r="GN61" s="182" t="n"/>
      <c r="GO61" s="182" t="n"/>
      <c r="GP61" s="182" t="n"/>
      <c r="GQ61" s="182" t="n"/>
      <c r="GR61" s="184" t="n"/>
      <c r="GS61" s="182" t="n"/>
      <c r="GT61" s="185">
        <f>SUM(F61:GS61)</f>
        <v/>
      </c>
      <c r="GU61" s="186">
        <f>E61-GT61</f>
        <v/>
      </c>
    </row>
    <row r="62" ht="18" customHeight="1">
      <c r="A62" s="5" t="n">
        <v>61</v>
      </c>
      <c r="B62" s="179" t="n">
        <v>44740</v>
      </c>
      <c r="C62" s="68" t="inlineStr">
        <is>
          <t>DIGIKEY-4500660907</t>
        </is>
      </c>
      <c r="D62" s="180" t="n">
        <v>44656</v>
      </c>
      <c r="E62" s="181" t="n">
        <v>120.74</v>
      </c>
      <c r="F62" s="182" t="n"/>
      <c r="G62" s="182" t="n"/>
      <c r="H62" s="182" t="n"/>
      <c r="I62" s="182" t="n"/>
      <c r="J62" s="182" t="n"/>
      <c r="K62" s="182" t="n"/>
      <c r="L62" s="182" t="n"/>
      <c r="M62" s="182" t="n"/>
      <c r="N62" s="182" t="n"/>
      <c r="O62" s="182" t="n"/>
      <c r="P62" s="182" t="n"/>
      <c r="Q62" s="182" t="n"/>
      <c r="R62" s="182" t="n"/>
      <c r="S62" s="182" t="n"/>
      <c r="T62" s="182" t="n"/>
      <c r="U62" s="182" t="n"/>
      <c r="V62" s="182" t="n"/>
      <c r="W62" s="182" t="n"/>
      <c r="X62" s="182" t="n"/>
      <c r="Y62" s="182" t="n"/>
      <c r="Z62" s="182" t="n"/>
      <c r="AA62" s="182" t="n"/>
      <c r="AB62" s="182" t="n"/>
      <c r="AC62" s="182" t="n"/>
      <c r="AD62" s="182" t="n"/>
      <c r="AE62" s="182" t="n"/>
      <c r="AF62" s="182" t="n"/>
      <c r="AG62" s="182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182" t="n"/>
      <c r="AS62" s="182" t="n"/>
      <c r="AT62" s="182" t="n"/>
      <c r="AU62" s="182" t="n"/>
      <c r="AV62" s="182" t="n"/>
      <c r="AW62" s="182" t="n"/>
      <c r="AX62" s="182" t="n"/>
      <c r="AY62" s="182" t="n"/>
      <c r="AZ62" s="182" t="n"/>
      <c r="BA62" s="182" t="n"/>
      <c r="BB62" s="182" t="n"/>
      <c r="BC62" s="182" t="n"/>
      <c r="BD62" s="182" t="n"/>
      <c r="BE62" s="182" t="n"/>
      <c r="BF62" s="182" t="n"/>
      <c r="BG62" s="182" t="n"/>
      <c r="BH62" s="182" t="n"/>
      <c r="BI62" s="182" t="n"/>
      <c r="BJ62" s="182" t="n"/>
      <c r="BK62" s="182" t="n"/>
      <c r="BL62" s="182" t="n"/>
      <c r="BM62" s="182" t="n"/>
      <c r="BN62" s="182" t="n"/>
      <c r="BO62" s="182" t="n"/>
      <c r="BP62" s="182" t="n"/>
      <c r="BQ62" s="182" t="n"/>
      <c r="BR62" s="182" t="n"/>
      <c r="BS62" s="182" t="n"/>
      <c r="BT62" s="182" t="n"/>
      <c r="BU62" s="182" t="n"/>
      <c r="BV62" s="182" t="n"/>
      <c r="BW62" s="182" t="n"/>
      <c r="BX62" s="182" t="n"/>
      <c r="BY62" s="182" t="n"/>
      <c r="BZ62" s="182" t="n"/>
      <c r="CA62" s="182" t="n"/>
      <c r="CB62" s="182" t="n"/>
      <c r="CC62" s="182" t="n"/>
      <c r="CD62" s="182" t="n"/>
      <c r="CE62" s="182" t="n"/>
      <c r="CF62" s="182" t="n"/>
      <c r="CG62" s="182" t="n"/>
      <c r="CH62" s="182" t="n"/>
      <c r="CI62" s="182" t="n"/>
      <c r="CJ62" s="182" t="n"/>
      <c r="CK62" s="182" t="n"/>
      <c r="CL62" s="182" t="n"/>
      <c r="CM62" s="182" t="n"/>
      <c r="CN62" s="182" t="n"/>
      <c r="CO62" s="182" t="n"/>
      <c r="CP62" s="182" t="n"/>
      <c r="CQ62" s="182" t="n"/>
      <c r="CR62" s="182" t="n"/>
      <c r="CS62" s="182" t="n"/>
      <c r="CT62" s="182" t="n"/>
      <c r="CU62" s="182" t="n"/>
      <c r="CV62" s="182" t="n"/>
      <c r="CW62" s="182" t="n"/>
      <c r="CX62" s="182" t="n"/>
      <c r="CY62" s="182" t="n"/>
      <c r="CZ62" s="182" t="n"/>
      <c r="DA62" s="182" t="n"/>
      <c r="DB62" s="182" t="n"/>
      <c r="DC62" s="182" t="n"/>
      <c r="DD62" s="182" t="n"/>
      <c r="DE62" s="182" t="n"/>
      <c r="DF62" s="182" t="n"/>
      <c r="DG62" s="182" t="n"/>
      <c r="DH62" s="182" t="n"/>
      <c r="DI62" s="189" t="n">
        <v>120.74</v>
      </c>
      <c r="DJ62" s="182" t="n"/>
      <c r="DK62" s="182" t="n"/>
      <c r="DL62" s="182" t="n"/>
      <c r="DM62" s="182" t="n"/>
      <c r="DN62" s="182" t="n"/>
      <c r="DO62" s="182" t="n"/>
      <c r="DP62" s="182" t="n"/>
      <c r="DQ62" s="182" t="n"/>
      <c r="DR62" s="182" t="n"/>
      <c r="DS62" s="182" t="n"/>
      <c r="DT62" s="182" t="n"/>
      <c r="DU62" s="182" t="n"/>
      <c r="DV62" s="182" t="n"/>
      <c r="DW62" s="182" t="n"/>
      <c r="DX62" s="182" t="n"/>
      <c r="DY62" s="182" t="n"/>
      <c r="DZ62" s="182" t="n"/>
      <c r="EA62" s="182" t="n"/>
      <c r="EB62" s="182" t="n"/>
      <c r="EC62" s="182" t="n"/>
      <c r="ED62" s="182" t="n"/>
      <c r="EE62" s="182" t="n"/>
      <c r="EF62" s="182" t="n"/>
      <c r="EG62" s="182" t="n"/>
      <c r="EH62" s="182" t="n"/>
      <c r="EI62" s="182" t="n"/>
      <c r="EJ62" s="182" t="n"/>
      <c r="EK62" s="182" t="n"/>
      <c r="EL62" s="182" t="n"/>
      <c r="EM62" s="182" t="n"/>
      <c r="EN62" s="182" t="n"/>
      <c r="EO62" s="182" t="n"/>
      <c r="EP62" s="182" t="n"/>
      <c r="EQ62" s="182" t="n"/>
      <c r="ER62" s="182" t="n"/>
      <c r="ES62" s="182" t="n"/>
      <c r="ET62" s="182" t="n"/>
      <c r="EU62" s="182" t="n"/>
      <c r="EV62" s="182" t="n"/>
      <c r="EW62" s="182" t="n"/>
      <c r="EX62" s="182" t="n"/>
      <c r="EY62" s="182" t="n"/>
      <c r="EZ62" s="182" t="n"/>
      <c r="FA62" s="182" t="n"/>
      <c r="FB62" s="182" t="n"/>
      <c r="FC62" s="182" t="n"/>
      <c r="FD62" s="182" t="n"/>
      <c r="FE62" s="182" t="n"/>
      <c r="FF62" s="182" t="n"/>
      <c r="FG62" s="182" t="n"/>
      <c r="FH62" s="182" t="n"/>
      <c r="FI62" s="182" t="n"/>
      <c r="FJ62" s="182" t="n"/>
      <c r="FK62" s="182" t="n"/>
      <c r="FL62" s="182" t="n"/>
      <c r="FM62" s="182" t="n"/>
      <c r="FN62" s="182" t="n"/>
      <c r="FO62" s="182" t="n"/>
      <c r="FP62" s="182" t="n"/>
      <c r="FQ62" s="182" t="n"/>
      <c r="FR62" s="182" t="n"/>
      <c r="FS62" s="182" t="n"/>
      <c r="FT62" s="182" t="n"/>
      <c r="FU62" s="182" t="n"/>
      <c r="FV62" s="182" t="n"/>
      <c r="FW62" s="182" t="n"/>
      <c r="FX62" s="182" t="n"/>
      <c r="FY62" s="182" t="n"/>
      <c r="FZ62" s="182" t="n"/>
      <c r="GA62" s="182" t="n"/>
      <c r="GB62" s="182" t="n"/>
      <c r="GC62" s="182" t="n"/>
      <c r="GD62" s="182" t="n"/>
      <c r="GE62" s="182" t="n"/>
      <c r="GF62" s="182" t="n"/>
      <c r="GG62" s="182" t="n"/>
      <c r="GH62" s="182" t="n"/>
      <c r="GI62" s="182" t="n"/>
      <c r="GJ62" s="182" t="n"/>
      <c r="GK62" s="182" t="n"/>
      <c r="GL62" s="182" t="n"/>
      <c r="GM62" s="182" t="n"/>
      <c r="GN62" s="182" t="n"/>
      <c r="GO62" s="182" t="n"/>
      <c r="GP62" s="182" t="n"/>
      <c r="GQ62" s="182" t="n"/>
      <c r="GR62" s="184" t="n"/>
      <c r="GS62" s="182" t="n"/>
      <c r="GT62" s="185">
        <f>SUM(F62:GS62)</f>
        <v/>
      </c>
      <c r="GU62" s="186">
        <f>E62-GT62</f>
        <v/>
      </c>
    </row>
    <row r="63" ht="18" customHeight="1">
      <c r="A63" s="5" t="n">
        <v>62</v>
      </c>
      <c r="B63" s="179" t="n">
        <v>44740</v>
      </c>
      <c r="C63" s="68" t="inlineStr">
        <is>
          <t>DIGIKEY-4500662494</t>
        </is>
      </c>
      <c r="D63" s="180" t="n">
        <v>44666</v>
      </c>
      <c r="E63" s="181" t="n">
        <v>123.83</v>
      </c>
      <c r="F63" s="182" t="n"/>
      <c r="G63" s="182" t="n"/>
      <c r="H63" s="182" t="n"/>
      <c r="I63" s="182" t="n"/>
      <c r="J63" s="182" t="n"/>
      <c r="K63" s="182" t="n"/>
      <c r="L63" s="182" t="n"/>
      <c r="M63" s="182" t="n"/>
      <c r="N63" s="182" t="n"/>
      <c r="O63" s="182" t="n"/>
      <c r="P63" s="182" t="n"/>
      <c r="Q63" s="182" t="n"/>
      <c r="R63" s="182" t="n"/>
      <c r="S63" s="182" t="n"/>
      <c r="T63" s="182" t="n"/>
      <c r="U63" s="182" t="n"/>
      <c r="V63" s="182" t="n"/>
      <c r="W63" s="182" t="n"/>
      <c r="X63" s="182" t="n"/>
      <c r="Y63" s="182" t="n"/>
      <c r="Z63" s="182" t="n"/>
      <c r="AA63" s="182" t="n"/>
      <c r="AB63" s="182" t="n"/>
      <c r="AC63" s="182" t="n"/>
      <c r="AD63" s="182" t="n"/>
      <c r="AE63" s="182" t="n"/>
      <c r="AF63" s="182" t="n"/>
      <c r="AG63" s="182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182" t="n"/>
      <c r="AS63" s="182" t="n"/>
      <c r="AT63" s="182" t="n"/>
      <c r="AU63" s="182" t="n"/>
      <c r="AV63" s="182" t="n"/>
      <c r="AW63" s="182" t="n"/>
      <c r="AX63" s="182" t="n"/>
      <c r="AY63" s="182" t="n"/>
      <c r="AZ63" s="182" t="n"/>
      <c r="BA63" s="182" t="n"/>
      <c r="BB63" s="182" t="n"/>
      <c r="BC63" s="182" t="n"/>
      <c r="BD63" s="182" t="n"/>
      <c r="BE63" s="182" t="n"/>
      <c r="BF63" s="182" t="n"/>
      <c r="BG63" s="182" t="n"/>
      <c r="BH63" s="182" t="n"/>
      <c r="BI63" s="182" t="n"/>
      <c r="BJ63" s="182" t="n"/>
      <c r="BK63" s="182" t="n"/>
      <c r="BL63" s="182" t="n"/>
      <c r="BM63" s="182" t="n"/>
      <c r="BN63" s="182" t="n"/>
      <c r="BO63" s="182" t="n"/>
      <c r="BP63" s="182" t="n"/>
      <c r="BQ63" s="182" t="n"/>
      <c r="BR63" s="182" t="n"/>
      <c r="BS63" s="182" t="n"/>
      <c r="BT63" s="182" t="n"/>
      <c r="BU63" s="182" t="n"/>
      <c r="BV63" s="182" t="n"/>
      <c r="BW63" s="182" t="n"/>
      <c r="BX63" s="182" t="n"/>
      <c r="BY63" s="182" t="n"/>
      <c r="BZ63" s="182" t="n"/>
      <c r="CA63" s="182" t="n"/>
      <c r="CB63" s="182" t="n"/>
      <c r="CC63" s="182" t="n"/>
      <c r="CD63" s="182" t="n"/>
      <c r="CE63" s="182" t="n"/>
      <c r="CF63" s="182" t="n"/>
      <c r="CG63" s="182" t="n"/>
      <c r="CH63" s="182" t="n"/>
      <c r="CI63" s="182" t="n"/>
      <c r="CJ63" s="182" t="n"/>
      <c r="CK63" s="182" t="n"/>
      <c r="CL63" s="182" t="n"/>
      <c r="CM63" s="182" t="n"/>
      <c r="CN63" s="182" t="n"/>
      <c r="CO63" s="182" t="n"/>
      <c r="CP63" s="182" t="n"/>
      <c r="CQ63" s="182" t="n"/>
      <c r="CR63" s="182" t="n"/>
      <c r="CS63" s="182" t="n"/>
      <c r="CT63" s="182" t="n"/>
      <c r="CU63" s="182" t="n"/>
      <c r="CV63" s="182" t="n"/>
      <c r="CW63" s="182" t="n"/>
      <c r="CX63" s="182" t="n"/>
      <c r="CY63" s="182" t="n"/>
      <c r="CZ63" s="182" t="n"/>
      <c r="DA63" s="182" t="n"/>
      <c r="DB63" s="182" t="n"/>
      <c r="DC63" s="182" t="n"/>
      <c r="DD63" s="182" t="n"/>
      <c r="DE63" s="182" t="n"/>
      <c r="DF63" s="182" t="n"/>
      <c r="DG63" s="182" t="n"/>
      <c r="DH63" s="182" t="n"/>
      <c r="DI63" s="182" t="n"/>
      <c r="DJ63" s="182" t="n"/>
      <c r="DK63" s="182" t="n"/>
      <c r="DL63" s="182" t="n"/>
      <c r="DM63" s="182" t="n"/>
      <c r="DN63" s="182" t="n"/>
      <c r="DO63" s="182" t="n"/>
      <c r="DP63" s="189" t="n">
        <v>123.83</v>
      </c>
      <c r="DQ63" s="182" t="n"/>
      <c r="DR63" s="182" t="n"/>
      <c r="DS63" s="182" t="n"/>
      <c r="DT63" s="182" t="n"/>
      <c r="DU63" s="182" t="n"/>
      <c r="DV63" s="182" t="n"/>
      <c r="DW63" s="182" t="n"/>
      <c r="DX63" s="182" t="n"/>
      <c r="DY63" s="182" t="n"/>
      <c r="DZ63" s="182" t="n"/>
      <c r="EA63" s="182" t="n"/>
      <c r="EB63" s="182" t="n"/>
      <c r="EC63" s="182" t="n"/>
      <c r="ED63" s="182" t="n"/>
      <c r="EE63" s="182" t="n"/>
      <c r="EF63" s="182" t="n"/>
      <c r="EG63" s="182" t="n"/>
      <c r="EH63" s="182" t="n"/>
      <c r="EI63" s="182" t="n"/>
      <c r="EJ63" s="182" t="n"/>
      <c r="EK63" s="182" t="n"/>
      <c r="EL63" s="182" t="n"/>
      <c r="EM63" s="182" t="n"/>
      <c r="EN63" s="182" t="n"/>
      <c r="EO63" s="182" t="n"/>
      <c r="EP63" s="182" t="n"/>
      <c r="EQ63" s="182" t="n"/>
      <c r="ER63" s="182" t="n"/>
      <c r="ES63" s="182" t="n"/>
      <c r="ET63" s="182" t="n"/>
      <c r="EU63" s="182" t="n"/>
      <c r="EV63" s="182" t="n"/>
      <c r="EW63" s="182" t="n"/>
      <c r="EX63" s="182" t="n"/>
      <c r="EY63" s="182" t="n"/>
      <c r="EZ63" s="182" t="n"/>
      <c r="FA63" s="182" t="n"/>
      <c r="FB63" s="182" t="n"/>
      <c r="FC63" s="182" t="n"/>
      <c r="FD63" s="182" t="n"/>
      <c r="FE63" s="182" t="n"/>
      <c r="FF63" s="182" t="n"/>
      <c r="FG63" s="182" t="n"/>
      <c r="FH63" s="182" t="n"/>
      <c r="FI63" s="182" t="n"/>
      <c r="FJ63" s="182" t="n"/>
      <c r="FK63" s="182" t="n"/>
      <c r="FL63" s="182" t="n"/>
      <c r="FM63" s="182" t="n"/>
      <c r="FN63" s="182" t="n"/>
      <c r="FO63" s="182" t="n"/>
      <c r="FP63" s="182" t="n"/>
      <c r="FQ63" s="182" t="n"/>
      <c r="FR63" s="182" t="n"/>
      <c r="FS63" s="182" t="n"/>
      <c r="FT63" s="182" t="n"/>
      <c r="FU63" s="182" t="n"/>
      <c r="FV63" s="182" t="n"/>
      <c r="FW63" s="182" t="n"/>
      <c r="FX63" s="182" t="n"/>
      <c r="FY63" s="182" t="n"/>
      <c r="FZ63" s="182" t="n"/>
      <c r="GA63" s="182" t="n"/>
      <c r="GB63" s="182" t="n"/>
      <c r="GC63" s="182" t="n"/>
      <c r="GD63" s="182" t="n"/>
      <c r="GE63" s="182" t="n"/>
      <c r="GF63" s="182" t="n"/>
      <c r="GG63" s="182" t="n"/>
      <c r="GH63" s="182" t="n"/>
      <c r="GI63" s="182" t="n"/>
      <c r="GJ63" s="182" t="n"/>
      <c r="GK63" s="182" t="n"/>
      <c r="GL63" s="182" t="n"/>
      <c r="GM63" s="182" t="n"/>
      <c r="GN63" s="182" t="n"/>
      <c r="GO63" s="182" t="n"/>
      <c r="GP63" s="182" t="n"/>
      <c r="GQ63" s="182" t="n"/>
      <c r="GR63" s="184" t="n"/>
      <c r="GS63" s="182" t="n"/>
      <c r="GT63" s="185">
        <f>SUM(F63:GS63)</f>
        <v/>
      </c>
      <c r="GU63" s="186">
        <f>E63-GT63</f>
        <v/>
      </c>
    </row>
    <row r="64" ht="18" customHeight="1">
      <c r="A64" s="5" t="n">
        <v>63</v>
      </c>
      <c r="B64" s="179" t="n">
        <v>44740</v>
      </c>
      <c r="C64" s="68" t="inlineStr">
        <is>
          <t>DIGIKEY-4500663663</t>
        </is>
      </c>
      <c r="D64" s="180" t="n">
        <v>44676</v>
      </c>
      <c r="E64" s="181" t="n">
        <v>14.7</v>
      </c>
      <c r="F64" s="182" t="n"/>
      <c r="G64" s="182" t="n"/>
      <c r="H64" s="182" t="n"/>
      <c r="I64" s="182" t="n"/>
      <c r="J64" s="182" t="n"/>
      <c r="K64" s="182" t="n"/>
      <c r="L64" s="182" t="n"/>
      <c r="M64" s="182" t="n"/>
      <c r="N64" s="182" t="n"/>
      <c r="O64" s="182" t="n"/>
      <c r="P64" s="182" t="n"/>
      <c r="Q64" s="182" t="n"/>
      <c r="R64" s="182" t="n"/>
      <c r="S64" s="182" t="n"/>
      <c r="T64" s="182" t="n"/>
      <c r="U64" s="182" t="n"/>
      <c r="V64" s="182" t="n"/>
      <c r="W64" s="182" t="n"/>
      <c r="X64" s="182" t="n"/>
      <c r="Y64" s="182" t="n"/>
      <c r="Z64" s="182" t="n"/>
      <c r="AA64" s="182" t="n"/>
      <c r="AB64" s="182" t="n"/>
      <c r="AC64" s="182" t="n"/>
      <c r="AD64" s="182" t="n"/>
      <c r="AE64" s="182" t="n"/>
      <c r="AF64" s="182" t="n"/>
      <c r="AG64" s="182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182" t="n"/>
      <c r="AS64" s="182" t="n"/>
      <c r="AT64" s="182" t="n"/>
      <c r="AU64" s="182" t="n"/>
      <c r="AV64" s="182" t="n"/>
      <c r="AW64" s="182" t="n"/>
      <c r="AX64" s="182" t="n"/>
      <c r="AY64" s="182" t="n"/>
      <c r="AZ64" s="182" t="n"/>
      <c r="BA64" s="182" t="n"/>
      <c r="BB64" s="182" t="n"/>
      <c r="BC64" s="182" t="n"/>
      <c r="BD64" s="182" t="n"/>
      <c r="BE64" s="182" t="n"/>
      <c r="BF64" s="182" t="n"/>
      <c r="BG64" s="182" t="n"/>
      <c r="BH64" s="182" t="n"/>
      <c r="BI64" s="182" t="n"/>
      <c r="BJ64" s="182" t="n"/>
      <c r="BK64" s="182" t="n"/>
      <c r="BL64" s="182" t="n"/>
      <c r="BM64" s="182" t="n"/>
      <c r="BN64" s="182" t="n"/>
      <c r="BO64" s="182" t="n"/>
      <c r="BP64" s="182" t="n"/>
      <c r="BQ64" s="182" t="n"/>
      <c r="BR64" s="182" t="n"/>
      <c r="BS64" s="182" t="n"/>
      <c r="BT64" s="182" t="n"/>
      <c r="BU64" s="182" t="n"/>
      <c r="BV64" s="182" t="n"/>
      <c r="BW64" s="182" t="n"/>
      <c r="BX64" s="182" t="n"/>
      <c r="BY64" s="182" t="n"/>
      <c r="BZ64" s="182" t="n"/>
      <c r="CA64" s="182" t="n"/>
      <c r="CB64" s="182" t="n"/>
      <c r="CC64" s="182" t="n"/>
      <c r="CD64" s="182" t="n"/>
      <c r="CE64" s="182" t="n"/>
      <c r="CF64" s="182" t="n"/>
      <c r="CG64" s="182" t="n"/>
      <c r="CH64" s="182" t="n"/>
      <c r="CI64" s="182" t="n"/>
      <c r="CJ64" s="182" t="n"/>
      <c r="CK64" s="182" t="n"/>
      <c r="CL64" s="182" t="n"/>
      <c r="CM64" s="182" t="n"/>
      <c r="CN64" s="182" t="n"/>
      <c r="CO64" s="182" t="n"/>
      <c r="CP64" s="182" t="n"/>
      <c r="CQ64" s="182" t="n"/>
      <c r="CR64" s="182" t="n"/>
      <c r="CS64" s="182" t="n"/>
      <c r="CT64" s="182" t="n"/>
      <c r="CU64" s="182" t="n"/>
      <c r="CV64" s="182" t="n"/>
      <c r="CW64" s="182" t="n"/>
      <c r="CX64" s="182" t="n"/>
      <c r="CY64" s="182" t="n"/>
      <c r="CZ64" s="182" t="n"/>
      <c r="DA64" s="182" t="n"/>
      <c r="DB64" s="182" t="n"/>
      <c r="DC64" s="182" t="n"/>
      <c r="DD64" s="182" t="n"/>
      <c r="DE64" s="182" t="n"/>
      <c r="DF64" s="182" t="n"/>
      <c r="DG64" s="182" t="n"/>
      <c r="DH64" s="182" t="n"/>
      <c r="DI64" s="182" t="n"/>
      <c r="DJ64" s="182" t="n"/>
      <c r="DK64" s="182" t="n"/>
      <c r="DL64" s="182" t="n"/>
      <c r="DM64" s="182" t="n"/>
      <c r="DN64" s="182" t="n"/>
      <c r="DO64" s="182" t="n"/>
      <c r="DP64" s="182" t="n"/>
      <c r="DQ64" s="182" t="n"/>
      <c r="DR64" s="182" t="n"/>
      <c r="DS64" s="182" t="n"/>
      <c r="DT64" s="182" t="n"/>
      <c r="DU64" s="182" t="n"/>
      <c r="DV64" s="182" t="n"/>
      <c r="DW64" s="182" t="n"/>
      <c r="DX64" s="182" t="n"/>
      <c r="DY64" s="182" t="n"/>
      <c r="DZ64" s="182" t="n"/>
      <c r="EA64" s="182" t="n"/>
      <c r="EB64" s="182" t="n"/>
      <c r="EC64" s="182" t="n"/>
      <c r="ED64" s="182" t="n"/>
      <c r="EE64" s="182" t="n"/>
      <c r="EF64" s="182" t="n"/>
      <c r="EG64" s="182" t="n"/>
      <c r="EH64" s="182" t="n"/>
      <c r="EI64" s="182" t="n"/>
      <c r="EJ64" s="182" t="n"/>
      <c r="EK64" s="182" t="n"/>
      <c r="EL64" s="182" t="n"/>
      <c r="EM64" s="182" t="n"/>
      <c r="EN64" s="182" t="n"/>
      <c r="EO64" s="182" t="n"/>
      <c r="EP64" s="182" t="n"/>
      <c r="EQ64" s="182" t="n"/>
      <c r="ER64" s="182" t="n"/>
      <c r="ES64" s="182" t="n"/>
      <c r="ET64" s="182" t="n"/>
      <c r="EU64" s="182" t="n"/>
      <c r="EV64" s="182" t="n"/>
      <c r="EW64" s="182" t="n"/>
      <c r="EX64" s="182" t="n"/>
      <c r="EY64" s="182" t="n"/>
      <c r="EZ64" s="182" t="n"/>
      <c r="FA64" s="182" t="n"/>
      <c r="FB64" s="182" t="n"/>
      <c r="FC64" s="182" t="n"/>
      <c r="FD64" s="182" t="n"/>
      <c r="FE64" s="182" t="n"/>
      <c r="FF64" s="182" t="n"/>
      <c r="FG64" s="182" t="n"/>
      <c r="FH64" s="182" t="n"/>
      <c r="FI64" s="182" t="n"/>
      <c r="FJ64" s="182" t="n"/>
      <c r="FK64" s="182" t="n"/>
      <c r="FL64" s="182" t="n"/>
      <c r="FM64" s="182" t="n"/>
      <c r="FN64" s="182" t="n"/>
      <c r="FO64" s="182" t="n"/>
      <c r="FP64" s="182" t="n"/>
      <c r="FQ64" s="182" t="n"/>
      <c r="FR64" s="182" t="n"/>
      <c r="FS64" s="182" t="n"/>
      <c r="FT64" s="182" t="n"/>
      <c r="FU64" s="182" t="n"/>
      <c r="FV64" s="182" t="n"/>
      <c r="FW64" s="182" t="n"/>
      <c r="FX64" s="182" t="n"/>
      <c r="FY64" s="182" t="n"/>
      <c r="FZ64" s="182" t="n"/>
      <c r="GA64" s="182" t="n"/>
      <c r="GB64" s="182" t="n"/>
      <c r="GC64" s="182" t="n"/>
      <c r="GD64" s="182" t="n"/>
      <c r="GE64" s="182" t="n"/>
      <c r="GF64" s="182" t="n"/>
      <c r="GG64" s="182" t="n"/>
      <c r="GH64" s="182" t="n"/>
      <c r="GI64" s="182" t="n"/>
      <c r="GJ64" s="189" t="n">
        <v>14.7</v>
      </c>
      <c r="GK64" s="182" t="n"/>
      <c r="GL64" s="182" t="n"/>
      <c r="GM64" s="182" t="n"/>
      <c r="GN64" s="182" t="n"/>
      <c r="GO64" s="182" t="n"/>
      <c r="GP64" s="182" t="n"/>
      <c r="GQ64" s="182" t="n"/>
      <c r="GR64" s="184" t="n"/>
      <c r="GS64" s="182" t="n"/>
      <c r="GT64" s="185">
        <f>SUM(F64:GS64)</f>
        <v/>
      </c>
      <c r="GU64" s="186">
        <f>E64-GT64</f>
        <v/>
      </c>
    </row>
    <row r="65" ht="18" customHeight="1">
      <c r="A65" s="5" t="n">
        <v>64</v>
      </c>
      <c r="B65" s="179" t="n">
        <v>44740</v>
      </c>
      <c r="C65" s="68" t="inlineStr">
        <is>
          <t>DIGIKEY-4500663666</t>
        </is>
      </c>
      <c r="D65" s="180" t="n">
        <v>44676</v>
      </c>
      <c r="E65" s="181" t="n">
        <v>20.58</v>
      </c>
      <c r="F65" s="182" t="n"/>
      <c r="G65" s="182" t="n"/>
      <c r="H65" s="182" t="n"/>
      <c r="I65" s="182" t="n"/>
      <c r="J65" s="182" t="n"/>
      <c r="K65" s="182" t="n"/>
      <c r="L65" s="182" t="n"/>
      <c r="M65" s="182" t="n"/>
      <c r="N65" s="182" t="n"/>
      <c r="O65" s="182" t="n"/>
      <c r="P65" s="182" t="n"/>
      <c r="Q65" s="182" t="n"/>
      <c r="R65" s="182" t="n"/>
      <c r="S65" s="182" t="n"/>
      <c r="T65" s="182" t="n"/>
      <c r="U65" s="182" t="n"/>
      <c r="V65" s="182" t="n"/>
      <c r="W65" s="182" t="n"/>
      <c r="X65" s="182" t="n"/>
      <c r="Y65" s="182" t="n"/>
      <c r="Z65" s="182" t="n"/>
      <c r="AA65" s="182" t="n"/>
      <c r="AB65" s="182" t="n"/>
      <c r="AC65" s="182" t="n"/>
      <c r="AD65" s="182" t="n"/>
      <c r="AE65" s="182" t="n"/>
      <c r="AF65" s="182" t="n"/>
      <c r="AG65" s="182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182" t="n"/>
      <c r="AS65" s="182" t="n"/>
      <c r="AT65" s="182" t="n"/>
      <c r="AU65" s="182" t="n"/>
      <c r="AV65" s="182" t="n"/>
      <c r="AW65" s="182" t="n"/>
      <c r="AX65" s="182" t="n"/>
      <c r="AY65" s="182" t="n"/>
      <c r="AZ65" s="182" t="n"/>
      <c r="BA65" s="182" t="n"/>
      <c r="BB65" s="182" t="n"/>
      <c r="BC65" s="182" t="n"/>
      <c r="BD65" s="182" t="n"/>
      <c r="BE65" s="182" t="n"/>
      <c r="BF65" s="182" t="n"/>
      <c r="BG65" s="182" t="n"/>
      <c r="BH65" s="182" t="n"/>
      <c r="BI65" s="182" t="n"/>
      <c r="BJ65" s="182" t="n"/>
      <c r="BK65" s="182" t="n"/>
      <c r="BL65" s="182" t="n"/>
      <c r="BM65" s="182" t="n"/>
      <c r="BN65" s="182" t="n"/>
      <c r="BO65" s="182" t="n"/>
      <c r="BP65" s="182" t="n"/>
      <c r="BQ65" s="182" t="n"/>
      <c r="BR65" s="182" t="n"/>
      <c r="BS65" s="182" t="n"/>
      <c r="BT65" s="182" t="n"/>
      <c r="BU65" s="182" t="n"/>
      <c r="BV65" s="182" t="n"/>
      <c r="BW65" s="182" t="n"/>
      <c r="BX65" s="182" t="n"/>
      <c r="BY65" s="182" t="n"/>
      <c r="BZ65" s="182" t="n"/>
      <c r="CA65" s="182" t="n"/>
      <c r="CB65" s="182" t="n"/>
      <c r="CC65" s="182" t="n"/>
      <c r="CD65" s="182" t="n"/>
      <c r="CE65" s="182" t="n"/>
      <c r="CF65" s="182" t="n"/>
      <c r="CG65" s="182" t="n"/>
      <c r="CH65" s="182" t="n"/>
      <c r="CI65" s="182" t="n"/>
      <c r="CJ65" s="182" t="n"/>
      <c r="CK65" s="182" t="n"/>
      <c r="CL65" s="182" t="n"/>
      <c r="CM65" s="182" t="n"/>
      <c r="CN65" s="182" t="n"/>
      <c r="CO65" s="182" t="n"/>
      <c r="CP65" s="182" t="n"/>
      <c r="CQ65" s="182" t="n"/>
      <c r="CR65" s="182" t="n"/>
      <c r="CS65" s="182" t="n"/>
      <c r="CT65" s="182" t="n"/>
      <c r="CU65" s="182" t="n"/>
      <c r="CV65" s="182" t="n"/>
      <c r="CW65" s="182" t="n"/>
      <c r="CX65" s="182" t="n"/>
      <c r="CY65" s="182" t="n"/>
      <c r="CZ65" s="182" t="n"/>
      <c r="DA65" s="182" t="n"/>
      <c r="DB65" s="182" t="n"/>
      <c r="DC65" s="182" t="n"/>
      <c r="DD65" s="182" t="n"/>
      <c r="DE65" s="182" t="n"/>
      <c r="DF65" s="182" t="n"/>
      <c r="DG65" s="182" t="n"/>
      <c r="DH65" s="182" t="n"/>
      <c r="DI65" s="182" t="n"/>
      <c r="DJ65" s="182" t="n"/>
      <c r="DK65" s="182" t="n"/>
      <c r="DL65" s="182" t="n"/>
      <c r="DM65" s="182" t="n"/>
      <c r="DN65" s="182" t="n"/>
      <c r="DO65" s="182" t="n"/>
      <c r="DP65" s="182" t="n"/>
      <c r="DQ65" s="182" t="n"/>
      <c r="DR65" s="182" t="n"/>
      <c r="DS65" s="182" t="n"/>
      <c r="DT65" s="182" t="n"/>
      <c r="DU65" s="182" t="n"/>
      <c r="DV65" s="182" t="n"/>
      <c r="DW65" s="182" t="n"/>
      <c r="DX65" s="182" t="n"/>
      <c r="DY65" s="182" t="n"/>
      <c r="DZ65" s="182" t="n"/>
      <c r="EA65" s="182" t="n"/>
      <c r="EB65" s="182" t="n"/>
      <c r="EC65" s="182" t="n"/>
      <c r="ED65" s="182" t="n"/>
      <c r="EE65" s="182" t="n"/>
      <c r="EF65" s="182" t="n"/>
      <c r="EG65" s="182" t="n"/>
      <c r="EH65" s="182" t="n"/>
      <c r="EI65" s="182" t="n"/>
      <c r="EJ65" s="182" t="n"/>
      <c r="EK65" s="182" t="n"/>
      <c r="EL65" s="182" t="n"/>
      <c r="EM65" s="182" t="n"/>
      <c r="EN65" s="182" t="n"/>
      <c r="EO65" s="182" t="n"/>
      <c r="EP65" s="182" t="n"/>
      <c r="EQ65" s="182" t="n"/>
      <c r="ER65" s="182" t="n"/>
      <c r="ES65" s="182" t="n"/>
      <c r="ET65" s="182" t="n"/>
      <c r="EU65" s="182" t="n"/>
      <c r="EV65" s="182" t="n"/>
      <c r="EW65" s="182" t="n"/>
      <c r="EX65" s="182" t="n"/>
      <c r="EY65" s="182" t="n"/>
      <c r="EZ65" s="182" t="n"/>
      <c r="FA65" s="182" t="n"/>
      <c r="FB65" s="182" t="n"/>
      <c r="FC65" s="182" t="n"/>
      <c r="FD65" s="182" t="n"/>
      <c r="FE65" s="182" t="n"/>
      <c r="FF65" s="182" t="n"/>
      <c r="FG65" s="182" t="n"/>
      <c r="FH65" s="182" t="n"/>
      <c r="FI65" s="182" t="n"/>
      <c r="FJ65" s="182" t="n"/>
      <c r="FK65" s="182" t="n"/>
      <c r="FL65" s="182" t="n"/>
      <c r="FM65" s="182" t="n"/>
      <c r="FN65" s="182" t="n"/>
      <c r="FO65" s="182" t="n"/>
      <c r="FP65" s="182" t="n"/>
      <c r="FQ65" s="182" t="n"/>
      <c r="FR65" s="182" t="n"/>
      <c r="FS65" s="182" t="n"/>
      <c r="FT65" s="182" t="n"/>
      <c r="FU65" s="182" t="n"/>
      <c r="FV65" s="182" t="n"/>
      <c r="FW65" s="182" t="n"/>
      <c r="FX65" s="182" t="n"/>
      <c r="FY65" s="182" t="n"/>
      <c r="FZ65" s="182" t="n"/>
      <c r="GA65" s="182" t="n"/>
      <c r="GB65" s="182" t="n"/>
      <c r="GC65" s="182" t="n"/>
      <c r="GD65" s="182" t="n"/>
      <c r="GE65" s="182" t="n"/>
      <c r="GF65" s="182" t="n"/>
      <c r="GG65" s="182" t="n"/>
      <c r="GH65" s="189" t="n">
        <v>20.58</v>
      </c>
      <c r="GI65" s="182" t="n"/>
      <c r="GJ65" s="182" t="n"/>
      <c r="GK65" s="182" t="n"/>
      <c r="GL65" s="182" t="n"/>
      <c r="GM65" s="182" t="n"/>
      <c r="GN65" s="182" t="n"/>
      <c r="GO65" s="182" t="n"/>
      <c r="GP65" s="182" t="n"/>
      <c r="GQ65" s="182" t="n"/>
      <c r="GR65" s="184" t="n"/>
      <c r="GS65" s="182" t="n"/>
      <c r="GT65" s="185">
        <f>SUM(F65:GS65)</f>
        <v/>
      </c>
      <c r="GU65" s="186">
        <f>E65-GT65</f>
        <v/>
      </c>
    </row>
    <row r="66" ht="18" customHeight="1">
      <c r="A66" s="5" t="n">
        <v>65</v>
      </c>
      <c r="B66" s="179" t="n">
        <v>44740</v>
      </c>
      <c r="C66" s="68" t="inlineStr">
        <is>
          <t>DIGIKEY-4500663787</t>
        </is>
      </c>
      <c r="D66" s="180" t="n">
        <v>44676</v>
      </c>
      <c r="E66" s="181" t="n">
        <v>6.93</v>
      </c>
      <c r="F66" s="182" t="n"/>
      <c r="G66" s="182" t="n"/>
      <c r="H66" s="182" t="n"/>
      <c r="I66" s="189" t="n">
        <v>6.93</v>
      </c>
      <c r="J66" s="182" t="n"/>
      <c r="K66" s="182" t="n"/>
      <c r="L66" s="182" t="n"/>
      <c r="M66" s="182" t="n"/>
      <c r="N66" s="182" t="n"/>
      <c r="O66" s="182" t="n"/>
      <c r="P66" s="182" t="n"/>
      <c r="Q66" s="182" t="n"/>
      <c r="R66" s="182" t="n"/>
      <c r="S66" s="182" t="n"/>
      <c r="T66" s="182" t="n"/>
      <c r="U66" s="182" t="n"/>
      <c r="V66" s="182" t="n"/>
      <c r="W66" s="182" t="n"/>
      <c r="X66" s="182" t="n"/>
      <c r="Y66" s="182" t="n"/>
      <c r="Z66" s="182" t="n"/>
      <c r="AA66" s="182" t="n"/>
      <c r="AB66" s="182" t="n"/>
      <c r="AC66" s="182" t="n"/>
      <c r="AD66" s="182" t="n"/>
      <c r="AE66" s="182" t="n"/>
      <c r="AF66" s="182" t="n"/>
      <c r="AG66" s="182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182" t="n"/>
      <c r="AS66" s="182" t="n"/>
      <c r="AT66" s="182" t="n"/>
      <c r="AU66" s="182" t="n"/>
      <c r="AV66" s="182" t="n"/>
      <c r="AW66" s="182" t="n"/>
      <c r="AX66" s="182" t="n"/>
      <c r="AY66" s="182" t="n"/>
      <c r="AZ66" s="182" t="n"/>
      <c r="BA66" s="182" t="n"/>
      <c r="BB66" s="182" t="n"/>
      <c r="BC66" s="182" t="n"/>
      <c r="BD66" s="182" t="n"/>
      <c r="BE66" s="182" t="n"/>
      <c r="BF66" s="182" t="n"/>
      <c r="BG66" s="182" t="n"/>
      <c r="BH66" s="182" t="n"/>
      <c r="BI66" s="182" t="n"/>
      <c r="BJ66" s="182" t="n"/>
      <c r="BK66" s="182" t="n"/>
      <c r="BL66" s="182" t="n"/>
      <c r="BM66" s="182" t="n"/>
      <c r="BN66" s="182" t="n"/>
      <c r="BO66" s="182" t="n"/>
      <c r="BP66" s="182" t="n"/>
      <c r="BQ66" s="182" t="n"/>
      <c r="BR66" s="182" t="n"/>
      <c r="BS66" s="182" t="n"/>
      <c r="BT66" s="182" t="n"/>
      <c r="BU66" s="182" t="n"/>
      <c r="BV66" s="182" t="n"/>
      <c r="BW66" s="182" t="n"/>
      <c r="BX66" s="182" t="n"/>
      <c r="BY66" s="182" t="n"/>
      <c r="BZ66" s="182" t="n"/>
      <c r="CA66" s="182" t="n"/>
      <c r="CB66" s="182" t="n"/>
      <c r="CC66" s="182" t="n"/>
      <c r="CD66" s="182" t="n"/>
      <c r="CE66" s="182" t="n"/>
      <c r="CF66" s="182" t="n"/>
      <c r="CG66" s="182" t="n"/>
      <c r="CH66" s="182" t="n"/>
      <c r="CI66" s="182" t="n"/>
      <c r="CJ66" s="182" t="n"/>
      <c r="CK66" s="182" t="n"/>
      <c r="CL66" s="182" t="n"/>
      <c r="CM66" s="182" t="n"/>
      <c r="CN66" s="182" t="n"/>
      <c r="CO66" s="182" t="n"/>
      <c r="CP66" s="182" t="n"/>
      <c r="CQ66" s="182" t="n"/>
      <c r="CR66" s="182" t="n"/>
      <c r="CS66" s="182" t="n"/>
      <c r="CT66" s="182" t="n"/>
      <c r="CU66" s="182" t="n"/>
      <c r="CV66" s="182" t="n"/>
      <c r="CW66" s="182" t="n"/>
      <c r="CX66" s="182" t="n"/>
      <c r="CY66" s="182" t="n"/>
      <c r="CZ66" s="182" t="n"/>
      <c r="DA66" s="182" t="n"/>
      <c r="DB66" s="182" t="n"/>
      <c r="DC66" s="182" t="n"/>
      <c r="DD66" s="182" t="n"/>
      <c r="DE66" s="182" t="n"/>
      <c r="DF66" s="182" t="n"/>
      <c r="DG66" s="182" t="n"/>
      <c r="DH66" s="182" t="n"/>
      <c r="DI66" s="182" t="n"/>
      <c r="DJ66" s="182" t="n"/>
      <c r="DK66" s="182" t="n"/>
      <c r="DL66" s="182" t="n"/>
      <c r="DM66" s="182" t="n"/>
      <c r="DN66" s="182" t="n"/>
      <c r="DO66" s="182" t="n"/>
      <c r="DP66" s="182" t="n"/>
      <c r="DQ66" s="182" t="n"/>
      <c r="DR66" s="182" t="n"/>
      <c r="DS66" s="182" t="n"/>
      <c r="DT66" s="182" t="n"/>
      <c r="DU66" s="182" t="n"/>
      <c r="DV66" s="182" t="n"/>
      <c r="DW66" s="182" t="n"/>
      <c r="DX66" s="182" t="n"/>
      <c r="DY66" s="182" t="n"/>
      <c r="DZ66" s="182" t="n"/>
      <c r="EA66" s="182" t="n"/>
      <c r="EB66" s="182" t="n"/>
      <c r="EC66" s="182" t="n"/>
      <c r="ED66" s="182" t="n"/>
      <c r="EE66" s="182" t="n"/>
      <c r="EF66" s="182" t="n"/>
      <c r="EG66" s="182" t="n"/>
      <c r="EH66" s="182" t="n"/>
      <c r="EI66" s="182" t="n"/>
      <c r="EJ66" s="182" t="n"/>
      <c r="EK66" s="182" t="n"/>
      <c r="EL66" s="182" t="n"/>
      <c r="EM66" s="182" t="n"/>
      <c r="EN66" s="182" t="n"/>
      <c r="EO66" s="182" t="n"/>
      <c r="EP66" s="182" t="n"/>
      <c r="EQ66" s="182" t="n"/>
      <c r="ER66" s="182" t="n"/>
      <c r="ES66" s="182" t="n"/>
      <c r="ET66" s="182" t="n"/>
      <c r="EU66" s="182" t="n"/>
      <c r="EV66" s="182" t="n"/>
      <c r="EW66" s="182" t="n"/>
      <c r="EX66" s="182" t="n"/>
      <c r="EY66" s="182" t="n"/>
      <c r="EZ66" s="182" t="n"/>
      <c r="FA66" s="182" t="n"/>
      <c r="FB66" s="182" t="n"/>
      <c r="FC66" s="182" t="n"/>
      <c r="FD66" s="182" t="n"/>
      <c r="FE66" s="182" t="n"/>
      <c r="FF66" s="182" t="n"/>
      <c r="FG66" s="182" t="n"/>
      <c r="FH66" s="182" t="n"/>
      <c r="FI66" s="182" t="n"/>
      <c r="FJ66" s="182" t="n"/>
      <c r="FK66" s="182" t="n"/>
      <c r="FL66" s="182" t="n"/>
      <c r="FM66" s="182" t="n"/>
      <c r="FN66" s="182" t="n"/>
      <c r="FO66" s="182" t="n"/>
      <c r="FP66" s="182" t="n"/>
      <c r="FQ66" s="182" t="n"/>
      <c r="FR66" s="182" t="n"/>
      <c r="FS66" s="182" t="n"/>
      <c r="FT66" s="182" t="n"/>
      <c r="FU66" s="182" t="n"/>
      <c r="FV66" s="182" t="n"/>
      <c r="FW66" s="182" t="n"/>
      <c r="FX66" s="182" t="n"/>
      <c r="FY66" s="182" t="n"/>
      <c r="FZ66" s="182" t="n"/>
      <c r="GA66" s="182" t="n"/>
      <c r="GB66" s="182" t="n"/>
      <c r="GC66" s="182" t="n"/>
      <c r="GD66" s="182" t="n"/>
      <c r="GE66" s="182" t="n"/>
      <c r="GF66" s="182" t="n"/>
      <c r="GG66" s="182" t="n"/>
      <c r="GH66" s="182" t="n"/>
      <c r="GI66" s="182" t="n"/>
      <c r="GJ66" s="182" t="n"/>
      <c r="GK66" s="182" t="n"/>
      <c r="GL66" s="182" t="n"/>
      <c r="GM66" s="182" t="n"/>
      <c r="GN66" s="182" t="n"/>
      <c r="GO66" s="182" t="n"/>
      <c r="GP66" s="182" t="n"/>
      <c r="GQ66" s="182" t="n"/>
      <c r="GR66" s="184" t="n"/>
      <c r="GS66" s="182" t="n"/>
      <c r="GT66" s="185">
        <f>SUM(F66:GS66)</f>
        <v/>
      </c>
      <c r="GU66" s="186">
        <f>E66-GT66</f>
        <v/>
      </c>
    </row>
    <row r="67" ht="30" customHeight="1">
      <c r="A67" s="5" t="n">
        <v>66</v>
      </c>
      <c r="B67" s="179" t="n">
        <v>44740</v>
      </c>
      <c r="C67" s="105" t="inlineStr">
        <is>
          <t>DIGIKEY-4500663852/4500663853/
4500663863/4500665173</t>
        </is>
      </c>
      <c r="D67" s="180" t="n">
        <v>44676</v>
      </c>
      <c r="E67" s="181">
        <f>689.05+1536.63+277.36+4.68</f>
        <v/>
      </c>
      <c r="F67" s="182" t="n"/>
      <c r="G67" s="182" t="n"/>
      <c r="H67" s="182" t="n"/>
      <c r="I67" s="182" t="n"/>
      <c r="J67" s="182" t="n"/>
      <c r="K67" s="182" t="n"/>
      <c r="L67" s="182" t="n"/>
      <c r="M67" s="182" t="n"/>
      <c r="N67" s="182" t="n"/>
      <c r="O67" s="182" t="n"/>
      <c r="P67" s="182" t="n"/>
      <c r="Q67" s="182" t="n"/>
      <c r="R67" s="182" t="n"/>
      <c r="S67" s="182" t="n"/>
      <c r="T67" s="189">
        <f>689.05+1536.63+277.36+4.68</f>
        <v/>
      </c>
      <c r="U67" s="182" t="n"/>
      <c r="V67" s="182" t="n"/>
      <c r="W67" s="182" t="n"/>
      <c r="X67" s="182" t="n"/>
      <c r="Y67" s="182" t="n"/>
      <c r="Z67" s="182" t="n"/>
      <c r="AA67" s="182" t="n"/>
      <c r="AB67" s="182" t="n"/>
      <c r="AC67" s="182" t="n"/>
      <c r="AD67" s="182" t="n"/>
      <c r="AE67" s="182" t="n"/>
      <c r="AF67" s="182" t="n"/>
      <c r="AG67" s="182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182" t="n"/>
      <c r="AS67" s="182" t="n"/>
      <c r="AT67" s="182" t="n"/>
      <c r="AU67" s="182" t="n"/>
      <c r="AV67" s="182" t="n"/>
      <c r="AW67" s="182" t="n"/>
      <c r="AX67" s="182" t="n"/>
      <c r="AY67" s="182" t="n"/>
      <c r="AZ67" s="182" t="n"/>
      <c r="BA67" s="182" t="n"/>
      <c r="BB67" s="182" t="n"/>
      <c r="BC67" s="182" t="n"/>
      <c r="BD67" s="182" t="n"/>
      <c r="BE67" s="182" t="n"/>
      <c r="BF67" s="182" t="n"/>
      <c r="BG67" s="182" t="n"/>
      <c r="BH67" s="182" t="n"/>
      <c r="BI67" s="182" t="n"/>
      <c r="BJ67" s="182" t="n"/>
      <c r="BK67" s="182" t="n"/>
      <c r="BL67" s="182" t="n"/>
      <c r="BM67" s="182" t="n"/>
      <c r="BN67" s="182" t="n"/>
      <c r="BO67" s="182" t="n"/>
      <c r="BP67" s="182" t="n"/>
      <c r="BQ67" s="182" t="n"/>
      <c r="BR67" s="182" t="n"/>
      <c r="BS67" s="182" t="n"/>
      <c r="BT67" s="182" t="n"/>
      <c r="BU67" s="182" t="n"/>
      <c r="BV67" s="182" t="n"/>
      <c r="BW67" s="182" t="n"/>
      <c r="BX67" s="182" t="n"/>
      <c r="BY67" s="182" t="n"/>
      <c r="BZ67" s="182" t="n"/>
      <c r="CA67" s="182" t="n"/>
      <c r="CB67" s="182" t="n"/>
      <c r="CC67" s="182" t="n"/>
      <c r="CD67" s="182" t="n"/>
      <c r="CE67" s="182" t="n"/>
      <c r="CF67" s="182" t="n"/>
      <c r="CG67" s="182" t="n"/>
      <c r="CH67" s="182" t="n"/>
      <c r="CI67" s="182" t="n"/>
      <c r="CJ67" s="182" t="n"/>
      <c r="CK67" s="182" t="n"/>
      <c r="CL67" s="182" t="n"/>
      <c r="CM67" s="182" t="n"/>
      <c r="CN67" s="182" t="n"/>
      <c r="CO67" s="182" t="n"/>
      <c r="CP67" s="182" t="n"/>
      <c r="CQ67" s="182" t="n"/>
      <c r="CR67" s="182" t="n"/>
      <c r="CS67" s="182" t="n"/>
      <c r="CT67" s="182" t="n"/>
      <c r="CU67" s="182" t="n"/>
      <c r="CV67" s="182" t="n"/>
      <c r="CW67" s="182" t="n"/>
      <c r="CX67" s="182" t="n"/>
      <c r="CY67" s="182" t="n"/>
      <c r="CZ67" s="182" t="n"/>
      <c r="DA67" s="182" t="n"/>
      <c r="DB67" s="182" t="n"/>
      <c r="DC67" s="182" t="n"/>
      <c r="DD67" s="182" t="n"/>
      <c r="DE67" s="182" t="n"/>
      <c r="DF67" s="182" t="n"/>
      <c r="DG67" s="182" t="n"/>
      <c r="DH67" s="182" t="n"/>
      <c r="DI67" s="182" t="n"/>
      <c r="DJ67" s="182" t="n"/>
      <c r="DK67" s="182" t="n"/>
      <c r="DL67" s="182" t="n"/>
      <c r="DM67" s="182" t="n"/>
      <c r="DN67" s="182" t="n"/>
      <c r="DO67" s="182" t="n"/>
      <c r="DP67" s="182" t="n"/>
      <c r="DQ67" s="182" t="n"/>
      <c r="DR67" s="182" t="n"/>
      <c r="DS67" s="182" t="n"/>
      <c r="DT67" s="182" t="n"/>
      <c r="DU67" s="182" t="n"/>
      <c r="DV67" s="182" t="n"/>
      <c r="DW67" s="182" t="n"/>
      <c r="DX67" s="182" t="n"/>
      <c r="DY67" s="182" t="n"/>
      <c r="DZ67" s="182" t="n"/>
      <c r="EA67" s="182" t="n"/>
      <c r="EB67" s="182" t="n"/>
      <c r="EC67" s="182" t="n"/>
      <c r="ED67" s="182" t="n"/>
      <c r="EE67" s="182" t="n"/>
      <c r="EF67" s="182" t="n"/>
      <c r="EG67" s="182" t="n"/>
      <c r="EH67" s="182" t="n"/>
      <c r="EI67" s="182" t="n"/>
      <c r="EJ67" s="182" t="n"/>
      <c r="EK67" s="182" t="n"/>
      <c r="EL67" s="182" t="n"/>
      <c r="EM67" s="182" t="n"/>
      <c r="EN67" s="182" t="n"/>
      <c r="EO67" s="182" t="n"/>
      <c r="EP67" s="182" t="n"/>
      <c r="EQ67" s="182" t="n"/>
      <c r="ER67" s="182" t="n"/>
      <c r="ES67" s="182" t="n"/>
      <c r="ET67" s="182" t="n"/>
      <c r="EU67" s="182" t="n"/>
      <c r="EV67" s="182" t="n"/>
      <c r="EW67" s="182" t="n"/>
      <c r="EX67" s="182" t="n"/>
      <c r="EY67" s="182" t="n"/>
      <c r="EZ67" s="182" t="n"/>
      <c r="FA67" s="182" t="n"/>
      <c r="FB67" s="182" t="n"/>
      <c r="FC67" s="182" t="n"/>
      <c r="FD67" s="182" t="n"/>
      <c r="FE67" s="182" t="n"/>
      <c r="FF67" s="182" t="n"/>
      <c r="FG67" s="182" t="n"/>
      <c r="FH67" s="182" t="n"/>
      <c r="FI67" s="182" t="n"/>
      <c r="FJ67" s="182" t="n"/>
      <c r="FK67" s="182" t="n"/>
      <c r="FL67" s="182" t="n"/>
      <c r="FM67" s="182" t="n"/>
      <c r="FN67" s="182" t="n"/>
      <c r="FO67" s="182" t="n"/>
      <c r="FP67" s="182" t="n"/>
      <c r="FQ67" s="182" t="n"/>
      <c r="FR67" s="182" t="n"/>
      <c r="FS67" s="182" t="n"/>
      <c r="FT67" s="182" t="n"/>
      <c r="FU67" s="182" t="n"/>
      <c r="FV67" s="182" t="n"/>
      <c r="FW67" s="182" t="n"/>
      <c r="FX67" s="182" t="n"/>
      <c r="FY67" s="182" t="n"/>
      <c r="FZ67" s="182" t="n"/>
      <c r="GA67" s="182" t="n"/>
      <c r="GB67" s="182" t="n"/>
      <c r="GC67" s="182" t="n"/>
      <c r="GD67" s="182" t="n"/>
      <c r="GE67" s="182" t="n"/>
      <c r="GF67" s="182" t="n"/>
      <c r="GG67" s="182" t="n"/>
      <c r="GH67" s="182" t="n"/>
      <c r="GI67" s="182" t="n"/>
      <c r="GJ67" s="182" t="n"/>
      <c r="GK67" s="182" t="n"/>
      <c r="GL67" s="182" t="n"/>
      <c r="GM67" s="182" t="n"/>
      <c r="GN67" s="182" t="n"/>
      <c r="GO67" s="182" t="n"/>
      <c r="GP67" s="182" t="n"/>
      <c r="GQ67" s="182" t="n"/>
      <c r="GR67" s="184" t="n"/>
      <c r="GS67" s="182" t="n"/>
      <c r="GT67" s="185">
        <f>SUM(F67:GS67)</f>
        <v/>
      </c>
      <c r="GU67" s="186">
        <f>E67-GT67</f>
        <v/>
      </c>
    </row>
    <row r="68" ht="18" customHeight="1">
      <c r="A68" s="5" t="n">
        <v>67</v>
      </c>
      <c r="B68" s="179" t="n">
        <v>44740</v>
      </c>
      <c r="C68" s="68" t="inlineStr">
        <is>
          <t>DIGIKEY-4500663867/4500665622</t>
        </is>
      </c>
      <c r="D68" s="180" t="n">
        <v>44678</v>
      </c>
      <c r="E68" s="181">
        <f>347.35+44.01+109.87</f>
        <v/>
      </c>
      <c r="F68" s="182" t="n"/>
      <c r="G68" s="182" t="n"/>
      <c r="H68" s="182" t="n"/>
      <c r="I68" s="182" t="n"/>
      <c r="J68" s="182" t="n"/>
      <c r="K68" s="182" t="n"/>
      <c r="L68" s="182" t="n"/>
      <c r="M68" s="182" t="n"/>
      <c r="N68" s="182" t="n"/>
      <c r="O68" s="182" t="n"/>
      <c r="P68" s="182" t="n"/>
      <c r="Q68" s="182" t="n"/>
      <c r="R68" s="182" t="n"/>
      <c r="S68" s="182" t="n"/>
      <c r="T68" s="182" t="n"/>
      <c r="U68" s="182" t="n"/>
      <c r="V68" s="182" t="n"/>
      <c r="W68" s="182" t="n"/>
      <c r="X68" s="189">
        <f>347.35+44.01+109.87</f>
        <v/>
      </c>
      <c r="Y68" s="182" t="n"/>
      <c r="Z68" s="182" t="n"/>
      <c r="AA68" s="182" t="n"/>
      <c r="AB68" s="182" t="n"/>
      <c r="AC68" s="182" t="n"/>
      <c r="AD68" s="182" t="n"/>
      <c r="AE68" s="182" t="n"/>
      <c r="AF68" s="182" t="n"/>
      <c r="AG68" s="182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182" t="n"/>
      <c r="AS68" s="182" t="n"/>
      <c r="AT68" s="182" t="n"/>
      <c r="AU68" s="182" t="n"/>
      <c r="AV68" s="182" t="n"/>
      <c r="AW68" s="182" t="n"/>
      <c r="AX68" s="182" t="n"/>
      <c r="AY68" s="182" t="n"/>
      <c r="AZ68" s="182" t="n"/>
      <c r="BA68" s="182" t="n"/>
      <c r="BB68" s="182" t="n"/>
      <c r="BC68" s="182" t="n"/>
      <c r="BD68" s="182" t="n"/>
      <c r="BE68" s="182" t="n"/>
      <c r="BF68" s="182" t="n"/>
      <c r="BG68" s="182" t="n"/>
      <c r="BH68" s="182" t="n"/>
      <c r="BI68" s="182" t="n"/>
      <c r="BJ68" s="182" t="n"/>
      <c r="BK68" s="182" t="n"/>
      <c r="BL68" s="182" t="n"/>
      <c r="BM68" s="182" t="n"/>
      <c r="BN68" s="182" t="n"/>
      <c r="BO68" s="182" t="n"/>
      <c r="BP68" s="182" t="n"/>
      <c r="BQ68" s="182" t="n"/>
      <c r="BR68" s="182" t="n"/>
      <c r="BS68" s="182" t="n"/>
      <c r="BT68" s="182" t="n"/>
      <c r="BU68" s="182" t="n"/>
      <c r="BV68" s="182" t="n"/>
      <c r="BW68" s="182" t="n"/>
      <c r="BX68" s="182" t="n"/>
      <c r="BY68" s="182" t="n"/>
      <c r="BZ68" s="182" t="n"/>
      <c r="CA68" s="182" t="n"/>
      <c r="CB68" s="182" t="n"/>
      <c r="CC68" s="182" t="n"/>
      <c r="CD68" s="182" t="n"/>
      <c r="CE68" s="182" t="n"/>
      <c r="CF68" s="182" t="n"/>
      <c r="CG68" s="182" t="n"/>
      <c r="CH68" s="182" t="n"/>
      <c r="CI68" s="182" t="n"/>
      <c r="CJ68" s="182" t="n"/>
      <c r="CK68" s="182" t="n"/>
      <c r="CL68" s="182" t="n"/>
      <c r="CM68" s="182" t="n"/>
      <c r="CN68" s="182" t="n"/>
      <c r="CO68" s="182" t="n"/>
      <c r="CP68" s="182" t="n"/>
      <c r="CQ68" s="182" t="n"/>
      <c r="CR68" s="182" t="n"/>
      <c r="CS68" s="182" t="n"/>
      <c r="CT68" s="182" t="n"/>
      <c r="CU68" s="182" t="n"/>
      <c r="CV68" s="182" t="n"/>
      <c r="CW68" s="182" t="n"/>
      <c r="CX68" s="182" t="n"/>
      <c r="CY68" s="182" t="n"/>
      <c r="CZ68" s="182" t="n"/>
      <c r="DA68" s="182" t="n"/>
      <c r="DB68" s="182" t="n"/>
      <c r="DC68" s="182" t="n"/>
      <c r="DD68" s="182" t="n"/>
      <c r="DE68" s="182" t="n"/>
      <c r="DF68" s="182" t="n"/>
      <c r="DG68" s="182" t="n"/>
      <c r="DH68" s="182" t="n"/>
      <c r="DI68" s="182" t="n"/>
      <c r="DJ68" s="182" t="n"/>
      <c r="DK68" s="182" t="n"/>
      <c r="DL68" s="182" t="n"/>
      <c r="DM68" s="182" t="n"/>
      <c r="DN68" s="182" t="n"/>
      <c r="DO68" s="182" t="n"/>
      <c r="DP68" s="182" t="n"/>
      <c r="DQ68" s="182" t="n"/>
      <c r="DR68" s="182" t="n"/>
      <c r="DS68" s="182" t="n"/>
      <c r="DT68" s="182" t="n"/>
      <c r="DU68" s="182" t="n"/>
      <c r="DV68" s="182" t="n"/>
      <c r="DW68" s="182" t="n"/>
      <c r="DX68" s="182" t="n"/>
      <c r="DY68" s="182" t="n"/>
      <c r="DZ68" s="182" t="n"/>
      <c r="EA68" s="182" t="n"/>
      <c r="EB68" s="182" t="n"/>
      <c r="EC68" s="182" t="n"/>
      <c r="ED68" s="182" t="n"/>
      <c r="EE68" s="182" t="n"/>
      <c r="EF68" s="182" t="n"/>
      <c r="EG68" s="182" t="n"/>
      <c r="EH68" s="182" t="n"/>
      <c r="EI68" s="182" t="n"/>
      <c r="EJ68" s="182" t="n"/>
      <c r="EK68" s="182" t="n"/>
      <c r="EL68" s="182" t="n"/>
      <c r="EM68" s="182" t="n"/>
      <c r="EN68" s="182" t="n"/>
      <c r="EO68" s="182" t="n"/>
      <c r="EP68" s="182" t="n"/>
      <c r="EQ68" s="182" t="n"/>
      <c r="ER68" s="182" t="n"/>
      <c r="ES68" s="182" t="n"/>
      <c r="ET68" s="182" t="n"/>
      <c r="EU68" s="182" t="n"/>
      <c r="EV68" s="182" t="n"/>
      <c r="EW68" s="182" t="n"/>
      <c r="EX68" s="182" t="n"/>
      <c r="EY68" s="182" t="n"/>
      <c r="EZ68" s="182" t="n"/>
      <c r="FA68" s="182" t="n"/>
      <c r="FB68" s="182" t="n"/>
      <c r="FC68" s="182" t="n"/>
      <c r="FD68" s="182" t="n"/>
      <c r="FE68" s="182" t="n"/>
      <c r="FF68" s="182" t="n"/>
      <c r="FG68" s="182" t="n"/>
      <c r="FH68" s="182" t="n"/>
      <c r="FI68" s="182" t="n"/>
      <c r="FJ68" s="182" t="n"/>
      <c r="FK68" s="182" t="n"/>
      <c r="FL68" s="182" t="n"/>
      <c r="FM68" s="182" t="n"/>
      <c r="FN68" s="182" t="n"/>
      <c r="FO68" s="182" t="n"/>
      <c r="FP68" s="182" t="n"/>
      <c r="FQ68" s="182" t="n"/>
      <c r="FR68" s="182" t="n"/>
      <c r="FS68" s="182" t="n"/>
      <c r="FT68" s="182" t="n"/>
      <c r="FU68" s="182" t="n"/>
      <c r="FV68" s="182" t="n"/>
      <c r="FW68" s="182" t="n"/>
      <c r="FX68" s="182" t="n"/>
      <c r="FY68" s="182" t="n"/>
      <c r="FZ68" s="182" t="n"/>
      <c r="GA68" s="182" t="n"/>
      <c r="GB68" s="182" t="n"/>
      <c r="GC68" s="182" t="n"/>
      <c r="GD68" s="182" t="n"/>
      <c r="GE68" s="182" t="n"/>
      <c r="GF68" s="182" t="n"/>
      <c r="GG68" s="182" t="n"/>
      <c r="GH68" s="182" t="n"/>
      <c r="GI68" s="182" t="n"/>
      <c r="GJ68" s="182" t="n"/>
      <c r="GK68" s="182" t="n"/>
      <c r="GL68" s="182" t="n"/>
      <c r="GM68" s="182" t="n"/>
      <c r="GN68" s="182" t="n"/>
      <c r="GO68" s="182" t="n"/>
      <c r="GP68" s="182" t="n"/>
      <c r="GQ68" s="182" t="n"/>
      <c r="GR68" s="184" t="n"/>
      <c r="GS68" s="182" t="n"/>
      <c r="GT68" s="185">
        <f>SUM(F68:GS68)</f>
        <v/>
      </c>
      <c r="GU68" s="186">
        <f>E68-GT68</f>
        <v/>
      </c>
    </row>
    <row r="69" ht="18" customHeight="1">
      <c r="A69" s="5" t="n">
        <v>68</v>
      </c>
      <c r="B69" s="179" t="n">
        <v>44740</v>
      </c>
      <c r="C69" s="68" t="inlineStr">
        <is>
          <t>DIGKEY-4500663082/4500665615</t>
        </is>
      </c>
      <c r="D69" s="180" t="n">
        <v>44683</v>
      </c>
      <c r="E69" s="181">
        <f>267.6+86.24</f>
        <v/>
      </c>
      <c r="F69" s="182" t="n"/>
      <c r="G69" s="182" t="n"/>
      <c r="H69" s="182" t="n"/>
      <c r="I69" s="182" t="n"/>
      <c r="J69" s="182" t="n"/>
      <c r="K69" s="182" t="n"/>
      <c r="L69" s="182" t="n"/>
      <c r="M69" s="182" t="n"/>
      <c r="N69" s="182" t="n"/>
      <c r="O69" s="182" t="n"/>
      <c r="P69" s="182" t="n"/>
      <c r="Q69" s="182" t="n"/>
      <c r="R69" s="182" t="n"/>
      <c r="S69" s="182" t="n"/>
      <c r="T69" s="182" t="n"/>
      <c r="U69" s="182" t="n"/>
      <c r="V69" s="182" t="n"/>
      <c r="W69" s="189">
        <f>267.6+86.24</f>
        <v/>
      </c>
      <c r="X69" s="182" t="n"/>
      <c r="Y69" s="182" t="n"/>
      <c r="Z69" s="182" t="n"/>
      <c r="AA69" s="182" t="n"/>
      <c r="AB69" s="182" t="n"/>
      <c r="AC69" s="182" t="n"/>
      <c r="AD69" s="182" t="n"/>
      <c r="AE69" s="182" t="n"/>
      <c r="AF69" s="182" t="n"/>
      <c r="AG69" s="182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182" t="n"/>
      <c r="AS69" s="182" t="n"/>
      <c r="AT69" s="182" t="n"/>
      <c r="AU69" s="182" t="n"/>
      <c r="AV69" s="182" t="n"/>
      <c r="AW69" s="182" t="n"/>
      <c r="AX69" s="182" t="n"/>
      <c r="AY69" s="182" t="n"/>
      <c r="AZ69" s="182" t="n"/>
      <c r="BA69" s="182" t="n"/>
      <c r="BB69" s="182" t="n"/>
      <c r="BC69" s="182" t="n"/>
      <c r="BD69" s="182" t="n"/>
      <c r="BE69" s="182" t="n"/>
      <c r="BF69" s="182" t="n"/>
      <c r="BG69" s="182" t="n"/>
      <c r="BH69" s="182" t="n"/>
      <c r="BI69" s="182" t="n"/>
      <c r="BJ69" s="182" t="n"/>
      <c r="BK69" s="182" t="n"/>
      <c r="BL69" s="182" t="n"/>
      <c r="BM69" s="182" t="n"/>
      <c r="BN69" s="182" t="n"/>
      <c r="BO69" s="182" t="n"/>
      <c r="BP69" s="182" t="n"/>
      <c r="BQ69" s="182" t="n"/>
      <c r="BR69" s="182" t="n"/>
      <c r="BS69" s="182" t="n"/>
      <c r="BT69" s="182" t="n"/>
      <c r="BU69" s="182" t="n"/>
      <c r="BV69" s="182" t="n"/>
      <c r="BW69" s="182" t="n"/>
      <c r="BX69" s="182" t="n"/>
      <c r="BY69" s="182" t="n"/>
      <c r="BZ69" s="182" t="n"/>
      <c r="CA69" s="182" t="n"/>
      <c r="CB69" s="182" t="n"/>
      <c r="CC69" s="182" t="n"/>
      <c r="CD69" s="182" t="n"/>
      <c r="CE69" s="182" t="n"/>
      <c r="CF69" s="182" t="n"/>
      <c r="CG69" s="182" t="n"/>
      <c r="CH69" s="182" t="n"/>
      <c r="CI69" s="182" t="n"/>
      <c r="CJ69" s="182" t="n"/>
      <c r="CK69" s="182" t="n"/>
      <c r="CL69" s="182" t="n"/>
      <c r="CM69" s="182" t="n"/>
      <c r="CN69" s="182" t="n"/>
      <c r="CO69" s="182" t="n"/>
      <c r="CP69" s="182" t="n"/>
      <c r="CQ69" s="182" t="n"/>
      <c r="CR69" s="182" t="n"/>
      <c r="CS69" s="182" t="n"/>
      <c r="CT69" s="182" t="n"/>
      <c r="CU69" s="182" t="n"/>
      <c r="CV69" s="182" t="n"/>
      <c r="CW69" s="182" t="n"/>
      <c r="CX69" s="182" t="n"/>
      <c r="CY69" s="182" t="n"/>
      <c r="CZ69" s="182" t="n"/>
      <c r="DA69" s="182" t="n"/>
      <c r="DB69" s="182" t="n"/>
      <c r="DC69" s="182" t="n"/>
      <c r="DD69" s="182" t="n"/>
      <c r="DE69" s="182" t="n"/>
      <c r="DF69" s="182" t="n"/>
      <c r="DG69" s="182" t="n"/>
      <c r="DH69" s="182" t="n"/>
      <c r="DI69" s="182" t="n"/>
      <c r="DJ69" s="182" t="n"/>
      <c r="DK69" s="182" t="n"/>
      <c r="DL69" s="182" t="n"/>
      <c r="DM69" s="182" t="n"/>
      <c r="DN69" s="182" t="n"/>
      <c r="DO69" s="182" t="n"/>
      <c r="DP69" s="182" t="n"/>
      <c r="DQ69" s="182" t="n"/>
      <c r="DR69" s="182" t="n"/>
      <c r="DS69" s="182" t="n"/>
      <c r="DT69" s="182" t="n"/>
      <c r="DU69" s="182" t="n"/>
      <c r="DV69" s="182" t="n"/>
      <c r="DW69" s="182" t="n"/>
      <c r="DX69" s="182" t="n"/>
      <c r="DY69" s="182" t="n"/>
      <c r="DZ69" s="182" t="n"/>
      <c r="EA69" s="182" t="n"/>
      <c r="EB69" s="182" t="n"/>
      <c r="EC69" s="182" t="n"/>
      <c r="ED69" s="182" t="n"/>
      <c r="EE69" s="182" t="n"/>
      <c r="EF69" s="182" t="n"/>
      <c r="EG69" s="182" t="n"/>
      <c r="EH69" s="182" t="n"/>
      <c r="EI69" s="182" t="n"/>
      <c r="EJ69" s="182" t="n"/>
      <c r="EK69" s="182" t="n"/>
      <c r="EL69" s="182" t="n"/>
      <c r="EM69" s="182" t="n"/>
      <c r="EN69" s="182" t="n"/>
      <c r="EO69" s="182" t="n"/>
      <c r="EP69" s="182" t="n"/>
      <c r="EQ69" s="182" t="n"/>
      <c r="ER69" s="182" t="n"/>
      <c r="ES69" s="182" t="n"/>
      <c r="ET69" s="182" t="n"/>
      <c r="EU69" s="182" t="n"/>
      <c r="EV69" s="182" t="n"/>
      <c r="EW69" s="182" t="n"/>
      <c r="EX69" s="182" t="n"/>
      <c r="EY69" s="182" t="n"/>
      <c r="EZ69" s="182" t="n"/>
      <c r="FA69" s="182" t="n"/>
      <c r="FB69" s="182" t="n"/>
      <c r="FC69" s="182" t="n"/>
      <c r="FD69" s="182" t="n"/>
      <c r="FE69" s="182" t="n"/>
      <c r="FF69" s="182" t="n"/>
      <c r="FG69" s="182" t="n"/>
      <c r="FH69" s="182" t="n"/>
      <c r="FI69" s="182" t="n"/>
      <c r="FJ69" s="182" t="n"/>
      <c r="FK69" s="182" t="n"/>
      <c r="FL69" s="182" t="n"/>
      <c r="FM69" s="182" t="n"/>
      <c r="FN69" s="182" t="n"/>
      <c r="FO69" s="182" t="n"/>
      <c r="FP69" s="182" t="n"/>
      <c r="FQ69" s="182" t="n"/>
      <c r="FR69" s="182" t="n"/>
      <c r="FS69" s="182" t="n"/>
      <c r="FT69" s="182" t="n"/>
      <c r="FU69" s="182" t="n"/>
      <c r="FV69" s="182" t="n"/>
      <c r="FW69" s="182" t="n"/>
      <c r="FX69" s="182" t="n"/>
      <c r="FY69" s="182" t="n"/>
      <c r="FZ69" s="182" t="n"/>
      <c r="GA69" s="182" t="n"/>
      <c r="GB69" s="182" t="n"/>
      <c r="GC69" s="182" t="n"/>
      <c r="GD69" s="182" t="n"/>
      <c r="GE69" s="182" t="n"/>
      <c r="GF69" s="182" t="n"/>
      <c r="GG69" s="182" t="n"/>
      <c r="GH69" s="182" t="n"/>
      <c r="GI69" s="182" t="n"/>
      <c r="GJ69" s="182" t="n"/>
      <c r="GK69" s="182" t="n"/>
      <c r="GL69" s="182" t="n"/>
      <c r="GM69" s="182" t="n"/>
      <c r="GN69" s="182" t="n"/>
      <c r="GO69" s="182" t="n"/>
      <c r="GP69" s="182" t="n"/>
      <c r="GQ69" s="182" t="n"/>
      <c r="GR69" s="184" t="n"/>
      <c r="GS69" s="182" t="n"/>
      <c r="GT69" s="185">
        <f>SUM(F69:GS69)</f>
        <v/>
      </c>
      <c r="GU69" s="186">
        <f>E69-GT69</f>
        <v/>
      </c>
    </row>
    <row r="70" ht="18" customHeight="1">
      <c r="A70" s="5" t="n">
        <v>69</v>
      </c>
      <c r="B70" s="179" t="n">
        <v>44740</v>
      </c>
      <c r="C70" s="68" t="inlineStr">
        <is>
          <t>DIGIKEY-4500663362</t>
        </is>
      </c>
      <c r="D70" s="180" t="n">
        <v>44684</v>
      </c>
      <c r="E70" s="181" t="n">
        <v>1.84</v>
      </c>
      <c r="F70" s="182" t="n"/>
      <c r="G70" s="182" t="n"/>
      <c r="H70" s="182" t="n"/>
      <c r="I70" s="182" t="n"/>
      <c r="J70" s="182" t="n"/>
      <c r="K70" s="182" t="n"/>
      <c r="L70" s="182" t="n"/>
      <c r="M70" s="182" t="n"/>
      <c r="N70" s="182" t="n"/>
      <c r="O70" s="182" t="n"/>
      <c r="P70" s="182" t="n"/>
      <c r="Q70" s="182" t="n"/>
      <c r="R70" s="182" t="n"/>
      <c r="S70" s="182" t="n"/>
      <c r="T70" s="182" t="n"/>
      <c r="U70" s="182" t="n"/>
      <c r="V70" s="182" t="n"/>
      <c r="W70" s="182" t="n"/>
      <c r="X70" s="182" t="n"/>
      <c r="Y70" s="182" t="n"/>
      <c r="Z70" s="182" t="n"/>
      <c r="AA70" s="182" t="n"/>
      <c r="AB70" s="182" t="n"/>
      <c r="AC70" s="182" t="n"/>
      <c r="AD70" s="182" t="n"/>
      <c r="AE70" s="182" t="n"/>
      <c r="AF70" s="182" t="n"/>
      <c r="AG70" s="182" t="n"/>
      <c r="AH70" s="182" t="n"/>
      <c r="AI70" s="182" t="n"/>
      <c r="AJ70" s="189" t="n">
        <v>1.84</v>
      </c>
      <c r="AK70" s="182" t="n"/>
      <c r="AL70" s="182" t="n"/>
      <c r="AM70" s="182" t="n"/>
      <c r="AN70" s="182" t="n"/>
      <c r="AO70" s="182" t="n"/>
      <c r="AP70" s="182" t="n"/>
      <c r="AQ70" s="182" t="n"/>
      <c r="AR70" s="182" t="n"/>
      <c r="AS70" s="182" t="n"/>
      <c r="AT70" s="182" t="n"/>
      <c r="AU70" s="182" t="n"/>
      <c r="AV70" s="182" t="n"/>
      <c r="AW70" s="182" t="n"/>
      <c r="AX70" s="182" t="n"/>
      <c r="AY70" s="182" t="n"/>
      <c r="AZ70" s="182" t="n"/>
      <c r="BA70" s="182" t="n"/>
      <c r="BB70" s="182" t="n"/>
      <c r="BC70" s="182" t="n"/>
      <c r="BD70" s="182" t="n"/>
      <c r="BE70" s="182" t="n"/>
      <c r="BF70" s="182" t="n"/>
      <c r="BG70" s="182" t="n"/>
      <c r="BH70" s="182" t="n"/>
      <c r="BI70" s="182" t="n"/>
      <c r="BJ70" s="182" t="n"/>
      <c r="BK70" s="182" t="n"/>
      <c r="BL70" s="182" t="n"/>
      <c r="BM70" s="182" t="n"/>
      <c r="BN70" s="182" t="n"/>
      <c r="BO70" s="182" t="n"/>
      <c r="BP70" s="182" t="n"/>
      <c r="BQ70" s="182" t="n"/>
      <c r="BR70" s="182" t="n"/>
      <c r="BS70" s="182" t="n"/>
      <c r="BT70" s="182" t="n"/>
      <c r="BU70" s="182" t="n"/>
      <c r="BV70" s="182" t="n"/>
      <c r="BW70" s="182" t="n"/>
      <c r="BX70" s="182" t="n"/>
      <c r="BY70" s="182" t="n"/>
      <c r="BZ70" s="182" t="n"/>
      <c r="CA70" s="182" t="n"/>
      <c r="CB70" s="182" t="n"/>
      <c r="CC70" s="182" t="n"/>
      <c r="CD70" s="182" t="n"/>
      <c r="CE70" s="182" t="n"/>
      <c r="CF70" s="182" t="n"/>
      <c r="CG70" s="182" t="n"/>
      <c r="CH70" s="182" t="n"/>
      <c r="CI70" s="182" t="n"/>
      <c r="CJ70" s="182" t="n"/>
      <c r="CK70" s="182" t="n"/>
      <c r="CL70" s="182" t="n"/>
      <c r="CM70" s="182" t="n"/>
      <c r="CN70" s="182" t="n"/>
      <c r="CO70" s="182" t="n"/>
      <c r="CP70" s="182" t="n"/>
      <c r="CQ70" s="182" t="n"/>
      <c r="CR70" s="182" t="n"/>
      <c r="CS70" s="182" t="n"/>
      <c r="CT70" s="182" t="n"/>
      <c r="CU70" s="182" t="n"/>
      <c r="CV70" s="182" t="n"/>
      <c r="CW70" s="182" t="n"/>
      <c r="CX70" s="182" t="n"/>
      <c r="CY70" s="182" t="n"/>
      <c r="CZ70" s="182" t="n"/>
      <c r="DA70" s="182" t="n"/>
      <c r="DB70" s="182" t="n"/>
      <c r="DC70" s="182" t="n"/>
      <c r="DD70" s="182" t="n"/>
      <c r="DE70" s="182" t="n"/>
      <c r="DF70" s="182" t="n"/>
      <c r="DG70" s="182" t="n"/>
      <c r="DH70" s="182" t="n"/>
      <c r="DI70" s="182" t="n"/>
      <c r="DJ70" s="182" t="n"/>
      <c r="DK70" s="182" t="n"/>
      <c r="DL70" s="182" t="n"/>
      <c r="DM70" s="182" t="n"/>
      <c r="DN70" s="182" t="n"/>
      <c r="DO70" s="182" t="n"/>
      <c r="DP70" s="182" t="n"/>
      <c r="DQ70" s="182" t="n"/>
      <c r="DR70" s="182" t="n"/>
      <c r="DS70" s="182" t="n"/>
      <c r="DT70" s="182" t="n"/>
      <c r="DU70" s="182" t="n"/>
      <c r="DV70" s="182" t="n"/>
      <c r="DW70" s="182" t="n"/>
      <c r="DX70" s="182" t="n"/>
      <c r="DY70" s="182" t="n"/>
      <c r="DZ70" s="182" t="n"/>
      <c r="EA70" s="182" t="n"/>
      <c r="EB70" s="182" t="n"/>
      <c r="EC70" s="182" t="n"/>
      <c r="ED70" s="182" t="n"/>
      <c r="EE70" s="182" t="n"/>
      <c r="EF70" s="182" t="n"/>
      <c r="EG70" s="182" t="n"/>
      <c r="EH70" s="182" t="n"/>
      <c r="EI70" s="182" t="n"/>
      <c r="EJ70" s="182" t="n"/>
      <c r="EK70" s="182" t="n"/>
      <c r="EL70" s="182" t="n"/>
      <c r="EM70" s="182" t="n"/>
      <c r="EN70" s="182" t="n"/>
      <c r="EO70" s="182" t="n"/>
      <c r="EP70" s="182" t="n"/>
      <c r="EQ70" s="182" t="n"/>
      <c r="ER70" s="182" t="n"/>
      <c r="ES70" s="182" t="n"/>
      <c r="ET70" s="182" t="n"/>
      <c r="EU70" s="182" t="n"/>
      <c r="EV70" s="182" t="n"/>
      <c r="EW70" s="182" t="n"/>
      <c r="EX70" s="182" t="n"/>
      <c r="EY70" s="182" t="n"/>
      <c r="EZ70" s="182" t="n"/>
      <c r="FA70" s="182" t="n"/>
      <c r="FB70" s="182" t="n"/>
      <c r="FC70" s="182" t="n"/>
      <c r="FD70" s="182" t="n"/>
      <c r="FE70" s="182" t="n"/>
      <c r="FF70" s="182" t="n"/>
      <c r="FG70" s="182" t="n"/>
      <c r="FH70" s="182" t="n"/>
      <c r="FI70" s="182" t="n"/>
      <c r="FJ70" s="182" t="n"/>
      <c r="FK70" s="182" t="n"/>
      <c r="FL70" s="182" t="n"/>
      <c r="FM70" s="182" t="n"/>
      <c r="FN70" s="182" t="n"/>
      <c r="FO70" s="182" t="n"/>
      <c r="FP70" s="182" t="n"/>
      <c r="FQ70" s="182" t="n"/>
      <c r="FR70" s="182" t="n"/>
      <c r="FS70" s="182" t="n"/>
      <c r="FT70" s="182" t="n"/>
      <c r="FU70" s="182" t="n"/>
      <c r="FV70" s="182" t="n"/>
      <c r="FW70" s="182" t="n"/>
      <c r="FX70" s="182" t="n"/>
      <c r="FY70" s="182" t="n"/>
      <c r="FZ70" s="182" t="n"/>
      <c r="GA70" s="182" t="n"/>
      <c r="GB70" s="182" t="n"/>
      <c r="GC70" s="182" t="n"/>
      <c r="GD70" s="182" t="n"/>
      <c r="GE70" s="182" t="n"/>
      <c r="GF70" s="182" t="n"/>
      <c r="GG70" s="182" t="n"/>
      <c r="GH70" s="182" t="n"/>
      <c r="GI70" s="182" t="n"/>
      <c r="GJ70" s="182" t="n"/>
      <c r="GK70" s="182" t="n"/>
      <c r="GL70" s="182" t="n"/>
      <c r="GM70" s="182" t="n"/>
      <c r="GN70" s="182" t="n"/>
      <c r="GO70" s="182" t="n"/>
      <c r="GP70" s="182" t="n"/>
      <c r="GQ70" s="182" t="n"/>
      <c r="GR70" s="184" t="n"/>
      <c r="GS70" s="182" t="n"/>
      <c r="GT70" s="185">
        <f>SUM(F70:GS70)</f>
        <v/>
      </c>
      <c r="GU70" s="186">
        <f>E70-GT70</f>
        <v/>
      </c>
    </row>
    <row r="71" ht="18" customHeight="1">
      <c r="A71" s="5" t="n">
        <v>70</v>
      </c>
      <c r="B71" s="179" t="n">
        <v>44740</v>
      </c>
      <c r="C71" s="68" t="inlineStr">
        <is>
          <t>DIGIKEY-4500665266/4500665697</t>
        </is>
      </c>
      <c r="D71" s="180" t="n">
        <v>44686</v>
      </c>
      <c r="E71" s="181">
        <f>0.05+51.55</f>
        <v/>
      </c>
      <c r="F71" s="182" t="n"/>
      <c r="G71" s="182" t="n"/>
      <c r="H71" s="182" t="n"/>
      <c r="I71" s="182" t="n"/>
      <c r="J71" s="182" t="n"/>
      <c r="K71" s="182" t="n"/>
      <c r="L71" s="182" t="n"/>
      <c r="M71" s="182" t="n"/>
      <c r="N71" s="182" t="n"/>
      <c r="O71" s="182" t="n"/>
      <c r="P71" s="182" t="n"/>
      <c r="Q71" s="182" t="n"/>
      <c r="R71" s="182" t="n"/>
      <c r="S71" s="182" t="n"/>
      <c r="T71" s="182" t="n"/>
      <c r="U71" s="182" t="n"/>
      <c r="V71" s="182" t="n"/>
      <c r="W71" s="182" t="n"/>
      <c r="X71" s="182" t="n"/>
      <c r="Y71" s="182" t="n"/>
      <c r="Z71" s="182" t="n"/>
      <c r="AA71" s="182" t="n"/>
      <c r="AB71" s="182" t="n"/>
      <c r="AC71" s="182" t="n"/>
      <c r="AD71" s="182" t="n"/>
      <c r="AE71" s="182" t="n"/>
      <c r="AF71" s="182" t="n"/>
      <c r="AG71" s="182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182" t="n"/>
      <c r="AS71" s="182" t="n"/>
      <c r="AT71" s="182" t="n"/>
      <c r="AU71" s="189">
        <f>0.05+51.55</f>
        <v/>
      </c>
      <c r="AV71" s="182" t="n"/>
      <c r="AW71" s="182" t="n"/>
      <c r="AX71" s="182" t="n"/>
      <c r="AY71" s="182" t="n"/>
      <c r="AZ71" s="182" t="n"/>
      <c r="BA71" s="182" t="n"/>
      <c r="BB71" s="182" t="n"/>
      <c r="BC71" s="182" t="n"/>
      <c r="BD71" s="182" t="n"/>
      <c r="BE71" s="182" t="n"/>
      <c r="BF71" s="182" t="n"/>
      <c r="BG71" s="182" t="n"/>
      <c r="BH71" s="182" t="n"/>
      <c r="BI71" s="182" t="n"/>
      <c r="BJ71" s="182" t="n"/>
      <c r="BK71" s="182" t="n"/>
      <c r="BL71" s="182" t="n"/>
      <c r="BM71" s="182" t="n"/>
      <c r="BN71" s="182" t="n"/>
      <c r="BO71" s="182" t="n"/>
      <c r="BP71" s="182" t="n"/>
      <c r="BQ71" s="182" t="n"/>
      <c r="BR71" s="182" t="n"/>
      <c r="BS71" s="182" t="n"/>
      <c r="BT71" s="182" t="n"/>
      <c r="BU71" s="182" t="n"/>
      <c r="BV71" s="182" t="n"/>
      <c r="BW71" s="182" t="n"/>
      <c r="BX71" s="182" t="n"/>
      <c r="BY71" s="182" t="n"/>
      <c r="BZ71" s="182" t="n"/>
      <c r="CA71" s="182" t="n"/>
      <c r="CB71" s="182" t="n"/>
      <c r="CC71" s="182" t="n"/>
      <c r="CD71" s="182" t="n"/>
      <c r="CE71" s="182" t="n"/>
      <c r="CF71" s="182" t="n"/>
      <c r="CG71" s="182" t="n"/>
      <c r="CH71" s="182" t="n"/>
      <c r="CI71" s="182" t="n"/>
      <c r="CJ71" s="182" t="n"/>
      <c r="CK71" s="182" t="n"/>
      <c r="CL71" s="182" t="n"/>
      <c r="CM71" s="182" t="n"/>
      <c r="CN71" s="182" t="n"/>
      <c r="CO71" s="182" t="n"/>
      <c r="CP71" s="182" t="n"/>
      <c r="CQ71" s="182" t="n"/>
      <c r="CR71" s="182" t="n"/>
      <c r="CS71" s="182" t="n"/>
      <c r="CT71" s="182" t="n"/>
      <c r="CU71" s="182" t="n"/>
      <c r="CV71" s="182" t="n"/>
      <c r="CW71" s="182" t="n"/>
      <c r="CX71" s="182" t="n"/>
      <c r="CY71" s="182" t="n"/>
      <c r="CZ71" s="182" t="n"/>
      <c r="DA71" s="182" t="n"/>
      <c r="DB71" s="182" t="n"/>
      <c r="DC71" s="182" t="n"/>
      <c r="DD71" s="182" t="n"/>
      <c r="DE71" s="182" t="n"/>
      <c r="DF71" s="182" t="n"/>
      <c r="DG71" s="182" t="n"/>
      <c r="DH71" s="182" t="n"/>
      <c r="DI71" s="182" t="n"/>
      <c r="DJ71" s="182" t="n"/>
      <c r="DK71" s="182" t="n"/>
      <c r="DL71" s="182" t="n"/>
      <c r="DM71" s="182" t="n"/>
      <c r="DN71" s="182" t="n"/>
      <c r="DO71" s="182" t="n"/>
      <c r="DP71" s="182" t="n"/>
      <c r="DQ71" s="182" t="n"/>
      <c r="DR71" s="182" t="n"/>
      <c r="DS71" s="182" t="n"/>
      <c r="DT71" s="182" t="n"/>
      <c r="DU71" s="182" t="n"/>
      <c r="DV71" s="182" t="n"/>
      <c r="DW71" s="182" t="n"/>
      <c r="DX71" s="182" t="n"/>
      <c r="DY71" s="182" t="n"/>
      <c r="DZ71" s="182" t="n"/>
      <c r="EA71" s="182" t="n"/>
      <c r="EB71" s="182" t="n"/>
      <c r="EC71" s="182" t="n"/>
      <c r="ED71" s="182" t="n"/>
      <c r="EE71" s="182" t="n"/>
      <c r="EF71" s="182" t="n"/>
      <c r="EG71" s="182" t="n"/>
      <c r="EH71" s="182" t="n"/>
      <c r="EI71" s="182" t="n"/>
      <c r="EJ71" s="182" t="n"/>
      <c r="EK71" s="182" t="n"/>
      <c r="EL71" s="182" t="n"/>
      <c r="EM71" s="182" t="n"/>
      <c r="EN71" s="182" t="n"/>
      <c r="EO71" s="182" t="n"/>
      <c r="EP71" s="182" t="n"/>
      <c r="EQ71" s="182" t="n"/>
      <c r="ER71" s="182" t="n"/>
      <c r="ES71" s="182" t="n"/>
      <c r="ET71" s="182" t="n"/>
      <c r="EU71" s="182" t="n"/>
      <c r="EV71" s="182" t="n"/>
      <c r="EW71" s="182" t="n"/>
      <c r="EX71" s="182" t="n"/>
      <c r="EY71" s="182" t="n"/>
      <c r="EZ71" s="182" t="n"/>
      <c r="FA71" s="182" t="n"/>
      <c r="FB71" s="182" t="n"/>
      <c r="FC71" s="182" t="n"/>
      <c r="FD71" s="182" t="n"/>
      <c r="FE71" s="182" t="n"/>
      <c r="FF71" s="182" t="n"/>
      <c r="FG71" s="182" t="n"/>
      <c r="FH71" s="182" t="n"/>
      <c r="FI71" s="182" t="n"/>
      <c r="FJ71" s="182" t="n"/>
      <c r="FK71" s="182" t="n"/>
      <c r="FL71" s="182" t="n"/>
      <c r="FM71" s="182" t="n"/>
      <c r="FN71" s="182" t="n"/>
      <c r="FO71" s="182" t="n"/>
      <c r="FP71" s="182" t="n"/>
      <c r="FQ71" s="182" t="n"/>
      <c r="FR71" s="182" t="n"/>
      <c r="FS71" s="182" t="n"/>
      <c r="FT71" s="182" t="n"/>
      <c r="FU71" s="182" t="n"/>
      <c r="FV71" s="182" t="n"/>
      <c r="FW71" s="182" t="n"/>
      <c r="FX71" s="182" t="n"/>
      <c r="FY71" s="182" t="n"/>
      <c r="FZ71" s="182" t="n"/>
      <c r="GA71" s="182" t="n"/>
      <c r="GB71" s="182" t="n"/>
      <c r="GC71" s="182" t="n"/>
      <c r="GD71" s="182" t="n"/>
      <c r="GE71" s="182" t="n"/>
      <c r="GF71" s="182" t="n"/>
      <c r="GG71" s="182" t="n"/>
      <c r="GH71" s="182" t="n"/>
      <c r="GI71" s="182" t="n"/>
      <c r="GJ71" s="182" t="n"/>
      <c r="GK71" s="182" t="n"/>
      <c r="GL71" s="182" t="n"/>
      <c r="GM71" s="182" t="n"/>
      <c r="GN71" s="182" t="n"/>
      <c r="GO71" s="182" t="n"/>
      <c r="GP71" s="182" t="n"/>
      <c r="GQ71" s="182" t="n"/>
      <c r="GR71" s="184" t="n"/>
      <c r="GS71" s="182" t="n"/>
      <c r="GT71" s="185">
        <f>SUM(F71:GS71)</f>
        <v/>
      </c>
      <c r="GU71" s="186">
        <f>E71-GT71</f>
        <v/>
      </c>
    </row>
    <row r="72" ht="18" customHeight="1">
      <c r="A72" s="5" t="n">
        <v>71</v>
      </c>
      <c r="B72" s="179" t="n">
        <v>44740</v>
      </c>
      <c r="C72" s="68" t="inlineStr">
        <is>
          <t>DIGIKEY-4500666262</t>
        </is>
      </c>
      <c r="D72" s="180" t="n">
        <v>44693</v>
      </c>
      <c r="E72" s="181" t="n">
        <v>17.29</v>
      </c>
      <c r="F72" s="182" t="n"/>
      <c r="G72" s="182" t="n"/>
      <c r="H72" s="182" t="n"/>
      <c r="I72" s="182" t="n"/>
      <c r="J72" s="182" t="n"/>
      <c r="K72" s="182" t="n"/>
      <c r="L72" s="182" t="n"/>
      <c r="M72" s="182" t="n"/>
      <c r="N72" s="182" t="n"/>
      <c r="O72" s="182" t="n"/>
      <c r="P72" s="182" t="n"/>
      <c r="Q72" s="182" t="n"/>
      <c r="R72" s="182" t="n"/>
      <c r="S72" s="182" t="n"/>
      <c r="T72" s="182" t="n"/>
      <c r="U72" s="182" t="n"/>
      <c r="V72" s="182" t="n"/>
      <c r="W72" s="182" t="n"/>
      <c r="X72" s="182" t="n"/>
      <c r="Y72" s="182" t="n"/>
      <c r="Z72" s="182" t="n"/>
      <c r="AA72" s="182" t="n"/>
      <c r="AB72" s="182" t="n"/>
      <c r="AC72" s="182" t="n"/>
      <c r="AD72" s="182" t="n"/>
      <c r="AE72" s="182" t="n"/>
      <c r="AF72" s="182" t="n"/>
      <c r="AG72" s="182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182" t="n"/>
      <c r="AS72" s="182" t="n"/>
      <c r="AT72" s="182" t="n"/>
      <c r="AU72" s="182" t="n"/>
      <c r="AV72" s="182" t="n"/>
      <c r="AW72" s="182" t="n"/>
      <c r="AX72" s="182" t="n"/>
      <c r="AY72" s="182" t="n"/>
      <c r="AZ72" s="182" t="n"/>
      <c r="BA72" s="182" t="n"/>
      <c r="BB72" s="182" t="n"/>
      <c r="BC72" s="182" t="n"/>
      <c r="BD72" s="182" t="n"/>
      <c r="BE72" s="182" t="n"/>
      <c r="BF72" s="182" t="n"/>
      <c r="BG72" s="182" t="n"/>
      <c r="BH72" s="182" t="n"/>
      <c r="BI72" s="182" t="n"/>
      <c r="BJ72" s="182" t="n"/>
      <c r="BK72" s="182" t="n"/>
      <c r="BL72" s="182" t="n"/>
      <c r="BM72" s="182" t="n"/>
      <c r="BN72" s="182" t="n"/>
      <c r="BO72" s="182" t="n"/>
      <c r="BP72" s="182" t="n"/>
      <c r="BQ72" s="182" t="n"/>
      <c r="BR72" s="182" t="n"/>
      <c r="BS72" s="182" t="n"/>
      <c r="BT72" s="182" t="n"/>
      <c r="BU72" s="182" t="n"/>
      <c r="BV72" s="182" t="n"/>
      <c r="BW72" s="182" t="n"/>
      <c r="BX72" s="182" t="n"/>
      <c r="BY72" s="182" t="n"/>
      <c r="BZ72" s="182" t="n"/>
      <c r="CA72" s="182" t="n"/>
      <c r="CB72" s="182" t="n"/>
      <c r="CC72" s="182" t="n"/>
      <c r="CD72" s="182" t="n"/>
      <c r="CE72" s="182" t="n"/>
      <c r="CF72" s="182" t="n"/>
      <c r="CG72" s="182" t="n"/>
      <c r="CH72" s="182" t="n"/>
      <c r="CI72" s="182" t="n"/>
      <c r="CJ72" s="182" t="n"/>
      <c r="CK72" s="182" t="n"/>
      <c r="CL72" s="182" t="n"/>
      <c r="CM72" s="182" t="n"/>
      <c r="CN72" s="182" t="n"/>
      <c r="CO72" s="182" t="n"/>
      <c r="CP72" s="182" t="n"/>
      <c r="CQ72" s="182" t="n"/>
      <c r="CR72" s="182" t="n"/>
      <c r="CS72" s="182" t="n"/>
      <c r="CT72" s="182" t="n"/>
      <c r="CU72" s="182" t="n"/>
      <c r="CV72" s="182" t="n"/>
      <c r="CW72" s="182" t="n"/>
      <c r="CX72" s="182" t="n"/>
      <c r="CY72" s="182" t="n"/>
      <c r="CZ72" s="182" t="n"/>
      <c r="DA72" s="182" t="n"/>
      <c r="DB72" s="182" t="n"/>
      <c r="DC72" s="182" t="n"/>
      <c r="DD72" s="182" t="n"/>
      <c r="DE72" s="182" t="n"/>
      <c r="DF72" s="182" t="n"/>
      <c r="DG72" s="182" t="n"/>
      <c r="DH72" s="182" t="n"/>
      <c r="DI72" s="182" t="n"/>
      <c r="DJ72" s="182" t="n"/>
      <c r="DK72" s="182" t="n"/>
      <c r="DL72" s="182" t="n"/>
      <c r="DM72" s="182" t="n"/>
      <c r="DN72" s="182" t="n"/>
      <c r="DO72" s="182" t="n"/>
      <c r="DP72" s="182" t="n"/>
      <c r="DQ72" s="182" t="n"/>
      <c r="DR72" s="182" t="n"/>
      <c r="DS72" s="182" t="n"/>
      <c r="DT72" s="182" t="n"/>
      <c r="DU72" s="182" t="n"/>
      <c r="DV72" s="182" t="n"/>
      <c r="DW72" s="182" t="n"/>
      <c r="DX72" s="182" t="n"/>
      <c r="DY72" s="182" t="n"/>
      <c r="DZ72" s="189" t="n">
        <v>17.29</v>
      </c>
      <c r="EA72" s="182" t="n"/>
      <c r="EB72" s="182" t="n"/>
      <c r="EC72" s="182" t="n"/>
      <c r="ED72" s="182" t="n"/>
      <c r="EE72" s="182" t="n"/>
      <c r="EF72" s="182" t="n"/>
      <c r="EG72" s="182" t="n"/>
      <c r="EH72" s="182" t="n"/>
      <c r="EI72" s="182" t="n"/>
      <c r="EJ72" s="182" t="n"/>
      <c r="EK72" s="182" t="n"/>
      <c r="EL72" s="182" t="n"/>
      <c r="EM72" s="182" t="n"/>
      <c r="EN72" s="182" t="n"/>
      <c r="EO72" s="182" t="n"/>
      <c r="EP72" s="182" t="n"/>
      <c r="EQ72" s="182" t="n"/>
      <c r="ER72" s="182" t="n"/>
      <c r="ES72" s="182" t="n"/>
      <c r="ET72" s="182" t="n"/>
      <c r="EU72" s="182" t="n"/>
      <c r="EV72" s="182" t="n"/>
      <c r="EW72" s="182" t="n"/>
      <c r="EX72" s="182" t="n"/>
      <c r="EY72" s="182" t="n"/>
      <c r="EZ72" s="182" t="n"/>
      <c r="FA72" s="182" t="n"/>
      <c r="FB72" s="182" t="n"/>
      <c r="FC72" s="182" t="n"/>
      <c r="FD72" s="182" t="n"/>
      <c r="FE72" s="182" t="n"/>
      <c r="FF72" s="182" t="n"/>
      <c r="FG72" s="182" t="n"/>
      <c r="FH72" s="182" t="n"/>
      <c r="FI72" s="182" t="n"/>
      <c r="FJ72" s="182" t="n"/>
      <c r="FK72" s="182" t="n"/>
      <c r="FL72" s="182" t="n"/>
      <c r="FM72" s="182" t="n"/>
      <c r="FN72" s="182" t="n"/>
      <c r="FO72" s="182" t="n"/>
      <c r="FP72" s="182" t="n"/>
      <c r="FQ72" s="182" t="n"/>
      <c r="FR72" s="182" t="n"/>
      <c r="FS72" s="182" t="n"/>
      <c r="FT72" s="182" t="n"/>
      <c r="FU72" s="182" t="n"/>
      <c r="FV72" s="182" t="n"/>
      <c r="FW72" s="182" t="n"/>
      <c r="FX72" s="182" t="n"/>
      <c r="FY72" s="182" t="n"/>
      <c r="FZ72" s="182" t="n"/>
      <c r="GA72" s="182" t="n"/>
      <c r="GB72" s="182" t="n"/>
      <c r="GC72" s="182" t="n"/>
      <c r="GD72" s="182" t="n"/>
      <c r="GE72" s="182" t="n"/>
      <c r="GF72" s="182" t="n"/>
      <c r="GG72" s="182" t="n"/>
      <c r="GH72" s="182" t="n"/>
      <c r="GI72" s="182" t="n"/>
      <c r="GJ72" s="182" t="n"/>
      <c r="GK72" s="182" t="n"/>
      <c r="GL72" s="182" t="n"/>
      <c r="GM72" s="182" t="n"/>
      <c r="GN72" s="182" t="n"/>
      <c r="GO72" s="182" t="n"/>
      <c r="GP72" s="182" t="n"/>
      <c r="GQ72" s="182" t="n"/>
      <c r="GR72" s="184" t="n"/>
      <c r="GS72" s="182" t="n"/>
      <c r="GT72" s="185">
        <f>SUM(F72:GS72)</f>
        <v/>
      </c>
      <c r="GU72" s="186">
        <f>E72-GT72</f>
        <v/>
      </c>
    </row>
    <row r="73" ht="18" customHeight="1">
      <c r="A73" s="5" t="n">
        <v>72</v>
      </c>
      <c r="B73" s="179" t="n">
        <v>44740</v>
      </c>
      <c r="C73" s="68" t="inlineStr">
        <is>
          <t>DIGIKEY-4500665424</t>
        </is>
      </c>
      <c r="D73" s="180" t="n">
        <v>44687</v>
      </c>
      <c r="E73" s="181" t="n">
        <v>2.5</v>
      </c>
      <c r="F73" s="182" t="n"/>
      <c r="G73" s="182" t="n"/>
      <c r="H73" s="182" t="n"/>
      <c r="I73" s="182" t="n"/>
      <c r="J73" s="182" t="n"/>
      <c r="K73" s="182" t="n"/>
      <c r="L73" s="182" t="n"/>
      <c r="M73" s="182" t="n"/>
      <c r="N73" s="182" t="n"/>
      <c r="O73" s="182" t="n"/>
      <c r="P73" s="182" t="n"/>
      <c r="Q73" s="182" t="n"/>
      <c r="R73" s="182" t="n"/>
      <c r="S73" s="182" t="n"/>
      <c r="T73" s="182" t="n"/>
      <c r="U73" s="182" t="n"/>
      <c r="V73" s="182" t="n"/>
      <c r="W73" s="182" t="n"/>
      <c r="X73" s="182" t="n"/>
      <c r="Y73" s="182" t="n"/>
      <c r="Z73" s="182" t="n"/>
      <c r="AA73" s="182" t="n"/>
      <c r="AB73" s="182" t="n"/>
      <c r="AC73" s="182" t="n"/>
      <c r="AD73" s="182" t="n"/>
      <c r="AE73" s="182" t="n"/>
      <c r="AF73" s="182" t="n"/>
      <c r="AG73" s="182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182" t="n"/>
      <c r="AS73" s="182" t="n"/>
      <c r="AT73" s="182" t="n"/>
      <c r="AU73" s="182" t="n"/>
      <c r="AV73" s="182" t="n"/>
      <c r="AW73" s="182" t="n"/>
      <c r="AX73" s="182" t="n"/>
      <c r="AY73" s="182" t="n"/>
      <c r="AZ73" s="182" t="n"/>
      <c r="BA73" s="182" t="n"/>
      <c r="BB73" s="182" t="n"/>
      <c r="BC73" s="182" t="n"/>
      <c r="BD73" s="189" t="n">
        <v>2.5</v>
      </c>
      <c r="BE73" s="182" t="n"/>
      <c r="BF73" s="182" t="n"/>
      <c r="BG73" s="182" t="n"/>
      <c r="BH73" s="182" t="n"/>
      <c r="BI73" s="182" t="n"/>
      <c r="BJ73" s="182" t="n"/>
      <c r="BK73" s="182" t="n"/>
      <c r="BL73" s="182" t="n"/>
      <c r="BM73" s="182" t="n"/>
      <c r="BN73" s="182" t="n"/>
      <c r="BO73" s="182" t="n"/>
      <c r="BP73" s="182" t="n"/>
      <c r="BQ73" s="182" t="n"/>
      <c r="BR73" s="182" t="n"/>
      <c r="BS73" s="182" t="n"/>
      <c r="BT73" s="182" t="n"/>
      <c r="BU73" s="182" t="n"/>
      <c r="BV73" s="182" t="n"/>
      <c r="BW73" s="182" t="n"/>
      <c r="BX73" s="182" t="n"/>
      <c r="BY73" s="182" t="n"/>
      <c r="BZ73" s="182" t="n"/>
      <c r="CA73" s="182" t="n"/>
      <c r="CB73" s="182" t="n"/>
      <c r="CC73" s="182" t="n"/>
      <c r="CD73" s="182" t="n"/>
      <c r="CE73" s="182" t="n"/>
      <c r="CF73" s="182" t="n"/>
      <c r="CG73" s="182" t="n"/>
      <c r="CH73" s="182" t="n"/>
      <c r="CI73" s="182" t="n"/>
      <c r="CJ73" s="182" t="n"/>
      <c r="CK73" s="182" t="n"/>
      <c r="CL73" s="182" t="n"/>
      <c r="CM73" s="182" t="n"/>
      <c r="CN73" s="182" t="n"/>
      <c r="CO73" s="182" t="n"/>
      <c r="CP73" s="182" t="n"/>
      <c r="CQ73" s="182" t="n"/>
      <c r="CR73" s="182" t="n"/>
      <c r="CS73" s="182" t="n"/>
      <c r="CT73" s="182" t="n"/>
      <c r="CU73" s="182" t="n"/>
      <c r="CV73" s="182" t="n"/>
      <c r="CW73" s="182" t="n"/>
      <c r="CX73" s="182" t="n"/>
      <c r="CY73" s="182" t="n"/>
      <c r="CZ73" s="182" t="n"/>
      <c r="DA73" s="182" t="n"/>
      <c r="DB73" s="182" t="n"/>
      <c r="DC73" s="182" t="n"/>
      <c r="DD73" s="182" t="n"/>
      <c r="DE73" s="182" t="n"/>
      <c r="DF73" s="182" t="n"/>
      <c r="DG73" s="182" t="n"/>
      <c r="DH73" s="182" t="n"/>
      <c r="DI73" s="182" t="n"/>
      <c r="DJ73" s="182" t="n"/>
      <c r="DK73" s="182" t="n"/>
      <c r="DL73" s="182" t="n"/>
      <c r="DM73" s="182" t="n"/>
      <c r="DN73" s="182" t="n"/>
      <c r="DO73" s="182" t="n"/>
      <c r="DP73" s="182" t="n"/>
      <c r="DQ73" s="182" t="n"/>
      <c r="DR73" s="182" t="n"/>
      <c r="DS73" s="182" t="n"/>
      <c r="DT73" s="182" t="n"/>
      <c r="DU73" s="182" t="n"/>
      <c r="DV73" s="182" t="n"/>
      <c r="DW73" s="182" t="n"/>
      <c r="DX73" s="182" t="n"/>
      <c r="DY73" s="182" t="n"/>
      <c r="DZ73" s="182" t="n"/>
      <c r="EA73" s="182" t="n"/>
      <c r="EB73" s="182" t="n"/>
      <c r="EC73" s="182" t="n"/>
      <c r="ED73" s="182" t="n"/>
      <c r="EE73" s="182" t="n"/>
      <c r="EF73" s="182" t="n"/>
      <c r="EG73" s="182" t="n"/>
      <c r="EH73" s="182" t="n"/>
      <c r="EI73" s="182" t="n"/>
      <c r="EJ73" s="182" t="n"/>
      <c r="EK73" s="182" t="n"/>
      <c r="EL73" s="182" t="n"/>
      <c r="EM73" s="182" t="n"/>
      <c r="EN73" s="182" t="n"/>
      <c r="EO73" s="182" t="n"/>
      <c r="EP73" s="182" t="n"/>
      <c r="EQ73" s="182" t="n"/>
      <c r="ER73" s="182" t="n"/>
      <c r="ES73" s="182" t="n"/>
      <c r="ET73" s="182" t="n"/>
      <c r="EU73" s="182" t="n"/>
      <c r="EV73" s="182" t="n"/>
      <c r="EW73" s="182" t="n"/>
      <c r="EX73" s="182" t="n"/>
      <c r="EY73" s="182" t="n"/>
      <c r="EZ73" s="182" t="n"/>
      <c r="FA73" s="182" t="n"/>
      <c r="FB73" s="182" t="n"/>
      <c r="FC73" s="182" t="n"/>
      <c r="FD73" s="182" t="n"/>
      <c r="FE73" s="182" t="n"/>
      <c r="FF73" s="182" t="n"/>
      <c r="FG73" s="182" t="n"/>
      <c r="FH73" s="182" t="n"/>
      <c r="FI73" s="182" t="n"/>
      <c r="FJ73" s="182" t="n"/>
      <c r="FK73" s="182" t="n"/>
      <c r="FL73" s="182" t="n"/>
      <c r="FM73" s="182" t="n"/>
      <c r="FN73" s="182" t="n"/>
      <c r="FO73" s="182" t="n"/>
      <c r="FP73" s="182" t="n"/>
      <c r="FQ73" s="182" t="n"/>
      <c r="FR73" s="182" t="n"/>
      <c r="FS73" s="182" t="n"/>
      <c r="FT73" s="182" t="n"/>
      <c r="FU73" s="182" t="n"/>
      <c r="FV73" s="182" t="n"/>
      <c r="FW73" s="182" t="n"/>
      <c r="FX73" s="182" t="n"/>
      <c r="FY73" s="182" t="n"/>
      <c r="FZ73" s="182" t="n"/>
      <c r="GA73" s="182" t="n"/>
      <c r="GB73" s="182" t="n"/>
      <c r="GC73" s="182" t="n"/>
      <c r="GD73" s="182" t="n"/>
      <c r="GE73" s="182" t="n"/>
      <c r="GF73" s="182" t="n"/>
      <c r="GG73" s="182" t="n"/>
      <c r="GH73" s="182" t="n"/>
      <c r="GI73" s="182" t="n"/>
      <c r="GJ73" s="182" t="n"/>
      <c r="GK73" s="182" t="n"/>
      <c r="GL73" s="182" t="n"/>
      <c r="GM73" s="182" t="n"/>
      <c r="GN73" s="182" t="n"/>
      <c r="GO73" s="182" t="n"/>
      <c r="GP73" s="182" t="n"/>
      <c r="GQ73" s="182" t="n"/>
      <c r="GR73" s="184" t="n"/>
      <c r="GS73" s="182" t="n"/>
      <c r="GT73" s="185">
        <f>SUM(F73:GS73)</f>
        <v/>
      </c>
      <c r="GU73" s="186">
        <f>E73-GT73</f>
        <v/>
      </c>
    </row>
    <row r="74" ht="18" customHeight="1">
      <c r="A74" s="5" t="n">
        <v>73</v>
      </c>
      <c r="B74" s="179" t="n">
        <v>44740</v>
      </c>
      <c r="C74" s="68" t="inlineStr">
        <is>
          <t>DIGIKEY-4500665776</t>
        </is>
      </c>
      <c r="D74" s="180" t="n">
        <v>44690</v>
      </c>
      <c r="E74" s="181" t="n">
        <v>44.63</v>
      </c>
      <c r="F74" s="182" t="n"/>
      <c r="G74" s="182" t="n"/>
      <c r="H74" s="182" t="n"/>
      <c r="I74" s="182" t="n"/>
      <c r="J74" s="182" t="n"/>
      <c r="K74" s="182" t="n"/>
      <c r="L74" s="182" t="n"/>
      <c r="M74" s="182" t="n"/>
      <c r="N74" s="182" t="n"/>
      <c r="O74" s="182" t="n"/>
      <c r="P74" s="182" t="n"/>
      <c r="Q74" s="182" t="n"/>
      <c r="R74" s="182" t="n"/>
      <c r="S74" s="182" t="n"/>
      <c r="T74" s="182" t="n"/>
      <c r="U74" s="182" t="n"/>
      <c r="V74" s="182" t="n"/>
      <c r="W74" s="182" t="n"/>
      <c r="X74" s="182" t="n"/>
      <c r="Y74" s="182" t="n"/>
      <c r="Z74" s="182" t="n"/>
      <c r="AA74" s="182" t="n"/>
      <c r="AB74" s="182" t="n"/>
      <c r="AC74" s="182" t="n"/>
      <c r="AD74" s="182" t="n"/>
      <c r="AE74" s="182" t="n"/>
      <c r="AF74" s="182" t="n"/>
      <c r="AG74" s="182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182" t="n"/>
      <c r="AS74" s="182" t="n"/>
      <c r="AT74" s="182" t="n"/>
      <c r="AU74" s="182" t="n"/>
      <c r="AV74" s="182" t="n"/>
      <c r="AW74" s="182" t="n"/>
      <c r="AX74" s="182" t="n"/>
      <c r="AY74" s="182" t="n"/>
      <c r="AZ74" s="182" t="n"/>
      <c r="BA74" s="182" t="n"/>
      <c r="BB74" s="182" t="n"/>
      <c r="BC74" s="182" t="n"/>
      <c r="BD74" s="182" t="n"/>
      <c r="BE74" s="182" t="n"/>
      <c r="BF74" s="182" t="n"/>
      <c r="BG74" s="182" t="n"/>
      <c r="BH74" s="182" t="n"/>
      <c r="BI74" s="182" t="n"/>
      <c r="BJ74" s="182" t="n"/>
      <c r="BK74" s="182" t="n"/>
      <c r="BL74" s="182" t="n"/>
      <c r="BM74" s="182" t="n"/>
      <c r="BN74" s="182" t="n"/>
      <c r="BO74" s="182" t="n"/>
      <c r="BP74" s="182" t="n"/>
      <c r="BQ74" s="182" t="n"/>
      <c r="BR74" s="182" t="n"/>
      <c r="BS74" s="182" t="n"/>
      <c r="BT74" s="182" t="n"/>
      <c r="BU74" s="182" t="n"/>
      <c r="BV74" s="182" t="n"/>
      <c r="BW74" s="182" t="n"/>
      <c r="BX74" s="182" t="n"/>
      <c r="BY74" s="182" t="n"/>
      <c r="BZ74" s="182" t="n"/>
      <c r="CA74" s="182" t="n"/>
      <c r="CB74" s="182" t="n"/>
      <c r="CC74" s="182" t="n"/>
      <c r="CD74" s="182" t="n"/>
      <c r="CE74" s="182" t="n"/>
      <c r="CF74" s="182" t="n"/>
      <c r="CG74" s="182" t="n"/>
      <c r="CH74" s="182" t="n"/>
      <c r="CI74" s="182" t="n"/>
      <c r="CJ74" s="182" t="n"/>
      <c r="CK74" s="182" t="n"/>
      <c r="CL74" s="182" t="n"/>
      <c r="CM74" s="182" t="n"/>
      <c r="CN74" s="182" t="n"/>
      <c r="CO74" s="182" t="n"/>
      <c r="CP74" s="182" t="n"/>
      <c r="CQ74" s="182" t="n"/>
      <c r="CR74" s="182" t="n"/>
      <c r="CS74" s="182" t="n"/>
      <c r="CT74" s="182" t="n"/>
      <c r="CU74" s="182" t="n"/>
      <c r="CV74" s="182" t="n"/>
      <c r="CW74" s="182" t="n"/>
      <c r="CX74" s="182" t="n"/>
      <c r="CY74" s="182" t="n"/>
      <c r="CZ74" s="182" t="n"/>
      <c r="DA74" s="182" t="n"/>
      <c r="DB74" s="182" t="n"/>
      <c r="DC74" s="182" t="n"/>
      <c r="DD74" s="182" t="n"/>
      <c r="DE74" s="182" t="n"/>
      <c r="DF74" s="182" t="n"/>
      <c r="DG74" s="182" t="n"/>
      <c r="DH74" s="182" t="n"/>
      <c r="DI74" s="182" t="n"/>
      <c r="DJ74" s="182" t="n"/>
      <c r="DK74" s="182" t="n"/>
      <c r="DL74" s="182" t="n"/>
      <c r="DM74" s="182" t="n"/>
      <c r="DN74" s="182" t="n"/>
      <c r="DO74" s="182" t="n"/>
      <c r="DP74" s="182" t="n"/>
      <c r="DQ74" s="182" t="n"/>
      <c r="DR74" s="182" t="n"/>
      <c r="DS74" s="182" t="n"/>
      <c r="DT74" s="182" t="n"/>
      <c r="DU74" s="182" t="n"/>
      <c r="DV74" s="182" t="n"/>
      <c r="DW74" s="182" t="n"/>
      <c r="DX74" s="182" t="n"/>
      <c r="DY74" s="182" t="n"/>
      <c r="DZ74" s="182" t="n"/>
      <c r="EA74" s="182" t="n"/>
      <c r="EB74" s="182" t="n"/>
      <c r="EC74" s="182" t="n"/>
      <c r="ED74" s="182" t="n"/>
      <c r="EE74" s="182" t="n"/>
      <c r="EF74" s="182" t="n"/>
      <c r="EG74" s="182" t="n"/>
      <c r="EH74" s="182" t="n"/>
      <c r="EI74" s="182" t="n"/>
      <c r="EJ74" s="182" t="n"/>
      <c r="EK74" s="182" t="n"/>
      <c r="EL74" s="182" t="n"/>
      <c r="EM74" s="182" t="n"/>
      <c r="EN74" s="182" t="n"/>
      <c r="EO74" s="182" t="n"/>
      <c r="EP74" s="182" t="n"/>
      <c r="EQ74" s="182" t="n"/>
      <c r="ER74" s="182" t="n"/>
      <c r="ES74" s="182" t="n"/>
      <c r="ET74" s="182" t="n"/>
      <c r="EU74" s="182" t="n"/>
      <c r="EV74" s="182" t="n"/>
      <c r="EW74" s="182" t="n"/>
      <c r="EX74" s="182" t="n"/>
      <c r="EY74" s="182" t="n"/>
      <c r="EZ74" s="182" t="n"/>
      <c r="FA74" s="182" t="n"/>
      <c r="FB74" s="182" t="n"/>
      <c r="FC74" s="182" t="n"/>
      <c r="FD74" s="182" t="n"/>
      <c r="FE74" s="182" t="n"/>
      <c r="FF74" s="182" t="n"/>
      <c r="FG74" s="182" t="n"/>
      <c r="FH74" s="182" t="n"/>
      <c r="FI74" s="182" t="n"/>
      <c r="FJ74" s="182" t="n"/>
      <c r="FK74" s="182" t="n"/>
      <c r="FL74" s="182" t="n"/>
      <c r="FM74" s="182" t="n"/>
      <c r="FN74" s="182" t="n"/>
      <c r="FO74" s="182" t="n"/>
      <c r="FP74" s="182" t="n"/>
      <c r="FQ74" s="182" t="n"/>
      <c r="FR74" s="182" t="n"/>
      <c r="FS74" s="189" t="n">
        <v>44.63</v>
      </c>
      <c r="FT74" s="182" t="n"/>
      <c r="FU74" s="182" t="n"/>
      <c r="FV74" s="182" t="n"/>
      <c r="FW74" s="182" t="n"/>
      <c r="FX74" s="182" t="n"/>
      <c r="FY74" s="182" t="n"/>
      <c r="FZ74" s="182" t="n"/>
      <c r="GA74" s="182" t="n"/>
      <c r="GB74" s="182" t="n"/>
      <c r="GC74" s="182" t="n"/>
      <c r="GD74" s="182" t="n"/>
      <c r="GE74" s="182" t="n"/>
      <c r="GF74" s="182" t="n"/>
      <c r="GG74" s="182" t="n"/>
      <c r="GH74" s="182" t="n"/>
      <c r="GI74" s="182" t="n"/>
      <c r="GJ74" s="182" t="n"/>
      <c r="GK74" s="182" t="n"/>
      <c r="GL74" s="182" t="n"/>
      <c r="GM74" s="182" t="n"/>
      <c r="GN74" s="182" t="n"/>
      <c r="GO74" s="182" t="n"/>
      <c r="GP74" s="182" t="n"/>
      <c r="GQ74" s="182" t="n"/>
      <c r="GR74" s="184" t="n"/>
      <c r="GS74" s="182" t="n"/>
      <c r="GT74" s="185">
        <f>SUM(F74:GS74)</f>
        <v/>
      </c>
      <c r="GU74" s="186">
        <f>E74-GT74</f>
        <v/>
      </c>
    </row>
    <row r="75" ht="18" customHeight="1">
      <c r="A75" s="5" t="n">
        <v>74</v>
      </c>
      <c r="B75" s="179" t="n">
        <v>44740</v>
      </c>
      <c r="C75" s="68" t="inlineStr">
        <is>
          <t>DIGIKEY-89250439</t>
        </is>
      </c>
      <c r="D75" s="180" t="n">
        <v>44680</v>
      </c>
      <c r="E75" s="181" t="n">
        <v>10</v>
      </c>
      <c r="F75" s="189" t="n">
        <v>10</v>
      </c>
      <c r="G75" s="182" t="n"/>
      <c r="H75" s="182" t="n"/>
      <c r="I75" s="182" t="n"/>
      <c r="J75" s="182" t="n"/>
      <c r="K75" s="182" t="n"/>
      <c r="L75" s="182" t="n"/>
      <c r="M75" s="182" t="n"/>
      <c r="N75" s="182" t="n"/>
      <c r="O75" s="182" t="n"/>
      <c r="P75" s="182" t="n"/>
      <c r="Q75" s="182" t="n"/>
      <c r="R75" s="182" t="n"/>
      <c r="S75" s="182" t="n"/>
      <c r="T75" s="182" t="n"/>
      <c r="U75" s="182" t="n"/>
      <c r="V75" s="182" t="n"/>
      <c r="W75" s="182" t="n"/>
      <c r="X75" s="182" t="n"/>
      <c r="Y75" s="182" t="n"/>
      <c r="Z75" s="182" t="n"/>
      <c r="AA75" s="182" t="n"/>
      <c r="AB75" s="182" t="n"/>
      <c r="AC75" s="182" t="n"/>
      <c r="AD75" s="182" t="n"/>
      <c r="AE75" s="182" t="n"/>
      <c r="AF75" s="182" t="n"/>
      <c r="AG75" s="182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182" t="n"/>
      <c r="AS75" s="182" t="n"/>
      <c r="AT75" s="182" t="n"/>
      <c r="AU75" s="182" t="n"/>
      <c r="AV75" s="182" t="n"/>
      <c r="AW75" s="182" t="n"/>
      <c r="AX75" s="182" t="n"/>
      <c r="AY75" s="182" t="n"/>
      <c r="AZ75" s="182" t="n"/>
      <c r="BA75" s="182" t="n"/>
      <c r="BB75" s="182" t="n"/>
      <c r="BC75" s="182" t="n"/>
      <c r="BD75" s="182" t="n"/>
      <c r="BE75" s="182" t="n"/>
      <c r="BF75" s="182" t="n"/>
      <c r="BG75" s="182" t="n"/>
      <c r="BH75" s="182" t="n"/>
      <c r="BI75" s="182" t="n"/>
      <c r="BJ75" s="182" t="n"/>
      <c r="BK75" s="182" t="n"/>
      <c r="BL75" s="182" t="n"/>
      <c r="BM75" s="182" t="n"/>
      <c r="BN75" s="182" t="n"/>
      <c r="BO75" s="182" t="n"/>
      <c r="BP75" s="182" t="n"/>
      <c r="BQ75" s="182" t="n"/>
      <c r="BR75" s="182" t="n"/>
      <c r="BS75" s="182" t="n"/>
      <c r="BT75" s="182" t="n"/>
      <c r="BU75" s="182" t="n"/>
      <c r="BV75" s="182" t="n"/>
      <c r="BW75" s="182" t="n"/>
      <c r="BX75" s="182" t="n"/>
      <c r="BY75" s="182" t="n"/>
      <c r="BZ75" s="182" t="n"/>
      <c r="CA75" s="182" t="n"/>
      <c r="CB75" s="182" t="n"/>
      <c r="CC75" s="182" t="n"/>
      <c r="CD75" s="182" t="n"/>
      <c r="CE75" s="182" t="n"/>
      <c r="CF75" s="182" t="n"/>
      <c r="CG75" s="182" t="n"/>
      <c r="CH75" s="182" t="n"/>
      <c r="CI75" s="182" t="n"/>
      <c r="CJ75" s="182" t="n"/>
      <c r="CK75" s="182" t="n"/>
      <c r="CL75" s="182" t="n"/>
      <c r="CM75" s="182" t="n"/>
      <c r="CN75" s="182" t="n"/>
      <c r="CO75" s="182" t="n"/>
      <c r="CP75" s="182" t="n"/>
      <c r="CQ75" s="182" t="n"/>
      <c r="CR75" s="182" t="n"/>
      <c r="CS75" s="182" t="n"/>
      <c r="CT75" s="182" t="n"/>
      <c r="CU75" s="182" t="n"/>
      <c r="CV75" s="182" t="n"/>
      <c r="CW75" s="182" t="n"/>
      <c r="CX75" s="182" t="n"/>
      <c r="CY75" s="182" t="n"/>
      <c r="CZ75" s="182" t="n"/>
      <c r="DA75" s="182" t="n"/>
      <c r="DB75" s="182" t="n"/>
      <c r="DC75" s="182" t="n"/>
      <c r="DD75" s="182" t="n"/>
      <c r="DE75" s="182" t="n"/>
      <c r="DF75" s="182" t="n"/>
      <c r="DG75" s="182" t="n"/>
      <c r="DH75" s="182" t="n"/>
      <c r="DI75" s="182" t="n"/>
      <c r="DJ75" s="182" t="n"/>
      <c r="DK75" s="182" t="n"/>
      <c r="DL75" s="182" t="n"/>
      <c r="DM75" s="182" t="n"/>
      <c r="DN75" s="182" t="n"/>
      <c r="DO75" s="182" t="n"/>
      <c r="DP75" s="182" t="n"/>
      <c r="DQ75" s="182" t="n"/>
      <c r="DR75" s="182" t="n"/>
      <c r="DS75" s="182" t="n"/>
      <c r="DT75" s="182" t="n"/>
      <c r="DU75" s="182" t="n"/>
      <c r="DV75" s="182" t="n"/>
      <c r="DW75" s="182" t="n"/>
      <c r="DX75" s="182" t="n"/>
      <c r="DY75" s="182" t="n"/>
      <c r="DZ75" s="182" t="n"/>
      <c r="EA75" s="182" t="n"/>
      <c r="EB75" s="182" t="n"/>
      <c r="EC75" s="182" t="n"/>
      <c r="ED75" s="182" t="n"/>
      <c r="EE75" s="182" t="n"/>
      <c r="EF75" s="182" t="n"/>
      <c r="EG75" s="182" t="n"/>
      <c r="EH75" s="182" t="n"/>
      <c r="EI75" s="182" t="n"/>
      <c r="EJ75" s="182" t="n"/>
      <c r="EK75" s="182" t="n"/>
      <c r="EL75" s="182" t="n"/>
      <c r="EM75" s="182" t="n"/>
      <c r="EN75" s="182" t="n"/>
      <c r="EO75" s="182" t="n"/>
      <c r="EP75" s="182" t="n"/>
      <c r="EQ75" s="182" t="n"/>
      <c r="ER75" s="182" t="n"/>
      <c r="ES75" s="182" t="n"/>
      <c r="ET75" s="182" t="n"/>
      <c r="EU75" s="182" t="n"/>
      <c r="EV75" s="182" t="n"/>
      <c r="EW75" s="182" t="n"/>
      <c r="EX75" s="182" t="n"/>
      <c r="EY75" s="182" t="n"/>
      <c r="EZ75" s="182" t="n"/>
      <c r="FA75" s="182" t="n"/>
      <c r="FB75" s="182" t="n"/>
      <c r="FC75" s="182" t="n"/>
      <c r="FD75" s="182" t="n"/>
      <c r="FE75" s="182" t="n"/>
      <c r="FF75" s="182" t="n"/>
      <c r="FG75" s="182" t="n"/>
      <c r="FH75" s="182" t="n"/>
      <c r="FI75" s="182" t="n"/>
      <c r="FJ75" s="182" t="n"/>
      <c r="FK75" s="182" t="n"/>
      <c r="FL75" s="182" t="n"/>
      <c r="FM75" s="182" t="n"/>
      <c r="FN75" s="182" t="n"/>
      <c r="FO75" s="182" t="n"/>
      <c r="FP75" s="182" t="n"/>
      <c r="FQ75" s="182" t="n"/>
      <c r="FR75" s="182" t="n"/>
      <c r="FS75" s="182" t="n"/>
      <c r="FT75" s="182" t="n"/>
      <c r="FU75" s="182" t="n"/>
      <c r="FV75" s="182" t="n"/>
      <c r="FW75" s="182" t="n"/>
      <c r="FX75" s="182" t="n"/>
      <c r="FY75" s="182" t="n"/>
      <c r="FZ75" s="182" t="n"/>
      <c r="GA75" s="182" t="n"/>
      <c r="GB75" s="182" t="n"/>
      <c r="GC75" s="182" t="n"/>
      <c r="GD75" s="182" t="n"/>
      <c r="GE75" s="182" t="n"/>
      <c r="GF75" s="182" t="n"/>
      <c r="GG75" s="182" t="n"/>
      <c r="GH75" s="182" t="n"/>
      <c r="GI75" s="182" t="n"/>
      <c r="GJ75" s="182" t="n"/>
      <c r="GK75" s="182" t="n"/>
      <c r="GL75" s="182" t="n"/>
      <c r="GM75" s="182" t="n"/>
      <c r="GN75" s="182" t="n"/>
      <c r="GO75" s="182" t="n"/>
      <c r="GP75" s="182" t="n"/>
      <c r="GQ75" s="182" t="n"/>
      <c r="GR75" s="184" t="n"/>
      <c r="GS75" s="182" t="n"/>
      <c r="GT75" s="185">
        <f>SUM(F75:GS75)</f>
        <v/>
      </c>
      <c r="GU75" s="186">
        <f>E75-GT75</f>
        <v/>
      </c>
    </row>
    <row r="76" ht="18" customHeight="1">
      <c r="A76" s="5" t="n">
        <v>75</v>
      </c>
      <c r="B76" s="179" t="n">
        <v>44740</v>
      </c>
      <c r="C76" s="68" t="inlineStr">
        <is>
          <t>DIGIKEY-4500667070</t>
        </is>
      </c>
      <c r="D76" s="180" t="n">
        <v>44699</v>
      </c>
      <c r="E76" s="181" t="n">
        <v>86.45</v>
      </c>
      <c r="F76" s="182" t="n"/>
      <c r="G76" s="182" t="n"/>
      <c r="H76" s="182" t="n"/>
      <c r="I76" s="182" t="n"/>
      <c r="J76" s="182" t="n"/>
      <c r="K76" s="182" t="n"/>
      <c r="L76" s="182" t="n"/>
      <c r="M76" s="182" t="n"/>
      <c r="N76" s="182" t="n"/>
      <c r="O76" s="182" t="n"/>
      <c r="P76" s="182" t="n"/>
      <c r="Q76" s="182" t="n"/>
      <c r="R76" s="182" t="n"/>
      <c r="S76" s="182" t="n"/>
      <c r="T76" s="182" t="n"/>
      <c r="U76" s="182" t="n"/>
      <c r="V76" s="182" t="n"/>
      <c r="W76" s="182" t="n"/>
      <c r="X76" s="182" t="n"/>
      <c r="Y76" s="182" t="n"/>
      <c r="Z76" s="182" t="n"/>
      <c r="AA76" s="182" t="n"/>
      <c r="AB76" s="182" t="n"/>
      <c r="AC76" s="182" t="n"/>
      <c r="AD76" s="182" t="n"/>
      <c r="AE76" s="182" t="n"/>
      <c r="AF76" s="182" t="n"/>
      <c r="AG76" s="182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182" t="n"/>
      <c r="AS76" s="182" t="n"/>
      <c r="AT76" s="182" t="n"/>
      <c r="AU76" s="182" t="n"/>
      <c r="AV76" s="182" t="n"/>
      <c r="AW76" s="182" t="n"/>
      <c r="AX76" s="182" t="n"/>
      <c r="AY76" s="182" t="n"/>
      <c r="AZ76" s="182" t="n"/>
      <c r="BA76" s="182" t="n"/>
      <c r="BB76" s="182" t="n"/>
      <c r="BC76" s="182" t="n"/>
      <c r="BD76" s="182" t="n"/>
      <c r="BE76" s="182" t="n"/>
      <c r="BF76" s="189" t="n">
        <v>86.45</v>
      </c>
      <c r="BG76" s="182" t="n"/>
      <c r="BH76" s="182" t="n"/>
      <c r="BI76" s="182" t="n"/>
      <c r="BJ76" s="182" t="n"/>
      <c r="BK76" s="182" t="n"/>
      <c r="BL76" s="182" t="n"/>
      <c r="BM76" s="182" t="n"/>
      <c r="BN76" s="182" t="n"/>
      <c r="BO76" s="182" t="n"/>
      <c r="BP76" s="182" t="n"/>
      <c r="BQ76" s="182" t="n"/>
      <c r="BR76" s="182" t="n"/>
      <c r="BS76" s="182" t="n"/>
      <c r="BT76" s="182" t="n"/>
      <c r="BU76" s="182" t="n"/>
      <c r="BV76" s="182" t="n"/>
      <c r="BW76" s="182" t="n"/>
      <c r="BX76" s="182" t="n"/>
      <c r="BY76" s="182" t="n"/>
      <c r="BZ76" s="182" t="n"/>
      <c r="CA76" s="182" t="n"/>
      <c r="CB76" s="182" t="n"/>
      <c r="CC76" s="182" t="n"/>
      <c r="CD76" s="182" t="n"/>
      <c r="CE76" s="182" t="n"/>
      <c r="CF76" s="182" t="n"/>
      <c r="CG76" s="182" t="n"/>
      <c r="CH76" s="182" t="n"/>
      <c r="CI76" s="182" t="n"/>
      <c r="CJ76" s="182" t="n"/>
      <c r="CK76" s="182" t="n"/>
      <c r="CL76" s="182" t="n"/>
      <c r="CM76" s="182" t="n"/>
      <c r="CN76" s="182" t="n"/>
      <c r="CO76" s="182" t="n"/>
      <c r="CP76" s="182" t="n"/>
      <c r="CQ76" s="182" t="n"/>
      <c r="CR76" s="182" t="n"/>
      <c r="CS76" s="182" t="n"/>
      <c r="CT76" s="182" t="n"/>
      <c r="CU76" s="182" t="n"/>
      <c r="CV76" s="182" t="n"/>
      <c r="CW76" s="182" t="n"/>
      <c r="CX76" s="182" t="n"/>
      <c r="CY76" s="182" t="n"/>
      <c r="CZ76" s="182" t="n"/>
      <c r="DA76" s="182" t="n"/>
      <c r="DB76" s="182" t="n"/>
      <c r="DC76" s="182" t="n"/>
      <c r="DD76" s="182" t="n"/>
      <c r="DE76" s="182" t="n"/>
      <c r="DF76" s="182" t="n"/>
      <c r="DG76" s="182" t="n"/>
      <c r="DH76" s="182" t="n"/>
      <c r="DI76" s="182" t="n"/>
      <c r="DJ76" s="182" t="n"/>
      <c r="DK76" s="182" t="n"/>
      <c r="DL76" s="182" t="n"/>
      <c r="DM76" s="182" t="n"/>
      <c r="DN76" s="182" t="n"/>
      <c r="DO76" s="182" t="n"/>
      <c r="DP76" s="182" t="n"/>
      <c r="DQ76" s="182" t="n"/>
      <c r="DR76" s="182" t="n"/>
      <c r="DS76" s="182" t="n"/>
      <c r="DT76" s="182" t="n"/>
      <c r="DU76" s="182" t="n"/>
      <c r="DV76" s="182" t="n"/>
      <c r="DW76" s="182" t="n"/>
      <c r="DX76" s="182" t="n"/>
      <c r="DY76" s="182" t="n"/>
      <c r="DZ76" s="182" t="n"/>
      <c r="EA76" s="182" t="n"/>
      <c r="EB76" s="182" t="n"/>
      <c r="EC76" s="182" t="n"/>
      <c r="ED76" s="182" t="n"/>
      <c r="EE76" s="182" t="n"/>
      <c r="EF76" s="182" t="n"/>
      <c r="EG76" s="182" t="n"/>
      <c r="EH76" s="182" t="n"/>
      <c r="EI76" s="182" t="n"/>
      <c r="EJ76" s="182" t="n"/>
      <c r="EK76" s="182" t="n"/>
      <c r="EL76" s="182" t="n"/>
      <c r="EM76" s="182" t="n"/>
      <c r="EN76" s="182" t="n"/>
      <c r="EO76" s="182" t="n"/>
      <c r="EP76" s="182" t="n"/>
      <c r="EQ76" s="182" t="n"/>
      <c r="ER76" s="182" t="n"/>
      <c r="ES76" s="182" t="n"/>
      <c r="ET76" s="182" t="n"/>
      <c r="EU76" s="182" t="n"/>
      <c r="EV76" s="182" t="n"/>
      <c r="EW76" s="182" t="n"/>
      <c r="EX76" s="182" t="n"/>
      <c r="EY76" s="182" t="n"/>
      <c r="EZ76" s="182" t="n"/>
      <c r="FA76" s="182" t="n"/>
      <c r="FB76" s="182" t="n"/>
      <c r="FC76" s="182" t="n"/>
      <c r="FD76" s="182" t="n"/>
      <c r="FE76" s="182" t="n"/>
      <c r="FF76" s="182" t="n"/>
      <c r="FG76" s="182" t="n"/>
      <c r="FH76" s="182" t="n"/>
      <c r="FI76" s="182" t="n"/>
      <c r="FJ76" s="182" t="n"/>
      <c r="FK76" s="182" t="n"/>
      <c r="FL76" s="182" t="n"/>
      <c r="FM76" s="182" t="n"/>
      <c r="FN76" s="182" t="n"/>
      <c r="FO76" s="182" t="n"/>
      <c r="FP76" s="182" t="n"/>
      <c r="FQ76" s="182" t="n"/>
      <c r="FR76" s="182" t="n"/>
      <c r="FS76" s="182" t="n"/>
      <c r="FT76" s="182" t="n"/>
      <c r="FU76" s="182" t="n"/>
      <c r="FV76" s="182" t="n"/>
      <c r="FW76" s="182" t="n"/>
      <c r="FX76" s="182" t="n"/>
      <c r="FY76" s="182" t="n"/>
      <c r="FZ76" s="182" t="n"/>
      <c r="GA76" s="182" t="n"/>
      <c r="GB76" s="182" t="n"/>
      <c r="GC76" s="182" t="n"/>
      <c r="GD76" s="182" t="n"/>
      <c r="GE76" s="182" t="n"/>
      <c r="GF76" s="182" t="n"/>
      <c r="GG76" s="182" t="n"/>
      <c r="GH76" s="182" t="n"/>
      <c r="GI76" s="182" t="n"/>
      <c r="GJ76" s="182" t="n"/>
      <c r="GK76" s="182" t="n"/>
      <c r="GL76" s="182" t="n"/>
      <c r="GM76" s="182" t="n"/>
      <c r="GN76" s="182" t="n"/>
      <c r="GO76" s="182" t="n"/>
      <c r="GP76" s="182" t="n"/>
      <c r="GQ76" s="182" t="n"/>
      <c r="GR76" s="184" t="n"/>
      <c r="GS76" s="182" t="n"/>
      <c r="GT76" s="185">
        <f>SUM(F76:GS76)</f>
        <v/>
      </c>
      <c r="GU76" s="186">
        <f>E76-GT76</f>
        <v/>
      </c>
    </row>
    <row r="77" ht="18" customHeight="1">
      <c r="A77" s="5" t="n">
        <v>76</v>
      </c>
      <c r="B77" s="179" t="n">
        <v>44740</v>
      </c>
      <c r="C77" s="68" t="inlineStr">
        <is>
          <t>DIGIKEY-2103046</t>
        </is>
      </c>
      <c r="D77" s="180" t="n">
        <v>44693</v>
      </c>
      <c r="E77" s="181" t="n">
        <v>4.68</v>
      </c>
      <c r="F77" s="182" t="n"/>
      <c r="G77" s="182" t="n"/>
      <c r="H77" s="182" t="n"/>
      <c r="I77" s="182" t="n"/>
      <c r="J77" s="182" t="n"/>
      <c r="K77" s="182" t="n"/>
      <c r="L77" s="182" t="n"/>
      <c r="M77" s="182" t="n"/>
      <c r="N77" s="182" t="n"/>
      <c r="O77" s="182" t="n"/>
      <c r="P77" s="182" t="n"/>
      <c r="Q77" s="189" t="n">
        <v>4.68</v>
      </c>
      <c r="R77" s="182" t="n"/>
      <c r="S77" s="182" t="n"/>
      <c r="T77" s="182" t="n"/>
      <c r="U77" s="182" t="n"/>
      <c r="V77" s="182" t="n"/>
      <c r="W77" s="182" t="n"/>
      <c r="X77" s="182" t="n"/>
      <c r="Y77" s="182" t="n"/>
      <c r="Z77" s="182" t="n"/>
      <c r="AA77" s="182" t="n"/>
      <c r="AB77" s="182" t="n"/>
      <c r="AC77" s="182" t="n"/>
      <c r="AD77" s="182" t="n"/>
      <c r="AE77" s="182" t="n"/>
      <c r="AF77" s="182" t="n"/>
      <c r="AG77" s="182" t="n"/>
      <c r="AH77" s="182" t="n"/>
      <c r="AI77" s="182" t="n"/>
      <c r="AJ77" s="182" t="n"/>
      <c r="AK77" s="182" t="n"/>
      <c r="AL77" s="182" t="n"/>
      <c r="AM77" s="182" t="n"/>
      <c r="AN77" s="182" t="n"/>
      <c r="AO77" s="182" t="n"/>
      <c r="AP77" s="182" t="n"/>
      <c r="AQ77" s="182" t="n"/>
      <c r="AR77" s="182" t="n"/>
      <c r="AS77" s="182" t="n"/>
      <c r="AT77" s="182" t="n"/>
      <c r="AU77" s="182" t="n"/>
      <c r="AV77" s="182" t="n"/>
      <c r="AW77" s="182" t="n"/>
      <c r="AX77" s="182" t="n"/>
      <c r="AY77" s="182" t="n"/>
      <c r="AZ77" s="182" t="n"/>
      <c r="BA77" s="182" t="n"/>
      <c r="BB77" s="182" t="n"/>
      <c r="BC77" s="182" t="n"/>
      <c r="BD77" s="182" t="n"/>
      <c r="BE77" s="182" t="n"/>
      <c r="BF77" s="182" t="n"/>
      <c r="BG77" s="182" t="n"/>
      <c r="BH77" s="182" t="n"/>
      <c r="BI77" s="182" t="n"/>
      <c r="BJ77" s="182" t="n"/>
      <c r="BK77" s="182" t="n"/>
      <c r="BL77" s="182" t="n"/>
      <c r="BM77" s="182" t="n"/>
      <c r="BN77" s="182" t="n"/>
      <c r="BO77" s="182" t="n"/>
      <c r="BP77" s="182" t="n"/>
      <c r="BQ77" s="182" t="n"/>
      <c r="BR77" s="182" t="n"/>
      <c r="BS77" s="182" t="n"/>
      <c r="BT77" s="182" t="n"/>
      <c r="BU77" s="182" t="n"/>
      <c r="BV77" s="182" t="n"/>
      <c r="BW77" s="182" t="n"/>
      <c r="BX77" s="182" t="n"/>
      <c r="BY77" s="182" t="n"/>
      <c r="BZ77" s="182" t="n"/>
      <c r="CA77" s="182" t="n"/>
      <c r="CB77" s="182" t="n"/>
      <c r="CC77" s="182" t="n"/>
      <c r="CD77" s="182" t="n"/>
      <c r="CE77" s="182" t="n"/>
      <c r="CF77" s="182" t="n"/>
      <c r="CG77" s="182" t="n"/>
      <c r="CH77" s="182" t="n"/>
      <c r="CI77" s="182" t="n"/>
      <c r="CJ77" s="182" t="n"/>
      <c r="CK77" s="182" t="n"/>
      <c r="CL77" s="182" t="n"/>
      <c r="CM77" s="182" t="n"/>
      <c r="CN77" s="182" t="n"/>
      <c r="CO77" s="182" t="n"/>
      <c r="CP77" s="182" t="n"/>
      <c r="CQ77" s="182" t="n"/>
      <c r="CR77" s="182" t="n"/>
      <c r="CS77" s="182" t="n"/>
      <c r="CT77" s="182" t="n"/>
      <c r="CU77" s="182" t="n"/>
      <c r="CV77" s="182" t="n"/>
      <c r="CW77" s="182" t="n"/>
      <c r="CX77" s="182" t="n"/>
      <c r="CY77" s="182" t="n"/>
      <c r="CZ77" s="182" t="n"/>
      <c r="DA77" s="182" t="n"/>
      <c r="DB77" s="182" t="n"/>
      <c r="DC77" s="182" t="n"/>
      <c r="DD77" s="182" t="n"/>
      <c r="DE77" s="182" t="n"/>
      <c r="DF77" s="182" t="n"/>
      <c r="DG77" s="182" t="n"/>
      <c r="DH77" s="182" t="n"/>
      <c r="DI77" s="182" t="n"/>
      <c r="DJ77" s="182" t="n"/>
      <c r="DK77" s="182" t="n"/>
      <c r="DL77" s="182" t="n"/>
      <c r="DM77" s="182" t="n"/>
      <c r="DN77" s="182" t="n"/>
      <c r="DO77" s="182" t="n"/>
      <c r="DP77" s="182" t="n"/>
      <c r="DQ77" s="182" t="n"/>
      <c r="DR77" s="182" t="n"/>
      <c r="DS77" s="182" t="n"/>
      <c r="DT77" s="182" t="n"/>
      <c r="DU77" s="182" t="n"/>
      <c r="DV77" s="182" t="n"/>
      <c r="DW77" s="182" t="n"/>
      <c r="DX77" s="182" t="n"/>
      <c r="DY77" s="182" t="n"/>
      <c r="DZ77" s="182" t="n"/>
      <c r="EA77" s="182" t="n"/>
      <c r="EB77" s="182" t="n"/>
      <c r="EC77" s="182" t="n"/>
      <c r="ED77" s="182" t="n"/>
      <c r="EE77" s="182" t="n"/>
      <c r="EF77" s="182" t="n"/>
      <c r="EG77" s="182" t="n"/>
      <c r="EH77" s="182" t="n"/>
      <c r="EI77" s="182" t="n"/>
      <c r="EJ77" s="182" t="n"/>
      <c r="EK77" s="182" t="n"/>
      <c r="EL77" s="182" t="n"/>
      <c r="EM77" s="182" t="n"/>
      <c r="EN77" s="182" t="n"/>
      <c r="EO77" s="182" t="n"/>
      <c r="EP77" s="182" t="n"/>
      <c r="EQ77" s="182" t="n"/>
      <c r="ER77" s="182" t="n"/>
      <c r="ES77" s="182" t="n"/>
      <c r="ET77" s="182" t="n"/>
      <c r="EU77" s="182" t="n"/>
      <c r="EV77" s="182" t="n"/>
      <c r="EW77" s="182" t="n"/>
      <c r="EX77" s="182" t="n"/>
      <c r="EY77" s="182" t="n"/>
      <c r="EZ77" s="182" t="n"/>
      <c r="FA77" s="182" t="n"/>
      <c r="FB77" s="182" t="n"/>
      <c r="FC77" s="182" t="n"/>
      <c r="FD77" s="182" t="n"/>
      <c r="FE77" s="182" t="n"/>
      <c r="FF77" s="182" t="n"/>
      <c r="FG77" s="182" t="n"/>
      <c r="FH77" s="182" t="n"/>
      <c r="FI77" s="182" t="n"/>
      <c r="FJ77" s="182" t="n"/>
      <c r="FK77" s="182" t="n"/>
      <c r="FL77" s="182" t="n"/>
      <c r="FM77" s="182" t="n"/>
      <c r="FN77" s="182" t="n"/>
      <c r="FO77" s="182" t="n"/>
      <c r="FP77" s="182" t="n"/>
      <c r="FQ77" s="182" t="n"/>
      <c r="FR77" s="182" t="n"/>
      <c r="FS77" s="182" t="n"/>
      <c r="FT77" s="182" t="n"/>
      <c r="FU77" s="182" t="n"/>
      <c r="FV77" s="182" t="n"/>
      <c r="FW77" s="182" t="n"/>
      <c r="FX77" s="182" t="n"/>
      <c r="FY77" s="182" t="n"/>
      <c r="FZ77" s="182" t="n"/>
      <c r="GA77" s="182" t="n"/>
      <c r="GB77" s="182" t="n"/>
      <c r="GC77" s="182" t="n"/>
      <c r="GD77" s="182" t="n"/>
      <c r="GE77" s="182" t="n"/>
      <c r="GF77" s="182" t="n"/>
      <c r="GG77" s="182" t="n"/>
      <c r="GH77" s="182" t="n"/>
      <c r="GI77" s="182" t="n"/>
      <c r="GJ77" s="182" t="n"/>
      <c r="GK77" s="182" t="n"/>
      <c r="GL77" s="182" t="n"/>
      <c r="GM77" s="182" t="n"/>
      <c r="GN77" s="182" t="n"/>
      <c r="GO77" s="182" t="n"/>
      <c r="GP77" s="182" t="n"/>
      <c r="GQ77" s="182" t="n"/>
      <c r="GR77" s="184" t="n"/>
      <c r="GS77" s="182" t="n"/>
      <c r="GT77" s="185">
        <f>SUM(F77:GS77)</f>
        <v/>
      </c>
      <c r="GU77" s="186">
        <f>E77-GT77</f>
        <v/>
      </c>
    </row>
    <row r="78" ht="18" customHeight="1">
      <c r="A78" s="5" t="n">
        <v>77</v>
      </c>
      <c r="B78" s="179" t="n">
        <v>44743</v>
      </c>
      <c r="C78" s="68" t="n">
        <v>205391714</v>
      </c>
      <c r="D78" s="180" t="n">
        <v>44722</v>
      </c>
      <c r="E78" s="181" t="n">
        <v>8532.26</v>
      </c>
      <c r="F78" s="182" t="n"/>
      <c r="G78" s="182" t="n"/>
      <c r="H78" s="182" t="n"/>
      <c r="I78" s="182" t="n"/>
      <c r="J78" s="189" t="n">
        <v>167.79</v>
      </c>
      <c r="K78" s="189" t="n">
        <v>242.7</v>
      </c>
      <c r="L78" s="182" t="n"/>
      <c r="M78" s="182" t="n"/>
      <c r="N78" s="182" t="n"/>
      <c r="O78" s="182" t="n"/>
      <c r="P78" s="182" t="n"/>
      <c r="Q78" s="182" t="n"/>
      <c r="R78" s="182" t="n"/>
      <c r="S78" s="182" t="n"/>
      <c r="T78" s="182" t="n"/>
      <c r="U78" s="182" t="n"/>
      <c r="V78" s="189" t="n">
        <v>459.05</v>
      </c>
      <c r="W78" s="182" t="n"/>
      <c r="X78" s="182" t="n"/>
      <c r="Y78" s="189" t="n">
        <v>167.79</v>
      </c>
      <c r="Z78" s="189" t="n">
        <v>599.28</v>
      </c>
      <c r="AA78" s="182" t="n"/>
      <c r="AB78" s="182" t="n"/>
      <c r="AC78" s="182" t="n"/>
      <c r="AD78" s="182" t="n"/>
      <c r="AE78" s="189" t="n">
        <v>513.55</v>
      </c>
      <c r="AF78" s="182" t="n"/>
      <c r="AG78" s="182" t="n"/>
      <c r="AH78" s="182" t="n"/>
      <c r="AI78" s="182" t="n"/>
      <c r="AJ78" s="182" t="n"/>
      <c r="AK78" s="182" t="n"/>
      <c r="AL78" s="182" t="n"/>
      <c r="AM78" s="182" t="n"/>
      <c r="AN78" s="182" t="n"/>
      <c r="AO78" s="189" t="n">
        <v>464.71</v>
      </c>
      <c r="AP78" s="182" t="n"/>
      <c r="AQ78" s="182" t="n"/>
      <c r="AR78" s="182" t="n"/>
      <c r="AS78" s="189" t="n">
        <v>214.6</v>
      </c>
      <c r="AT78" s="182" t="n"/>
      <c r="AU78" s="182" t="n"/>
      <c r="AV78" s="182" t="n"/>
      <c r="AW78" s="182" t="n"/>
      <c r="AX78" s="182" t="n"/>
      <c r="AY78" s="182" t="n"/>
      <c r="AZ78" s="182" t="n"/>
      <c r="BA78" s="182" t="n"/>
      <c r="BB78" s="182" t="n"/>
      <c r="BC78" s="182" t="n"/>
      <c r="BD78" s="182" t="n"/>
      <c r="BE78" s="182" t="n"/>
      <c r="BF78" s="182" t="n"/>
      <c r="BG78" s="189" t="n">
        <v>1022</v>
      </c>
      <c r="BH78" s="182" t="n"/>
      <c r="BI78" s="182" t="n"/>
      <c r="BJ78" s="182" t="n"/>
      <c r="BK78" s="182" t="n"/>
      <c r="BL78" s="182" t="n"/>
      <c r="BM78" s="182" t="n"/>
      <c r="BN78" s="182" t="n"/>
      <c r="BO78" s="182" t="n"/>
      <c r="BP78" s="182" t="n"/>
      <c r="BQ78" s="182" t="n"/>
      <c r="BR78" s="182" t="n"/>
      <c r="BS78" s="182" t="n"/>
      <c r="BT78" s="182" t="n"/>
      <c r="BU78" s="182" t="n"/>
      <c r="BV78" s="182" t="n"/>
      <c r="BW78" s="182" t="n"/>
      <c r="BX78" s="182" t="n"/>
      <c r="BY78" s="182" t="n"/>
      <c r="BZ78" s="182" t="n"/>
      <c r="CA78" s="182" t="n"/>
      <c r="CB78" s="182" t="n"/>
      <c r="CC78" s="182" t="n"/>
      <c r="CD78" s="182" t="n"/>
      <c r="CE78" s="182" t="n"/>
      <c r="CF78" s="182" t="n"/>
      <c r="CG78" s="182" t="n"/>
      <c r="CH78" s="182" t="n"/>
      <c r="CI78" s="182" t="n"/>
      <c r="CJ78" s="182" t="n"/>
      <c r="CK78" s="182" t="n"/>
      <c r="CL78" s="182" t="n"/>
      <c r="CM78" s="189" t="n">
        <v>211.01</v>
      </c>
      <c r="CN78" s="182" t="n"/>
      <c r="CO78" s="182" t="n"/>
      <c r="CP78" s="182" t="n"/>
      <c r="CQ78" s="182" t="n"/>
      <c r="CR78" s="182" t="n"/>
      <c r="CS78" s="182" t="n"/>
      <c r="CT78" s="182" t="n"/>
      <c r="CU78" s="182" t="n"/>
      <c r="CV78" s="182" t="n"/>
      <c r="CW78" s="182" t="n"/>
      <c r="CX78" s="182" t="n"/>
      <c r="CY78" s="182" t="n"/>
      <c r="CZ78" s="182" t="n"/>
      <c r="DA78" s="189" t="n">
        <v>129.35</v>
      </c>
      <c r="DB78" s="182" t="n"/>
      <c r="DC78" s="182" t="n"/>
      <c r="DD78" s="182" t="n"/>
      <c r="DE78" s="189" t="n">
        <v>101.68</v>
      </c>
      <c r="DF78" s="182" t="n"/>
      <c r="DG78" s="182" t="n"/>
      <c r="DH78" s="182" t="n"/>
      <c r="DI78" s="182" t="n"/>
      <c r="DJ78" s="182" t="n"/>
      <c r="DK78" s="189" t="n">
        <v>111.32</v>
      </c>
      <c r="DL78" s="189" t="n">
        <v>215.66</v>
      </c>
      <c r="DM78" s="189" t="n">
        <v>633.04</v>
      </c>
      <c r="DN78" s="182" t="n"/>
      <c r="DO78" s="182" t="n"/>
      <c r="DP78" s="182" t="n"/>
      <c r="DQ78" s="182" t="n"/>
      <c r="DR78" s="182" t="n"/>
      <c r="DS78" s="189" t="n">
        <v>163.97</v>
      </c>
      <c r="DT78" s="182" t="n"/>
      <c r="DU78" s="189" t="n">
        <v>104.74</v>
      </c>
      <c r="DV78" s="182" t="n"/>
      <c r="DW78" s="182" t="n"/>
      <c r="DX78" s="182" t="n"/>
      <c r="DY78" s="182" t="n"/>
      <c r="DZ78" s="182" t="n"/>
      <c r="EA78" s="182" t="n"/>
      <c r="EB78" s="182" t="n"/>
      <c r="EC78" s="182" t="n"/>
      <c r="ED78" s="182" t="n"/>
      <c r="EE78" s="182" t="n"/>
      <c r="EF78" s="182" t="n"/>
      <c r="EG78" s="182" t="n"/>
      <c r="EH78" s="182" t="n"/>
      <c r="EI78" s="182" t="n"/>
      <c r="EJ78" s="182" t="n"/>
      <c r="EK78" s="182" t="n"/>
      <c r="EL78" s="189" t="n">
        <v>334.54</v>
      </c>
      <c r="EM78" s="189" t="n">
        <v>164.8</v>
      </c>
      <c r="EN78" s="189" t="n">
        <v>179.43</v>
      </c>
      <c r="EO78" s="182" t="n"/>
      <c r="EP78" s="189" t="n">
        <v>85.64</v>
      </c>
      <c r="EQ78" s="182" t="n"/>
      <c r="ER78" s="182" t="n"/>
      <c r="ES78" s="182" t="n"/>
      <c r="ET78" s="182" t="n"/>
      <c r="EU78" s="182" t="n"/>
      <c r="EV78" s="182" t="n"/>
      <c r="EW78" s="182" t="n"/>
      <c r="EX78" s="182" t="n"/>
      <c r="EY78" s="182" t="n"/>
      <c r="EZ78" s="182" t="n"/>
      <c r="FA78" s="182" t="n"/>
      <c r="FB78" s="182" t="n"/>
      <c r="FC78" s="182" t="n"/>
      <c r="FD78" s="182" t="n"/>
      <c r="FE78" s="182" t="n"/>
      <c r="FF78" s="182" t="n"/>
      <c r="FG78" s="182" t="n"/>
      <c r="FH78" s="182" t="n"/>
      <c r="FI78" s="182" t="n"/>
      <c r="FJ78" s="189" t="n">
        <v>148.81</v>
      </c>
      <c r="FK78" s="182" t="n"/>
      <c r="FL78" s="182" t="n"/>
      <c r="FM78" s="182" t="n"/>
      <c r="FN78" s="182" t="n"/>
      <c r="FO78" s="182" t="n"/>
      <c r="FP78" s="182" t="n"/>
      <c r="FQ78" s="182" t="n"/>
      <c r="FR78" s="182" t="n"/>
      <c r="FS78" s="182" t="n"/>
      <c r="FT78" s="182" t="n"/>
      <c r="FU78" s="182" t="n"/>
      <c r="FV78" s="182" t="n"/>
      <c r="FW78" s="182" t="n"/>
      <c r="FX78" s="182" t="n"/>
      <c r="FY78" s="189" t="n">
        <v>411.15</v>
      </c>
      <c r="FZ78" s="182" t="n"/>
      <c r="GA78" s="182" t="n"/>
      <c r="GB78" s="182" t="n"/>
      <c r="GC78" s="182" t="n"/>
      <c r="GD78" s="189" t="n">
        <v>123.27</v>
      </c>
      <c r="GE78" s="189" t="n">
        <v>189.39</v>
      </c>
      <c r="GF78" s="189" t="n">
        <v>617.23</v>
      </c>
      <c r="GG78" s="189" t="n">
        <v>63.46</v>
      </c>
      <c r="GH78" s="182" t="n"/>
      <c r="GI78" s="182" t="n"/>
      <c r="GJ78" s="182" t="n"/>
      <c r="GK78" s="182" t="n"/>
      <c r="GL78" s="182" t="n"/>
      <c r="GM78" s="189" t="n">
        <v>385.4</v>
      </c>
      <c r="GN78" s="189" t="n">
        <v>115.17</v>
      </c>
      <c r="GO78" s="189" t="n">
        <v>191.73</v>
      </c>
      <c r="GP78" s="182" t="n"/>
      <c r="GQ78" s="182" t="n"/>
      <c r="GR78" s="184" t="n"/>
      <c r="GS78" s="182" t="n"/>
      <c r="GT78" s="185">
        <f>SUM(F78:GS78)</f>
        <v/>
      </c>
      <c r="GU78" s="186">
        <f>E78-GT78</f>
        <v/>
      </c>
    </row>
    <row r="79" ht="18" customHeight="1">
      <c r="A79" s="5" t="n">
        <v>77</v>
      </c>
      <c r="B79" s="179" t="n">
        <v>44740</v>
      </c>
      <c r="C79" s="94" t="inlineStr">
        <is>
          <t>ANALOG4500663196</t>
        </is>
      </c>
      <c r="D79" s="127" t="n">
        <v>44719</v>
      </c>
      <c r="E79" s="181" t="n">
        <v>1210.73</v>
      </c>
      <c r="F79" s="182" t="n"/>
      <c r="G79" s="182" t="n"/>
      <c r="H79" s="182" t="n"/>
      <c r="I79" s="182" t="n"/>
      <c r="J79" s="182" t="n"/>
      <c r="K79" s="182" t="n"/>
      <c r="L79" s="182" t="n"/>
      <c r="M79" s="182" t="n"/>
      <c r="N79" s="182" t="n"/>
      <c r="O79" s="182" t="n"/>
      <c r="P79" s="182" t="n"/>
      <c r="Q79" s="182" t="n"/>
      <c r="R79" s="182" t="n"/>
      <c r="S79" s="182" t="n"/>
      <c r="T79" s="182" t="n"/>
      <c r="U79" s="182" t="n"/>
      <c r="V79" s="182" t="n"/>
      <c r="W79" s="182" t="n"/>
      <c r="X79" s="182" t="n"/>
      <c r="Y79" s="182" t="n"/>
      <c r="Z79" s="182" t="n"/>
      <c r="AA79" s="182" t="n"/>
      <c r="AB79" s="182" t="n"/>
      <c r="AC79" s="182" t="n"/>
      <c r="AD79" s="182" t="n"/>
      <c r="AE79" s="182" t="n"/>
      <c r="AF79" s="182" t="n"/>
      <c r="AG79" s="182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82" t="n"/>
      <c r="AS79" s="182" t="n"/>
      <c r="AT79" s="182" t="n"/>
      <c r="AU79" s="182" t="n"/>
      <c r="AV79" s="182" t="n"/>
      <c r="AW79" s="182" t="n"/>
      <c r="AX79" s="182" t="n"/>
      <c r="AY79" s="182" t="n"/>
      <c r="AZ79" s="182" t="n"/>
      <c r="BA79" s="182" t="n"/>
      <c r="BB79" s="182" t="n"/>
      <c r="BC79" s="182" t="n"/>
      <c r="BD79" s="182" t="n"/>
      <c r="BE79" s="182" t="n"/>
      <c r="BF79" s="182" t="n"/>
      <c r="BG79" s="182" t="n"/>
      <c r="BH79" s="182" t="n"/>
      <c r="BI79" s="182" t="n"/>
      <c r="BJ79" s="182" t="n"/>
      <c r="BK79" s="182" t="n"/>
      <c r="BL79" s="182" t="n"/>
      <c r="BM79" s="182" t="n"/>
      <c r="BN79" s="182" t="n"/>
      <c r="BO79" s="182" t="n"/>
      <c r="BP79" s="182" t="n"/>
      <c r="BQ79" s="182" t="n"/>
      <c r="BR79" s="182" t="n"/>
      <c r="BS79" s="182" t="n"/>
      <c r="BT79" s="182" t="n"/>
      <c r="BU79" s="182" t="n"/>
      <c r="BV79" s="182" t="n"/>
      <c r="BW79" s="182" t="n"/>
      <c r="BX79" s="182" t="n"/>
      <c r="BY79" s="182" t="n"/>
      <c r="BZ79" s="182" t="n"/>
      <c r="CA79" s="182" t="n"/>
      <c r="CB79" s="182" t="n"/>
      <c r="CC79" s="182" t="n"/>
      <c r="CD79" s="182" t="n"/>
      <c r="CE79" s="182" t="n"/>
      <c r="CF79" s="182" t="n"/>
      <c r="CG79" s="182" t="n"/>
      <c r="CH79" s="182" t="n"/>
      <c r="CI79" s="182" t="n"/>
      <c r="CJ79" s="182" t="n"/>
      <c r="CK79" s="182" t="n"/>
      <c r="CL79" s="182" t="n"/>
      <c r="CM79" s="182" t="n"/>
      <c r="CN79" s="182" t="n"/>
      <c r="CO79" s="182" t="n"/>
      <c r="CP79" s="182" t="n"/>
      <c r="CQ79" s="182" t="n"/>
      <c r="CR79" s="182" t="n"/>
      <c r="CS79" s="182" t="n"/>
      <c r="CT79" s="182" t="n"/>
      <c r="CU79" s="182" t="n"/>
      <c r="CV79" s="182" t="n"/>
      <c r="CW79" s="182" t="n"/>
      <c r="CX79" s="182" t="n"/>
      <c r="CY79" s="182" t="n"/>
      <c r="CZ79" s="182" t="n"/>
      <c r="DA79" s="182" t="n"/>
      <c r="DB79" s="182" t="n"/>
      <c r="DC79" s="182" t="n"/>
      <c r="DD79" s="182" t="n"/>
      <c r="DE79" s="182" t="n"/>
      <c r="DF79" s="182" t="n"/>
      <c r="DG79" s="182" t="n"/>
      <c r="DH79" s="182" t="n"/>
      <c r="DI79" s="182" t="n"/>
      <c r="DJ79" s="182" t="n"/>
      <c r="DK79" s="182" t="n"/>
      <c r="DL79" s="182" t="n"/>
      <c r="DM79" s="182" t="n"/>
      <c r="DN79" s="182" t="n"/>
      <c r="DO79" s="182" t="n"/>
      <c r="DP79" s="182" t="n"/>
      <c r="DQ79" s="182" t="n"/>
      <c r="DR79" s="182" t="n"/>
      <c r="DS79" s="182" t="n"/>
      <c r="DT79" s="182" t="n"/>
      <c r="DU79" s="182" t="n"/>
      <c r="DV79" s="182" t="n"/>
      <c r="DW79" s="182" t="n"/>
      <c r="DX79" s="182" t="n"/>
      <c r="DY79" s="182" t="n"/>
      <c r="DZ79" s="189" t="n">
        <v>1210.73</v>
      </c>
      <c r="EA79" s="182" t="n"/>
      <c r="EB79" s="182" t="n"/>
      <c r="EC79" s="182" t="n"/>
      <c r="ED79" s="182" t="n"/>
      <c r="EE79" s="182" t="n"/>
      <c r="EF79" s="182" t="n"/>
      <c r="EG79" s="182" t="n"/>
      <c r="EH79" s="182" t="n"/>
      <c r="EI79" s="182" t="n"/>
      <c r="EJ79" s="182" t="n"/>
      <c r="EK79" s="182" t="n"/>
      <c r="EL79" s="182" t="n"/>
      <c r="EM79" s="182" t="n"/>
      <c r="EN79" s="182" t="n"/>
      <c r="EO79" s="182" t="n"/>
      <c r="EP79" s="182" t="n"/>
      <c r="EQ79" s="182" t="n"/>
      <c r="ER79" s="182" t="n"/>
      <c r="ES79" s="182" t="n"/>
      <c r="ET79" s="182" t="n"/>
      <c r="EU79" s="182" t="n"/>
      <c r="EV79" s="182" t="n"/>
      <c r="EW79" s="182" t="n"/>
      <c r="EX79" s="182" t="n"/>
      <c r="EY79" s="182" t="n"/>
      <c r="EZ79" s="182" t="n"/>
      <c r="FA79" s="182" t="n"/>
      <c r="FB79" s="182" t="n"/>
      <c r="FC79" s="182" t="n"/>
      <c r="FD79" s="182" t="n"/>
      <c r="FE79" s="182" t="n"/>
      <c r="FF79" s="182" t="n"/>
      <c r="FG79" s="182" t="n"/>
      <c r="FH79" s="182" t="n"/>
      <c r="FI79" s="182" t="n"/>
      <c r="FJ79" s="182" t="n"/>
      <c r="FK79" s="182" t="n"/>
      <c r="FL79" s="182" t="n"/>
      <c r="FM79" s="182" t="n"/>
      <c r="FN79" s="182" t="n"/>
      <c r="FO79" s="182" t="n"/>
      <c r="FP79" s="182" t="n"/>
      <c r="FQ79" s="182" t="n"/>
      <c r="FR79" s="184" t="n"/>
      <c r="FS79" s="182" t="n"/>
      <c r="FT79" s="185" t="n"/>
      <c r="FU79" s="186" t="n"/>
      <c r="FV79" s="182" t="n"/>
      <c r="FW79" s="182" t="n"/>
      <c r="FX79" s="182" t="n"/>
      <c r="FY79" s="182" t="n"/>
      <c r="FZ79" s="182" t="n"/>
      <c r="GA79" s="182" t="n"/>
      <c r="GB79" s="182" t="n"/>
      <c r="GC79" s="182" t="n"/>
      <c r="GD79" s="182" t="n"/>
      <c r="GE79" s="182" t="n"/>
      <c r="GF79" s="182" t="n"/>
      <c r="GG79" s="182" t="n"/>
      <c r="GH79" s="182" t="n"/>
      <c r="GI79" s="182" t="n"/>
      <c r="GJ79" s="182" t="n"/>
      <c r="GK79" s="182" t="n"/>
      <c r="GL79" s="182" t="n"/>
      <c r="GM79" s="182" t="n"/>
      <c r="GN79" s="182" t="n"/>
      <c r="GO79" s="182" t="n"/>
      <c r="GP79" s="182" t="n"/>
      <c r="GQ79" s="182" t="n"/>
      <c r="GR79" s="184" t="n"/>
      <c r="GS79" s="182" t="n"/>
      <c r="GT79" s="185">
        <f>SUM(F79:GS79)</f>
        <v/>
      </c>
      <c r="GU79" s="186">
        <f>E79-GT79</f>
        <v/>
      </c>
    </row>
    <row r="80" ht="18" customHeight="1">
      <c r="A80" s="5" t="n">
        <v>79</v>
      </c>
      <c r="B80" s="179" t="n"/>
      <c r="C80" s="68" t="n"/>
      <c r="D80" s="180" t="n"/>
      <c r="E80" s="181" t="n"/>
      <c r="F80" s="182" t="n"/>
      <c r="G80" s="182" t="n"/>
      <c r="H80" s="182" t="n"/>
      <c r="I80" s="182" t="n"/>
      <c r="J80" s="182" t="n"/>
      <c r="K80" s="182" t="n"/>
      <c r="L80" s="182" t="n"/>
      <c r="M80" s="182" t="n"/>
      <c r="N80" s="182" t="n"/>
      <c r="O80" s="182" t="n"/>
      <c r="P80" s="182" t="n"/>
      <c r="Q80" s="182" t="n"/>
      <c r="R80" s="182" t="n"/>
      <c r="S80" s="182" t="n"/>
      <c r="T80" s="182" t="n"/>
      <c r="U80" s="182" t="n"/>
      <c r="V80" s="182" t="n"/>
      <c r="W80" s="182" t="n"/>
      <c r="X80" s="182" t="n"/>
      <c r="Y80" s="182" t="n"/>
      <c r="Z80" s="182" t="n"/>
      <c r="AA80" s="182" t="n"/>
      <c r="AB80" s="182" t="n"/>
      <c r="AC80" s="182" t="n"/>
      <c r="AD80" s="182" t="n"/>
      <c r="AE80" s="182" t="n"/>
      <c r="AF80" s="182" t="n"/>
      <c r="AG80" s="182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82" t="n"/>
      <c r="AS80" s="182" t="n"/>
      <c r="AT80" s="182" t="n"/>
      <c r="AU80" s="182" t="n"/>
      <c r="AV80" s="182" t="n"/>
      <c r="AW80" s="182" t="n"/>
      <c r="AX80" s="182" t="n"/>
      <c r="AY80" s="182" t="n"/>
      <c r="AZ80" s="182" t="n"/>
      <c r="BA80" s="182" t="n"/>
      <c r="BB80" s="182" t="n"/>
      <c r="BC80" s="182" t="n"/>
      <c r="BD80" s="182" t="n"/>
      <c r="BE80" s="182" t="n"/>
      <c r="BF80" s="182" t="n"/>
      <c r="BG80" s="182" t="n"/>
      <c r="BH80" s="182" t="n"/>
      <c r="BI80" s="182" t="n"/>
      <c r="BJ80" s="182" t="n"/>
      <c r="BK80" s="182" t="n"/>
      <c r="BL80" s="182" t="n"/>
      <c r="BM80" s="182" t="n"/>
      <c r="BN80" s="182" t="n"/>
      <c r="BO80" s="182" t="n"/>
      <c r="BP80" s="182" t="n"/>
      <c r="BQ80" s="182" t="n"/>
      <c r="BR80" s="182" t="n"/>
      <c r="BS80" s="182" t="n"/>
      <c r="BT80" s="182" t="n"/>
      <c r="BU80" s="182" t="n"/>
      <c r="BV80" s="182" t="n"/>
      <c r="BW80" s="182" t="n"/>
      <c r="BX80" s="182" t="n"/>
      <c r="BY80" s="182" t="n"/>
      <c r="BZ80" s="182" t="n"/>
      <c r="CA80" s="182" t="n"/>
      <c r="CB80" s="182" t="n"/>
      <c r="CC80" s="182" t="n"/>
      <c r="CD80" s="182" t="n"/>
      <c r="CE80" s="182" t="n"/>
      <c r="CF80" s="182" t="n"/>
      <c r="CG80" s="182" t="n"/>
      <c r="CH80" s="182" t="n"/>
      <c r="CI80" s="182" t="n"/>
      <c r="CJ80" s="182" t="n"/>
      <c r="CK80" s="182" t="n"/>
      <c r="CL80" s="182" t="n"/>
      <c r="CM80" s="182" t="n"/>
      <c r="CN80" s="182" t="n"/>
      <c r="CO80" s="182" t="n"/>
      <c r="CP80" s="182" t="n"/>
      <c r="CQ80" s="182" t="n"/>
      <c r="CR80" s="182" t="n"/>
      <c r="CS80" s="182" t="n"/>
      <c r="CT80" s="182" t="n"/>
      <c r="CU80" s="182" t="n"/>
      <c r="CV80" s="182" t="n"/>
      <c r="CW80" s="182" t="n"/>
      <c r="CX80" s="182" t="n"/>
      <c r="CY80" s="182" t="n"/>
      <c r="CZ80" s="182" t="n"/>
      <c r="DA80" s="182" t="n"/>
      <c r="DB80" s="182" t="n"/>
      <c r="DC80" s="182" t="n"/>
      <c r="DD80" s="182" t="n"/>
      <c r="DE80" s="182" t="n"/>
      <c r="DF80" s="182" t="n"/>
      <c r="DG80" s="182" t="n"/>
      <c r="DH80" s="182" t="n"/>
      <c r="DI80" s="182" t="n"/>
      <c r="DJ80" s="182" t="n"/>
      <c r="DK80" s="182" t="n"/>
      <c r="DL80" s="182" t="n"/>
      <c r="DM80" s="182" t="n"/>
      <c r="DN80" s="182" t="n"/>
      <c r="DO80" s="182" t="n"/>
      <c r="DP80" s="182" t="n"/>
      <c r="DQ80" s="182" t="n"/>
      <c r="DR80" s="182" t="n"/>
      <c r="DS80" s="182" t="n"/>
      <c r="DT80" s="182" t="n"/>
      <c r="DU80" s="182" t="n"/>
      <c r="DV80" s="182" t="n"/>
      <c r="DW80" s="182" t="n"/>
      <c r="DX80" s="182" t="n"/>
      <c r="DY80" s="182" t="n"/>
      <c r="DZ80" s="182" t="n"/>
      <c r="EA80" s="182" t="n"/>
      <c r="EB80" s="182" t="n"/>
      <c r="EC80" s="182" t="n"/>
      <c r="ED80" s="182" t="n"/>
      <c r="EE80" s="182" t="n"/>
      <c r="EF80" s="182" t="n"/>
      <c r="EG80" s="182" t="n"/>
      <c r="EH80" s="182" t="n"/>
      <c r="EI80" s="182" t="n"/>
      <c r="EJ80" s="182" t="n"/>
      <c r="EK80" s="182" t="n"/>
      <c r="EL80" s="182" t="n"/>
      <c r="EM80" s="182" t="n"/>
      <c r="EN80" s="182" t="n"/>
      <c r="EO80" s="182" t="n"/>
      <c r="EP80" s="182" t="n"/>
      <c r="EQ80" s="182" t="n"/>
      <c r="ER80" s="182" t="n"/>
      <c r="ES80" s="182" t="n"/>
      <c r="ET80" s="182" t="n"/>
      <c r="EU80" s="182" t="n"/>
      <c r="EV80" s="182" t="n"/>
      <c r="EW80" s="182" t="n"/>
      <c r="EX80" s="182" t="n"/>
      <c r="EY80" s="182" t="n"/>
      <c r="EZ80" s="182" t="n"/>
      <c r="FA80" s="182" t="n"/>
      <c r="FB80" s="182" t="n"/>
      <c r="FC80" s="182" t="n"/>
      <c r="FD80" s="182" t="n"/>
      <c r="FE80" s="182" t="n"/>
      <c r="FF80" s="182" t="n"/>
      <c r="FG80" s="182" t="n"/>
      <c r="FH80" s="182" t="n"/>
      <c r="FI80" s="182" t="n"/>
      <c r="FJ80" s="182" t="n"/>
      <c r="FK80" s="182" t="n"/>
      <c r="FL80" s="182" t="n"/>
      <c r="FM80" s="182" t="n"/>
      <c r="FN80" s="182" t="n"/>
      <c r="FO80" s="182" t="n"/>
      <c r="FP80" s="182" t="n"/>
      <c r="FQ80" s="182" t="n"/>
      <c r="FR80" s="182" t="n"/>
      <c r="FS80" s="182" t="n"/>
      <c r="FT80" s="182" t="n"/>
      <c r="FU80" s="182" t="n"/>
      <c r="FV80" s="182" t="n"/>
      <c r="FW80" s="182" t="n"/>
      <c r="FX80" s="182" t="n"/>
      <c r="FY80" s="182" t="n"/>
      <c r="FZ80" s="182" t="n"/>
      <c r="GA80" s="182" t="n"/>
      <c r="GB80" s="182" t="n"/>
      <c r="GC80" s="182" t="n"/>
      <c r="GD80" s="182" t="n"/>
      <c r="GE80" s="182" t="n"/>
      <c r="GF80" s="182" t="n"/>
      <c r="GG80" s="182" t="n"/>
      <c r="GH80" s="182" t="n"/>
      <c r="GI80" s="182" t="n"/>
      <c r="GJ80" s="182" t="n"/>
      <c r="GK80" s="182" t="n"/>
      <c r="GL80" s="182" t="n"/>
      <c r="GM80" s="182" t="n"/>
      <c r="GN80" s="182" t="n"/>
      <c r="GO80" s="182" t="n"/>
      <c r="GP80" s="182" t="n"/>
      <c r="GQ80" s="182" t="n"/>
      <c r="GR80" s="184" t="n"/>
      <c r="GS80" s="182" t="n"/>
      <c r="GT80" s="185">
        <f>SUM(F80:GS80)</f>
        <v/>
      </c>
      <c r="GU80" s="186">
        <f>E80-GT80</f>
        <v/>
      </c>
    </row>
    <row r="81" ht="18" customHeight="1">
      <c r="A81" s="5" t="n">
        <v>80</v>
      </c>
      <c r="B81" s="179" t="n"/>
      <c r="C81" s="68" t="n"/>
      <c r="D81" s="180" t="n"/>
      <c r="E81" s="181" t="n"/>
      <c r="F81" s="182" t="n"/>
      <c r="G81" s="182" t="n"/>
      <c r="H81" s="182" t="n"/>
      <c r="I81" s="182" t="n"/>
      <c r="J81" s="182" t="n"/>
      <c r="K81" s="182" t="n"/>
      <c r="L81" s="182" t="n"/>
      <c r="M81" s="182" t="n"/>
      <c r="N81" s="182" t="n"/>
      <c r="O81" s="182" t="n"/>
      <c r="P81" s="182" t="n"/>
      <c r="Q81" s="182" t="n"/>
      <c r="R81" s="182" t="n"/>
      <c r="S81" s="182" t="n"/>
      <c r="T81" s="182" t="n"/>
      <c r="U81" s="182" t="n"/>
      <c r="V81" s="182" t="n"/>
      <c r="W81" s="182" t="n"/>
      <c r="X81" s="182" t="n"/>
      <c r="Y81" s="182" t="n"/>
      <c r="Z81" s="182" t="n"/>
      <c r="AA81" s="182" t="n"/>
      <c r="AB81" s="182" t="n"/>
      <c r="AC81" s="182" t="n"/>
      <c r="AD81" s="182" t="n"/>
      <c r="AE81" s="182" t="n"/>
      <c r="AF81" s="182" t="n"/>
      <c r="AG81" s="182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82" t="n"/>
      <c r="AS81" s="182" t="n"/>
      <c r="AT81" s="182" t="n"/>
      <c r="AU81" s="182" t="n"/>
      <c r="AV81" s="182" t="n"/>
      <c r="AW81" s="182" t="n"/>
      <c r="AX81" s="182" t="n"/>
      <c r="AY81" s="182" t="n"/>
      <c r="AZ81" s="182" t="n"/>
      <c r="BA81" s="182" t="n"/>
      <c r="BB81" s="182" t="n"/>
      <c r="BC81" s="182" t="n"/>
      <c r="BD81" s="182" t="n"/>
      <c r="BE81" s="182" t="n"/>
      <c r="BF81" s="182" t="n"/>
      <c r="BG81" s="182" t="n"/>
      <c r="BH81" s="182" t="n"/>
      <c r="BI81" s="182" t="n"/>
      <c r="BJ81" s="182" t="n"/>
      <c r="BK81" s="182" t="n"/>
      <c r="BL81" s="182" t="n"/>
      <c r="BM81" s="182" t="n"/>
      <c r="BN81" s="182" t="n"/>
      <c r="BO81" s="182" t="n"/>
      <c r="BP81" s="182" t="n"/>
      <c r="BQ81" s="182" t="n"/>
      <c r="BR81" s="182" t="n"/>
      <c r="BS81" s="182" t="n"/>
      <c r="BT81" s="182" t="n"/>
      <c r="BU81" s="182" t="n"/>
      <c r="BV81" s="182" t="n"/>
      <c r="BW81" s="182" t="n"/>
      <c r="BX81" s="182" t="n"/>
      <c r="BY81" s="182" t="n"/>
      <c r="BZ81" s="182" t="n"/>
      <c r="CA81" s="182" t="n"/>
      <c r="CB81" s="182" t="n"/>
      <c r="CC81" s="182" t="n"/>
      <c r="CD81" s="182" t="n"/>
      <c r="CE81" s="182" t="n"/>
      <c r="CF81" s="182" t="n"/>
      <c r="CG81" s="182" t="n"/>
      <c r="CH81" s="182" t="n"/>
      <c r="CI81" s="182" t="n"/>
      <c r="CJ81" s="182" t="n"/>
      <c r="CK81" s="182" t="n"/>
      <c r="CL81" s="182" t="n"/>
      <c r="CM81" s="182" t="n"/>
      <c r="CN81" s="182" t="n"/>
      <c r="CO81" s="182" t="n"/>
      <c r="CP81" s="182" t="n"/>
      <c r="CQ81" s="182" t="n"/>
      <c r="CR81" s="182" t="n"/>
      <c r="CS81" s="182" t="n"/>
      <c r="CT81" s="182" t="n"/>
      <c r="CU81" s="182" t="n"/>
      <c r="CV81" s="182" t="n"/>
      <c r="CW81" s="182" t="n"/>
      <c r="CX81" s="182" t="n"/>
      <c r="CY81" s="182" t="n"/>
      <c r="CZ81" s="182" t="n"/>
      <c r="DA81" s="182" t="n"/>
      <c r="DB81" s="182" t="n"/>
      <c r="DC81" s="182" t="n"/>
      <c r="DD81" s="182" t="n"/>
      <c r="DE81" s="182" t="n"/>
      <c r="DF81" s="182" t="n"/>
      <c r="DG81" s="182" t="n"/>
      <c r="DH81" s="182" t="n"/>
      <c r="DI81" s="182" t="n"/>
      <c r="DJ81" s="182" t="n"/>
      <c r="DK81" s="182" t="n"/>
      <c r="DL81" s="182" t="n"/>
      <c r="DM81" s="182" t="n"/>
      <c r="DN81" s="182" t="n"/>
      <c r="DO81" s="182" t="n"/>
      <c r="DP81" s="182" t="n"/>
      <c r="DQ81" s="182" t="n"/>
      <c r="DR81" s="182" t="n"/>
      <c r="DS81" s="182" t="n"/>
      <c r="DT81" s="182" t="n"/>
      <c r="DU81" s="182" t="n"/>
      <c r="DV81" s="182" t="n"/>
      <c r="DW81" s="182" t="n"/>
      <c r="DX81" s="182" t="n"/>
      <c r="DY81" s="182" t="n"/>
      <c r="DZ81" s="182" t="n"/>
      <c r="EA81" s="182" t="n"/>
      <c r="EB81" s="182" t="n"/>
      <c r="EC81" s="182" t="n"/>
      <c r="ED81" s="182" t="n"/>
      <c r="EE81" s="182" t="n"/>
      <c r="EF81" s="182" t="n"/>
      <c r="EG81" s="182" t="n"/>
      <c r="EH81" s="182" t="n"/>
      <c r="EI81" s="182" t="n"/>
      <c r="EJ81" s="182" t="n"/>
      <c r="EK81" s="182" t="n"/>
      <c r="EL81" s="182" t="n"/>
      <c r="EM81" s="182" t="n"/>
      <c r="EN81" s="182" t="n"/>
      <c r="EO81" s="182" t="n"/>
      <c r="EP81" s="182" t="n"/>
      <c r="EQ81" s="182" t="n"/>
      <c r="ER81" s="182" t="n"/>
      <c r="ES81" s="182" t="n"/>
      <c r="ET81" s="182" t="n"/>
      <c r="EU81" s="182" t="n"/>
      <c r="EV81" s="182" t="n"/>
      <c r="EW81" s="182" t="n"/>
      <c r="EX81" s="182" t="n"/>
      <c r="EY81" s="182" t="n"/>
      <c r="EZ81" s="182" t="n"/>
      <c r="FA81" s="182" t="n"/>
      <c r="FB81" s="182" t="n"/>
      <c r="FC81" s="182" t="n"/>
      <c r="FD81" s="182" t="n"/>
      <c r="FE81" s="182" t="n"/>
      <c r="FF81" s="182" t="n"/>
      <c r="FG81" s="182" t="n"/>
      <c r="FH81" s="182" t="n"/>
      <c r="FI81" s="182" t="n"/>
      <c r="FJ81" s="182" t="n"/>
      <c r="FK81" s="182" t="n"/>
      <c r="FL81" s="182" t="n"/>
      <c r="FM81" s="182" t="n"/>
      <c r="FN81" s="182" t="n"/>
      <c r="FO81" s="182" t="n"/>
      <c r="FP81" s="182" t="n"/>
      <c r="FQ81" s="182" t="n"/>
      <c r="FR81" s="182" t="n"/>
      <c r="FS81" s="182" t="n"/>
      <c r="FT81" s="182" t="n"/>
      <c r="FU81" s="182" t="n"/>
      <c r="FV81" s="182" t="n"/>
      <c r="FW81" s="182" t="n"/>
      <c r="FX81" s="182" t="n"/>
      <c r="FY81" s="182" t="n"/>
      <c r="FZ81" s="182" t="n"/>
      <c r="GA81" s="182" t="n"/>
      <c r="GB81" s="182" t="n"/>
      <c r="GC81" s="182" t="n"/>
      <c r="GD81" s="182" t="n"/>
      <c r="GE81" s="182" t="n"/>
      <c r="GF81" s="182" t="n"/>
      <c r="GG81" s="182" t="n"/>
      <c r="GH81" s="182" t="n"/>
      <c r="GI81" s="182" t="n"/>
      <c r="GJ81" s="182" t="n"/>
      <c r="GK81" s="182" t="n"/>
      <c r="GL81" s="182" t="n"/>
      <c r="GM81" s="182" t="n"/>
      <c r="GN81" s="182" t="n"/>
      <c r="GO81" s="182" t="n"/>
      <c r="GP81" s="182" t="n"/>
      <c r="GQ81" s="182" t="n"/>
      <c r="GR81" s="184" t="n"/>
      <c r="GS81" s="182" t="n"/>
      <c r="GT81" s="185">
        <f>SUM(F81:GS81)</f>
        <v/>
      </c>
      <c r="GU81" s="186">
        <f>E81-GT81</f>
        <v/>
      </c>
    </row>
    <row r="82" ht="18" customHeight="1">
      <c r="A82" s="5" t="n">
        <v>81</v>
      </c>
      <c r="B82" s="179" t="n"/>
      <c r="C82" s="68" t="n"/>
      <c r="D82" s="180" t="n"/>
      <c r="E82" s="181" t="n"/>
      <c r="F82" s="182" t="n"/>
      <c r="G82" s="182" t="n"/>
      <c r="H82" s="182" t="n"/>
      <c r="I82" s="182" t="n"/>
      <c r="J82" s="182" t="n"/>
      <c r="K82" s="182" t="n"/>
      <c r="L82" s="182" t="n"/>
      <c r="M82" s="182" t="n"/>
      <c r="N82" s="182" t="n"/>
      <c r="O82" s="182" t="n"/>
      <c r="P82" s="182" t="n"/>
      <c r="Q82" s="182" t="n"/>
      <c r="R82" s="182" t="n"/>
      <c r="S82" s="182" t="n"/>
      <c r="T82" s="182" t="n"/>
      <c r="U82" s="182" t="n"/>
      <c r="V82" s="182" t="n"/>
      <c r="W82" s="182" t="n"/>
      <c r="X82" s="182" t="n"/>
      <c r="Y82" s="182" t="n"/>
      <c r="Z82" s="182" t="n"/>
      <c r="AA82" s="182" t="n"/>
      <c r="AB82" s="182" t="n"/>
      <c r="AC82" s="182" t="n"/>
      <c r="AD82" s="182" t="n"/>
      <c r="AE82" s="182" t="n"/>
      <c r="AF82" s="182" t="n"/>
      <c r="AG82" s="182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82" t="n"/>
      <c r="AS82" s="182" t="n"/>
      <c r="AT82" s="182" t="n"/>
      <c r="AU82" s="182" t="n"/>
      <c r="AV82" s="182" t="n"/>
      <c r="AW82" s="182" t="n"/>
      <c r="AX82" s="182" t="n"/>
      <c r="AY82" s="182" t="n"/>
      <c r="AZ82" s="182" t="n"/>
      <c r="BA82" s="182" t="n"/>
      <c r="BB82" s="182" t="n"/>
      <c r="BC82" s="182" t="n"/>
      <c r="BD82" s="182" t="n"/>
      <c r="BE82" s="182" t="n"/>
      <c r="BF82" s="182" t="n"/>
      <c r="BG82" s="182" t="n"/>
      <c r="BH82" s="182" t="n"/>
      <c r="BI82" s="182" t="n"/>
      <c r="BJ82" s="182" t="n"/>
      <c r="BK82" s="182" t="n"/>
      <c r="BL82" s="182" t="n"/>
      <c r="BM82" s="182" t="n"/>
      <c r="BN82" s="182" t="n"/>
      <c r="BO82" s="182" t="n"/>
      <c r="BP82" s="182" t="n"/>
      <c r="BQ82" s="182" t="n"/>
      <c r="BR82" s="182" t="n"/>
      <c r="BS82" s="182" t="n"/>
      <c r="BT82" s="182" t="n"/>
      <c r="BU82" s="182" t="n"/>
      <c r="BV82" s="182" t="n"/>
      <c r="BW82" s="182" t="n"/>
      <c r="BX82" s="182" t="n"/>
      <c r="BY82" s="182" t="n"/>
      <c r="BZ82" s="182" t="n"/>
      <c r="CA82" s="182" t="n"/>
      <c r="CB82" s="182" t="n"/>
      <c r="CC82" s="182" t="n"/>
      <c r="CD82" s="182" t="n"/>
      <c r="CE82" s="182" t="n"/>
      <c r="CF82" s="182" t="n"/>
      <c r="CG82" s="182" t="n"/>
      <c r="CH82" s="182" t="n"/>
      <c r="CI82" s="182" t="n"/>
      <c r="CJ82" s="182" t="n"/>
      <c r="CK82" s="182" t="n"/>
      <c r="CL82" s="182" t="n"/>
      <c r="CM82" s="182" t="n"/>
      <c r="CN82" s="182" t="n"/>
      <c r="CO82" s="182" t="n"/>
      <c r="CP82" s="182" t="n"/>
      <c r="CQ82" s="182" t="n"/>
      <c r="CR82" s="182" t="n"/>
      <c r="CS82" s="182" t="n"/>
      <c r="CT82" s="182" t="n"/>
      <c r="CU82" s="182" t="n"/>
      <c r="CV82" s="182" t="n"/>
      <c r="CW82" s="182" t="n"/>
      <c r="CX82" s="182" t="n"/>
      <c r="CY82" s="182" t="n"/>
      <c r="CZ82" s="182" t="n"/>
      <c r="DA82" s="182" t="n"/>
      <c r="DB82" s="182" t="n"/>
      <c r="DC82" s="182" t="n"/>
      <c r="DD82" s="182" t="n"/>
      <c r="DE82" s="182" t="n"/>
      <c r="DF82" s="182" t="n"/>
      <c r="DG82" s="182" t="n"/>
      <c r="DH82" s="182" t="n"/>
      <c r="DI82" s="182" t="n"/>
      <c r="DJ82" s="182" t="n"/>
      <c r="DK82" s="182" t="n"/>
      <c r="DL82" s="182" t="n"/>
      <c r="DM82" s="182" t="n"/>
      <c r="DN82" s="182" t="n"/>
      <c r="DO82" s="182" t="n"/>
      <c r="DP82" s="182" t="n"/>
      <c r="DQ82" s="182" t="n"/>
      <c r="DR82" s="182" t="n"/>
      <c r="DS82" s="182" t="n"/>
      <c r="DT82" s="182" t="n"/>
      <c r="DU82" s="182" t="n"/>
      <c r="DV82" s="182" t="n"/>
      <c r="DW82" s="182" t="n"/>
      <c r="DX82" s="182" t="n"/>
      <c r="DY82" s="182" t="n"/>
      <c r="DZ82" s="182" t="n"/>
      <c r="EA82" s="182" t="n"/>
      <c r="EB82" s="182" t="n"/>
      <c r="EC82" s="182" t="n"/>
      <c r="ED82" s="182" t="n"/>
      <c r="EE82" s="182" t="n"/>
      <c r="EF82" s="182" t="n"/>
      <c r="EG82" s="182" t="n"/>
      <c r="EH82" s="182" t="n"/>
      <c r="EI82" s="182" t="n"/>
      <c r="EJ82" s="182" t="n"/>
      <c r="EK82" s="182" t="n"/>
      <c r="EL82" s="182" t="n"/>
      <c r="EM82" s="182" t="n"/>
      <c r="EN82" s="182" t="n"/>
      <c r="EO82" s="182" t="n"/>
      <c r="EP82" s="182" t="n"/>
      <c r="EQ82" s="182" t="n"/>
      <c r="ER82" s="182" t="n"/>
      <c r="ES82" s="182" t="n"/>
      <c r="ET82" s="182" t="n"/>
      <c r="EU82" s="182" t="n"/>
      <c r="EV82" s="182" t="n"/>
      <c r="EW82" s="182" t="n"/>
      <c r="EX82" s="182" t="n"/>
      <c r="EY82" s="182" t="n"/>
      <c r="EZ82" s="182" t="n"/>
      <c r="FA82" s="182" t="n"/>
      <c r="FB82" s="182" t="n"/>
      <c r="FC82" s="182" t="n"/>
      <c r="FD82" s="182" t="n"/>
      <c r="FE82" s="182" t="n"/>
      <c r="FF82" s="182" t="n"/>
      <c r="FG82" s="182" t="n"/>
      <c r="FH82" s="182" t="n"/>
      <c r="FI82" s="182" t="n"/>
      <c r="FJ82" s="182" t="n"/>
      <c r="FK82" s="182" t="n"/>
      <c r="FL82" s="182" t="n"/>
      <c r="FM82" s="182" t="n"/>
      <c r="FN82" s="182" t="n"/>
      <c r="FO82" s="182" t="n"/>
      <c r="FP82" s="182" t="n"/>
      <c r="FQ82" s="182" t="n"/>
      <c r="FR82" s="182" t="n"/>
      <c r="FS82" s="182" t="n"/>
      <c r="FT82" s="182" t="n"/>
      <c r="FU82" s="182" t="n"/>
      <c r="FV82" s="182" t="n"/>
      <c r="FW82" s="182" t="n"/>
      <c r="FX82" s="182" t="n"/>
      <c r="FY82" s="182" t="n"/>
      <c r="FZ82" s="182" t="n"/>
      <c r="GA82" s="182" t="n"/>
      <c r="GB82" s="182" t="n"/>
      <c r="GC82" s="182" t="n"/>
      <c r="GD82" s="182" t="n"/>
      <c r="GE82" s="182" t="n"/>
      <c r="GF82" s="182" t="n"/>
      <c r="GG82" s="182" t="n"/>
      <c r="GH82" s="182" t="n"/>
      <c r="GI82" s="182" t="n"/>
      <c r="GJ82" s="182" t="n"/>
      <c r="GK82" s="182" t="n"/>
      <c r="GL82" s="182" t="n"/>
      <c r="GM82" s="182" t="n"/>
      <c r="GN82" s="182" t="n"/>
      <c r="GO82" s="182" t="n"/>
      <c r="GP82" s="182" t="n"/>
      <c r="GQ82" s="182" t="n"/>
      <c r="GR82" s="184" t="n"/>
      <c r="GS82" s="182" t="n"/>
      <c r="GT82" s="185">
        <f>SUM(F82:GS82)</f>
        <v/>
      </c>
      <c r="GU82" s="186">
        <f>E82-GT82</f>
        <v/>
      </c>
    </row>
    <row r="83" ht="18" customHeight="1">
      <c r="A83" s="5" t="n">
        <v>82</v>
      </c>
      <c r="B83" s="179" t="n"/>
      <c r="C83" s="68" t="n"/>
      <c r="D83" s="180" t="n"/>
      <c r="E83" s="181" t="n"/>
      <c r="F83" s="182" t="n"/>
      <c r="G83" s="182" t="n"/>
      <c r="H83" s="182" t="n"/>
      <c r="I83" s="182" t="n"/>
      <c r="J83" s="182" t="n"/>
      <c r="K83" s="182" t="n"/>
      <c r="L83" s="182" t="n"/>
      <c r="M83" s="182" t="n"/>
      <c r="N83" s="182" t="n"/>
      <c r="O83" s="182" t="n"/>
      <c r="P83" s="182" t="n"/>
      <c r="Q83" s="182" t="n"/>
      <c r="R83" s="182" t="n"/>
      <c r="S83" s="182" t="n"/>
      <c r="T83" s="182" t="n"/>
      <c r="U83" s="182" t="n"/>
      <c r="V83" s="182" t="n"/>
      <c r="W83" s="182" t="n"/>
      <c r="X83" s="182" t="n"/>
      <c r="Y83" s="182" t="n"/>
      <c r="Z83" s="182" t="n"/>
      <c r="AA83" s="182" t="n"/>
      <c r="AB83" s="182" t="n"/>
      <c r="AC83" s="182" t="n"/>
      <c r="AD83" s="182" t="n"/>
      <c r="AE83" s="182" t="n"/>
      <c r="AF83" s="182" t="n"/>
      <c r="AG83" s="182" t="n"/>
      <c r="AH83" s="182" t="n"/>
      <c r="AI83" s="182" t="n"/>
      <c r="AJ83" s="182" t="n"/>
      <c r="AK83" s="182" t="n"/>
      <c r="AL83" s="182" t="n"/>
      <c r="AM83" s="182" t="n"/>
      <c r="AN83" s="182" t="n"/>
      <c r="AO83" s="182" t="n"/>
      <c r="AP83" s="182" t="n"/>
      <c r="AQ83" s="182" t="n"/>
      <c r="AR83" s="182" t="n"/>
      <c r="AS83" s="182" t="n"/>
      <c r="AT83" s="182" t="n"/>
      <c r="AU83" s="182" t="n"/>
      <c r="AV83" s="182" t="n"/>
      <c r="AW83" s="182" t="n"/>
      <c r="AX83" s="182" t="n"/>
      <c r="AY83" s="182" t="n"/>
      <c r="AZ83" s="182" t="n"/>
      <c r="BA83" s="182" t="n"/>
      <c r="BB83" s="182" t="n"/>
      <c r="BC83" s="182" t="n"/>
      <c r="BD83" s="182" t="n"/>
      <c r="BE83" s="182" t="n"/>
      <c r="BF83" s="182" t="n"/>
      <c r="BG83" s="182" t="n"/>
      <c r="BH83" s="182" t="n"/>
      <c r="BI83" s="182" t="n"/>
      <c r="BJ83" s="182" t="n"/>
      <c r="BK83" s="182" t="n"/>
      <c r="BL83" s="182" t="n"/>
      <c r="BM83" s="182" t="n"/>
      <c r="BN83" s="182" t="n"/>
      <c r="BO83" s="182" t="n"/>
      <c r="BP83" s="182" t="n"/>
      <c r="BQ83" s="182" t="n"/>
      <c r="BR83" s="182" t="n"/>
      <c r="BS83" s="182" t="n"/>
      <c r="BT83" s="182" t="n"/>
      <c r="BU83" s="182" t="n"/>
      <c r="BV83" s="182" t="n"/>
      <c r="BW83" s="182" t="n"/>
      <c r="BX83" s="182" t="n"/>
      <c r="BY83" s="182" t="n"/>
      <c r="BZ83" s="182" t="n"/>
      <c r="CA83" s="182" t="n"/>
      <c r="CB83" s="182" t="n"/>
      <c r="CC83" s="182" t="n"/>
      <c r="CD83" s="182" t="n"/>
      <c r="CE83" s="182" t="n"/>
      <c r="CF83" s="182" t="n"/>
      <c r="CG83" s="182" t="n"/>
      <c r="CH83" s="182" t="n"/>
      <c r="CI83" s="182" t="n"/>
      <c r="CJ83" s="182" t="n"/>
      <c r="CK83" s="182" t="n"/>
      <c r="CL83" s="182" t="n"/>
      <c r="CM83" s="182" t="n"/>
      <c r="CN83" s="182" t="n"/>
      <c r="CO83" s="182" t="n"/>
      <c r="CP83" s="182" t="n"/>
      <c r="CQ83" s="182" t="n"/>
      <c r="CR83" s="182" t="n"/>
      <c r="CS83" s="182" t="n"/>
      <c r="CT83" s="182" t="n"/>
      <c r="CU83" s="182" t="n"/>
      <c r="CV83" s="182" t="n"/>
      <c r="CW83" s="182" t="n"/>
      <c r="CX83" s="182" t="n"/>
      <c r="CY83" s="182" t="n"/>
      <c r="CZ83" s="182" t="n"/>
      <c r="DA83" s="182" t="n"/>
      <c r="DB83" s="182" t="n"/>
      <c r="DC83" s="182" t="n"/>
      <c r="DD83" s="182" t="n"/>
      <c r="DE83" s="182" t="n"/>
      <c r="DF83" s="182" t="n"/>
      <c r="DG83" s="182" t="n"/>
      <c r="DH83" s="182" t="n"/>
      <c r="DI83" s="182" t="n"/>
      <c r="DJ83" s="182" t="n"/>
      <c r="DK83" s="182" t="n"/>
      <c r="DL83" s="182" t="n"/>
      <c r="DM83" s="182" t="n"/>
      <c r="DN83" s="182" t="n"/>
      <c r="DO83" s="182" t="n"/>
      <c r="DP83" s="182" t="n"/>
      <c r="DQ83" s="182" t="n"/>
      <c r="DR83" s="182" t="n"/>
      <c r="DS83" s="182" t="n"/>
      <c r="DT83" s="182" t="n"/>
      <c r="DU83" s="182" t="n"/>
      <c r="DV83" s="182" t="n"/>
      <c r="DW83" s="182" t="n"/>
      <c r="DX83" s="182" t="n"/>
      <c r="DY83" s="182" t="n"/>
      <c r="DZ83" s="182" t="n"/>
      <c r="EA83" s="182" t="n"/>
      <c r="EB83" s="182" t="n"/>
      <c r="EC83" s="182" t="n"/>
      <c r="ED83" s="182" t="n"/>
      <c r="EE83" s="182" t="n"/>
      <c r="EF83" s="182" t="n"/>
      <c r="EG83" s="182" t="n"/>
      <c r="EH83" s="182" t="n"/>
      <c r="EI83" s="182" t="n"/>
      <c r="EJ83" s="182" t="n"/>
      <c r="EK83" s="182" t="n"/>
      <c r="EL83" s="182" t="n"/>
      <c r="EM83" s="182" t="n"/>
      <c r="EN83" s="182" t="n"/>
      <c r="EO83" s="182" t="n"/>
      <c r="EP83" s="182" t="n"/>
      <c r="EQ83" s="182" t="n"/>
      <c r="ER83" s="182" t="n"/>
      <c r="ES83" s="182" t="n"/>
      <c r="ET83" s="182" t="n"/>
      <c r="EU83" s="182" t="n"/>
      <c r="EV83" s="182" t="n"/>
      <c r="EW83" s="182" t="n"/>
      <c r="EX83" s="182" t="n"/>
      <c r="EY83" s="182" t="n"/>
      <c r="EZ83" s="182" t="n"/>
      <c r="FA83" s="182" t="n"/>
      <c r="FB83" s="182" t="n"/>
      <c r="FC83" s="182" t="n"/>
      <c r="FD83" s="182" t="n"/>
      <c r="FE83" s="182" t="n"/>
      <c r="FF83" s="182" t="n"/>
      <c r="FG83" s="182" t="n"/>
      <c r="FH83" s="182" t="n"/>
      <c r="FI83" s="182" t="n"/>
      <c r="FJ83" s="182" t="n"/>
      <c r="FK83" s="182" t="n"/>
      <c r="FL83" s="182" t="n"/>
      <c r="FM83" s="182" t="n"/>
      <c r="FN83" s="182" t="n"/>
      <c r="FO83" s="182" t="n"/>
      <c r="FP83" s="182" t="n"/>
      <c r="FQ83" s="182" t="n"/>
      <c r="FR83" s="182" t="n"/>
      <c r="FS83" s="182" t="n"/>
      <c r="FT83" s="182" t="n"/>
      <c r="FU83" s="182" t="n"/>
      <c r="FV83" s="182" t="n"/>
      <c r="FW83" s="182" t="n"/>
      <c r="FX83" s="182" t="n"/>
      <c r="FY83" s="182" t="n"/>
      <c r="FZ83" s="182" t="n"/>
      <c r="GA83" s="182" t="n"/>
      <c r="GB83" s="182" t="n"/>
      <c r="GC83" s="182" t="n"/>
      <c r="GD83" s="182" t="n"/>
      <c r="GE83" s="182" t="n"/>
      <c r="GF83" s="182" t="n"/>
      <c r="GG83" s="182" t="n"/>
      <c r="GH83" s="182" t="n"/>
      <c r="GI83" s="182" t="n"/>
      <c r="GJ83" s="182" t="n"/>
      <c r="GK83" s="182" t="n"/>
      <c r="GL83" s="182" t="n"/>
      <c r="GM83" s="182" t="n"/>
      <c r="GN83" s="182" t="n"/>
      <c r="GO83" s="182" t="n"/>
      <c r="GP83" s="182" t="n"/>
      <c r="GQ83" s="182" t="n"/>
      <c r="GR83" s="184" t="n"/>
      <c r="GS83" s="182" t="n"/>
      <c r="GT83" s="185">
        <f>SUM(F83:GS83)</f>
        <v/>
      </c>
      <c r="GU83" s="186">
        <f>E83-GT83</f>
        <v/>
      </c>
    </row>
    <row r="84" ht="18" customHeight="1">
      <c r="A84" s="5" t="n">
        <v>83</v>
      </c>
      <c r="B84" s="179" t="n"/>
      <c r="C84" s="68" t="n"/>
      <c r="D84" s="180" t="n"/>
      <c r="E84" s="181" t="n"/>
      <c r="F84" s="182" t="n"/>
      <c r="G84" s="182" t="n"/>
      <c r="H84" s="182" t="n"/>
      <c r="I84" s="182" t="n"/>
      <c r="J84" s="182" t="n"/>
      <c r="K84" s="182" t="n"/>
      <c r="L84" s="182" t="n"/>
      <c r="M84" s="182" t="n"/>
      <c r="N84" s="182" t="n"/>
      <c r="O84" s="182" t="n"/>
      <c r="P84" s="182" t="n"/>
      <c r="Q84" s="182" t="n"/>
      <c r="R84" s="182" t="n"/>
      <c r="S84" s="182" t="n"/>
      <c r="T84" s="182" t="n"/>
      <c r="U84" s="182" t="n"/>
      <c r="V84" s="182" t="n"/>
      <c r="W84" s="182" t="n"/>
      <c r="X84" s="182" t="n"/>
      <c r="Y84" s="182" t="n"/>
      <c r="Z84" s="182" t="n"/>
      <c r="AA84" s="182" t="n"/>
      <c r="AB84" s="182" t="n"/>
      <c r="AC84" s="182" t="n"/>
      <c r="AD84" s="182" t="n"/>
      <c r="AE84" s="182" t="n"/>
      <c r="AF84" s="182" t="n"/>
      <c r="AG84" s="182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82" t="n"/>
      <c r="AS84" s="182" t="n"/>
      <c r="AT84" s="182" t="n"/>
      <c r="AU84" s="182" t="n"/>
      <c r="AV84" s="182" t="n"/>
      <c r="AW84" s="182" t="n"/>
      <c r="AX84" s="182" t="n"/>
      <c r="AY84" s="182" t="n"/>
      <c r="AZ84" s="182" t="n"/>
      <c r="BA84" s="182" t="n"/>
      <c r="BB84" s="182" t="n"/>
      <c r="BC84" s="182" t="n"/>
      <c r="BD84" s="182" t="n"/>
      <c r="BE84" s="182" t="n"/>
      <c r="BF84" s="182" t="n"/>
      <c r="BG84" s="182" t="n"/>
      <c r="BH84" s="182" t="n"/>
      <c r="BI84" s="182" t="n"/>
      <c r="BJ84" s="182" t="n"/>
      <c r="BK84" s="182" t="n"/>
      <c r="BL84" s="182" t="n"/>
      <c r="BM84" s="182" t="n"/>
      <c r="BN84" s="182" t="n"/>
      <c r="BO84" s="182" t="n"/>
      <c r="BP84" s="182" t="n"/>
      <c r="BQ84" s="182" t="n"/>
      <c r="BR84" s="182" t="n"/>
      <c r="BS84" s="182" t="n"/>
      <c r="BT84" s="182" t="n"/>
      <c r="BU84" s="182" t="n"/>
      <c r="BV84" s="182" t="n"/>
      <c r="BW84" s="182" t="n"/>
      <c r="BX84" s="182" t="n"/>
      <c r="BY84" s="182" t="n"/>
      <c r="BZ84" s="182" t="n"/>
      <c r="CA84" s="182" t="n"/>
      <c r="CB84" s="182" t="n"/>
      <c r="CC84" s="182" t="n"/>
      <c r="CD84" s="182" t="n"/>
      <c r="CE84" s="182" t="n"/>
      <c r="CF84" s="182" t="n"/>
      <c r="CG84" s="182" t="n"/>
      <c r="CH84" s="182" t="n"/>
      <c r="CI84" s="182" t="n"/>
      <c r="CJ84" s="182" t="n"/>
      <c r="CK84" s="182" t="n"/>
      <c r="CL84" s="182" t="n"/>
      <c r="CM84" s="182" t="n"/>
      <c r="CN84" s="182" t="n"/>
      <c r="CO84" s="182" t="n"/>
      <c r="CP84" s="182" t="n"/>
      <c r="CQ84" s="182" t="n"/>
      <c r="CR84" s="182" t="n"/>
      <c r="CS84" s="182" t="n"/>
      <c r="CT84" s="182" t="n"/>
      <c r="CU84" s="182" t="n"/>
      <c r="CV84" s="182" t="n"/>
      <c r="CW84" s="182" t="n"/>
      <c r="CX84" s="182" t="n"/>
      <c r="CY84" s="182" t="n"/>
      <c r="CZ84" s="182" t="n"/>
      <c r="DA84" s="182" t="n"/>
      <c r="DB84" s="182" t="n"/>
      <c r="DC84" s="182" t="n"/>
      <c r="DD84" s="182" t="n"/>
      <c r="DE84" s="182" t="n"/>
      <c r="DF84" s="182" t="n"/>
      <c r="DG84" s="182" t="n"/>
      <c r="DH84" s="182" t="n"/>
      <c r="DI84" s="182" t="n"/>
      <c r="DJ84" s="182" t="n"/>
      <c r="DK84" s="182" t="n"/>
      <c r="DL84" s="182" t="n"/>
      <c r="DM84" s="182" t="n"/>
      <c r="DN84" s="182" t="n"/>
      <c r="DO84" s="182" t="n"/>
      <c r="DP84" s="182" t="n"/>
      <c r="DQ84" s="182" t="n"/>
      <c r="DR84" s="182" t="n"/>
      <c r="DS84" s="182" t="n"/>
      <c r="DT84" s="182" t="n"/>
      <c r="DU84" s="182" t="n"/>
      <c r="DV84" s="182" t="n"/>
      <c r="DW84" s="182" t="n"/>
      <c r="DX84" s="182" t="n"/>
      <c r="DY84" s="182" t="n"/>
      <c r="DZ84" s="182" t="n"/>
      <c r="EA84" s="182" t="n"/>
      <c r="EB84" s="182" t="n"/>
      <c r="EC84" s="182" t="n"/>
      <c r="ED84" s="182" t="n"/>
      <c r="EE84" s="182" t="n"/>
      <c r="EF84" s="182" t="n"/>
      <c r="EG84" s="182" t="n"/>
      <c r="EH84" s="182" t="n"/>
      <c r="EI84" s="182" t="n"/>
      <c r="EJ84" s="182" t="n"/>
      <c r="EK84" s="182" t="n"/>
      <c r="EL84" s="182" t="n"/>
      <c r="EM84" s="182" t="n"/>
      <c r="EN84" s="182" t="n"/>
      <c r="EO84" s="182" t="n"/>
      <c r="EP84" s="182" t="n"/>
      <c r="EQ84" s="182" t="n"/>
      <c r="ER84" s="182" t="n"/>
      <c r="ES84" s="182" t="n"/>
      <c r="ET84" s="182" t="n"/>
      <c r="EU84" s="182" t="n"/>
      <c r="EV84" s="182" t="n"/>
      <c r="EW84" s="182" t="n"/>
      <c r="EX84" s="182" t="n"/>
      <c r="EY84" s="182" t="n"/>
      <c r="EZ84" s="182" t="n"/>
      <c r="FA84" s="182" t="n"/>
      <c r="FB84" s="182" t="n"/>
      <c r="FC84" s="182" t="n"/>
      <c r="FD84" s="182" t="n"/>
      <c r="FE84" s="182" t="n"/>
      <c r="FF84" s="182" t="n"/>
      <c r="FG84" s="182" t="n"/>
      <c r="FH84" s="182" t="n"/>
      <c r="FI84" s="182" t="n"/>
      <c r="FJ84" s="182" t="n"/>
      <c r="FK84" s="182" t="n"/>
      <c r="FL84" s="182" t="n"/>
      <c r="FM84" s="182" t="n"/>
      <c r="FN84" s="182" t="n"/>
      <c r="FO84" s="182" t="n"/>
      <c r="FP84" s="182" t="n"/>
      <c r="FQ84" s="182" t="n"/>
      <c r="FR84" s="182" t="n"/>
      <c r="FS84" s="182" t="n"/>
      <c r="FT84" s="182" t="n"/>
      <c r="FU84" s="182" t="n"/>
      <c r="FV84" s="182" t="n"/>
      <c r="FW84" s="182" t="n"/>
      <c r="FX84" s="182" t="n"/>
      <c r="FY84" s="182" t="n"/>
      <c r="FZ84" s="182" t="n"/>
      <c r="GA84" s="182" t="n"/>
      <c r="GB84" s="182" t="n"/>
      <c r="GC84" s="182" t="n"/>
      <c r="GD84" s="182" t="n"/>
      <c r="GE84" s="182" t="n"/>
      <c r="GF84" s="182" t="n"/>
      <c r="GG84" s="182" t="n"/>
      <c r="GH84" s="182" t="n"/>
      <c r="GI84" s="182" t="n"/>
      <c r="GJ84" s="182" t="n"/>
      <c r="GK84" s="182" t="n"/>
      <c r="GL84" s="182" t="n"/>
      <c r="GM84" s="182" t="n"/>
      <c r="GN84" s="182" t="n"/>
      <c r="GO84" s="182" t="n"/>
      <c r="GP84" s="182" t="n"/>
      <c r="GQ84" s="182" t="n"/>
      <c r="GR84" s="184" t="n"/>
      <c r="GS84" s="182" t="n"/>
      <c r="GT84" s="185">
        <f>SUM(F84:GS84)</f>
        <v/>
      </c>
      <c r="GU84" s="186">
        <f>E84-GT84</f>
        <v/>
      </c>
    </row>
    <row r="85" ht="18" customHeight="1">
      <c r="A85" s="5" t="n">
        <v>84</v>
      </c>
      <c r="B85" s="179" t="n"/>
      <c r="C85" s="68" t="n"/>
      <c r="D85" s="180" t="n"/>
      <c r="E85" s="181" t="n"/>
      <c r="F85" s="182" t="n"/>
      <c r="G85" s="182" t="n"/>
      <c r="H85" s="182" t="n"/>
      <c r="I85" s="182" t="n"/>
      <c r="J85" s="182" t="n"/>
      <c r="K85" s="182" t="n"/>
      <c r="L85" s="182" t="n"/>
      <c r="M85" s="182" t="n"/>
      <c r="N85" s="182" t="n"/>
      <c r="O85" s="182" t="n"/>
      <c r="P85" s="182" t="n"/>
      <c r="Q85" s="182" t="n"/>
      <c r="R85" s="182" t="n"/>
      <c r="S85" s="182" t="n"/>
      <c r="T85" s="182" t="n"/>
      <c r="U85" s="182" t="n"/>
      <c r="V85" s="182" t="n"/>
      <c r="W85" s="182" t="n"/>
      <c r="X85" s="182" t="n"/>
      <c r="Y85" s="182" t="n"/>
      <c r="Z85" s="182" t="n"/>
      <c r="AA85" s="182" t="n"/>
      <c r="AB85" s="182" t="n"/>
      <c r="AC85" s="182" t="n"/>
      <c r="AD85" s="182" t="n"/>
      <c r="AE85" s="182" t="n"/>
      <c r="AF85" s="182" t="n"/>
      <c r="AG85" s="182" t="n"/>
      <c r="AH85" s="182" t="n"/>
      <c r="AI85" s="182" t="n"/>
      <c r="AJ85" s="182" t="n"/>
      <c r="AK85" s="182" t="n"/>
      <c r="AL85" s="182" t="n"/>
      <c r="AM85" s="182" t="n"/>
      <c r="AN85" s="182" t="n"/>
      <c r="AO85" s="182" t="n"/>
      <c r="AP85" s="182" t="n"/>
      <c r="AQ85" s="182" t="n"/>
      <c r="AR85" s="182" t="n"/>
      <c r="AS85" s="182" t="n"/>
      <c r="AT85" s="182" t="n"/>
      <c r="AU85" s="182" t="n"/>
      <c r="AV85" s="182" t="n"/>
      <c r="AW85" s="182" t="n"/>
      <c r="AX85" s="182" t="n"/>
      <c r="AY85" s="182" t="n"/>
      <c r="AZ85" s="182" t="n"/>
      <c r="BA85" s="182" t="n"/>
      <c r="BB85" s="182" t="n"/>
      <c r="BC85" s="182" t="n"/>
      <c r="BD85" s="182" t="n"/>
      <c r="BE85" s="182" t="n"/>
      <c r="BF85" s="182" t="n"/>
      <c r="BG85" s="182" t="n"/>
      <c r="BH85" s="182" t="n"/>
      <c r="BI85" s="182" t="n"/>
      <c r="BJ85" s="182" t="n"/>
      <c r="BK85" s="182" t="n"/>
      <c r="BL85" s="182" t="n"/>
      <c r="BM85" s="182" t="n"/>
      <c r="BN85" s="182" t="n"/>
      <c r="BO85" s="182" t="n"/>
      <c r="BP85" s="182" t="n"/>
      <c r="BQ85" s="182" t="n"/>
      <c r="BR85" s="182" t="n"/>
      <c r="BS85" s="182" t="n"/>
      <c r="BT85" s="182" t="n"/>
      <c r="BU85" s="182" t="n"/>
      <c r="BV85" s="182" t="n"/>
      <c r="BW85" s="182" t="n"/>
      <c r="BX85" s="182" t="n"/>
      <c r="BY85" s="182" t="n"/>
      <c r="BZ85" s="182" t="n"/>
      <c r="CA85" s="182" t="n"/>
      <c r="CB85" s="182" t="n"/>
      <c r="CC85" s="182" t="n"/>
      <c r="CD85" s="182" t="n"/>
      <c r="CE85" s="182" t="n"/>
      <c r="CF85" s="182" t="n"/>
      <c r="CG85" s="182" t="n"/>
      <c r="CH85" s="182" t="n"/>
      <c r="CI85" s="182" t="n"/>
      <c r="CJ85" s="182" t="n"/>
      <c r="CK85" s="182" t="n"/>
      <c r="CL85" s="182" t="n"/>
      <c r="CM85" s="182" t="n"/>
      <c r="CN85" s="182" t="n"/>
      <c r="CO85" s="182" t="n"/>
      <c r="CP85" s="182" t="n"/>
      <c r="CQ85" s="182" t="n"/>
      <c r="CR85" s="182" t="n"/>
      <c r="CS85" s="182" t="n"/>
      <c r="CT85" s="182" t="n"/>
      <c r="CU85" s="182" t="n"/>
      <c r="CV85" s="182" t="n"/>
      <c r="CW85" s="182" t="n"/>
      <c r="CX85" s="182" t="n"/>
      <c r="CY85" s="182" t="n"/>
      <c r="CZ85" s="182" t="n"/>
      <c r="DA85" s="182" t="n"/>
      <c r="DB85" s="182" t="n"/>
      <c r="DC85" s="182" t="n"/>
      <c r="DD85" s="182" t="n"/>
      <c r="DE85" s="182" t="n"/>
      <c r="DF85" s="182" t="n"/>
      <c r="DG85" s="182" t="n"/>
      <c r="DH85" s="182" t="n"/>
      <c r="DI85" s="182" t="n"/>
      <c r="DJ85" s="182" t="n"/>
      <c r="DK85" s="182" t="n"/>
      <c r="DL85" s="182" t="n"/>
      <c r="DM85" s="182" t="n"/>
      <c r="DN85" s="182" t="n"/>
      <c r="DO85" s="182" t="n"/>
      <c r="DP85" s="182" t="n"/>
      <c r="DQ85" s="182" t="n"/>
      <c r="DR85" s="182" t="n"/>
      <c r="DS85" s="182" t="n"/>
      <c r="DT85" s="182" t="n"/>
      <c r="DU85" s="182" t="n"/>
      <c r="DV85" s="182" t="n"/>
      <c r="DW85" s="182" t="n"/>
      <c r="DX85" s="182" t="n"/>
      <c r="DY85" s="182" t="n"/>
      <c r="DZ85" s="182" t="n"/>
      <c r="EA85" s="182" t="n"/>
      <c r="EB85" s="182" t="n"/>
      <c r="EC85" s="182" t="n"/>
      <c r="ED85" s="182" t="n"/>
      <c r="EE85" s="182" t="n"/>
      <c r="EF85" s="182" t="n"/>
      <c r="EG85" s="182" t="n"/>
      <c r="EH85" s="182" t="n"/>
      <c r="EI85" s="182" t="n"/>
      <c r="EJ85" s="182" t="n"/>
      <c r="EK85" s="182" t="n"/>
      <c r="EL85" s="182" t="n"/>
      <c r="EM85" s="182" t="n"/>
      <c r="EN85" s="182" t="n"/>
      <c r="EO85" s="182" t="n"/>
      <c r="EP85" s="182" t="n"/>
      <c r="EQ85" s="182" t="n"/>
      <c r="ER85" s="182" t="n"/>
      <c r="ES85" s="182" t="n"/>
      <c r="ET85" s="182" t="n"/>
      <c r="EU85" s="182" t="n"/>
      <c r="EV85" s="182" t="n"/>
      <c r="EW85" s="182" t="n"/>
      <c r="EX85" s="182" t="n"/>
      <c r="EY85" s="182" t="n"/>
      <c r="EZ85" s="182" t="n"/>
      <c r="FA85" s="182" t="n"/>
      <c r="FB85" s="182" t="n"/>
      <c r="FC85" s="182" t="n"/>
      <c r="FD85" s="182" t="n"/>
      <c r="FE85" s="182" t="n"/>
      <c r="FF85" s="182" t="n"/>
      <c r="FG85" s="182" t="n"/>
      <c r="FH85" s="182" t="n"/>
      <c r="FI85" s="182" t="n"/>
      <c r="FJ85" s="182" t="n"/>
      <c r="FK85" s="182" t="n"/>
      <c r="FL85" s="182" t="n"/>
      <c r="FM85" s="182" t="n"/>
      <c r="FN85" s="182" t="n"/>
      <c r="FO85" s="182" t="n"/>
      <c r="FP85" s="182" t="n"/>
      <c r="FQ85" s="182" t="n"/>
      <c r="FR85" s="182" t="n"/>
      <c r="FS85" s="182" t="n"/>
      <c r="FT85" s="182" t="n"/>
      <c r="FU85" s="182" t="n"/>
      <c r="FV85" s="182" t="n"/>
      <c r="FW85" s="182" t="n"/>
      <c r="FX85" s="182" t="n"/>
      <c r="FY85" s="182" t="n"/>
      <c r="FZ85" s="182" t="n"/>
      <c r="GA85" s="182" t="n"/>
      <c r="GB85" s="182" t="n"/>
      <c r="GC85" s="182" t="n"/>
      <c r="GD85" s="182" t="n"/>
      <c r="GE85" s="182" t="n"/>
      <c r="GF85" s="182" t="n"/>
      <c r="GG85" s="182" t="n"/>
      <c r="GH85" s="182" t="n"/>
      <c r="GI85" s="182" t="n"/>
      <c r="GJ85" s="182" t="n"/>
      <c r="GK85" s="182" t="n"/>
      <c r="GL85" s="182" t="n"/>
      <c r="GM85" s="182" t="n"/>
      <c r="GN85" s="182" t="n"/>
      <c r="GO85" s="182" t="n"/>
      <c r="GP85" s="182" t="n"/>
      <c r="GQ85" s="182" t="n"/>
      <c r="GR85" s="184" t="n"/>
      <c r="GS85" s="182" t="n"/>
      <c r="GT85" s="185">
        <f>SUM(F85:GS85)</f>
        <v/>
      </c>
      <c r="GU85" s="186">
        <f>E85-GT85</f>
        <v/>
      </c>
    </row>
    <row r="86" ht="18" customHeight="1">
      <c r="A86" s="5" t="n">
        <v>85</v>
      </c>
      <c r="B86" s="179" t="n"/>
      <c r="C86" s="68" t="n"/>
      <c r="D86" s="180" t="n"/>
      <c r="E86" s="181" t="n"/>
      <c r="F86" s="182" t="n"/>
      <c r="G86" s="182" t="n"/>
      <c r="H86" s="182" t="n"/>
      <c r="I86" s="182" t="n"/>
      <c r="J86" s="182" t="n"/>
      <c r="K86" s="182" t="n"/>
      <c r="L86" s="182" t="n"/>
      <c r="M86" s="182" t="n"/>
      <c r="N86" s="182" t="n"/>
      <c r="O86" s="182" t="n"/>
      <c r="P86" s="182" t="n"/>
      <c r="Q86" s="182" t="n"/>
      <c r="R86" s="182" t="n"/>
      <c r="S86" s="182" t="n"/>
      <c r="T86" s="182" t="n"/>
      <c r="U86" s="182" t="n"/>
      <c r="V86" s="182" t="n"/>
      <c r="W86" s="182" t="n"/>
      <c r="X86" s="182" t="n"/>
      <c r="Y86" s="182" t="n"/>
      <c r="Z86" s="182" t="n"/>
      <c r="AA86" s="182" t="n"/>
      <c r="AB86" s="182" t="n"/>
      <c r="AC86" s="182" t="n"/>
      <c r="AD86" s="182" t="n"/>
      <c r="AE86" s="182" t="n"/>
      <c r="AF86" s="182" t="n"/>
      <c r="AG86" s="182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82" t="n"/>
      <c r="AS86" s="182" t="n"/>
      <c r="AT86" s="182" t="n"/>
      <c r="AU86" s="182" t="n"/>
      <c r="AV86" s="182" t="n"/>
      <c r="AW86" s="182" t="n"/>
      <c r="AX86" s="182" t="n"/>
      <c r="AY86" s="182" t="n"/>
      <c r="AZ86" s="182" t="n"/>
      <c r="BA86" s="182" t="n"/>
      <c r="BB86" s="182" t="n"/>
      <c r="BC86" s="182" t="n"/>
      <c r="BD86" s="182" t="n"/>
      <c r="BE86" s="182" t="n"/>
      <c r="BF86" s="182" t="n"/>
      <c r="BG86" s="182" t="n"/>
      <c r="BH86" s="182" t="n"/>
      <c r="BI86" s="182" t="n"/>
      <c r="BJ86" s="182" t="n"/>
      <c r="BK86" s="182" t="n"/>
      <c r="BL86" s="182" t="n"/>
      <c r="BM86" s="182" t="n"/>
      <c r="BN86" s="182" t="n"/>
      <c r="BO86" s="182" t="n"/>
      <c r="BP86" s="182" t="n"/>
      <c r="BQ86" s="182" t="n"/>
      <c r="BR86" s="182" t="n"/>
      <c r="BS86" s="182" t="n"/>
      <c r="BT86" s="182" t="n"/>
      <c r="BU86" s="182" t="n"/>
      <c r="BV86" s="182" t="n"/>
      <c r="BW86" s="182" t="n"/>
      <c r="BX86" s="182" t="n"/>
      <c r="BY86" s="182" t="n"/>
      <c r="BZ86" s="182" t="n"/>
      <c r="CA86" s="182" t="n"/>
      <c r="CB86" s="182" t="n"/>
      <c r="CC86" s="182" t="n"/>
      <c r="CD86" s="182" t="n"/>
      <c r="CE86" s="182" t="n"/>
      <c r="CF86" s="182" t="n"/>
      <c r="CG86" s="182" t="n"/>
      <c r="CH86" s="182" t="n"/>
      <c r="CI86" s="182" t="n"/>
      <c r="CJ86" s="182" t="n"/>
      <c r="CK86" s="182" t="n"/>
      <c r="CL86" s="182" t="n"/>
      <c r="CM86" s="182" t="n"/>
      <c r="CN86" s="182" t="n"/>
      <c r="CO86" s="182" t="n"/>
      <c r="CP86" s="182" t="n"/>
      <c r="CQ86" s="182" t="n"/>
      <c r="CR86" s="182" t="n"/>
      <c r="CS86" s="182" t="n"/>
      <c r="CT86" s="182" t="n"/>
      <c r="CU86" s="182" t="n"/>
      <c r="CV86" s="182" t="n"/>
      <c r="CW86" s="182" t="n"/>
      <c r="CX86" s="182" t="n"/>
      <c r="CY86" s="182" t="n"/>
      <c r="CZ86" s="182" t="n"/>
      <c r="DA86" s="182" t="n"/>
      <c r="DB86" s="182" t="n"/>
      <c r="DC86" s="182" t="n"/>
      <c r="DD86" s="182" t="n"/>
      <c r="DE86" s="182" t="n"/>
      <c r="DF86" s="182" t="n"/>
      <c r="DG86" s="182" t="n"/>
      <c r="DH86" s="182" t="n"/>
      <c r="DI86" s="182" t="n"/>
      <c r="DJ86" s="182" t="n"/>
      <c r="DK86" s="182" t="n"/>
      <c r="DL86" s="182" t="n"/>
      <c r="DM86" s="182" t="n"/>
      <c r="DN86" s="182" t="n"/>
      <c r="DO86" s="182" t="n"/>
      <c r="DP86" s="182" t="n"/>
      <c r="DQ86" s="182" t="n"/>
      <c r="DR86" s="182" t="n"/>
      <c r="DS86" s="182" t="n"/>
      <c r="DT86" s="182" t="n"/>
      <c r="DU86" s="182" t="n"/>
      <c r="DV86" s="182" t="n"/>
      <c r="DW86" s="182" t="n"/>
      <c r="DX86" s="182" t="n"/>
      <c r="DY86" s="182" t="n"/>
      <c r="DZ86" s="182" t="n"/>
      <c r="EA86" s="182" t="n"/>
      <c r="EB86" s="182" t="n"/>
      <c r="EC86" s="182" t="n"/>
      <c r="ED86" s="182" t="n"/>
      <c r="EE86" s="182" t="n"/>
      <c r="EF86" s="182" t="n"/>
      <c r="EG86" s="182" t="n"/>
      <c r="EH86" s="182" t="n"/>
      <c r="EI86" s="182" t="n"/>
      <c r="EJ86" s="182" t="n"/>
      <c r="EK86" s="182" t="n"/>
      <c r="EL86" s="182" t="n"/>
      <c r="EM86" s="182" t="n"/>
      <c r="EN86" s="182" t="n"/>
      <c r="EO86" s="182" t="n"/>
      <c r="EP86" s="182" t="n"/>
      <c r="EQ86" s="182" t="n"/>
      <c r="ER86" s="182" t="n"/>
      <c r="ES86" s="182" t="n"/>
      <c r="ET86" s="182" t="n"/>
      <c r="EU86" s="182" t="n"/>
      <c r="EV86" s="182" t="n"/>
      <c r="EW86" s="182" t="n"/>
      <c r="EX86" s="182" t="n"/>
      <c r="EY86" s="182" t="n"/>
      <c r="EZ86" s="182" t="n"/>
      <c r="FA86" s="182" t="n"/>
      <c r="FB86" s="182" t="n"/>
      <c r="FC86" s="182" t="n"/>
      <c r="FD86" s="182" t="n"/>
      <c r="FE86" s="182" t="n"/>
      <c r="FF86" s="182" t="n"/>
      <c r="FG86" s="182" t="n"/>
      <c r="FH86" s="182" t="n"/>
      <c r="FI86" s="182" t="n"/>
      <c r="FJ86" s="182" t="n"/>
      <c r="FK86" s="182" t="n"/>
      <c r="FL86" s="182" t="n"/>
      <c r="FM86" s="182" t="n"/>
      <c r="FN86" s="182" t="n"/>
      <c r="FO86" s="182" t="n"/>
      <c r="FP86" s="182" t="n"/>
      <c r="FQ86" s="182" t="n"/>
      <c r="FR86" s="182" t="n"/>
      <c r="FS86" s="182" t="n"/>
      <c r="FT86" s="182" t="n"/>
      <c r="FU86" s="182" t="n"/>
      <c r="FV86" s="182" t="n"/>
      <c r="FW86" s="182" t="n"/>
      <c r="FX86" s="182" t="n"/>
      <c r="FY86" s="182" t="n"/>
      <c r="FZ86" s="182" t="n"/>
      <c r="GA86" s="182" t="n"/>
      <c r="GB86" s="182" t="n"/>
      <c r="GC86" s="182" t="n"/>
      <c r="GD86" s="182" t="n"/>
      <c r="GE86" s="182" t="n"/>
      <c r="GF86" s="182" t="n"/>
      <c r="GG86" s="182" t="n"/>
      <c r="GH86" s="182" t="n"/>
      <c r="GI86" s="182" t="n"/>
      <c r="GJ86" s="182" t="n"/>
      <c r="GK86" s="182" t="n"/>
      <c r="GL86" s="182" t="n"/>
      <c r="GM86" s="182" t="n"/>
      <c r="GN86" s="182" t="n"/>
      <c r="GO86" s="182" t="n"/>
      <c r="GP86" s="182" t="n"/>
      <c r="GQ86" s="182" t="n"/>
      <c r="GR86" s="184" t="n"/>
      <c r="GS86" s="182" t="n"/>
      <c r="GT86" s="185">
        <f>SUM(F86:GS86)</f>
        <v/>
      </c>
      <c r="GU86" s="186">
        <f>E86-GT86</f>
        <v/>
      </c>
    </row>
    <row r="87" ht="18" customHeight="1">
      <c r="A87" s="5" t="n">
        <v>86</v>
      </c>
      <c r="B87" s="179" t="n"/>
      <c r="C87" s="68" t="n"/>
      <c r="D87" s="180" t="n"/>
      <c r="E87" s="181" t="n"/>
      <c r="F87" s="182" t="n"/>
      <c r="G87" s="182" t="n"/>
      <c r="H87" s="182" t="n"/>
      <c r="I87" s="182" t="n"/>
      <c r="J87" s="182" t="n"/>
      <c r="K87" s="182" t="n"/>
      <c r="L87" s="182" t="n"/>
      <c r="M87" s="182" t="n"/>
      <c r="N87" s="182" t="n"/>
      <c r="O87" s="182" t="n"/>
      <c r="P87" s="182" t="n"/>
      <c r="Q87" s="182" t="n"/>
      <c r="R87" s="182" t="n"/>
      <c r="S87" s="182" t="n"/>
      <c r="T87" s="182" t="n"/>
      <c r="U87" s="182" t="n"/>
      <c r="V87" s="182" t="n"/>
      <c r="W87" s="182" t="n"/>
      <c r="X87" s="182" t="n"/>
      <c r="Y87" s="182" t="n"/>
      <c r="Z87" s="182" t="n"/>
      <c r="AA87" s="182" t="n"/>
      <c r="AB87" s="182" t="n"/>
      <c r="AC87" s="182" t="n"/>
      <c r="AD87" s="182" t="n"/>
      <c r="AE87" s="182" t="n"/>
      <c r="AF87" s="182" t="n"/>
      <c r="AG87" s="182" t="n"/>
      <c r="AH87" s="182" t="n"/>
      <c r="AI87" s="182" t="n"/>
      <c r="AJ87" s="182" t="n"/>
      <c r="AK87" s="182" t="n"/>
      <c r="AL87" s="182" t="n"/>
      <c r="AM87" s="182" t="n"/>
      <c r="AN87" s="182" t="n"/>
      <c r="AO87" s="182" t="n"/>
      <c r="AP87" s="182" t="n"/>
      <c r="AQ87" s="182" t="n"/>
      <c r="AR87" s="182" t="n"/>
      <c r="AS87" s="182" t="n"/>
      <c r="AT87" s="182" t="n"/>
      <c r="AU87" s="182" t="n"/>
      <c r="AV87" s="182" t="n"/>
      <c r="AW87" s="182" t="n"/>
      <c r="AX87" s="182" t="n"/>
      <c r="AY87" s="182" t="n"/>
      <c r="AZ87" s="182" t="n"/>
      <c r="BA87" s="182" t="n"/>
      <c r="BB87" s="182" t="n"/>
      <c r="BC87" s="182" t="n"/>
      <c r="BD87" s="182" t="n"/>
      <c r="BE87" s="182" t="n"/>
      <c r="BF87" s="182" t="n"/>
      <c r="BG87" s="182" t="n"/>
      <c r="BH87" s="182" t="n"/>
      <c r="BI87" s="182" t="n"/>
      <c r="BJ87" s="182" t="n"/>
      <c r="BK87" s="182" t="n"/>
      <c r="BL87" s="182" t="n"/>
      <c r="BM87" s="182" t="n"/>
      <c r="BN87" s="182" t="n"/>
      <c r="BO87" s="182" t="n"/>
      <c r="BP87" s="182" t="n"/>
      <c r="BQ87" s="182" t="n"/>
      <c r="BR87" s="182" t="n"/>
      <c r="BS87" s="182" t="n"/>
      <c r="BT87" s="182" t="n"/>
      <c r="BU87" s="182" t="n"/>
      <c r="BV87" s="182" t="n"/>
      <c r="BW87" s="182" t="n"/>
      <c r="BX87" s="182" t="n"/>
      <c r="BY87" s="182" t="n"/>
      <c r="BZ87" s="182" t="n"/>
      <c r="CA87" s="182" t="n"/>
      <c r="CB87" s="182" t="n"/>
      <c r="CC87" s="182" t="n"/>
      <c r="CD87" s="182" t="n"/>
      <c r="CE87" s="182" t="n"/>
      <c r="CF87" s="182" t="n"/>
      <c r="CG87" s="182" t="n"/>
      <c r="CH87" s="182" t="n"/>
      <c r="CI87" s="182" t="n"/>
      <c r="CJ87" s="182" t="n"/>
      <c r="CK87" s="182" t="n"/>
      <c r="CL87" s="182" t="n"/>
      <c r="CM87" s="182" t="n"/>
      <c r="CN87" s="182" t="n"/>
      <c r="CO87" s="182" t="n"/>
      <c r="CP87" s="182" t="n"/>
      <c r="CQ87" s="182" t="n"/>
      <c r="CR87" s="182" t="n"/>
      <c r="CS87" s="182" t="n"/>
      <c r="CT87" s="182" t="n"/>
      <c r="CU87" s="182" t="n"/>
      <c r="CV87" s="182" t="n"/>
      <c r="CW87" s="182" t="n"/>
      <c r="CX87" s="182" t="n"/>
      <c r="CY87" s="182" t="n"/>
      <c r="CZ87" s="182" t="n"/>
      <c r="DA87" s="182" t="n"/>
      <c r="DB87" s="182" t="n"/>
      <c r="DC87" s="182" t="n"/>
      <c r="DD87" s="182" t="n"/>
      <c r="DE87" s="182" t="n"/>
      <c r="DF87" s="182" t="n"/>
      <c r="DG87" s="182" t="n"/>
      <c r="DH87" s="182" t="n"/>
      <c r="DI87" s="182" t="n"/>
      <c r="DJ87" s="182" t="n"/>
      <c r="DK87" s="182" t="n"/>
      <c r="DL87" s="182" t="n"/>
      <c r="DM87" s="182" t="n"/>
      <c r="DN87" s="182" t="n"/>
      <c r="DO87" s="182" t="n"/>
      <c r="DP87" s="182" t="n"/>
      <c r="DQ87" s="182" t="n"/>
      <c r="DR87" s="182" t="n"/>
      <c r="DS87" s="182" t="n"/>
      <c r="DT87" s="182" t="n"/>
      <c r="DU87" s="182" t="n"/>
      <c r="DV87" s="182" t="n"/>
      <c r="DW87" s="182" t="n"/>
      <c r="DX87" s="182" t="n"/>
      <c r="DY87" s="182" t="n"/>
      <c r="DZ87" s="182" t="n"/>
      <c r="EA87" s="182" t="n"/>
      <c r="EB87" s="182" t="n"/>
      <c r="EC87" s="182" t="n"/>
      <c r="ED87" s="182" t="n"/>
      <c r="EE87" s="182" t="n"/>
      <c r="EF87" s="182" t="n"/>
      <c r="EG87" s="182" t="n"/>
      <c r="EH87" s="182" t="n"/>
      <c r="EI87" s="182" t="n"/>
      <c r="EJ87" s="182" t="n"/>
      <c r="EK87" s="182" t="n"/>
      <c r="EL87" s="182" t="n"/>
      <c r="EM87" s="182" t="n"/>
      <c r="EN87" s="182" t="n"/>
      <c r="EO87" s="182" t="n"/>
      <c r="EP87" s="182" t="n"/>
      <c r="EQ87" s="182" t="n"/>
      <c r="ER87" s="182" t="n"/>
      <c r="ES87" s="182" t="n"/>
      <c r="ET87" s="182" t="n"/>
      <c r="EU87" s="182" t="n"/>
      <c r="EV87" s="182" t="n"/>
      <c r="EW87" s="182" t="n"/>
      <c r="EX87" s="182" t="n"/>
      <c r="EY87" s="182" t="n"/>
      <c r="EZ87" s="182" t="n"/>
      <c r="FA87" s="182" t="n"/>
      <c r="FB87" s="182" t="n"/>
      <c r="FC87" s="182" t="n"/>
      <c r="FD87" s="182" t="n"/>
      <c r="FE87" s="182" t="n"/>
      <c r="FF87" s="182" t="n"/>
      <c r="FG87" s="182" t="n"/>
      <c r="FH87" s="182" t="n"/>
      <c r="FI87" s="182" t="n"/>
      <c r="FJ87" s="182" t="n"/>
      <c r="FK87" s="182" t="n"/>
      <c r="FL87" s="182" t="n"/>
      <c r="FM87" s="182" t="n"/>
      <c r="FN87" s="182" t="n"/>
      <c r="FO87" s="182" t="n"/>
      <c r="FP87" s="182" t="n"/>
      <c r="FQ87" s="182" t="n"/>
      <c r="FR87" s="182" t="n"/>
      <c r="FS87" s="182" t="n"/>
      <c r="FT87" s="182" t="n"/>
      <c r="FU87" s="182" t="n"/>
      <c r="FV87" s="182" t="n"/>
      <c r="FW87" s="182" t="n"/>
      <c r="FX87" s="182" t="n"/>
      <c r="FY87" s="182" t="n"/>
      <c r="FZ87" s="182" t="n"/>
      <c r="GA87" s="182" t="n"/>
      <c r="GB87" s="182" t="n"/>
      <c r="GC87" s="182" t="n"/>
      <c r="GD87" s="182" t="n"/>
      <c r="GE87" s="182" t="n"/>
      <c r="GF87" s="182" t="n"/>
      <c r="GG87" s="182" t="n"/>
      <c r="GH87" s="182" t="n"/>
      <c r="GI87" s="182" t="n"/>
      <c r="GJ87" s="182" t="n"/>
      <c r="GK87" s="182" t="n"/>
      <c r="GL87" s="182" t="n"/>
      <c r="GM87" s="182" t="n"/>
      <c r="GN87" s="182" t="n"/>
      <c r="GO87" s="182" t="n"/>
      <c r="GP87" s="182" t="n"/>
      <c r="GQ87" s="182" t="n"/>
      <c r="GR87" s="184" t="n"/>
      <c r="GS87" s="182" t="n"/>
      <c r="GT87" s="185">
        <f>SUM(F87:GS87)</f>
        <v/>
      </c>
      <c r="GU87" s="186">
        <f>E87-GT87</f>
        <v/>
      </c>
    </row>
    <row r="88" ht="18" customHeight="1">
      <c r="A88" s="5" t="n">
        <v>87</v>
      </c>
      <c r="B88" s="179" t="n"/>
      <c r="C88" s="68" t="n"/>
      <c r="D88" s="180" t="n"/>
      <c r="E88" s="181" t="n"/>
      <c r="F88" s="182" t="n"/>
      <c r="G88" s="182" t="n"/>
      <c r="H88" s="182" t="n"/>
      <c r="I88" s="182" t="n"/>
      <c r="J88" s="182" t="n"/>
      <c r="K88" s="182" t="n"/>
      <c r="L88" s="182" t="n"/>
      <c r="M88" s="182" t="n"/>
      <c r="N88" s="182" t="n"/>
      <c r="O88" s="182" t="n"/>
      <c r="P88" s="182" t="n"/>
      <c r="Q88" s="182" t="n"/>
      <c r="R88" s="182" t="n"/>
      <c r="S88" s="182" t="n"/>
      <c r="T88" s="182" t="n"/>
      <c r="U88" s="182" t="n"/>
      <c r="V88" s="182" t="n"/>
      <c r="W88" s="182" t="n"/>
      <c r="X88" s="182" t="n"/>
      <c r="Y88" s="182" t="n"/>
      <c r="Z88" s="182" t="n"/>
      <c r="AA88" s="182" t="n"/>
      <c r="AB88" s="182" t="n"/>
      <c r="AC88" s="182" t="n"/>
      <c r="AD88" s="182" t="n"/>
      <c r="AE88" s="182" t="n"/>
      <c r="AF88" s="182" t="n"/>
      <c r="AG88" s="182" t="n"/>
      <c r="AH88" s="182" t="n"/>
      <c r="AI88" s="182" t="n"/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82" t="n"/>
      <c r="AS88" s="182" t="n"/>
      <c r="AT88" s="182" t="n"/>
      <c r="AU88" s="182" t="n"/>
      <c r="AV88" s="182" t="n"/>
      <c r="AW88" s="182" t="n"/>
      <c r="AX88" s="182" t="n"/>
      <c r="AY88" s="182" t="n"/>
      <c r="AZ88" s="182" t="n"/>
      <c r="BA88" s="182" t="n"/>
      <c r="BB88" s="182" t="n"/>
      <c r="BC88" s="182" t="n"/>
      <c r="BD88" s="182" t="n"/>
      <c r="BE88" s="182" t="n"/>
      <c r="BF88" s="182" t="n"/>
      <c r="BG88" s="182" t="n"/>
      <c r="BH88" s="182" t="n"/>
      <c r="BI88" s="182" t="n"/>
      <c r="BJ88" s="182" t="n"/>
      <c r="BK88" s="182" t="n"/>
      <c r="BL88" s="182" t="n"/>
      <c r="BM88" s="182" t="n"/>
      <c r="BN88" s="182" t="n"/>
      <c r="BO88" s="182" t="n"/>
      <c r="BP88" s="182" t="n"/>
      <c r="BQ88" s="182" t="n"/>
      <c r="BR88" s="182" t="n"/>
      <c r="BS88" s="182" t="n"/>
      <c r="BT88" s="182" t="n"/>
      <c r="BU88" s="182" t="n"/>
      <c r="BV88" s="182" t="n"/>
      <c r="BW88" s="182" t="n"/>
      <c r="BX88" s="182" t="n"/>
      <c r="BY88" s="182" t="n"/>
      <c r="BZ88" s="182" t="n"/>
      <c r="CA88" s="182" t="n"/>
      <c r="CB88" s="182" t="n"/>
      <c r="CC88" s="182" t="n"/>
      <c r="CD88" s="182" t="n"/>
      <c r="CE88" s="182" t="n"/>
      <c r="CF88" s="182" t="n"/>
      <c r="CG88" s="182" t="n"/>
      <c r="CH88" s="182" t="n"/>
      <c r="CI88" s="182" t="n"/>
      <c r="CJ88" s="182" t="n"/>
      <c r="CK88" s="182" t="n"/>
      <c r="CL88" s="182" t="n"/>
      <c r="CM88" s="182" t="n"/>
      <c r="CN88" s="182" t="n"/>
      <c r="CO88" s="182" t="n"/>
      <c r="CP88" s="182" t="n"/>
      <c r="CQ88" s="182" t="n"/>
      <c r="CR88" s="182" t="n"/>
      <c r="CS88" s="182" t="n"/>
      <c r="CT88" s="182" t="n"/>
      <c r="CU88" s="182" t="n"/>
      <c r="CV88" s="182" t="n"/>
      <c r="CW88" s="182" t="n"/>
      <c r="CX88" s="182" t="n"/>
      <c r="CY88" s="182" t="n"/>
      <c r="CZ88" s="182" t="n"/>
      <c r="DA88" s="182" t="n"/>
      <c r="DB88" s="182" t="n"/>
      <c r="DC88" s="182" t="n"/>
      <c r="DD88" s="182" t="n"/>
      <c r="DE88" s="182" t="n"/>
      <c r="DF88" s="182" t="n"/>
      <c r="DG88" s="182" t="n"/>
      <c r="DH88" s="182" t="n"/>
      <c r="DI88" s="182" t="n"/>
      <c r="DJ88" s="182" t="n"/>
      <c r="DK88" s="182" t="n"/>
      <c r="DL88" s="182" t="n"/>
      <c r="DM88" s="182" t="n"/>
      <c r="DN88" s="182" t="n"/>
      <c r="DO88" s="182" t="n"/>
      <c r="DP88" s="182" t="n"/>
      <c r="DQ88" s="182" t="n"/>
      <c r="DR88" s="182" t="n"/>
      <c r="DS88" s="182" t="n"/>
      <c r="DT88" s="182" t="n"/>
      <c r="DU88" s="182" t="n"/>
      <c r="DV88" s="182" t="n"/>
      <c r="DW88" s="182" t="n"/>
      <c r="DX88" s="182" t="n"/>
      <c r="DY88" s="182" t="n"/>
      <c r="DZ88" s="182" t="n"/>
      <c r="EA88" s="182" t="n"/>
      <c r="EB88" s="182" t="n"/>
      <c r="EC88" s="182" t="n"/>
      <c r="ED88" s="182" t="n"/>
      <c r="EE88" s="182" t="n"/>
      <c r="EF88" s="182" t="n"/>
      <c r="EG88" s="182" t="n"/>
      <c r="EH88" s="182" t="n"/>
      <c r="EI88" s="182" t="n"/>
      <c r="EJ88" s="182" t="n"/>
      <c r="EK88" s="182" t="n"/>
      <c r="EL88" s="182" t="n"/>
      <c r="EM88" s="182" t="n"/>
      <c r="EN88" s="182" t="n"/>
      <c r="EO88" s="182" t="n"/>
      <c r="EP88" s="182" t="n"/>
      <c r="EQ88" s="182" t="n"/>
      <c r="ER88" s="182" t="n"/>
      <c r="ES88" s="182" t="n"/>
      <c r="ET88" s="182" t="n"/>
      <c r="EU88" s="182" t="n"/>
      <c r="EV88" s="182" t="n"/>
      <c r="EW88" s="182" t="n"/>
      <c r="EX88" s="182" t="n"/>
      <c r="EY88" s="182" t="n"/>
      <c r="EZ88" s="182" t="n"/>
      <c r="FA88" s="182" t="n"/>
      <c r="FB88" s="182" t="n"/>
      <c r="FC88" s="182" t="n"/>
      <c r="FD88" s="182" t="n"/>
      <c r="FE88" s="182" t="n"/>
      <c r="FF88" s="182" t="n"/>
      <c r="FG88" s="182" t="n"/>
      <c r="FH88" s="182" t="n"/>
      <c r="FI88" s="182" t="n"/>
      <c r="FJ88" s="182" t="n"/>
      <c r="FK88" s="182" t="n"/>
      <c r="FL88" s="182" t="n"/>
      <c r="FM88" s="182" t="n"/>
      <c r="FN88" s="182" t="n"/>
      <c r="FO88" s="182" t="n"/>
      <c r="FP88" s="182" t="n"/>
      <c r="FQ88" s="182" t="n"/>
      <c r="FR88" s="182" t="n"/>
      <c r="FS88" s="182" t="n"/>
      <c r="FT88" s="182" t="n"/>
      <c r="FU88" s="182" t="n"/>
      <c r="FV88" s="182" t="n"/>
      <c r="FW88" s="182" t="n"/>
      <c r="FX88" s="182" t="n"/>
      <c r="FY88" s="182" t="n"/>
      <c r="FZ88" s="182" t="n"/>
      <c r="GA88" s="182" t="n"/>
      <c r="GB88" s="182" t="n"/>
      <c r="GC88" s="182" t="n"/>
      <c r="GD88" s="182" t="n"/>
      <c r="GE88" s="182" t="n"/>
      <c r="GF88" s="182" t="n"/>
      <c r="GG88" s="182" t="n"/>
      <c r="GH88" s="182" t="n"/>
      <c r="GI88" s="182" t="n"/>
      <c r="GJ88" s="182" t="n"/>
      <c r="GK88" s="182" t="n"/>
      <c r="GL88" s="182" t="n"/>
      <c r="GM88" s="182" t="n"/>
      <c r="GN88" s="182" t="n"/>
      <c r="GO88" s="182" t="n"/>
      <c r="GP88" s="182" t="n"/>
      <c r="GQ88" s="182" t="n"/>
      <c r="GR88" s="184" t="n"/>
      <c r="GS88" s="182" t="n"/>
      <c r="GT88" s="185">
        <f>SUM(F88:GS88)</f>
        <v/>
      </c>
      <c r="GU88" s="186">
        <f>E88-GT88</f>
        <v/>
      </c>
    </row>
    <row r="89" ht="18" customHeight="1">
      <c r="A89" s="5" t="n">
        <v>88</v>
      </c>
      <c r="B89" s="179" t="n"/>
      <c r="C89" s="68" t="n"/>
      <c r="D89" s="180" t="n"/>
      <c r="E89" s="181" t="n"/>
      <c r="F89" s="182" t="n"/>
      <c r="G89" s="182" t="n"/>
      <c r="H89" s="182" t="n"/>
      <c r="I89" s="182" t="n"/>
      <c r="J89" s="182" t="n"/>
      <c r="K89" s="182" t="n"/>
      <c r="L89" s="182" t="n"/>
      <c r="M89" s="182" t="n"/>
      <c r="N89" s="182" t="n"/>
      <c r="O89" s="182" t="n"/>
      <c r="P89" s="182" t="n"/>
      <c r="Q89" s="182" t="n"/>
      <c r="R89" s="182" t="n"/>
      <c r="S89" s="182" t="n"/>
      <c r="T89" s="182" t="n"/>
      <c r="U89" s="182" t="n"/>
      <c r="V89" s="182" t="n"/>
      <c r="W89" s="182" t="n"/>
      <c r="X89" s="182" t="n"/>
      <c r="Y89" s="182" t="n"/>
      <c r="Z89" s="182" t="n"/>
      <c r="AA89" s="182" t="n"/>
      <c r="AB89" s="182" t="n"/>
      <c r="AC89" s="182" t="n"/>
      <c r="AD89" s="182" t="n"/>
      <c r="AE89" s="182" t="n"/>
      <c r="AF89" s="182" t="n"/>
      <c r="AG89" s="182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82" t="n"/>
      <c r="AS89" s="182" t="n"/>
      <c r="AT89" s="182" t="n"/>
      <c r="AU89" s="182" t="n"/>
      <c r="AV89" s="182" t="n"/>
      <c r="AW89" s="182" t="n"/>
      <c r="AX89" s="182" t="n"/>
      <c r="AY89" s="182" t="n"/>
      <c r="AZ89" s="182" t="n"/>
      <c r="BA89" s="182" t="n"/>
      <c r="BB89" s="182" t="n"/>
      <c r="BC89" s="182" t="n"/>
      <c r="BD89" s="182" t="n"/>
      <c r="BE89" s="182" t="n"/>
      <c r="BF89" s="182" t="n"/>
      <c r="BG89" s="182" t="n"/>
      <c r="BH89" s="182" t="n"/>
      <c r="BI89" s="182" t="n"/>
      <c r="BJ89" s="182" t="n"/>
      <c r="BK89" s="182" t="n"/>
      <c r="BL89" s="182" t="n"/>
      <c r="BM89" s="182" t="n"/>
      <c r="BN89" s="182" t="n"/>
      <c r="BO89" s="182" t="n"/>
      <c r="BP89" s="182" t="n"/>
      <c r="BQ89" s="182" t="n"/>
      <c r="BR89" s="182" t="n"/>
      <c r="BS89" s="182" t="n"/>
      <c r="BT89" s="182" t="n"/>
      <c r="BU89" s="182" t="n"/>
      <c r="BV89" s="182" t="n"/>
      <c r="BW89" s="182" t="n"/>
      <c r="BX89" s="182" t="n"/>
      <c r="BY89" s="182" t="n"/>
      <c r="BZ89" s="182" t="n"/>
      <c r="CA89" s="182" t="n"/>
      <c r="CB89" s="182" t="n"/>
      <c r="CC89" s="182" t="n"/>
      <c r="CD89" s="182" t="n"/>
      <c r="CE89" s="182" t="n"/>
      <c r="CF89" s="182" t="n"/>
      <c r="CG89" s="182" t="n"/>
      <c r="CH89" s="182" t="n"/>
      <c r="CI89" s="182" t="n"/>
      <c r="CJ89" s="182" t="n"/>
      <c r="CK89" s="182" t="n"/>
      <c r="CL89" s="182" t="n"/>
      <c r="CM89" s="182" t="n"/>
      <c r="CN89" s="182" t="n"/>
      <c r="CO89" s="182" t="n"/>
      <c r="CP89" s="182" t="n"/>
      <c r="CQ89" s="182" t="n"/>
      <c r="CR89" s="182" t="n"/>
      <c r="CS89" s="182" t="n"/>
      <c r="CT89" s="182" t="n"/>
      <c r="CU89" s="182" t="n"/>
      <c r="CV89" s="182" t="n"/>
      <c r="CW89" s="182" t="n"/>
      <c r="CX89" s="182" t="n"/>
      <c r="CY89" s="182" t="n"/>
      <c r="CZ89" s="182" t="n"/>
      <c r="DA89" s="182" t="n"/>
      <c r="DB89" s="182" t="n"/>
      <c r="DC89" s="182" t="n"/>
      <c r="DD89" s="182" t="n"/>
      <c r="DE89" s="182" t="n"/>
      <c r="DF89" s="182" t="n"/>
      <c r="DG89" s="182" t="n"/>
      <c r="DH89" s="182" t="n"/>
      <c r="DI89" s="182" t="n"/>
      <c r="DJ89" s="182" t="n"/>
      <c r="DK89" s="182" t="n"/>
      <c r="DL89" s="182" t="n"/>
      <c r="DM89" s="182" t="n"/>
      <c r="DN89" s="182" t="n"/>
      <c r="DO89" s="182" t="n"/>
      <c r="DP89" s="182" t="n"/>
      <c r="DQ89" s="182" t="n"/>
      <c r="DR89" s="182" t="n"/>
      <c r="DS89" s="182" t="n"/>
      <c r="DT89" s="182" t="n"/>
      <c r="DU89" s="182" t="n"/>
      <c r="DV89" s="182" t="n"/>
      <c r="DW89" s="182" t="n"/>
      <c r="DX89" s="182" t="n"/>
      <c r="DY89" s="182" t="n"/>
      <c r="DZ89" s="182" t="n"/>
      <c r="EA89" s="182" t="n"/>
      <c r="EB89" s="182" t="n"/>
      <c r="EC89" s="182" t="n"/>
      <c r="ED89" s="182" t="n"/>
      <c r="EE89" s="182" t="n"/>
      <c r="EF89" s="182" t="n"/>
      <c r="EG89" s="182" t="n"/>
      <c r="EH89" s="182" t="n"/>
      <c r="EI89" s="182" t="n"/>
      <c r="EJ89" s="182" t="n"/>
      <c r="EK89" s="182" t="n"/>
      <c r="EL89" s="182" t="n"/>
      <c r="EM89" s="182" t="n"/>
      <c r="EN89" s="182" t="n"/>
      <c r="EO89" s="182" t="n"/>
      <c r="EP89" s="182" t="n"/>
      <c r="EQ89" s="182" t="n"/>
      <c r="ER89" s="182" t="n"/>
      <c r="ES89" s="182" t="n"/>
      <c r="ET89" s="182" t="n"/>
      <c r="EU89" s="182" t="n"/>
      <c r="EV89" s="182" t="n"/>
      <c r="EW89" s="182" t="n"/>
      <c r="EX89" s="182" t="n"/>
      <c r="EY89" s="182" t="n"/>
      <c r="EZ89" s="182" t="n"/>
      <c r="FA89" s="182" t="n"/>
      <c r="FB89" s="182" t="n"/>
      <c r="FC89" s="182" t="n"/>
      <c r="FD89" s="182" t="n"/>
      <c r="FE89" s="182" t="n"/>
      <c r="FF89" s="182" t="n"/>
      <c r="FG89" s="182" t="n"/>
      <c r="FH89" s="182" t="n"/>
      <c r="FI89" s="182" t="n"/>
      <c r="FJ89" s="182" t="n"/>
      <c r="FK89" s="182" t="n"/>
      <c r="FL89" s="182" t="n"/>
      <c r="FM89" s="182" t="n"/>
      <c r="FN89" s="182" t="n"/>
      <c r="FO89" s="182" t="n"/>
      <c r="FP89" s="182" t="n"/>
      <c r="FQ89" s="182" t="n"/>
      <c r="FR89" s="182" t="n"/>
      <c r="FS89" s="182" t="n"/>
      <c r="FT89" s="182" t="n"/>
      <c r="FU89" s="182" t="n"/>
      <c r="FV89" s="182" t="n"/>
      <c r="FW89" s="182" t="n"/>
      <c r="FX89" s="182" t="n"/>
      <c r="FY89" s="182" t="n"/>
      <c r="FZ89" s="182" t="n"/>
      <c r="GA89" s="182" t="n"/>
      <c r="GB89" s="182" t="n"/>
      <c r="GC89" s="182" t="n"/>
      <c r="GD89" s="182" t="n"/>
      <c r="GE89" s="182" t="n"/>
      <c r="GF89" s="182" t="n"/>
      <c r="GG89" s="182" t="n"/>
      <c r="GH89" s="182" t="n"/>
      <c r="GI89" s="182" t="n"/>
      <c r="GJ89" s="182" t="n"/>
      <c r="GK89" s="182" t="n"/>
      <c r="GL89" s="182" t="n"/>
      <c r="GM89" s="182" t="n"/>
      <c r="GN89" s="182" t="n"/>
      <c r="GO89" s="182" t="n"/>
      <c r="GP89" s="182" t="n"/>
      <c r="GQ89" s="182" t="n"/>
      <c r="GR89" s="184" t="n"/>
      <c r="GS89" s="182" t="n"/>
      <c r="GT89" s="185">
        <f>SUM(F89:GS89)</f>
        <v/>
      </c>
      <c r="GU89" s="186">
        <f>E89-GT89</f>
        <v/>
      </c>
    </row>
    <row r="90" ht="18" customHeight="1">
      <c r="A90" s="5" t="n">
        <v>89</v>
      </c>
      <c r="B90" s="179" t="n"/>
      <c r="C90" s="68" t="n"/>
      <c r="D90" s="180" t="n"/>
      <c r="E90" s="181" t="n"/>
      <c r="F90" s="182" t="n"/>
      <c r="G90" s="182" t="n"/>
      <c r="H90" s="182" t="n"/>
      <c r="I90" s="182" t="n"/>
      <c r="J90" s="182" t="n"/>
      <c r="K90" s="182" t="n"/>
      <c r="L90" s="182" t="n"/>
      <c r="M90" s="182" t="n"/>
      <c r="N90" s="182" t="n"/>
      <c r="O90" s="182" t="n"/>
      <c r="P90" s="182" t="n"/>
      <c r="Q90" s="182" t="n"/>
      <c r="R90" s="182" t="n"/>
      <c r="S90" s="182" t="n"/>
      <c r="T90" s="182" t="n"/>
      <c r="U90" s="182" t="n"/>
      <c r="V90" s="182" t="n"/>
      <c r="W90" s="182" t="n"/>
      <c r="X90" s="182" t="n"/>
      <c r="Y90" s="182" t="n"/>
      <c r="Z90" s="182" t="n"/>
      <c r="AA90" s="182" t="n"/>
      <c r="AB90" s="182" t="n"/>
      <c r="AC90" s="182" t="n"/>
      <c r="AD90" s="182" t="n"/>
      <c r="AE90" s="182" t="n"/>
      <c r="AF90" s="182" t="n"/>
      <c r="AG90" s="182" t="n"/>
      <c r="AH90" s="182" t="n"/>
      <c r="AI90" s="182" t="n"/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82" t="n"/>
      <c r="AS90" s="182" t="n"/>
      <c r="AT90" s="182" t="n"/>
      <c r="AU90" s="182" t="n"/>
      <c r="AV90" s="182" t="n"/>
      <c r="AW90" s="182" t="n"/>
      <c r="AX90" s="182" t="n"/>
      <c r="AY90" s="182" t="n"/>
      <c r="AZ90" s="182" t="n"/>
      <c r="BA90" s="182" t="n"/>
      <c r="BB90" s="182" t="n"/>
      <c r="BC90" s="182" t="n"/>
      <c r="BD90" s="182" t="n"/>
      <c r="BE90" s="182" t="n"/>
      <c r="BF90" s="182" t="n"/>
      <c r="BG90" s="182" t="n"/>
      <c r="BH90" s="182" t="n"/>
      <c r="BI90" s="182" t="n"/>
      <c r="BJ90" s="182" t="n"/>
      <c r="BK90" s="182" t="n"/>
      <c r="BL90" s="182" t="n"/>
      <c r="BM90" s="182" t="n"/>
      <c r="BN90" s="182" t="n"/>
      <c r="BO90" s="182" t="n"/>
      <c r="BP90" s="182" t="n"/>
      <c r="BQ90" s="182" t="n"/>
      <c r="BR90" s="182" t="n"/>
      <c r="BS90" s="182" t="n"/>
      <c r="BT90" s="182" t="n"/>
      <c r="BU90" s="182" t="n"/>
      <c r="BV90" s="182" t="n"/>
      <c r="BW90" s="182" t="n"/>
      <c r="BX90" s="182" t="n"/>
      <c r="BY90" s="182" t="n"/>
      <c r="BZ90" s="182" t="n"/>
      <c r="CA90" s="182" t="n"/>
      <c r="CB90" s="182" t="n"/>
      <c r="CC90" s="182" t="n"/>
      <c r="CD90" s="182" t="n"/>
      <c r="CE90" s="182" t="n"/>
      <c r="CF90" s="182" t="n"/>
      <c r="CG90" s="182" t="n"/>
      <c r="CH90" s="182" t="n"/>
      <c r="CI90" s="182" t="n"/>
      <c r="CJ90" s="182" t="n"/>
      <c r="CK90" s="182" t="n"/>
      <c r="CL90" s="182" t="n"/>
      <c r="CM90" s="182" t="n"/>
      <c r="CN90" s="182" t="n"/>
      <c r="CO90" s="182" t="n"/>
      <c r="CP90" s="182" t="n"/>
      <c r="CQ90" s="182" t="n"/>
      <c r="CR90" s="182" t="n"/>
      <c r="CS90" s="182" t="n"/>
      <c r="CT90" s="182" t="n"/>
      <c r="CU90" s="182" t="n"/>
      <c r="CV90" s="182" t="n"/>
      <c r="CW90" s="182" t="n"/>
      <c r="CX90" s="182" t="n"/>
      <c r="CY90" s="182" t="n"/>
      <c r="CZ90" s="182" t="n"/>
      <c r="DA90" s="182" t="n"/>
      <c r="DB90" s="182" t="n"/>
      <c r="DC90" s="182" t="n"/>
      <c r="DD90" s="182" t="n"/>
      <c r="DE90" s="182" t="n"/>
      <c r="DF90" s="182" t="n"/>
      <c r="DG90" s="182" t="n"/>
      <c r="DH90" s="182" t="n"/>
      <c r="DI90" s="182" t="n"/>
      <c r="DJ90" s="182" t="n"/>
      <c r="DK90" s="182" t="n"/>
      <c r="DL90" s="182" t="n"/>
      <c r="DM90" s="182" t="n"/>
      <c r="DN90" s="182" t="n"/>
      <c r="DO90" s="182" t="n"/>
      <c r="DP90" s="182" t="n"/>
      <c r="DQ90" s="182" t="n"/>
      <c r="DR90" s="182" t="n"/>
      <c r="DS90" s="182" t="n"/>
      <c r="DT90" s="182" t="n"/>
      <c r="DU90" s="182" t="n"/>
      <c r="DV90" s="182" t="n"/>
      <c r="DW90" s="182" t="n"/>
      <c r="DX90" s="182" t="n"/>
      <c r="DY90" s="182" t="n"/>
      <c r="DZ90" s="182" t="n"/>
      <c r="EA90" s="182" t="n"/>
      <c r="EB90" s="182" t="n"/>
      <c r="EC90" s="182" t="n"/>
      <c r="ED90" s="182" t="n"/>
      <c r="EE90" s="182" t="n"/>
      <c r="EF90" s="182" t="n"/>
      <c r="EG90" s="182" t="n"/>
      <c r="EH90" s="182" t="n"/>
      <c r="EI90" s="182" t="n"/>
      <c r="EJ90" s="182" t="n"/>
      <c r="EK90" s="182" t="n"/>
      <c r="EL90" s="182" t="n"/>
      <c r="EM90" s="182" t="n"/>
      <c r="EN90" s="182" t="n"/>
      <c r="EO90" s="182" t="n"/>
      <c r="EP90" s="182" t="n"/>
      <c r="EQ90" s="182" t="n"/>
      <c r="ER90" s="182" t="n"/>
      <c r="ES90" s="182" t="n"/>
      <c r="ET90" s="182" t="n"/>
      <c r="EU90" s="182" t="n"/>
      <c r="EV90" s="182" t="n"/>
      <c r="EW90" s="182" t="n"/>
      <c r="EX90" s="182" t="n"/>
      <c r="EY90" s="182" t="n"/>
      <c r="EZ90" s="182" t="n"/>
      <c r="FA90" s="182" t="n"/>
      <c r="FB90" s="182" t="n"/>
      <c r="FC90" s="182" t="n"/>
      <c r="FD90" s="182" t="n"/>
      <c r="FE90" s="182" t="n"/>
      <c r="FF90" s="182" t="n"/>
      <c r="FG90" s="182" t="n"/>
      <c r="FH90" s="182" t="n"/>
      <c r="FI90" s="182" t="n"/>
      <c r="FJ90" s="182" t="n"/>
      <c r="FK90" s="182" t="n"/>
      <c r="FL90" s="182" t="n"/>
      <c r="FM90" s="182" t="n"/>
      <c r="FN90" s="182" t="n"/>
      <c r="FO90" s="182" t="n"/>
      <c r="FP90" s="182" t="n"/>
      <c r="FQ90" s="182" t="n"/>
      <c r="FR90" s="182" t="n"/>
      <c r="FS90" s="182" t="n"/>
      <c r="FT90" s="182" t="n"/>
      <c r="FU90" s="182" t="n"/>
      <c r="FV90" s="182" t="n"/>
      <c r="FW90" s="182" t="n"/>
      <c r="FX90" s="182" t="n"/>
      <c r="FY90" s="182" t="n"/>
      <c r="FZ90" s="182" t="n"/>
      <c r="GA90" s="182" t="n"/>
      <c r="GB90" s="182" t="n"/>
      <c r="GC90" s="182" t="n"/>
      <c r="GD90" s="182" t="n"/>
      <c r="GE90" s="182" t="n"/>
      <c r="GF90" s="182" t="n"/>
      <c r="GG90" s="182" t="n"/>
      <c r="GH90" s="182" t="n"/>
      <c r="GI90" s="182" t="n"/>
      <c r="GJ90" s="182" t="n"/>
      <c r="GK90" s="182" t="n"/>
      <c r="GL90" s="182" t="n"/>
      <c r="GM90" s="182" t="n"/>
      <c r="GN90" s="182" t="n"/>
      <c r="GO90" s="182" t="n"/>
      <c r="GP90" s="182" t="n"/>
      <c r="GQ90" s="182" t="n"/>
      <c r="GR90" s="184" t="n"/>
      <c r="GS90" s="182" t="n"/>
      <c r="GT90" s="185">
        <f>SUM(F90:GS90)</f>
        <v/>
      </c>
      <c r="GU90" s="186">
        <f>E90-GT90</f>
        <v/>
      </c>
    </row>
    <row r="91" ht="18" customHeight="1" thickBot="1">
      <c r="A91" s="5" t="n">
        <v>90</v>
      </c>
      <c r="B91" s="179" t="n"/>
      <c r="C91" s="68" t="n"/>
      <c r="D91" s="180" t="n"/>
      <c r="E91" s="181" t="n"/>
      <c r="F91" s="182" t="n"/>
      <c r="G91" s="182" t="n"/>
      <c r="H91" s="182" t="n"/>
      <c r="I91" s="182" t="n"/>
      <c r="J91" s="182" t="n"/>
      <c r="K91" s="182" t="n"/>
      <c r="L91" s="182" t="n"/>
      <c r="M91" s="182" t="n"/>
      <c r="N91" s="182" t="n"/>
      <c r="O91" s="182" t="n"/>
      <c r="P91" s="182" t="n"/>
      <c r="Q91" s="182" t="n"/>
      <c r="R91" s="182" t="n"/>
      <c r="S91" s="182" t="n"/>
      <c r="T91" s="182" t="n"/>
      <c r="U91" s="182" t="n"/>
      <c r="V91" s="182" t="n"/>
      <c r="W91" s="182" t="n"/>
      <c r="X91" s="182" t="n"/>
      <c r="Y91" s="182" t="n"/>
      <c r="Z91" s="182" t="n"/>
      <c r="AA91" s="182" t="n"/>
      <c r="AB91" s="182" t="n"/>
      <c r="AC91" s="182" t="n"/>
      <c r="AD91" s="182" t="n"/>
      <c r="AE91" s="182" t="n"/>
      <c r="AF91" s="182" t="n"/>
      <c r="AG91" s="182" t="n"/>
      <c r="AH91" s="182" t="n"/>
      <c r="AI91" s="182" t="n"/>
      <c r="AJ91" s="182" t="n"/>
      <c r="AK91" s="182" t="n"/>
      <c r="AL91" s="182" t="n"/>
      <c r="AM91" s="182" t="n"/>
      <c r="AN91" s="182" t="n"/>
      <c r="AO91" s="182" t="n"/>
      <c r="AP91" s="182" t="n"/>
      <c r="AQ91" s="182" t="n"/>
      <c r="AR91" s="182" t="n"/>
      <c r="AS91" s="182" t="n"/>
      <c r="AT91" s="182" t="n"/>
      <c r="AU91" s="182" t="n"/>
      <c r="AV91" s="182" t="n"/>
      <c r="AW91" s="182" t="n"/>
      <c r="AX91" s="182" t="n"/>
      <c r="AY91" s="182" t="n"/>
      <c r="AZ91" s="182" t="n"/>
      <c r="BA91" s="182" t="n"/>
      <c r="BB91" s="182" t="n"/>
      <c r="BC91" s="182" t="n"/>
      <c r="BD91" s="182" t="n"/>
      <c r="BE91" s="182" t="n"/>
      <c r="BF91" s="182" t="n"/>
      <c r="BG91" s="182" t="n"/>
      <c r="BH91" s="182" t="n"/>
      <c r="BI91" s="182" t="n"/>
      <c r="BJ91" s="182" t="n"/>
      <c r="BK91" s="182" t="n"/>
      <c r="BL91" s="182" t="n"/>
      <c r="BM91" s="182" t="n"/>
      <c r="BN91" s="182" t="n"/>
      <c r="BO91" s="182" t="n"/>
      <c r="BP91" s="182" t="n"/>
      <c r="BQ91" s="182" t="n"/>
      <c r="BR91" s="182" t="n"/>
      <c r="BS91" s="182" t="n"/>
      <c r="BT91" s="182" t="n"/>
      <c r="BU91" s="182" t="n"/>
      <c r="BV91" s="182" t="n"/>
      <c r="BW91" s="182" t="n"/>
      <c r="BX91" s="182" t="n"/>
      <c r="BY91" s="182" t="n"/>
      <c r="BZ91" s="182" t="n"/>
      <c r="CA91" s="182" t="n"/>
      <c r="CB91" s="182" t="n"/>
      <c r="CC91" s="182" t="n"/>
      <c r="CD91" s="182" t="n"/>
      <c r="CE91" s="182" t="n"/>
      <c r="CF91" s="182" t="n"/>
      <c r="CG91" s="182" t="n"/>
      <c r="CH91" s="182" t="n"/>
      <c r="CI91" s="182" t="n"/>
      <c r="CJ91" s="182" t="n"/>
      <c r="CK91" s="182" t="n"/>
      <c r="CL91" s="182" t="n"/>
      <c r="CM91" s="182" t="n"/>
      <c r="CN91" s="182" t="n"/>
      <c r="CO91" s="182" t="n"/>
      <c r="CP91" s="182" t="n"/>
      <c r="CQ91" s="182" t="n"/>
      <c r="CR91" s="182" t="n"/>
      <c r="CS91" s="182" t="n"/>
      <c r="CT91" s="182" t="n"/>
      <c r="CU91" s="182" t="n"/>
      <c r="CV91" s="182" t="n"/>
      <c r="CW91" s="182" t="n"/>
      <c r="CX91" s="182" t="n"/>
      <c r="CY91" s="182" t="n"/>
      <c r="CZ91" s="182" t="n"/>
      <c r="DA91" s="182" t="n"/>
      <c r="DB91" s="182" t="n"/>
      <c r="DC91" s="182" t="n"/>
      <c r="DD91" s="182" t="n"/>
      <c r="DE91" s="182" t="n"/>
      <c r="DF91" s="182" t="n"/>
      <c r="DG91" s="182" t="n"/>
      <c r="DH91" s="182" t="n"/>
      <c r="DI91" s="182" t="n"/>
      <c r="DJ91" s="182" t="n"/>
      <c r="DK91" s="182" t="n"/>
      <c r="DL91" s="182" t="n"/>
      <c r="DM91" s="182" t="n"/>
      <c r="DN91" s="182" t="n"/>
      <c r="DO91" s="182" t="n"/>
      <c r="DP91" s="182" t="n"/>
      <c r="DQ91" s="182" t="n"/>
      <c r="DR91" s="182" t="n"/>
      <c r="DS91" s="182" t="n"/>
      <c r="DT91" s="182" t="n"/>
      <c r="DU91" s="182" t="n"/>
      <c r="DV91" s="182" t="n"/>
      <c r="DW91" s="182" t="n"/>
      <c r="DX91" s="182" t="n"/>
      <c r="DY91" s="182" t="n"/>
      <c r="DZ91" s="182" t="n"/>
      <c r="EA91" s="182" t="n"/>
      <c r="EB91" s="182" t="n"/>
      <c r="EC91" s="182" t="n"/>
      <c r="ED91" s="182" t="n"/>
      <c r="EE91" s="182" t="n"/>
      <c r="EF91" s="182" t="n"/>
      <c r="EG91" s="182" t="n"/>
      <c r="EH91" s="182" t="n"/>
      <c r="EI91" s="182" t="n"/>
      <c r="EJ91" s="182" t="n"/>
      <c r="EK91" s="182" t="n"/>
      <c r="EL91" s="182" t="n"/>
      <c r="EM91" s="182" t="n"/>
      <c r="EN91" s="182" t="n"/>
      <c r="EO91" s="182" t="n"/>
      <c r="EP91" s="182" t="n"/>
      <c r="EQ91" s="182" t="n"/>
      <c r="ER91" s="182" t="n"/>
      <c r="ES91" s="182" t="n"/>
      <c r="ET91" s="182" t="n"/>
      <c r="EU91" s="182" t="n"/>
      <c r="EV91" s="182" t="n"/>
      <c r="EW91" s="182" t="n"/>
      <c r="EX91" s="182" t="n"/>
      <c r="EY91" s="182" t="n"/>
      <c r="EZ91" s="182" t="n"/>
      <c r="FA91" s="182" t="n"/>
      <c r="FB91" s="182" t="n"/>
      <c r="FC91" s="182" t="n"/>
      <c r="FD91" s="182" t="n"/>
      <c r="FE91" s="182" t="n"/>
      <c r="FF91" s="182" t="n"/>
      <c r="FG91" s="182" t="n"/>
      <c r="FH91" s="182" t="n"/>
      <c r="FI91" s="182" t="n"/>
      <c r="FJ91" s="182" t="n"/>
      <c r="FK91" s="182" t="n"/>
      <c r="FL91" s="182" t="n"/>
      <c r="FM91" s="182" t="n"/>
      <c r="FN91" s="182" t="n"/>
      <c r="FO91" s="182" t="n"/>
      <c r="FP91" s="182" t="n"/>
      <c r="FQ91" s="182" t="n"/>
      <c r="FR91" s="182" t="n"/>
      <c r="FS91" s="182" t="n"/>
      <c r="FT91" s="182" t="n"/>
      <c r="FU91" s="182" t="n"/>
      <c r="FV91" s="182" t="n"/>
      <c r="FW91" s="182" t="n"/>
      <c r="FX91" s="182" t="n"/>
      <c r="FY91" s="182" t="n"/>
      <c r="FZ91" s="182" t="n"/>
      <c r="GA91" s="182" t="n"/>
      <c r="GB91" s="182" t="n"/>
      <c r="GC91" s="182" t="n"/>
      <c r="GD91" s="182" t="n"/>
      <c r="GE91" s="182" t="n"/>
      <c r="GF91" s="182" t="n"/>
      <c r="GG91" s="182" t="n"/>
      <c r="GH91" s="182" t="n"/>
      <c r="GI91" s="182" t="n"/>
      <c r="GJ91" s="182" t="n"/>
      <c r="GK91" s="182" t="n"/>
      <c r="GL91" s="182" t="n"/>
      <c r="GM91" s="182" t="n"/>
      <c r="GN91" s="182" t="n"/>
      <c r="GO91" s="182" t="n"/>
      <c r="GP91" s="182" t="n"/>
      <c r="GQ91" s="182" t="n"/>
      <c r="GR91" s="184" t="n"/>
      <c r="GS91" s="182" t="n"/>
      <c r="GT91" s="185">
        <f>SUM(F91:GS91)</f>
        <v/>
      </c>
      <c r="GU91" s="186">
        <f>E91-GT91</f>
        <v/>
      </c>
    </row>
    <row r="92" ht="18.95" customHeight="1" thickBot="1">
      <c r="A92" s="5" t="n"/>
      <c r="B92" s="197" t="n"/>
      <c r="C92" s="69" t="n"/>
      <c r="D92" s="197" t="n"/>
      <c r="E92" s="223">
        <f>SUM(E2:E91)</f>
        <v/>
      </c>
      <c r="F92" s="224">
        <f>SUM(F2:F91)</f>
        <v/>
      </c>
      <c r="G92" s="224">
        <f>SUM(G2:G91)</f>
        <v/>
      </c>
      <c r="H92" s="224">
        <f>SUM(H2:H91)</f>
        <v/>
      </c>
      <c r="I92" s="224">
        <f>SUM(I2:I91)</f>
        <v/>
      </c>
      <c r="J92" s="224">
        <f>SUM(J78:J91)</f>
        <v/>
      </c>
      <c r="K92" s="224">
        <f>SUM(K78:K91)</f>
        <v/>
      </c>
      <c r="L92" s="224">
        <f>SUM(L2:L91)</f>
        <v/>
      </c>
      <c r="M92" s="224">
        <f>SUM(M2:M91)</f>
        <v/>
      </c>
      <c r="N92" s="224">
        <f>SUM(N2:N91)</f>
        <v/>
      </c>
      <c r="O92" s="224">
        <f>SUM(O2:O91)</f>
        <v/>
      </c>
      <c r="P92" s="224">
        <f>SUM(P2:P91)</f>
        <v/>
      </c>
      <c r="Q92" s="224">
        <f>SUM(Q2:Q91)</f>
        <v/>
      </c>
      <c r="R92" s="224">
        <f>SUM(R2:R91)</f>
        <v/>
      </c>
      <c r="S92" s="224">
        <f>SUM(S2:S91)</f>
        <v/>
      </c>
      <c r="T92" s="224">
        <f>SUM(T2:T91)</f>
        <v/>
      </c>
      <c r="U92" s="224">
        <f>SUM(U2:U91)</f>
        <v/>
      </c>
      <c r="V92" s="224">
        <f>SUM(V78:V91)</f>
        <v/>
      </c>
      <c r="W92" s="224">
        <f>SUM(W2:W91)</f>
        <v/>
      </c>
      <c r="X92" s="224">
        <f>SUM(X2:X91)</f>
        <v/>
      </c>
      <c r="Y92" s="224">
        <f>SUM(Y78:Y91)</f>
        <v/>
      </c>
      <c r="Z92" s="224">
        <f>SUM(Z78:Z91)</f>
        <v/>
      </c>
      <c r="AA92" s="224">
        <f>SUM(AA2:AA91)</f>
        <v/>
      </c>
      <c r="AB92" s="224">
        <f>SUM(AB2:AB91)</f>
        <v/>
      </c>
      <c r="AC92" s="224">
        <f>SUM(AC2:AC91)</f>
        <v/>
      </c>
      <c r="AD92" s="224">
        <f>SUM(AD2:AD91)</f>
        <v/>
      </c>
      <c r="AE92" s="224">
        <f>SUM(AE78:AE91)</f>
        <v/>
      </c>
      <c r="AF92" s="224">
        <f>SUM(AF2:AF91)</f>
        <v/>
      </c>
      <c r="AG92" s="224">
        <f>SUM(AG2:AG91)</f>
        <v/>
      </c>
      <c r="AH92" s="224">
        <f>SUM(AH2:AH91)</f>
        <v/>
      </c>
      <c r="AI92" s="224">
        <f>SUM(AI2:AI91)</f>
        <v/>
      </c>
      <c r="AJ92" s="224">
        <f>SUM(AJ2:AJ91)</f>
        <v/>
      </c>
      <c r="AK92" s="224">
        <f>SUM(AK2:AK91)</f>
        <v/>
      </c>
      <c r="AL92" s="224">
        <f>SUM(AL2:AL91)</f>
        <v/>
      </c>
      <c r="AM92" s="224">
        <f>SUM(AM2:AM91)</f>
        <v/>
      </c>
      <c r="AN92" s="224">
        <f>SUM(AN2:AN91)</f>
        <v/>
      </c>
      <c r="AO92" s="224">
        <f>SUM(AO2:AO91)</f>
        <v/>
      </c>
      <c r="AP92" s="224">
        <f>SUM(AP2:AP91)</f>
        <v/>
      </c>
      <c r="AQ92" s="224">
        <f>SUM(AQ2:AQ91)</f>
        <v/>
      </c>
      <c r="AR92" s="224">
        <f>SUM(AR2:AR91)</f>
        <v/>
      </c>
      <c r="AS92" s="224">
        <f>SUM(AS78:AS91)</f>
        <v/>
      </c>
      <c r="AT92" s="224">
        <f>SUM(AT2:AT91)</f>
        <v/>
      </c>
      <c r="AU92" s="224">
        <f>SUM(AU2:AU91)</f>
        <v/>
      </c>
      <c r="AV92" s="224">
        <f>SUM(AV2:AV91)</f>
        <v/>
      </c>
      <c r="AW92" s="224">
        <f>SUM(AW2:AW91)</f>
        <v/>
      </c>
      <c r="AX92" s="224">
        <f>SUM(AX2:AX91)</f>
        <v/>
      </c>
      <c r="AY92" s="224">
        <f>SUM(AY2:AY91)</f>
        <v/>
      </c>
      <c r="AZ92" s="224">
        <f>SUM(AZ2:AZ91)</f>
        <v/>
      </c>
      <c r="BA92" s="224">
        <f>SUM(BA2:BA91)</f>
        <v/>
      </c>
      <c r="BB92" s="224">
        <f>SUM(BB2:BB91)</f>
        <v/>
      </c>
      <c r="BC92" s="224">
        <f>SUM(BC2:BC91)</f>
        <v/>
      </c>
      <c r="BD92" s="224">
        <f>SUM(BD2:BD91)</f>
        <v/>
      </c>
      <c r="BE92" s="196" t="n"/>
      <c r="BF92" s="224">
        <f>SUM(BF2:BF91)</f>
        <v/>
      </c>
      <c r="BG92" s="224">
        <f>SUM(BG78:BG91)</f>
        <v/>
      </c>
      <c r="BH92" s="224">
        <f>SUM(BH2:BH91)</f>
        <v/>
      </c>
      <c r="BI92" s="224">
        <f>SUM(BI2:BI91)</f>
        <v/>
      </c>
      <c r="BJ92" s="224">
        <f>SUM(BJ2:BJ91)</f>
        <v/>
      </c>
      <c r="BK92" s="224">
        <f>SUM(BK2:BK91)</f>
        <v/>
      </c>
      <c r="BL92" s="224">
        <f>SUM(BL2:BL91)</f>
        <v/>
      </c>
      <c r="BM92" s="224">
        <f>SUM(BM2:BM91)</f>
        <v/>
      </c>
      <c r="BN92" s="224">
        <f>SUM(BN2:BN91)</f>
        <v/>
      </c>
      <c r="BO92" s="224">
        <f>SUM(BO2:BO91)</f>
        <v/>
      </c>
      <c r="BP92" s="224">
        <f>SUM(BP2:BP91)</f>
        <v/>
      </c>
      <c r="BQ92" s="224">
        <f>SUM(BQ2:BQ91)</f>
        <v/>
      </c>
      <c r="BR92" s="224">
        <f>SUM(BR2:BR91)</f>
        <v/>
      </c>
      <c r="BS92" s="224">
        <f>SUM(BS2:BS91)</f>
        <v/>
      </c>
      <c r="BT92" s="224">
        <f>SUM(BT2:BT91)</f>
        <v/>
      </c>
      <c r="BU92" s="224">
        <f>SUM(BU2:BU91)</f>
        <v/>
      </c>
      <c r="BV92" s="224">
        <f>SUM(BV2:BV91)</f>
        <v/>
      </c>
      <c r="BW92" s="224">
        <f>SUM(BW2:BW91)</f>
        <v/>
      </c>
      <c r="BX92" s="224">
        <f>SUM(BX2:BX91)</f>
        <v/>
      </c>
      <c r="BY92" s="224">
        <f>SUM(BY2:BY91)</f>
        <v/>
      </c>
      <c r="BZ92" s="224">
        <f>SUM(BZ2:BZ91)</f>
        <v/>
      </c>
      <c r="CA92" s="224">
        <f>SUM(CA2:CA91)</f>
        <v/>
      </c>
      <c r="CB92" s="224">
        <f>SUM(CB2:CB91)</f>
        <v/>
      </c>
      <c r="CC92" s="224">
        <f>SUM(CC2:CC91)</f>
        <v/>
      </c>
      <c r="CD92" s="224">
        <f>SUM(CD2:CD91)</f>
        <v/>
      </c>
      <c r="CE92" s="224">
        <f>SUM(CE2:CE91)</f>
        <v/>
      </c>
      <c r="CF92" s="224">
        <f>SUM(CF2:CF91)</f>
        <v/>
      </c>
      <c r="CG92" s="224">
        <f>SUM(CG2:CG91)</f>
        <v/>
      </c>
      <c r="CH92" s="224">
        <f>SUM(CH2:CH91)</f>
        <v/>
      </c>
      <c r="CI92" s="224">
        <f>SUM(CI2:CI91)</f>
        <v/>
      </c>
      <c r="CJ92" s="224">
        <f>SUM(CJ2:CJ91)</f>
        <v/>
      </c>
      <c r="CK92" s="224">
        <f>SUM(CK2:CK91)</f>
        <v/>
      </c>
      <c r="CL92" s="224">
        <f>SUM(CL2:CL91)</f>
        <v/>
      </c>
      <c r="CM92" s="224">
        <f>SUM(CM2:CM91)</f>
        <v/>
      </c>
      <c r="CN92" s="224">
        <f>SUM(CN2:CN91)</f>
        <v/>
      </c>
      <c r="CO92" s="224">
        <f>SUM(CO2:CO91)</f>
        <v/>
      </c>
      <c r="CP92" s="224">
        <f>SUM(CP2:CP91)</f>
        <v/>
      </c>
      <c r="CQ92" s="224">
        <f>SUM(CQ2:CQ91)</f>
        <v/>
      </c>
      <c r="CR92" s="224">
        <f>SUM(CR2:CR91)</f>
        <v/>
      </c>
      <c r="CS92" s="224">
        <f>SUM(CS2:CS91)</f>
        <v/>
      </c>
      <c r="CT92" s="224">
        <f>SUM(CT2:CT91)</f>
        <v/>
      </c>
      <c r="CU92" s="224">
        <f>SUM(CU2:CU91)</f>
        <v/>
      </c>
      <c r="CV92" s="224">
        <f>SUM(CV2:CV91)</f>
        <v/>
      </c>
      <c r="CW92" s="224">
        <f>SUM(CW2:CW91)</f>
        <v/>
      </c>
      <c r="CX92" s="224">
        <f>SUM(CX2:CX91)</f>
        <v/>
      </c>
      <c r="CY92" s="224">
        <f>SUM(CY2:CY91)</f>
        <v/>
      </c>
      <c r="CZ92" s="224">
        <f>SUM(CZ2:CZ91)</f>
        <v/>
      </c>
      <c r="DA92" s="224">
        <f>SUM(DA78:DA91)</f>
        <v/>
      </c>
      <c r="DB92" s="224">
        <f>SUM(DB2:DB91)</f>
        <v/>
      </c>
      <c r="DC92" s="224">
        <f>SUM(DC2:DC91)</f>
        <v/>
      </c>
      <c r="DD92" s="224">
        <f>SUM(DD2:DD91)</f>
        <v/>
      </c>
      <c r="DE92" s="224">
        <f>SUM(DE2:DE91)</f>
        <v/>
      </c>
      <c r="DF92" s="224">
        <f>SUM(DF2:DF91)</f>
        <v/>
      </c>
      <c r="DG92" s="224">
        <f>SUM(DG2:DG91)</f>
        <v/>
      </c>
      <c r="DH92" s="224">
        <f>SUM(DH2:DH91)</f>
        <v/>
      </c>
      <c r="DI92" s="224">
        <f>SUM(DI2:DI91)</f>
        <v/>
      </c>
      <c r="DJ92" s="224">
        <f>SUM(DJ2:DJ91)</f>
        <v/>
      </c>
      <c r="DK92" s="224">
        <f>SUM(DK78:DK91)</f>
        <v/>
      </c>
      <c r="DL92" s="224">
        <f>SUM(DL78:DL91)</f>
        <v/>
      </c>
      <c r="DM92" s="224">
        <f>SUM(DM2:DM91)</f>
        <v/>
      </c>
      <c r="DN92" s="224">
        <f>SUM(DN2:DN91)</f>
        <v/>
      </c>
      <c r="DO92" s="224">
        <f>SUM(DO2:DO91)</f>
        <v/>
      </c>
      <c r="DP92" s="224">
        <f>SUM(DP2:DP91)</f>
        <v/>
      </c>
      <c r="DQ92" s="224">
        <f>SUM(DQ2:DQ91)</f>
        <v/>
      </c>
      <c r="DR92" s="224">
        <f>SUM(DR2:DR91)</f>
        <v/>
      </c>
      <c r="DS92" s="224">
        <f>SUM(DS78:DS91)</f>
        <v/>
      </c>
      <c r="DT92" s="224">
        <f>SUM(DT2:DT91)</f>
        <v/>
      </c>
      <c r="DU92" s="224">
        <f>SUM(DU78:DU91)</f>
        <v/>
      </c>
      <c r="DV92" s="224">
        <f>SUM(DV2:DV91)</f>
        <v/>
      </c>
      <c r="DW92" s="224">
        <f>SUM(DW2:DW91)</f>
        <v/>
      </c>
      <c r="DX92" s="224">
        <f>SUM(DX2:DX91)</f>
        <v/>
      </c>
      <c r="DY92" s="224">
        <f>SUM(DY2:DY91)</f>
        <v/>
      </c>
      <c r="DZ92" s="224">
        <f>SUM(DZ2:DZ91)</f>
        <v/>
      </c>
      <c r="EA92" s="224">
        <f>SUM(EA2:EA91)</f>
        <v/>
      </c>
      <c r="EB92" s="224">
        <f>SUM(EB2:EB91)</f>
        <v/>
      </c>
      <c r="EC92" s="224">
        <f>SUM(EC2:EC91)</f>
        <v/>
      </c>
      <c r="ED92" s="224">
        <f>SUM(ED2:ED91)</f>
        <v/>
      </c>
      <c r="EE92" s="224">
        <f>SUM(EE2:EE91)</f>
        <v/>
      </c>
      <c r="EF92" s="224">
        <f>SUM(EF2:EF91)</f>
        <v/>
      </c>
      <c r="EG92" s="224">
        <f>SUM(EG2:EG91)</f>
        <v/>
      </c>
      <c r="EH92" s="224">
        <f>SUM(EH2:EH91)</f>
        <v/>
      </c>
      <c r="EI92" s="224">
        <f>SUM(EI2:EI91)</f>
        <v/>
      </c>
      <c r="EJ92" s="224">
        <f>SUM(EJ2:EJ91)</f>
        <v/>
      </c>
      <c r="EK92" s="224">
        <f>SUM(EK2:EK91)</f>
        <v/>
      </c>
      <c r="EL92" s="224">
        <f>SUM(EL78:EL91)</f>
        <v/>
      </c>
      <c r="EM92" s="224">
        <f>SUM(EM78:EM91)</f>
        <v/>
      </c>
      <c r="EN92" s="224">
        <f>SUM(EN78:EN91)</f>
        <v/>
      </c>
      <c r="EO92" s="224">
        <f>SUM(EO2:EO91)</f>
        <v/>
      </c>
      <c r="EP92" s="224">
        <f>SUM(EP2:EP91)</f>
        <v/>
      </c>
      <c r="EQ92" s="224">
        <f>SUM(EQ2:EQ91)</f>
        <v/>
      </c>
      <c r="ER92" s="224">
        <f>SUM(ER2:ER91)</f>
        <v/>
      </c>
      <c r="ES92" s="224">
        <f>SUM(ES2:ES91)</f>
        <v/>
      </c>
      <c r="ET92" s="224">
        <f>SUM(ET2:ET91)</f>
        <v/>
      </c>
      <c r="EU92" s="224">
        <f>SUM(EU2:EU91)</f>
        <v/>
      </c>
      <c r="EV92" s="224">
        <f>SUM(EV2:EV91)</f>
        <v/>
      </c>
      <c r="EW92" s="224">
        <f>SUM(EW2:EW91)</f>
        <v/>
      </c>
      <c r="EX92" s="224">
        <f>SUM(EX2:EX91)</f>
        <v/>
      </c>
      <c r="EY92" s="224">
        <f>SUM(EY2:EY91)</f>
        <v/>
      </c>
      <c r="EZ92" s="224">
        <f>SUM(EZ2:EZ91)</f>
        <v/>
      </c>
      <c r="FA92" s="224">
        <f>SUM(FA2:FA91)</f>
        <v/>
      </c>
      <c r="FB92" s="224">
        <f>SUM(FB2:FB91)</f>
        <v/>
      </c>
      <c r="FC92" s="224">
        <f>SUM(FC2:FC91)</f>
        <v/>
      </c>
      <c r="FD92" s="224">
        <f>SUM(FD2:FD91)</f>
        <v/>
      </c>
      <c r="FE92" s="224">
        <f>SUM(FE2:FE91)</f>
        <v/>
      </c>
      <c r="FF92" s="224">
        <f>SUM(FF2:FF91)</f>
        <v/>
      </c>
      <c r="FG92" s="224">
        <f>SUM(FG2:FG91)</f>
        <v/>
      </c>
      <c r="FH92" s="224">
        <f>SUM(FH2:FH91)</f>
        <v/>
      </c>
      <c r="FI92" s="224">
        <f>SUM(FI2:FI91)</f>
        <v/>
      </c>
      <c r="FJ92" s="224">
        <f>SUM(FJ77:FJ91)</f>
        <v/>
      </c>
      <c r="FK92" s="224">
        <f>SUM(FK2:FK91)</f>
        <v/>
      </c>
      <c r="FL92" s="224">
        <f>SUM(FL2:FL91)</f>
        <v/>
      </c>
      <c r="FM92" s="224">
        <f>SUM(FM2:FM91)</f>
        <v/>
      </c>
      <c r="FN92" s="224">
        <f>SUM(FN2:FN91)</f>
        <v/>
      </c>
      <c r="FO92" s="224">
        <f>SUM(FO2:FO91)</f>
        <v/>
      </c>
      <c r="FP92" s="224">
        <f>SUM(FP2:FP91)</f>
        <v/>
      </c>
      <c r="FQ92" s="224">
        <f>SUM(FQ2:FQ91)</f>
        <v/>
      </c>
      <c r="FR92" s="224">
        <f>SUM(FR2:FR91)</f>
        <v/>
      </c>
      <c r="FS92" s="224">
        <f>SUM(FS2:FS91)</f>
        <v/>
      </c>
      <c r="FT92" s="224">
        <f>SUM(FT2:FT91)</f>
        <v/>
      </c>
      <c r="FU92" s="224">
        <f>SUM(FU2:FU91)</f>
        <v/>
      </c>
      <c r="FV92" s="224">
        <f>SUM(FV2:FV91)</f>
        <v/>
      </c>
      <c r="FW92" s="224">
        <f>SUM(FW2:FW91)</f>
        <v/>
      </c>
      <c r="FX92" s="224">
        <f>SUM(FX2:FX91)</f>
        <v/>
      </c>
      <c r="FY92" s="224">
        <f>SUM(FY78:FY91)</f>
        <v/>
      </c>
      <c r="FZ92" s="224">
        <f>SUM(FZ2:FZ91)</f>
        <v/>
      </c>
      <c r="GA92" s="224">
        <f>SUM(GA2:GA91)</f>
        <v/>
      </c>
      <c r="GB92" s="224">
        <f>SUM(GB2:GB91)</f>
        <v/>
      </c>
      <c r="GC92" s="224">
        <f>SUM(GC2:GC91)</f>
        <v/>
      </c>
      <c r="GD92" s="224">
        <f>SUM(GD78:GD91)</f>
        <v/>
      </c>
      <c r="GE92" s="224">
        <f>SUM(GE78:GE91)</f>
        <v/>
      </c>
      <c r="GF92" s="224">
        <f>SUM(GF78:GF91)</f>
        <v/>
      </c>
      <c r="GG92" s="224">
        <f>SUM(GG2:GG91)</f>
        <v/>
      </c>
      <c r="GH92" s="224">
        <f>SUM(GH2:GH91)</f>
        <v/>
      </c>
      <c r="GI92" s="224">
        <f>SUM(GI2:GI91)</f>
        <v/>
      </c>
      <c r="GJ92" s="224">
        <f>SUM(GJ2:GJ91)</f>
        <v/>
      </c>
      <c r="GK92" s="224">
        <f>SUM(GK2:GK91)</f>
        <v/>
      </c>
      <c r="GL92" s="224">
        <f>SUM(GL2:GL91)</f>
        <v/>
      </c>
      <c r="GM92" s="224">
        <f>SUM(GM78:GM91)</f>
        <v/>
      </c>
      <c r="GN92" s="224">
        <f>SUM(GN78:GN91)</f>
        <v/>
      </c>
      <c r="GO92" s="224">
        <f>SUM(GO2:GO91)</f>
        <v/>
      </c>
      <c r="GP92" s="224">
        <f>SUM(GP2:GP91)</f>
        <v/>
      </c>
      <c r="GQ92" s="224">
        <f>SUM(GQ2:GQ91)</f>
        <v/>
      </c>
      <c r="GR92" s="224">
        <f>SUM(GR2:GR91)</f>
        <v/>
      </c>
      <c r="GS92" s="224">
        <f>SUM(GS2:GS91)</f>
        <v/>
      </c>
      <c r="GT92" s="224">
        <f>SUM(F92:GS92)</f>
        <v/>
      </c>
      <c r="GU92" s="186">
        <f>E92-GT92</f>
        <v/>
      </c>
      <c r="GV92" s="186" t="n"/>
    </row>
    <row r="93" ht="18.95" customHeight="1" thickBot="1">
      <c r="A93" s="5" t="n"/>
      <c r="BE93" s="224">
        <f>SUM(BE2:BE92)</f>
        <v/>
      </c>
      <c r="CC93" s="36" t="n"/>
      <c r="CD93" s="36" t="n"/>
      <c r="CE93" s="36" t="n"/>
      <c r="CI93" s="36" t="n"/>
      <c r="CJ93" s="36" t="n"/>
      <c r="CK93" s="36" t="n"/>
      <c r="CL93" s="36" t="n"/>
      <c r="CM93" s="36" t="n"/>
    </row>
    <row r="94" ht="18.95" customHeight="1">
      <c r="A94" s="5" t="n"/>
    </row>
    <row r="95" ht="18.95" customHeight="1">
      <c r="A95" s="5" t="n"/>
    </row>
    <row r="96" ht="18.95" customHeight="1"/>
    <row r="97" ht="18.95" customHeight="1"/>
    <row r="98" ht="18.95" customHeight="1"/>
    <row r="99" ht="18.95" customHeight="1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tabColor rgb="FFCCFFCC"/>
    <outlinePr summaryBelow="1" summaryRight="1"/>
    <pageSetUpPr/>
  </sheetPr>
  <dimension ref="A1:DN77"/>
  <sheetViews>
    <sheetView zoomScale="85" zoomScaleNormal="85" zoomScalePageLayoutView="85" workbookViewId="0">
      <pane xSplit="5" ySplit="1" topLeftCell="CZ40" activePane="bottomRight" state="frozen"/>
      <selection pane="topRight" activeCell="F1" sqref="F1"/>
      <selection pane="bottomLeft" activeCell="A2" sqref="A2"/>
      <selection pane="bottomRight" activeCell="C1" sqref="C1"/>
    </sheetView>
  </sheetViews>
  <sheetFormatPr baseColWidth="8" defaultColWidth="8.85546875" defaultRowHeight="15"/>
  <cols>
    <col width="11.42578125" bestFit="1" customWidth="1" min="1" max="1"/>
    <col width="12.140625" customWidth="1" min="2" max="2"/>
    <col width="55" customWidth="1" style="70" min="3" max="3"/>
    <col width="12.140625" customWidth="1" min="4" max="4"/>
    <col width="15.85546875" customWidth="1" min="5" max="23"/>
    <col width="13.42578125" customWidth="1" min="24" max="26"/>
    <col width="15.85546875" customWidth="1" min="27" max="28"/>
    <col width="13.42578125" customWidth="1" min="29" max="36"/>
    <col width="15.85546875" customWidth="1" min="37" max="37"/>
    <col width="13.42578125" customWidth="1" min="38" max="40"/>
    <col width="15.85546875" customWidth="1" min="41" max="42"/>
    <col width="13.42578125" customWidth="1" min="43" max="58"/>
    <col width="15.140625" customWidth="1" min="59" max="59"/>
    <col width="13.42578125" customWidth="1" min="60" max="116"/>
    <col width="13" customWidth="1" min="117" max="117"/>
    <col width="15.42578125" customWidth="1" min="118" max="118"/>
  </cols>
  <sheetData>
    <row r="1" ht="65.25" customHeight="1">
      <c r="A1" s="249" t="inlineStr">
        <is>
          <t xml:space="preserve">  </t>
        </is>
      </c>
      <c r="B1" s="250" t="inlineStr">
        <is>
          <t xml:space="preserve">Posting Date </t>
        </is>
      </c>
      <c r="C1" s="130" t="inlineStr">
        <is>
          <t xml:space="preserve">FedEx Invoice# </t>
        </is>
      </c>
      <c r="D1" s="251" t="inlineStr">
        <is>
          <t>Invoice Date</t>
        </is>
      </c>
      <c r="E1" s="252" t="inlineStr">
        <is>
          <t>Invoice Amount</t>
        </is>
      </c>
      <c r="F1" s="253" t="inlineStr">
        <is>
          <t>A125 Dev, PreEVT2</t>
        </is>
      </c>
      <c r="G1" s="253" t="inlineStr">
        <is>
          <t>B625 MU ADDB</t>
        </is>
      </c>
      <c r="H1" s="134" t="inlineStr">
        <is>
          <t>BF2 POWER</t>
        </is>
      </c>
      <c r="I1" s="134" t="inlineStr">
        <is>
          <t>B532 MAHI EMC</t>
        </is>
      </c>
      <c r="J1" s="134" t="inlineStr">
        <is>
          <t>BA6B9C8 BENMULATOR</t>
        </is>
      </c>
      <c r="K1" s="134" t="inlineStr">
        <is>
          <t>BA6BXCX MEDICORE</t>
        </is>
      </c>
      <c r="L1" s="134" t="inlineStr">
        <is>
          <t>D3y Optical Card</t>
        </is>
      </c>
      <c r="M1" s="134" t="inlineStr">
        <is>
          <t>D7x D3y Display</t>
        </is>
      </c>
      <c r="N1" s="134" t="inlineStr">
        <is>
          <t>D8X Audio</t>
        </is>
      </c>
      <c r="O1" s="134" t="inlineStr">
        <is>
          <t>D8X D3Y BASEBOARD</t>
        </is>
      </c>
      <c r="P1" s="134" t="inlineStr">
        <is>
          <t xml:space="preserve">D8x D3y Charger </t>
        </is>
      </c>
      <c r="Q1" s="134" t="inlineStr">
        <is>
          <t>DA8BX D3Y CHIPSET</t>
        </is>
      </c>
      <c r="R1" s="134" t="inlineStr">
        <is>
          <t>D8x Optical, Proto1</t>
        </is>
      </c>
      <c r="S1" s="134" t="inlineStr">
        <is>
          <t>D38 E75 Breakout board</t>
        </is>
      </c>
      <c r="T1" s="134" t="inlineStr">
        <is>
          <t>D67 Dev, Proto2</t>
        </is>
      </c>
      <c r="U1" s="134" t="inlineStr">
        <is>
          <t>E5 IF  JigglyPuff</t>
        </is>
      </c>
      <c r="V1" s="134" t="inlineStr">
        <is>
          <t>E5 IF MLB DROWZEE</t>
        </is>
      </c>
      <c r="W1" s="134" t="inlineStr">
        <is>
          <t>E5 IF VCM EEVEE</t>
        </is>
      </c>
      <c r="X1" s="134" t="inlineStr">
        <is>
          <t>EA9B9 ASTRAPE</t>
        </is>
      </c>
      <c r="Y1" s="134" t="inlineStr">
        <is>
          <t>EA9B1 Trex</t>
        </is>
      </c>
      <c r="Z1" s="134" t="inlineStr">
        <is>
          <t>EA1B2C6 DOUBLE WIDE</t>
        </is>
      </c>
      <c r="AA1" s="134" t="inlineStr">
        <is>
          <t>E1000 Cougar Pulsar, Proto2</t>
        </is>
      </c>
      <c r="AB1" s="134" t="inlineStr">
        <is>
          <t>JA4B0C7 MLB B</t>
        </is>
      </c>
      <c r="AC1" s="134" t="inlineStr">
        <is>
          <t>JA4B0C9 Audio</t>
        </is>
      </c>
      <c r="AD1" s="134" t="inlineStr">
        <is>
          <t>JA4B0C9 Sensors and IR</t>
        </is>
      </c>
      <c r="AE1" s="134" t="inlineStr">
        <is>
          <t>J410 Chipset</t>
        </is>
      </c>
      <c r="AF1" s="134" t="inlineStr">
        <is>
          <t>JA4B1C0 DEV</t>
        </is>
      </c>
      <c r="AG1" s="134" t="inlineStr">
        <is>
          <t>J410 Si Char RR</t>
        </is>
      </c>
      <c r="AH1" s="134" t="inlineStr">
        <is>
          <t>JA4B1C0 Speaker Max</t>
        </is>
      </c>
      <c r="AI1" s="134" t="inlineStr">
        <is>
          <t>J410 Viper Dog</t>
        </is>
      </c>
      <c r="AJ1" s="134" t="inlineStr">
        <is>
          <t>JA4B9C0 AUDIO</t>
        </is>
      </c>
      <c r="AK1" s="134" t="inlineStr">
        <is>
          <t>J490 Chipset</t>
        </is>
      </c>
      <c r="AL1" s="134" t="inlineStr">
        <is>
          <t>JA4B9C0 DEV</t>
        </is>
      </c>
      <c r="AM1" s="134" t="inlineStr">
        <is>
          <t>J490 SENSOR</t>
        </is>
      </c>
      <c r="AN1" s="134" t="inlineStr">
        <is>
          <t>JA5BXC7 DUSTER ACE3 LITE</t>
        </is>
      </c>
      <c r="AO1" s="134" t="inlineStr">
        <is>
          <t>J717 Cam Bors Card</t>
        </is>
      </c>
      <c r="AP1" s="134" t="inlineStr">
        <is>
          <t>J720 Cougar Dig</t>
        </is>
      </c>
      <c r="AQ1" s="134" t="inlineStr">
        <is>
          <t>RA4BXC8 DEV</t>
        </is>
      </c>
      <c r="AR1" s="134" t="inlineStr">
        <is>
          <t>TA3B0C6 LINT</t>
        </is>
      </c>
      <c r="AS1" s="134" t="inlineStr">
        <is>
          <t xml:space="preserve"> TA3B0C6 Syphynx LLT</t>
        </is>
      </c>
      <c r="AT1" s="134" t="inlineStr">
        <is>
          <t xml:space="preserve">TA3B4C8 CHANNING BU </t>
        </is>
      </c>
      <c r="AU1" s="134" t="inlineStr">
        <is>
          <t>TA3B4C8 Pelican Creek</t>
        </is>
      </c>
      <c r="AV1" s="134" t="inlineStr">
        <is>
          <t>TA3B5C9 TOUCAN</t>
        </is>
      </c>
      <c r="AW1" s="254" t="inlineStr">
        <is>
          <t>TA4B2C8 Sentinel</t>
        </is>
      </c>
      <c r="AX1" s="134" t="inlineStr">
        <is>
          <t>TA8B4C1 CERSEI</t>
        </is>
      </c>
      <c r="AY1" s="134" t="inlineStr">
        <is>
          <t>TA8B4C1 CLEO</t>
        </is>
      </c>
      <c r="AZ1" s="134" t="inlineStr">
        <is>
          <t>T841 Clover</t>
        </is>
      </c>
      <c r="BA1" s="134" t="inlineStr">
        <is>
          <t>T841 Colima</t>
        </is>
      </c>
      <c r="BB1" s="134" t="inlineStr">
        <is>
          <t>T841 Corvus,</t>
        </is>
      </c>
      <c r="BC1" s="134" t="inlineStr">
        <is>
          <t>T841 COPPERHEAD</t>
        </is>
      </c>
      <c r="BD1" s="134" t="inlineStr">
        <is>
          <t>TA8B4C1 CRUX</t>
        </is>
      </c>
      <c r="BE1" s="134" t="inlineStr">
        <is>
          <t>T841 DUNLIN</t>
        </is>
      </c>
      <c r="BF1" s="134" t="inlineStr">
        <is>
          <t>TA8B4C1 ISHTAR</t>
        </is>
      </c>
      <c r="BG1" s="134" t="inlineStr">
        <is>
          <t>TA8B4C1 LLT L BOARD</t>
        </is>
      </c>
      <c r="BH1" s="134" t="inlineStr">
        <is>
          <t>TA8B4C1 LLT SUMMER 2022</t>
        </is>
      </c>
      <c r="BI1" s="134" t="inlineStr">
        <is>
          <t>TA8B4C1 LLT FALL 2022</t>
        </is>
      </c>
      <c r="BJ1" s="134" t="inlineStr">
        <is>
          <t>TA8B4C1 LIBRA</t>
        </is>
      </c>
      <c r="BK1" s="134" t="inlineStr">
        <is>
          <t>TA8B4C1 LYCHEE</t>
        </is>
      </c>
      <c r="BL1" s="134" t="inlineStr">
        <is>
          <t>TA8B4C1 LYRA</t>
        </is>
      </c>
      <c r="BM1" s="134" t="inlineStr">
        <is>
          <t>T841 Okinawa</t>
        </is>
      </c>
      <c r="BN1" s="134" t="inlineStr">
        <is>
          <t>TA1B0C2D3 Olympus</t>
        </is>
      </c>
      <c r="BO1" s="134" t="inlineStr">
        <is>
          <t>TA8B4C1 PERSIMMON</t>
        </is>
      </c>
      <c r="BP1" s="134" t="inlineStr">
        <is>
          <t>T841 Phanpy O</t>
        </is>
      </c>
      <c r="BQ1" s="134" t="inlineStr">
        <is>
          <t>TA8B4C1 RA DEV2</t>
        </is>
      </c>
      <c r="BR1" s="134" t="inlineStr">
        <is>
          <t>TA9B3C6 Blazar</t>
        </is>
      </c>
      <c r="BS1" s="134" t="inlineStr">
        <is>
          <t>T995 Tamba</t>
        </is>
      </c>
      <c r="BT1" s="134" t="inlineStr">
        <is>
          <t>T1023 Echo</t>
        </is>
      </c>
      <c r="BU1" s="134" t="inlineStr">
        <is>
          <t>T1023 Leto</t>
        </is>
      </c>
      <c r="BV1" s="134" t="inlineStr">
        <is>
          <t>T1023 Mercury</t>
        </is>
      </c>
      <c r="BW1" s="134" t="inlineStr">
        <is>
          <t>TA1B0C2D3 Sunstone</t>
        </is>
      </c>
      <c r="BX1" s="134" t="inlineStr">
        <is>
          <t>TA1B0C9D6 Lyra</t>
        </is>
      </c>
      <c r="BY1" s="134" t="inlineStr">
        <is>
          <t>T1252 Interposer Combo</t>
        </is>
      </c>
      <c r="BZ1" s="254" t="inlineStr">
        <is>
          <t>TA2B3C4D5 ARCO</t>
        </is>
      </c>
      <c r="CA1" s="134" t="inlineStr">
        <is>
          <t>TA6B5C0D2 MLB</t>
        </is>
      </c>
      <c r="CB1" s="134" t="inlineStr">
        <is>
          <t>X490 Camera</t>
        </is>
      </c>
      <c r="CC1" s="254" t="inlineStr">
        <is>
          <t>X1230 base, Proto3.5</t>
        </is>
      </c>
      <c r="CD1" s="254" t="inlineStr">
        <is>
          <t>XA1B2C3D0 DEBUG DVT</t>
        </is>
      </c>
      <c r="CE1" s="254" t="inlineStr">
        <is>
          <t>XA1B2C3D0 IPD</t>
        </is>
      </c>
      <c r="CF1" s="134" t="inlineStr">
        <is>
          <t>XA1B2C3D0 MLB DVT</t>
        </is>
      </c>
      <c r="CG1" s="134" t="inlineStr">
        <is>
          <t>X1761 MLB BRG</t>
        </is>
      </c>
      <c r="CH1" s="134" t="inlineStr">
        <is>
          <t>X1761 MLB R</t>
        </is>
      </c>
      <c r="CI1" s="134" t="inlineStr">
        <is>
          <t>X2281 WAV</t>
        </is>
      </c>
      <c r="CJ1" s="254" t="inlineStr">
        <is>
          <t>XA2B3C5D6EC DEV</t>
        </is>
      </c>
      <c r="CK1" s="254" t="inlineStr">
        <is>
          <t>XA2B3C5D6Ec LIL LOCUST</t>
        </is>
      </c>
      <c r="CL1" s="254" t="inlineStr">
        <is>
          <t>XA2B3C5D6Ec LIL ADAM</t>
        </is>
      </c>
      <c r="CM1" s="254" t="inlineStr">
        <is>
          <t>XA2B3C5D6Ec LIL LAGUNA</t>
        </is>
      </c>
      <c r="CN1" s="254" t="inlineStr">
        <is>
          <t>X2357 Puck EVT</t>
        </is>
      </c>
      <c r="CO1" s="134" t="inlineStr">
        <is>
          <t>XA2B4C1D1 2G SPAD</t>
        </is>
      </c>
      <c r="CP1" s="134" t="inlineStr">
        <is>
          <t>XA2B4C1D1 CARPO DEBUG</t>
        </is>
      </c>
      <c r="CQ1" s="134" t="inlineStr">
        <is>
          <t>XA2B4C1D1 CARPO PERFORMANCE #2</t>
        </is>
      </c>
      <c r="CR1" s="134" t="inlineStr">
        <is>
          <t>X2411 Leda Debug</t>
        </is>
      </c>
      <c r="CS1" s="134" t="inlineStr">
        <is>
          <t>XA2B4C1D1 RF BRIDGE</t>
        </is>
      </c>
      <c r="CT1" s="134" t="inlineStr">
        <is>
          <t>XA2B4C1D1 RF DEV</t>
        </is>
      </c>
      <c r="CU1" s="134" t="inlineStr">
        <is>
          <t>XA2B4C1D1 RFEB3</t>
        </is>
      </c>
      <c r="CV1" s="254" t="inlineStr">
        <is>
          <t>XA2B5C4D0 DC DORA</t>
        </is>
      </c>
      <c r="CW1" s="254" t="inlineStr">
        <is>
          <t>XA2B6C6D2 P0</t>
        </is>
      </c>
      <c r="CX1" s="134" t="inlineStr">
        <is>
          <t>XA2B7C0D3 EC FCM DIDGERIDOO</t>
        </is>
      </c>
      <c r="CY1" s="134" t="inlineStr">
        <is>
          <t>XA2B7C0D3 EC FCM BOURBON</t>
        </is>
      </c>
      <c r="CZ1" s="134" t="inlineStr">
        <is>
          <t>XA2B7C0D3 NFC</t>
        </is>
      </c>
      <c r="DA1" s="134" t="inlineStr">
        <is>
          <t>XA2B7C1D7 Carrier</t>
        </is>
      </c>
      <c r="DB1" s="134" t="inlineStr">
        <is>
          <t>XA2B7C1D7 RF DEV3</t>
        </is>
      </c>
      <c r="DC1" s="254" t="inlineStr">
        <is>
          <t>XA2B9C4D0 ACOUSTICS</t>
        </is>
      </c>
      <c r="DD1" s="254" t="inlineStr">
        <is>
          <t>X2950 NFC</t>
        </is>
      </c>
      <c r="DE1" s="254" t="inlineStr">
        <is>
          <t>X3103 Coronet</t>
        </is>
      </c>
      <c r="DF1" s="134" t="inlineStr">
        <is>
          <t>XA3B1C0D3 EC BMU</t>
        </is>
      </c>
      <c r="DG1" s="134" t="inlineStr">
        <is>
          <t>XA3B1C0D3 EC KOKO</t>
        </is>
      </c>
      <c r="DH1" s="134" t="inlineStr">
        <is>
          <t>XA3B1C0D3 EEC SONNET</t>
        </is>
      </c>
      <c r="DI1" s="134" t="inlineStr">
        <is>
          <t>XA3B1C0D3 SUNSTONE</t>
        </is>
      </c>
      <c r="DJ1" s="134" t="inlineStr">
        <is>
          <t>X3103 Test Lait</t>
        </is>
      </c>
      <c r="DK1" s="134" t="inlineStr">
        <is>
          <t>Z7 View2 MLB#6</t>
        </is>
      </c>
      <c r="DL1" s="255" t="inlineStr">
        <is>
          <t>Total Amount</t>
        </is>
      </c>
    </row>
    <row r="2" ht="18" customHeight="1">
      <c r="A2" s="137" t="n">
        <v>1</v>
      </c>
      <c r="B2" s="256" t="n">
        <v>44756</v>
      </c>
      <c r="C2" s="139" t="n">
        <v>778418960</v>
      </c>
      <c r="D2" s="240" t="n">
        <v>44721</v>
      </c>
      <c r="E2" s="257" t="n">
        <v>1773.21</v>
      </c>
      <c r="F2" s="258" t="n"/>
      <c r="G2" s="258" t="n"/>
      <c r="H2" s="259" t="n"/>
      <c r="I2" s="260" t="n">
        <v>11.37</v>
      </c>
      <c r="J2" s="259" t="n"/>
      <c r="K2" s="259" t="n"/>
      <c r="L2" s="260" t="n">
        <v>36.93</v>
      </c>
      <c r="M2" s="259" t="n"/>
      <c r="N2" s="260" t="n">
        <v>13.77</v>
      </c>
      <c r="O2" s="260" t="n">
        <v>97.98999999999999</v>
      </c>
      <c r="P2" s="259" t="n"/>
      <c r="Q2" s="259" t="n"/>
      <c r="R2" s="260" t="n">
        <v>80.93000000000001</v>
      </c>
      <c r="S2" s="259" t="n"/>
      <c r="T2" s="259" t="n"/>
      <c r="U2" s="259" t="n"/>
      <c r="V2" s="259" t="n"/>
      <c r="W2" s="259" t="n"/>
      <c r="X2" s="259" t="n"/>
      <c r="Y2" s="259" t="n"/>
      <c r="Z2" s="260" t="n">
        <v>40.64</v>
      </c>
      <c r="AA2" s="259" t="n"/>
      <c r="AB2" s="259" t="n"/>
      <c r="AC2" s="260" t="n">
        <v>47.18</v>
      </c>
      <c r="AD2" s="260" t="n">
        <v>18.25</v>
      </c>
      <c r="AE2" s="259" t="n"/>
      <c r="AF2" s="259" t="n"/>
      <c r="AG2" s="259" t="n"/>
      <c r="AH2" s="259" t="n"/>
      <c r="AI2" s="259" t="n"/>
      <c r="AJ2" s="260" t="n">
        <v>8.109999999999999</v>
      </c>
      <c r="AK2" s="260" t="n">
        <v>328.58</v>
      </c>
      <c r="AL2" s="259" t="n"/>
      <c r="AM2" s="260" t="n">
        <v>35.57</v>
      </c>
      <c r="AN2" s="260" t="n">
        <v>5.97</v>
      </c>
      <c r="AO2" s="260" t="n">
        <v>14.27</v>
      </c>
      <c r="AP2" s="259" t="n"/>
      <c r="AQ2" s="260" t="n">
        <v>13.81</v>
      </c>
      <c r="AR2" s="259" t="n"/>
      <c r="AS2" s="259" t="n"/>
      <c r="AT2" s="260" t="n">
        <v>26.25</v>
      </c>
      <c r="AU2" s="259" t="n"/>
      <c r="AV2" s="259" t="n"/>
      <c r="AW2" s="260" t="n">
        <v>42.18</v>
      </c>
      <c r="AX2" s="260" t="n">
        <v>14.97</v>
      </c>
      <c r="AY2" s="260" t="n">
        <v>33.31</v>
      </c>
      <c r="AZ2" s="259" t="n"/>
      <c r="BA2" s="259" t="n"/>
      <c r="BB2" s="259" t="n"/>
      <c r="BC2" s="259" t="n"/>
      <c r="BD2" s="260" t="n">
        <v>14.46</v>
      </c>
      <c r="BE2" s="260" t="n">
        <v>21.77</v>
      </c>
      <c r="BF2" s="260" t="n">
        <v>5.97</v>
      </c>
      <c r="BG2" s="260" t="n">
        <v>5.93</v>
      </c>
      <c r="BH2" s="260" t="n">
        <v>53.45</v>
      </c>
      <c r="BI2" s="260" t="n">
        <v>162.03</v>
      </c>
      <c r="BJ2" s="260" t="n">
        <v>19.49</v>
      </c>
      <c r="BK2" s="259" t="n"/>
      <c r="BL2" s="260" t="n">
        <v>14.26</v>
      </c>
      <c r="BM2" s="260" t="n">
        <v>18.25</v>
      </c>
      <c r="BN2" s="260" t="n">
        <v>33.24</v>
      </c>
      <c r="BO2" s="259" t="n"/>
      <c r="BP2" s="259" t="n"/>
      <c r="BQ2" s="260" t="n">
        <v>78.64</v>
      </c>
      <c r="BR2" s="260" t="n">
        <v>23.8</v>
      </c>
      <c r="BS2" s="259" t="n"/>
      <c r="BT2" s="259" t="n"/>
      <c r="BU2" s="259" t="n"/>
      <c r="BV2" s="259" t="n"/>
      <c r="BW2" s="260" t="n">
        <v>29.76</v>
      </c>
      <c r="BX2" s="260" t="n">
        <v>5.93</v>
      </c>
      <c r="BY2" s="259" t="n"/>
      <c r="BZ2" s="260" t="n">
        <v>63.01</v>
      </c>
      <c r="CA2" s="259" t="n"/>
      <c r="CB2" s="259" t="n"/>
      <c r="CC2" s="259" t="n"/>
      <c r="CD2" s="260" t="n">
        <v>10.73</v>
      </c>
      <c r="CE2" s="260" t="n">
        <v>11.37</v>
      </c>
      <c r="CF2" s="259" t="n"/>
      <c r="CG2" s="259" t="n"/>
      <c r="CH2" s="259" t="n"/>
      <c r="CI2" s="259" t="n"/>
      <c r="CJ2" s="260" t="n">
        <v>49.06</v>
      </c>
      <c r="CK2" s="259" t="n"/>
      <c r="CL2" s="260" t="n">
        <v>27.16</v>
      </c>
      <c r="CM2" s="259" t="n"/>
      <c r="CN2" s="259" t="n"/>
      <c r="CO2" s="259" t="n"/>
      <c r="CP2" s="259" t="n"/>
      <c r="CQ2" s="259" t="n"/>
      <c r="CR2" s="259" t="n"/>
      <c r="CS2" s="259" t="n"/>
      <c r="CT2" s="259" t="n"/>
      <c r="CU2" s="259" t="n"/>
      <c r="CV2" s="259" t="n"/>
      <c r="CW2" s="260" t="n">
        <v>14.33</v>
      </c>
      <c r="CX2" s="260" t="n">
        <v>11.37</v>
      </c>
      <c r="CY2" s="259" t="n"/>
      <c r="CZ2" s="260" t="n">
        <v>20.75</v>
      </c>
      <c r="DA2" s="259" t="n"/>
      <c r="DB2" s="260" t="n">
        <v>32.19</v>
      </c>
      <c r="DC2" s="259" t="n"/>
      <c r="DD2" s="259" t="n"/>
      <c r="DE2" s="259" t="n"/>
      <c r="DF2" s="260" t="n">
        <v>6.52</v>
      </c>
      <c r="DG2" s="260" t="n">
        <v>7.26</v>
      </c>
      <c r="DH2" s="260" t="n">
        <v>24.23</v>
      </c>
      <c r="DI2" s="260" t="n">
        <v>138.17</v>
      </c>
      <c r="DJ2" s="259" t="n"/>
      <c r="DK2" s="259" t="n"/>
      <c r="DL2" s="261">
        <f>SUM(F2:DI2)</f>
        <v/>
      </c>
      <c r="DM2" s="262">
        <f>E2-DL2</f>
        <v/>
      </c>
    </row>
    <row r="3" ht="18" customHeight="1">
      <c r="A3" s="137" t="n">
        <v>2</v>
      </c>
      <c r="B3" s="256" t="n">
        <v>44756</v>
      </c>
      <c r="C3" s="139" t="n">
        <v>777700109</v>
      </c>
      <c r="D3" s="240" t="n">
        <v>44734</v>
      </c>
      <c r="E3" s="257" t="n">
        <v>1739.5</v>
      </c>
      <c r="F3" s="258" t="n"/>
      <c r="G3" s="258" t="n"/>
      <c r="H3" s="260" t="n">
        <v>10.16</v>
      </c>
      <c r="I3" s="259" t="n"/>
      <c r="J3" s="260" t="n">
        <v>18.91</v>
      </c>
      <c r="K3" s="260" t="n">
        <v>9.890000000000001</v>
      </c>
      <c r="L3" s="259" t="n"/>
      <c r="M3" s="259" t="n"/>
      <c r="N3" s="260" t="n">
        <v>15.4</v>
      </c>
      <c r="O3" s="259" t="n"/>
      <c r="P3" s="260" t="n">
        <v>38.72</v>
      </c>
      <c r="Q3" s="260" t="n">
        <v>11.54</v>
      </c>
      <c r="R3" s="259" t="n"/>
      <c r="S3" s="259" t="n"/>
      <c r="T3" s="260" t="n">
        <v>9.890000000000001</v>
      </c>
      <c r="U3" s="259" t="n"/>
      <c r="V3" s="259" t="n"/>
      <c r="W3" s="259" t="n"/>
      <c r="X3" s="260" t="n">
        <v>11.37</v>
      </c>
      <c r="Y3" s="260" t="n">
        <v>16.41</v>
      </c>
      <c r="Z3" s="259" t="n"/>
      <c r="AA3" s="259" t="n"/>
      <c r="AB3" s="259" t="n"/>
      <c r="AC3" s="259" t="n"/>
      <c r="AD3" s="259" t="n"/>
      <c r="AE3" s="259" t="n"/>
      <c r="AF3" s="259" t="n"/>
      <c r="AG3" s="259" t="n"/>
      <c r="AH3" s="260" t="n">
        <v>35.95</v>
      </c>
      <c r="AI3" s="259" t="n"/>
      <c r="AJ3" s="259" t="n"/>
      <c r="AK3" s="260" t="n">
        <v>100.73</v>
      </c>
      <c r="AL3" s="259" t="n"/>
      <c r="AM3" s="259" t="n"/>
      <c r="AN3" s="260" t="n">
        <v>11.54</v>
      </c>
      <c r="AO3" s="260" t="n">
        <v>29.83</v>
      </c>
      <c r="AP3" s="259" t="n"/>
      <c r="AQ3" s="260" t="n">
        <v>11.37</v>
      </c>
      <c r="AR3" s="260" t="n">
        <v>27.22</v>
      </c>
      <c r="AS3" s="259" t="n"/>
      <c r="AT3" s="259" t="n"/>
      <c r="AU3" s="259" t="n"/>
      <c r="AV3" s="259" t="n"/>
      <c r="AW3" s="259" t="n"/>
      <c r="AX3" s="259" t="n"/>
      <c r="AY3" s="259" t="n"/>
      <c r="AZ3" s="259" t="n"/>
      <c r="BA3" s="259" t="n"/>
      <c r="BB3" s="259" t="n"/>
      <c r="BC3" s="259" t="n"/>
      <c r="BD3" s="259" t="n"/>
      <c r="BE3" s="259" t="n"/>
      <c r="BF3" s="259" t="n"/>
      <c r="BG3" s="259" t="n"/>
      <c r="BH3" s="260" t="n">
        <v>186.3</v>
      </c>
      <c r="BI3" s="260" t="n">
        <v>204.4</v>
      </c>
      <c r="BJ3" s="260" t="n">
        <v>77.04000000000001</v>
      </c>
      <c r="BK3" s="259" t="n"/>
      <c r="BL3" s="260" t="n">
        <v>96.48</v>
      </c>
      <c r="BM3" s="259" t="n"/>
      <c r="BN3" s="260" t="n">
        <v>31.98</v>
      </c>
      <c r="BO3" s="260" t="n">
        <v>10.16</v>
      </c>
      <c r="BP3" s="259" t="n"/>
      <c r="BQ3" s="259" t="n"/>
      <c r="BR3" s="260" t="n">
        <v>37.17</v>
      </c>
      <c r="BS3" s="259" t="n"/>
      <c r="BT3" s="259" t="n"/>
      <c r="BU3" s="259" t="n"/>
      <c r="BV3" s="259" t="n"/>
      <c r="BW3" s="260" t="n">
        <v>29.01</v>
      </c>
      <c r="BX3" s="260" t="n">
        <v>11.54</v>
      </c>
      <c r="BY3" s="259" t="n"/>
      <c r="BZ3" s="259" t="n"/>
      <c r="CA3" s="259" t="n"/>
      <c r="CB3" s="259" t="n"/>
      <c r="CC3" s="259" t="n"/>
      <c r="CD3" s="260" t="n">
        <v>6.03</v>
      </c>
      <c r="CE3" s="259" t="n"/>
      <c r="CF3" s="260" t="n">
        <v>19.78</v>
      </c>
      <c r="CG3" s="259" t="n"/>
      <c r="CH3" s="259" t="n"/>
      <c r="CI3" s="259" t="n"/>
      <c r="CJ3" s="260" t="n">
        <v>6.03</v>
      </c>
      <c r="CK3" s="260" t="n">
        <v>22.02</v>
      </c>
      <c r="CL3" s="260" t="n">
        <v>14.48</v>
      </c>
      <c r="CM3" s="259" t="n"/>
      <c r="CN3" s="259" t="n"/>
      <c r="CO3" s="260" t="n">
        <v>10.68</v>
      </c>
      <c r="CP3" s="259" t="n"/>
      <c r="CQ3" s="259" t="n"/>
      <c r="CR3" s="259" t="n"/>
      <c r="CS3" s="260" t="n">
        <v>45.25</v>
      </c>
      <c r="CT3" s="260" t="n">
        <v>6.03</v>
      </c>
      <c r="CU3" s="260" t="n">
        <v>10.16</v>
      </c>
      <c r="CV3" s="259" t="n"/>
      <c r="CW3" s="260" t="n">
        <v>113.67</v>
      </c>
      <c r="CX3" s="259" t="n"/>
      <c r="CY3" s="260" t="n">
        <v>33.85</v>
      </c>
      <c r="CZ3" s="260" t="n">
        <v>356.48</v>
      </c>
      <c r="DA3" s="259" t="n"/>
      <c r="DB3" s="260" t="n">
        <v>16.93</v>
      </c>
      <c r="DC3" s="260" t="n">
        <v>23.08</v>
      </c>
      <c r="DD3" s="259" t="n"/>
      <c r="DE3" s="259" t="n"/>
      <c r="DF3" s="259" t="n"/>
      <c r="DG3" s="259" t="n"/>
      <c r="DH3" s="260" t="n">
        <v>12.02</v>
      </c>
      <c r="DI3" s="259" t="n"/>
      <c r="DJ3" s="259" t="n"/>
      <c r="DK3" s="259" t="n"/>
      <c r="DL3" s="261">
        <f>SUM(F3:DI3)</f>
        <v/>
      </c>
      <c r="DM3" s="262">
        <f>E3-DL3</f>
        <v/>
      </c>
    </row>
    <row r="4" ht="18" customHeight="1">
      <c r="A4" s="137" t="n">
        <v>3</v>
      </c>
      <c r="B4" s="256" t="n">
        <v>44756</v>
      </c>
      <c r="C4" s="139" t="n">
        <v>290178983</v>
      </c>
      <c r="D4" s="240" t="n">
        <v>44742</v>
      </c>
      <c r="E4" s="257" t="n">
        <v>26381.55</v>
      </c>
      <c r="F4" s="263" t="n">
        <v>572.08</v>
      </c>
      <c r="G4" s="258" t="n"/>
      <c r="H4" s="259" t="n"/>
      <c r="I4" s="259" t="n"/>
      <c r="J4" s="259" t="n"/>
      <c r="K4" s="260" t="n">
        <v>91.5</v>
      </c>
      <c r="L4" s="260" t="n">
        <v>205.19</v>
      </c>
      <c r="M4" s="259" t="n"/>
      <c r="N4" s="259" t="n"/>
      <c r="O4" s="260" t="n">
        <v>9582.93</v>
      </c>
      <c r="P4" s="260" t="n">
        <v>279.73</v>
      </c>
      <c r="Q4" s="260" t="n">
        <v>2231.48</v>
      </c>
      <c r="R4" s="259" t="n"/>
      <c r="S4" s="259" t="n"/>
      <c r="T4" s="259" t="n"/>
      <c r="U4" s="259" t="n"/>
      <c r="V4" s="259" t="n"/>
      <c r="W4" s="259" t="n"/>
      <c r="X4" s="259" t="n"/>
      <c r="Y4" s="260" t="n">
        <v>58.16</v>
      </c>
      <c r="Z4" s="259" t="n"/>
      <c r="AA4" s="259" t="n"/>
      <c r="AB4" s="260" t="n">
        <v>178.05</v>
      </c>
      <c r="AC4" s="259" t="n"/>
      <c r="AD4" s="259" t="n"/>
      <c r="AE4" s="259" t="n"/>
      <c r="AF4" s="260" t="n">
        <v>208.9</v>
      </c>
      <c r="AG4" s="259" t="n"/>
      <c r="AH4" s="259" t="n"/>
      <c r="AI4" s="259" t="n"/>
      <c r="AJ4" s="259" t="n"/>
      <c r="AK4" s="260" t="n">
        <v>174.83</v>
      </c>
      <c r="AL4" s="259" t="n"/>
      <c r="AM4" s="259" t="n"/>
      <c r="AN4" s="260" t="n">
        <v>231.54</v>
      </c>
      <c r="AO4" s="259" t="n"/>
      <c r="AP4" s="259" t="n"/>
      <c r="AQ4" s="260" t="n">
        <v>106.56</v>
      </c>
      <c r="AR4" s="259" t="n"/>
      <c r="AS4" s="260" t="n">
        <v>205.19</v>
      </c>
      <c r="AT4" s="259" t="n"/>
      <c r="AU4" s="259" t="n"/>
      <c r="AV4" s="259" t="n"/>
      <c r="AW4" s="259" t="n"/>
      <c r="AX4" s="259" t="n"/>
      <c r="AY4" s="259" t="n"/>
      <c r="AZ4" s="259" t="n"/>
      <c r="BA4" s="259" t="n"/>
      <c r="BB4" s="259" t="n"/>
      <c r="BC4" s="259" t="n"/>
      <c r="BD4" s="259" t="n"/>
      <c r="BE4" s="259" t="n"/>
      <c r="BF4" s="259" t="n"/>
      <c r="BG4" s="259" t="n"/>
      <c r="BH4" s="260" t="n">
        <v>334.53</v>
      </c>
      <c r="BI4" s="259" t="n"/>
      <c r="BJ4" s="259" t="n"/>
      <c r="BK4" s="260" t="n">
        <v>86.76000000000001</v>
      </c>
      <c r="BL4" s="259" t="n"/>
      <c r="BM4" s="259" t="n"/>
      <c r="BN4" s="259" t="n"/>
      <c r="BO4" s="259" t="n"/>
      <c r="BP4" s="259" t="n"/>
      <c r="BQ4" s="259" t="n"/>
      <c r="BR4" s="259" t="n"/>
      <c r="BS4" s="259" t="n"/>
      <c r="BT4" s="259" t="n"/>
      <c r="BU4" s="259" t="n"/>
      <c r="BV4" s="259" t="n"/>
      <c r="BW4" s="259" t="n"/>
      <c r="BX4" s="260" t="n">
        <v>218.48</v>
      </c>
      <c r="BY4" s="259" t="n"/>
      <c r="BZ4" s="259" t="n"/>
      <c r="CA4" s="260" t="n">
        <v>385.84</v>
      </c>
      <c r="CB4" s="259" t="n"/>
      <c r="CC4" s="259" t="n"/>
      <c r="CD4" s="259" t="n"/>
      <c r="CE4" s="259" t="n"/>
      <c r="CF4" s="260" t="n">
        <v>341.38</v>
      </c>
      <c r="CG4" s="259" t="n"/>
      <c r="CH4" s="259" t="n"/>
      <c r="CI4" s="259" t="n"/>
      <c r="CJ4" s="260" t="n">
        <v>338.04</v>
      </c>
      <c r="CK4" s="259" t="n"/>
      <c r="CL4" s="260" t="n">
        <v>163.63</v>
      </c>
      <c r="CM4" s="260" t="n">
        <v>2865.68</v>
      </c>
      <c r="CN4" s="259" t="n"/>
      <c r="CO4" s="259" t="n"/>
      <c r="CP4" s="260" t="n">
        <v>1327.44</v>
      </c>
      <c r="CQ4" s="260" t="n">
        <v>3983.54</v>
      </c>
      <c r="CR4" s="259" t="n"/>
      <c r="CS4" s="259" t="n"/>
      <c r="CT4" s="259" t="n"/>
      <c r="CU4" s="259" t="n"/>
      <c r="CV4" s="260" t="n">
        <v>75.26000000000001</v>
      </c>
      <c r="CW4" s="260" t="n">
        <v>390.32</v>
      </c>
      <c r="CX4" s="259" t="n"/>
      <c r="CY4" s="260" t="n">
        <v>177.07</v>
      </c>
      <c r="CZ4" s="259" t="n"/>
      <c r="DA4" s="259" t="n"/>
      <c r="DB4" s="260" t="n">
        <v>1356.43</v>
      </c>
      <c r="DC4" s="259" t="n"/>
      <c r="DD4" s="259" t="n"/>
      <c r="DE4" s="259" t="n"/>
      <c r="DF4" s="259" t="n"/>
      <c r="DG4" s="260" t="n">
        <v>211.01</v>
      </c>
      <c r="DH4" s="259" t="n"/>
      <c r="DI4" s="259" t="n"/>
      <c r="DJ4" s="259" t="n"/>
      <c r="DK4" s="259" t="n"/>
      <c r="DL4" s="261">
        <f>SUM(F4:DI4)</f>
        <v/>
      </c>
      <c r="DM4" s="262">
        <f>E4-DL4</f>
        <v/>
      </c>
    </row>
    <row r="5" ht="18" customHeight="1">
      <c r="A5" s="137" t="n">
        <v>5</v>
      </c>
      <c r="B5" s="256" t="n">
        <v>44760</v>
      </c>
      <c r="C5" s="139" t="inlineStr">
        <is>
          <t>9-624-20135</t>
        </is>
      </c>
      <c r="D5" s="240" t="n">
        <v>44677</v>
      </c>
      <c r="E5" s="257" t="n">
        <v>481.1</v>
      </c>
      <c r="F5" s="258" t="n"/>
      <c r="G5" s="258" t="n"/>
      <c r="H5" s="259" t="n"/>
      <c r="I5" s="259" t="n"/>
      <c r="J5" s="259" t="n"/>
      <c r="K5" s="259" t="n"/>
      <c r="L5" s="259" t="n"/>
      <c r="M5" s="259" t="n"/>
      <c r="N5" s="259" t="n"/>
      <c r="O5" s="259" t="n"/>
      <c r="P5" s="259" t="n"/>
      <c r="Q5" s="259" t="n"/>
      <c r="R5" s="259" t="n"/>
      <c r="S5" s="259" t="n"/>
      <c r="T5" s="259" t="n"/>
      <c r="U5" s="259" t="n"/>
      <c r="V5" s="259" t="n"/>
      <c r="W5" s="259" t="n"/>
      <c r="X5" s="259" t="n"/>
      <c r="Y5" s="259" t="n"/>
      <c r="Z5" s="259" t="n"/>
      <c r="AA5" s="259" t="n"/>
      <c r="AB5" s="259" t="n"/>
      <c r="AC5" s="259" t="n"/>
      <c r="AD5" s="259" t="n"/>
      <c r="AE5" s="259" t="n"/>
      <c r="AF5" s="259" t="n"/>
      <c r="AG5" s="259" t="n"/>
      <c r="AH5" s="259" t="n"/>
      <c r="AI5" s="259" t="n"/>
      <c r="AJ5" s="259" t="n"/>
      <c r="AK5" s="259" t="n"/>
      <c r="AL5" s="259" t="n"/>
      <c r="AM5" s="259" t="n"/>
      <c r="AN5" s="259" t="n"/>
      <c r="AO5" s="259" t="n"/>
      <c r="AP5" s="259" t="n"/>
      <c r="AQ5" s="259" t="n"/>
      <c r="AR5" s="259" t="n"/>
      <c r="AS5" s="259" t="n"/>
      <c r="AT5" s="259" t="n"/>
      <c r="AU5" s="259" t="n"/>
      <c r="AV5" s="259" t="n"/>
      <c r="AW5" s="259" t="n"/>
      <c r="AX5" s="259" t="n"/>
      <c r="AY5" s="259" t="n"/>
      <c r="AZ5" s="259" t="n"/>
      <c r="BA5" s="259" t="n"/>
      <c r="BB5" s="259" t="n"/>
      <c r="BC5" s="259" t="n"/>
      <c r="BD5" s="259" t="n"/>
      <c r="BE5" s="259" t="n"/>
      <c r="BF5" s="259" t="n"/>
      <c r="BG5" s="259" t="n"/>
      <c r="BH5" s="259" t="n"/>
      <c r="BI5" s="259" t="n"/>
      <c r="BJ5" s="259" t="n"/>
      <c r="BK5" s="259" t="n"/>
      <c r="BL5" s="259" t="n"/>
      <c r="BM5" s="259" t="n"/>
      <c r="BN5" s="259" t="n"/>
      <c r="BO5" s="259" t="n"/>
      <c r="BP5" s="259" t="n"/>
      <c r="BQ5" s="259" t="n"/>
      <c r="BR5" s="259" t="n"/>
      <c r="BS5" s="259" t="n"/>
      <c r="BT5" s="259" t="n"/>
      <c r="BU5" s="259" t="n"/>
      <c r="BV5" s="259" t="n"/>
      <c r="BW5" s="259" t="n"/>
      <c r="BX5" s="259" t="n"/>
      <c r="BY5" s="259" t="n"/>
      <c r="BZ5" s="259" t="n"/>
      <c r="CA5" s="259" t="n"/>
      <c r="CB5" s="259" t="n"/>
      <c r="CC5" s="260" t="n">
        <v>481.1</v>
      </c>
      <c r="CD5" s="259" t="n"/>
      <c r="CE5" s="259" t="n"/>
      <c r="CF5" s="259" t="n"/>
      <c r="CG5" s="259" t="n"/>
      <c r="CH5" s="259" t="n"/>
      <c r="CI5" s="259" t="n"/>
      <c r="CJ5" s="259" t="n"/>
      <c r="CK5" s="259" t="n"/>
      <c r="CL5" s="259" t="n"/>
      <c r="CM5" s="259" t="n"/>
      <c r="CN5" s="259" t="n"/>
      <c r="CO5" s="259" t="n"/>
      <c r="CP5" s="259" t="n"/>
      <c r="CQ5" s="259" t="n"/>
      <c r="CR5" s="259" t="n"/>
      <c r="CS5" s="259" t="n"/>
      <c r="CT5" s="259" t="n"/>
      <c r="CU5" s="259" t="n"/>
      <c r="CV5" s="259" t="n"/>
      <c r="CW5" s="259" t="n"/>
      <c r="CX5" s="259" t="n"/>
      <c r="CY5" s="259" t="n"/>
      <c r="CZ5" s="259" t="n"/>
      <c r="DA5" s="259" t="n"/>
      <c r="DB5" s="259" t="n"/>
      <c r="DC5" s="259" t="n"/>
      <c r="DD5" s="259" t="n"/>
      <c r="DE5" s="259" t="n"/>
      <c r="DF5" s="259" t="n"/>
      <c r="DG5" s="259" t="n"/>
      <c r="DH5" s="259" t="n"/>
      <c r="DI5" s="259" t="n"/>
      <c r="DJ5" s="259" t="n"/>
      <c r="DK5" s="259" t="n"/>
      <c r="DL5" s="261">
        <f>SUM(F5:DI5)</f>
        <v/>
      </c>
      <c r="DM5" s="262">
        <f>E5-DL5</f>
        <v/>
      </c>
    </row>
    <row r="6" ht="18" customHeight="1">
      <c r="A6" s="137" t="n">
        <v>6</v>
      </c>
      <c r="B6" s="256" t="n">
        <v>44760</v>
      </c>
      <c r="C6" s="139" t="inlineStr">
        <is>
          <t>2-054-83989</t>
        </is>
      </c>
      <c r="D6" s="240" t="n">
        <v>44726</v>
      </c>
      <c r="E6" s="257" t="n">
        <v>477</v>
      </c>
      <c r="F6" s="258" t="n"/>
      <c r="G6" s="258" t="n"/>
      <c r="H6" s="259" t="n"/>
      <c r="I6" s="259" t="n"/>
      <c r="J6" s="259" t="n"/>
      <c r="K6" s="259" t="n"/>
      <c r="L6" s="259" t="n"/>
      <c r="M6" s="259" t="n"/>
      <c r="N6" s="259" t="n"/>
      <c r="O6" s="259" t="n"/>
      <c r="P6" s="259" t="n"/>
      <c r="Q6" s="259" t="n"/>
      <c r="R6" s="259" t="n"/>
      <c r="S6" s="259" t="n"/>
      <c r="T6" s="259" t="n"/>
      <c r="U6" s="259" t="n"/>
      <c r="V6" s="259" t="n"/>
      <c r="W6" s="259" t="n"/>
      <c r="X6" s="259" t="n"/>
      <c r="Y6" s="259" t="n"/>
      <c r="Z6" s="259" t="n"/>
      <c r="AA6" s="259" t="n"/>
      <c r="AB6" s="259" t="n"/>
      <c r="AC6" s="259" t="n"/>
      <c r="AD6" s="259" t="n"/>
      <c r="AE6" s="259" t="n"/>
      <c r="AF6" s="259" t="n"/>
      <c r="AG6" s="259" t="n"/>
      <c r="AH6" s="259" t="n"/>
      <c r="AI6" s="259" t="n"/>
      <c r="AJ6" s="259" t="n"/>
      <c r="AK6" s="259" t="n"/>
      <c r="AL6" s="259" t="n"/>
      <c r="AM6" s="259" t="n"/>
      <c r="AN6" s="259" t="n"/>
      <c r="AO6" s="259" t="n"/>
      <c r="AP6" s="259" t="n"/>
      <c r="AQ6" s="259" t="n"/>
      <c r="AR6" s="259" t="n"/>
      <c r="AS6" s="259" t="n"/>
      <c r="AT6" s="259" t="n"/>
      <c r="AU6" s="259" t="n"/>
      <c r="AV6" s="259" t="n"/>
      <c r="AW6" s="259" t="n"/>
      <c r="AX6" s="259" t="n"/>
      <c r="AY6" s="259" t="n"/>
      <c r="AZ6" s="259" t="n"/>
      <c r="BA6" s="259" t="n"/>
      <c r="BB6" s="259" t="n"/>
      <c r="BC6" s="259" t="n"/>
      <c r="BD6" s="259" t="n"/>
      <c r="BE6" s="259" t="n"/>
      <c r="BF6" s="259" t="n"/>
      <c r="BG6" s="259" t="n"/>
      <c r="BH6" s="259" t="n"/>
      <c r="BI6" s="259" t="n"/>
      <c r="BJ6" s="259" t="n"/>
      <c r="BK6" s="259" t="n"/>
      <c r="BL6" s="259" t="n"/>
      <c r="BM6" s="259" t="n"/>
      <c r="BN6" s="259" t="n"/>
      <c r="BO6" s="259" t="n"/>
      <c r="BP6" s="259" t="n"/>
      <c r="BQ6" s="259" t="n"/>
      <c r="BR6" s="259" t="n"/>
      <c r="BS6" s="259" t="n"/>
      <c r="BT6" s="259" t="n"/>
      <c r="BU6" s="259" t="n"/>
      <c r="BV6" s="259" t="n"/>
      <c r="BW6" s="259" t="inlineStr">
        <is>
          <t xml:space="preserve"> </t>
        </is>
      </c>
      <c r="BX6" s="259" t="n"/>
      <c r="BY6" s="259" t="n"/>
      <c r="BZ6" s="259" t="n"/>
      <c r="CA6" s="259" t="n"/>
      <c r="CB6" s="259" t="n"/>
      <c r="CC6" s="259" t="n"/>
      <c r="CD6" s="259" t="n"/>
      <c r="CE6" s="259" t="n"/>
      <c r="CF6" s="259" t="n"/>
      <c r="CG6" s="259" t="n"/>
      <c r="CH6" s="259" t="n"/>
      <c r="CI6" s="259" t="n"/>
      <c r="CJ6" s="259" t="n"/>
      <c r="CK6" s="259" t="n"/>
      <c r="CL6" s="259" t="n"/>
      <c r="CM6" s="259" t="n"/>
      <c r="CN6" s="259" t="n"/>
      <c r="CO6" s="259" t="n"/>
      <c r="CP6" s="259" t="n"/>
      <c r="CQ6" s="259" t="n"/>
      <c r="CR6" s="259" t="n"/>
      <c r="CS6" s="259" t="n"/>
      <c r="CT6" s="259" t="n"/>
      <c r="CU6" s="259" t="n"/>
      <c r="CV6" s="259" t="n"/>
      <c r="CW6" s="260" t="n">
        <v>477</v>
      </c>
      <c r="CX6" s="259" t="n"/>
      <c r="CY6" s="259" t="n"/>
      <c r="CZ6" s="259" t="n"/>
      <c r="DA6" s="259" t="n"/>
      <c r="DB6" s="259" t="n"/>
      <c r="DC6" s="259" t="n"/>
      <c r="DD6" s="259" t="n"/>
      <c r="DE6" s="259" t="n"/>
      <c r="DF6" s="259" t="n"/>
      <c r="DG6" s="259" t="n"/>
      <c r="DH6" s="259" t="n"/>
      <c r="DI6" s="259" t="n"/>
      <c r="DJ6" s="259" t="n"/>
      <c r="DK6" s="259" t="n"/>
      <c r="DL6" s="261">
        <f>SUM(F6:DI6)</f>
        <v/>
      </c>
      <c r="DM6" s="262">
        <f>E6-DL6</f>
        <v/>
      </c>
    </row>
    <row r="7" ht="18" customHeight="1">
      <c r="A7" s="137" t="n">
        <v>7</v>
      </c>
      <c r="B7" s="256" t="n">
        <v>44760</v>
      </c>
      <c r="C7" s="139" t="inlineStr">
        <is>
          <t>2-055-27291</t>
        </is>
      </c>
      <c r="D7" s="240" t="n">
        <v>44727</v>
      </c>
      <c r="E7" s="257" t="n">
        <v>739.17</v>
      </c>
      <c r="F7" s="258" t="n"/>
      <c r="G7" s="258" t="n"/>
      <c r="H7" s="259" t="n"/>
      <c r="I7" s="259" t="n"/>
      <c r="J7" s="259" t="n"/>
      <c r="K7" s="259" t="n"/>
      <c r="L7" s="259" t="n"/>
      <c r="M7" s="259" t="n"/>
      <c r="N7" s="259" t="n"/>
      <c r="O7" s="259" t="n"/>
      <c r="P7" s="259" t="n"/>
      <c r="Q7" s="259" t="n"/>
      <c r="R7" s="259" t="n"/>
      <c r="S7" s="259" t="n"/>
      <c r="T7" s="259" t="n"/>
      <c r="U7" s="259" t="n"/>
      <c r="V7" s="259" t="n"/>
      <c r="W7" s="259" t="n"/>
      <c r="X7" s="259" t="n"/>
      <c r="Y7" s="259" t="n"/>
      <c r="Z7" s="259" t="n"/>
      <c r="AA7" s="259" t="n"/>
      <c r="AB7" s="259" t="n"/>
      <c r="AC7" s="259" t="n"/>
      <c r="AD7" s="259" t="n"/>
      <c r="AE7" s="259" t="n"/>
      <c r="AF7" s="259" t="n"/>
      <c r="AG7" s="259" t="n"/>
      <c r="AH7" s="259" t="n"/>
      <c r="AI7" s="259" t="n"/>
      <c r="AJ7" s="259" t="n"/>
      <c r="AK7" s="259" t="n"/>
      <c r="AL7" s="259" t="n"/>
      <c r="AM7" s="259" t="n"/>
      <c r="AN7" s="259" t="n"/>
      <c r="AO7" s="259" t="n"/>
      <c r="AP7" s="259" t="n"/>
      <c r="AQ7" s="259" t="n"/>
      <c r="AR7" s="259" t="n"/>
      <c r="AS7" s="259" t="n"/>
      <c r="AT7" s="259" t="n"/>
      <c r="AU7" s="259" t="n"/>
      <c r="AV7" s="259" t="n"/>
      <c r="AW7" s="259" t="n"/>
      <c r="AX7" s="259" t="n"/>
      <c r="AY7" s="259" t="n"/>
      <c r="AZ7" s="259" t="n"/>
      <c r="BA7" s="259" t="n"/>
      <c r="BB7" s="259" t="n"/>
      <c r="BC7" s="259" t="n"/>
      <c r="BD7" s="259" t="n"/>
      <c r="BE7" s="259" t="n"/>
      <c r="BF7" s="259" t="n"/>
      <c r="BG7" s="259" t="n"/>
      <c r="BH7" s="259" t="n"/>
      <c r="BI7" s="259" t="n"/>
      <c r="BJ7" s="259" t="n"/>
      <c r="BK7" s="259" t="n"/>
      <c r="BL7" s="259" t="n"/>
      <c r="BM7" s="259" t="n"/>
      <c r="BN7" s="259" t="n"/>
      <c r="BO7" s="259" t="n"/>
      <c r="BP7" s="259" t="n"/>
      <c r="BQ7" s="259" t="n"/>
      <c r="BR7" s="259" t="n"/>
      <c r="BS7" s="259" t="n"/>
      <c r="BT7" s="259" t="n"/>
      <c r="BU7" s="259" t="n"/>
      <c r="BV7" s="259" t="n"/>
      <c r="BW7" s="259" t="n"/>
      <c r="BX7" s="259" t="n"/>
      <c r="BY7" s="259" t="n"/>
      <c r="BZ7" s="259" t="n"/>
      <c r="CA7" s="259" t="n"/>
      <c r="CB7" s="259" t="n"/>
      <c r="CC7" s="259" t="n"/>
      <c r="CD7" s="259" t="n"/>
      <c r="CE7" s="259" t="n"/>
      <c r="CF7" s="260" t="n">
        <v>739.17</v>
      </c>
      <c r="CG7" s="259" t="n"/>
      <c r="CH7" s="259" t="n"/>
      <c r="CI7" s="259" t="n"/>
      <c r="CJ7" s="259" t="n"/>
      <c r="CK7" s="259" t="n"/>
      <c r="CL7" s="259" t="n"/>
      <c r="CM7" s="259" t="n"/>
      <c r="CN7" s="259" t="n"/>
      <c r="CO7" s="259" t="n"/>
      <c r="CP7" s="259" t="n"/>
      <c r="CQ7" s="259" t="n"/>
      <c r="CR7" s="259" t="n"/>
      <c r="CS7" s="259" t="n"/>
      <c r="CT7" s="259" t="n"/>
      <c r="CU7" s="259" t="n"/>
      <c r="CV7" s="259" t="n"/>
      <c r="CW7" s="259" t="n"/>
      <c r="CX7" s="259" t="n"/>
      <c r="CY7" s="259" t="n"/>
      <c r="CZ7" s="259" t="n"/>
      <c r="DA7" s="259" t="n"/>
      <c r="DB7" s="259" t="n"/>
      <c r="DC7" s="259" t="n"/>
      <c r="DD7" s="259" t="n"/>
      <c r="DE7" s="259" t="n"/>
      <c r="DF7" s="259" t="n"/>
      <c r="DG7" s="259" t="n"/>
      <c r="DH7" s="259" t="n"/>
      <c r="DI7" s="259" t="n"/>
      <c r="DJ7" s="259" t="n"/>
      <c r="DK7" s="259" t="n"/>
      <c r="DL7" s="261">
        <f>SUM(F7:DI7)</f>
        <v/>
      </c>
      <c r="DM7" s="262">
        <f>E7-DL7</f>
        <v/>
      </c>
    </row>
    <row r="8" ht="18" customHeight="1">
      <c r="A8" s="137" t="n">
        <v>8</v>
      </c>
      <c r="B8" s="256" t="n">
        <v>44760</v>
      </c>
      <c r="C8" s="139" t="inlineStr">
        <is>
          <t>2-055-66774</t>
        </is>
      </c>
      <c r="D8" s="240" t="n">
        <v>44728</v>
      </c>
      <c r="E8" s="257" t="n">
        <v>54.8</v>
      </c>
      <c r="F8" s="258" t="n"/>
      <c r="G8" s="258" t="n"/>
      <c r="H8" s="259" t="n"/>
      <c r="I8" s="259" t="n"/>
      <c r="J8" s="259" t="n"/>
      <c r="K8" s="259" t="n"/>
      <c r="L8" s="259" t="n"/>
      <c r="M8" s="259" t="n"/>
      <c r="N8" s="259" t="n"/>
      <c r="O8" s="259" t="n"/>
      <c r="P8" s="259" t="n"/>
      <c r="Q8" s="259" t="n"/>
      <c r="R8" s="259" t="n"/>
      <c r="S8" s="259" t="n"/>
      <c r="T8" s="259" t="n"/>
      <c r="U8" s="259" t="n"/>
      <c r="V8" s="259" t="n"/>
      <c r="W8" s="259" t="n"/>
      <c r="X8" s="259" t="n"/>
      <c r="Y8" s="259" t="n"/>
      <c r="Z8" s="259" t="n"/>
      <c r="AA8" s="259" t="n"/>
      <c r="AB8" s="259" t="n"/>
      <c r="AC8" s="259" t="n"/>
      <c r="AD8" s="259" t="n"/>
      <c r="AE8" s="259" t="n"/>
      <c r="AF8" s="259" t="n"/>
      <c r="AG8" s="259" t="n"/>
      <c r="AH8" s="259" t="n"/>
      <c r="AI8" s="259" t="n"/>
      <c r="AJ8" s="259" t="n"/>
      <c r="AK8" s="259" t="n"/>
      <c r="AL8" s="259" t="n"/>
      <c r="AM8" s="259" t="n"/>
      <c r="AN8" s="259" t="n"/>
      <c r="AO8" s="259" t="n"/>
      <c r="AP8" s="259" t="n"/>
      <c r="AQ8" s="259" t="n"/>
      <c r="AR8" s="259" t="n"/>
      <c r="AS8" s="259" t="n"/>
      <c r="AT8" s="259" t="n"/>
      <c r="AU8" s="259" t="n"/>
      <c r="AV8" s="259" t="n"/>
      <c r="AW8" s="259" t="n"/>
      <c r="AX8" s="259" t="n"/>
      <c r="AY8" s="259" t="n"/>
      <c r="AZ8" s="259" t="n"/>
      <c r="BA8" s="259" t="n"/>
      <c r="BB8" s="259" t="n"/>
      <c r="BC8" s="259" t="n"/>
      <c r="BD8" s="259" t="n"/>
      <c r="BE8" s="259" t="n"/>
      <c r="BF8" s="259" t="n"/>
      <c r="BG8" s="259" t="n"/>
      <c r="BH8" s="259" t="n"/>
      <c r="BI8" s="259" t="n"/>
      <c r="BJ8" s="259" t="n"/>
      <c r="BK8" s="259" t="n"/>
      <c r="BL8" s="259" t="n"/>
      <c r="BM8" s="259" t="n"/>
      <c r="BN8" s="259" t="n"/>
      <c r="BO8" s="259" t="n"/>
      <c r="BP8" s="259" t="n"/>
      <c r="BQ8" s="259" t="n"/>
      <c r="BR8" s="259" t="n"/>
      <c r="BS8" s="259" t="n"/>
      <c r="BT8" s="259" t="n"/>
      <c r="BU8" s="259" t="n"/>
      <c r="BV8" s="259" t="n"/>
      <c r="BW8" s="259" t="n"/>
      <c r="BX8" s="259" t="n"/>
      <c r="BY8" s="259" t="n"/>
      <c r="BZ8" s="259" t="n"/>
      <c r="CA8" s="259" t="n"/>
      <c r="CB8" s="259" t="n"/>
      <c r="CC8" s="259" t="n"/>
      <c r="CD8" s="259" t="n"/>
      <c r="CE8" s="259" t="n"/>
      <c r="CF8" s="259" t="n"/>
      <c r="CG8" s="259" t="n"/>
      <c r="CH8" s="259" t="n"/>
      <c r="CI8" s="259" t="n"/>
      <c r="CJ8" s="259" t="n"/>
      <c r="CK8" s="259" t="n"/>
      <c r="CL8" s="259" t="n"/>
      <c r="CM8" s="259" t="n"/>
      <c r="CN8" s="259" t="n"/>
      <c r="CO8" s="259" t="n"/>
      <c r="CP8" s="259" t="n"/>
      <c r="CQ8" s="259" t="n"/>
      <c r="CR8" s="259" t="n"/>
      <c r="CS8" s="259" t="n"/>
      <c r="CT8" s="259" t="n"/>
      <c r="CU8" s="259" t="n"/>
      <c r="CV8" s="259" t="n"/>
      <c r="CW8" s="259" t="n"/>
      <c r="CX8" s="259" t="n"/>
      <c r="CY8" s="259" t="n"/>
      <c r="CZ8" s="259" t="n"/>
      <c r="DA8" s="259" t="n"/>
      <c r="DB8" s="260" t="n">
        <v>54.8</v>
      </c>
      <c r="DC8" s="259" t="n"/>
      <c r="DD8" s="259" t="n"/>
      <c r="DE8" s="259" t="n"/>
      <c r="DF8" s="259" t="n"/>
      <c r="DG8" s="259" t="n"/>
      <c r="DH8" s="259" t="n"/>
      <c r="DI8" s="259" t="n"/>
      <c r="DJ8" s="259" t="n"/>
      <c r="DK8" s="259" t="n"/>
      <c r="DL8" s="261">
        <f>SUM(F8:DI8)</f>
        <v/>
      </c>
      <c r="DM8" s="262">
        <f>E8-DL8</f>
        <v/>
      </c>
    </row>
    <row r="9" ht="18" customHeight="1">
      <c r="A9" s="137" t="n">
        <v>9</v>
      </c>
      <c r="B9" s="256" t="n">
        <v>44760</v>
      </c>
      <c r="C9" s="145" t="inlineStr">
        <is>
          <t>2-057-49291</t>
        </is>
      </c>
      <c r="D9" s="240" t="n">
        <v>44733</v>
      </c>
      <c r="E9" s="257" t="n">
        <v>1282.14</v>
      </c>
      <c r="F9" s="258" t="n"/>
      <c r="G9" s="258" t="n"/>
      <c r="H9" s="259" t="n"/>
      <c r="I9" s="259" t="n"/>
      <c r="J9" s="259" t="n"/>
      <c r="K9" s="259" t="n"/>
      <c r="L9" s="259" t="n"/>
      <c r="M9" s="259" t="n"/>
      <c r="N9" s="259" t="n"/>
      <c r="O9" s="259" t="n"/>
      <c r="P9" s="259" t="n"/>
      <c r="Q9" s="259" t="n"/>
      <c r="R9" s="259" t="n"/>
      <c r="S9" s="259" t="n"/>
      <c r="T9" s="259" t="n"/>
      <c r="U9" s="259" t="n"/>
      <c r="V9" s="259" t="n"/>
      <c r="W9" s="259" t="n"/>
      <c r="X9" s="259" t="n"/>
      <c r="Y9" s="259" t="n"/>
      <c r="Z9" s="259" t="n"/>
      <c r="AA9" s="259" t="n"/>
      <c r="AB9" s="259" t="n"/>
      <c r="AC9" s="259" t="n"/>
      <c r="AD9" s="259" t="n"/>
      <c r="AE9" s="259" t="n"/>
      <c r="AF9" s="259" t="n"/>
      <c r="AG9" s="259" t="n"/>
      <c r="AH9" s="259" t="n"/>
      <c r="AI9" s="259" t="n"/>
      <c r="AJ9" s="259" t="n"/>
      <c r="AK9" s="259" t="n"/>
      <c r="AL9" s="259" t="n"/>
      <c r="AM9" s="259" t="n"/>
      <c r="AN9" s="259" t="n"/>
      <c r="AO9" s="259" t="n"/>
      <c r="AP9" s="259" t="n"/>
      <c r="AQ9" s="259" t="n"/>
      <c r="AR9" s="259" t="n"/>
      <c r="AS9" s="259" t="n"/>
      <c r="AT9" s="259" t="n"/>
      <c r="AU9" s="259" t="n"/>
      <c r="AV9" s="259" t="n"/>
      <c r="AW9" s="259" t="n"/>
      <c r="AX9" s="259" t="n"/>
      <c r="AY9" s="259" t="n"/>
      <c r="AZ9" s="259" t="n"/>
      <c r="BA9" s="259" t="n"/>
      <c r="BB9" s="259" t="n"/>
      <c r="BC9" s="259" t="n"/>
      <c r="BD9" s="259" t="n"/>
      <c r="BE9" s="259" t="n"/>
      <c r="BF9" s="259" t="n"/>
      <c r="BG9" s="259" t="n"/>
      <c r="BH9" s="259" t="n"/>
      <c r="BI9" s="259" t="n"/>
      <c r="BJ9" s="259" t="n"/>
      <c r="BK9" s="259" t="n"/>
      <c r="BL9" s="259" t="n"/>
      <c r="BM9" s="259" t="n"/>
      <c r="BN9" s="259" t="n"/>
      <c r="BO9" s="259" t="n"/>
      <c r="BP9" s="259" t="n"/>
      <c r="BQ9" s="259" t="n"/>
      <c r="BR9" s="259" t="n"/>
      <c r="BS9" s="259" t="n"/>
      <c r="BT9" s="259" t="n"/>
      <c r="BU9" s="259" t="n"/>
      <c r="BV9" s="259" t="n"/>
      <c r="BW9" s="259" t="n"/>
      <c r="BX9" s="259" t="n"/>
      <c r="BY9" s="259" t="n"/>
      <c r="BZ9" s="259" t="n"/>
      <c r="CA9" s="259" t="n"/>
      <c r="CB9" s="259" t="n"/>
      <c r="CC9" s="259" t="n"/>
      <c r="CD9" s="259" t="n"/>
      <c r="CE9" s="259" t="n"/>
      <c r="CF9" s="259" t="n"/>
      <c r="CG9" s="259" t="n"/>
      <c r="CH9" s="259" t="n"/>
      <c r="CI9" s="259" t="n"/>
      <c r="CJ9" s="259" t="n"/>
      <c r="CK9" s="259" t="n"/>
      <c r="CL9" s="259" t="n"/>
      <c r="CM9" s="259" t="n"/>
      <c r="CN9" s="259" t="n"/>
      <c r="CO9" s="259" t="n"/>
      <c r="CP9" s="259" t="n"/>
      <c r="CQ9" s="259" t="n"/>
      <c r="CR9" s="259" t="n"/>
      <c r="CS9" s="259" t="n"/>
      <c r="CT9" s="259" t="n"/>
      <c r="CU9" s="259" t="n"/>
      <c r="CV9" s="259" t="n"/>
      <c r="CW9" s="259" t="n"/>
      <c r="CX9" s="259" t="n"/>
      <c r="CY9" s="259" t="n"/>
      <c r="CZ9" s="259" t="n"/>
      <c r="DA9" s="259" t="n"/>
      <c r="DB9" s="259" t="n"/>
      <c r="DC9" s="259" t="n"/>
      <c r="DD9" s="259" t="n"/>
      <c r="DE9" s="259" t="n"/>
      <c r="DF9" s="259" t="n"/>
      <c r="DG9" s="259" t="n"/>
      <c r="DH9" s="260" t="n">
        <v>1282.14</v>
      </c>
      <c r="DI9" s="259" t="n"/>
      <c r="DJ9" s="259" t="n"/>
      <c r="DK9" s="259" t="n"/>
      <c r="DL9" s="261">
        <f>SUM(F9:DI9)</f>
        <v/>
      </c>
      <c r="DM9" s="262">
        <f>E9-DL9</f>
        <v/>
      </c>
    </row>
    <row r="10" ht="18" customHeight="1">
      <c r="A10" s="137" t="n">
        <v>10</v>
      </c>
      <c r="B10" s="256" t="n">
        <v>44760</v>
      </c>
      <c r="C10" s="139" t="inlineStr">
        <is>
          <t>2-057-93057</t>
        </is>
      </c>
      <c r="D10" s="240" t="n">
        <v>44735</v>
      </c>
      <c r="E10" s="257" t="n">
        <v>263.26</v>
      </c>
      <c r="F10" s="258" t="n"/>
      <c r="G10" s="258" t="n"/>
      <c r="H10" s="259" t="n"/>
      <c r="I10" s="259" t="n"/>
      <c r="J10" s="259" t="n"/>
      <c r="K10" s="260" t="n">
        <v>263.26</v>
      </c>
      <c r="L10" s="259" t="n"/>
      <c r="M10" s="259" t="n"/>
      <c r="N10" s="259" t="n"/>
      <c r="O10" s="259" t="n"/>
      <c r="P10" s="259" t="n"/>
      <c r="Q10" s="259" t="n"/>
      <c r="R10" s="259" t="n"/>
      <c r="S10" s="259" t="n"/>
      <c r="T10" s="259" t="n"/>
      <c r="U10" s="259" t="n"/>
      <c r="V10" s="259" t="n"/>
      <c r="W10" s="259" t="n"/>
      <c r="X10" s="259" t="n"/>
      <c r="Y10" s="259" t="n"/>
      <c r="Z10" s="259" t="n"/>
      <c r="AA10" s="259" t="n"/>
      <c r="AB10" s="259" t="n"/>
      <c r="AC10" s="259" t="n"/>
      <c r="AD10" s="259" t="n"/>
      <c r="AE10" s="259" t="n"/>
      <c r="AF10" s="259" t="n"/>
      <c r="AG10" s="259" t="n"/>
      <c r="AH10" s="259" t="n"/>
      <c r="AI10" s="259" t="n"/>
      <c r="AJ10" s="259" t="n"/>
      <c r="AK10" s="259" t="n"/>
      <c r="AL10" s="259" t="n"/>
      <c r="AM10" s="259" t="n"/>
      <c r="AN10" s="259" t="n"/>
      <c r="AO10" s="259" t="n"/>
      <c r="AP10" s="259" t="n"/>
      <c r="AQ10" s="259" t="n"/>
      <c r="AR10" s="259" t="n"/>
      <c r="AS10" s="259" t="n"/>
      <c r="AT10" s="259" t="n"/>
      <c r="AU10" s="259" t="n"/>
      <c r="AV10" s="259" t="n"/>
      <c r="AW10" s="259" t="n"/>
      <c r="AX10" s="259" t="n"/>
      <c r="AY10" s="259" t="n"/>
      <c r="AZ10" s="259" t="n"/>
      <c r="BA10" s="259" t="n"/>
      <c r="BB10" s="259" t="n"/>
      <c r="BC10" s="259" t="n"/>
      <c r="BD10" s="259" t="n"/>
      <c r="BE10" s="259" t="n"/>
      <c r="BF10" s="259" t="n"/>
      <c r="BG10" s="259" t="n"/>
      <c r="BH10" s="259" t="n"/>
      <c r="BI10" s="259" t="n"/>
      <c r="BJ10" s="259" t="n"/>
      <c r="BK10" s="259" t="n"/>
      <c r="BL10" s="259" t="n"/>
      <c r="BM10" s="259" t="n"/>
      <c r="BN10" s="259" t="n"/>
      <c r="BO10" s="259" t="n"/>
      <c r="BP10" s="259" t="n"/>
      <c r="BQ10" s="259" t="n"/>
      <c r="BR10" s="259" t="n"/>
      <c r="BS10" s="259" t="n"/>
      <c r="BT10" s="259" t="n"/>
      <c r="BU10" s="259" t="n"/>
      <c r="BV10" s="259" t="n"/>
      <c r="BW10" s="259" t="n"/>
      <c r="BX10" s="259" t="n"/>
      <c r="BY10" s="259" t="n"/>
      <c r="BZ10" s="259" t="n"/>
      <c r="CA10" s="259" t="n"/>
      <c r="CB10" s="259" t="n"/>
      <c r="CC10" s="259" t="n"/>
      <c r="CD10" s="259" t="n"/>
      <c r="CE10" s="259" t="n"/>
      <c r="CF10" s="259" t="n"/>
      <c r="CG10" s="259" t="n"/>
      <c r="CH10" s="259" t="n"/>
      <c r="CI10" s="259" t="n"/>
      <c r="CJ10" s="259" t="n"/>
      <c r="CK10" s="259" t="n"/>
      <c r="CL10" s="259" t="n"/>
      <c r="CM10" s="259" t="n"/>
      <c r="CN10" s="259" t="n"/>
      <c r="CO10" s="259" t="n"/>
      <c r="CP10" s="259" t="n"/>
      <c r="CQ10" s="259" t="n"/>
      <c r="CR10" s="259" t="n"/>
      <c r="CS10" s="259" t="n"/>
      <c r="CT10" s="259" t="n"/>
      <c r="CU10" s="259" t="n"/>
      <c r="CV10" s="259" t="n"/>
      <c r="CW10" s="259" t="n"/>
      <c r="CX10" s="259" t="n"/>
      <c r="CY10" s="259" t="n"/>
      <c r="CZ10" s="259" t="n"/>
      <c r="DA10" s="259" t="n"/>
      <c r="DB10" s="259" t="n"/>
      <c r="DC10" s="259" t="n"/>
      <c r="DD10" s="259" t="n"/>
      <c r="DE10" s="259" t="n"/>
      <c r="DF10" s="259" t="n"/>
      <c r="DG10" s="259" t="n"/>
      <c r="DH10" s="259" t="n"/>
      <c r="DI10" s="259" t="n"/>
      <c r="DJ10" s="259" t="n"/>
      <c r="DK10" s="259" t="n"/>
      <c r="DL10" s="261">
        <f>SUM(F10:DI10)</f>
        <v/>
      </c>
      <c r="DM10" s="262">
        <f>E10-DL10</f>
        <v/>
      </c>
    </row>
    <row r="11" ht="18" customHeight="1">
      <c r="A11" s="137" t="n">
        <v>11</v>
      </c>
      <c r="B11" s="256" t="n">
        <v>44760</v>
      </c>
      <c r="C11" s="139" t="inlineStr">
        <is>
          <t>2-059-40123</t>
        </is>
      </c>
      <c r="D11" s="240" t="n">
        <v>44740</v>
      </c>
      <c r="E11" s="257" t="n">
        <v>42</v>
      </c>
      <c r="F11" s="258" t="n"/>
      <c r="G11" s="258" t="n"/>
      <c r="H11" s="259" t="n"/>
      <c r="I11" s="259" t="n"/>
      <c r="J11" s="259" t="n"/>
      <c r="K11" s="259" t="n"/>
      <c r="L11" s="259" t="n"/>
      <c r="M11" s="259" t="n"/>
      <c r="N11" s="259" t="n"/>
      <c r="O11" s="260" t="n">
        <v>42</v>
      </c>
      <c r="P11" s="259" t="n"/>
      <c r="Q11" s="259" t="n"/>
      <c r="R11" s="259" t="n"/>
      <c r="S11" s="259" t="n"/>
      <c r="T11" s="259" t="n"/>
      <c r="U11" s="259" t="n"/>
      <c r="V11" s="259" t="n"/>
      <c r="W11" s="259" t="n"/>
      <c r="X11" s="259" t="n"/>
      <c r="Y11" s="259" t="n"/>
      <c r="Z11" s="259" t="n"/>
      <c r="AA11" s="259" t="n"/>
      <c r="AB11" s="259" t="n"/>
      <c r="AC11" s="259" t="n"/>
      <c r="AD11" s="259" t="n"/>
      <c r="AE11" s="259" t="n"/>
      <c r="AF11" s="259" t="n"/>
      <c r="AG11" s="259" t="n"/>
      <c r="AH11" s="259" t="n"/>
      <c r="AI11" s="259" t="n"/>
      <c r="AJ11" s="259" t="n"/>
      <c r="AK11" s="259" t="n"/>
      <c r="AL11" s="259" t="n"/>
      <c r="AM11" s="259" t="n"/>
      <c r="AN11" s="259" t="n"/>
      <c r="AO11" s="259" t="n"/>
      <c r="AP11" s="259" t="n"/>
      <c r="AQ11" s="259" t="n"/>
      <c r="AR11" s="259" t="n"/>
      <c r="AS11" s="259" t="n"/>
      <c r="AT11" s="259" t="n"/>
      <c r="AU11" s="259" t="n"/>
      <c r="AV11" s="259" t="n"/>
      <c r="AW11" s="259" t="n"/>
      <c r="AX11" s="259" t="n"/>
      <c r="AY11" s="259" t="n"/>
      <c r="AZ11" s="259" t="n"/>
      <c r="BA11" s="259" t="n"/>
      <c r="BB11" s="259" t="n"/>
      <c r="BC11" s="259" t="n"/>
      <c r="BD11" s="259" t="n"/>
      <c r="BE11" s="259" t="n"/>
      <c r="BF11" s="259" t="n"/>
      <c r="BG11" s="259" t="n"/>
      <c r="BH11" s="259" t="n"/>
      <c r="BI11" s="259" t="n"/>
      <c r="BJ11" s="259" t="n"/>
      <c r="BK11" s="259" t="n"/>
      <c r="BL11" s="259" t="n"/>
      <c r="BM11" s="259" t="n"/>
      <c r="BN11" s="259" t="n"/>
      <c r="BO11" s="259" t="n"/>
      <c r="BP11" s="259" t="n"/>
      <c r="BQ11" s="259" t="n"/>
      <c r="BR11" s="259" t="n"/>
      <c r="BS11" s="259" t="n"/>
      <c r="BT11" s="259" t="n"/>
      <c r="BU11" s="259" t="n"/>
      <c r="BV11" s="259" t="n"/>
      <c r="BW11" s="259" t="n"/>
      <c r="BX11" s="259" t="n"/>
      <c r="BY11" s="259" t="n"/>
      <c r="BZ11" s="259" t="n"/>
      <c r="CA11" s="259" t="n"/>
      <c r="CB11" s="259" t="n"/>
      <c r="CC11" s="259" t="n"/>
      <c r="CD11" s="259" t="n"/>
      <c r="CE11" s="259" t="n"/>
      <c r="CF11" s="259" t="n"/>
      <c r="CG11" s="259" t="n"/>
      <c r="CH11" s="259" t="n"/>
      <c r="CI11" s="259" t="n"/>
      <c r="CJ11" s="259" t="n"/>
      <c r="CK11" s="259" t="n"/>
      <c r="CL11" s="259" t="n"/>
      <c r="CM11" s="259" t="n"/>
      <c r="CN11" s="259" t="n"/>
      <c r="CO11" s="259" t="n"/>
      <c r="CP11" s="259" t="n"/>
      <c r="CQ11" s="259" t="n"/>
      <c r="CR11" s="259" t="n"/>
      <c r="CS11" s="259" t="n"/>
      <c r="CT11" s="259" t="n"/>
      <c r="CU11" s="259" t="n"/>
      <c r="CV11" s="259" t="n"/>
      <c r="CW11" s="259" t="n"/>
      <c r="CX11" s="259" t="n"/>
      <c r="CY11" s="259" t="n"/>
      <c r="CZ11" s="259" t="n"/>
      <c r="DA11" s="259" t="n"/>
      <c r="DB11" s="259" t="n"/>
      <c r="DC11" s="259" t="n"/>
      <c r="DD11" s="259" t="n"/>
      <c r="DE11" s="259" t="n"/>
      <c r="DF11" s="259" t="n"/>
      <c r="DG11" s="259" t="n"/>
      <c r="DH11" s="259" t="n"/>
      <c r="DI11" s="259" t="n"/>
      <c r="DJ11" s="259" t="n"/>
      <c r="DK11" s="259" t="n"/>
      <c r="DL11" s="261">
        <f>SUM(F11:DI11)</f>
        <v/>
      </c>
      <c r="DM11" s="262">
        <f>E11-DL11</f>
        <v/>
      </c>
    </row>
    <row r="12" ht="18" customHeight="1">
      <c r="A12" s="137" t="n">
        <v>12</v>
      </c>
      <c r="B12" s="256" t="n">
        <v>44760</v>
      </c>
      <c r="C12" s="139" t="inlineStr">
        <is>
          <t>7-806-62094</t>
        </is>
      </c>
      <c r="D12" s="240" t="n">
        <v>44742</v>
      </c>
      <c r="E12" s="257" t="n">
        <v>6.57</v>
      </c>
      <c r="F12" s="258" t="n"/>
      <c r="G12" s="258" t="n"/>
      <c r="H12" s="259" t="n"/>
      <c r="I12" s="259" t="n"/>
      <c r="J12" s="259" t="n"/>
      <c r="K12" s="259" t="n"/>
      <c r="L12" s="259" t="n"/>
      <c r="M12" s="259" t="n"/>
      <c r="N12" s="259" t="n"/>
      <c r="O12" s="259" t="n"/>
      <c r="P12" s="259" t="n"/>
      <c r="Q12" s="259" t="n"/>
      <c r="R12" s="259" t="n"/>
      <c r="S12" s="259" t="n"/>
      <c r="T12" s="259" t="n"/>
      <c r="U12" s="259" t="n"/>
      <c r="V12" s="259" t="n"/>
      <c r="W12" s="259" t="n"/>
      <c r="X12" s="259" t="n"/>
      <c r="Y12" s="259" t="n"/>
      <c r="Z12" s="259" t="n"/>
      <c r="AA12" s="259" t="n"/>
      <c r="AB12" s="259" t="n"/>
      <c r="AC12" s="259" t="n"/>
      <c r="AD12" s="259" t="n"/>
      <c r="AE12" s="259" t="n"/>
      <c r="AF12" s="259" t="n"/>
      <c r="AG12" s="259" t="n"/>
      <c r="AH12" s="259" t="n"/>
      <c r="AI12" s="259" t="n"/>
      <c r="AJ12" s="259" t="n"/>
      <c r="AK12" s="259" t="n"/>
      <c r="AL12" s="259" t="n"/>
      <c r="AM12" s="259" t="n"/>
      <c r="AN12" s="259" t="n"/>
      <c r="AO12" s="259" t="n"/>
      <c r="AP12" s="259" t="n"/>
      <c r="AQ12" s="259" t="n"/>
      <c r="AR12" s="259" t="n"/>
      <c r="AS12" s="259" t="n"/>
      <c r="AT12" s="259" t="n"/>
      <c r="AU12" s="259" t="n"/>
      <c r="AV12" s="259" t="n"/>
      <c r="AW12" s="259" t="n"/>
      <c r="AX12" s="259" t="n"/>
      <c r="AY12" s="259" t="n"/>
      <c r="AZ12" s="259" t="n"/>
      <c r="BA12" s="259" t="n"/>
      <c r="BB12" s="259" t="n"/>
      <c r="BC12" s="259" t="n"/>
      <c r="BD12" s="259" t="n"/>
      <c r="BE12" s="259" t="n"/>
      <c r="BF12" s="259" t="n"/>
      <c r="BG12" s="259" t="n"/>
      <c r="BH12" s="259" t="n"/>
      <c r="BI12" s="259" t="n"/>
      <c r="BJ12" s="259" t="n"/>
      <c r="BK12" s="259" t="n"/>
      <c r="BL12" s="259" t="n"/>
      <c r="BM12" s="259" t="n"/>
      <c r="BN12" s="259" t="n"/>
      <c r="BO12" s="259" t="n"/>
      <c r="BP12" s="259" t="n"/>
      <c r="BQ12" s="260" t="n">
        <v>6.57</v>
      </c>
      <c r="BR12" s="259" t="n"/>
      <c r="BS12" s="259" t="n"/>
      <c r="BT12" s="259" t="n"/>
      <c r="BU12" s="259" t="n"/>
      <c r="BV12" s="259" t="n"/>
      <c r="BW12" s="259" t="n"/>
      <c r="BX12" s="259" t="n"/>
      <c r="BY12" s="259" t="n"/>
      <c r="BZ12" s="259" t="n"/>
      <c r="CA12" s="259" t="n"/>
      <c r="CB12" s="259" t="n"/>
      <c r="CC12" s="259" t="n"/>
      <c r="CD12" s="259" t="n"/>
      <c r="CE12" s="259" t="n"/>
      <c r="CF12" s="259" t="n"/>
      <c r="CG12" s="259" t="n"/>
      <c r="CH12" s="259" t="n"/>
      <c r="CI12" s="259" t="n"/>
      <c r="CJ12" s="259" t="n"/>
      <c r="CK12" s="259" t="n"/>
      <c r="CL12" s="259" t="n"/>
      <c r="CM12" s="259" t="n"/>
      <c r="CN12" s="259" t="n"/>
      <c r="CO12" s="259" t="n"/>
      <c r="CP12" s="259" t="n"/>
      <c r="CQ12" s="259" t="n"/>
      <c r="CR12" s="259" t="n"/>
      <c r="CS12" s="259" t="n"/>
      <c r="CT12" s="259" t="n"/>
      <c r="CU12" s="259" t="n"/>
      <c r="CV12" s="259" t="n"/>
      <c r="CW12" s="259" t="n"/>
      <c r="CX12" s="259" t="n"/>
      <c r="CY12" s="259" t="n"/>
      <c r="CZ12" s="259" t="n"/>
      <c r="DA12" s="259" t="n"/>
      <c r="DB12" s="259" t="n"/>
      <c r="DC12" s="259" t="n"/>
      <c r="DD12" s="259" t="n"/>
      <c r="DE12" s="259" t="n"/>
      <c r="DF12" s="259" t="n"/>
      <c r="DG12" s="259" t="n"/>
      <c r="DH12" s="259" t="n"/>
      <c r="DI12" s="259" t="n"/>
      <c r="DJ12" s="259" t="n"/>
      <c r="DK12" s="259" t="n"/>
      <c r="DL12" s="261">
        <f>SUM(F12:DI12)</f>
        <v/>
      </c>
      <c r="DM12" s="262">
        <f>E12-DL12</f>
        <v/>
      </c>
    </row>
    <row r="13" ht="18" customHeight="1">
      <c r="A13" s="137" t="n">
        <v>13</v>
      </c>
      <c r="B13" s="256" t="n">
        <v>44760</v>
      </c>
      <c r="C13" s="139" t="inlineStr">
        <is>
          <t>TTI 319984102</t>
        </is>
      </c>
      <c r="D13" s="240" t="n">
        <v>44697</v>
      </c>
      <c r="E13" s="257" t="n">
        <v>18.81</v>
      </c>
      <c r="F13" s="258" t="n"/>
      <c r="G13" s="258" t="n"/>
      <c r="H13" s="259" t="n"/>
      <c r="I13" s="259" t="n"/>
      <c r="J13" s="259" t="n"/>
      <c r="K13" s="259" t="n"/>
      <c r="L13" s="259" t="n"/>
      <c r="M13" s="259" t="n"/>
      <c r="N13" s="259" t="n"/>
      <c r="O13" s="259" t="n"/>
      <c r="P13" s="259" t="n"/>
      <c r="Q13" s="259" t="n"/>
      <c r="R13" s="259" t="n"/>
      <c r="S13" s="259" t="n"/>
      <c r="T13" s="259" t="n"/>
      <c r="U13" s="259" t="n"/>
      <c r="V13" s="259" t="n"/>
      <c r="W13" s="259" t="n"/>
      <c r="X13" s="259" t="n"/>
      <c r="Y13" s="259" t="n"/>
      <c r="Z13" s="259" t="n"/>
      <c r="AA13" s="259" t="n"/>
      <c r="AB13" s="259" t="n"/>
      <c r="AC13" s="259" t="n"/>
      <c r="AD13" s="259" t="n"/>
      <c r="AE13" s="259" t="n"/>
      <c r="AF13" s="259" t="n"/>
      <c r="AG13" s="259" t="n"/>
      <c r="AH13" s="259" t="n"/>
      <c r="AI13" s="259" t="n"/>
      <c r="AJ13" s="259" t="n"/>
      <c r="AK13" s="259" t="n"/>
      <c r="AL13" s="259" t="n"/>
      <c r="AM13" s="259" t="n"/>
      <c r="AN13" s="259" t="n"/>
      <c r="AO13" s="259" t="n"/>
      <c r="AP13" s="259" t="n"/>
      <c r="AQ13" s="259" t="n"/>
      <c r="AR13" s="259" t="n"/>
      <c r="AS13" s="259" t="n"/>
      <c r="AT13" s="259" t="n"/>
      <c r="AU13" s="259" t="n"/>
      <c r="AV13" s="259" t="n"/>
      <c r="AW13" s="259" t="n"/>
      <c r="AX13" s="259" t="n"/>
      <c r="AY13" s="259" t="n"/>
      <c r="AZ13" s="259" t="n"/>
      <c r="BA13" s="259" t="n"/>
      <c r="BB13" s="259" t="n"/>
      <c r="BC13" s="259" t="n"/>
      <c r="BD13" s="259" t="n"/>
      <c r="BE13" s="259" t="n"/>
      <c r="BF13" s="259" t="n"/>
      <c r="BG13" s="259" t="n"/>
      <c r="BH13" s="260" t="n">
        <v>18.81</v>
      </c>
      <c r="BI13" s="259" t="n"/>
      <c r="BJ13" s="259" t="n"/>
      <c r="BK13" s="259" t="n"/>
      <c r="BL13" s="259" t="n"/>
      <c r="BM13" s="259" t="n"/>
      <c r="BN13" s="259" t="n"/>
      <c r="BO13" s="259" t="n"/>
      <c r="BP13" s="259" t="n"/>
      <c r="BQ13" s="259" t="n"/>
      <c r="BR13" s="259" t="n"/>
      <c r="BS13" s="259" t="n"/>
      <c r="BT13" s="259" t="n"/>
      <c r="BU13" s="259" t="n"/>
      <c r="BV13" s="259" t="n"/>
      <c r="BW13" s="259" t="n"/>
      <c r="BX13" s="259" t="n"/>
      <c r="BY13" s="259" t="n"/>
      <c r="BZ13" s="259" t="n"/>
      <c r="CA13" s="259" t="n"/>
      <c r="CB13" s="259" t="n"/>
      <c r="CC13" s="259" t="n"/>
      <c r="CD13" s="259" t="n"/>
      <c r="CE13" s="259" t="n"/>
      <c r="CF13" s="259" t="n"/>
      <c r="CG13" s="259" t="n"/>
      <c r="CH13" s="259" t="n"/>
      <c r="CI13" s="259" t="n"/>
      <c r="CJ13" s="259" t="n"/>
      <c r="CK13" s="259" t="n"/>
      <c r="CL13" s="259" t="n"/>
      <c r="CM13" s="259" t="n"/>
      <c r="CN13" s="259" t="n"/>
      <c r="CO13" s="259" t="n"/>
      <c r="CP13" s="259" t="n"/>
      <c r="CQ13" s="259" t="n"/>
      <c r="CR13" s="259" t="n"/>
      <c r="CS13" s="259" t="n"/>
      <c r="CT13" s="259" t="n"/>
      <c r="CU13" s="259" t="n"/>
      <c r="CV13" s="259" t="n"/>
      <c r="CW13" s="259" t="n"/>
      <c r="CX13" s="259" t="n"/>
      <c r="CY13" s="259" t="n"/>
      <c r="CZ13" s="259" t="n"/>
      <c r="DA13" s="259" t="n"/>
      <c r="DB13" s="259" t="n"/>
      <c r="DC13" s="259" t="n"/>
      <c r="DD13" s="259" t="n"/>
      <c r="DE13" s="259" t="n"/>
      <c r="DF13" s="259" t="n"/>
      <c r="DG13" s="259" t="n"/>
      <c r="DH13" s="259" t="n"/>
      <c r="DI13" s="259" t="n"/>
      <c r="DJ13" s="259" t="n"/>
      <c r="DK13" s="259" t="n"/>
      <c r="DL13" s="261">
        <f>SUM(F13:DI13)</f>
        <v/>
      </c>
      <c r="DM13" s="262">
        <f>E13-DL13</f>
        <v/>
      </c>
    </row>
    <row r="14" ht="18" customHeight="1">
      <c r="A14" s="137" t="n">
        <v>14</v>
      </c>
      <c r="B14" s="256" t="n">
        <v>44760</v>
      </c>
      <c r="C14" s="139" t="inlineStr">
        <is>
          <t>LITEON 4500668165</t>
        </is>
      </c>
      <c r="D14" s="240" t="n">
        <v>44709</v>
      </c>
      <c r="E14" s="257" t="n">
        <v>27.55</v>
      </c>
      <c r="F14" s="258" t="n"/>
      <c r="G14" s="258" t="n"/>
      <c r="H14" s="259" t="n"/>
      <c r="I14" s="259" t="n"/>
      <c r="J14" s="259" t="n"/>
      <c r="K14" s="259" t="n"/>
      <c r="L14" s="259" t="n"/>
      <c r="M14" s="259" t="n"/>
      <c r="N14" s="259" t="n"/>
      <c r="O14" s="259" t="n"/>
      <c r="P14" s="259" t="n"/>
      <c r="Q14" s="259" t="n"/>
      <c r="R14" s="259" t="n"/>
      <c r="S14" s="259" t="n"/>
      <c r="T14" s="259" t="n"/>
      <c r="U14" s="259" t="n"/>
      <c r="V14" s="259" t="n"/>
      <c r="W14" s="259" t="n"/>
      <c r="X14" s="259" t="n"/>
      <c r="Y14" s="259" t="n"/>
      <c r="Z14" s="259" t="n"/>
      <c r="AA14" s="259" t="n"/>
      <c r="AB14" s="259" t="n"/>
      <c r="AC14" s="259" t="n"/>
      <c r="AD14" s="259" t="n"/>
      <c r="AE14" s="260" t="n">
        <v>27.55</v>
      </c>
      <c r="AF14" s="259" t="n"/>
      <c r="AG14" s="259" t="n"/>
      <c r="AH14" s="259" t="n"/>
      <c r="AI14" s="259" t="n"/>
      <c r="AJ14" s="259" t="n"/>
      <c r="AK14" s="259" t="n"/>
      <c r="AL14" s="259" t="n"/>
      <c r="AM14" s="259" t="n"/>
      <c r="AN14" s="259" t="n"/>
      <c r="AO14" s="259" t="n"/>
      <c r="AP14" s="259" t="n"/>
      <c r="AQ14" s="259" t="n"/>
      <c r="AR14" s="259" t="n"/>
      <c r="AS14" s="259" t="n"/>
      <c r="AT14" s="259" t="n"/>
      <c r="AU14" s="259" t="n"/>
      <c r="AV14" s="259" t="n"/>
      <c r="AW14" s="259" t="n"/>
      <c r="AX14" s="259" t="n"/>
      <c r="AY14" s="259" t="n"/>
      <c r="AZ14" s="259" t="n"/>
      <c r="BA14" s="259" t="n"/>
      <c r="BB14" s="259" t="n"/>
      <c r="BC14" s="259" t="n"/>
      <c r="BD14" s="259" t="n"/>
      <c r="BE14" s="259" t="n"/>
      <c r="BF14" s="259" t="n"/>
      <c r="BG14" s="259" t="n"/>
      <c r="BH14" s="259" t="n"/>
      <c r="BI14" s="259" t="n"/>
      <c r="BJ14" s="259" t="n"/>
      <c r="BK14" s="259" t="n"/>
      <c r="BL14" s="259" t="n"/>
      <c r="BM14" s="259" t="n"/>
      <c r="BN14" s="259" t="n"/>
      <c r="BO14" s="259" t="n"/>
      <c r="BP14" s="259" t="n"/>
      <c r="BQ14" s="259" t="n"/>
      <c r="BR14" s="259" t="n"/>
      <c r="BS14" s="259" t="n"/>
      <c r="BT14" s="259" t="n"/>
      <c r="BU14" s="259" t="n"/>
      <c r="BV14" s="259" t="n"/>
      <c r="BW14" s="259" t="n"/>
      <c r="BX14" s="259" t="n"/>
      <c r="BY14" s="259" t="n"/>
      <c r="BZ14" s="259" t="n"/>
      <c r="CA14" s="259" t="n"/>
      <c r="CB14" s="259" t="n"/>
      <c r="CC14" s="259" t="n"/>
      <c r="CD14" s="259" t="n"/>
      <c r="CE14" s="259" t="n"/>
      <c r="CF14" s="259" t="n"/>
      <c r="CG14" s="259" t="n"/>
      <c r="CH14" s="259" t="n"/>
      <c r="CI14" s="259" t="n"/>
      <c r="CJ14" s="259" t="n"/>
      <c r="CK14" s="259" t="n"/>
      <c r="CL14" s="259" t="n"/>
      <c r="CM14" s="259" t="n"/>
      <c r="CN14" s="259" t="n"/>
      <c r="CO14" s="259" t="n"/>
      <c r="CP14" s="259" t="n"/>
      <c r="CQ14" s="259" t="n"/>
      <c r="CR14" s="259" t="n"/>
      <c r="CS14" s="259" t="n"/>
      <c r="CT14" s="259" t="n"/>
      <c r="CU14" s="259" t="n"/>
      <c r="CV14" s="259" t="n"/>
      <c r="CW14" s="259" t="n"/>
      <c r="CX14" s="259" t="n"/>
      <c r="CY14" s="259" t="n"/>
      <c r="CZ14" s="259" t="n"/>
      <c r="DA14" s="259" t="n"/>
      <c r="DB14" s="259" t="n"/>
      <c r="DC14" s="259" t="n"/>
      <c r="DD14" s="259" t="n"/>
      <c r="DE14" s="259" t="n"/>
      <c r="DF14" s="259" t="n"/>
      <c r="DG14" s="259" t="n"/>
      <c r="DH14" s="259" t="n"/>
      <c r="DI14" s="259" t="n"/>
      <c r="DJ14" s="259" t="n"/>
      <c r="DK14" s="259" t="n"/>
      <c r="DL14" s="261">
        <f>SUM(F14:DI14)</f>
        <v/>
      </c>
      <c r="DM14" s="262">
        <f>E14-DL14</f>
        <v/>
      </c>
    </row>
    <row r="15" ht="18" customHeight="1">
      <c r="A15" s="137" t="n">
        <v>15</v>
      </c>
      <c r="B15" s="256" t="n">
        <v>44760</v>
      </c>
      <c r="C15" s="139" t="inlineStr">
        <is>
          <t>LITEON 4500667792</t>
        </is>
      </c>
      <c r="D15" s="240" t="n">
        <v>44709</v>
      </c>
      <c r="E15" s="257" t="n">
        <v>34.14</v>
      </c>
      <c r="F15" s="258" t="n"/>
      <c r="G15" s="258" t="n"/>
      <c r="H15" s="259" t="n"/>
      <c r="I15" s="259" t="n"/>
      <c r="J15" s="259" t="n"/>
      <c r="K15" s="259" t="n"/>
      <c r="L15" s="259" t="n"/>
      <c r="M15" s="259" t="n"/>
      <c r="N15" s="259" t="n"/>
      <c r="O15" s="259" t="n"/>
      <c r="P15" s="259" t="n"/>
      <c r="Q15" s="259" t="n"/>
      <c r="R15" s="259" t="n"/>
      <c r="S15" s="259" t="n"/>
      <c r="T15" s="259" t="n"/>
      <c r="U15" s="259" t="n"/>
      <c r="V15" s="259" t="n"/>
      <c r="W15" s="259" t="n"/>
      <c r="X15" s="259" t="n"/>
      <c r="Y15" s="259" t="n"/>
      <c r="Z15" s="259" t="n"/>
      <c r="AA15" s="259" t="n"/>
      <c r="AB15" s="259" t="n"/>
      <c r="AC15" s="259" t="n"/>
      <c r="AD15" s="259" t="n"/>
      <c r="AE15" s="259" t="n"/>
      <c r="AF15" s="259" t="n"/>
      <c r="AG15" s="259" t="n"/>
      <c r="AH15" s="259" t="n"/>
      <c r="AI15" s="259" t="n"/>
      <c r="AJ15" s="259" t="n"/>
      <c r="AK15" s="259" t="n"/>
      <c r="AL15" s="259" t="n"/>
      <c r="AM15" s="259" t="n"/>
      <c r="AN15" s="259" t="n"/>
      <c r="AO15" s="259" t="n"/>
      <c r="AP15" s="259" t="n"/>
      <c r="AQ15" s="259" t="n"/>
      <c r="AR15" s="259" t="n"/>
      <c r="AS15" s="259" t="n"/>
      <c r="AT15" s="259" t="n"/>
      <c r="AU15" s="259" t="n"/>
      <c r="AV15" s="259" t="n"/>
      <c r="AW15" s="259" t="n"/>
      <c r="AX15" s="259" t="n"/>
      <c r="AY15" s="259" t="n"/>
      <c r="AZ15" s="259" t="n"/>
      <c r="BA15" s="259" t="n"/>
      <c r="BB15" s="259" t="n"/>
      <c r="BC15" s="259" t="n"/>
      <c r="BD15" s="259" t="n"/>
      <c r="BE15" s="259" t="n"/>
      <c r="BF15" s="259" t="n"/>
      <c r="BG15" s="259" t="n"/>
      <c r="BH15" s="259" t="n"/>
      <c r="BI15" s="259" t="n"/>
      <c r="BJ15" s="259" t="n"/>
      <c r="BK15" s="259" t="n"/>
      <c r="BL15" s="259" t="n"/>
      <c r="BM15" s="259" t="n"/>
      <c r="BN15" s="259" t="n"/>
      <c r="BO15" s="259" t="n"/>
      <c r="BP15" s="259" t="n"/>
      <c r="BQ15" s="259" t="n"/>
      <c r="BR15" s="259" t="n"/>
      <c r="BS15" s="259" t="n"/>
      <c r="BT15" s="259" t="n"/>
      <c r="BU15" s="259" t="n"/>
      <c r="BV15" s="259" t="n"/>
      <c r="BW15" s="259" t="n"/>
      <c r="BX15" s="259" t="n"/>
      <c r="BY15" s="259" t="n"/>
      <c r="BZ15" s="259" t="n"/>
      <c r="CA15" s="259" t="n"/>
      <c r="CB15" s="260" t="n">
        <v>34.14</v>
      </c>
      <c r="CC15" s="259" t="n"/>
      <c r="CD15" s="259" t="n"/>
      <c r="CE15" s="259" t="n"/>
      <c r="CF15" s="259" t="n"/>
      <c r="CG15" s="259" t="n"/>
      <c r="CH15" s="259" t="n"/>
      <c r="CI15" s="259" t="n"/>
      <c r="CJ15" s="259" t="n"/>
      <c r="CK15" s="259" t="n"/>
      <c r="CL15" s="259" t="n"/>
      <c r="CM15" s="259" t="n"/>
      <c r="CN15" s="259" t="n"/>
      <c r="CO15" s="259" t="n"/>
      <c r="CP15" s="259" t="n"/>
      <c r="CQ15" s="259" t="n"/>
      <c r="CR15" s="259" t="n"/>
      <c r="CS15" s="259" t="n"/>
      <c r="CT15" s="259" t="n"/>
      <c r="CU15" s="259" t="n"/>
      <c r="CV15" s="259" t="n"/>
      <c r="CW15" s="259" t="n"/>
      <c r="CX15" s="259" t="n"/>
      <c r="CY15" s="259" t="n"/>
      <c r="CZ15" s="259" t="n"/>
      <c r="DA15" s="259" t="n"/>
      <c r="DB15" s="259" t="n"/>
      <c r="DC15" s="259" t="n"/>
      <c r="DD15" s="259" t="n"/>
      <c r="DE15" s="259" t="n"/>
      <c r="DF15" s="259" t="n"/>
      <c r="DG15" s="259" t="n"/>
      <c r="DH15" s="259" t="n"/>
      <c r="DI15" s="259" t="n"/>
      <c r="DJ15" s="259" t="n"/>
      <c r="DK15" s="259" t="n"/>
      <c r="DL15" s="261">
        <f>SUM(F15:DI15)</f>
        <v/>
      </c>
      <c r="DM15" s="262">
        <f>E15-DL15</f>
        <v/>
      </c>
    </row>
    <row r="16" ht="18" customHeight="1">
      <c r="A16" s="137" t="n">
        <v>16</v>
      </c>
      <c r="B16" s="256" t="n">
        <v>44760</v>
      </c>
      <c r="C16" s="139" t="inlineStr">
        <is>
          <t>LITEON 4500669081</t>
        </is>
      </c>
      <c r="D16" s="240" t="n">
        <v>44716</v>
      </c>
      <c r="E16" s="257" t="n">
        <v>27.55</v>
      </c>
      <c r="F16" s="258" t="n"/>
      <c r="G16" s="258" t="n"/>
      <c r="H16" s="259" t="n"/>
      <c r="I16" s="259" t="n"/>
      <c r="J16" s="259" t="n"/>
      <c r="K16" s="259" t="n"/>
      <c r="L16" s="259" t="n"/>
      <c r="M16" s="259" t="n"/>
      <c r="N16" s="259" t="n"/>
      <c r="O16" s="259" t="n"/>
      <c r="P16" s="259" t="n"/>
      <c r="Q16" s="259" t="n"/>
      <c r="R16" s="259" t="n"/>
      <c r="S16" s="259" t="n"/>
      <c r="T16" s="259" t="n"/>
      <c r="U16" s="259" t="n"/>
      <c r="V16" s="259" t="n"/>
      <c r="W16" s="259" t="n"/>
      <c r="X16" s="259" t="n"/>
      <c r="Y16" s="259" t="n"/>
      <c r="Z16" s="259" t="n"/>
      <c r="AA16" s="259" t="n"/>
      <c r="AB16" s="259" t="n"/>
      <c r="AC16" s="259" t="n"/>
      <c r="AD16" s="259" t="n"/>
      <c r="AE16" s="259" t="n"/>
      <c r="AF16" s="259" t="n"/>
      <c r="AG16" s="259" t="n"/>
      <c r="AH16" s="259" t="n"/>
      <c r="AI16" s="259" t="n"/>
      <c r="AJ16" s="259" t="n"/>
      <c r="AK16" s="260" t="n">
        <v>27.55</v>
      </c>
      <c r="AL16" s="259" t="n"/>
      <c r="AM16" s="259" t="n"/>
      <c r="AN16" s="259" t="n"/>
      <c r="AO16" s="259" t="n"/>
      <c r="AP16" s="259" t="n"/>
      <c r="AQ16" s="259" t="n"/>
      <c r="AR16" s="259" t="n"/>
      <c r="AS16" s="259" t="n"/>
      <c r="AT16" s="259" t="n"/>
      <c r="AU16" s="259" t="n"/>
      <c r="AV16" s="259" t="n"/>
      <c r="AW16" s="259" t="n"/>
      <c r="AX16" s="259" t="n"/>
      <c r="AY16" s="259" t="n"/>
      <c r="AZ16" s="259" t="n"/>
      <c r="BA16" s="259" t="n"/>
      <c r="BB16" s="259" t="n"/>
      <c r="BC16" s="259" t="n"/>
      <c r="BD16" s="259" t="n"/>
      <c r="BE16" s="259" t="n"/>
      <c r="BF16" s="259" t="n"/>
      <c r="BG16" s="259" t="n"/>
      <c r="BH16" s="259" t="n"/>
      <c r="BI16" s="259" t="n"/>
      <c r="BJ16" s="259" t="n"/>
      <c r="BK16" s="259" t="n"/>
      <c r="BL16" s="259" t="n"/>
      <c r="BM16" s="259" t="n"/>
      <c r="BN16" s="259" t="n"/>
      <c r="BO16" s="259" t="n"/>
      <c r="BP16" s="259" t="n"/>
      <c r="BQ16" s="259" t="n"/>
      <c r="BR16" s="259" t="n"/>
      <c r="BS16" s="259" t="n"/>
      <c r="BT16" s="259" t="n"/>
      <c r="BU16" s="259" t="n"/>
      <c r="BV16" s="259" t="n"/>
      <c r="BW16" s="259" t="n"/>
      <c r="BX16" s="259" t="n"/>
      <c r="BY16" s="259" t="n"/>
      <c r="BZ16" s="259" t="n"/>
      <c r="CA16" s="259" t="n"/>
      <c r="CB16" s="259" t="n"/>
      <c r="CC16" s="259" t="n"/>
      <c r="CD16" s="259" t="n"/>
      <c r="CE16" s="259" t="n"/>
      <c r="CF16" s="259" t="n"/>
      <c r="CG16" s="259" t="n"/>
      <c r="CH16" s="259" t="n"/>
      <c r="CI16" s="259" t="n"/>
      <c r="CJ16" s="259" t="n"/>
      <c r="CK16" s="259" t="n"/>
      <c r="CL16" s="259" t="n"/>
      <c r="CM16" s="259" t="n"/>
      <c r="CN16" s="259" t="n"/>
      <c r="CO16" s="259" t="n"/>
      <c r="CP16" s="259" t="n"/>
      <c r="CQ16" s="259" t="n"/>
      <c r="CR16" s="259" t="n"/>
      <c r="CS16" s="259" t="n"/>
      <c r="CT16" s="259" t="n"/>
      <c r="CU16" s="259" t="n"/>
      <c r="CV16" s="259" t="n"/>
      <c r="CW16" s="259" t="n"/>
      <c r="CX16" s="259" t="n"/>
      <c r="CY16" s="259" t="n"/>
      <c r="CZ16" s="259" t="n"/>
      <c r="DA16" s="259" t="n"/>
      <c r="DB16" s="259" t="n"/>
      <c r="DC16" s="259" t="n"/>
      <c r="DD16" s="259" t="n"/>
      <c r="DE16" s="259" t="n"/>
      <c r="DF16" s="259" t="n"/>
      <c r="DG16" s="259" t="n"/>
      <c r="DH16" s="259" t="n"/>
      <c r="DI16" s="259" t="n"/>
      <c r="DJ16" s="259" t="n"/>
      <c r="DK16" s="259" t="n"/>
      <c r="DL16" s="261">
        <f>SUM(F16:DI16)</f>
        <v/>
      </c>
      <c r="DM16" s="262">
        <f>E16-DL16</f>
        <v/>
      </c>
    </row>
    <row r="17" ht="18" customHeight="1">
      <c r="A17" s="137" t="n">
        <v>17</v>
      </c>
      <c r="B17" s="256" t="n">
        <v>44760</v>
      </c>
      <c r="C17" s="139" t="inlineStr">
        <is>
          <t>MASTER U92475-02</t>
        </is>
      </c>
      <c r="D17" s="240" t="n">
        <v>44727</v>
      </c>
      <c r="E17" s="257" t="n">
        <v>11.51</v>
      </c>
      <c r="F17" s="258" t="n"/>
      <c r="G17" s="258" t="n"/>
      <c r="H17" s="259" t="n"/>
      <c r="I17" s="259" t="n"/>
      <c r="J17" s="259" t="n"/>
      <c r="K17" s="259" t="n"/>
      <c r="L17" s="259" t="n"/>
      <c r="M17" s="259" t="n"/>
      <c r="N17" s="259" t="n"/>
      <c r="O17" s="259" t="n"/>
      <c r="P17" s="259" t="n"/>
      <c r="Q17" s="259" t="n"/>
      <c r="R17" s="259" t="n"/>
      <c r="S17" s="259" t="n"/>
      <c r="T17" s="260" t="n">
        <v>11.51</v>
      </c>
      <c r="U17" s="259" t="n"/>
      <c r="V17" s="259" t="n"/>
      <c r="W17" s="259" t="n"/>
      <c r="X17" s="259" t="n"/>
      <c r="Y17" s="259" t="n"/>
      <c r="Z17" s="259" t="n"/>
      <c r="AA17" s="259" t="n"/>
      <c r="AB17" s="259" t="n"/>
      <c r="AC17" s="259" t="n"/>
      <c r="AD17" s="259" t="n"/>
      <c r="AE17" s="259" t="n"/>
      <c r="AF17" s="259" t="n"/>
      <c r="AG17" s="259" t="n"/>
      <c r="AH17" s="259" t="n"/>
      <c r="AI17" s="259" t="n"/>
      <c r="AJ17" s="259" t="n"/>
      <c r="AK17" s="259" t="n"/>
      <c r="AL17" s="259" t="n"/>
      <c r="AM17" s="259" t="n"/>
      <c r="AN17" s="259" t="n"/>
      <c r="AO17" s="259" t="n"/>
      <c r="AP17" s="259" t="n"/>
      <c r="AQ17" s="259" t="n"/>
      <c r="AR17" s="259" t="n"/>
      <c r="AS17" s="259" t="n"/>
      <c r="AT17" s="259" t="n"/>
      <c r="AU17" s="259" t="n"/>
      <c r="AV17" s="259" t="n"/>
      <c r="AW17" s="259" t="n"/>
      <c r="AX17" s="259" t="n"/>
      <c r="AY17" s="259" t="n"/>
      <c r="AZ17" s="259" t="n"/>
      <c r="BA17" s="259" t="n"/>
      <c r="BB17" s="259" t="n"/>
      <c r="BC17" s="259" t="n"/>
      <c r="BD17" s="259" t="n"/>
      <c r="BE17" s="259" t="n"/>
      <c r="BF17" s="259" t="n"/>
      <c r="BG17" s="259" t="n"/>
      <c r="BH17" s="259" t="n"/>
      <c r="BI17" s="259" t="n"/>
      <c r="BJ17" s="259" t="n"/>
      <c r="BK17" s="259" t="n"/>
      <c r="BL17" s="259" t="n"/>
      <c r="BM17" s="259" t="n"/>
      <c r="BN17" s="259" t="n"/>
      <c r="BO17" s="259" t="n"/>
      <c r="BP17" s="259" t="n"/>
      <c r="BQ17" s="259" t="n"/>
      <c r="BR17" s="259" t="n"/>
      <c r="BS17" s="259" t="n"/>
      <c r="BT17" s="259" t="n"/>
      <c r="BU17" s="259" t="n"/>
      <c r="BV17" s="259" t="n"/>
      <c r="BW17" s="259" t="n"/>
      <c r="BX17" s="259" t="n"/>
      <c r="BY17" s="259" t="n"/>
      <c r="BZ17" s="259" t="n"/>
      <c r="CA17" s="259" t="n"/>
      <c r="CB17" s="259" t="n"/>
      <c r="CC17" s="259" t="n"/>
      <c r="CD17" s="259" t="n"/>
      <c r="CE17" s="259" t="n"/>
      <c r="CF17" s="259" t="n"/>
      <c r="CG17" s="259" t="n"/>
      <c r="CH17" s="259" t="n"/>
      <c r="CI17" s="259" t="n"/>
      <c r="CJ17" s="259" t="n"/>
      <c r="CK17" s="259" t="n"/>
      <c r="CL17" s="259" t="n"/>
      <c r="CM17" s="259" t="n"/>
      <c r="CN17" s="259" t="n"/>
      <c r="CO17" s="259" t="n"/>
      <c r="CP17" s="259" t="n"/>
      <c r="CQ17" s="259" t="n"/>
      <c r="CR17" s="259" t="n"/>
      <c r="CS17" s="259" t="n"/>
      <c r="CT17" s="259" t="n"/>
      <c r="CU17" s="259" t="n"/>
      <c r="CV17" s="259" t="n"/>
      <c r="CW17" s="259" t="n"/>
      <c r="CX17" s="259" t="n"/>
      <c r="CY17" s="259" t="n"/>
      <c r="CZ17" s="259" t="n"/>
      <c r="DA17" s="259" t="n"/>
      <c r="DB17" s="259" t="n"/>
      <c r="DC17" s="259" t="n"/>
      <c r="DD17" s="259" t="n"/>
      <c r="DE17" s="259" t="n"/>
      <c r="DF17" s="259" t="n"/>
      <c r="DG17" s="259" t="n"/>
      <c r="DH17" s="259" t="n"/>
      <c r="DI17" s="259" t="n"/>
      <c r="DJ17" s="259" t="n"/>
      <c r="DK17" s="259" t="n"/>
      <c r="DL17" s="261">
        <f>SUM(F17:DI17)</f>
        <v/>
      </c>
      <c r="DM17" s="262">
        <f>E17-DL17</f>
        <v/>
      </c>
    </row>
    <row r="18" ht="18" customHeight="1">
      <c r="A18" s="137" t="n">
        <v>18</v>
      </c>
      <c r="B18" s="256" t="n">
        <v>44760</v>
      </c>
      <c r="C18" s="139" t="inlineStr">
        <is>
          <t>MASTER 4500670060</t>
        </is>
      </c>
      <c r="D18" s="240" t="n">
        <v>44722</v>
      </c>
      <c r="E18" s="257" t="n">
        <v>28.71</v>
      </c>
      <c r="F18" s="258" t="n"/>
      <c r="G18" s="258" t="n"/>
      <c r="H18" s="259" t="n"/>
      <c r="I18" s="259" t="n"/>
      <c r="J18" s="259" t="n"/>
      <c r="K18" s="259" t="n"/>
      <c r="L18" s="259" t="n"/>
      <c r="M18" s="259" t="n"/>
      <c r="N18" s="259" t="n"/>
      <c r="O18" s="259" t="n"/>
      <c r="P18" s="259" t="n"/>
      <c r="Q18" s="259" t="n"/>
      <c r="R18" s="259" t="n"/>
      <c r="S18" s="259" t="n"/>
      <c r="T18" s="259" t="n"/>
      <c r="U18" s="259" t="n"/>
      <c r="V18" s="259" t="n"/>
      <c r="W18" s="259" t="n"/>
      <c r="X18" s="259" t="n"/>
      <c r="Y18" s="259" t="n"/>
      <c r="Z18" s="259" t="n"/>
      <c r="AA18" s="259" t="n"/>
      <c r="AB18" s="259" t="n"/>
      <c r="AC18" s="259" t="n"/>
      <c r="AD18" s="259" t="n"/>
      <c r="AE18" s="260" t="n">
        <v>28.71</v>
      </c>
      <c r="AF18" s="259" t="n"/>
      <c r="AG18" s="259" t="n"/>
      <c r="AH18" s="259" t="n"/>
      <c r="AI18" s="259" t="n"/>
      <c r="AJ18" s="259" t="n"/>
      <c r="AK18" s="259" t="n"/>
      <c r="AL18" s="259" t="n"/>
      <c r="AM18" s="259" t="n"/>
      <c r="AN18" s="259" t="n"/>
      <c r="AO18" s="259" t="n"/>
      <c r="AP18" s="259" t="n"/>
      <c r="AQ18" s="259" t="n"/>
      <c r="AR18" s="259" t="n"/>
      <c r="AS18" s="259" t="n"/>
      <c r="AT18" s="259" t="n"/>
      <c r="AU18" s="259" t="n"/>
      <c r="AV18" s="259" t="n"/>
      <c r="AW18" s="259" t="n"/>
      <c r="AX18" s="259" t="n"/>
      <c r="AY18" s="259" t="n"/>
      <c r="AZ18" s="259" t="n"/>
      <c r="BA18" s="259" t="n"/>
      <c r="BB18" s="259" t="n"/>
      <c r="BC18" s="259" t="n"/>
      <c r="BD18" s="259" t="n"/>
      <c r="BE18" s="259" t="n"/>
      <c r="BF18" s="259" t="n"/>
      <c r="BG18" s="259" t="n"/>
      <c r="BH18" s="259" t="n"/>
      <c r="BI18" s="259" t="n"/>
      <c r="BJ18" s="259" t="n"/>
      <c r="BK18" s="259" t="n"/>
      <c r="BL18" s="259" t="n"/>
      <c r="BM18" s="259" t="n"/>
      <c r="BN18" s="259" t="n"/>
      <c r="BO18" s="259" t="n"/>
      <c r="BP18" s="259" t="n"/>
      <c r="BQ18" s="259" t="n"/>
      <c r="BR18" s="259" t="n"/>
      <c r="BS18" s="259" t="n"/>
      <c r="BT18" s="259" t="n"/>
      <c r="BU18" s="259" t="n"/>
      <c r="BV18" s="259" t="n"/>
      <c r="BW18" s="259" t="n"/>
      <c r="BX18" s="259" t="n"/>
      <c r="BY18" s="259" t="n"/>
      <c r="BZ18" s="259" t="n"/>
      <c r="CA18" s="259" t="n"/>
      <c r="CB18" s="259" t="n"/>
      <c r="CC18" s="259" t="n"/>
      <c r="CD18" s="259" t="n"/>
      <c r="CE18" s="259" t="n"/>
      <c r="CF18" s="259" t="n"/>
      <c r="CG18" s="259" t="n"/>
      <c r="CH18" s="259" t="n"/>
      <c r="CI18" s="259" t="n"/>
      <c r="CJ18" s="259" t="n"/>
      <c r="CK18" s="259" t="n"/>
      <c r="CL18" s="259" t="n"/>
      <c r="CM18" s="259" t="n"/>
      <c r="CN18" s="259" t="n"/>
      <c r="CO18" s="259" t="n"/>
      <c r="CP18" s="259" t="n"/>
      <c r="CQ18" s="259" t="n"/>
      <c r="CR18" s="259" t="n"/>
      <c r="CS18" s="259" t="n"/>
      <c r="CT18" s="259" t="n"/>
      <c r="CU18" s="259" t="n"/>
      <c r="CV18" s="259" t="n"/>
      <c r="CW18" s="259" t="n"/>
      <c r="CX18" s="259" t="n"/>
      <c r="CY18" s="259" t="n"/>
      <c r="CZ18" s="259" t="n"/>
      <c r="DA18" s="259" t="n"/>
      <c r="DB18" s="259" t="n"/>
      <c r="DC18" s="259" t="n"/>
      <c r="DD18" s="259" t="n"/>
      <c r="DE18" s="259" t="n"/>
      <c r="DF18" s="259" t="n"/>
      <c r="DG18" s="259" t="n"/>
      <c r="DH18" s="259" t="n"/>
      <c r="DI18" s="259" t="n"/>
      <c r="DJ18" s="259" t="n"/>
      <c r="DK18" s="259" t="n"/>
      <c r="DL18" s="261">
        <f>SUM(F18:DI18)</f>
        <v/>
      </c>
      <c r="DM18" s="262">
        <f>E18-DL18</f>
        <v/>
      </c>
    </row>
    <row r="19" ht="18" customHeight="1">
      <c r="A19" s="137" t="n">
        <v>19</v>
      </c>
      <c r="B19" s="256" t="n">
        <v>44760</v>
      </c>
      <c r="C19" s="139" t="inlineStr">
        <is>
          <t>ONSEMI 4500660908</t>
        </is>
      </c>
      <c r="D19" s="240" t="n">
        <v>44810</v>
      </c>
      <c r="E19" s="257" t="n">
        <v>100.5</v>
      </c>
      <c r="F19" s="258" t="n"/>
      <c r="G19" s="258" t="n"/>
      <c r="H19" s="259" t="n"/>
      <c r="I19" s="259" t="n"/>
      <c r="J19" s="259" t="n"/>
      <c r="K19" s="259" t="n"/>
      <c r="L19" s="259" t="n"/>
      <c r="M19" s="259" t="n"/>
      <c r="N19" s="259" t="n"/>
      <c r="O19" s="259" t="n"/>
      <c r="P19" s="259" t="n"/>
      <c r="Q19" s="259" t="n"/>
      <c r="R19" s="259" t="n"/>
      <c r="S19" s="259" t="n"/>
      <c r="T19" s="259" t="n"/>
      <c r="U19" s="259" t="n"/>
      <c r="V19" s="259" t="n"/>
      <c r="W19" s="259" t="n"/>
      <c r="X19" s="259" t="n"/>
      <c r="Y19" s="259" t="n"/>
      <c r="Z19" s="259" t="n"/>
      <c r="AA19" s="259" t="n"/>
      <c r="AB19" s="259" t="n"/>
      <c r="AC19" s="259" t="n"/>
      <c r="AD19" s="259" t="n"/>
      <c r="AE19" s="259" t="n"/>
      <c r="AF19" s="259" t="n"/>
      <c r="AG19" s="259" t="n"/>
      <c r="AH19" s="259" t="n"/>
      <c r="AI19" s="259" t="n"/>
      <c r="AJ19" s="259" t="n"/>
      <c r="AK19" s="259" t="n"/>
      <c r="AL19" s="259" t="n"/>
      <c r="AM19" s="259" t="n"/>
      <c r="AN19" s="259" t="n"/>
      <c r="AO19" s="259" t="n"/>
      <c r="AP19" s="259" t="n"/>
      <c r="AQ19" s="260" t="n">
        <v>100.5</v>
      </c>
      <c r="AR19" s="259" t="n"/>
      <c r="AS19" s="259" t="n"/>
      <c r="AT19" s="259" t="n"/>
      <c r="AU19" s="259" t="n"/>
      <c r="AV19" s="259" t="n"/>
      <c r="AW19" s="259" t="n"/>
      <c r="AX19" s="259" t="n"/>
      <c r="AY19" s="259" t="n"/>
      <c r="AZ19" s="259" t="n"/>
      <c r="BA19" s="259" t="n"/>
      <c r="BB19" s="259" t="n"/>
      <c r="BC19" s="259" t="n"/>
      <c r="BD19" s="259" t="n"/>
      <c r="BE19" s="259" t="n"/>
      <c r="BF19" s="259" t="n"/>
      <c r="BG19" s="259" t="n"/>
      <c r="BH19" s="259" t="n"/>
      <c r="BI19" s="259" t="n"/>
      <c r="BJ19" s="259" t="n"/>
      <c r="BK19" s="259" t="n"/>
      <c r="BL19" s="259" t="n"/>
      <c r="BM19" s="259" t="n"/>
      <c r="BN19" s="259" t="n"/>
      <c r="BO19" s="259" t="n"/>
      <c r="BP19" s="259" t="n"/>
      <c r="BQ19" s="259" t="n"/>
      <c r="BR19" s="259" t="n"/>
      <c r="BS19" s="259" t="n"/>
      <c r="BT19" s="259" t="n"/>
      <c r="BU19" s="259" t="n"/>
      <c r="BV19" s="259" t="n"/>
      <c r="BW19" s="259" t="n"/>
      <c r="BX19" s="259" t="n"/>
      <c r="BY19" s="259" t="n"/>
      <c r="BZ19" s="259" t="n"/>
      <c r="CA19" s="259" t="n"/>
      <c r="CB19" s="259" t="n"/>
      <c r="CC19" s="259" t="n"/>
      <c r="CD19" s="259" t="n"/>
      <c r="CE19" s="259" t="n"/>
      <c r="CF19" s="259" t="n"/>
      <c r="CG19" s="259" t="n"/>
      <c r="CH19" s="259" t="n"/>
      <c r="CI19" s="259" t="n"/>
      <c r="CJ19" s="259" t="n"/>
      <c r="CK19" s="259" t="n"/>
      <c r="CL19" s="259" t="n"/>
      <c r="CM19" s="259" t="n"/>
      <c r="CN19" s="259" t="n"/>
      <c r="CO19" s="259" t="n"/>
      <c r="CP19" s="259" t="n"/>
      <c r="CQ19" s="259" t="n"/>
      <c r="CR19" s="259" t="n"/>
      <c r="CS19" s="259" t="n"/>
      <c r="CT19" s="259" t="n"/>
      <c r="CU19" s="259" t="n"/>
      <c r="CV19" s="259" t="n"/>
      <c r="CW19" s="259" t="n"/>
      <c r="CX19" s="259" t="n"/>
      <c r="CY19" s="259" t="n"/>
      <c r="CZ19" s="259" t="n"/>
      <c r="DA19" s="259" t="n"/>
      <c r="DB19" s="259" t="n"/>
      <c r="DC19" s="259" t="n"/>
      <c r="DD19" s="259" t="n"/>
      <c r="DE19" s="259" t="n"/>
      <c r="DF19" s="259" t="n"/>
      <c r="DG19" s="259" t="n"/>
      <c r="DH19" s="259" t="n"/>
      <c r="DI19" s="259" t="n"/>
      <c r="DJ19" s="259" t="n"/>
      <c r="DK19" s="259" t="n"/>
      <c r="DL19" s="261">
        <f>SUM(F19:DI19)</f>
        <v/>
      </c>
      <c r="DM19" s="262">
        <f>E19-DL19</f>
        <v/>
      </c>
    </row>
    <row r="20" ht="18" customHeight="1">
      <c r="A20" s="137" t="n">
        <v>20</v>
      </c>
      <c r="B20" s="256" t="n">
        <v>44760</v>
      </c>
      <c r="C20" s="139" t="inlineStr">
        <is>
          <t>ONSEMI4500663015</t>
        </is>
      </c>
      <c r="D20" s="240" t="n">
        <v>44721</v>
      </c>
      <c r="E20" s="257" t="n">
        <v>26.75</v>
      </c>
      <c r="F20" s="258" t="n"/>
      <c r="G20" s="258" t="n"/>
      <c r="H20" s="259" t="n"/>
      <c r="I20" s="259" t="n"/>
      <c r="J20" s="259" t="n"/>
      <c r="K20" s="259" t="n"/>
      <c r="L20" s="259" t="n"/>
      <c r="M20" s="259" t="n"/>
      <c r="N20" s="259" t="n"/>
      <c r="O20" s="259" t="n"/>
      <c r="P20" s="259" t="n"/>
      <c r="Q20" s="259" t="n"/>
      <c r="R20" s="259" t="n"/>
      <c r="S20" s="259" t="n"/>
      <c r="T20" s="259" t="n"/>
      <c r="U20" s="259" t="n"/>
      <c r="V20" s="259" t="n"/>
      <c r="W20" s="259" t="n"/>
      <c r="X20" s="259" t="n"/>
      <c r="Y20" s="259" t="n"/>
      <c r="Z20" s="259" t="n"/>
      <c r="AA20" s="259" t="n"/>
      <c r="AB20" s="259" t="n"/>
      <c r="AC20" s="259" t="n"/>
      <c r="AD20" s="259" t="n"/>
      <c r="AE20" s="259" t="n"/>
      <c r="AF20" s="259" t="n"/>
      <c r="AG20" s="259" t="n"/>
      <c r="AH20" s="259" t="n"/>
      <c r="AI20" s="259" t="n"/>
      <c r="AJ20" s="259" t="n"/>
      <c r="AK20" s="259" t="n"/>
      <c r="AL20" s="259" t="n"/>
      <c r="AM20" s="259" t="n"/>
      <c r="AN20" s="259" t="n"/>
      <c r="AO20" s="259" t="n"/>
      <c r="AP20" s="259" t="n"/>
      <c r="AQ20" s="259" t="n"/>
      <c r="AR20" s="259" t="n"/>
      <c r="AS20" s="259" t="n"/>
      <c r="AT20" s="259" t="n"/>
      <c r="AU20" s="259" t="n"/>
      <c r="AV20" s="259" t="n"/>
      <c r="AW20" s="259" t="n"/>
      <c r="AX20" s="259" t="n"/>
      <c r="AY20" s="259" t="n"/>
      <c r="AZ20" s="259" t="n"/>
      <c r="BA20" s="259" t="n"/>
      <c r="BB20" s="259" t="n"/>
      <c r="BC20" s="259" t="n"/>
      <c r="BD20" s="259" t="n"/>
      <c r="BE20" s="259" t="n"/>
      <c r="BF20" s="259" t="n"/>
      <c r="BG20" s="259" t="n"/>
      <c r="BH20" s="259" t="n"/>
      <c r="BI20" s="259" t="n"/>
      <c r="BJ20" s="259" t="n"/>
      <c r="BK20" s="259" t="n"/>
      <c r="BL20" s="259" t="n"/>
      <c r="BM20" s="260" t="n">
        <v>26.75</v>
      </c>
      <c r="BN20" s="259" t="n"/>
      <c r="BO20" s="259" t="n"/>
      <c r="BP20" s="259" t="n"/>
      <c r="BQ20" s="259" t="n"/>
      <c r="BR20" s="259" t="n"/>
      <c r="BS20" s="259" t="n"/>
      <c r="BT20" s="259" t="n"/>
      <c r="BU20" s="259" t="n"/>
      <c r="BV20" s="259" t="n"/>
      <c r="BW20" s="259" t="n"/>
      <c r="BX20" s="259" t="n"/>
      <c r="BY20" s="259" t="n"/>
      <c r="BZ20" s="259" t="n"/>
      <c r="CA20" s="259" t="n"/>
      <c r="CB20" s="259" t="n"/>
      <c r="CC20" s="259" t="n"/>
      <c r="CD20" s="259" t="n"/>
      <c r="CE20" s="259" t="n"/>
      <c r="CF20" s="259" t="n"/>
      <c r="CG20" s="259" t="n"/>
      <c r="CH20" s="259" t="n"/>
      <c r="CI20" s="259" t="n"/>
      <c r="CJ20" s="259" t="n"/>
      <c r="CK20" s="259" t="n"/>
      <c r="CL20" s="259" t="n"/>
      <c r="CM20" s="259" t="n"/>
      <c r="CN20" s="259" t="n"/>
      <c r="CO20" s="259" t="n"/>
      <c r="CP20" s="259" t="n"/>
      <c r="CQ20" s="259" t="n"/>
      <c r="CR20" s="259" t="n"/>
      <c r="CS20" s="259" t="n"/>
      <c r="CT20" s="259" t="n"/>
      <c r="CU20" s="259" t="n"/>
      <c r="CV20" s="259" t="n"/>
      <c r="CW20" s="259" t="n"/>
      <c r="CX20" s="259" t="n"/>
      <c r="CY20" s="259" t="n"/>
      <c r="CZ20" s="259" t="n"/>
      <c r="DA20" s="259" t="n"/>
      <c r="DB20" s="259" t="n"/>
      <c r="DC20" s="259" t="n"/>
      <c r="DD20" s="259" t="n"/>
      <c r="DE20" s="259" t="n"/>
      <c r="DF20" s="259" t="n"/>
      <c r="DG20" s="259" t="n"/>
      <c r="DH20" s="259" t="n"/>
      <c r="DI20" s="259" t="n"/>
      <c r="DJ20" s="259" t="n"/>
      <c r="DK20" s="259" t="n"/>
      <c r="DL20" s="261">
        <f>SUM(F20:DI20)</f>
        <v/>
      </c>
      <c r="DM20" s="262">
        <f>E20-DL20</f>
        <v/>
      </c>
    </row>
    <row r="21" ht="18" customHeight="1">
      <c r="A21" s="137" t="n">
        <v>21</v>
      </c>
      <c r="B21" s="256" t="n">
        <v>44760</v>
      </c>
      <c r="C21" s="139" t="inlineStr">
        <is>
          <t>TTI 319984103</t>
        </is>
      </c>
      <c r="D21" s="240" t="n">
        <v>44740</v>
      </c>
      <c r="E21" s="257" t="n">
        <v>18.81</v>
      </c>
      <c r="F21" s="258" t="n"/>
      <c r="G21" s="258" t="n"/>
      <c r="H21" s="259" t="n"/>
      <c r="I21" s="259" t="n"/>
      <c r="J21" s="259" t="n"/>
      <c r="K21" s="259" t="n"/>
      <c r="L21" s="259" t="n"/>
      <c r="M21" s="259" t="n"/>
      <c r="N21" s="259" t="n"/>
      <c r="O21" s="259" t="n"/>
      <c r="P21" s="259" t="n"/>
      <c r="Q21" s="259" t="n"/>
      <c r="R21" s="259" t="n"/>
      <c r="S21" s="259" t="n"/>
      <c r="T21" s="259" t="n"/>
      <c r="U21" s="259" t="n"/>
      <c r="V21" s="259" t="n"/>
      <c r="W21" s="259" t="n"/>
      <c r="X21" s="259" t="n"/>
      <c r="Y21" s="259" t="n"/>
      <c r="Z21" s="259" t="n"/>
      <c r="AA21" s="259" t="n"/>
      <c r="AB21" s="259" t="n"/>
      <c r="AC21" s="259" t="n"/>
      <c r="AD21" s="259" t="n"/>
      <c r="AE21" s="259" t="n"/>
      <c r="AF21" s="259" t="n"/>
      <c r="AG21" s="259" t="n"/>
      <c r="AH21" s="259" t="n"/>
      <c r="AI21" s="259" t="n"/>
      <c r="AJ21" s="259" t="n"/>
      <c r="AK21" s="259" t="n"/>
      <c r="AL21" s="259" t="n"/>
      <c r="AM21" s="259" t="n"/>
      <c r="AN21" s="259" t="n"/>
      <c r="AO21" s="259" t="n"/>
      <c r="AP21" s="259" t="n"/>
      <c r="AQ21" s="259" t="n"/>
      <c r="AR21" s="259" t="n"/>
      <c r="AS21" s="259" t="n"/>
      <c r="AT21" s="259" t="n"/>
      <c r="AU21" s="259" t="n"/>
      <c r="AV21" s="259" t="n"/>
      <c r="AW21" s="259" t="n"/>
      <c r="AX21" s="259" t="n"/>
      <c r="AY21" s="259" t="n"/>
      <c r="AZ21" s="259" t="n"/>
      <c r="BA21" s="259" t="n"/>
      <c r="BB21" s="259" t="n"/>
      <c r="BC21" s="259" t="n"/>
      <c r="BD21" s="259" t="n"/>
      <c r="BE21" s="259" t="n"/>
      <c r="BF21" s="259" t="n"/>
      <c r="BG21" s="259" t="n"/>
      <c r="BH21" s="260" t="n">
        <v>18.81</v>
      </c>
      <c r="BI21" s="259" t="n"/>
      <c r="BJ21" s="259" t="n"/>
      <c r="BK21" s="259" t="n"/>
      <c r="BL21" s="259" t="n"/>
      <c r="BM21" s="259" t="n"/>
      <c r="BN21" s="259" t="n"/>
      <c r="BO21" s="259" t="n"/>
      <c r="BP21" s="259" t="n"/>
      <c r="BQ21" s="259" t="n"/>
      <c r="BR21" s="259" t="n"/>
      <c r="BS21" s="259" t="n"/>
      <c r="BT21" s="259" t="n"/>
      <c r="BU21" s="259" t="n"/>
      <c r="BV21" s="259" t="n"/>
      <c r="BW21" s="259" t="n"/>
      <c r="BX21" s="259" t="n"/>
      <c r="BY21" s="259" t="n"/>
      <c r="BZ21" s="259" t="n"/>
      <c r="CA21" s="259" t="n"/>
      <c r="CB21" s="259" t="n"/>
      <c r="CC21" s="259" t="n"/>
      <c r="CD21" s="259" t="n"/>
      <c r="CE21" s="259" t="n"/>
      <c r="CF21" s="259" t="n"/>
      <c r="CG21" s="259" t="n"/>
      <c r="CH21" s="259" t="n"/>
      <c r="CI21" s="259" t="n"/>
      <c r="CJ21" s="259" t="n"/>
      <c r="CK21" s="259" t="n"/>
      <c r="CL21" s="259" t="n"/>
      <c r="CM21" s="259" t="n"/>
      <c r="CN21" s="259" t="n"/>
      <c r="CO21" s="259" t="n"/>
      <c r="CP21" s="259" t="n"/>
      <c r="CQ21" s="259" t="n"/>
      <c r="CR21" s="259" t="n"/>
      <c r="CS21" s="259" t="n"/>
      <c r="CT21" s="259" t="n"/>
      <c r="CU21" s="259" t="n"/>
      <c r="CV21" s="259" t="n"/>
      <c r="CW21" s="259" t="n"/>
      <c r="CX21" s="259" t="n"/>
      <c r="CY21" s="259" t="n"/>
      <c r="CZ21" s="259" t="n"/>
      <c r="DA21" s="259" t="n"/>
      <c r="DB21" s="259" t="n"/>
      <c r="DC21" s="259" t="n"/>
      <c r="DD21" s="259" t="n"/>
      <c r="DE21" s="259" t="n"/>
      <c r="DF21" s="259" t="n"/>
      <c r="DG21" s="259" t="n"/>
      <c r="DH21" s="259" t="n"/>
      <c r="DI21" s="259" t="n"/>
      <c r="DJ21" s="259" t="n"/>
      <c r="DK21" s="259" t="n"/>
      <c r="DL21" s="261">
        <f>SUM(F21:DI21)</f>
        <v/>
      </c>
      <c r="DM21" s="262">
        <f>E21-DL21</f>
        <v/>
      </c>
    </row>
    <row r="22" ht="18" customHeight="1">
      <c r="A22" s="137" t="n">
        <v>22</v>
      </c>
      <c r="B22" s="256" t="n">
        <v>44760</v>
      </c>
      <c r="C22" s="139" t="inlineStr">
        <is>
          <t>MASTER 4500670599</t>
        </is>
      </c>
      <c r="D22" s="240" t="n">
        <v>44726</v>
      </c>
      <c r="E22" s="257" t="n">
        <v>105.45</v>
      </c>
      <c r="F22" s="258" t="n"/>
      <c r="G22" s="258" t="n"/>
      <c r="H22" s="259" t="n"/>
      <c r="I22" s="259" t="n"/>
      <c r="J22" s="259" t="n"/>
      <c r="K22" s="259" t="n"/>
      <c r="L22" s="259" t="n"/>
      <c r="M22" s="259" t="n"/>
      <c r="N22" s="259" t="n"/>
      <c r="O22" s="259" t="n"/>
      <c r="P22" s="62" t="n"/>
      <c r="Q22" s="62" t="n"/>
      <c r="R22" s="259" t="n"/>
      <c r="S22" s="259" t="n"/>
      <c r="T22" s="259" t="n"/>
      <c r="U22" s="259" t="n"/>
      <c r="V22" s="259" t="n"/>
      <c r="W22" s="259" t="n"/>
      <c r="X22" s="259" t="n"/>
      <c r="Y22" s="259" t="n"/>
      <c r="Z22" s="259" t="n"/>
      <c r="AA22" s="259" t="n"/>
      <c r="AB22" s="259" t="n"/>
      <c r="AC22" s="259" t="n"/>
      <c r="AD22" s="259" t="n"/>
      <c r="AE22" s="259" t="n"/>
      <c r="AF22" s="259" t="n"/>
      <c r="AG22" s="259" t="n"/>
      <c r="AH22" s="259" t="n"/>
      <c r="AI22" s="259" t="n"/>
      <c r="AJ22" s="259" t="n"/>
      <c r="AK22" s="260" t="n">
        <v>105.45</v>
      </c>
      <c r="AL22" s="259" t="n"/>
      <c r="AM22" s="259" t="n"/>
      <c r="AN22" s="259" t="n"/>
      <c r="AO22" s="259" t="n"/>
      <c r="AP22" s="259" t="n"/>
      <c r="AQ22" s="259" t="n"/>
      <c r="AR22" s="259" t="n"/>
      <c r="AS22" s="259" t="n"/>
      <c r="AT22" s="259" t="n"/>
      <c r="AU22" s="259" t="n"/>
      <c r="AV22" s="259" t="n"/>
      <c r="AW22" s="259" t="n"/>
      <c r="AX22" s="259" t="n"/>
      <c r="AY22" s="259" t="n"/>
      <c r="AZ22" s="259" t="n"/>
      <c r="BA22" s="259" t="n"/>
      <c r="BB22" s="259" t="n"/>
      <c r="BC22" s="259" t="n"/>
      <c r="BD22" s="259" t="n"/>
      <c r="BE22" s="259" t="n"/>
      <c r="BF22" s="259" t="n"/>
      <c r="BG22" s="259" t="n"/>
      <c r="BH22" s="259" t="n"/>
      <c r="BI22" s="259" t="n"/>
      <c r="BJ22" s="259" t="n"/>
      <c r="BK22" s="259" t="n"/>
      <c r="BL22" s="259" t="n"/>
      <c r="BM22" s="259" t="n"/>
      <c r="BN22" s="259" t="n"/>
      <c r="BO22" s="259" t="n"/>
      <c r="BP22" s="259" t="n"/>
      <c r="BQ22" s="259" t="n"/>
      <c r="BR22" s="259" t="n"/>
      <c r="BS22" s="259" t="n"/>
      <c r="BT22" s="259" t="n"/>
      <c r="BU22" s="259" t="n"/>
      <c r="BV22" s="259" t="n"/>
      <c r="BW22" s="259" t="n"/>
      <c r="BX22" s="259" t="n"/>
      <c r="BY22" s="259" t="n"/>
      <c r="BZ22" s="259" t="n"/>
      <c r="CA22" s="259" t="n"/>
      <c r="CB22" s="259" t="n"/>
      <c r="CC22" s="259" t="n"/>
      <c r="CD22" s="259" t="n"/>
      <c r="CE22" s="259" t="n"/>
      <c r="CF22" s="259" t="n"/>
      <c r="CG22" s="259" t="n"/>
      <c r="CH22" s="259" t="n"/>
      <c r="CI22" s="259" t="n"/>
      <c r="CJ22" s="259" t="n"/>
      <c r="CK22" s="259" t="n"/>
      <c r="CL22" s="259" t="n"/>
      <c r="CM22" s="259" t="n"/>
      <c r="CN22" s="259" t="n"/>
      <c r="CO22" s="259" t="n"/>
      <c r="CP22" s="259" t="n"/>
      <c r="CQ22" s="259" t="n"/>
      <c r="CR22" s="259" t="n"/>
      <c r="CS22" s="259" t="n"/>
      <c r="CT22" s="259" t="n"/>
      <c r="CU22" s="259" t="n"/>
      <c r="CV22" s="259" t="n"/>
      <c r="CW22" s="259" t="n"/>
      <c r="CX22" s="259" t="n"/>
      <c r="CY22" s="259" t="n"/>
      <c r="CZ22" s="259" t="n"/>
      <c r="DA22" s="259" t="n"/>
      <c r="DB22" s="259" t="n"/>
      <c r="DC22" s="259" t="n"/>
      <c r="DD22" s="259" t="n"/>
      <c r="DE22" s="259" t="n"/>
      <c r="DF22" s="259" t="n"/>
      <c r="DG22" s="259" t="n"/>
      <c r="DH22" s="259" t="n"/>
      <c r="DI22" s="259" t="n"/>
      <c r="DJ22" s="259" t="n"/>
      <c r="DK22" s="259" t="n"/>
      <c r="DL22" s="261">
        <f>SUM(F22:DI22)</f>
        <v/>
      </c>
      <c r="DM22" s="262">
        <f>E22-DL22</f>
        <v/>
      </c>
    </row>
    <row r="23" ht="18" customHeight="1">
      <c r="A23" s="137" t="n">
        <v>23</v>
      </c>
      <c r="B23" s="256" t="n">
        <v>44764</v>
      </c>
      <c r="C23" s="139" t="inlineStr">
        <is>
          <t>TTI4500672768</t>
        </is>
      </c>
      <c r="D23" s="240" t="n">
        <v>44747</v>
      </c>
      <c r="E23" s="257" t="n">
        <v>33.49</v>
      </c>
      <c r="F23" s="258" t="n"/>
      <c r="G23" s="258" t="n"/>
      <c r="H23" s="259" t="n"/>
      <c r="I23" s="259" t="n"/>
      <c r="J23" s="259" t="n"/>
      <c r="K23" s="259" t="n"/>
      <c r="L23" s="259" t="n"/>
      <c r="M23" s="259" t="n"/>
      <c r="N23" s="259" t="n"/>
      <c r="O23" s="259" t="n"/>
      <c r="P23" s="259" t="n"/>
      <c r="Q23" s="259" t="n"/>
      <c r="R23" s="259" t="n"/>
      <c r="S23" s="259" t="n"/>
      <c r="T23" s="259" t="n"/>
      <c r="U23" s="259" t="n"/>
      <c r="V23" s="259" t="n"/>
      <c r="W23" s="259" t="n"/>
      <c r="X23" s="259" t="n"/>
      <c r="Y23" s="259" t="n"/>
      <c r="Z23" s="260" t="n">
        <v>33.49</v>
      </c>
      <c r="AA23" s="259" t="n"/>
      <c r="AB23" s="259" t="n"/>
      <c r="AC23" s="259" t="n"/>
      <c r="AD23" s="259" t="n"/>
      <c r="AE23" s="259" t="n"/>
      <c r="AF23" s="259" t="n"/>
      <c r="AG23" s="259" t="n"/>
      <c r="AH23" s="259" t="n"/>
      <c r="AI23" s="259" t="n"/>
      <c r="AJ23" s="259" t="n"/>
      <c r="AK23" s="259" t="n"/>
      <c r="AL23" s="259" t="n"/>
      <c r="AM23" s="259" t="n"/>
      <c r="AN23" s="259" t="n"/>
      <c r="AO23" s="259" t="n"/>
      <c r="AP23" s="259" t="n"/>
      <c r="AQ23" s="259" t="n"/>
      <c r="AR23" s="259" t="n"/>
      <c r="AS23" s="259" t="n"/>
      <c r="AT23" s="259" t="n"/>
      <c r="AU23" s="259" t="n"/>
      <c r="AV23" s="259" t="n"/>
      <c r="AW23" s="259" t="n"/>
      <c r="AX23" s="259" t="n"/>
      <c r="AY23" s="259" t="n"/>
      <c r="AZ23" s="259" t="n"/>
      <c r="BA23" s="259" t="n"/>
      <c r="BB23" s="259" t="n"/>
      <c r="BC23" s="259" t="n"/>
      <c r="BD23" s="259" t="n"/>
      <c r="BE23" s="259" t="n"/>
      <c r="BF23" s="259" t="n"/>
      <c r="BG23" s="259" t="n"/>
      <c r="BH23" s="259" t="n"/>
      <c r="BI23" s="259" t="n"/>
      <c r="BJ23" s="259" t="n"/>
      <c r="BK23" s="259" t="n"/>
      <c r="BL23" s="259" t="n"/>
      <c r="BM23" s="259" t="n"/>
      <c r="BN23" s="259" t="n"/>
      <c r="BO23" s="259" t="n"/>
      <c r="BP23" s="259" t="n"/>
      <c r="BQ23" s="259" t="n"/>
      <c r="BR23" s="259" t="n"/>
      <c r="BS23" s="259" t="n"/>
      <c r="BT23" s="259" t="n"/>
      <c r="BU23" s="259" t="n"/>
      <c r="BV23" s="259" t="n"/>
      <c r="BW23" s="259" t="n"/>
      <c r="BX23" s="259" t="n"/>
      <c r="BY23" s="259" t="n"/>
      <c r="BZ23" s="259" t="n"/>
      <c r="CA23" s="259" t="n"/>
      <c r="CB23" s="259" t="n"/>
      <c r="CC23" s="259" t="n"/>
      <c r="CD23" s="259" t="n"/>
      <c r="CE23" s="259" t="n"/>
      <c r="CF23" s="259" t="n"/>
      <c r="CG23" s="259" t="n"/>
      <c r="CH23" s="259" t="n"/>
      <c r="CI23" s="259" t="n"/>
      <c r="CJ23" s="259" t="n"/>
      <c r="CK23" s="259" t="n"/>
      <c r="CL23" s="259" t="n"/>
      <c r="CM23" s="259" t="n"/>
      <c r="CN23" s="259" t="n"/>
      <c r="CO23" s="259" t="n"/>
      <c r="CP23" s="259" t="n"/>
      <c r="CQ23" s="259" t="n"/>
      <c r="CR23" s="259" t="n"/>
      <c r="CS23" s="259" t="n"/>
      <c r="CT23" s="259" t="n"/>
      <c r="CU23" s="259" t="n"/>
      <c r="CV23" s="259" t="n"/>
      <c r="CW23" s="259" t="n"/>
      <c r="CX23" s="259" t="n"/>
      <c r="CY23" s="259" t="n"/>
      <c r="CZ23" s="259" t="n"/>
      <c r="DA23" s="259" t="n"/>
      <c r="DB23" s="259" t="n"/>
      <c r="DC23" s="259" t="n"/>
      <c r="DD23" s="259" t="n"/>
      <c r="DE23" s="259" t="n"/>
      <c r="DF23" s="259" t="n"/>
      <c r="DG23" s="259" t="n"/>
      <c r="DH23" s="259" t="n"/>
      <c r="DI23" s="259" t="n"/>
      <c r="DJ23" s="259" t="n"/>
      <c r="DK23" s="259" t="n"/>
      <c r="DL23" s="261">
        <f>SUM(F23:DI23)</f>
        <v/>
      </c>
      <c r="DM23" s="262">
        <f>E23-DL23</f>
        <v/>
      </c>
    </row>
    <row r="24" ht="18" customHeight="1">
      <c r="A24" s="137" t="n">
        <v>24</v>
      </c>
      <c r="B24" s="256" t="n">
        <v>44764</v>
      </c>
      <c r="C24" s="139" t="inlineStr">
        <is>
          <t>TTI4500673466</t>
        </is>
      </c>
      <c r="D24" s="240" t="n">
        <v>44747</v>
      </c>
      <c r="E24" s="257" t="n">
        <v>885.95</v>
      </c>
      <c r="F24" s="258" t="n"/>
      <c r="G24" s="258" t="n"/>
      <c r="H24" s="259" t="n"/>
      <c r="I24" s="259" t="n"/>
      <c r="J24" s="259" t="n"/>
      <c r="K24" s="259" t="n"/>
      <c r="L24" s="259" t="n"/>
      <c r="M24" s="259" t="n"/>
      <c r="N24" s="259" t="n"/>
      <c r="O24" s="259" t="n"/>
      <c r="P24" s="259" t="n"/>
      <c r="Q24" s="259" t="n"/>
      <c r="R24" s="259" t="n"/>
      <c r="S24" s="259" t="n"/>
      <c r="T24" s="259" t="n"/>
      <c r="U24" s="259" t="n"/>
      <c r="V24" s="259" t="n"/>
      <c r="W24" s="259" t="n"/>
      <c r="X24" s="259" t="n"/>
      <c r="Y24" s="259" t="n"/>
      <c r="Z24" s="259" t="n"/>
      <c r="AA24" s="259" t="n"/>
      <c r="AB24" s="259" t="n"/>
      <c r="AC24" s="259" t="n"/>
      <c r="AD24" s="259" t="n"/>
      <c r="AE24" s="259" t="n"/>
      <c r="AF24" s="259" t="n"/>
      <c r="AG24" s="259" t="n"/>
      <c r="AH24" s="259" t="n"/>
      <c r="AI24" s="259" t="n"/>
      <c r="AJ24" s="259" t="n"/>
      <c r="AK24" s="259" t="n"/>
      <c r="AL24" s="260" t="n">
        <v>885.95</v>
      </c>
      <c r="AM24" s="259" t="n"/>
      <c r="AN24" s="259" t="n"/>
      <c r="AO24" s="259" t="n"/>
      <c r="AP24" s="259" t="n"/>
      <c r="AQ24" s="259" t="n"/>
      <c r="AR24" s="259" t="n"/>
      <c r="AS24" s="259" t="n"/>
      <c r="AT24" s="259" t="n"/>
      <c r="AU24" s="259" t="n"/>
      <c r="AV24" s="259" t="n"/>
      <c r="AW24" s="259" t="n"/>
      <c r="AX24" s="259" t="n"/>
      <c r="AY24" s="259" t="n"/>
      <c r="AZ24" s="259" t="n"/>
      <c r="BA24" s="259" t="n"/>
      <c r="BB24" s="259" t="n"/>
      <c r="BC24" s="259" t="n"/>
      <c r="BD24" s="259" t="n"/>
      <c r="BE24" s="259" t="n"/>
      <c r="BF24" s="259" t="n"/>
      <c r="BG24" s="259" t="n"/>
      <c r="BH24" s="259" t="n"/>
      <c r="BI24" s="259" t="n"/>
      <c r="BJ24" s="259" t="n"/>
      <c r="BK24" s="259" t="n"/>
      <c r="BL24" s="259" t="n"/>
      <c r="BM24" s="259" t="n"/>
      <c r="BN24" s="259" t="n"/>
      <c r="BO24" s="259" t="n"/>
      <c r="BP24" s="259" t="n"/>
      <c r="BQ24" s="259" t="n"/>
      <c r="BR24" s="259" t="n"/>
      <c r="BS24" s="259" t="n"/>
      <c r="BT24" s="259" t="n"/>
      <c r="BU24" s="259" t="n"/>
      <c r="BV24" s="259" t="n"/>
      <c r="BW24" s="259" t="n"/>
      <c r="BX24" s="259" t="n"/>
      <c r="BY24" s="259" t="n"/>
      <c r="BZ24" s="259" t="n"/>
      <c r="CA24" s="259" t="n"/>
      <c r="CB24" s="259" t="n"/>
      <c r="CC24" s="259" t="n"/>
      <c r="CD24" s="259" t="n"/>
      <c r="CE24" s="259" t="n"/>
      <c r="CF24" s="259" t="n"/>
      <c r="CG24" s="259" t="n"/>
      <c r="CH24" s="259" t="n"/>
      <c r="CI24" s="259" t="n"/>
      <c r="CJ24" s="259" t="n"/>
      <c r="CK24" s="259" t="n"/>
      <c r="CL24" s="259" t="n"/>
      <c r="CM24" s="259" t="n"/>
      <c r="CN24" s="259" t="n"/>
      <c r="CO24" s="259" t="n"/>
      <c r="CP24" s="259" t="n"/>
      <c r="CQ24" s="259" t="n"/>
      <c r="CR24" s="259" t="n"/>
      <c r="CS24" s="259" t="n"/>
      <c r="CT24" s="259" t="n"/>
      <c r="CU24" s="259" t="n"/>
      <c r="CV24" s="259" t="n"/>
      <c r="CW24" s="259" t="n"/>
      <c r="CX24" s="259" t="n"/>
      <c r="CY24" s="259" t="n"/>
      <c r="CZ24" s="259" t="n"/>
      <c r="DA24" s="259" t="n"/>
      <c r="DB24" s="259" t="n"/>
      <c r="DC24" s="259" t="n"/>
      <c r="DD24" s="259" t="n"/>
      <c r="DE24" s="259" t="n"/>
      <c r="DF24" s="259" t="n"/>
      <c r="DG24" s="259" t="n"/>
      <c r="DH24" s="259" t="n"/>
      <c r="DI24" s="259" t="n"/>
      <c r="DJ24" s="259" t="n"/>
      <c r="DK24" s="259" t="n"/>
      <c r="DL24" s="261">
        <f>SUM(F24:DI24)</f>
        <v/>
      </c>
      <c r="DM24" s="262">
        <f>E24-DL24</f>
        <v/>
      </c>
    </row>
    <row r="25" ht="18" customHeight="1">
      <c r="A25" s="137" t="n">
        <v>25</v>
      </c>
      <c r="B25" s="256" t="n">
        <v>44764</v>
      </c>
      <c r="C25" s="139" t="inlineStr">
        <is>
          <t>ARROW4500670318</t>
        </is>
      </c>
      <c r="D25" s="240" t="n">
        <v>44725</v>
      </c>
      <c r="E25" s="257" t="n">
        <v>668.28</v>
      </c>
      <c r="F25" s="258" t="n"/>
      <c r="G25" s="258" t="n"/>
      <c r="H25" s="259" t="n"/>
      <c r="I25" s="259" t="n"/>
      <c r="J25" s="259" t="n"/>
      <c r="K25" s="259" t="n"/>
      <c r="L25" s="259" t="n"/>
      <c r="M25" s="259" t="n"/>
      <c r="N25" s="259" t="n"/>
      <c r="O25" s="260" t="n">
        <v>668.28</v>
      </c>
      <c r="P25" s="259" t="n"/>
      <c r="Q25" s="259" t="n"/>
      <c r="R25" s="259" t="n"/>
      <c r="S25" s="259" t="n"/>
      <c r="T25" s="259" t="n"/>
      <c r="U25" s="259" t="n"/>
      <c r="V25" s="259" t="n"/>
      <c r="W25" s="259" t="n"/>
      <c r="X25" s="259" t="n"/>
      <c r="Y25" s="259" t="n"/>
      <c r="Z25" s="259" t="n"/>
      <c r="AA25" s="259" t="n"/>
      <c r="AB25" s="259" t="n"/>
      <c r="AC25" s="259" t="n"/>
      <c r="AD25" s="259" t="n"/>
      <c r="AE25" s="259" t="n"/>
      <c r="AF25" s="259" t="n"/>
      <c r="AG25" s="259" t="n"/>
      <c r="AH25" s="259" t="n"/>
      <c r="AI25" s="259" t="n"/>
      <c r="AJ25" s="259" t="n"/>
      <c r="AK25" s="259" t="n"/>
      <c r="AL25" s="259" t="n"/>
      <c r="AM25" s="259" t="n"/>
      <c r="AN25" s="259" t="n"/>
      <c r="AO25" s="259" t="n"/>
      <c r="AP25" s="259" t="n"/>
      <c r="AQ25" s="259" t="n"/>
      <c r="AR25" s="259" t="n"/>
      <c r="AS25" s="259" t="n"/>
      <c r="AT25" s="259" t="n"/>
      <c r="AU25" s="259" t="n"/>
      <c r="AV25" s="259" t="n"/>
      <c r="AW25" s="259" t="n"/>
      <c r="AX25" s="259" t="n"/>
      <c r="AY25" s="259" t="n"/>
      <c r="AZ25" s="259" t="n"/>
      <c r="BA25" s="259" t="n"/>
      <c r="BB25" s="259" t="n"/>
      <c r="BC25" s="259" t="n"/>
      <c r="BD25" s="259" t="n"/>
      <c r="BE25" s="259" t="n"/>
      <c r="BF25" s="259" t="n"/>
      <c r="BG25" s="259" t="n"/>
      <c r="BH25" s="259" t="n"/>
      <c r="BI25" s="259" t="n"/>
      <c r="BJ25" s="259" t="n"/>
      <c r="BK25" s="259" t="n"/>
      <c r="BL25" s="259" t="n"/>
      <c r="BM25" s="259" t="n"/>
      <c r="BN25" s="259" t="n"/>
      <c r="BO25" s="259" t="n"/>
      <c r="BP25" s="259" t="n"/>
      <c r="BQ25" s="259" t="n"/>
      <c r="BR25" s="259" t="n"/>
      <c r="BS25" s="259" t="n"/>
      <c r="BT25" s="259" t="n"/>
      <c r="BU25" s="259" t="n"/>
      <c r="BV25" s="259" t="n"/>
      <c r="BW25" s="259" t="n"/>
      <c r="BX25" s="259" t="n"/>
      <c r="BY25" s="259" t="n"/>
      <c r="BZ25" s="259" t="n"/>
      <c r="CA25" s="259" t="n"/>
      <c r="CB25" s="259" t="n"/>
      <c r="CC25" s="259" t="n"/>
      <c r="CD25" s="259" t="n"/>
      <c r="CE25" s="259" t="n"/>
      <c r="CF25" s="259" t="n"/>
      <c r="CG25" s="259" t="n"/>
      <c r="CH25" s="259" t="n"/>
      <c r="CI25" s="259" t="n"/>
      <c r="CJ25" s="259" t="n"/>
      <c r="CK25" s="259" t="n"/>
      <c r="CL25" s="259" t="n"/>
      <c r="CM25" s="259" t="n"/>
      <c r="CN25" s="259" t="n"/>
      <c r="CO25" s="259" t="n"/>
      <c r="CP25" s="259" t="n"/>
      <c r="CQ25" s="259" t="n"/>
      <c r="CR25" s="259" t="n"/>
      <c r="CS25" s="259" t="n"/>
      <c r="CT25" s="259" t="n"/>
      <c r="CU25" s="259" t="n"/>
      <c r="CV25" s="259" t="n"/>
      <c r="CW25" s="259" t="n"/>
      <c r="CX25" s="259" t="n"/>
      <c r="CY25" s="259" t="n"/>
      <c r="CZ25" s="259" t="n"/>
      <c r="DA25" s="259" t="n"/>
      <c r="DB25" s="259" t="n"/>
      <c r="DC25" s="259" t="n"/>
      <c r="DD25" s="259" t="n"/>
      <c r="DE25" s="259" t="n"/>
      <c r="DF25" s="259" t="n"/>
      <c r="DG25" s="259" t="n"/>
      <c r="DH25" s="259" t="n"/>
      <c r="DI25" s="259" t="n"/>
      <c r="DJ25" s="259" t="n"/>
      <c r="DK25" s="259" t="n"/>
      <c r="DL25" s="261">
        <f>SUM(F25:DI25)</f>
        <v/>
      </c>
      <c r="DM25" s="262">
        <f>E25-DL25</f>
        <v/>
      </c>
    </row>
    <row r="26" ht="18" customHeight="1">
      <c r="A26" s="137" t="n">
        <v>26</v>
      </c>
      <c r="B26" s="256" t="n">
        <v>44764</v>
      </c>
      <c r="C26" s="139" t="inlineStr">
        <is>
          <t>VERICAL4500675215</t>
        </is>
      </c>
      <c r="D26" s="240" t="n">
        <v>44754</v>
      </c>
      <c r="E26" s="257" t="n">
        <v>58.59</v>
      </c>
      <c r="F26" s="258" t="n"/>
      <c r="G26" s="258" t="n"/>
      <c r="H26" s="259" t="n"/>
      <c r="I26" s="259" t="n"/>
      <c r="J26" s="259" t="n"/>
      <c r="K26" s="259" t="n"/>
      <c r="L26" s="259" t="n"/>
      <c r="M26" s="259" t="n"/>
      <c r="N26" s="259" t="n"/>
      <c r="O26" s="259" t="n"/>
      <c r="P26" s="259" t="n"/>
      <c r="Q26" s="259" t="n"/>
      <c r="R26" s="259" t="n"/>
      <c r="S26" s="259" t="n"/>
      <c r="T26" s="259" t="n"/>
      <c r="U26" s="259" t="n"/>
      <c r="V26" s="259" t="n"/>
      <c r="W26" s="259" t="n"/>
      <c r="X26" s="259" t="n"/>
      <c r="Y26" s="259" t="n"/>
      <c r="Z26" s="259" t="n"/>
      <c r="AA26" s="259" t="n"/>
      <c r="AB26" s="259" t="n"/>
      <c r="AC26" s="259" t="n"/>
      <c r="AD26" s="259" t="n"/>
      <c r="AE26" s="259" t="n"/>
      <c r="AF26" s="259" t="n"/>
      <c r="AG26" s="259" t="n"/>
      <c r="AH26" s="259" t="n"/>
      <c r="AI26" s="259" t="n"/>
      <c r="AJ26" s="259" t="n"/>
      <c r="AK26" s="259" t="n"/>
      <c r="AL26" s="259" t="n"/>
      <c r="AM26" s="259" t="n"/>
      <c r="AN26" s="259" t="n"/>
      <c r="AO26" s="259" t="n"/>
      <c r="AP26" s="259" t="n"/>
      <c r="AQ26" s="259" t="n"/>
      <c r="AR26" s="259" t="n"/>
      <c r="AS26" s="259" t="n"/>
      <c r="AT26" s="259" t="n"/>
      <c r="AU26" s="259" t="n"/>
      <c r="AV26" s="259" t="n"/>
      <c r="AW26" s="259" t="n"/>
      <c r="AX26" s="259" t="n"/>
      <c r="AY26" s="259" t="n"/>
      <c r="AZ26" s="259" t="n"/>
      <c r="BA26" s="259" t="n"/>
      <c r="BB26" s="259" t="n"/>
      <c r="BC26" s="259" t="n"/>
      <c r="BD26" s="259" t="n"/>
      <c r="BE26" s="259" t="n"/>
      <c r="BF26" s="259" t="n"/>
      <c r="BG26" s="259" t="n"/>
      <c r="BH26" s="259" t="n"/>
      <c r="BI26" s="259" t="n"/>
      <c r="BJ26" s="259" t="n"/>
      <c r="BK26" s="259" t="n"/>
      <c r="BL26" s="259" t="n"/>
      <c r="BM26" s="259" t="n"/>
      <c r="BN26" s="259" t="n"/>
      <c r="BO26" s="259" t="n"/>
      <c r="BP26" s="259" t="n"/>
      <c r="BQ26" s="259" t="n"/>
      <c r="BR26" s="259" t="n"/>
      <c r="BS26" s="259" t="n"/>
      <c r="BT26" s="259" t="n"/>
      <c r="BU26" s="259" t="n"/>
      <c r="BV26" s="259" t="n"/>
      <c r="BW26" s="259" t="n"/>
      <c r="BX26" s="259" t="n"/>
      <c r="BY26" s="259" t="n"/>
      <c r="BZ26" s="259" t="n"/>
      <c r="CA26" s="259" t="n"/>
      <c r="CB26" s="259" t="n"/>
      <c r="CC26" s="259" t="n"/>
      <c r="CD26" s="259" t="n"/>
      <c r="CE26" s="259" t="n"/>
      <c r="CF26" s="259" t="n"/>
      <c r="CG26" s="259" t="n"/>
      <c r="CH26" s="259" t="n"/>
      <c r="CI26" s="259" t="n"/>
      <c r="CJ26" s="259" t="n"/>
      <c r="CK26" s="259" t="n"/>
      <c r="CL26" s="259" t="n"/>
      <c r="CM26" s="259" t="n"/>
      <c r="CN26" s="259" t="n"/>
      <c r="CO26" s="259" t="n"/>
      <c r="CP26" s="259" t="n"/>
      <c r="CQ26" s="259" t="n"/>
      <c r="CR26" s="259" t="n"/>
      <c r="CS26" s="259" t="n"/>
      <c r="CT26" s="259" t="n"/>
      <c r="CU26" s="259" t="n"/>
      <c r="CV26" s="259" t="n"/>
      <c r="CW26" s="259" t="n"/>
      <c r="CX26" s="259" t="n"/>
      <c r="CY26" s="259" t="n"/>
      <c r="CZ26" s="259" t="n"/>
      <c r="DA26" s="260" t="n">
        <v>58.59</v>
      </c>
      <c r="DB26" s="259" t="n"/>
      <c r="DC26" s="259" t="n"/>
      <c r="DD26" s="259" t="n"/>
      <c r="DE26" s="259" t="n"/>
      <c r="DF26" s="259" t="n"/>
      <c r="DG26" s="259" t="n"/>
      <c r="DH26" s="259" t="n"/>
      <c r="DI26" s="259" t="n"/>
      <c r="DJ26" s="259" t="n"/>
      <c r="DK26" s="259" t="n"/>
      <c r="DL26" s="261">
        <f>SUM(F26:DI26)</f>
        <v/>
      </c>
      <c r="DM26" s="262">
        <f>E26-DL26</f>
        <v/>
      </c>
    </row>
    <row r="27" ht="18" customHeight="1">
      <c r="A27" s="137" t="n">
        <v>27</v>
      </c>
      <c r="B27" s="256" t="n">
        <v>44764</v>
      </c>
      <c r="C27" s="139" t="inlineStr">
        <is>
          <t>ANALOG4500639608</t>
        </is>
      </c>
      <c r="D27" s="240" t="n">
        <v>44748</v>
      </c>
      <c r="E27" s="257" t="n">
        <v>613.13</v>
      </c>
      <c r="F27" s="258" t="n"/>
      <c r="G27" s="258" t="n"/>
      <c r="H27" s="259" t="n"/>
      <c r="I27" s="259" t="n"/>
      <c r="J27" s="259" t="n"/>
      <c r="K27" s="259" t="n"/>
      <c r="L27" s="259" t="n"/>
      <c r="M27" s="259" t="n"/>
      <c r="N27" s="259" t="n"/>
      <c r="O27" s="259" t="n"/>
      <c r="P27" s="259" t="n"/>
      <c r="Q27" s="259" t="n"/>
      <c r="R27" s="259" t="n"/>
      <c r="S27" s="259" t="n"/>
      <c r="T27" s="259" t="n"/>
      <c r="U27" s="259" t="n"/>
      <c r="V27" s="259" t="n"/>
      <c r="W27" s="259" t="n"/>
      <c r="X27" s="259" t="n"/>
      <c r="Y27" s="259" t="n"/>
      <c r="Z27" s="259" t="n"/>
      <c r="AA27" s="259" t="n"/>
      <c r="AB27" s="259" t="n"/>
      <c r="AC27" s="259" t="n"/>
      <c r="AD27" s="259" t="n"/>
      <c r="AE27" s="259" t="n"/>
      <c r="AF27" s="259" t="n"/>
      <c r="AG27" s="259" t="n"/>
      <c r="AH27" s="259" t="n"/>
      <c r="AI27" s="259" t="n"/>
      <c r="AJ27" s="259" t="n"/>
      <c r="AK27" s="259" t="n"/>
      <c r="AL27" s="259" t="n"/>
      <c r="AM27" s="259" t="n"/>
      <c r="AN27" s="259" t="n"/>
      <c r="AO27" s="259" t="n"/>
      <c r="AP27" s="259" t="n"/>
      <c r="AQ27" s="259" t="n"/>
      <c r="AR27" s="259" t="n"/>
      <c r="AS27" s="259" t="n"/>
      <c r="AT27" s="259" t="n"/>
      <c r="AU27" s="259" t="n"/>
      <c r="AV27" s="259" t="n"/>
      <c r="AW27" s="259" t="n"/>
      <c r="AX27" s="259" t="n"/>
      <c r="AY27" s="259" t="n"/>
      <c r="AZ27" s="259" t="n"/>
      <c r="BA27" s="259" t="n"/>
      <c r="BB27" s="259" t="n"/>
      <c r="BC27" s="259" t="n"/>
      <c r="BD27" s="259" t="n"/>
      <c r="BE27" s="259" t="n"/>
      <c r="BF27" s="259" t="n"/>
      <c r="BG27" s="259" t="n"/>
      <c r="BH27" s="259" t="n"/>
      <c r="BI27" s="259" t="n"/>
      <c r="BJ27" s="259" t="n"/>
      <c r="BK27" s="259" t="n"/>
      <c r="BL27" s="259" t="n"/>
      <c r="BM27" s="259" t="n"/>
      <c r="BN27" s="259" t="n"/>
      <c r="BO27" s="259" t="n"/>
      <c r="BP27" s="259" t="n"/>
      <c r="BQ27" s="259" t="n"/>
      <c r="BR27" s="259" t="n"/>
      <c r="BS27" s="259" t="n"/>
      <c r="BT27" s="259" t="n"/>
      <c r="BU27" s="259" t="n"/>
      <c r="BV27" s="259" t="n"/>
      <c r="BW27" s="259" t="n"/>
      <c r="BX27" s="259" t="n"/>
      <c r="BY27" s="259" t="n"/>
      <c r="BZ27" s="260" t="n">
        <v>613.13</v>
      </c>
      <c r="CA27" s="259" t="n"/>
      <c r="CB27" s="259" t="n"/>
      <c r="CC27" s="259" t="n"/>
      <c r="CD27" s="259" t="n"/>
      <c r="CE27" s="259" t="n"/>
      <c r="CF27" s="259" t="n"/>
      <c r="CG27" s="259" t="n"/>
      <c r="CH27" s="259" t="n"/>
      <c r="CI27" s="259" t="n"/>
      <c r="CJ27" s="259" t="n"/>
      <c r="CK27" s="259" t="n"/>
      <c r="CL27" s="259" t="n"/>
      <c r="CM27" s="259" t="n"/>
      <c r="CN27" s="259" t="n"/>
      <c r="CO27" s="259" t="n"/>
      <c r="CP27" s="259" t="n"/>
      <c r="CQ27" s="259" t="n"/>
      <c r="CR27" s="259" t="n"/>
      <c r="CS27" s="259" t="n"/>
      <c r="CT27" s="259" t="n"/>
      <c r="CU27" s="259" t="n"/>
      <c r="CV27" s="259" t="n"/>
      <c r="CW27" s="259" t="n"/>
      <c r="CX27" s="259" t="n"/>
      <c r="CY27" s="259" t="n"/>
      <c r="CZ27" s="259" t="n"/>
      <c r="DA27" s="259" t="n"/>
      <c r="DB27" s="259" t="n"/>
      <c r="DC27" s="259" t="n"/>
      <c r="DD27" s="259" t="n"/>
      <c r="DE27" s="259" t="n"/>
      <c r="DF27" s="259" t="n"/>
      <c r="DG27" s="259" t="n"/>
      <c r="DH27" s="259" t="n"/>
      <c r="DI27" s="259" t="n"/>
      <c r="DJ27" s="259" t="n"/>
      <c r="DK27" s="259" t="n"/>
      <c r="DL27" s="261">
        <f>SUM(F27:DI27)</f>
        <v/>
      </c>
      <c r="DM27" s="262">
        <f>E27-DL27</f>
        <v/>
      </c>
    </row>
    <row r="28" ht="18" customHeight="1">
      <c r="A28" s="137" t="n">
        <v>28</v>
      </c>
      <c r="B28" s="256" t="n">
        <v>44767</v>
      </c>
      <c r="C28" s="139" t="inlineStr">
        <is>
          <t>2-055-99706</t>
        </is>
      </c>
      <c r="D28" s="239" t="n">
        <v>44728</v>
      </c>
      <c r="E28" s="257" t="n">
        <v>12783.95</v>
      </c>
      <c r="F28" s="258" t="n"/>
      <c r="G28" s="258" t="n"/>
      <c r="H28" s="259" t="n"/>
      <c r="I28" s="259" t="n"/>
      <c r="J28" s="259" t="n"/>
      <c r="K28" s="259" t="n"/>
      <c r="L28" s="259" t="n"/>
      <c r="M28" s="259" t="n"/>
      <c r="N28" s="259" t="n"/>
      <c r="O28" s="260" t="n">
        <v>6122.07</v>
      </c>
      <c r="P28" s="260" t="n">
        <v>927.08</v>
      </c>
      <c r="Q28" s="259" t="n"/>
      <c r="R28" s="259" t="n"/>
      <c r="S28" s="259" t="n"/>
      <c r="T28" s="259" t="n"/>
      <c r="U28" s="259" t="n"/>
      <c r="V28" s="259" t="n"/>
      <c r="W28" s="259" t="n"/>
      <c r="X28" s="259" t="n"/>
      <c r="Y28" s="259" t="n"/>
      <c r="Z28" s="259" t="n"/>
      <c r="AA28" s="259" t="n"/>
      <c r="AB28" s="259" t="n"/>
      <c r="AC28" s="259" t="n"/>
      <c r="AD28" s="259" t="n"/>
      <c r="AE28" s="259" t="n"/>
      <c r="AF28" s="259" t="n"/>
      <c r="AG28" s="259" t="n"/>
      <c r="AH28" s="259" t="n"/>
      <c r="AI28" s="259" t="n"/>
      <c r="AJ28" s="259" t="n"/>
      <c r="AK28" s="259" t="n"/>
      <c r="AL28" s="259" t="n"/>
      <c r="AM28" s="259" t="n"/>
      <c r="AN28" s="259" t="n"/>
      <c r="AO28" s="259" t="n"/>
      <c r="AP28" s="259" t="n"/>
      <c r="AQ28" s="259" t="n"/>
      <c r="AR28" s="259" t="n"/>
      <c r="AS28" s="259" t="n"/>
      <c r="AT28" s="259" t="n"/>
      <c r="AU28" s="259" t="n"/>
      <c r="AV28" s="259" t="n"/>
      <c r="AW28" s="259" t="n"/>
      <c r="AX28" s="259" t="n"/>
      <c r="AY28" s="259" t="n"/>
      <c r="AZ28" s="259" t="n"/>
      <c r="BA28" s="259" t="n"/>
      <c r="BB28" s="259" t="n"/>
      <c r="BC28" s="259" t="n"/>
      <c r="BD28" s="259" t="n"/>
      <c r="BE28" s="259" t="n"/>
      <c r="BF28" s="259" t="n"/>
      <c r="BG28" s="259" t="n"/>
      <c r="BH28" s="260" t="n">
        <v>71.3</v>
      </c>
      <c r="BI28" s="259" t="n"/>
      <c r="BJ28" s="260" t="n">
        <v>216.75</v>
      </c>
      <c r="BK28" s="259" t="n"/>
      <c r="BL28" s="259" t="n"/>
      <c r="BM28" s="259" t="n"/>
      <c r="BN28" s="259" t="n"/>
      <c r="BO28" s="259" t="n"/>
      <c r="BP28" s="259" t="n"/>
      <c r="BQ28" s="259" t="n"/>
      <c r="BR28" s="259" t="n"/>
      <c r="BS28" s="260" t="n">
        <v>2607.57</v>
      </c>
      <c r="BT28" s="259" t="n"/>
      <c r="BU28" s="259" t="n"/>
      <c r="BV28" s="259" t="n"/>
      <c r="BW28" s="259" t="n"/>
      <c r="BX28" s="259" t="n"/>
      <c r="BY28" s="260" t="n">
        <v>1188.81</v>
      </c>
      <c r="BZ28" s="259" t="n"/>
      <c r="CA28" s="259" t="n"/>
      <c r="CB28" s="259" t="n"/>
      <c r="CC28" s="259" t="n"/>
      <c r="CD28" s="259" t="n"/>
      <c r="CE28" s="259" t="n"/>
      <c r="CF28" s="259" t="n"/>
      <c r="CG28" s="259" t="n"/>
      <c r="CH28" s="259" t="n"/>
      <c r="CI28" s="259" t="n"/>
      <c r="CJ28" s="259" t="n"/>
      <c r="CK28" s="259" t="n"/>
      <c r="CL28" s="259" t="n"/>
      <c r="CM28" s="259" t="n"/>
      <c r="CN28" s="259" t="n"/>
      <c r="CO28" s="259" t="n"/>
      <c r="CP28" s="259" t="n"/>
      <c r="CQ28" s="259" t="n"/>
      <c r="CR28" s="259" t="n"/>
      <c r="CS28" s="259" t="n"/>
      <c r="CT28" s="259" t="n"/>
      <c r="CU28" s="259" t="n"/>
      <c r="CV28" s="259" t="n"/>
      <c r="CW28" s="259" t="n"/>
      <c r="CX28" s="259" t="n"/>
      <c r="CY28" s="260" t="n">
        <v>984.5599999999999</v>
      </c>
      <c r="CZ28" s="259" t="n"/>
      <c r="DA28" s="259" t="n"/>
      <c r="DB28" s="259" t="n"/>
      <c r="DC28" s="259" t="n"/>
      <c r="DD28" s="259" t="n"/>
      <c r="DE28" s="259" t="n"/>
      <c r="DF28" s="259" t="n"/>
      <c r="DG28" s="259" t="n"/>
      <c r="DH28" s="259" t="n"/>
      <c r="DI28" s="259" t="n"/>
      <c r="DJ28" s="259" t="n"/>
      <c r="DK28" s="260" t="n">
        <v>665.8099999999999</v>
      </c>
      <c r="DL28" s="261">
        <f>SUM(F28:DK28)</f>
        <v/>
      </c>
      <c r="DM28" s="262">
        <f>E28-DL28</f>
        <v/>
      </c>
    </row>
    <row r="29" ht="18" customHeight="1">
      <c r="A29" s="137" t="n">
        <v>29</v>
      </c>
      <c r="B29" s="256" t="n">
        <v>44767</v>
      </c>
      <c r="C29" s="139" t="inlineStr">
        <is>
          <t>2-056-48707</t>
        </is>
      </c>
      <c r="D29" s="239" t="n">
        <v>44729</v>
      </c>
      <c r="E29" s="257" t="n">
        <v>4004.77</v>
      </c>
      <c r="F29" s="258" t="n"/>
      <c r="G29" s="258" t="n"/>
      <c r="H29" s="259" t="n"/>
      <c r="I29" s="259" t="n"/>
      <c r="J29" s="259" t="n"/>
      <c r="K29" s="259" t="n"/>
      <c r="L29" s="259" t="n"/>
      <c r="M29" s="259" t="n"/>
      <c r="N29" s="259" t="n"/>
      <c r="O29" s="260" t="n">
        <v>825.1799999999999</v>
      </c>
      <c r="P29" s="259" t="n"/>
      <c r="Q29" s="259" t="n"/>
      <c r="R29" s="260" t="n">
        <v>1538.93</v>
      </c>
      <c r="S29" s="259" t="n"/>
      <c r="T29" s="260" t="n">
        <v>379.75</v>
      </c>
      <c r="U29" s="259" t="n"/>
      <c r="V29" s="259" t="n"/>
      <c r="W29" s="259" t="n"/>
      <c r="X29" s="259" t="n"/>
      <c r="Y29" s="259" t="n"/>
      <c r="Z29" s="259" t="n"/>
      <c r="AA29" s="260" t="n">
        <v>589.75</v>
      </c>
      <c r="AB29" s="259" t="n"/>
      <c r="AC29" s="259" t="n"/>
      <c r="AD29" s="259" t="n"/>
      <c r="AE29" s="259" t="n"/>
      <c r="AF29" s="259" t="n"/>
      <c r="AG29" s="259" t="n"/>
      <c r="AH29" s="259" t="n"/>
      <c r="AI29" s="259" t="n"/>
      <c r="AJ29" s="259" t="n"/>
      <c r="AK29" s="259" t="n"/>
      <c r="AL29" s="259" t="n"/>
      <c r="AM29" s="259" t="n"/>
      <c r="AN29" s="259" t="n"/>
      <c r="AO29" s="259" t="n"/>
      <c r="AP29" s="259" t="n"/>
      <c r="AQ29" s="259" t="n"/>
      <c r="AR29" s="259" t="n"/>
      <c r="AS29" s="259" t="n"/>
      <c r="AT29" s="259" t="n"/>
      <c r="AU29" s="259" t="n"/>
      <c r="AV29" s="259" t="n"/>
      <c r="AW29" s="259" t="n"/>
      <c r="AX29" s="259" t="n"/>
      <c r="AY29" s="259" t="n"/>
      <c r="AZ29" s="259" t="n"/>
      <c r="BA29" s="259" t="n"/>
      <c r="BB29" s="259" t="n"/>
      <c r="BC29" s="259" t="n"/>
      <c r="BD29" s="260" t="n">
        <v>536.33</v>
      </c>
      <c r="BE29" s="259" t="n"/>
      <c r="BF29" s="259" t="n"/>
      <c r="BG29" s="259" t="n"/>
      <c r="BH29" s="259" t="n"/>
      <c r="BI29" s="259" t="n"/>
      <c r="BJ29" s="259" t="n"/>
      <c r="BK29" s="259" t="n"/>
      <c r="BL29" s="259" t="n"/>
      <c r="BM29" s="259" t="n"/>
      <c r="BN29" s="259" t="n"/>
      <c r="BO29" s="259" t="n"/>
      <c r="BP29" s="259" t="n"/>
      <c r="BQ29" s="259" t="n"/>
      <c r="BR29" s="259" t="n"/>
      <c r="BS29" s="259" t="n"/>
      <c r="BT29" s="259" t="n"/>
      <c r="BU29" s="259" t="n"/>
      <c r="BV29" s="259" t="n"/>
      <c r="BW29" s="259" t="n"/>
      <c r="BX29" s="259" t="n"/>
      <c r="BY29" s="259" t="n"/>
      <c r="BZ29" s="259" t="n"/>
      <c r="CA29" s="259" t="n"/>
      <c r="CB29" s="259" t="n"/>
      <c r="CC29" s="259" t="n"/>
      <c r="CD29" s="259" t="n"/>
      <c r="CE29" s="259" t="n"/>
      <c r="CF29" s="259" t="n"/>
      <c r="CG29" s="259" t="n"/>
      <c r="CH29" s="259" t="n"/>
      <c r="CI29" s="260" t="n">
        <v>39.75</v>
      </c>
      <c r="CJ29" s="259" t="n"/>
      <c r="CK29" s="259" t="n"/>
      <c r="CL29" s="259" t="n"/>
      <c r="CM29" s="259" t="n"/>
      <c r="CN29" s="259" t="n"/>
      <c r="CO29" s="259" t="n"/>
      <c r="CP29" s="259" t="n"/>
      <c r="CQ29" s="259" t="n"/>
      <c r="CR29" s="259" t="n"/>
      <c r="CS29" s="259" t="n"/>
      <c r="CT29" s="259" t="n"/>
      <c r="CU29" s="259" t="n"/>
      <c r="CV29" s="259" t="n"/>
      <c r="CW29" s="259" t="n"/>
      <c r="CX29" s="259" t="n"/>
      <c r="CY29" s="259" t="n"/>
      <c r="CZ29" s="259" t="n"/>
      <c r="DA29" s="259" t="n"/>
      <c r="DB29" s="260" t="n">
        <v>95.08</v>
      </c>
      <c r="DC29" s="259" t="n"/>
      <c r="DD29" s="259" t="n"/>
      <c r="DE29" s="259" t="n"/>
      <c r="DF29" s="259" t="n"/>
      <c r="DG29" s="259" t="n"/>
      <c r="DH29" s="259" t="n"/>
      <c r="DI29" s="259" t="n"/>
      <c r="DJ29" s="259" t="n"/>
      <c r="DK29" s="259" t="n"/>
      <c r="DL29" s="261">
        <f>SUM(F29:DK29)</f>
        <v/>
      </c>
      <c r="DM29" s="262">
        <f>E29-DL29</f>
        <v/>
      </c>
    </row>
    <row r="30" ht="18" customHeight="1">
      <c r="A30" s="137" t="n">
        <v>30</v>
      </c>
      <c r="B30" s="256" t="n">
        <v>44767</v>
      </c>
      <c r="C30" s="139" t="inlineStr">
        <is>
          <t>2-057-04518</t>
        </is>
      </c>
      <c r="D30" s="239" t="n">
        <v>44732</v>
      </c>
      <c r="E30" s="257" t="n">
        <v>6866.62</v>
      </c>
      <c r="F30" s="258" t="n"/>
      <c r="G30" s="258" t="n"/>
      <c r="H30" s="259" t="n"/>
      <c r="I30" s="259" t="n"/>
      <c r="J30" s="259" t="n"/>
      <c r="K30" s="259" t="n"/>
      <c r="L30" s="259" t="n"/>
      <c r="M30" s="259" t="n"/>
      <c r="N30" s="259" t="n"/>
      <c r="O30" s="259" t="n"/>
      <c r="P30" s="259" t="n"/>
      <c r="Q30" s="259" t="n"/>
      <c r="R30" s="259" t="n"/>
      <c r="S30" s="259" t="n"/>
      <c r="T30" s="259" t="n"/>
      <c r="U30" s="260" t="n">
        <v>1711.31</v>
      </c>
      <c r="V30" s="259" t="n"/>
      <c r="W30" s="259" t="n"/>
      <c r="X30" s="259" t="n"/>
      <c r="Y30" s="259" t="n"/>
      <c r="Z30" s="259" t="n"/>
      <c r="AA30" s="259" t="n"/>
      <c r="AB30" s="259" t="n"/>
      <c r="AC30" s="259" t="n"/>
      <c r="AD30" s="259" t="n"/>
      <c r="AE30" s="259" t="n"/>
      <c r="AF30" s="259" t="n"/>
      <c r="AG30" s="259" t="n"/>
      <c r="AH30" s="259" t="n"/>
      <c r="AI30" s="259" t="n"/>
      <c r="AJ30" s="259" t="n"/>
      <c r="AK30" s="259" t="n"/>
      <c r="AL30" s="259" t="n"/>
      <c r="AM30" s="259" t="n"/>
      <c r="AN30" s="259" t="n"/>
      <c r="AO30" s="259" t="n"/>
      <c r="AP30" s="259" t="n"/>
      <c r="AQ30" s="259" t="n"/>
      <c r="AR30" s="259" t="n"/>
      <c r="AS30" s="259" t="n"/>
      <c r="AT30" s="259" t="n"/>
      <c r="AU30" s="259" t="n"/>
      <c r="AV30" s="259" t="n"/>
      <c r="AW30" s="259" t="n"/>
      <c r="AX30" s="259" t="n"/>
      <c r="AY30" s="259" t="n"/>
      <c r="AZ30" s="259" t="n"/>
      <c r="BA30" s="259" t="n"/>
      <c r="BB30" s="259" t="n"/>
      <c r="BC30" s="260" t="n">
        <v>3309.75</v>
      </c>
      <c r="BD30" s="259" t="n"/>
      <c r="BE30" s="259" t="n"/>
      <c r="BF30" s="259" t="n"/>
      <c r="BG30" s="259" t="n"/>
      <c r="BH30" s="259" t="n"/>
      <c r="BI30" s="259" t="n"/>
      <c r="BJ30" s="259" t="n"/>
      <c r="BK30" s="259" t="n"/>
      <c r="BL30" s="259" t="n"/>
      <c r="BM30" s="259" t="n"/>
      <c r="BN30" s="259" t="n"/>
      <c r="BO30" s="259" t="n"/>
      <c r="BP30" s="259" t="n"/>
      <c r="BQ30" s="259" t="n"/>
      <c r="BR30" s="259" t="n"/>
      <c r="BS30" s="259" t="n"/>
      <c r="BT30" s="259" t="n"/>
      <c r="BU30" s="259" t="n"/>
      <c r="BV30" s="259" t="n"/>
      <c r="BW30" s="259" t="n"/>
      <c r="BX30" s="259" t="n"/>
      <c r="BY30" s="259" t="n"/>
      <c r="BZ30" s="259" t="n"/>
      <c r="CA30" s="259" t="n"/>
      <c r="CB30" s="259" t="n"/>
      <c r="CC30" s="259" t="n"/>
      <c r="CD30" s="259" t="n"/>
      <c r="CE30" s="259" t="n"/>
      <c r="CF30" s="259" t="n"/>
      <c r="CG30" s="259" t="n"/>
      <c r="CH30" s="259" t="n"/>
      <c r="CI30" s="259" t="n"/>
      <c r="CJ30" s="259" t="n"/>
      <c r="CK30" s="259" t="n"/>
      <c r="CL30" s="259" t="n"/>
      <c r="CM30" s="259" t="n"/>
      <c r="CN30" s="259" t="n"/>
      <c r="CO30" s="259" t="n"/>
      <c r="CP30" s="259" t="n"/>
      <c r="CQ30" s="259" t="n"/>
      <c r="CR30" s="259" t="n"/>
      <c r="CS30" s="259" t="n"/>
      <c r="CT30" s="259" t="n"/>
      <c r="CU30" s="259" t="n"/>
      <c r="CV30" s="259" t="n"/>
      <c r="CW30" s="259" t="n"/>
      <c r="CX30" s="259" t="n"/>
      <c r="CY30" s="259" t="n"/>
      <c r="CZ30" s="259" t="n"/>
      <c r="DA30" s="259" t="n"/>
      <c r="DB30" s="259" t="n"/>
      <c r="DC30" s="259" t="n"/>
      <c r="DD30" s="259" t="n"/>
      <c r="DE30" s="260" t="n">
        <v>1845.56</v>
      </c>
      <c r="DF30" s="259" t="n"/>
      <c r="DG30" s="259" t="n"/>
      <c r="DH30" s="259" t="n"/>
      <c r="DI30" s="259" t="n"/>
      <c r="DJ30" s="259" t="n"/>
      <c r="DK30" s="259" t="n"/>
      <c r="DL30" s="261">
        <f>SUM(F30:DK30)</f>
        <v/>
      </c>
      <c r="DM30" s="262">
        <f>E30-DL30</f>
        <v/>
      </c>
    </row>
    <row r="31" ht="18" customHeight="1">
      <c r="A31" s="137" t="n">
        <v>31</v>
      </c>
      <c r="B31" s="256" t="n">
        <v>44767</v>
      </c>
      <c r="C31" s="139" t="inlineStr">
        <is>
          <t>2-057-87619</t>
        </is>
      </c>
      <c r="D31" s="240" t="n">
        <v>44734</v>
      </c>
      <c r="E31" s="257" t="n">
        <v>21292.39</v>
      </c>
      <c r="F31" s="258" t="n"/>
      <c r="G31" s="258" t="n"/>
      <c r="H31" s="259" t="n"/>
      <c r="I31" s="259" t="n"/>
      <c r="J31" s="259" t="n"/>
      <c r="K31" s="259" t="n"/>
      <c r="L31" s="259" t="n"/>
      <c r="M31" s="259" t="n"/>
      <c r="N31" s="259" t="n"/>
      <c r="O31" s="260" t="n">
        <v>550.4</v>
      </c>
      <c r="P31" s="259" t="n"/>
      <c r="Q31" s="259" t="n"/>
      <c r="R31" s="259" t="n"/>
      <c r="S31" s="260" t="n">
        <v>39.75</v>
      </c>
      <c r="T31" s="259" t="n"/>
      <c r="U31" s="259" t="n"/>
      <c r="V31" s="260" t="n">
        <v>3325</v>
      </c>
      <c r="W31" s="260" t="n">
        <v>39.75</v>
      </c>
      <c r="X31" s="259" t="n"/>
      <c r="Y31" s="259" t="n"/>
      <c r="Z31" s="259" t="n"/>
      <c r="AA31" s="259" t="n"/>
      <c r="AB31" s="259" t="n"/>
      <c r="AC31" s="260" t="n">
        <v>1068.96</v>
      </c>
      <c r="AD31" s="259" t="n"/>
      <c r="AE31" s="259" t="n"/>
      <c r="AF31" s="259" t="n"/>
      <c r="AG31" s="259" t="n"/>
      <c r="AH31" s="259" t="n"/>
      <c r="AI31" s="259" t="n"/>
      <c r="AJ31" s="259" t="n"/>
      <c r="AK31" s="259" t="n"/>
      <c r="AL31" s="259" t="n"/>
      <c r="AM31" s="259" t="n"/>
      <c r="AN31" s="259" t="n"/>
      <c r="AO31" s="259" t="n"/>
      <c r="AP31" s="259" t="n"/>
      <c r="AQ31" s="259" t="n"/>
      <c r="AR31" s="259" t="n"/>
      <c r="AS31" s="259" t="n"/>
      <c r="AT31" s="259" t="n"/>
      <c r="AU31" s="259" t="n"/>
      <c r="AV31" s="259" t="n"/>
      <c r="AW31" s="259" t="n"/>
      <c r="AX31" s="259" t="n"/>
      <c r="AY31" s="259" t="n"/>
      <c r="AZ31" s="259" t="n"/>
      <c r="BA31" s="260" t="n">
        <v>2598.26</v>
      </c>
      <c r="BB31" s="259" t="n"/>
      <c r="BC31" s="259" t="n"/>
      <c r="BD31" s="260" t="n">
        <v>114.47</v>
      </c>
      <c r="BE31" s="259" t="n"/>
      <c r="BF31" s="259" t="n"/>
      <c r="BG31" s="259" t="n"/>
      <c r="BH31" s="260" t="n">
        <v>12875.74</v>
      </c>
      <c r="BI31" s="259" t="n"/>
      <c r="BJ31" s="259" t="n"/>
      <c r="BK31" s="259" t="n"/>
      <c r="BL31" s="259" t="n"/>
      <c r="BM31" s="259" t="n"/>
      <c r="BN31" s="259" t="n"/>
      <c r="BO31" s="259" t="n"/>
      <c r="BP31" s="259" t="n"/>
      <c r="BQ31" s="259" t="n"/>
      <c r="BR31" s="259" t="n"/>
      <c r="BS31" s="259" t="n"/>
      <c r="BT31" s="259" t="n"/>
      <c r="BU31" s="259" t="n"/>
      <c r="BV31" s="259" t="n"/>
      <c r="BW31" s="259" t="n"/>
      <c r="BX31" s="259" t="n"/>
      <c r="BY31" s="259" t="n"/>
      <c r="BZ31" s="259" t="n"/>
      <c r="CA31" s="259" t="n"/>
      <c r="CB31" s="259" t="n"/>
      <c r="CC31" s="259" t="n"/>
      <c r="CD31" s="260" t="n">
        <v>39.75</v>
      </c>
      <c r="CE31" s="259" t="n"/>
      <c r="CF31" s="259" t="n"/>
      <c r="CG31" s="259" t="n"/>
      <c r="CH31" s="259" t="n"/>
      <c r="CI31" s="259" t="n"/>
      <c r="CJ31" s="259" t="n"/>
      <c r="CK31" s="259" t="n"/>
      <c r="CL31" s="259" t="n"/>
      <c r="CM31" s="259" t="n"/>
      <c r="CN31" s="259" t="n"/>
      <c r="CO31" s="259" t="n"/>
      <c r="CP31" s="259" t="n"/>
      <c r="CQ31" s="259" t="n"/>
      <c r="CR31" s="259" t="n"/>
      <c r="CS31" s="259" t="n"/>
      <c r="CT31" s="259" t="n"/>
      <c r="CU31" s="259" t="n"/>
      <c r="CV31" s="259" t="n"/>
      <c r="CW31" s="259" t="n"/>
      <c r="CX31" s="259" t="n"/>
      <c r="CY31" s="259" t="n"/>
      <c r="CZ31" s="259" t="n"/>
      <c r="DA31" s="259" t="n"/>
      <c r="DB31" s="259" t="n"/>
      <c r="DC31" s="259" t="n"/>
      <c r="DD31" s="259" t="n"/>
      <c r="DE31" s="259" t="n"/>
      <c r="DF31" s="260" t="n">
        <v>640.3099999999999</v>
      </c>
      <c r="DG31" s="259" t="n"/>
      <c r="DH31" s="259" t="n"/>
      <c r="DI31" s="259" t="n"/>
      <c r="DJ31" s="259" t="n"/>
      <c r="DK31" s="259" t="n"/>
      <c r="DL31" s="261">
        <f>SUM(F31:DK31)</f>
        <v/>
      </c>
      <c r="DM31" s="262">
        <f>E31-DL31</f>
        <v/>
      </c>
    </row>
    <row r="32" ht="18" customHeight="1">
      <c r="A32" s="137" t="n">
        <v>32</v>
      </c>
      <c r="B32" s="256" t="n">
        <v>44767</v>
      </c>
      <c r="C32" s="139" t="inlineStr">
        <is>
          <t>2-058-24349</t>
        </is>
      </c>
      <c r="D32" s="240" t="n">
        <v>44735</v>
      </c>
      <c r="E32" s="257" t="n">
        <v>340</v>
      </c>
      <c r="F32" s="258" t="n"/>
      <c r="G32" s="258" t="n"/>
      <c r="H32" s="259" t="n"/>
      <c r="I32" s="259" t="n"/>
      <c r="J32" s="259" t="n"/>
      <c r="K32" s="259" t="n"/>
      <c r="L32" s="259" t="n"/>
      <c r="M32" s="260" t="n">
        <v>300.25</v>
      </c>
      <c r="N32" s="259" t="n"/>
      <c r="O32" s="259" t="n"/>
      <c r="P32" s="259" t="n"/>
      <c r="Q32" s="259" t="n"/>
      <c r="R32" s="259" t="n"/>
      <c r="S32" s="259" t="n"/>
      <c r="T32" s="259" t="n"/>
      <c r="U32" s="259" t="n"/>
      <c r="V32" s="259" t="n"/>
      <c r="W32" s="259" t="n"/>
      <c r="X32" s="259" t="n"/>
      <c r="Y32" s="259" t="n"/>
      <c r="Z32" s="259" t="n"/>
      <c r="AA32" s="259" t="n"/>
      <c r="AB32" s="259" t="n"/>
      <c r="AC32" s="259" t="n"/>
      <c r="AD32" s="259" t="n"/>
      <c r="AE32" s="260" t="n">
        <v>39.75</v>
      </c>
      <c r="AF32" s="259" t="n"/>
      <c r="AG32" s="259" t="n"/>
      <c r="AH32" s="259" t="n"/>
      <c r="AI32" s="259" t="n"/>
      <c r="AJ32" s="259" t="n"/>
      <c r="AK32" s="259" t="n"/>
      <c r="AL32" s="259" t="n"/>
      <c r="AM32" s="259" t="n"/>
      <c r="AN32" s="259" t="n"/>
      <c r="AO32" s="259" t="n"/>
      <c r="AP32" s="259" t="n"/>
      <c r="AQ32" s="259" t="n"/>
      <c r="AR32" s="259" t="n"/>
      <c r="AS32" s="259" t="n"/>
      <c r="AT32" s="259" t="n"/>
      <c r="AU32" s="259" t="n"/>
      <c r="AV32" s="259" t="n"/>
      <c r="AW32" s="259" t="n"/>
      <c r="AX32" s="259" t="n"/>
      <c r="AY32" s="259" t="n"/>
      <c r="AZ32" s="259" t="n"/>
      <c r="BA32" s="259" t="n"/>
      <c r="BB32" s="259" t="n"/>
      <c r="BC32" s="259" t="n"/>
      <c r="BD32" s="259" t="n"/>
      <c r="BE32" s="259" t="n"/>
      <c r="BF32" s="259" t="n"/>
      <c r="BG32" s="259" t="n"/>
      <c r="BH32" s="259" t="n"/>
      <c r="BI32" s="259" t="n"/>
      <c r="BJ32" s="259" t="n"/>
      <c r="BK32" s="259" t="n"/>
      <c r="BL32" s="259" t="n"/>
      <c r="BM32" s="259" t="n"/>
      <c r="BN32" s="259" t="n"/>
      <c r="BO32" s="259" t="n"/>
      <c r="BP32" s="259" t="n"/>
      <c r="BQ32" s="259" t="n"/>
      <c r="BR32" s="259" t="n"/>
      <c r="BS32" s="259" t="n"/>
      <c r="BT32" s="259" t="n"/>
      <c r="BU32" s="259" t="n"/>
      <c r="BV32" s="259" t="n"/>
      <c r="BW32" s="259" t="n"/>
      <c r="BX32" s="259" t="n"/>
      <c r="BY32" s="259" t="n"/>
      <c r="BZ32" s="259" t="n"/>
      <c r="CA32" s="259" t="n"/>
      <c r="CB32" s="259" t="n"/>
      <c r="CC32" s="259" t="n"/>
      <c r="CD32" s="259" t="n"/>
      <c r="CE32" s="259" t="n"/>
      <c r="CF32" s="259" t="n"/>
      <c r="CG32" s="259" t="n"/>
      <c r="CH32" s="259" t="n"/>
      <c r="CI32" s="259" t="n"/>
      <c r="CJ32" s="259" t="n"/>
      <c r="CK32" s="259" t="n"/>
      <c r="CL32" s="259" t="n"/>
      <c r="CM32" s="259" t="n"/>
      <c r="CN32" s="259" t="n"/>
      <c r="CO32" s="259" t="n"/>
      <c r="CP32" s="259" t="n"/>
      <c r="CQ32" s="259" t="n"/>
      <c r="CR32" s="259" t="n"/>
      <c r="CS32" s="259" t="n"/>
      <c r="CT32" s="259" t="n"/>
      <c r="CU32" s="259" t="n"/>
      <c r="CV32" s="259" t="n"/>
      <c r="CW32" s="259" t="n"/>
      <c r="CX32" s="259" t="n"/>
      <c r="CY32" s="259" t="n"/>
      <c r="CZ32" s="259" t="n"/>
      <c r="DA32" s="259" t="n"/>
      <c r="DB32" s="259" t="n"/>
      <c r="DC32" s="259" t="n"/>
      <c r="DD32" s="259" t="n"/>
      <c r="DE32" s="259" t="n"/>
      <c r="DF32" s="259" t="n"/>
      <c r="DG32" s="259" t="n"/>
      <c r="DH32" s="259" t="n"/>
      <c r="DI32" s="259" t="n"/>
      <c r="DJ32" s="259" t="n"/>
      <c r="DK32" s="259" t="n"/>
      <c r="DL32" s="261">
        <f>SUM(F32:DK32)</f>
        <v/>
      </c>
      <c r="DM32" s="262">
        <f>E32-DL32</f>
        <v/>
      </c>
    </row>
    <row r="33" ht="18" customHeight="1">
      <c r="A33" s="137" t="n">
        <v>33</v>
      </c>
      <c r="B33" s="256" t="n">
        <v>44767</v>
      </c>
      <c r="C33" s="139" t="inlineStr">
        <is>
          <t>2-058-73372</t>
        </is>
      </c>
      <c r="D33" s="239" t="n">
        <v>44736</v>
      </c>
      <c r="E33" s="257" t="n">
        <v>25332.64</v>
      </c>
      <c r="F33" s="263" t="n">
        <v>319.75</v>
      </c>
      <c r="G33" s="258" t="n"/>
      <c r="H33" s="259" t="n"/>
      <c r="I33" s="259" t="n"/>
      <c r="J33" s="259" t="n"/>
      <c r="K33" s="259" t="n"/>
      <c r="L33" s="260" t="n">
        <v>51.97</v>
      </c>
      <c r="M33" s="259" t="n"/>
      <c r="N33" s="260" t="n">
        <v>45.84</v>
      </c>
      <c r="O33" s="259" t="n"/>
      <c r="P33" s="259" t="n"/>
      <c r="Q33" s="259" t="n"/>
      <c r="R33" s="259" t="n"/>
      <c r="S33" s="259" t="n"/>
      <c r="T33" s="259" t="n"/>
      <c r="U33" s="259" t="n"/>
      <c r="V33" s="259" t="n"/>
      <c r="W33" s="259" t="n"/>
      <c r="X33" s="259" t="n"/>
      <c r="Y33" s="259" t="n"/>
      <c r="Z33" s="259" t="n"/>
      <c r="AA33" s="259" t="n"/>
      <c r="AB33" s="259" t="n"/>
      <c r="AC33" s="259" t="n"/>
      <c r="AD33" s="259" t="n"/>
      <c r="AE33" s="259" t="n"/>
      <c r="AF33" s="259" t="n"/>
      <c r="AG33" s="259" t="n"/>
      <c r="AH33" s="259" t="n"/>
      <c r="AI33" s="259" t="n"/>
      <c r="AJ33" s="259" t="n"/>
      <c r="AK33" s="259" t="n"/>
      <c r="AL33" s="259" t="n"/>
      <c r="AM33" s="259" t="n"/>
      <c r="AN33" s="259" t="n"/>
      <c r="AO33" s="259" t="n"/>
      <c r="AP33" s="260" t="n">
        <v>844.3099999999999</v>
      </c>
      <c r="AQ33" s="259" t="n"/>
      <c r="AR33" s="259" t="n"/>
      <c r="AS33" s="259" t="n"/>
      <c r="AT33" s="259" t="n"/>
      <c r="AU33" s="259" t="n"/>
      <c r="AV33" s="259" t="n"/>
      <c r="AW33" s="260" t="n">
        <v>39.75</v>
      </c>
      <c r="AX33" s="259" t="n"/>
      <c r="AY33" s="259" t="n"/>
      <c r="AZ33" s="259" t="n"/>
      <c r="BA33" s="259" t="n"/>
      <c r="BB33" s="259" t="n"/>
      <c r="BC33" s="259" t="n"/>
      <c r="BD33" s="260" t="n">
        <v>7002.89</v>
      </c>
      <c r="BE33" s="259" t="n"/>
      <c r="BF33" s="259" t="n"/>
      <c r="BG33" s="259" t="n"/>
      <c r="BH33" s="259" t="n"/>
      <c r="BI33" s="259" t="n"/>
      <c r="BJ33" s="259" t="n"/>
      <c r="BK33" s="259" t="n"/>
      <c r="BL33" s="259" t="n"/>
      <c r="BM33" s="259" t="n"/>
      <c r="BN33" s="260" t="n">
        <v>11203.03</v>
      </c>
      <c r="BO33" s="259" t="n"/>
      <c r="BP33" s="259" t="n"/>
      <c r="BQ33" s="259" t="n"/>
      <c r="BR33" s="259" t="n"/>
      <c r="BS33" s="259" t="n"/>
      <c r="BT33" s="259" t="n"/>
      <c r="BU33" s="259" t="n"/>
      <c r="BV33" s="259" t="n"/>
      <c r="BW33" s="259" t="n"/>
      <c r="BX33" s="259" t="n"/>
      <c r="BY33" s="259" t="n"/>
      <c r="BZ33" s="259" t="n"/>
      <c r="CA33" s="259" t="n"/>
      <c r="CB33" s="259" t="n"/>
      <c r="CC33" s="259" t="n"/>
      <c r="CD33" s="259" t="n"/>
      <c r="CE33" s="259" t="n"/>
      <c r="CF33" s="259" t="n"/>
      <c r="CG33" s="259" t="n"/>
      <c r="CH33" s="259" t="n"/>
      <c r="CI33" s="259" t="n"/>
      <c r="CJ33" s="259" t="n"/>
      <c r="CK33" s="259" t="n"/>
      <c r="CL33" s="259" t="n"/>
      <c r="CM33" s="259" t="n"/>
      <c r="CN33" s="259" t="n"/>
      <c r="CO33" s="259" t="n"/>
      <c r="CP33" s="259" t="n"/>
      <c r="CQ33" s="259" t="n"/>
      <c r="CR33" s="259" t="n"/>
      <c r="CS33" s="259" t="n"/>
      <c r="CT33" s="259" t="n"/>
      <c r="CU33" s="259" t="n"/>
      <c r="CV33" s="259" t="n"/>
      <c r="CW33" s="259" t="n"/>
      <c r="CX33" s="259" t="n"/>
      <c r="CY33" s="259" t="n"/>
      <c r="CZ33" s="259" t="n"/>
      <c r="DA33" s="259" t="n"/>
      <c r="DB33" s="260" t="n">
        <v>41.71</v>
      </c>
      <c r="DC33" s="259" t="n"/>
      <c r="DD33" s="260" t="n">
        <v>5783.39</v>
      </c>
      <c r="DE33" s="259" t="n"/>
      <c r="DF33" s="259" t="n"/>
      <c r="DG33" s="259" t="n"/>
      <c r="DH33" s="259" t="n"/>
      <c r="DI33" s="259" t="n"/>
      <c r="DJ33" s="259" t="n"/>
      <c r="DK33" s="259" t="n"/>
      <c r="DL33" s="261">
        <f>SUM(F33:DK33)</f>
        <v/>
      </c>
      <c r="DM33" s="262">
        <f>E33-DL33</f>
        <v/>
      </c>
    </row>
    <row r="34" ht="18" customHeight="1">
      <c r="A34" s="137" t="n">
        <v>34</v>
      </c>
      <c r="B34" s="256" t="n">
        <v>44767</v>
      </c>
      <c r="C34" s="139" t="inlineStr">
        <is>
          <t>2-059-31150</t>
        </is>
      </c>
      <c r="D34" s="239" t="n">
        <v>44739</v>
      </c>
      <c r="E34" s="257" t="n">
        <v>9585.75</v>
      </c>
      <c r="F34" s="258" t="n"/>
      <c r="G34" s="258" t="n"/>
      <c r="H34" s="259" t="n"/>
      <c r="I34" s="259" t="n"/>
      <c r="J34" s="259" t="n"/>
      <c r="K34" s="259" t="n"/>
      <c r="L34" s="260" t="n">
        <v>39.75</v>
      </c>
      <c r="M34" s="259" t="n"/>
      <c r="N34" s="260" t="n">
        <v>39.75</v>
      </c>
      <c r="O34" s="260">
        <f>5170.15+2068.05</f>
        <v/>
      </c>
      <c r="P34" s="260" t="n">
        <v>39.75</v>
      </c>
      <c r="Q34" s="259" t="n"/>
      <c r="R34" s="259" t="n"/>
      <c r="S34" s="259" t="n"/>
      <c r="T34" s="259" t="n"/>
      <c r="U34" s="259" t="n"/>
      <c r="V34" s="259" t="n"/>
      <c r="W34" s="259" t="n"/>
      <c r="X34" s="259" t="n"/>
      <c r="Y34" s="259" t="n"/>
      <c r="Z34" s="259" t="n"/>
      <c r="AA34" s="259" t="n"/>
      <c r="AB34" s="259" t="n"/>
      <c r="AC34" s="259" t="n"/>
      <c r="AD34" s="259" t="n"/>
      <c r="AE34" s="259" t="n"/>
      <c r="AF34" s="260" t="n">
        <v>462.75</v>
      </c>
      <c r="AG34" s="259" t="n"/>
      <c r="AH34" s="259" t="n"/>
      <c r="AI34" s="259" t="n"/>
      <c r="AJ34" s="259" t="n"/>
      <c r="AK34" s="259" t="n"/>
      <c r="AL34" s="259" t="n"/>
      <c r="AM34" s="259" t="n"/>
      <c r="AN34" s="259" t="n"/>
      <c r="AO34" s="259" t="n"/>
      <c r="AP34" s="259" t="n"/>
      <c r="AQ34" s="259" t="n"/>
      <c r="AR34" s="259" t="n"/>
      <c r="AS34" s="259" t="n"/>
      <c r="AT34" s="259" t="n"/>
      <c r="AU34" s="259" t="n"/>
      <c r="AV34" s="259" t="n"/>
      <c r="AW34" s="259" t="n"/>
      <c r="AX34" s="259" t="n"/>
      <c r="AY34" s="259" t="n"/>
      <c r="AZ34" s="259" t="n"/>
      <c r="BA34" s="259" t="n"/>
      <c r="BB34" s="259" t="n"/>
      <c r="BC34" s="259" t="n"/>
      <c r="BD34" s="259" t="n"/>
      <c r="BE34" s="259" t="n"/>
      <c r="BF34" s="259" t="n"/>
      <c r="BG34" s="259" t="n"/>
      <c r="BH34" s="259" t="n"/>
      <c r="BI34" s="260" t="n">
        <v>1765.55</v>
      </c>
      <c r="BJ34" s="259" t="n"/>
      <c r="BK34" s="259" t="n"/>
      <c r="BL34" s="259" t="n"/>
      <c r="BM34" s="259" t="n"/>
      <c r="BN34" s="259" t="n"/>
      <c r="BO34" s="259" t="n"/>
      <c r="BP34" s="259" t="n"/>
      <c r="BQ34" s="259" t="n"/>
      <c r="BR34" s="259" t="n"/>
      <c r="BS34" s="259" t="n"/>
      <c r="BT34" s="259" t="n"/>
      <c r="BU34" s="259" t="n"/>
      <c r="BV34" s="259" t="n"/>
      <c r="BW34" s="259" t="n"/>
      <c r="BX34" s="259" t="n"/>
      <c r="BY34" s="259" t="n"/>
      <c r="BZ34" s="259" t="n"/>
      <c r="CA34" s="259" t="n"/>
      <c r="CB34" s="259" t="n"/>
      <c r="CC34" s="259" t="n"/>
      <c r="CD34" s="259" t="n"/>
      <c r="CE34" s="259" t="n"/>
      <c r="CF34" s="259" t="n"/>
      <c r="CG34" s="259" t="n"/>
      <c r="CH34" s="259" t="n"/>
      <c r="CI34" s="259" t="n"/>
      <c r="CJ34" s="259" t="n"/>
      <c r="CK34" s="259" t="n"/>
      <c r="CL34" s="259" t="n"/>
      <c r="CM34" s="259" t="n"/>
      <c r="CN34" s="259" t="n"/>
      <c r="CO34" s="259" t="n"/>
      <c r="CP34" s="259" t="n"/>
      <c r="CQ34" s="259" t="n"/>
      <c r="CR34" s="259" t="n"/>
      <c r="CS34" s="259" t="n"/>
      <c r="CT34" s="259" t="n"/>
      <c r="CU34" s="259" t="n"/>
      <c r="CV34" s="259" t="n"/>
      <c r="CW34" s="259" t="n"/>
      <c r="CX34" s="259" t="n"/>
      <c r="CY34" s="259" t="n"/>
      <c r="CZ34" s="259" t="n"/>
      <c r="DA34" s="259" t="n"/>
      <c r="DB34" s="259" t="n"/>
      <c r="DC34" s="259" t="n"/>
      <c r="DD34" s="259" t="n"/>
      <c r="DE34" s="259" t="n"/>
      <c r="DF34" s="259" t="n"/>
      <c r="DG34" s="259" t="n"/>
      <c r="DH34" s="259" t="n"/>
      <c r="DI34" s="259" t="n"/>
      <c r="DJ34" s="259" t="n"/>
      <c r="DK34" s="259" t="n"/>
      <c r="DL34" s="261">
        <f>SUM(F34:DK34)</f>
        <v/>
      </c>
      <c r="DM34" s="262">
        <f>E34-DL34</f>
        <v/>
      </c>
    </row>
    <row r="35" ht="18" customHeight="1">
      <c r="A35" s="137" t="n">
        <v>35</v>
      </c>
      <c r="B35" s="256" t="n">
        <v>44767</v>
      </c>
      <c r="C35" s="139" t="inlineStr">
        <is>
          <t>2-059-78572</t>
        </is>
      </c>
      <c r="D35" s="239" t="n">
        <v>44740</v>
      </c>
      <c r="E35" s="257" t="n">
        <v>1555.81</v>
      </c>
      <c r="F35" s="258" t="n"/>
      <c r="G35" s="258" t="n"/>
      <c r="H35" s="259" t="n"/>
      <c r="I35" s="259" t="n"/>
      <c r="J35" s="259" t="n"/>
      <c r="K35" s="259" t="n"/>
      <c r="L35" s="259" t="n"/>
      <c r="M35" s="259" t="n"/>
      <c r="N35" s="259" t="n"/>
      <c r="O35" s="260" t="n">
        <v>263.75</v>
      </c>
      <c r="P35" s="259" t="n"/>
      <c r="Q35" s="259" t="n"/>
      <c r="R35" s="259" t="n"/>
      <c r="S35" s="259" t="n"/>
      <c r="T35" s="259" t="n"/>
      <c r="U35" s="259" t="n"/>
      <c r="V35" s="259" t="n"/>
      <c r="W35" s="259" t="n"/>
      <c r="X35" s="259" t="n"/>
      <c r="Y35" s="260" t="n">
        <v>1252.31</v>
      </c>
      <c r="Z35" s="259" t="n"/>
      <c r="AA35" s="259" t="n"/>
      <c r="AB35" s="259" t="n"/>
      <c r="AC35" s="259" t="n"/>
      <c r="AD35" s="259" t="n"/>
      <c r="AE35" s="259" t="n"/>
      <c r="AF35" s="259" t="n"/>
      <c r="AG35" s="259" t="n"/>
      <c r="AH35" s="259" t="n"/>
      <c r="AI35" s="259" t="n"/>
      <c r="AJ35" s="259" t="n"/>
      <c r="AK35" s="259" t="n"/>
      <c r="AL35" s="259" t="n"/>
      <c r="AM35" s="259" t="n"/>
      <c r="AN35" s="259" t="n"/>
      <c r="AO35" s="259" t="n"/>
      <c r="AP35" s="259" t="n"/>
      <c r="AQ35" s="259" t="n"/>
      <c r="AR35" s="259" t="n"/>
      <c r="AS35" s="259" t="n"/>
      <c r="AT35" s="259" t="n"/>
      <c r="AU35" s="259" t="n"/>
      <c r="AV35" s="259" t="n"/>
      <c r="AW35" s="259" t="n"/>
      <c r="AX35" s="259" t="n"/>
      <c r="AY35" s="259" t="n"/>
      <c r="AZ35" s="259" t="n"/>
      <c r="BA35" s="259" t="n"/>
      <c r="BB35" s="259" t="n"/>
      <c r="BC35" s="259" t="n"/>
      <c r="BD35" s="259" t="n"/>
      <c r="BE35" s="259" t="n"/>
      <c r="BF35" s="259" t="n"/>
      <c r="BG35" s="260" t="n">
        <v>39.75</v>
      </c>
      <c r="BH35" s="259" t="n"/>
      <c r="BI35" s="259" t="n"/>
      <c r="BJ35" s="259" t="n"/>
      <c r="BK35" s="259" t="n"/>
      <c r="BL35" s="259" t="n"/>
      <c r="BM35" s="259" t="n"/>
      <c r="BN35" s="259" t="n"/>
      <c r="BO35" s="259" t="n"/>
      <c r="BP35" s="259" t="n"/>
      <c r="BQ35" s="259" t="n"/>
      <c r="BR35" s="259" t="n"/>
      <c r="BS35" s="259" t="n"/>
      <c r="BT35" s="259" t="n"/>
      <c r="BU35" s="259" t="n"/>
      <c r="BV35" s="259" t="n"/>
      <c r="BW35" s="259" t="n"/>
      <c r="BX35" s="259" t="n"/>
      <c r="BY35" s="259" t="n"/>
      <c r="BZ35" s="259" t="n"/>
      <c r="CA35" s="259" t="n"/>
      <c r="CB35" s="259" t="n"/>
      <c r="CC35" s="259" t="n"/>
      <c r="CD35" s="259" t="n"/>
      <c r="CE35" s="259" t="n"/>
      <c r="CF35" s="259" t="n"/>
      <c r="CG35" s="259" t="n"/>
      <c r="CH35" s="259" t="n"/>
      <c r="CI35" s="259" t="n"/>
      <c r="CJ35" s="259" t="n"/>
      <c r="CK35" s="259" t="n"/>
      <c r="CL35" s="259" t="n"/>
      <c r="CM35" s="259" t="n"/>
      <c r="CN35" s="259" t="n"/>
      <c r="CO35" s="259" t="n"/>
      <c r="CP35" s="259" t="n"/>
      <c r="CQ35" s="259" t="n"/>
      <c r="CR35" s="259" t="n"/>
      <c r="CS35" s="259" t="n"/>
      <c r="CT35" s="259" t="n"/>
      <c r="CU35" s="259" t="n"/>
      <c r="CV35" s="259" t="n"/>
      <c r="CW35" s="259" t="n"/>
      <c r="CX35" s="259" t="n"/>
      <c r="CY35" s="259" t="n"/>
      <c r="CZ35" s="259" t="n"/>
      <c r="DA35" s="259" t="n"/>
      <c r="DB35" s="259" t="n"/>
      <c r="DC35" s="259" t="n"/>
      <c r="DD35" s="259" t="n"/>
      <c r="DE35" s="259" t="n"/>
      <c r="DF35" s="259" t="n"/>
      <c r="DG35" s="259" t="n"/>
      <c r="DH35" s="259" t="n"/>
      <c r="DI35" s="259" t="n"/>
      <c r="DJ35" s="259" t="n"/>
      <c r="DK35" s="259" t="n"/>
      <c r="DL35" s="261">
        <f>SUM(F35:DK35)</f>
        <v/>
      </c>
      <c r="DM35" s="262">
        <f>E35-DL35</f>
        <v/>
      </c>
    </row>
    <row r="36" ht="18" customHeight="1">
      <c r="A36" s="137" t="n">
        <v>36</v>
      </c>
      <c r="B36" s="256" t="n">
        <v>44767</v>
      </c>
      <c r="C36" s="139" t="inlineStr">
        <is>
          <t>2-060-17322</t>
        </is>
      </c>
      <c r="D36" s="240" t="n">
        <v>44741</v>
      </c>
      <c r="E36" s="257" t="n">
        <v>14115.85</v>
      </c>
      <c r="F36" s="258" t="n"/>
      <c r="G36" s="258" t="n"/>
      <c r="H36" s="259" t="n"/>
      <c r="I36" s="259" t="n"/>
      <c r="J36" s="259" t="n"/>
      <c r="K36" s="259" t="n"/>
      <c r="L36" s="259" t="n"/>
      <c r="M36" s="259" t="n"/>
      <c r="N36" s="259" t="n"/>
      <c r="O36" s="259" t="n"/>
      <c r="P36" s="259" t="n"/>
      <c r="Q36" s="259" t="n"/>
      <c r="R36" s="259" t="n"/>
      <c r="S36" s="259" t="n"/>
      <c r="T36" s="259" t="n"/>
      <c r="U36" s="259" t="n"/>
      <c r="V36" s="259" t="n"/>
      <c r="W36" s="259" t="n"/>
      <c r="X36" s="259" t="n"/>
      <c r="Y36" s="259" t="n"/>
      <c r="Z36" s="259" t="n"/>
      <c r="AA36" s="259" t="n"/>
      <c r="AB36" s="259" t="n"/>
      <c r="AC36" s="259" t="n"/>
      <c r="AD36" s="259" t="n"/>
      <c r="AE36" s="259" t="n"/>
      <c r="AF36" s="259" t="n"/>
      <c r="AG36" s="259" t="n"/>
      <c r="AH36" s="259" t="n"/>
      <c r="AI36" s="259" t="n"/>
      <c r="AJ36" s="259" t="n"/>
      <c r="AK36" s="259" t="n"/>
      <c r="AL36" s="259" t="n"/>
      <c r="AM36" s="259" t="n"/>
      <c r="AN36" s="259" t="n"/>
      <c r="AO36" s="259" t="n"/>
      <c r="AP36" s="259" t="n"/>
      <c r="AQ36" s="259" t="n"/>
      <c r="AR36" s="259" t="n"/>
      <c r="AS36" s="259" t="n"/>
      <c r="AT36" s="259" t="n"/>
      <c r="AU36" s="259" t="n"/>
      <c r="AV36" s="259" t="n"/>
      <c r="AW36" s="260">
        <f>39.75+50.73</f>
        <v/>
      </c>
      <c r="AX36" s="259" t="n"/>
      <c r="AY36" s="259" t="n"/>
      <c r="AZ36" s="259" t="n"/>
      <c r="BA36" s="259" t="n"/>
      <c r="BB36" s="259" t="n"/>
      <c r="BC36" s="259" t="n"/>
      <c r="BD36" s="260" t="n">
        <v>13493.37</v>
      </c>
      <c r="BE36" s="259" t="n"/>
      <c r="BF36" s="259" t="n"/>
      <c r="BG36" s="259" t="n"/>
      <c r="BH36" s="259" t="n"/>
      <c r="BI36" s="259" t="n"/>
      <c r="BJ36" s="259" t="n"/>
      <c r="BK36" s="259" t="n"/>
      <c r="BL36" s="259" t="n"/>
      <c r="BM36" s="259" t="n"/>
      <c r="BN36" s="259" t="n"/>
      <c r="BO36" s="259" t="n"/>
      <c r="BP36" s="259" t="n"/>
      <c r="BQ36" s="259" t="n"/>
      <c r="BR36" s="259" t="n"/>
      <c r="BS36" s="259" t="n"/>
      <c r="BT36" s="259" t="n"/>
      <c r="BU36" s="259" t="n"/>
      <c r="BV36" s="259" t="n"/>
      <c r="BW36" s="259" t="n"/>
      <c r="BX36" s="259" t="n"/>
      <c r="BY36" s="259" t="n"/>
      <c r="BZ36" s="259" t="n"/>
      <c r="CA36" s="259" t="n"/>
      <c r="CB36" s="259" t="n"/>
      <c r="CC36" s="259" t="n"/>
      <c r="CD36" s="259" t="n"/>
      <c r="CE36" s="259" t="n"/>
      <c r="CF36" s="259" t="n"/>
      <c r="CG36" s="259" t="n"/>
      <c r="CH36" s="259" t="n"/>
      <c r="CI36" s="259" t="n"/>
      <c r="CJ36" s="259" t="n"/>
      <c r="CK36" s="259" t="n"/>
      <c r="CL36" s="259" t="n"/>
      <c r="CM36" s="259" t="n"/>
      <c r="CN36" s="259" t="n"/>
      <c r="CO36" s="259" t="n"/>
      <c r="CP36" s="259" t="n"/>
      <c r="CQ36" s="259" t="n"/>
      <c r="CR36" s="259" t="n"/>
      <c r="CS36" s="259" t="n"/>
      <c r="CT36" s="259" t="n"/>
      <c r="CU36" s="259" t="n"/>
      <c r="CV36" s="259" t="n"/>
      <c r="CW36" s="259" t="n"/>
      <c r="CX36" s="259" t="n"/>
      <c r="CY36" s="259" t="n"/>
      <c r="CZ36" s="260" t="n">
        <v>532</v>
      </c>
      <c r="DA36" s="259" t="n"/>
      <c r="DB36" s="259" t="n"/>
      <c r="DC36" s="259" t="n"/>
      <c r="DD36" s="259" t="n"/>
      <c r="DE36" s="259" t="n"/>
      <c r="DF36" s="259" t="n"/>
      <c r="DG36" s="259" t="n"/>
      <c r="DH36" s="259" t="n"/>
      <c r="DI36" s="259" t="n"/>
      <c r="DJ36" s="259" t="n"/>
      <c r="DK36" s="259" t="n"/>
      <c r="DL36" s="261">
        <f>SUM(F36:DK36)</f>
        <v/>
      </c>
      <c r="DM36" s="262">
        <f>E36-DL36</f>
        <v/>
      </c>
    </row>
    <row r="37" ht="18" customHeight="1">
      <c r="A37" s="137" t="n">
        <v>37</v>
      </c>
      <c r="B37" s="256" t="n">
        <v>44767</v>
      </c>
      <c r="C37" s="139" t="inlineStr">
        <is>
          <t>2-060-55437</t>
        </is>
      </c>
      <c r="D37" s="240" t="n">
        <v>44742</v>
      </c>
      <c r="E37" s="257" t="n">
        <v>3154.59</v>
      </c>
      <c r="F37" s="258" t="n"/>
      <c r="G37" s="258" t="n"/>
      <c r="H37" s="259" t="n"/>
      <c r="I37" s="259" t="n"/>
      <c r="J37" s="259" t="n"/>
      <c r="K37" s="259" t="n"/>
      <c r="L37" s="259" t="n"/>
      <c r="M37" s="260" t="n">
        <v>52.19</v>
      </c>
      <c r="N37" s="259" t="n"/>
      <c r="O37" s="259" t="n"/>
      <c r="P37" s="259" t="n"/>
      <c r="Q37" s="259" t="n"/>
      <c r="R37" s="259" t="n"/>
      <c r="S37" s="259" t="n"/>
      <c r="T37" s="259" t="n"/>
      <c r="U37" s="259" t="n"/>
      <c r="V37" s="259" t="n"/>
      <c r="W37" s="259" t="n"/>
      <c r="X37" s="259" t="n"/>
      <c r="Y37" s="259" t="n"/>
      <c r="Z37" s="259" t="n"/>
      <c r="AA37" s="259" t="n"/>
      <c r="AB37" s="259" t="n"/>
      <c r="AC37" s="259" t="n"/>
      <c r="AD37" s="259" t="n"/>
      <c r="AE37" s="259" t="n"/>
      <c r="AF37" s="259" t="n"/>
      <c r="AG37" s="259" t="n"/>
      <c r="AH37" s="259" t="n"/>
      <c r="AI37" s="259" t="n"/>
      <c r="AJ37" s="259" t="n"/>
      <c r="AK37" s="259" t="n"/>
      <c r="AL37" s="259" t="n"/>
      <c r="AM37" s="259" t="n"/>
      <c r="AN37" s="259" t="n"/>
      <c r="AO37" s="259" t="n"/>
      <c r="AP37" s="259" t="n"/>
      <c r="AQ37" s="259" t="n"/>
      <c r="AR37" s="259" t="n"/>
      <c r="AS37" s="259" t="n"/>
      <c r="AT37" s="259" t="n"/>
      <c r="AU37" s="259" t="n"/>
      <c r="AV37" s="259" t="n"/>
      <c r="AW37" s="259" t="n"/>
      <c r="AX37" s="259" t="n"/>
      <c r="AY37" s="259" t="n"/>
      <c r="AZ37" s="259" t="n"/>
      <c r="BA37" s="259" t="n"/>
      <c r="BB37" s="259" t="n"/>
      <c r="BC37" s="259" t="n"/>
      <c r="BD37" s="259" t="n"/>
      <c r="BE37" s="259" t="n"/>
      <c r="BF37" s="259" t="n"/>
      <c r="BG37" s="259" t="n"/>
      <c r="BH37" s="259" t="n"/>
      <c r="BI37" s="260" t="n">
        <v>3102.4</v>
      </c>
      <c r="BJ37" s="259" t="n"/>
      <c r="BK37" s="259" t="n"/>
      <c r="BL37" s="259" t="n"/>
      <c r="BM37" s="259" t="n"/>
      <c r="BN37" s="259" t="n"/>
      <c r="BO37" s="259" t="n"/>
      <c r="BP37" s="259" t="n"/>
      <c r="BQ37" s="259" t="n"/>
      <c r="BR37" s="259" t="n"/>
      <c r="BS37" s="259" t="n"/>
      <c r="BT37" s="259" t="n"/>
      <c r="BU37" s="259" t="n"/>
      <c r="BV37" s="259" t="n"/>
      <c r="BW37" s="259" t="n"/>
      <c r="BX37" s="259" t="n"/>
      <c r="BY37" s="259" t="n"/>
      <c r="BZ37" s="259" t="n"/>
      <c r="CA37" s="259" t="n"/>
      <c r="CB37" s="259" t="n"/>
      <c r="CC37" s="259" t="n"/>
      <c r="CD37" s="259" t="n"/>
      <c r="CE37" s="259" t="n"/>
      <c r="CF37" s="259" t="n"/>
      <c r="CG37" s="259" t="n"/>
      <c r="CH37" s="259" t="n"/>
      <c r="CI37" s="259" t="n"/>
      <c r="CJ37" s="259" t="n"/>
      <c r="CK37" s="259" t="n"/>
      <c r="CL37" s="259" t="n"/>
      <c r="CM37" s="259" t="n"/>
      <c r="CN37" s="259" t="n"/>
      <c r="CO37" s="259" t="n"/>
      <c r="CP37" s="259" t="n"/>
      <c r="CQ37" s="259" t="n"/>
      <c r="CR37" s="259" t="n"/>
      <c r="CS37" s="259" t="n"/>
      <c r="CT37" s="259" t="n"/>
      <c r="CU37" s="259" t="n"/>
      <c r="CV37" s="259" t="n"/>
      <c r="CW37" s="259" t="n"/>
      <c r="CX37" s="259" t="n"/>
      <c r="CY37" s="259" t="n"/>
      <c r="CZ37" s="259" t="n"/>
      <c r="DA37" s="259" t="n"/>
      <c r="DB37" s="259" t="n"/>
      <c r="DC37" s="259" t="n"/>
      <c r="DD37" s="259" t="n"/>
      <c r="DE37" s="259" t="n"/>
      <c r="DF37" s="259" t="n"/>
      <c r="DG37" s="259" t="n"/>
      <c r="DH37" s="259" t="n"/>
      <c r="DI37" s="259" t="n"/>
      <c r="DJ37" s="259" t="n"/>
      <c r="DK37" s="259" t="n"/>
      <c r="DL37" s="261">
        <f>SUM(F37:DK37)</f>
        <v/>
      </c>
      <c r="DM37" s="262">
        <f>E37-DL37</f>
        <v/>
      </c>
    </row>
    <row r="38" ht="18" customHeight="1">
      <c r="A38" s="137" t="n">
        <v>38</v>
      </c>
      <c r="B38" s="256" t="n">
        <v>44767</v>
      </c>
      <c r="C38" s="139" t="inlineStr">
        <is>
          <t>2-061-08497</t>
        </is>
      </c>
      <c r="D38" s="240" t="n">
        <v>44743</v>
      </c>
      <c r="E38" s="257" t="n">
        <v>2369.81</v>
      </c>
      <c r="F38" s="258" t="n"/>
      <c r="G38" s="258" t="n"/>
      <c r="H38" s="259" t="n"/>
      <c r="I38" s="259" t="n"/>
      <c r="J38" s="259" t="n"/>
      <c r="K38" s="259" t="n"/>
      <c r="L38" s="259" t="n"/>
      <c r="M38" s="259" t="n"/>
      <c r="N38" s="259" t="n"/>
      <c r="O38" s="259" t="n"/>
      <c r="P38" s="259" t="n"/>
      <c r="Q38" s="259" t="n"/>
      <c r="R38" s="259" t="n"/>
      <c r="S38" s="259" t="n"/>
      <c r="T38" s="259" t="n"/>
      <c r="U38" s="259" t="n"/>
      <c r="V38" s="259" t="n"/>
      <c r="W38" s="259" t="n"/>
      <c r="X38" s="259" t="n"/>
      <c r="Y38" s="259" t="n"/>
      <c r="Z38" s="259" t="n"/>
      <c r="AA38" s="259" t="n"/>
      <c r="AB38" s="259" t="n"/>
      <c r="AC38" s="259" t="n"/>
      <c r="AD38" s="259" t="n"/>
      <c r="AE38" s="259" t="n"/>
      <c r="AF38" s="259" t="n"/>
      <c r="AG38" s="259" t="n"/>
      <c r="AH38" s="259" t="n"/>
      <c r="AI38" s="259" t="n"/>
      <c r="AJ38" s="259" t="n"/>
      <c r="AK38" s="259" t="n"/>
      <c r="AL38" s="259" t="n"/>
      <c r="AM38" s="260" t="n">
        <v>362.75</v>
      </c>
      <c r="AN38" s="259" t="n"/>
      <c r="AO38" s="259" t="n"/>
      <c r="AP38" s="259" t="n"/>
      <c r="AQ38" s="259" t="n"/>
      <c r="AR38" s="259" t="n"/>
      <c r="AS38" s="259" t="n"/>
      <c r="AT38" s="259" t="n"/>
      <c r="AU38" s="259" t="n"/>
      <c r="AV38" s="259" t="n"/>
      <c r="AW38" s="259" t="n"/>
      <c r="AX38" s="259" t="n"/>
      <c r="AY38" s="259" t="n"/>
      <c r="AZ38" s="259" t="n"/>
      <c r="BA38" s="259" t="n"/>
      <c r="BB38" s="259" t="n"/>
      <c r="BC38" s="259" t="n"/>
      <c r="BD38" s="259" t="n"/>
      <c r="BE38" s="259" t="n"/>
      <c r="BF38" s="259" t="n"/>
      <c r="BG38" s="259" t="n"/>
      <c r="BH38" s="259" t="n"/>
      <c r="BI38" s="259" t="n"/>
      <c r="BJ38" s="259" t="n"/>
      <c r="BK38" s="259" t="n"/>
      <c r="BL38" s="259" t="n"/>
      <c r="BM38" s="259" t="n"/>
      <c r="BN38" s="259" t="n"/>
      <c r="BO38" s="259" t="n"/>
      <c r="BP38" s="259" t="n"/>
      <c r="BQ38" s="259" t="n"/>
      <c r="BR38" s="259" t="n"/>
      <c r="BS38" s="259" t="n"/>
      <c r="BT38" s="259" t="n"/>
      <c r="BU38" s="260" t="n">
        <v>1634.81</v>
      </c>
      <c r="BV38" s="259" t="n"/>
      <c r="BW38" s="259" t="n"/>
      <c r="BX38" s="259" t="n"/>
      <c r="BY38" s="259" t="n"/>
      <c r="BZ38" s="259" t="n"/>
      <c r="CA38" s="259" t="n"/>
      <c r="CB38" s="259" t="n"/>
      <c r="CC38" s="259" t="n"/>
      <c r="CD38" s="259" t="n"/>
      <c r="CE38" s="259" t="n"/>
      <c r="CF38" s="259" t="n"/>
      <c r="CG38" s="259" t="n"/>
      <c r="CH38" s="259" t="n"/>
      <c r="CI38" s="259" t="n"/>
      <c r="CJ38" s="259" t="n"/>
      <c r="CK38" s="259" t="n"/>
      <c r="CL38" s="259" t="n"/>
      <c r="CM38" s="259" t="n"/>
      <c r="CN38" s="259" t="n"/>
      <c r="CO38" s="259" t="n"/>
      <c r="CP38" s="259" t="n"/>
      <c r="CQ38" s="259" t="n"/>
      <c r="CR38" s="259" t="n"/>
      <c r="CS38" s="259" t="n"/>
      <c r="CT38" s="259" t="n"/>
      <c r="CU38" s="259" t="n"/>
      <c r="CV38" s="259" t="n"/>
      <c r="CW38" s="259" t="n"/>
      <c r="CX38" s="259" t="n"/>
      <c r="CY38" s="259" t="n"/>
      <c r="CZ38" s="259" t="n"/>
      <c r="DA38" s="259" t="n"/>
      <c r="DB38" s="259" t="n"/>
      <c r="DC38" s="259" t="n"/>
      <c r="DD38" s="259" t="n"/>
      <c r="DE38" s="259" t="n"/>
      <c r="DF38" s="259" t="n"/>
      <c r="DG38" s="259" t="n"/>
      <c r="DH38" s="259" t="n"/>
      <c r="DI38" s="260" t="n">
        <v>372.25</v>
      </c>
      <c r="DJ38" s="259" t="n"/>
      <c r="DK38" s="259" t="n"/>
      <c r="DL38" s="261">
        <f>SUM(F38:DK38)</f>
        <v/>
      </c>
      <c r="DM38" s="262">
        <f>E38-DL38</f>
        <v/>
      </c>
    </row>
    <row r="39" ht="18" customHeight="1">
      <c r="A39" s="137" t="n">
        <v>39</v>
      </c>
      <c r="B39" s="256" t="n">
        <v>44767</v>
      </c>
      <c r="C39" s="139" t="inlineStr">
        <is>
          <t>2-061-59946</t>
        </is>
      </c>
      <c r="D39" s="240" t="n">
        <v>44746</v>
      </c>
      <c r="E39" s="257" t="n">
        <v>2809.54</v>
      </c>
      <c r="F39" s="258" t="n"/>
      <c r="G39" s="258" t="n"/>
      <c r="H39" s="259" t="n"/>
      <c r="I39" s="259" t="n"/>
      <c r="J39" s="259" t="n"/>
      <c r="K39" s="259" t="n"/>
      <c r="L39" s="259" t="n"/>
      <c r="M39" s="259" t="n"/>
      <c r="N39" s="260" t="n">
        <v>888.42</v>
      </c>
      <c r="O39" s="259" t="n"/>
      <c r="P39" s="260" t="n">
        <v>39.75</v>
      </c>
      <c r="Q39" s="259" t="n"/>
      <c r="R39" s="259" t="n"/>
      <c r="S39" s="259" t="n"/>
      <c r="T39" s="259" t="n"/>
      <c r="U39" s="259" t="n"/>
      <c r="V39" s="259" t="n"/>
      <c r="W39" s="259" t="n"/>
      <c r="X39" s="259" t="n"/>
      <c r="Y39" s="259" t="n"/>
      <c r="Z39" s="259" t="n"/>
      <c r="AA39" s="259" t="n"/>
      <c r="AB39" s="259" t="n"/>
      <c r="AC39" s="259" t="n"/>
      <c r="AD39" s="259" t="n"/>
      <c r="AE39" s="259" t="n"/>
      <c r="AF39" s="259" t="n"/>
      <c r="AG39" s="260" t="n">
        <v>1201.31</v>
      </c>
      <c r="AH39" s="259" t="n"/>
      <c r="AI39" s="259" t="n"/>
      <c r="AJ39" s="259" t="n"/>
      <c r="AK39" s="259" t="n"/>
      <c r="AL39" s="259" t="n"/>
      <c r="AM39" s="259" t="n"/>
      <c r="AN39" s="259" t="n"/>
      <c r="AO39" s="259" t="n"/>
      <c r="AP39" s="259" t="n"/>
      <c r="AQ39" s="259" t="n"/>
      <c r="AR39" s="259" t="n"/>
      <c r="AS39" s="259" t="n"/>
      <c r="AT39" s="259" t="n"/>
      <c r="AU39" s="259" t="n"/>
      <c r="AV39" s="259" t="n"/>
      <c r="AW39" s="259" t="n"/>
      <c r="AX39" s="259" t="n"/>
      <c r="AY39" s="259" t="n"/>
      <c r="AZ39" s="259" t="n"/>
      <c r="BA39" s="259" t="n"/>
      <c r="BB39" s="259" t="n"/>
      <c r="BC39" s="259" t="n"/>
      <c r="BD39" s="259" t="n"/>
      <c r="BE39" s="259" t="n"/>
      <c r="BF39" s="259" t="n"/>
      <c r="BG39" s="259" t="n"/>
      <c r="BH39" s="259" t="n"/>
      <c r="BI39" s="260" t="n">
        <v>39.75</v>
      </c>
      <c r="BJ39" s="259" t="n"/>
      <c r="BK39" s="259" t="n"/>
      <c r="BL39" s="259" t="n"/>
      <c r="BM39" s="259" t="n"/>
      <c r="BN39" s="259" t="n"/>
      <c r="BO39" s="259" t="n"/>
      <c r="BP39" s="259" t="n"/>
      <c r="BQ39" s="260" t="n">
        <v>640.3099999999999</v>
      </c>
      <c r="BR39" s="259" t="n"/>
      <c r="BS39" s="259" t="n"/>
      <c r="BT39" s="259" t="n"/>
      <c r="BU39" s="62" t="n"/>
      <c r="BV39" s="62" t="n"/>
      <c r="BW39" s="259" t="n"/>
      <c r="BX39" s="259" t="n"/>
      <c r="BY39" s="259" t="n"/>
      <c r="BZ39" s="259" t="n"/>
      <c r="CA39" s="259" t="n"/>
      <c r="CB39" s="259" t="n"/>
      <c r="CC39" s="259" t="n"/>
      <c r="CD39" s="259" t="n"/>
      <c r="CE39" s="259" t="n"/>
      <c r="CF39" s="259" t="n"/>
      <c r="CG39" s="259" t="n"/>
      <c r="CH39" s="259" t="n"/>
      <c r="CI39" s="259" t="n"/>
      <c r="CJ39" s="259" t="n"/>
      <c r="CK39" s="259" t="n"/>
      <c r="CL39" s="259" t="n"/>
      <c r="CM39" s="259" t="n"/>
      <c r="CN39" s="259" t="n"/>
      <c r="CO39" s="259" t="n"/>
      <c r="CP39" s="259" t="n"/>
      <c r="CQ39" s="259" t="n"/>
      <c r="CR39" s="259" t="n"/>
      <c r="CS39" s="259" t="n"/>
      <c r="CT39" s="259" t="n"/>
      <c r="CU39" s="259" t="n"/>
      <c r="CV39" s="259" t="n"/>
      <c r="CW39" s="259" t="n"/>
      <c r="CX39" s="259" t="n"/>
      <c r="CY39" s="259" t="n"/>
      <c r="CZ39" s="259" t="n"/>
      <c r="DA39" s="259" t="n"/>
      <c r="DB39" s="259" t="n"/>
      <c r="DC39" s="259" t="n"/>
      <c r="DD39" s="259" t="n"/>
      <c r="DE39" s="259" t="n"/>
      <c r="DF39" s="259" t="n"/>
      <c r="DG39" s="259" t="n"/>
      <c r="DH39" s="259" t="n"/>
      <c r="DI39" s="259" t="n"/>
      <c r="DJ39" s="259" t="n"/>
      <c r="DK39" s="259" t="n"/>
      <c r="DL39" s="261">
        <f>SUM(F39:DK39)</f>
        <v/>
      </c>
      <c r="DM39" s="262">
        <f>E39-DL39</f>
        <v/>
      </c>
    </row>
    <row r="40" ht="18" customHeight="1">
      <c r="A40" s="137" t="n">
        <v>40</v>
      </c>
      <c r="B40" s="256" t="n">
        <v>44767</v>
      </c>
      <c r="C40" s="139" t="inlineStr">
        <is>
          <t>2-062-68960</t>
        </is>
      </c>
      <c r="D40" s="240" t="n">
        <v>44749</v>
      </c>
      <c r="E40" s="257" t="n">
        <v>6985.42</v>
      </c>
      <c r="F40" s="258" t="n"/>
      <c r="G40" s="258" t="n"/>
      <c r="H40" s="259" t="n"/>
      <c r="I40" s="259" t="n"/>
      <c r="J40" s="259" t="n"/>
      <c r="K40" s="259" t="n"/>
      <c r="L40" s="259" t="n"/>
      <c r="M40" s="259" t="n"/>
      <c r="N40" s="259" t="n"/>
      <c r="O40" s="259" t="n"/>
      <c r="P40" s="259" t="n"/>
      <c r="Q40" s="259" t="n"/>
      <c r="R40" s="259" t="n"/>
      <c r="S40" s="259" t="n"/>
      <c r="T40" s="259" t="n"/>
      <c r="U40" s="259" t="n"/>
      <c r="V40" s="259" t="n"/>
      <c r="W40" s="259" t="n"/>
      <c r="X40" s="259" t="n"/>
      <c r="Y40" s="259" t="n"/>
      <c r="Z40" s="259" t="n"/>
      <c r="AA40" s="259" t="n"/>
      <c r="AB40" s="259" t="n"/>
      <c r="AC40" s="259" t="n"/>
      <c r="AD40" s="259" t="n"/>
      <c r="AE40" s="259" t="n"/>
      <c r="AF40" s="259" t="n"/>
      <c r="AG40" s="259" t="n"/>
      <c r="AH40" s="259" t="n"/>
      <c r="AI40" s="259" t="n"/>
      <c r="AJ40" s="259" t="n"/>
      <c r="AK40" s="259" t="n"/>
      <c r="AL40" s="259" t="n"/>
      <c r="AM40" s="259" t="n"/>
      <c r="AN40" s="260" t="n">
        <v>3111.97</v>
      </c>
      <c r="AO40" s="259" t="n"/>
      <c r="AP40" s="259" t="n"/>
      <c r="AQ40" s="259" t="n"/>
      <c r="AR40" s="259" t="n"/>
      <c r="AS40" s="259" t="n"/>
      <c r="AT40" s="259" t="n"/>
      <c r="AU40" s="259" t="n"/>
      <c r="AV40" s="259" t="n"/>
      <c r="AW40" s="259" t="n"/>
      <c r="AX40" s="259" t="n"/>
      <c r="AY40" s="259" t="n"/>
      <c r="AZ40" s="259" t="n"/>
      <c r="BA40" s="259" t="n"/>
      <c r="BB40" s="259" t="n"/>
      <c r="BC40" s="259" t="n"/>
      <c r="BD40" s="259" t="n"/>
      <c r="BE40" s="259" t="n"/>
      <c r="BF40" s="259" t="n"/>
      <c r="BG40" s="259" t="n"/>
      <c r="BH40" s="259" t="n"/>
      <c r="BI40" s="259" t="n"/>
      <c r="BJ40" s="259" t="n"/>
      <c r="BK40" s="259" t="n"/>
      <c r="BL40" s="259" t="n"/>
      <c r="BM40" s="259" t="n"/>
      <c r="BN40" s="259" t="n"/>
      <c r="BO40" s="260" t="n">
        <v>306.72</v>
      </c>
      <c r="BP40" s="259" t="n"/>
      <c r="BQ40" s="259" t="n"/>
      <c r="BR40" s="259" t="n"/>
      <c r="BS40" s="259" t="n"/>
      <c r="BT40" s="259" t="n"/>
      <c r="BU40" s="259" t="n"/>
      <c r="BV40" s="259" t="n"/>
      <c r="BW40" s="259" t="n"/>
      <c r="BX40" s="260" t="n">
        <v>3566.73</v>
      </c>
      <c r="BY40" s="259" t="n"/>
      <c r="BZ40" s="259" t="n"/>
      <c r="CA40" s="259" t="n"/>
      <c r="CB40" s="259" t="n"/>
      <c r="CC40" s="259" t="n"/>
      <c r="CD40" s="259" t="n"/>
      <c r="CE40" s="259" t="n"/>
      <c r="CF40" s="259" t="n"/>
      <c r="CG40" s="259" t="n"/>
      <c r="CH40" s="259" t="n"/>
      <c r="CI40" s="259" t="n"/>
      <c r="CJ40" s="259" t="n"/>
      <c r="CK40" s="259" t="n"/>
      <c r="CL40" s="259" t="n"/>
      <c r="CM40" s="259" t="n"/>
      <c r="CN40" s="259" t="n"/>
      <c r="CO40" s="259" t="n"/>
      <c r="CP40" s="259" t="n"/>
      <c r="CQ40" s="259" t="n"/>
      <c r="CR40" s="259" t="n"/>
      <c r="CS40" s="259" t="n"/>
      <c r="CT40" s="259" t="n"/>
      <c r="CU40" s="259" t="n"/>
      <c r="CV40" s="259" t="n"/>
      <c r="CW40" s="259" t="n"/>
      <c r="CX40" s="259" t="n"/>
      <c r="CY40" s="259" t="n"/>
      <c r="CZ40" s="259" t="n"/>
      <c r="DA40" s="259" t="n"/>
      <c r="DB40" s="259" t="n"/>
      <c r="DC40" s="259" t="n"/>
      <c r="DD40" s="259" t="n"/>
      <c r="DE40" s="259" t="n"/>
      <c r="DF40" s="259" t="n"/>
      <c r="DG40" s="259" t="n"/>
      <c r="DH40" s="259" t="n"/>
      <c r="DI40" s="259" t="n"/>
      <c r="DJ40" s="259" t="n"/>
      <c r="DK40" s="259" t="n"/>
      <c r="DL40" s="261">
        <f>SUM(F40:DK40)</f>
        <v/>
      </c>
      <c r="DM40" s="262">
        <f>E40-DL40</f>
        <v/>
      </c>
    </row>
    <row r="41" ht="18" customHeight="1">
      <c r="A41" s="137" t="n">
        <v>41</v>
      </c>
      <c r="B41" s="256" t="n">
        <v>44767</v>
      </c>
      <c r="C41" s="139" t="inlineStr">
        <is>
          <t>7-812-68665</t>
        </is>
      </c>
      <c r="D41" s="240" t="n">
        <v>44749</v>
      </c>
      <c r="E41" s="257" t="n">
        <v>13.14</v>
      </c>
      <c r="F41" s="258" t="n"/>
      <c r="G41" s="258" t="n"/>
      <c r="H41" s="259" t="n"/>
      <c r="I41" s="259" t="n"/>
      <c r="J41" s="259" t="n"/>
      <c r="K41" s="259" t="n"/>
      <c r="L41" s="259" t="n"/>
      <c r="M41" s="259" t="n"/>
      <c r="N41" s="259" t="n"/>
      <c r="O41" s="259" t="n"/>
      <c r="P41" s="259" t="n"/>
      <c r="Q41" s="259" t="n"/>
      <c r="R41" s="259" t="n"/>
      <c r="S41" s="259" t="n"/>
      <c r="T41" s="259" t="n"/>
      <c r="U41" s="259" t="n"/>
      <c r="V41" s="259" t="n"/>
      <c r="W41" s="259" t="n"/>
      <c r="X41" s="259" t="n"/>
      <c r="Y41" s="259" t="n"/>
      <c r="Z41" s="259" t="n"/>
      <c r="AA41" s="259" t="n"/>
      <c r="AB41" s="259" t="n"/>
      <c r="AC41" s="259" t="n"/>
      <c r="AD41" s="259" t="n"/>
      <c r="AE41" s="259" t="n"/>
      <c r="AF41" s="260" t="n">
        <v>6.57</v>
      </c>
      <c r="AG41" s="259" t="n"/>
      <c r="AH41" s="259" t="n"/>
      <c r="AI41" s="259" t="n"/>
      <c r="AJ41" s="259" t="n"/>
      <c r="AK41" s="259" t="n"/>
      <c r="AL41" s="259" t="n"/>
      <c r="AM41" s="259" t="n"/>
      <c r="AN41" s="259" t="n"/>
      <c r="AO41" s="259" t="n"/>
      <c r="AP41" s="259" t="n"/>
      <c r="AQ41" s="259" t="n"/>
      <c r="AR41" s="259" t="n"/>
      <c r="AS41" s="259" t="n"/>
      <c r="AT41" s="259" t="n"/>
      <c r="AU41" s="259" t="n"/>
      <c r="AV41" s="259" t="n"/>
      <c r="AW41" s="259" t="n"/>
      <c r="AX41" s="259" t="n"/>
      <c r="AY41" s="259" t="n"/>
      <c r="AZ41" s="259" t="n"/>
      <c r="BA41" s="259" t="n"/>
      <c r="BB41" s="259" t="n"/>
      <c r="BC41" s="259" t="n"/>
      <c r="BD41" s="259" t="n"/>
      <c r="BE41" s="259" t="n"/>
      <c r="BF41" s="259" t="n"/>
      <c r="BG41" s="259" t="n"/>
      <c r="BH41" s="259" t="n"/>
      <c r="BI41" s="260" t="n">
        <v>6.57</v>
      </c>
      <c r="BJ41" s="259" t="n"/>
      <c r="BK41" s="259" t="n"/>
      <c r="BL41" s="259" t="n"/>
      <c r="BM41" s="259" t="n"/>
      <c r="BN41" s="259" t="n"/>
      <c r="BO41" s="259" t="n"/>
      <c r="BP41" s="259" t="n"/>
      <c r="BQ41" s="259" t="n"/>
      <c r="BR41" s="259" t="n"/>
      <c r="BS41" s="259" t="n"/>
      <c r="BT41" s="264" t="n"/>
      <c r="BU41" s="264" t="n"/>
      <c r="BV41" s="264" t="n"/>
      <c r="BW41" s="259" t="n"/>
      <c r="BX41" s="259" t="n"/>
      <c r="BY41" s="259" t="n"/>
      <c r="BZ41" s="259" t="n"/>
      <c r="CA41" s="259" t="n"/>
      <c r="CB41" s="259" t="n"/>
      <c r="CC41" s="259" t="n"/>
      <c r="CD41" s="259" t="n"/>
      <c r="CE41" s="259" t="n"/>
      <c r="CF41" s="259" t="n"/>
      <c r="CG41" s="259" t="n"/>
      <c r="CH41" s="259" t="n"/>
      <c r="CI41" s="259" t="n"/>
      <c r="CJ41" s="259" t="n"/>
      <c r="CK41" s="259" t="n"/>
      <c r="CL41" s="259" t="n"/>
      <c r="CM41" s="259" t="n"/>
      <c r="CN41" s="259" t="n"/>
      <c r="CO41" s="259" t="n"/>
      <c r="CP41" s="259" t="n"/>
      <c r="CQ41" s="259" t="n"/>
      <c r="CR41" s="259" t="n"/>
      <c r="CS41" s="259" t="n"/>
      <c r="CT41" s="259" t="n"/>
      <c r="CU41" s="259" t="n"/>
      <c r="CV41" s="259" t="n"/>
      <c r="CW41" s="259" t="n"/>
      <c r="CX41" s="259" t="n"/>
      <c r="CY41" s="259" t="n"/>
      <c r="CZ41" s="259" t="n"/>
      <c r="DA41" s="259" t="n"/>
      <c r="DB41" s="259" t="n"/>
      <c r="DC41" s="259" t="n"/>
      <c r="DD41" s="259" t="n"/>
      <c r="DE41" s="259" t="n"/>
      <c r="DF41" s="259" t="n"/>
      <c r="DG41" s="259" t="n"/>
      <c r="DH41" s="259" t="n"/>
      <c r="DI41" s="259" t="n"/>
      <c r="DJ41" s="259" t="n"/>
      <c r="DK41" s="259" t="n"/>
      <c r="DL41" s="261">
        <f>SUM(F41:DK41)</f>
        <v/>
      </c>
      <c r="DM41" s="262">
        <f>E41-DL41</f>
        <v/>
      </c>
    </row>
    <row r="42" ht="18" customHeight="1">
      <c r="A42" s="137" t="n">
        <v>42</v>
      </c>
      <c r="B42" s="256" t="n">
        <v>44767</v>
      </c>
      <c r="C42" s="139" t="inlineStr">
        <is>
          <t>2-063-14798</t>
        </is>
      </c>
      <c r="D42" s="240" t="n">
        <v>44750</v>
      </c>
      <c r="E42" s="257" t="n">
        <v>2160.69</v>
      </c>
      <c r="F42" s="258" t="n"/>
      <c r="G42" s="258" t="n"/>
      <c r="H42" s="259" t="n"/>
      <c r="I42" s="259" t="n"/>
      <c r="J42" s="259" t="n"/>
      <c r="K42" s="259" t="n"/>
      <c r="L42" s="259" t="n"/>
      <c r="M42" s="259" t="n"/>
      <c r="N42" s="259" t="n"/>
      <c r="O42" s="259" t="n"/>
      <c r="P42" s="259" t="n"/>
      <c r="Q42" s="259" t="n"/>
      <c r="R42" s="259" t="n"/>
      <c r="S42" s="259" t="n"/>
      <c r="T42" s="259" t="n"/>
      <c r="U42" s="259" t="n"/>
      <c r="V42" s="259" t="n"/>
      <c r="W42" s="259" t="n"/>
      <c r="X42" s="259" t="n"/>
      <c r="Y42" s="259" t="n"/>
      <c r="Z42" s="259" t="n"/>
      <c r="AA42" s="259" t="n"/>
      <c r="AB42" s="259" t="n"/>
      <c r="AC42" s="259" t="n"/>
      <c r="AD42" s="259" t="n"/>
      <c r="AE42" s="259" t="n"/>
      <c r="AF42" s="259" t="n"/>
      <c r="AG42" s="259" t="n"/>
      <c r="AH42" s="259" t="n"/>
      <c r="AI42" s="259" t="n"/>
      <c r="AJ42" s="259" t="n"/>
      <c r="AK42" s="259" t="n"/>
      <c r="AL42" s="259" t="n"/>
      <c r="AM42" s="259" t="n"/>
      <c r="AN42" s="260" t="n">
        <v>1150.56</v>
      </c>
      <c r="AO42" s="259" t="n"/>
      <c r="AP42" s="259" t="n"/>
      <c r="AQ42" s="259" t="n"/>
      <c r="AR42" s="259" t="n"/>
      <c r="AS42" s="259" t="n"/>
      <c r="AT42" s="259" t="n"/>
      <c r="AU42" s="259" t="n"/>
      <c r="AV42" s="259" t="n"/>
      <c r="AW42" s="259" t="n"/>
      <c r="AX42" s="259" t="n"/>
      <c r="AY42" s="259" t="n"/>
      <c r="AZ42" s="259" t="n"/>
      <c r="BA42" s="259" t="n"/>
      <c r="BB42" s="259" t="n"/>
      <c r="BC42" s="259" t="n"/>
      <c r="BD42" s="259" t="n"/>
      <c r="BE42" s="259" t="n"/>
      <c r="BF42" s="259" t="n"/>
      <c r="BG42" s="259" t="n"/>
      <c r="BH42" s="259" t="n"/>
      <c r="BI42" s="259" t="n"/>
      <c r="BJ42" s="259" t="n"/>
      <c r="BK42" s="259" t="n"/>
      <c r="BL42" s="259" t="n"/>
      <c r="BM42" s="259" t="n"/>
      <c r="BN42" s="259" t="n"/>
      <c r="BO42" s="259" t="n"/>
      <c r="BP42" s="259" t="n"/>
      <c r="BQ42" s="259" t="n"/>
      <c r="BR42" s="259" t="n"/>
      <c r="BS42" s="259" t="n"/>
      <c r="BT42" s="259" t="n"/>
      <c r="BU42" s="259" t="n"/>
      <c r="BV42" s="259" t="n"/>
      <c r="BW42" s="259" t="n"/>
      <c r="BX42" s="259" t="n"/>
      <c r="BY42" s="259" t="n"/>
      <c r="BZ42" s="259" t="n"/>
      <c r="CA42" s="259" t="n"/>
      <c r="CB42" s="260" t="n">
        <v>955.74</v>
      </c>
      <c r="CC42" s="259" t="n"/>
      <c r="CD42" s="259" t="n"/>
      <c r="CE42" s="259" t="n"/>
      <c r="CF42" s="259" t="n"/>
      <c r="CG42" s="259" t="n"/>
      <c r="CH42" s="259" t="n"/>
      <c r="CI42" s="259" t="n"/>
      <c r="CJ42" s="259" t="n"/>
      <c r="CK42" s="259" t="n"/>
      <c r="CL42" s="259" t="n"/>
      <c r="CM42" s="259" t="n"/>
      <c r="CN42" s="259" t="n"/>
      <c r="CO42" s="259" t="n"/>
      <c r="CP42" s="259" t="n"/>
      <c r="CQ42" s="259" t="n"/>
      <c r="CR42" s="260" t="n">
        <v>54.39</v>
      </c>
      <c r="CS42" s="259" t="n"/>
      <c r="CT42" s="259" t="n"/>
      <c r="CU42" s="259" t="n"/>
      <c r="CV42" s="259" t="n"/>
      <c r="CW42" s="259" t="n"/>
      <c r="CX42" s="259" t="n"/>
      <c r="CY42" s="259" t="n"/>
      <c r="CZ42" s="259" t="n"/>
      <c r="DA42" s="259" t="n"/>
      <c r="DB42" s="259" t="n"/>
      <c r="DC42" s="259" t="n"/>
      <c r="DD42" s="259" t="n"/>
      <c r="DE42" s="259" t="n"/>
      <c r="DF42" s="259" t="n"/>
      <c r="DG42" s="259" t="n"/>
      <c r="DH42" s="259" t="n"/>
      <c r="DI42" s="259" t="n"/>
      <c r="DJ42" s="259" t="n"/>
      <c r="DK42" s="259" t="n"/>
      <c r="DL42" s="261">
        <f>SUM(F42:DK42)</f>
        <v/>
      </c>
      <c r="DM42" s="262">
        <f>E42-DL42</f>
        <v/>
      </c>
    </row>
    <row r="43" ht="18" customHeight="1">
      <c r="A43" s="137" t="n">
        <v>43</v>
      </c>
      <c r="B43" s="256" t="n">
        <v>44767</v>
      </c>
      <c r="C43" s="139" t="inlineStr">
        <is>
          <t>2-064-13874</t>
        </is>
      </c>
      <c r="D43" s="240" t="n">
        <v>44754</v>
      </c>
      <c r="E43" s="257" t="n">
        <v>4361.1</v>
      </c>
      <c r="F43" s="258" t="n"/>
      <c r="G43" s="258" t="n"/>
      <c r="H43" s="259" t="n"/>
      <c r="I43" s="259" t="n"/>
      <c r="J43" s="259" t="n"/>
      <c r="K43" s="259" t="n"/>
      <c r="L43" s="259" t="n"/>
      <c r="M43" s="259" t="n"/>
      <c r="N43" s="259" t="n"/>
      <c r="O43" s="259" t="n"/>
      <c r="P43" s="259" t="n"/>
      <c r="Q43" s="259" t="n"/>
      <c r="R43" s="259" t="n"/>
      <c r="S43" s="259" t="n"/>
      <c r="T43" s="259" t="n"/>
      <c r="U43" s="259" t="n"/>
      <c r="V43" s="259" t="n"/>
      <c r="W43" s="259" t="n"/>
      <c r="X43" s="259" t="n"/>
      <c r="Y43" s="259" t="n"/>
      <c r="Z43" s="259" t="n"/>
      <c r="AA43" s="259" t="n"/>
      <c r="AB43" s="259" t="n"/>
      <c r="AC43" s="259" t="n"/>
      <c r="AD43" s="259" t="n"/>
      <c r="AE43" s="259" t="n"/>
      <c r="AF43" s="260" t="n">
        <v>39.75</v>
      </c>
      <c r="AG43" s="259" t="n"/>
      <c r="AH43" s="259" t="n"/>
      <c r="AI43" s="259" t="n"/>
      <c r="AJ43" s="259" t="n"/>
      <c r="AK43" s="259" t="n"/>
      <c r="AL43" s="259" t="n"/>
      <c r="AM43" s="259" t="n"/>
      <c r="AN43" s="259" t="n"/>
      <c r="AO43" s="259" t="n"/>
      <c r="AP43" s="259" t="n"/>
      <c r="AQ43" s="259" t="n"/>
      <c r="AR43" s="259" t="n"/>
      <c r="AS43" s="259" t="n"/>
      <c r="AT43" s="259" t="n"/>
      <c r="AU43" s="259" t="n"/>
      <c r="AV43" s="259" t="n"/>
      <c r="AW43" s="259" t="n"/>
      <c r="AX43" s="259" t="n"/>
      <c r="AY43" s="259" t="n"/>
      <c r="AZ43" s="259" t="n"/>
      <c r="BA43" s="259" t="n"/>
      <c r="BB43" s="259" t="n"/>
      <c r="BC43" s="259" t="n"/>
      <c r="BD43" s="259" t="n"/>
      <c r="BE43" s="259" t="n"/>
      <c r="BF43" s="259" t="n"/>
      <c r="BG43" s="259" t="n"/>
      <c r="BH43" s="259" t="n"/>
      <c r="BI43" s="259" t="n"/>
      <c r="BJ43" s="259" t="n"/>
      <c r="BK43" s="259" t="n"/>
      <c r="BL43" s="259" t="n"/>
      <c r="BM43" s="259" t="n"/>
      <c r="BN43" s="259" t="n"/>
      <c r="BO43" s="259" t="n"/>
      <c r="BP43" s="259" t="n"/>
      <c r="BQ43" s="259" t="n"/>
      <c r="BR43" s="259" t="n"/>
      <c r="BS43" s="259" t="n"/>
      <c r="BT43" s="259" t="n"/>
      <c r="BU43" s="259" t="n"/>
      <c r="BV43" s="259" t="n"/>
      <c r="BW43" s="260" t="n">
        <v>3293.19</v>
      </c>
      <c r="BX43" s="259" t="n"/>
      <c r="BY43" s="259" t="n"/>
      <c r="BZ43" s="259" t="n"/>
      <c r="CA43" s="259" t="n"/>
      <c r="CB43" s="259" t="n"/>
      <c r="CC43" s="259" t="n"/>
      <c r="CD43" s="259" t="n"/>
      <c r="CE43" s="259" t="n"/>
      <c r="CF43" s="259" t="n"/>
      <c r="CG43" s="259" t="n"/>
      <c r="CH43" s="259" t="n"/>
      <c r="CI43" s="259" t="n"/>
      <c r="CJ43" s="259" t="n"/>
      <c r="CK43" s="259" t="n"/>
      <c r="CL43" s="259" t="n"/>
      <c r="CM43" s="259" t="n"/>
      <c r="CN43" s="259" t="n"/>
      <c r="CO43" s="259" t="n"/>
      <c r="CP43" s="259" t="n"/>
      <c r="CQ43" s="259" t="n"/>
      <c r="CR43" s="259" t="n"/>
      <c r="CS43" s="259" t="n"/>
      <c r="CT43" s="259" t="n"/>
      <c r="CU43" s="259" t="n"/>
      <c r="CV43" s="259" t="n"/>
      <c r="CW43" s="259" t="n"/>
      <c r="CX43" s="260" t="n">
        <v>1028.16</v>
      </c>
      <c r="CY43" s="259" t="n"/>
      <c r="CZ43" s="259" t="n"/>
      <c r="DA43" s="259" t="n"/>
      <c r="DB43" s="259" t="n"/>
      <c r="DC43" s="259" t="n"/>
      <c r="DD43" s="259" t="n"/>
      <c r="DE43" s="259" t="n"/>
      <c r="DF43" s="259" t="n"/>
      <c r="DG43" s="259" t="n"/>
      <c r="DH43" s="259" t="n"/>
      <c r="DI43" s="259" t="n"/>
      <c r="DJ43" s="259" t="n"/>
      <c r="DK43" s="259" t="n"/>
      <c r="DL43" s="261">
        <f>SUM(F43:DK43)</f>
        <v/>
      </c>
      <c r="DM43" s="262">
        <f>E43-DL43</f>
        <v/>
      </c>
    </row>
    <row r="44" ht="18" customHeight="1">
      <c r="A44" s="137" t="n">
        <v>44</v>
      </c>
      <c r="B44" s="256" t="n">
        <v>44767</v>
      </c>
      <c r="C44" s="139" t="inlineStr">
        <is>
          <t>2-064-51769</t>
        </is>
      </c>
      <c r="D44" s="240" t="n">
        <v>44755</v>
      </c>
      <c r="E44" s="257" t="n">
        <v>1517.67</v>
      </c>
      <c r="F44" s="258" t="n"/>
      <c r="G44" s="258" t="n"/>
      <c r="H44" s="259" t="n"/>
      <c r="I44" s="259" t="n"/>
      <c r="J44" s="259" t="n"/>
      <c r="K44" s="259" t="n"/>
      <c r="L44" s="259" t="n"/>
      <c r="M44" s="259" t="n"/>
      <c r="N44" s="259" t="n"/>
      <c r="O44" s="259" t="n"/>
      <c r="P44" s="259" t="n"/>
      <c r="Q44" s="259" t="n"/>
      <c r="R44" s="259" t="n"/>
      <c r="S44" s="259" t="n"/>
      <c r="T44" s="259" t="n"/>
      <c r="U44" s="259" t="n"/>
      <c r="V44" s="259" t="n"/>
      <c r="W44" s="259" t="n"/>
      <c r="X44" s="259" t="n"/>
      <c r="Y44" s="259" t="n"/>
      <c r="Z44" s="259" t="n"/>
      <c r="AA44" s="259" t="n"/>
      <c r="AB44" s="259" t="n"/>
      <c r="AC44" s="259" t="n"/>
      <c r="AD44" s="259" t="n"/>
      <c r="AE44" s="259" t="n"/>
      <c r="AF44" s="259" t="n"/>
      <c r="AG44" s="259" t="n"/>
      <c r="AH44" s="259" t="n"/>
      <c r="AI44" s="259" t="n"/>
      <c r="AJ44" s="259" t="n"/>
      <c r="AK44" s="259" t="n"/>
      <c r="AL44" s="259" t="n"/>
      <c r="AM44" s="259" t="n"/>
      <c r="AN44" s="260" t="n">
        <v>348.75</v>
      </c>
      <c r="AO44" s="259" t="n"/>
      <c r="AP44" s="259" t="n"/>
      <c r="AQ44" s="259" t="n"/>
      <c r="AR44" s="259" t="n"/>
      <c r="AS44" s="259" t="n"/>
      <c r="AT44" s="259" t="n"/>
      <c r="AU44" s="259" t="n"/>
      <c r="AV44" s="259" t="n"/>
      <c r="AW44" s="259" t="n"/>
      <c r="AX44" s="259" t="n"/>
      <c r="AY44" s="259" t="n"/>
      <c r="AZ44" s="259" t="n"/>
      <c r="BA44" s="259" t="n"/>
      <c r="BB44" s="259" t="n"/>
      <c r="BC44" s="259" t="n"/>
      <c r="BD44" s="259" t="n"/>
      <c r="BE44" s="259" t="n"/>
      <c r="BF44" s="259" t="n"/>
      <c r="BG44" s="259" t="n"/>
      <c r="BH44" s="259" t="n"/>
      <c r="BI44" s="259" t="n"/>
      <c r="BJ44" s="259" t="n"/>
      <c r="BK44" s="259" t="n"/>
      <c r="BL44" s="259" t="n"/>
      <c r="BM44" s="259" t="n"/>
      <c r="BN44" s="259" t="n"/>
      <c r="BO44" s="259" t="n"/>
      <c r="BP44" s="260" t="n">
        <v>1168.92</v>
      </c>
      <c r="BQ44" s="259" t="n"/>
      <c r="BR44" s="259" t="n"/>
      <c r="BS44" s="259" t="n"/>
      <c r="BT44" s="259" t="n"/>
      <c r="BU44" s="259" t="n"/>
      <c r="BV44" s="259" t="n"/>
      <c r="BW44" s="259" t="n"/>
      <c r="BX44" s="259" t="n"/>
      <c r="BY44" s="259" t="n"/>
      <c r="BZ44" s="259" t="n"/>
      <c r="CA44" s="259" t="n"/>
      <c r="CB44" s="259" t="n"/>
      <c r="CC44" s="259" t="n"/>
      <c r="CD44" s="259" t="n"/>
      <c r="CE44" s="259" t="n"/>
      <c r="CF44" s="259" t="n"/>
      <c r="CG44" s="259" t="n"/>
      <c r="CH44" s="259" t="n"/>
      <c r="CI44" s="259" t="n"/>
      <c r="CJ44" s="259" t="n"/>
      <c r="CK44" s="259" t="n"/>
      <c r="CL44" s="259" t="n"/>
      <c r="CM44" s="259" t="n"/>
      <c r="CN44" s="259" t="n"/>
      <c r="CO44" s="259" t="n"/>
      <c r="CP44" s="259" t="n"/>
      <c r="CQ44" s="259" t="n"/>
      <c r="CR44" s="259" t="n"/>
      <c r="CS44" s="259" t="n"/>
      <c r="CT44" s="259" t="n"/>
      <c r="CU44" s="259" t="n"/>
      <c r="CV44" s="259" t="n"/>
      <c r="CW44" s="259" t="n"/>
      <c r="CX44" s="259" t="n"/>
      <c r="CY44" s="259" t="n"/>
      <c r="CZ44" s="259" t="n"/>
      <c r="DA44" s="259" t="n"/>
      <c r="DB44" s="259" t="n"/>
      <c r="DC44" s="259" t="n"/>
      <c r="DD44" s="259" t="n"/>
      <c r="DE44" s="259" t="n"/>
      <c r="DF44" s="259" t="n"/>
      <c r="DG44" s="259" t="n"/>
      <c r="DH44" s="259" t="n"/>
      <c r="DI44" s="259" t="n"/>
      <c r="DJ44" s="259" t="n"/>
      <c r="DK44" s="259" t="n"/>
      <c r="DL44" s="261">
        <f>SUM(F44:DK44)</f>
        <v/>
      </c>
      <c r="DM44" s="262">
        <f>E44-DL44</f>
        <v/>
      </c>
    </row>
    <row r="45" ht="18" customHeight="1">
      <c r="A45" s="137" t="n">
        <v>45</v>
      </c>
      <c r="B45" s="256" t="n">
        <v>44767</v>
      </c>
      <c r="C45" s="139" t="inlineStr">
        <is>
          <t>2-064-87958</t>
        </is>
      </c>
      <c r="D45" s="240" t="n">
        <v>44756</v>
      </c>
      <c r="E45" s="257" t="n">
        <v>9258.790000000001</v>
      </c>
      <c r="F45" s="258" t="n"/>
      <c r="G45" s="258" t="n"/>
      <c r="H45" s="259" t="n"/>
      <c r="I45" s="259" t="n"/>
      <c r="J45" s="259" t="n"/>
      <c r="K45" s="259" t="n"/>
      <c r="L45" s="259" t="n"/>
      <c r="M45" s="259" t="n"/>
      <c r="N45" s="259" t="n"/>
      <c r="O45" s="260" t="n">
        <v>9219.040000000001</v>
      </c>
      <c r="P45" s="259" t="n"/>
      <c r="Q45" s="259" t="n"/>
      <c r="R45" s="259" t="n"/>
      <c r="S45" s="259" t="n"/>
      <c r="T45" s="259" t="n"/>
      <c r="U45" s="259" t="n"/>
      <c r="V45" s="259" t="n"/>
      <c r="W45" s="259" t="n"/>
      <c r="X45" s="259" t="n"/>
      <c r="Y45" s="259" t="n"/>
      <c r="Z45" s="259" t="n"/>
      <c r="AA45" s="259" t="n"/>
      <c r="AB45" s="259" t="n"/>
      <c r="AC45" s="259" t="n"/>
      <c r="AD45" s="259" t="n"/>
      <c r="AE45" s="259" t="n"/>
      <c r="AF45" s="259" t="n"/>
      <c r="AG45" s="259" t="n"/>
      <c r="AH45" s="259" t="n"/>
      <c r="AI45" s="259" t="n"/>
      <c r="AJ45" s="259" t="n"/>
      <c r="AK45" s="259" t="n"/>
      <c r="AL45" s="259" t="n"/>
      <c r="AM45" s="259" t="n"/>
      <c r="AN45" s="260" t="n">
        <v>39.75</v>
      </c>
      <c r="AO45" s="259" t="n"/>
      <c r="AP45" s="259" t="n"/>
      <c r="AQ45" s="259" t="n"/>
      <c r="AR45" s="259" t="n"/>
      <c r="AS45" s="259" t="n"/>
      <c r="AT45" s="259" t="n"/>
      <c r="AU45" s="259" t="n"/>
      <c r="AV45" s="259" t="n"/>
      <c r="AW45" s="259" t="n"/>
      <c r="AX45" s="259" t="n"/>
      <c r="AY45" s="259" t="n"/>
      <c r="AZ45" s="259" t="n"/>
      <c r="BA45" s="259" t="n"/>
      <c r="BB45" s="259" t="n"/>
      <c r="BC45" s="259" t="n"/>
      <c r="BD45" s="259" t="n"/>
      <c r="BE45" s="259" t="n"/>
      <c r="BF45" s="259" t="n"/>
      <c r="BG45" s="259" t="n"/>
      <c r="BH45" s="259" t="n"/>
      <c r="BI45" s="259" t="n"/>
      <c r="BJ45" s="259" t="n"/>
      <c r="BK45" s="259" t="n"/>
      <c r="BL45" s="259" t="n"/>
      <c r="BM45" s="259" t="n"/>
      <c r="BN45" s="259" t="n"/>
      <c r="BO45" s="259" t="n"/>
      <c r="BP45" s="259" t="n"/>
      <c r="BQ45" s="259" t="n"/>
      <c r="BR45" s="259" t="n"/>
      <c r="BS45" s="259" t="n"/>
      <c r="BT45" s="259" t="n"/>
      <c r="BU45" s="259" t="n"/>
      <c r="BV45" s="259" t="n"/>
      <c r="BW45" s="259" t="n"/>
      <c r="BX45" s="259" t="n"/>
      <c r="BY45" s="259" t="n"/>
      <c r="BZ45" s="259" t="n"/>
      <c r="CA45" s="259" t="n"/>
      <c r="CB45" s="259" t="n"/>
      <c r="CC45" s="259" t="n"/>
      <c r="CD45" s="259" t="n"/>
      <c r="CE45" s="259" t="n"/>
      <c r="CF45" s="259" t="n"/>
      <c r="CG45" s="259" t="n"/>
      <c r="CH45" s="259" t="n"/>
      <c r="CI45" s="259" t="n"/>
      <c r="CJ45" s="259" t="n"/>
      <c r="CK45" s="259" t="n"/>
      <c r="CL45" s="259" t="n"/>
      <c r="CM45" s="259" t="n"/>
      <c r="CN45" s="259" t="n"/>
      <c r="CO45" s="259" t="n"/>
      <c r="CP45" s="259" t="n"/>
      <c r="CQ45" s="259" t="n"/>
      <c r="CR45" s="259" t="n"/>
      <c r="CS45" s="259" t="n"/>
      <c r="CT45" s="259" t="n"/>
      <c r="CU45" s="259" t="n"/>
      <c r="CV45" s="259" t="n"/>
      <c r="CW45" s="259" t="n"/>
      <c r="CX45" s="259" t="n"/>
      <c r="CY45" s="259" t="n"/>
      <c r="CZ45" s="259" t="n"/>
      <c r="DA45" s="259" t="n"/>
      <c r="DB45" s="259" t="n"/>
      <c r="DC45" s="259" t="n"/>
      <c r="DD45" s="259" t="n"/>
      <c r="DE45" s="259" t="n"/>
      <c r="DF45" s="259" t="n"/>
      <c r="DG45" s="259" t="n"/>
      <c r="DH45" s="259" t="n"/>
      <c r="DI45" s="259" t="n"/>
      <c r="DJ45" s="259" t="n"/>
      <c r="DK45" s="259" t="n"/>
      <c r="DL45" s="261">
        <f>SUM(F45:DK45)</f>
        <v/>
      </c>
      <c r="DM45" s="262">
        <f>E45-DL45</f>
        <v/>
      </c>
    </row>
    <row r="46" ht="18" customHeight="1">
      <c r="A46" s="137" t="n">
        <v>46</v>
      </c>
      <c r="B46" s="256" t="n">
        <v>44767</v>
      </c>
      <c r="C46" s="139" t="inlineStr">
        <is>
          <t>2-065-90130</t>
        </is>
      </c>
      <c r="D46" s="240" t="n">
        <v>44760</v>
      </c>
      <c r="E46" s="257" t="n">
        <v>3154.88</v>
      </c>
      <c r="F46" s="258" t="n"/>
      <c r="G46" s="258" t="n"/>
      <c r="H46" s="259" t="n"/>
      <c r="I46" s="259" t="n"/>
      <c r="J46" s="259" t="n"/>
      <c r="K46" s="259" t="n"/>
      <c r="L46" s="259" t="n"/>
      <c r="M46" s="259" t="n"/>
      <c r="N46" s="259" t="n"/>
      <c r="O46" s="259" t="n"/>
      <c r="P46" s="259" t="n"/>
      <c r="Q46" s="259" t="n"/>
      <c r="R46" s="259" t="n"/>
      <c r="S46" s="259" t="n"/>
      <c r="T46" s="259" t="n"/>
      <c r="U46" s="259" t="n"/>
      <c r="V46" s="259" t="n"/>
      <c r="W46" s="259" t="n"/>
      <c r="X46" s="259" t="n"/>
      <c r="Y46" s="259" t="n"/>
      <c r="Z46" s="259" t="n"/>
      <c r="AA46" s="259" t="n"/>
      <c r="AB46" s="259" t="n"/>
      <c r="AC46" s="259" t="n"/>
      <c r="AD46" s="259" t="n"/>
      <c r="AE46" s="259" t="n"/>
      <c r="AF46" s="259" t="n"/>
      <c r="AG46" s="259" t="n"/>
      <c r="AH46" s="259" t="n"/>
      <c r="AI46" s="259" t="n"/>
      <c r="AJ46" s="259" t="n"/>
      <c r="AK46" s="259" t="n"/>
      <c r="AL46" s="259" t="n"/>
      <c r="AM46" s="259" t="n"/>
      <c r="AN46" s="259" t="n"/>
      <c r="AO46" s="259" t="n"/>
      <c r="AP46" s="259" t="n"/>
      <c r="AQ46" s="259" t="n"/>
      <c r="AR46" s="259" t="n"/>
      <c r="AS46" s="259" t="n"/>
      <c r="AT46" s="259" t="n"/>
      <c r="AU46" s="259" t="n"/>
      <c r="AV46" s="259" t="n"/>
      <c r="AW46" s="259" t="n"/>
      <c r="AX46" s="259" t="n"/>
      <c r="AY46" s="259" t="n"/>
      <c r="AZ46" s="259" t="n"/>
      <c r="BA46" s="259" t="n"/>
      <c r="BB46" s="259" t="n"/>
      <c r="BC46" s="259" t="n"/>
      <c r="BD46" s="259" t="n"/>
      <c r="BE46" s="259" t="n"/>
      <c r="BF46" s="259" t="n"/>
      <c r="BG46" s="259" t="n"/>
      <c r="BH46" s="259" t="n"/>
      <c r="BI46" s="259" t="n"/>
      <c r="BJ46" s="259" t="n"/>
      <c r="BK46" s="259" t="n"/>
      <c r="BL46" s="259" t="n"/>
      <c r="BM46" s="259" t="n"/>
      <c r="BN46" s="259" t="n"/>
      <c r="BO46" s="260" t="n">
        <v>3154.88</v>
      </c>
      <c r="BP46" s="259" t="n"/>
      <c r="BQ46" s="259" t="n"/>
      <c r="BR46" s="259" t="n"/>
      <c r="BS46" s="259" t="n"/>
      <c r="BT46" s="259" t="n"/>
      <c r="BU46" s="259" t="n"/>
      <c r="BV46" s="259" t="n"/>
      <c r="BW46" s="259" t="n"/>
      <c r="BX46" s="259" t="n"/>
      <c r="BY46" s="259" t="n"/>
      <c r="BZ46" s="259" t="n"/>
      <c r="CA46" s="259" t="n"/>
      <c r="CB46" s="259" t="n"/>
      <c r="CC46" s="259" t="n"/>
      <c r="CD46" s="259" t="n"/>
      <c r="CE46" s="259" t="n"/>
      <c r="CF46" s="259" t="n"/>
      <c r="CG46" s="259" t="n"/>
      <c r="CH46" s="259" t="n"/>
      <c r="CI46" s="259" t="n"/>
      <c r="CJ46" s="259" t="n"/>
      <c r="CK46" s="259" t="n"/>
      <c r="CL46" s="259" t="n"/>
      <c r="CM46" s="259" t="n"/>
      <c r="CN46" s="259" t="n"/>
      <c r="CO46" s="259" t="n"/>
      <c r="CP46" s="259" t="n"/>
      <c r="CQ46" s="259" t="n"/>
      <c r="CR46" s="259" t="n"/>
      <c r="CS46" s="259" t="n"/>
      <c r="CT46" s="259" t="n"/>
      <c r="CU46" s="259" t="n"/>
      <c r="CV46" s="259" t="n"/>
      <c r="CW46" s="259" t="n"/>
      <c r="CX46" s="259" t="n"/>
      <c r="CY46" s="259" t="n"/>
      <c r="CZ46" s="259" t="n"/>
      <c r="DA46" s="259" t="n"/>
      <c r="DB46" s="259" t="n"/>
      <c r="DC46" s="259" t="n"/>
      <c r="DD46" s="259" t="n"/>
      <c r="DE46" s="259" t="n"/>
      <c r="DF46" s="259" t="n"/>
      <c r="DG46" s="259" t="n"/>
      <c r="DH46" s="259" t="n"/>
      <c r="DI46" s="259" t="n"/>
      <c r="DJ46" s="259" t="n"/>
      <c r="DK46" s="259" t="n"/>
      <c r="DL46" s="261">
        <f>SUM(F46:DK46)</f>
        <v/>
      </c>
      <c r="DM46" s="262">
        <f>E46-DL46</f>
        <v/>
      </c>
    </row>
    <row r="47" ht="18" customHeight="1">
      <c r="A47" s="137" t="n">
        <v>47</v>
      </c>
      <c r="B47" s="256" t="n">
        <v>44767</v>
      </c>
      <c r="C47" s="139" t="inlineStr">
        <is>
          <t>2-065-35419</t>
        </is>
      </c>
      <c r="D47" s="240" t="n">
        <v>44757</v>
      </c>
      <c r="E47" s="257" t="n">
        <v>1465.98</v>
      </c>
      <c r="F47" s="258" t="n"/>
      <c r="G47" s="258" t="n"/>
      <c r="H47" s="259" t="n"/>
      <c r="I47" s="259" t="n"/>
      <c r="J47" s="259" t="n"/>
      <c r="K47" s="259" t="n"/>
      <c r="L47" s="259" t="n"/>
      <c r="M47" s="259" t="n"/>
      <c r="N47" s="259" t="n"/>
      <c r="O47" s="259" t="n"/>
      <c r="P47" s="259" t="n"/>
      <c r="Q47" s="259" t="n"/>
      <c r="R47" s="259" t="n"/>
      <c r="S47" s="259" t="n"/>
      <c r="T47" s="259" t="n"/>
      <c r="U47" s="259" t="n"/>
      <c r="V47" s="259" t="n"/>
      <c r="W47" s="259" t="n"/>
      <c r="X47" s="259" t="n"/>
      <c r="Y47" s="259" t="n"/>
      <c r="Z47" s="259" t="n"/>
      <c r="AA47" s="259" t="n"/>
      <c r="AB47" s="259" t="n"/>
      <c r="AC47" s="259" t="n"/>
      <c r="AD47" s="259" t="n"/>
      <c r="AE47" s="259" t="n"/>
      <c r="AF47" s="259" t="n"/>
      <c r="AG47" s="259" t="n"/>
      <c r="AH47" s="259" t="n"/>
      <c r="AI47" s="260" t="n">
        <v>1405.31</v>
      </c>
      <c r="AJ47" s="259" t="n"/>
      <c r="AK47" s="259" t="n"/>
      <c r="AL47" s="259" t="n"/>
      <c r="AM47" s="259" t="n"/>
      <c r="AN47" s="259" t="n"/>
      <c r="AO47" s="259" t="n"/>
      <c r="AP47" s="259" t="n"/>
      <c r="AQ47" s="259" t="n"/>
      <c r="AR47" s="259" t="n"/>
      <c r="AS47" s="259" t="n"/>
      <c r="AT47" s="259" t="n"/>
      <c r="AU47" s="259" t="n"/>
      <c r="AV47" s="259" t="n"/>
      <c r="AW47" s="259" t="n"/>
      <c r="AX47" s="259" t="n"/>
      <c r="AY47" s="259" t="n"/>
      <c r="AZ47" s="260" t="n">
        <v>60.67</v>
      </c>
      <c r="BA47" s="259" t="n"/>
      <c r="BB47" s="259" t="n"/>
      <c r="BC47" s="259" t="n"/>
      <c r="BD47" s="259" t="n"/>
      <c r="BE47" s="259" t="n"/>
      <c r="BF47" s="259" t="n"/>
      <c r="BG47" s="259" t="n"/>
      <c r="BH47" s="259" t="n"/>
      <c r="BI47" s="259" t="n"/>
      <c r="BJ47" s="259" t="n"/>
      <c r="BK47" s="259" t="n"/>
      <c r="BL47" s="259" t="n"/>
      <c r="BM47" s="259" t="n"/>
      <c r="BN47" s="259" t="n"/>
      <c r="BO47" s="259" t="n"/>
      <c r="BP47" s="259" t="n"/>
      <c r="BQ47" s="259" t="n"/>
      <c r="BR47" s="259" t="n"/>
      <c r="BS47" s="259" t="n"/>
      <c r="BT47" s="259" t="n"/>
      <c r="BU47" s="259" t="n"/>
      <c r="BV47" s="259" t="n"/>
      <c r="BW47" s="259" t="n"/>
      <c r="BX47" s="259" t="n"/>
      <c r="BY47" s="259" t="n"/>
      <c r="BZ47" s="259" t="n"/>
      <c r="CA47" s="259" t="n"/>
      <c r="CB47" s="259" t="n"/>
      <c r="CC47" s="259" t="n"/>
      <c r="CD47" s="259" t="n"/>
      <c r="CE47" s="259" t="n"/>
      <c r="CF47" s="259" t="n"/>
      <c r="CG47" s="259" t="n"/>
      <c r="CH47" s="259" t="n"/>
      <c r="CI47" s="259" t="n"/>
      <c r="CJ47" s="259" t="n"/>
      <c r="CK47" s="259" t="n"/>
      <c r="CL47" s="259" t="n"/>
      <c r="CM47" s="259" t="n"/>
      <c r="CN47" s="259" t="n"/>
      <c r="CO47" s="259" t="n"/>
      <c r="CP47" s="259" t="n"/>
      <c r="CQ47" s="259" t="n"/>
      <c r="CR47" s="259" t="n"/>
      <c r="CS47" s="259" t="n"/>
      <c r="CT47" s="259" t="n"/>
      <c r="CU47" s="259" t="n"/>
      <c r="CV47" s="259" t="n"/>
      <c r="CW47" s="259" t="n"/>
      <c r="CX47" s="259" t="n"/>
      <c r="CY47" s="259" t="n"/>
      <c r="CZ47" s="259" t="n"/>
      <c r="DA47" s="259" t="n"/>
      <c r="DB47" s="259" t="n"/>
      <c r="DC47" s="259" t="n"/>
      <c r="DD47" s="259" t="n"/>
      <c r="DE47" s="259" t="n"/>
      <c r="DF47" s="259" t="n"/>
      <c r="DG47" s="259" t="n"/>
      <c r="DH47" s="259" t="n"/>
      <c r="DI47" s="259" t="n"/>
      <c r="DJ47" s="259" t="n"/>
      <c r="DK47" s="259" t="n"/>
      <c r="DL47" s="261">
        <f>SUM(F47:DK47)</f>
        <v/>
      </c>
      <c r="DM47" s="262">
        <f>E47-DL47</f>
        <v/>
      </c>
    </row>
    <row r="48" ht="18" customHeight="1">
      <c r="A48" s="137" t="n">
        <v>48</v>
      </c>
      <c r="B48" s="256" t="n">
        <v>44767</v>
      </c>
      <c r="C48" s="139" t="inlineStr">
        <is>
          <t>2-057-93056</t>
        </is>
      </c>
      <c r="D48" s="240" t="n">
        <v>44735</v>
      </c>
      <c r="E48" s="257" t="n">
        <v>5711.52</v>
      </c>
      <c r="F48" s="258" t="n"/>
      <c r="G48" s="258" t="n"/>
      <c r="H48" s="259" t="n"/>
      <c r="I48" s="259" t="n"/>
      <c r="J48" s="259" t="n"/>
      <c r="K48" s="259" t="n"/>
      <c r="L48" s="259" t="n"/>
      <c r="M48" s="259" t="n"/>
      <c r="N48" s="259" t="n"/>
      <c r="O48" s="259" t="n"/>
      <c r="P48" s="259" t="n"/>
      <c r="Q48" s="259" t="n"/>
      <c r="R48" s="259" t="n"/>
      <c r="S48" s="259" t="n"/>
      <c r="T48" s="259" t="n"/>
      <c r="U48" s="259" t="n"/>
      <c r="V48" s="259" t="n"/>
      <c r="W48" s="259" t="n"/>
      <c r="X48" s="259" t="n"/>
      <c r="Y48" s="259" t="n"/>
      <c r="Z48" s="259" t="n"/>
      <c r="AA48" s="259" t="n"/>
      <c r="AB48" s="259" t="n"/>
      <c r="AC48" s="259" t="n"/>
      <c r="AD48" s="259" t="n"/>
      <c r="AE48" s="259" t="n"/>
      <c r="AF48" s="259" t="n"/>
      <c r="AG48" s="259" t="n"/>
      <c r="AH48" s="259" t="n"/>
      <c r="AI48" s="259" t="n"/>
      <c r="AJ48" s="259" t="n"/>
      <c r="AK48" s="259" t="n"/>
      <c r="AL48" s="259" t="n"/>
      <c r="AM48" s="259" t="n"/>
      <c r="AN48" s="259" t="n"/>
      <c r="AO48" s="259" t="n"/>
      <c r="AP48" s="259" t="n"/>
      <c r="AQ48" s="259" t="n"/>
      <c r="AR48" s="259" t="n"/>
      <c r="AS48" s="259" t="n"/>
      <c r="AT48" s="259" t="n"/>
      <c r="AU48" s="259" t="n"/>
      <c r="AV48" s="259" t="n"/>
      <c r="AW48" s="259" t="n"/>
      <c r="AX48" s="259" t="n"/>
      <c r="AY48" s="259" t="n"/>
      <c r="AZ48" s="259" t="n"/>
      <c r="BA48" s="259" t="n"/>
      <c r="BB48" s="259" t="n"/>
      <c r="BC48" s="259" t="n"/>
      <c r="BD48" s="259" t="n"/>
      <c r="BE48" s="259" t="n"/>
      <c r="BF48" s="259" t="n"/>
      <c r="BG48" s="259" t="n"/>
      <c r="BH48" s="259" t="n"/>
      <c r="BI48" s="259" t="n"/>
      <c r="BJ48" s="259" t="n"/>
      <c r="BK48" s="259" t="n"/>
      <c r="BL48" s="259" t="n"/>
      <c r="BM48" s="259" t="n"/>
      <c r="BN48" s="259" t="n"/>
      <c r="BO48" s="259" t="n"/>
      <c r="BP48" s="259" t="n"/>
      <c r="BQ48" s="259" t="n"/>
      <c r="BR48" s="259" t="n"/>
      <c r="BS48" s="259" t="n"/>
      <c r="BT48" s="259" t="n"/>
      <c r="BU48" s="259" t="n"/>
      <c r="BV48" s="260" t="n">
        <v>5711.52</v>
      </c>
      <c r="BW48" s="259" t="n"/>
      <c r="BX48" s="259" t="n"/>
      <c r="BY48" s="259" t="n"/>
      <c r="BZ48" s="259" t="n"/>
      <c r="CA48" s="259" t="n"/>
      <c r="CB48" s="259" t="n"/>
      <c r="CC48" s="259" t="n"/>
      <c r="CD48" s="259" t="n"/>
      <c r="CE48" s="259" t="n"/>
      <c r="CF48" s="259" t="n"/>
      <c r="CG48" s="259" t="n"/>
      <c r="CH48" s="259" t="n"/>
      <c r="CI48" s="259" t="n"/>
      <c r="CJ48" s="259" t="n"/>
      <c r="CK48" s="259" t="n"/>
      <c r="CL48" s="259" t="n"/>
      <c r="CM48" s="259" t="n"/>
      <c r="CN48" s="259" t="n"/>
      <c r="CO48" s="259" t="n"/>
      <c r="CP48" s="259" t="n"/>
      <c r="CQ48" s="259" t="n"/>
      <c r="CR48" s="259" t="n"/>
      <c r="CS48" s="259" t="n"/>
      <c r="CT48" s="259" t="n"/>
      <c r="CU48" s="259" t="n"/>
      <c r="CV48" s="259" t="n"/>
      <c r="CW48" s="259" t="n"/>
      <c r="CX48" s="259" t="n"/>
      <c r="CY48" s="259" t="n"/>
      <c r="CZ48" s="259" t="n"/>
      <c r="DA48" s="259" t="n"/>
      <c r="DB48" s="259" t="n"/>
      <c r="DC48" s="259" t="n"/>
      <c r="DD48" s="259" t="n"/>
      <c r="DE48" s="259" t="n"/>
      <c r="DF48" s="259" t="n"/>
      <c r="DG48" s="259" t="n"/>
      <c r="DH48" s="259" t="n"/>
      <c r="DI48" s="259" t="n"/>
      <c r="DJ48" s="259" t="n"/>
      <c r="DK48" s="259" t="n"/>
      <c r="DL48" s="261">
        <f>SUM(F48:DK48)</f>
        <v/>
      </c>
      <c r="DM48" s="262">
        <f>E48-DL48</f>
        <v/>
      </c>
    </row>
    <row r="49" ht="18" customHeight="1">
      <c r="A49" s="137" t="n">
        <v>49</v>
      </c>
      <c r="B49" s="256" t="n">
        <v>44767</v>
      </c>
      <c r="C49" s="139" t="inlineStr">
        <is>
          <t>2-066-35291</t>
        </is>
      </c>
      <c r="D49" s="240" t="n">
        <v>44761</v>
      </c>
      <c r="E49" s="257" t="n">
        <v>5626.5</v>
      </c>
      <c r="F49" s="258" t="n"/>
      <c r="G49" s="258" t="n"/>
      <c r="H49" s="259" t="n"/>
      <c r="I49" s="259" t="n"/>
      <c r="J49" s="259" t="n"/>
      <c r="K49" s="259" t="n"/>
      <c r="L49" s="259" t="n"/>
      <c r="M49" s="259" t="n"/>
      <c r="N49" s="259" t="n"/>
      <c r="O49" s="259" t="n"/>
      <c r="P49" s="259" t="n"/>
      <c r="Q49" s="259" t="n"/>
      <c r="R49" s="259" t="n"/>
      <c r="S49" s="259" t="n"/>
      <c r="T49" s="259" t="n"/>
      <c r="U49" s="259" t="n"/>
      <c r="V49" s="259" t="n"/>
      <c r="W49" s="259" t="n"/>
      <c r="X49" s="259" t="n"/>
      <c r="Y49" s="259" t="n"/>
      <c r="Z49" s="259" t="n"/>
      <c r="AA49" s="259" t="n"/>
      <c r="AB49" s="259" t="n"/>
      <c r="AC49" s="259" t="n"/>
      <c r="AD49" s="259" t="n"/>
      <c r="AE49" s="259" t="n"/>
      <c r="AF49" s="259" t="n"/>
      <c r="AG49" s="259" t="n"/>
      <c r="AH49" s="259" t="n"/>
      <c r="AI49" s="259" t="n"/>
      <c r="AJ49" s="259" t="n"/>
      <c r="AK49" s="259" t="n"/>
      <c r="AL49" s="259" t="n"/>
      <c r="AM49" s="259" t="n"/>
      <c r="AN49" s="260" t="n">
        <v>3338.69</v>
      </c>
      <c r="AO49" s="259" t="n"/>
      <c r="AP49" s="259" t="n"/>
      <c r="AQ49" s="259" t="n"/>
      <c r="AR49" s="259" t="n"/>
      <c r="AS49" s="259" t="n"/>
      <c r="AT49" s="259" t="n"/>
      <c r="AU49" s="259" t="n"/>
      <c r="AV49" s="259" t="n"/>
      <c r="AW49" s="259" t="n"/>
      <c r="AX49" s="259" t="n"/>
      <c r="AY49" s="259" t="n"/>
      <c r="AZ49" s="259" t="n"/>
      <c r="BA49" s="259" t="n"/>
      <c r="BB49" s="259" t="n"/>
      <c r="BC49" s="259" t="n"/>
      <c r="BD49" s="259" t="n"/>
      <c r="BE49" s="259" t="n"/>
      <c r="BF49" s="259" t="n"/>
      <c r="BG49" s="259" t="n"/>
      <c r="BH49" s="259" t="n"/>
      <c r="BI49" s="259" t="n"/>
      <c r="BJ49" s="259" t="n"/>
      <c r="BK49" s="259" t="n"/>
      <c r="BL49" s="259" t="n"/>
      <c r="BM49" s="259" t="n"/>
      <c r="BN49" s="259" t="n"/>
      <c r="BO49" s="259" t="n"/>
      <c r="BP49" s="259" t="n"/>
      <c r="BQ49" s="259" t="n"/>
      <c r="BR49" s="259" t="n"/>
      <c r="BS49" s="259" t="n"/>
      <c r="BT49" s="260" t="n">
        <v>590.5</v>
      </c>
      <c r="BU49" s="259" t="n"/>
      <c r="BV49" s="259" t="n"/>
      <c r="BW49" s="259" t="n"/>
      <c r="BX49" s="259" t="n"/>
      <c r="BY49" s="259" t="n"/>
      <c r="BZ49" s="259" t="n"/>
      <c r="CA49" s="259" t="n"/>
      <c r="CB49" s="259" t="n"/>
      <c r="CC49" s="259" t="n"/>
      <c r="CD49" s="259" t="n"/>
      <c r="CE49" s="259" t="n"/>
      <c r="CF49" s="260" t="n">
        <v>202.2</v>
      </c>
      <c r="CG49" s="260" t="n">
        <v>293.25</v>
      </c>
      <c r="CH49" s="259" t="n"/>
      <c r="CI49" s="259" t="n"/>
      <c r="CJ49" s="259" t="n"/>
      <c r="CK49" s="259" t="n"/>
      <c r="CL49" s="259" t="n"/>
      <c r="CM49" s="259" t="n"/>
      <c r="CN49" s="260" t="n">
        <v>404.25</v>
      </c>
      <c r="CO49" s="260" t="n">
        <v>39.75</v>
      </c>
      <c r="CP49" s="259" t="n"/>
      <c r="CQ49" s="259" t="n"/>
      <c r="CR49" s="259" t="n"/>
      <c r="CS49" s="259" t="n"/>
      <c r="CT49" s="259" t="n"/>
      <c r="CU49" s="259" t="n"/>
      <c r="CV49" s="259" t="n"/>
      <c r="CW49" s="259" t="n"/>
      <c r="CX49" s="259" t="n"/>
      <c r="CY49" s="259" t="n"/>
      <c r="CZ49" s="259" t="n"/>
      <c r="DA49" s="260" t="n">
        <v>757.86</v>
      </c>
      <c r="DB49" s="259" t="n"/>
      <c r="DC49" s="259" t="n"/>
      <c r="DD49" s="259" t="n"/>
      <c r="DE49" s="259" t="n"/>
      <c r="DF49" s="259" t="n"/>
      <c r="DG49" s="259" t="n"/>
      <c r="DH49" s="259" t="n"/>
      <c r="DI49" s="259" t="n"/>
      <c r="DJ49" s="259" t="n"/>
      <c r="DK49" s="259" t="n"/>
      <c r="DL49" s="261">
        <f>SUM(F49:DK49)</f>
        <v/>
      </c>
      <c r="DM49" s="262">
        <f>E49-DL49</f>
        <v/>
      </c>
    </row>
    <row r="50" ht="18" customHeight="1">
      <c r="A50" s="137" t="n">
        <v>50</v>
      </c>
      <c r="B50" s="256" t="n">
        <v>44767</v>
      </c>
      <c r="C50" s="139" t="inlineStr">
        <is>
          <t>2-066-74218</t>
        </is>
      </c>
      <c r="D50" s="240" t="n">
        <v>44762</v>
      </c>
      <c r="E50" s="257" t="n">
        <v>2516.92</v>
      </c>
      <c r="F50" s="258" t="n"/>
      <c r="G50" s="258" t="n"/>
      <c r="H50" s="259" t="n"/>
      <c r="I50" s="259" t="n"/>
      <c r="J50" s="259" t="n"/>
      <c r="K50" s="259" t="n"/>
      <c r="L50" s="259" t="n"/>
      <c r="M50" s="259" t="n"/>
      <c r="N50" s="259" t="n"/>
      <c r="O50" s="259" t="n"/>
      <c r="P50" s="259" t="n"/>
      <c r="Q50" s="259" t="n"/>
      <c r="R50" s="259" t="n"/>
      <c r="S50" s="259" t="n"/>
      <c r="T50" s="259" t="n"/>
      <c r="U50" s="259" t="n"/>
      <c r="V50" s="259" t="n"/>
      <c r="W50" s="259" t="n"/>
      <c r="X50" s="259" t="n"/>
      <c r="Y50" s="259" t="n"/>
      <c r="Z50" s="259" t="n"/>
      <c r="AA50" s="259" t="n"/>
      <c r="AB50" s="259" t="n"/>
      <c r="AC50" s="259" t="n"/>
      <c r="AD50" s="259" t="n"/>
      <c r="AE50" s="259" t="n"/>
      <c r="AF50" s="259" t="n"/>
      <c r="AG50" s="259" t="n"/>
      <c r="AH50" s="259" t="n"/>
      <c r="AI50" s="259" t="n"/>
      <c r="AJ50" s="259" t="n"/>
      <c r="AK50" s="259" t="n"/>
      <c r="AL50" s="259" t="n"/>
      <c r="AM50" s="259" t="n"/>
      <c r="AN50" s="260" t="n">
        <v>608.75</v>
      </c>
      <c r="AO50" s="259" t="n"/>
      <c r="AP50" s="259" t="n"/>
      <c r="AQ50" s="259" t="n"/>
      <c r="AR50" s="259" t="n"/>
      <c r="AS50" s="259" t="n"/>
      <c r="AT50" s="259" t="n"/>
      <c r="AU50" s="259" t="n"/>
      <c r="AV50" s="259" t="n"/>
      <c r="AW50" s="259" t="n"/>
      <c r="AX50" s="259" t="n"/>
      <c r="AY50" s="259" t="n"/>
      <c r="AZ50" s="259" t="n"/>
      <c r="BA50" s="259" t="n"/>
      <c r="BB50" s="259" t="n"/>
      <c r="BC50" s="259" t="n"/>
      <c r="BD50" s="259" t="n"/>
      <c r="BE50" s="259" t="n"/>
      <c r="BF50" s="259" t="n"/>
      <c r="BG50" s="259" t="n"/>
      <c r="BH50" s="259" t="n"/>
      <c r="BI50" s="259" t="n"/>
      <c r="BJ50" s="259" t="n"/>
      <c r="BK50" s="259" t="n"/>
      <c r="BL50" s="259" t="n"/>
      <c r="BM50" s="259" t="n"/>
      <c r="BN50" s="259" t="n"/>
      <c r="BO50" s="259" t="n"/>
      <c r="BP50" s="259" t="n"/>
      <c r="BQ50" s="259" t="n"/>
      <c r="BR50" s="259" t="n"/>
      <c r="BS50" s="259" t="n"/>
      <c r="BT50" s="259" t="n"/>
      <c r="BU50" s="259" t="n"/>
      <c r="BV50" s="259" t="n"/>
      <c r="BW50" s="259" t="n"/>
      <c r="BX50" s="259" t="n"/>
      <c r="BY50" s="259" t="n"/>
      <c r="BZ50" s="259" t="n"/>
      <c r="CA50" s="259" t="n"/>
      <c r="CB50" s="259" t="n"/>
      <c r="CC50" s="259" t="n"/>
      <c r="CD50" s="259" t="n"/>
      <c r="CE50" s="259" t="n"/>
      <c r="CF50" s="259" t="n"/>
      <c r="CG50" s="259" t="n"/>
      <c r="CH50" s="260" t="n">
        <v>895.8200000000001</v>
      </c>
      <c r="CI50" s="259" t="n"/>
      <c r="CJ50" s="259" t="n"/>
      <c r="CK50" s="259" t="n"/>
      <c r="CL50" s="259" t="n"/>
      <c r="CM50" s="259" t="n"/>
      <c r="CN50" s="259" t="n"/>
      <c r="CO50" s="259" t="n"/>
      <c r="CP50" s="259" t="n"/>
      <c r="CQ50" s="259" t="n"/>
      <c r="CR50" s="259" t="n"/>
      <c r="CS50" s="259" t="n"/>
      <c r="CT50" s="259" t="n"/>
      <c r="CU50" s="259" t="n"/>
      <c r="CV50" s="259" t="n"/>
      <c r="CW50" s="259" t="n"/>
      <c r="CX50" s="259" t="n"/>
      <c r="CY50" s="259" t="n"/>
      <c r="CZ50" s="259" t="n"/>
      <c r="DA50" s="259" t="n"/>
      <c r="DB50" s="260" t="n">
        <v>1012.35</v>
      </c>
      <c r="DC50" s="259" t="n"/>
      <c r="DD50" s="259" t="n"/>
      <c r="DE50" s="259" t="n"/>
      <c r="DF50" s="259" t="n"/>
      <c r="DG50" s="259" t="n"/>
      <c r="DH50" s="259" t="n"/>
      <c r="DI50" s="259" t="n"/>
      <c r="DJ50" s="259" t="n"/>
      <c r="DK50" s="259" t="n"/>
      <c r="DL50" s="261">
        <f>SUM(F50:DK50)</f>
        <v/>
      </c>
      <c r="DM50" s="262">
        <f>E50-DL50</f>
        <v/>
      </c>
    </row>
    <row r="51" ht="18" customHeight="1">
      <c r="A51" s="137" t="n">
        <v>51</v>
      </c>
      <c r="B51" s="256" t="n">
        <v>44768</v>
      </c>
      <c r="C51" s="139" t="inlineStr">
        <is>
          <t>AVNET 9112830374</t>
        </is>
      </c>
      <c r="D51" s="240" t="n">
        <v>44727</v>
      </c>
      <c r="E51" s="257" t="n">
        <v>9.99</v>
      </c>
      <c r="F51" s="258" t="n"/>
      <c r="G51" s="258" t="n"/>
      <c r="H51" s="259" t="n"/>
      <c r="I51" s="259" t="n"/>
      <c r="J51" s="259" t="n"/>
      <c r="K51" s="259" t="n"/>
      <c r="L51" s="259" t="n"/>
      <c r="M51" s="259" t="n"/>
      <c r="N51" s="259" t="n"/>
      <c r="O51" s="259" t="n"/>
      <c r="P51" s="259" t="n"/>
      <c r="Q51" s="259" t="n"/>
      <c r="R51" s="259" t="n"/>
      <c r="S51" s="259" t="n"/>
      <c r="T51" s="259" t="n"/>
      <c r="U51" s="259" t="n"/>
      <c r="V51" s="259" t="n"/>
      <c r="W51" s="259" t="n"/>
      <c r="X51" s="259" t="n"/>
      <c r="Y51" s="259" t="n"/>
      <c r="Z51" s="259" t="n"/>
      <c r="AA51" s="259" t="n"/>
      <c r="AB51" s="259" t="n"/>
      <c r="AC51" s="259" t="n"/>
      <c r="AD51" s="259" t="n"/>
      <c r="AE51" s="259" t="n"/>
      <c r="AF51" s="259" t="n"/>
      <c r="AG51" s="259" t="n"/>
      <c r="AH51" s="259" t="n"/>
      <c r="AI51" s="259" t="n"/>
      <c r="AJ51" s="259" t="n"/>
      <c r="AK51" s="259" t="n"/>
      <c r="AL51" s="259" t="n"/>
      <c r="AM51" s="259" t="n"/>
      <c r="AN51" s="259" t="n"/>
      <c r="AO51" s="259" t="n"/>
      <c r="AP51" s="259" t="n"/>
      <c r="AQ51" s="259" t="n"/>
      <c r="AR51" s="259" t="n"/>
      <c r="AS51" s="259" t="n"/>
      <c r="AT51" s="259" t="n"/>
      <c r="AU51" s="259" t="n"/>
      <c r="AV51" s="259" t="n"/>
      <c r="AW51" s="259" t="n"/>
      <c r="AX51" s="259" t="n"/>
      <c r="AY51" s="259" t="n"/>
      <c r="AZ51" s="259" t="n"/>
      <c r="BA51" s="259" t="n"/>
      <c r="BB51" s="259" t="n"/>
      <c r="BC51" s="259" t="n"/>
      <c r="BD51" s="259" t="n"/>
      <c r="BE51" s="259" t="n"/>
      <c r="BF51" s="259" t="n"/>
      <c r="BG51" s="259" t="n"/>
      <c r="BH51" s="259" t="n"/>
      <c r="BI51" s="259" t="n"/>
      <c r="BJ51" s="259" t="n"/>
      <c r="BK51" s="259" t="n"/>
      <c r="BL51" s="259" t="n"/>
      <c r="BM51" s="259" t="n"/>
      <c r="BN51" s="259" t="n"/>
      <c r="BO51" s="259" t="n"/>
      <c r="BP51" s="259" t="n"/>
      <c r="BQ51" s="259" t="n"/>
      <c r="BR51" s="259" t="n"/>
      <c r="BS51" s="259" t="n"/>
      <c r="BT51" s="259" t="n"/>
      <c r="BU51" s="259" t="n"/>
      <c r="BV51" s="259" t="n"/>
      <c r="BW51" s="259" t="n"/>
      <c r="BX51" s="259" t="n"/>
      <c r="BY51" s="259" t="n"/>
      <c r="BZ51" s="259" t="n"/>
      <c r="CA51" s="259" t="n"/>
      <c r="CB51" s="259" t="n"/>
      <c r="CC51" s="259" t="n"/>
      <c r="CD51" s="259" t="n"/>
      <c r="CE51" s="259" t="n"/>
      <c r="CF51" s="259" t="n"/>
      <c r="CG51" s="259" t="n"/>
      <c r="CH51" s="259" t="n"/>
      <c r="CI51" s="259" t="n"/>
      <c r="CJ51" s="259" t="n"/>
      <c r="CK51" s="259" t="n"/>
      <c r="CL51" s="259" t="n"/>
      <c r="CM51" s="259" t="n"/>
      <c r="CN51" s="259" t="n"/>
      <c r="CO51" s="259" t="n"/>
      <c r="CP51" s="259" t="n"/>
      <c r="CQ51" s="259" t="n"/>
      <c r="CR51" s="259" t="n"/>
      <c r="CS51" s="259" t="n"/>
      <c r="CT51" s="259" t="n"/>
      <c r="CU51" s="259" t="n"/>
      <c r="CV51" s="259" t="n"/>
      <c r="CW51" s="259" t="n"/>
      <c r="CX51" s="259" t="n"/>
      <c r="CY51" s="259" t="n"/>
      <c r="CZ51" s="259" t="n"/>
      <c r="DA51" s="259" t="n"/>
      <c r="DB51" s="259" t="n"/>
      <c r="DC51" s="259" t="n"/>
      <c r="DD51" s="259" t="n"/>
      <c r="DE51" s="259" t="n"/>
      <c r="DF51" s="259" t="n"/>
      <c r="DG51" s="259" t="n"/>
      <c r="DH51" s="259" t="n"/>
      <c r="DI51" s="259" t="n"/>
      <c r="DJ51" s="260" t="n">
        <v>9.99</v>
      </c>
      <c r="DK51" s="259" t="n"/>
      <c r="DL51" s="261">
        <f>SUM(F51:DK51)</f>
        <v/>
      </c>
      <c r="DM51" s="262">
        <f>E51-DL51</f>
        <v/>
      </c>
    </row>
    <row r="52" ht="18" customHeight="1">
      <c r="A52" s="137" t="n">
        <v>52</v>
      </c>
      <c r="B52" s="256" t="n">
        <v>44768</v>
      </c>
      <c r="C52" s="139" t="inlineStr">
        <is>
          <t>AVNET 9112833761</t>
        </is>
      </c>
      <c r="D52" s="240" t="n">
        <v>44728</v>
      </c>
      <c r="E52" s="257" t="n">
        <v>9.99</v>
      </c>
      <c r="F52" s="258" t="n"/>
      <c r="G52" s="258" t="n"/>
      <c r="H52" s="259" t="n"/>
      <c r="I52" s="259" t="n"/>
      <c r="J52" s="259" t="n"/>
      <c r="K52" s="259" t="n"/>
      <c r="L52" s="259" t="n"/>
      <c r="M52" s="259" t="n"/>
      <c r="N52" s="259" t="n"/>
      <c r="O52" s="259" t="n"/>
      <c r="P52" s="259" t="n"/>
      <c r="Q52" s="259" t="n"/>
      <c r="R52" s="259" t="n"/>
      <c r="S52" s="259" t="n"/>
      <c r="T52" s="259" t="n"/>
      <c r="U52" s="259" t="n"/>
      <c r="V52" s="259" t="n"/>
      <c r="W52" s="259" t="n"/>
      <c r="X52" s="259" t="n"/>
      <c r="Y52" s="259" t="n"/>
      <c r="Z52" s="259" t="n"/>
      <c r="AA52" s="259" t="n"/>
      <c r="AB52" s="259" t="n"/>
      <c r="AC52" s="259" t="n"/>
      <c r="AD52" s="259" t="n"/>
      <c r="AE52" s="259" t="n"/>
      <c r="AF52" s="259" t="n"/>
      <c r="AG52" s="259" t="n"/>
      <c r="AH52" s="259" t="n"/>
      <c r="AI52" s="259" t="n"/>
      <c r="AJ52" s="259" t="n"/>
      <c r="AK52" s="259" t="n"/>
      <c r="AL52" s="259" t="n"/>
      <c r="AM52" s="259" t="n"/>
      <c r="AN52" s="259" t="n"/>
      <c r="AO52" s="259" t="n"/>
      <c r="AP52" s="259" t="n"/>
      <c r="AQ52" s="259" t="n"/>
      <c r="AR52" s="259" t="n"/>
      <c r="AS52" s="259" t="n"/>
      <c r="AT52" s="259" t="n"/>
      <c r="AU52" s="259" t="n"/>
      <c r="AV52" s="259" t="n"/>
      <c r="AW52" s="259" t="n"/>
      <c r="AX52" s="259" t="n"/>
      <c r="AY52" s="259" t="n"/>
      <c r="AZ52" s="259" t="n"/>
      <c r="BA52" s="259" t="n"/>
      <c r="BB52" s="260" t="n">
        <v>9.99</v>
      </c>
      <c r="BC52" s="259" t="n"/>
      <c r="BD52" s="259" t="n"/>
      <c r="BE52" s="259" t="n"/>
      <c r="BF52" s="259" t="n"/>
      <c r="BG52" s="259" t="n"/>
      <c r="BH52" s="259" t="n"/>
      <c r="BI52" s="259" t="n"/>
      <c r="BJ52" s="259" t="n"/>
      <c r="BK52" s="259" t="n"/>
      <c r="BL52" s="259" t="n"/>
      <c r="BM52" s="259" t="n"/>
      <c r="BN52" s="259" t="n"/>
      <c r="BO52" s="259" t="n"/>
      <c r="BP52" s="259" t="n"/>
      <c r="BQ52" s="259" t="n"/>
      <c r="BR52" s="259" t="n"/>
      <c r="BS52" s="259" t="n"/>
      <c r="BT52" s="259" t="n"/>
      <c r="BU52" s="259" t="n"/>
      <c r="BV52" s="259" t="n"/>
      <c r="BW52" s="259" t="n"/>
      <c r="BX52" s="259" t="n"/>
      <c r="BY52" s="259" t="n"/>
      <c r="BZ52" s="259" t="n"/>
      <c r="CA52" s="259" t="n"/>
      <c r="CB52" s="259" t="n"/>
      <c r="CC52" s="259" t="n"/>
      <c r="CD52" s="259" t="n"/>
      <c r="CE52" s="259" t="n"/>
      <c r="CF52" s="259" t="n"/>
      <c r="CG52" s="259" t="n"/>
      <c r="CH52" s="259" t="n"/>
      <c r="CI52" s="259" t="n"/>
      <c r="CJ52" s="259" t="n"/>
      <c r="CK52" s="259" t="n"/>
      <c r="CL52" s="259" t="n"/>
      <c r="CM52" s="259" t="n"/>
      <c r="CN52" s="259" t="n"/>
      <c r="CO52" s="259" t="n"/>
      <c r="CP52" s="259" t="n"/>
      <c r="CQ52" s="259" t="n"/>
      <c r="CR52" s="259" t="n"/>
      <c r="CS52" s="259" t="n"/>
      <c r="CT52" s="259" t="n"/>
      <c r="CU52" s="259" t="n"/>
      <c r="CV52" s="259" t="n"/>
      <c r="CW52" s="259" t="n"/>
      <c r="CX52" s="259" t="n"/>
      <c r="CY52" s="259" t="n"/>
      <c r="CZ52" s="259" t="n"/>
      <c r="DA52" s="259" t="n"/>
      <c r="DB52" s="259" t="n"/>
      <c r="DC52" s="259" t="n"/>
      <c r="DD52" s="259" t="n"/>
      <c r="DE52" s="259" t="n"/>
      <c r="DF52" s="259" t="n"/>
      <c r="DG52" s="259" t="n"/>
      <c r="DH52" s="259" t="n"/>
      <c r="DI52" s="259" t="n"/>
      <c r="DJ52" s="259" t="n"/>
      <c r="DK52" s="259" t="n"/>
      <c r="DL52" s="261">
        <f>SUM(F52:DK52)</f>
        <v/>
      </c>
      <c r="DM52" s="262">
        <f>E52-DL52</f>
        <v/>
      </c>
    </row>
    <row r="53" ht="18" customHeight="1">
      <c r="A53" s="137" t="n">
        <v>53</v>
      </c>
      <c r="B53" s="256" t="n">
        <v>44768</v>
      </c>
      <c r="C53" s="139" t="inlineStr">
        <is>
          <t>LITEON 4500669066</t>
        </is>
      </c>
      <c r="D53" s="240" t="n">
        <v>44734</v>
      </c>
      <c r="E53" s="257" t="n">
        <v>30.63</v>
      </c>
      <c r="F53" s="258" t="n"/>
      <c r="G53" s="263" t="n">
        <v>30.63</v>
      </c>
      <c r="H53" s="259" t="n"/>
      <c r="I53" s="259" t="n"/>
      <c r="J53" s="259" t="n"/>
      <c r="K53" s="259" t="n"/>
      <c r="L53" s="259" t="n"/>
      <c r="M53" s="259" t="n"/>
      <c r="N53" s="259" t="n"/>
      <c r="O53" s="259" t="n"/>
      <c r="P53" s="259" t="n"/>
      <c r="Q53" s="259" t="n"/>
      <c r="R53" s="259" t="n"/>
      <c r="S53" s="259" t="n"/>
      <c r="T53" s="259" t="n"/>
      <c r="U53" s="259" t="n"/>
      <c r="V53" s="259" t="n"/>
      <c r="W53" s="259" t="n"/>
      <c r="X53" s="259" t="n"/>
      <c r="Y53" s="259" t="n"/>
      <c r="Z53" s="259" t="n"/>
      <c r="AA53" s="259" t="n"/>
      <c r="AB53" s="259" t="n"/>
      <c r="AC53" s="259" t="n"/>
      <c r="AD53" s="259" t="n"/>
      <c r="AE53" s="259" t="n"/>
      <c r="AF53" s="259" t="n"/>
      <c r="AG53" s="259" t="n"/>
      <c r="AH53" s="259" t="n"/>
      <c r="AI53" s="259" t="n"/>
      <c r="AJ53" s="259" t="n"/>
      <c r="AK53" s="259" t="n"/>
      <c r="AL53" s="259" t="n"/>
      <c r="AM53" s="259" t="n"/>
      <c r="AN53" s="259" t="n"/>
      <c r="AO53" s="259" t="n"/>
      <c r="AP53" s="259" t="n"/>
      <c r="AQ53" s="259" t="n"/>
      <c r="AR53" s="259" t="n"/>
      <c r="AS53" s="259" t="n"/>
      <c r="AT53" s="259" t="n"/>
      <c r="AU53" s="259" t="n"/>
      <c r="AV53" s="259" t="n"/>
      <c r="AW53" s="259" t="n"/>
      <c r="AX53" s="259" t="n"/>
      <c r="AY53" s="259" t="n"/>
      <c r="AZ53" s="259" t="n"/>
      <c r="BA53" s="259" t="n"/>
      <c r="BB53" s="259" t="n"/>
      <c r="BC53" s="259" t="n"/>
      <c r="BD53" s="259" t="n"/>
      <c r="BE53" s="259" t="n"/>
      <c r="BF53" s="259" t="n"/>
      <c r="BG53" s="259" t="n"/>
      <c r="BH53" s="259" t="n"/>
      <c r="BI53" s="259" t="n"/>
      <c r="BJ53" s="259" t="n"/>
      <c r="BK53" s="259" t="n"/>
      <c r="BL53" s="259" t="n"/>
      <c r="BM53" s="259" t="n"/>
      <c r="BN53" s="259" t="n"/>
      <c r="BO53" s="259" t="n"/>
      <c r="BP53" s="259" t="n"/>
      <c r="BQ53" s="259" t="n"/>
      <c r="BR53" s="259" t="n"/>
      <c r="BS53" s="259" t="n"/>
      <c r="BT53" s="259" t="n"/>
      <c r="BU53" s="259" t="n"/>
      <c r="BV53" s="259" t="n"/>
      <c r="BW53" s="259" t="n"/>
      <c r="BX53" s="259" t="n"/>
      <c r="BY53" s="259" t="n"/>
      <c r="BZ53" s="259" t="n"/>
      <c r="CA53" s="259" t="n"/>
      <c r="CB53" s="259" t="n"/>
      <c r="CC53" s="259" t="n"/>
      <c r="CD53" s="259" t="n"/>
      <c r="CE53" s="259" t="n"/>
      <c r="CF53" s="259" t="n"/>
      <c r="CG53" s="259" t="n"/>
      <c r="CH53" s="259" t="n"/>
      <c r="CI53" s="259" t="n"/>
      <c r="CJ53" s="259" t="n"/>
      <c r="CK53" s="259" t="n"/>
      <c r="CL53" s="259" t="n"/>
      <c r="CM53" s="259" t="n"/>
      <c r="CN53" s="259" t="n"/>
      <c r="CO53" s="259" t="n"/>
      <c r="CP53" s="259" t="n"/>
      <c r="CQ53" s="259" t="n"/>
      <c r="CR53" s="259" t="n"/>
      <c r="CS53" s="259" t="n"/>
      <c r="CT53" s="259" t="n"/>
      <c r="CU53" s="259" t="n"/>
      <c r="CV53" s="259" t="n"/>
      <c r="CW53" s="259" t="n"/>
      <c r="CX53" s="259" t="n"/>
      <c r="CY53" s="259" t="n"/>
      <c r="CZ53" s="259" t="n"/>
      <c r="DA53" s="259" t="n"/>
      <c r="DB53" s="259" t="n"/>
      <c r="DC53" s="259" t="n"/>
      <c r="DD53" s="259" t="n"/>
      <c r="DE53" s="259" t="n"/>
      <c r="DF53" s="259" t="n"/>
      <c r="DG53" s="259" t="n"/>
      <c r="DH53" s="259" t="n"/>
      <c r="DI53" s="259" t="n"/>
      <c r="DJ53" s="259" t="n"/>
      <c r="DK53" s="259" t="n"/>
      <c r="DL53" s="261">
        <f>SUM(F53:DK53)</f>
        <v/>
      </c>
      <c r="DM53" s="262">
        <f>E53-DL53</f>
        <v/>
      </c>
    </row>
    <row r="54" ht="18" customHeight="1">
      <c r="A54" s="137" t="n">
        <v>54</v>
      </c>
      <c r="B54" s="256" t="n">
        <v>44768</v>
      </c>
      <c r="C54" s="139" t="inlineStr">
        <is>
          <t>LITEON4500673474</t>
        </is>
      </c>
      <c r="D54" s="240" t="n">
        <v>44754</v>
      </c>
      <c r="E54" s="257" t="n">
        <v>119.53</v>
      </c>
      <c r="F54" s="258" t="n"/>
      <c r="G54" s="258" t="n"/>
      <c r="H54" s="259" t="n"/>
      <c r="I54" s="259" t="n"/>
      <c r="J54" s="259" t="n"/>
      <c r="K54" s="259" t="n"/>
      <c r="L54" s="259" t="n"/>
      <c r="M54" s="259" t="n"/>
      <c r="N54" s="259" t="n"/>
      <c r="O54" s="259" t="n"/>
      <c r="P54" s="259" t="n"/>
      <c r="Q54" s="259" t="n"/>
      <c r="R54" s="259" t="n"/>
      <c r="S54" s="259" t="n"/>
      <c r="T54" s="259" t="n"/>
      <c r="U54" s="259" t="n"/>
      <c r="V54" s="259" t="n"/>
      <c r="W54" s="259" t="n"/>
      <c r="X54" s="259" t="n"/>
      <c r="Y54" s="259" t="n"/>
      <c r="Z54" s="259" t="n"/>
      <c r="AA54" s="259" t="n"/>
      <c r="AB54" s="259" t="n"/>
      <c r="AC54" s="259" t="n"/>
      <c r="AD54" s="259" t="n"/>
      <c r="AE54" s="259" t="n"/>
      <c r="AF54" s="259" t="n"/>
      <c r="AG54" s="259" t="n"/>
      <c r="AH54" s="259" t="n"/>
      <c r="AI54" s="259" t="n"/>
      <c r="AJ54" s="259" t="n"/>
      <c r="AK54" s="259" t="n"/>
      <c r="AL54" s="260" t="n">
        <v>119.53</v>
      </c>
      <c r="AM54" s="259" t="n"/>
      <c r="AN54" s="259" t="n"/>
      <c r="AO54" s="259" t="n"/>
      <c r="AP54" s="259" t="n"/>
      <c r="AQ54" s="259" t="n"/>
      <c r="AR54" s="259" t="n"/>
      <c r="AS54" s="259" t="n"/>
      <c r="AT54" s="259" t="n"/>
      <c r="AU54" s="259" t="n"/>
      <c r="AV54" s="259" t="n"/>
      <c r="AW54" s="259" t="n"/>
      <c r="AX54" s="259" t="n"/>
      <c r="AY54" s="259" t="n"/>
      <c r="AZ54" s="259" t="n"/>
      <c r="BA54" s="259" t="n"/>
      <c r="BB54" s="259" t="n"/>
      <c r="BC54" s="259" t="n"/>
      <c r="BD54" s="259" t="n"/>
      <c r="BE54" s="259" t="n"/>
      <c r="BF54" s="259" t="n"/>
      <c r="BG54" s="259" t="n"/>
      <c r="BH54" s="259" t="n"/>
      <c r="BI54" s="259" t="n"/>
      <c r="BJ54" s="259" t="n"/>
      <c r="BK54" s="259" t="n"/>
      <c r="BL54" s="259" t="n"/>
      <c r="BM54" s="259" t="n"/>
      <c r="BN54" s="259" t="n"/>
      <c r="BO54" s="259" t="n"/>
      <c r="BP54" s="259" t="n"/>
      <c r="BQ54" s="259" t="n"/>
      <c r="BR54" s="259" t="n"/>
      <c r="BS54" s="259" t="n"/>
      <c r="BT54" s="259" t="n"/>
      <c r="BU54" s="259" t="n"/>
      <c r="BV54" s="259" t="n"/>
      <c r="BW54" s="259" t="n"/>
      <c r="BX54" s="259" t="n"/>
      <c r="BY54" s="259" t="n"/>
      <c r="BZ54" s="259" t="n"/>
      <c r="CA54" s="259" t="n"/>
      <c r="CB54" s="259" t="n"/>
      <c r="CC54" s="259" t="n"/>
      <c r="CD54" s="259" t="n"/>
      <c r="CE54" s="259" t="n"/>
      <c r="CF54" s="259" t="n"/>
      <c r="CG54" s="259" t="n"/>
      <c r="CH54" s="259" t="n"/>
      <c r="CI54" s="259" t="n"/>
      <c r="CJ54" s="259" t="n"/>
      <c r="CK54" s="259" t="n"/>
      <c r="CL54" s="259" t="n"/>
      <c r="CM54" s="259" t="n"/>
      <c r="CN54" s="259" t="n"/>
      <c r="CO54" s="259" t="n"/>
      <c r="CP54" s="259" t="n"/>
      <c r="CQ54" s="259" t="n"/>
      <c r="CR54" s="259" t="n"/>
      <c r="CS54" s="259" t="n"/>
      <c r="CT54" s="259" t="n"/>
      <c r="CU54" s="259" t="n"/>
      <c r="CV54" s="259" t="n"/>
      <c r="CW54" s="259" t="n"/>
      <c r="CX54" s="259" t="n"/>
      <c r="CY54" s="259" t="n"/>
      <c r="CZ54" s="259" t="n"/>
      <c r="DA54" s="259" t="n"/>
      <c r="DB54" s="259" t="n"/>
      <c r="DC54" s="259" t="n"/>
      <c r="DD54" s="259" t="n"/>
      <c r="DE54" s="259" t="n"/>
      <c r="DF54" s="259" t="n"/>
      <c r="DG54" s="259" t="n"/>
      <c r="DH54" s="259" t="n"/>
      <c r="DI54" s="259" t="n"/>
      <c r="DJ54" s="259" t="n"/>
      <c r="DK54" s="259" t="n"/>
      <c r="DL54" s="261">
        <f>SUM(F54:DK54)</f>
        <v/>
      </c>
      <c r="DM54" s="262">
        <f>E54-DL54</f>
        <v/>
      </c>
    </row>
    <row r="55" ht="18" customHeight="1">
      <c r="A55" s="137" t="n">
        <v>55</v>
      </c>
      <c r="B55" s="256" t="n">
        <v>44771</v>
      </c>
      <c r="C55" s="139" t="inlineStr">
        <is>
          <t>AVNET 9112977360; 9112977276</t>
        </is>
      </c>
      <c r="D55" s="240" t="n">
        <v>44767</v>
      </c>
      <c r="E55" s="257" t="n">
        <v>19.98</v>
      </c>
      <c r="F55" s="258" t="n"/>
      <c r="G55" s="258" t="n"/>
      <c r="H55" s="259" t="n"/>
      <c r="I55" s="259" t="n"/>
      <c r="J55" s="259" t="n"/>
      <c r="K55" s="259" t="n"/>
      <c r="L55" s="259" t="n"/>
      <c r="M55" s="259" t="n"/>
      <c r="N55" s="259" t="n"/>
      <c r="O55" s="259" t="n"/>
      <c r="P55" s="259" t="n"/>
      <c r="Q55" s="259" t="n"/>
      <c r="R55" s="259" t="n"/>
      <c r="S55" s="259" t="n"/>
      <c r="T55" s="259" t="n"/>
      <c r="U55" s="259" t="n"/>
      <c r="V55" s="259" t="n"/>
      <c r="W55" s="259" t="n"/>
      <c r="X55" s="259" t="n"/>
      <c r="Y55" s="259" t="n"/>
      <c r="Z55" s="259" t="n"/>
      <c r="AA55" s="259" t="n"/>
      <c r="AB55" s="259" t="n"/>
      <c r="AC55" s="259" t="n"/>
      <c r="AD55" s="259" t="n"/>
      <c r="AE55" s="259" t="n"/>
      <c r="AF55" s="259" t="n"/>
      <c r="AG55" s="259" t="n"/>
      <c r="AH55" s="259" t="n"/>
      <c r="AI55" s="259" t="n"/>
      <c r="AJ55" s="259" t="n"/>
      <c r="AK55" s="259" t="n"/>
      <c r="AL55" s="259" t="n"/>
      <c r="AM55" s="259" t="n"/>
      <c r="AN55" s="259" t="n"/>
      <c r="AO55" s="259" t="n"/>
      <c r="AP55" s="259" t="n"/>
      <c r="AQ55" s="259" t="n"/>
      <c r="AR55" s="259" t="n"/>
      <c r="AS55" s="259" t="n"/>
      <c r="AT55" s="259" t="n"/>
      <c r="AU55" s="259" t="n"/>
      <c r="AV55" s="259" t="n"/>
      <c r="AW55" s="259" t="n"/>
      <c r="AX55" s="259" t="n"/>
      <c r="AY55" s="259" t="n"/>
      <c r="AZ55" s="259" t="n"/>
      <c r="BA55" s="259" t="n"/>
      <c r="BB55" s="259" t="n"/>
      <c r="BC55" s="259" t="n"/>
      <c r="BD55" s="259" t="n"/>
      <c r="BE55" s="259" t="n"/>
      <c r="BF55" s="259" t="n"/>
      <c r="BG55" s="259" t="n"/>
      <c r="BH55" s="259" t="n"/>
      <c r="BI55" s="259" t="n"/>
      <c r="BJ55" s="259" t="n"/>
      <c r="BK55" s="260" t="n">
        <v>19.98</v>
      </c>
      <c r="BL55" s="259" t="n"/>
      <c r="BM55" s="259" t="n"/>
      <c r="BN55" s="259" t="n"/>
      <c r="BO55" s="259" t="n"/>
      <c r="BP55" s="259" t="n"/>
      <c r="BQ55" s="259" t="n"/>
      <c r="BR55" s="259" t="n"/>
      <c r="BS55" s="259" t="n"/>
      <c r="BT55" s="259" t="n"/>
      <c r="BU55" s="259" t="n"/>
      <c r="BV55" s="259" t="n"/>
      <c r="BW55" s="259" t="n"/>
      <c r="BX55" s="259" t="n"/>
      <c r="BY55" s="259" t="n"/>
      <c r="BZ55" s="259" t="n"/>
      <c r="CA55" s="259" t="n"/>
      <c r="CB55" s="259" t="n"/>
      <c r="CC55" s="259" t="n"/>
      <c r="CD55" s="259" t="n"/>
      <c r="CE55" s="259" t="n"/>
      <c r="CF55" s="259" t="n"/>
      <c r="CG55" s="259" t="n"/>
      <c r="CH55" s="259" t="n"/>
      <c r="CI55" s="259" t="n"/>
      <c r="CJ55" s="259" t="n"/>
      <c r="CK55" s="259" t="n"/>
      <c r="CL55" s="259" t="n"/>
      <c r="CM55" s="259" t="n"/>
      <c r="CN55" s="259" t="n"/>
      <c r="CO55" s="259" t="n"/>
      <c r="CP55" s="259" t="n"/>
      <c r="CQ55" s="259" t="n"/>
      <c r="CR55" s="259" t="n"/>
      <c r="CS55" s="259" t="n"/>
      <c r="CT55" s="259" t="n"/>
      <c r="CU55" s="259" t="n"/>
      <c r="CV55" s="259" t="n"/>
      <c r="CW55" s="259" t="n"/>
      <c r="CX55" s="259" t="n"/>
      <c r="CY55" s="259" t="n"/>
      <c r="CZ55" s="259" t="n"/>
      <c r="DA55" s="259" t="n"/>
      <c r="DB55" s="259" t="n"/>
      <c r="DC55" s="259" t="n"/>
      <c r="DD55" s="259" t="n"/>
      <c r="DE55" s="259" t="n"/>
      <c r="DF55" s="259" t="n"/>
      <c r="DG55" s="259" t="n"/>
      <c r="DH55" s="259" t="n"/>
      <c r="DI55" s="259" t="n"/>
      <c r="DJ55" s="259" t="n"/>
      <c r="DK55" s="259" t="n"/>
      <c r="DL55" s="261">
        <f>SUM(F55:DK55)</f>
        <v/>
      </c>
      <c r="DM55" s="262">
        <f>E55-DL55</f>
        <v/>
      </c>
    </row>
    <row r="56" ht="18" customHeight="1">
      <c r="A56" s="137" t="n">
        <v>56</v>
      </c>
      <c r="B56" s="256" t="n">
        <v>44771</v>
      </c>
      <c r="C56" s="139" t="inlineStr">
        <is>
          <t>LITE-0N 4500675510</t>
        </is>
      </c>
      <c r="D56" s="240" t="n">
        <v>44758</v>
      </c>
      <c r="E56" s="257" t="n">
        <v>14.25</v>
      </c>
      <c r="F56" s="258" t="n"/>
      <c r="G56" s="258" t="n"/>
      <c r="H56" s="259" t="n"/>
      <c r="I56" s="259" t="n"/>
      <c r="J56" s="259" t="n"/>
      <c r="K56" s="259" t="n"/>
      <c r="L56" s="259" t="n"/>
      <c r="M56" s="259" t="n"/>
      <c r="N56" s="259" t="n"/>
      <c r="O56" s="259" t="n"/>
      <c r="P56" s="259" t="n"/>
      <c r="Q56" s="259" t="n"/>
      <c r="R56" s="259" t="n"/>
      <c r="S56" s="259" t="n"/>
      <c r="T56" s="259" t="n"/>
      <c r="U56" s="259" t="n"/>
      <c r="V56" s="259" t="n"/>
      <c r="W56" s="259" t="n"/>
      <c r="X56" s="259" t="n"/>
      <c r="Y56" s="259" t="n"/>
      <c r="Z56" s="259" t="n"/>
      <c r="AA56" s="259" t="n"/>
      <c r="AB56" s="259" t="n"/>
      <c r="AC56" s="259" t="n"/>
      <c r="AD56" s="259" t="n"/>
      <c r="AE56" s="259" t="n"/>
      <c r="AF56" s="259" t="n"/>
      <c r="AG56" s="259" t="n"/>
      <c r="AH56" s="259" t="n"/>
      <c r="AI56" s="259" t="n"/>
      <c r="AJ56" s="259" t="n"/>
      <c r="AK56" s="259" t="n"/>
      <c r="AL56" s="259" t="n"/>
      <c r="AM56" s="259" t="n"/>
      <c r="AN56" s="259" t="n"/>
      <c r="AO56" s="259" t="n"/>
      <c r="AP56" s="259" t="n"/>
      <c r="AQ56" s="259" t="n"/>
      <c r="AR56" s="259" t="n"/>
      <c r="AS56" s="259" t="n"/>
      <c r="AT56" s="259" t="n"/>
      <c r="AU56" s="260" t="n">
        <v>14.25</v>
      </c>
      <c r="AV56" s="259" t="n"/>
      <c r="AW56" s="259" t="n"/>
      <c r="AX56" s="259" t="n"/>
      <c r="AY56" s="259" t="n"/>
      <c r="AZ56" s="259" t="n"/>
      <c r="BA56" s="259" t="n"/>
      <c r="BB56" s="259" t="n"/>
      <c r="BC56" s="259" t="n"/>
      <c r="BD56" s="259" t="n"/>
      <c r="BE56" s="259" t="n"/>
      <c r="BF56" s="259" t="n"/>
      <c r="BG56" s="259" t="n"/>
      <c r="BH56" s="259" t="n"/>
      <c r="BI56" s="259" t="n"/>
      <c r="BJ56" s="259" t="n"/>
      <c r="BK56" s="259" t="n"/>
      <c r="BL56" s="259" t="n"/>
      <c r="BM56" s="259" t="n"/>
      <c r="BN56" s="259" t="n"/>
      <c r="BO56" s="259" t="n"/>
      <c r="BP56" s="259" t="n"/>
      <c r="BQ56" s="259" t="n"/>
      <c r="BR56" s="259" t="n"/>
      <c r="BS56" s="259" t="n"/>
      <c r="BT56" s="259" t="n"/>
      <c r="BU56" s="259" t="n"/>
      <c r="BV56" s="259" t="n"/>
      <c r="BW56" s="259" t="n"/>
      <c r="BX56" s="259" t="n"/>
      <c r="BY56" s="259" t="n"/>
      <c r="BZ56" s="259" t="n"/>
      <c r="CA56" s="259" t="n"/>
      <c r="CB56" s="259" t="n"/>
      <c r="CC56" s="259" t="n"/>
      <c r="CD56" s="259" t="n"/>
      <c r="CE56" s="259" t="n"/>
      <c r="CF56" s="259" t="n"/>
      <c r="CG56" s="259" t="n"/>
      <c r="CH56" s="259" t="n"/>
      <c r="CI56" s="259" t="n"/>
      <c r="CJ56" s="259" t="n"/>
      <c r="CK56" s="259" t="n"/>
      <c r="CL56" s="259" t="n"/>
      <c r="CM56" s="259" t="n"/>
      <c r="CN56" s="259" t="n"/>
      <c r="CO56" s="259" t="n"/>
      <c r="CP56" s="259" t="n"/>
      <c r="CQ56" s="259" t="n"/>
      <c r="CR56" s="259" t="n"/>
      <c r="CS56" s="259" t="n"/>
      <c r="CT56" s="259" t="n"/>
      <c r="CU56" s="259" t="n"/>
      <c r="CV56" s="259" t="n"/>
      <c r="CW56" s="259" t="n"/>
      <c r="CX56" s="259" t="n"/>
      <c r="CY56" s="259" t="n"/>
      <c r="CZ56" s="259" t="n"/>
      <c r="DA56" s="259" t="n"/>
      <c r="DB56" s="259" t="n"/>
      <c r="DC56" s="259" t="n"/>
      <c r="DD56" s="259" t="n"/>
      <c r="DE56" s="259" t="n"/>
      <c r="DF56" s="259" t="n"/>
      <c r="DG56" s="259" t="n"/>
      <c r="DH56" s="259" t="n"/>
      <c r="DI56" s="259" t="n"/>
      <c r="DJ56" s="259" t="n"/>
      <c r="DK56" s="259" t="n"/>
      <c r="DL56" s="261">
        <f>SUM(F56:DK56)</f>
        <v/>
      </c>
      <c r="DM56" s="262">
        <f>E56-DL56</f>
        <v/>
      </c>
    </row>
    <row r="57" ht="18" customHeight="1">
      <c r="A57" s="137" t="n">
        <v>57</v>
      </c>
      <c r="B57" s="256" t="n">
        <v>44771</v>
      </c>
      <c r="C57" s="139" t="inlineStr">
        <is>
          <t>SUMMIT 172161</t>
        </is>
      </c>
      <c r="D57" s="240" t="n">
        <v>44714</v>
      </c>
      <c r="E57" s="257" t="n">
        <v>35</v>
      </c>
      <c r="F57" s="258" t="n"/>
      <c r="G57" s="258" t="n"/>
      <c r="H57" s="259" t="n"/>
      <c r="I57" s="259" t="n"/>
      <c r="J57" s="259" t="n"/>
      <c r="K57" s="259" t="n"/>
      <c r="L57" s="259" t="n"/>
      <c r="M57" s="259" t="n"/>
      <c r="N57" s="259" t="n"/>
      <c r="O57" s="259" t="n"/>
      <c r="P57" s="259" t="n"/>
      <c r="Q57" s="259" t="n"/>
      <c r="R57" s="259" t="n"/>
      <c r="S57" s="259" t="n"/>
      <c r="T57" s="259" t="n"/>
      <c r="U57" s="259" t="n"/>
      <c r="V57" s="259" t="n"/>
      <c r="W57" s="259" t="n"/>
      <c r="X57" s="259" t="n"/>
      <c r="Y57" s="259" t="n"/>
      <c r="Z57" s="259" t="n"/>
      <c r="AA57" s="259" t="n"/>
      <c r="AB57" s="259" t="n"/>
      <c r="AC57" s="259" t="n"/>
      <c r="AD57" s="259" t="n"/>
      <c r="AE57" s="259" t="n"/>
      <c r="AF57" s="259" t="n"/>
      <c r="AG57" s="259" t="n"/>
      <c r="AH57" s="259" t="n"/>
      <c r="AI57" s="259" t="n"/>
      <c r="AJ57" s="259" t="n"/>
      <c r="AK57" s="259" t="n"/>
      <c r="AL57" s="259" t="n"/>
      <c r="AM57" s="259" t="n"/>
      <c r="AN57" s="259" t="n"/>
      <c r="AO57" s="260" t="n">
        <v>35</v>
      </c>
      <c r="AP57" s="259" t="n"/>
      <c r="AQ57" s="259" t="n"/>
      <c r="AR57" s="259" t="n"/>
      <c r="AS57" s="259" t="n"/>
      <c r="AT57" s="259" t="n"/>
      <c r="AU57" s="259" t="n"/>
      <c r="AV57" s="259" t="n"/>
      <c r="AW57" s="259" t="n"/>
      <c r="AX57" s="259" t="n"/>
      <c r="AY57" s="259" t="n"/>
      <c r="AZ57" s="259" t="n"/>
      <c r="BA57" s="259" t="n"/>
      <c r="BB57" s="259" t="n"/>
      <c r="BC57" s="259" t="n"/>
      <c r="BD57" s="259" t="n"/>
      <c r="BE57" s="259" t="n"/>
      <c r="BF57" s="259" t="n"/>
      <c r="BG57" s="259" t="n"/>
      <c r="BH57" s="259" t="n"/>
      <c r="BI57" s="259" t="n"/>
      <c r="BJ57" s="259" t="n"/>
      <c r="BK57" s="259" t="n"/>
      <c r="BL57" s="259" t="n"/>
      <c r="BM57" s="259" t="n"/>
      <c r="BN57" s="259" t="n"/>
      <c r="BO57" s="259" t="n"/>
      <c r="BP57" s="259" t="n"/>
      <c r="BQ57" s="259" t="n"/>
      <c r="BR57" s="259" t="n"/>
      <c r="BS57" s="259" t="n"/>
      <c r="BT57" s="259" t="n"/>
      <c r="BU57" s="259" t="n"/>
      <c r="BV57" s="259" t="n"/>
      <c r="BW57" s="259" t="n"/>
      <c r="BX57" s="259" t="n"/>
      <c r="BY57" s="259" t="n"/>
      <c r="BZ57" s="259" t="n"/>
      <c r="CA57" s="259" t="n"/>
      <c r="CB57" s="259" t="n"/>
      <c r="CC57" s="259" t="n"/>
      <c r="CD57" s="259" t="n"/>
      <c r="CE57" s="259" t="n"/>
      <c r="CF57" s="259" t="n"/>
      <c r="CG57" s="259" t="n"/>
      <c r="CH57" s="259" t="n"/>
      <c r="CI57" s="259" t="n"/>
      <c r="CJ57" s="259" t="n"/>
      <c r="CK57" s="259" t="n"/>
      <c r="CL57" s="259" t="n"/>
      <c r="CM57" s="259" t="n"/>
      <c r="CN57" s="259" t="n"/>
      <c r="CO57" s="259" t="n"/>
      <c r="CP57" s="259" t="n"/>
      <c r="CQ57" s="259" t="n"/>
      <c r="CR57" s="259" t="n"/>
      <c r="CS57" s="259" t="n"/>
      <c r="CT57" s="259" t="n"/>
      <c r="CU57" s="259" t="n"/>
      <c r="CV57" s="259" t="n"/>
      <c r="CW57" s="259" t="n"/>
      <c r="CX57" s="259" t="n"/>
      <c r="CY57" s="259" t="n"/>
      <c r="CZ57" s="259" t="n"/>
      <c r="DA57" s="259" t="n"/>
      <c r="DB57" s="259" t="n"/>
      <c r="DC57" s="259" t="n"/>
      <c r="DD57" s="259" t="n"/>
      <c r="DE57" s="259" t="n"/>
      <c r="DF57" s="259" t="n"/>
      <c r="DG57" s="259" t="n"/>
      <c r="DH57" s="259" t="n"/>
      <c r="DI57" s="259" t="n"/>
      <c r="DJ57" s="259" t="n"/>
      <c r="DK57" s="259" t="n"/>
      <c r="DL57" s="261">
        <f>SUM(F57:DK57)</f>
        <v/>
      </c>
      <c r="DM57" s="262">
        <f>E57-DL57</f>
        <v/>
      </c>
    </row>
    <row r="58" ht="18" customHeight="1">
      <c r="A58" s="137" t="n">
        <v>58</v>
      </c>
      <c r="B58" s="256" t="n">
        <v>44771</v>
      </c>
      <c r="C58" s="139" t="inlineStr">
        <is>
          <t>SUMMIT 172000</t>
        </is>
      </c>
      <c r="D58" s="240" t="n">
        <v>44705</v>
      </c>
      <c r="E58" s="257" t="n">
        <v>35</v>
      </c>
      <c r="F58" s="258" t="n"/>
      <c r="G58" s="258" t="n"/>
      <c r="H58" s="259" t="n"/>
      <c r="I58" s="259" t="n"/>
      <c r="J58" s="259" t="n"/>
      <c r="K58" s="259" t="n"/>
      <c r="L58" s="259" t="n"/>
      <c r="M58" s="259" t="n"/>
      <c r="N58" s="259" t="n"/>
      <c r="O58" s="259" t="n"/>
      <c r="P58" s="259" t="n"/>
      <c r="Q58" s="259" t="n"/>
      <c r="R58" s="259" t="n"/>
      <c r="S58" s="259" t="n"/>
      <c r="T58" s="259" t="n"/>
      <c r="U58" s="259" t="n"/>
      <c r="V58" s="259" t="n"/>
      <c r="W58" s="259" t="n"/>
      <c r="X58" s="259" t="n"/>
      <c r="Y58" s="259" t="n"/>
      <c r="Z58" s="259" t="n"/>
      <c r="AA58" s="259" t="n"/>
      <c r="AB58" s="259" t="n"/>
      <c r="AC58" s="259" t="n"/>
      <c r="AD58" s="259" t="n"/>
      <c r="AE58" s="259" t="n"/>
      <c r="AF58" s="259" t="n"/>
      <c r="AG58" s="259" t="n"/>
      <c r="AH58" s="259" t="n"/>
      <c r="AI58" s="259" t="n"/>
      <c r="AJ58" s="259" t="n"/>
      <c r="AK58" s="259" t="n"/>
      <c r="AL58" s="259" t="n"/>
      <c r="AM58" s="259" t="n"/>
      <c r="AN58" s="259" t="n"/>
      <c r="AO58" s="259" t="n"/>
      <c r="AP58" s="259" t="n"/>
      <c r="AQ58" s="259" t="n"/>
      <c r="AR58" s="259" t="n"/>
      <c r="AS58" s="259" t="n"/>
      <c r="AT58" s="259" t="n"/>
      <c r="AU58" s="259" t="n"/>
      <c r="AV58" s="260" t="n">
        <v>35</v>
      </c>
      <c r="AW58" s="259" t="n"/>
      <c r="AX58" s="259" t="n"/>
      <c r="AY58" s="259" t="n"/>
      <c r="AZ58" s="259" t="n"/>
      <c r="BA58" s="259" t="n"/>
      <c r="BB58" s="259" t="n"/>
      <c r="BC58" s="259" t="n"/>
      <c r="BD58" s="259" t="n"/>
      <c r="BE58" s="259" t="n"/>
      <c r="BF58" s="259" t="n"/>
      <c r="BG58" s="259" t="n"/>
      <c r="BH58" s="259" t="n"/>
      <c r="BI58" s="259" t="n"/>
      <c r="BJ58" s="259" t="n"/>
      <c r="BK58" s="259" t="n"/>
      <c r="BL58" s="259" t="n"/>
      <c r="BM58" s="259" t="n"/>
      <c r="BN58" s="259" t="n"/>
      <c r="BO58" s="259" t="n"/>
      <c r="BP58" s="259" t="n"/>
      <c r="BQ58" s="259" t="n"/>
      <c r="BR58" s="259" t="n"/>
      <c r="BS58" s="259" t="n"/>
      <c r="BT58" s="259" t="n"/>
      <c r="BU58" s="259" t="n"/>
      <c r="BV58" s="259" t="n"/>
      <c r="BW58" s="259" t="n"/>
      <c r="BX58" s="259" t="n"/>
      <c r="BY58" s="259" t="n"/>
      <c r="BZ58" s="259" t="n"/>
      <c r="CA58" s="259" t="n"/>
      <c r="CB58" s="259" t="n"/>
      <c r="CC58" s="259" t="n"/>
      <c r="CD58" s="259" t="n"/>
      <c r="CE58" s="259" t="n"/>
      <c r="CF58" s="259" t="n"/>
      <c r="CG58" s="259" t="n"/>
      <c r="CH58" s="259" t="n"/>
      <c r="CI58" s="259" t="n"/>
      <c r="CJ58" s="259" t="n"/>
      <c r="CK58" s="259" t="n"/>
      <c r="CL58" s="259" t="n"/>
      <c r="CM58" s="259" t="n"/>
      <c r="CN58" s="259" t="n"/>
      <c r="CO58" s="259" t="n"/>
      <c r="CP58" s="259" t="n"/>
      <c r="CQ58" s="259" t="n"/>
      <c r="CR58" s="259" t="n"/>
      <c r="CS58" s="259" t="n"/>
      <c r="CT58" s="259" t="n"/>
      <c r="CU58" s="259" t="n"/>
      <c r="CV58" s="259" t="n"/>
      <c r="CW58" s="259" t="n"/>
      <c r="CX58" s="259" t="n"/>
      <c r="CY58" s="259" t="n"/>
      <c r="CZ58" s="259" t="n"/>
      <c r="DA58" s="259" t="n"/>
      <c r="DB58" s="259" t="n"/>
      <c r="DC58" s="259" t="n"/>
      <c r="DD58" s="259" t="n"/>
      <c r="DE58" s="259" t="n"/>
      <c r="DF58" s="259" t="n"/>
      <c r="DG58" s="259" t="n"/>
      <c r="DH58" s="259" t="n"/>
      <c r="DI58" s="259" t="n"/>
      <c r="DJ58" s="259" t="n"/>
      <c r="DK58" s="259" t="n"/>
      <c r="DL58" s="261">
        <f>SUM(F58:DK58)</f>
        <v/>
      </c>
      <c r="DM58" s="262">
        <f>E58-DL58</f>
        <v/>
      </c>
    </row>
    <row r="59" ht="18" customHeight="1">
      <c r="A59" s="137" t="n">
        <v>59</v>
      </c>
      <c r="B59" s="256" t="n"/>
      <c r="C59" s="139" t="n"/>
      <c r="D59" s="240" t="n"/>
      <c r="E59" s="257" t="n"/>
      <c r="F59" s="258" t="n"/>
      <c r="G59" s="258" t="n"/>
      <c r="H59" s="259" t="n"/>
      <c r="I59" s="259" t="n"/>
      <c r="J59" s="259" t="n"/>
      <c r="K59" s="259" t="n"/>
      <c r="L59" s="259" t="n"/>
      <c r="M59" s="259" t="n"/>
      <c r="N59" s="259" t="n"/>
      <c r="O59" s="259" t="n"/>
      <c r="P59" s="259" t="n"/>
      <c r="Q59" s="259" t="n"/>
      <c r="R59" s="259" t="n"/>
      <c r="S59" s="259" t="n"/>
      <c r="T59" s="259" t="n"/>
      <c r="U59" s="259" t="n"/>
      <c r="V59" s="259" t="n"/>
      <c r="W59" s="259" t="n"/>
      <c r="X59" s="259" t="n"/>
      <c r="Y59" s="259" t="n"/>
      <c r="Z59" s="259" t="n"/>
      <c r="AA59" s="259" t="n"/>
      <c r="AB59" s="259" t="n"/>
      <c r="AC59" s="259" t="n"/>
      <c r="AD59" s="259" t="n"/>
      <c r="AE59" s="259" t="n"/>
      <c r="AF59" s="259" t="n"/>
      <c r="AG59" s="259" t="n"/>
      <c r="AH59" s="259" t="n"/>
      <c r="AI59" s="259" t="n"/>
      <c r="AJ59" s="259" t="n"/>
      <c r="AK59" s="259" t="n"/>
      <c r="AL59" s="259" t="n"/>
      <c r="AM59" s="259" t="n"/>
      <c r="AN59" s="259" t="n"/>
      <c r="AO59" s="259" t="n"/>
      <c r="AP59" s="259" t="n"/>
      <c r="AQ59" s="259" t="n"/>
      <c r="AR59" s="259" t="n"/>
      <c r="AS59" s="259" t="n"/>
      <c r="AT59" s="259" t="n"/>
      <c r="AU59" s="259" t="n"/>
      <c r="AV59" s="259" t="n"/>
      <c r="AW59" s="259" t="n"/>
      <c r="AX59" s="259" t="n"/>
      <c r="AY59" s="259" t="n"/>
      <c r="AZ59" s="259" t="n"/>
      <c r="BA59" s="259" t="n"/>
      <c r="BB59" s="259" t="n"/>
      <c r="BC59" s="259" t="n"/>
      <c r="BD59" s="259" t="n"/>
      <c r="BE59" s="259" t="n"/>
      <c r="BF59" s="259" t="n"/>
      <c r="BG59" s="259" t="n"/>
      <c r="BH59" s="259" t="n"/>
      <c r="BI59" s="259" t="n"/>
      <c r="BJ59" s="259" t="n"/>
      <c r="BK59" s="259" t="n"/>
      <c r="BL59" s="259" t="n"/>
      <c r="BM59" s="259" t="n"/>
      <c r="BN59" s="259" t="n"/>
      <c r="BO59" s="259" t="n"/>
      <c r="BP59" s="259" t="n"/>
      <c r="BQ59" s="259" t="n"/>
      <c r="BR59" s="259" t="n"/>
      <c r="BS59" s="259" t="n"/>
      <c r="BT59" s="259" t="n"/>
      <c r="BU59" s="259" t="n"/>
      <c r="BV59" s="259" t="n"/>
      <c r="BW59" s="259" t="n"/>
      <c r="BX59" s="259" t="n"/>
      <c r="BY59" s="259" t="n"/>
      <c r="BZ59" s="259" t="n"/>
      <c r="CA59" s="259" t="n"/>
      <c r="CB59" s="259" t="n"/>
      <c r="CC59" s="259" t="n"/>
      <c r="CD59" s="259" t="n"/>
      <c r="CE59" s="259" t="n"/>
      <c r="CF59" s="259" t="n"/>
      <c r="CG59" s="259" t="n"/>
      <c r="CH59" s="259" t="n"/>
      <c r="CI59" s="259" t="n"/>
      <c r="CJ59" s="259" t="n"/>
      <c r="CK59" s="259" t="n"/>
      <c r="CL59" s="259" t="n"/>
      <c r="CM59" s="259" t="n"/>
      <c r="CN59" s="259" t="n"/>
      <c r="CO59" s="259" t="n"/>
      <c r="CP59" s="259" t="n"/>
      <c r="CQ59" s="259" t="n"/>
      <c r="CR59" s="259" t="n"/>
      <c r="CS59" s="259" t="n"/>
      <c r="CT59" s="259" t="n"/>
      <c r="CU59" s="259" t="n"/>
      <c r="CV59" s="259" t="n"/>
      <c r="CW59" s="259" t="n"/>
      <c r="CX59" s="259" t="n"/>
      <c r="CY59" s="259" t="n"/>
      <c r="CZ59" s="259" t="n"/>
      <c r="DA59" s="259" t="n"/>
      <c r="DB59" s="259" t="n"/>
      <c r="DC59" s="259" t="n"/>
      <c r="DD59" s="259" t="n"/>
      <c r="DE59" s="259" t="n"/>
      <c r="DF59" s="259" t="n"/>
      <c r="DG59" s="259" t="n"/>
      <c r="DH59" s="259" t="n"/>
      <c r="DI59" s="259" t="n"/>
      <c r="DJ59" s="259" t="n"/>
      <c r="DK59" s="259" t="n"/>
      <c r="DL59" s="261">
        <f>SUM(F59:DK59)</f>
        <v/>
      </c>
      <c r="DM59" s="262">
        <f>E59-DL59</f>
        <v/>
      </c>
    </row>
    <row r="60">
      <c r="A60" s="137" t="n">
        <v>60</v>
      </c>
      <c r="B60" s="256" t="n"/>
      <c r="C60" s="146" t="n"/>
      <c r="D60" s="240" t="n"/>
      <c r="E60" s="257" t="n"/>
      <c r="F60" s="258" t="n"/>
      <c r="G60" s="258" t="n"/>
      <c r="H60" s="259" t="n"/>
      <c r="I60" s="259" t="n"/>
      <c r="J60" s="259" t="n"/>
      <c r="K60" s="259" t="n"/>
      <c r="L60" s="259" t="n"/>
      <c r="M60" s="259" t="n"/>
      <c r="N60" s="259" t="n"/>
      <c r="O60" s="259" t="n"/>
      <c r="P60" s="259" t="n"/>
      <c r="Q60" s="259" t="n"/>
      <c r="R60" s="259" t="n"/>
      <c r="S60" s="259" t="n"/>
      <c r="T60" s="259" t="n"/>
      <c r="U60" s="259" t="n"/>
      <c r="V60" s="259" t="n"/>
      <c r="W60" s="259" t="n"/>
      <c r="X60" s="259" t="n"/>
      <c r="Y60" s="259" t="n"/>
      <c r="Z60" s="259" t="n"/>
      <c r="AA60" s="259" t="n"/>
      <c r="AB60" s="259" t="n"/>
      <c r="AC60" s="259" t="n"/>
      <c r="AD60" s="259" t="n"/>
      <c r="AE60" s="259" t="n"/>
      <c r="AF60" s="259" t="n"/>
      <c r="AG60" s="259" t="n"/>
      <c r="AH60" s="259" t="n"/>
      <c r="AI60" s="259" t="n"/>
      <c r="AJ60" s="259" t="n"/>
      <c r="AK60" s="259" t="n"/>
      <c r="AL60" s="259" t="n"/>
      <c r="AM60" s="259" t="n"/>
      <c r="AN60" s="259" t="n"/>
      <c r="AO60" s="259" t="n"/>
      <c r="AP60" s="259" t="n"/>
      <c r="AQ60" s="259" t="n"/>
      <c r="AR60" s="259" t="n"/>
      <c r="AS60" s="259" t="n"/>
      <c r="AT60" s="259" t="n"/>
      <c r="AU60" s="259" t="n"/>
      <c r="AV60" s="259" t="n"/>
      <c r="AW60" s="259" t="n"/>
      <c r="AX60" s="259" t="n"/>
      <c r="AY60" s="259" t="n"/>
      <c r="AZ60" s="259" t="n"/>
      <c r="BA60" s="259" t="n"/>
      <c r="BB60" s="259" t="n"/>
      <c r="BC60" s="259" t="n"/>
      <c r="BD60" s="259" t="n"/>
      <c r="BE60" s="259" t="n"/>
      <c r="BF60" s="259" t="n"/>
      <c r="BG60" s="259" t="n"/>
      <c r="BH60" s="259" t="n"/>
      <c r="BI60" s="259" t="n"/>
      <c r="BJ60" s="259" t="n"/>
      <c r="BK60" s="259" t="n"/>
      <c r="BL60" s="259" t="n"/>
      <c r="BM60" s="259" t="n"/>
      <c r="BN60" s="259" t="n"/>
      <c r="BO60" s="259" t="n"/>
      <c r="BP60" s="259" t="n"/>
      <c r="BQ60" s="259" t="n"/>
      <c r="BR60" s="259" t="n"/>
      <c r="BS60" s="259" t="n"/>
      <c r="BT60" s="259" t="n"/>
      <c r="BU60" s="259" t="n"/>
      <c r="BV60" s="259" t="n"/>
      <c r="BW60" s="259" t="n"/>
      <c r="BX60" s="259" t="n"/>
      <c r="BY60" s="259" t="n"/>
      <c r="BZ60" s="259" t="n"/>
      <c r="CA60" s="259" t="n"/>
      <c r="CB60" s="259" t="n"/>
      <c r="CC60" s="259" t="n"/>
      <c r="CD60" s="259" t="n"/>
      <c r="CE60" s="259" t="n"/>
      <c r="CF60" s="259" t="n"/>
      <c r="CG60" s="259" t="n"/>
      <c r="CH60" s="259" t="n"/>
      <c r="CI60" s="259" t="n"/>
      <c r="CJ60" s="259" t="n"/>
      <c r="CK60" s="259" t="n"/>
      <c r="CL60" s="259" t="n"/>
      <c r="CM60" s="259" t="n"/>
      <c r="CN60" s="259" t="n"/>
      <c r="CO60" s="259" t="n"/>
      <c r="CP60" s="259" t="n"/>
      <c r="CQ60" s="259" t="n"/>
      <c r="CR60" s="259" t="n"/>
      <c r="CS60" s="259" t="n"/>
      <c r="CT60" s="259" t="n"/>
      <c r="CU60" s="259" t="n"/>
      <c r="CV60" s="259" t="n"/>
      <c r="CW60" s="259" t="n"/>
      <c r="CX60" s="259" t="n"/>
      <c r="CY60" s="259" t="n"/>
      <c r="CZ60" s="259" t="n"/>
      <c r="DA60" s="259" t="n"/>
      <c r="DB60" s="259" t="n"/>
      <c r="DC60" s="259" t="n"/>
      <c r="DD60" s="259" t="n"/>
      <c r="DE60" s="259" t="n"/>
      <c r="DF60" s="259" t="n"/>
      <c r="DG60" s="259" t="n"/>
      <c r="DH60" s="259" t="n"/>
      <c r="DI60" s="259" t="n"/>
      <c r="DJ60" s="259" t="n"/>
      <c r="DK60" s="259" t="n"/>
      <c r="DL60" s="261">
        <f>SUM(F60:DK60)</f>
        <v/>
      </c>
      <c r="DM60" s="262">
        <f>E60-DL60</f>
        <v/>
      </c>
    </row>
    <row r="61" ht="18" customHeight="1">
      <c r="A61" s="137" t="n">
        <v>61</v>
      </c>
      <c r="B61" s="256" t="n"/>
      <c r="C61" s="139" t="n"/>
      <c r="D61" s="240" t="n"/>
      <c r="E61" s="257" t="n"/>
      <c r="F61" s="258" t="n"/>
      <c r="G61" s="258" t="n"/>
      <c r="H61" s="259" t="n"/>
      <c r="I61" s="259" t="n"/>
      <c r="J61" s="259" t="n"/>
      <c r="K61" s="259" t="n"/>
      <c r="L61" s="259" t="n"/>
      <c r="M61" s="259" t="n"/>
      <c r="N61" s="259" t="n"/>
      <c r="O61" s="259" t="n"/>
      <c r="P61" s="259" t="n"/>
      <c r="Q61" s="259" t="n"/>
      <c r="R61" s="259" t="n"/>
      <c r="S61" s="259" t="n"/>
      <c r="T61" s="259" t="n"/>
      <c r="U61" s="259" t="n"/>
      <c r="V61" s="259" t="n"/>
      <c r="W61" s="259" t="n"/>
      <c r="X61" s="259" t="n"/>
      <c r="Y61" s="259" t="n"/>
      <c r="Z61" s="259" t="n"/>
      <c r="AA61" s="259" t="n"/>
      <c r="AB61" s="259" t="n"/>
      <c r="AC61" s="259" t="n"/>
      <c r="AD61" s="259" t="n"/>
      <c r="AE61" s="259" t="n"/>
      <c r="AF61" s="259" t="n"/>
      <c r="AG61" s="259" t="n"/>
      <c r="AH61" s="259" t="n"/>
      <c r="AI61" s="259" t="n"/>
      <c r="AJ61" s="259" t="n"/>
      <c r="AK61" s="259" t="n"/>
      <c r="AL61" s="259" t="n"/>
      <c r="AM61" s="259" t="n"/>
      <c r="AN61" s="259" t="n"/>
      <c r="AO61" s="259" t="n"/>
      <c r="AP61" s="259" t="n"/>
      <c r="AQ61" s="259" t="n"/>
      <c r="AR61" s="259" t="n"/>
      <c r="AS61" s="259" t="n"/>
      <c r="AT61" s="259" t="n"/>
      <c r="AU61" s="259" t="n"/>
      <c r="AV61" s="259" t="n"/>
      <c r="AW61" s="259" t="n"/>
      <c r="AX61" s="259" t="n"/>
      <c r="AY61" s="259" t="n"/>
      <c r="AZ61" s="259" t="n"/>
      <c r="BA61" s="259" t="n"/>
      <c r="BB61" s="259" t="n"/>
      <c r="BC61" s="259" t="n"/>
      <c r="BD61" s="259" t="n"/>
      <c r="BE61" s="259" t="n"/>
      <c r="BF61" s="259" t="n"/>
      <c r="BG61" s="259" t="n"/>
      <c r="BH61" s="259" t="n"/>
      <c r="BI61" s="259" t="n"/>
      <c r="BJ61" s="259" t="n"/>
      <c r="BK61" s="259" t="n"/>
      <c r="BL61" s="259" t="n"/>
      <c r="BM61" s="259" t="n"/>
      <c r="BN61" s="259" t="n"/>
      <c r="BO61" s="259" t="n"/>
      <c r="BP61" s="259" t="n"/>
      <c r="BQ61" s="259" t="n"/>
      <c r="BR61" s="259" t="n"/>
      <c r="BS61" s="259" t="n"/>
      <c r="BT61" s="259" t="n"/>
      <c r="BU61" s="259" t="n"/>
      <c r="BV61" s="259" t="n"/>
      <c r="BW61" s="259" t="n"/>
      <c r="BX61" s="259" t="n"/>
      <c r="BY61" s="259" t="n"/>
      <c r="BZ61" s="259" t="n"/>
      <c r="CA61" s="259" t="n"/>
      <c r="CB61" s="259" t="n"/>
      <c r="CC61" s="259" t="n"/>
      <c r="CD61" s="259" t="n"/>
      <c r="CE61" s="259" t="n"/>
      <c r="CF61" s="259" t="n"/>
      <c r="CG61" s="259" t="n"/>
      <c r="CH61" s="259" t="n"/>
      <c r="CI61" s="259" t="n"/>
      <c r="CJ61" s="259" t="n"/>
      <c r="CK61" s="259" t="n"/>
      <c r="CL61" s="259" t="n"/>
      <c r="CM61" s="259" t="n"/>
      <c r="CN61" s="259" t="n"/>
      <c r="CO61" s="259" t="n"/>
      <c r="CP61" s="259" t="n"/>
      <c r="CQ61" s="259" t="n"/>
      <c r="CR61" s="259" t="n"/>
      <c r="CS61" s="259" t="n"/>
      <c r="CT61" s="259" t="n"/>
      <c r="CU61" s="259" t="n"/>
      <c r="CV61" s="259" t="n"/>
      <c r="CW61" s="259" t="n"/>
      <c r="CX61" s="259" t="n"/>
      <c r="CY61" s="259" t="n"/>
      <c r="CZ61" s="259" t="n"/>
      <c r="DA61" s="259" t="n"/>
      <c r="DB61" s="259" t="n"/>
      <c r="DC61" s="259" t="n"/>
      <c r="DD61" s="259" t="n"/>
      <c r="DE61" s="259" t="n"/>
      <c r="DF61" s="259" t="n"/>
      <c r="DG61" s="259" t="n"/>
      <c r="DH61" s="259" t="n"/>
      <c r="DI61" s="259" t="n"/>
      <c r="DJ61" s="259" t="n"/>
      <c r="DK61" s="259" t="n"/>
      <c r="DL61" s="261">
        <f>SUM(F61:DK61)</f>
        <v/>
      </c>
      <c r="DM61" s="262">
        <f>E61-DL61</f>
        <v/>
      </c>
    </row>
    <row r="62" ht="18" customHeight="1">
      <c r="A62" s="137" t="n">
        <v>62</v>
      </c>
      <c r="B62" s="256" t="n"/>
      <c r="C62" s="139" t="n"/>
      <c r="D62" s="240" t="n"/>
      <c r="E62" s="257" t="n"/>
      <c r="F62" s="258" t="n"/>
      <c r="G62" s="258" t="n"/>
      <c r="H62" s="259" t="n"/>
      <c r="I62" s="259" t="n"/>
      <c r="J62" s="259" t="n"/>
      <c r="K62" s="259" t="n"/>
      <c r="L62" s="259" t="n"/>
      <c r="M62" s="259" t="n"/>
      <c r="N62" s="259" t="n"/>
      <c r="O62" s="259" t="n"/>
      <c r="P62" s="259" t="n"/>
      <c r="Q62" s="259" t="n"/>
      <c r="R62" s="259" t="n"/>
      <c r="S62" s="259" t="n"/>
      <c r="T62" s="259" t="n"/>
      <c r="U62" s="259" t="n"/>
      <c r="V62" s="259" t="n"/>
      <c r="W62" s="259" t="n"/>
      <c r="X62" s="259" t="n"/>
      <c r="Y62" s="259" t="n"/>
      <c r="Z62" s="259" t="n"/>
      <c r="AA62" s="259" t="n"/>
      <c r="AB62" s="259" t="n"/>
      <c r="AC62" s="259" t="n"/>
      <c r="AD62" s="259" t="n"/>
      <c r="AE62" s="259" t="n"/>
      <c r="AF62" s="259" t="n"/>
      <c r="AG62" s="259" t="n"/>
      <c r="AH62" s="259" t="n"/>
      <c r="AI62" s="259" t="n"/>
      <c r="AJ62" s="259" t="n"/>
      <c r="AK62" s="259" t="n"/>
      <c r="AL62" s="259" t="n"/>
      <c r="AM62" s="259" t="n"/>
      <c r="AN62" s="259" t="n"/>
      <c r="AO62" s="259" t="n"/>
      <c r="AP62" s="259" t="n"/>
      <c r="AQ62" s="259" t="n"/>
      <c r="AR62" s="259" t="n"/>
      <c r="AS62" s="259" t="n"/>
      <c r="AT62" s="259" t="n"/>
      <c r="AU62" s="259" t="n"/>
      <c r="AV62" s="259" t="n"/>
      <c r="AW62" s="259" t="n"/>
      <c r="AX62" s="259" t="n"/>
      <c r="AY62" s="259" t="n"/>
      <c r="AZ62" s="259" t="n"/>
      <c r="BA62" s="259" t="n"/>
      <c r="BB62" s="259" t="n"/>
      <c r="BC62" s="259" t="n"/>
      <c r="BD62" s="259" t="n"/>
      <c r="BE62" s="259" t="n"/>
      <c r="BF62" s="259" t="n"/>
      <c r="BG62" s="259" t="n"/>
      <c r="BH62" s="259" t="n"/>
      <c r="BI62" s="259" t="n"/>
      <c r="BJ62" s="259" t="n"/>
      <c r="BK62" s="259" t="n"/>
      <c r="BL62" s="259" t="n"/>
      <c r="BM62" s="259" t="n"/>
      <c r="BN62" s="259" t="n"/>
      <c r="BO62" s="259" t="n"/>
      <c r="BP62" s="259" t="n"/>
      <c r="BQ62" s="259" t="n"/>
      <c r="BR62" s="259" t="n"/>
      <c r="BS62" s="259" t="n"/>
      <c r="BT62" s="259" t="n"/>
      <c r="BU62" s="259" t="n"/>
      <c r="BV62" s="259" t="n"/>
      <c r="BW62" s="259" t="n"/>
      <c r="BX62" s="259" t="n"/>
      <c r="BY62" s="259" t="n"/>
      <c r="BZ62" s="259" t="n"/>
      <c r="CA62" s="259" t="n"/>
      <c r="CB62" s="259" t="n"/>
      <c r="CC62" s="259" t="n"/>
      <c r="CD62" s="259" t="n"/>
      <c r="CE62" s="259" t="n"/>
      <c r="CF62" s="259" t="n"/>
      <c r="CG62" s="259" t="n"/>
      <c r="CH62" s="259" t="n"/>
      <c r="CI62" s="259" t="n"/>
      <c r="CJ62" s="259" t="n"/>
      <c r="CK62" s="259" t="n"/>
      <c r="CL62" s="259" t="n"/>
      <c r="CM62" s="259" t="n"/>
      <c r="CN62" s="259" t="n"/>
      <c r="CO62" s="259" t="n"/>
      <c r="CP62" s="259" t="n"/>
      <c r="CQ62" s="259" t="n"/>
      <c r="CR62" s="259" t="n"/>
      <c r="CS62" s="259" t="n"/>
      <c r="CT62" s="259" t="n"/>
      <c r="CU62" s="259" t="n"/>
      <c r="CV62" s="259" t="n"/>
      <c r="CW62" s="259" t="n"/>
      <c r="CX62" s="259" t="n"/>
      <c r="CY62" s="259" t="n"/>
      <c r="CZ62" s="259" t="n"/>
      <c r="DA62" s="259" t="n"/>
      <c r="DB62" s="259" t="n"/>
      <c r="DC62" s="259" t="n"/>
      <c r="DD62" s="259" t="n"/>
      <c r="DE62" s="259" t="n"/>
      <c r="DF62" s="259" t="n"/>
      <c r="DG62" s="259" t="n"/>
      <c r="DH62" s="259" t="n"/>
      <c r="DI62" s="259" t="n"/>
      <c r="DJ62" s="259" t="n"/>
      <c r="DK62" s="259" t="n"/>
      <c r="DL62" s="261">
        <f>SUM(F62:DK62)</f>
        <v/>
      </c>
      <c r="DM62" s="262">
        <f>E62-DL62</f>
        <v/>
      </c>
    </row>
    <row r="63" ht="18" customHeight="1">
      <c r="A63" s="137" t="n">
        <v>63</v>
      </c>
      <c r="B63" s="256" t="n"/>
      <c r="C63" s="139" t="n"/>
      <c r="D63" s="240" t="n"/>
      <c r="E63" s="257" t="n"/>
      <c r="F63" s="258" t="n"/>
      <c r="G63" s="258" t="n"/>
      <c r="H63" s="259" t="n"/>
      <c r="I63" s="259" t="n"/>
      <c r="J63" s="259" t="n"/>
      <c r="K63" s="259" t="n"/>
      <c r="L63" s="259" t="n"/>
      <c r="M63" s="259" t="n"/>
      <c r="N63" s="259" t="n"/>
      <c r="O63" s="259" t="n"/>
      <c r="P63" s="259" t="n"/>
      <c r="Q63" s="259" t="n"/>
      <c r="R63" s="259" t="n"/>
      <c r="S63" s="259" t="n"/>
      <c r="T63" s="259" t="n"/>
      <c r="U63" s="259" t="n"/>
      <c r="V63" s="259" t="n"/>
      <c r="W63" s="259" t="n"/>
      <c r="X63" s="259" t="n"/>
      <c r="Y63" s="259" t="n"/>
      <c r="Z63" s="259" t="n"/>
      <c r="AA63" s="259" t="n"/>
      <c r="AB63" s="259" t="n"/>
      <c r="AC63" s="259" t="n"/>
      <c r="AD63" s="259" t="n"/>
      <c r="AE63" s="259" t="n"/>
      <c r="AF63" s="259" t="n"/>
      <c r="AG63" s="259" t="n"/>
      <c r="AH63" s="259" t="n"/>
      <c r="AI63" s="259" t="n"/>
      <c r="AJ63" s="259" t="n"/>
      <c r="AK63" s="259" t="n"/>
      <c r="AL63" s="259" t="n"/>
      <c r="AM63" s="259" t="n"/>
      <c r="AN63" s="259" t="n"/>
      <c r="AO63" s="259" t="n"/>
      <c r="AP63" s="259" t="n"/>
      <c r="AQ63" s="259" t="n"/>
      <c r="AR63" s="259" t="n"/>
      <c r="AS63" s="259" t="n"/>
      <c r="AT63" s="259" t="n"/>
      <c r="AU63" s="259" t="n"/>
      <c r="AV63" s="259" t="n"/>
      <c r="AW63" s="259" t="n"/>
      <c r="AX63" s="259" t="n"/>
      <c r="AY63" s="259" t="n"/>
      <c r="AZ63" s="259" t="n"/>
      <c r="BA63" s="259" t="n"/>
      <c r="BB63" s="259" t="n"/>
      <c r="BC63" s="259" t="n"/>
      <c r="BD63" s="259" t="n"/>
      <c r="BE63" s="259" t="n"/>
      <c r="BF63" s="259" t="n"/>
      <c r="BG63" s="259" t="n"/>
      <c r="BH63" s="259" t="n"/>
      <c r="BI63" s="259" t="n"/>
      <c r="BJ63" s="259" t="n"/>
      <c r="BK63" s="259" t="n"/>
      <c r="BL63" s="259" t="n"/>
      <c r="BM63" s="259" t="n"/>
      <c r="BN63" s="259" t="n"/>
      <c r="BO63" s="259" t="n"/>
      <c r="BP63" s="259" t="n"/>
      <c r="BQ63" s="259" t="n"/>
      <c r="BR63" s="259" t="n"/>
      <c r="BS63" s="259" t="n"/>
      <c r="BT63" s="259" t="n"/>
      <c r="BU63" s="259" t="n"/>
      <c r="BV63" s="259" t="n"/>
      <c r="BW63" s="259" t="n"/>
      <c r="BX63" s="259" t="n"/>
      <c r="BY63" s="259" t="n"/>
      <c r="BZ63" s="259" t="n"/>
      <c r="CA63" s="259" t="n"/>
      <c r="CB63" s="259" t="n"/>
      <c r="CC63" s="259" t="n"/>
      <c r="CD63" s="259" t="n"/>
      <c r="CE63" s="259" t="n"/>
      <c r="CF63" s="259" t="n"/>
      <c r="CG63" s="259" t="n"/>
      <c r="CH63" s="259" t="n"/>
      <c r="CI63" s="259" t="n"/>
      <c r="CJ63" s="259" t="n"/>
      <c r="CK63" s="259" t="n"/>
      <c r="CL63" s="259" t="n"/>
      <c r="CM63" s="259" t="n"/>
      <c r="CN63" s="259" t="n"/>
      <c r="CO63" s="259" t="n"/>
      <c r="CP63" s="259" t="n"/>
      <c r="CQ63" s="259" t="n"/>
      <c r="CR63" s="259" t="n"/>
      <c r="CS63" s="259" t="n"/>
      <c r="CT63" s="259" t="n"/>
      <c r="CU63" s="259" t="n"/>
      <c r="CV63" s="259" t="n"/>
      <c r="CW63" s="259" t="n"/>
      <c r="CX63" s="259" t="n"/>
      <c r="CY63" s="259" t="n"/>
      <c r="CZ63" s="259" t="n"/>
      <c r="DA63" s="259" t="n"/>
      <c r="DB63" s="259" t="n"/>
      <c r="DC63" s="259" t="n"/>
      <c r="DD63" s="259" t="n"/>
      <c r="DE63" s="259" t="n"/>
      <c r="DF63" s="259" t="n"/>
      <c r="DG63" s="259" t="n"/>
      <c r="DH63" s="259" t="n"/>
      <c r="DI63" s="259" t="n"/>
      <c r="DJ63" s="259" t="n"/>
      <c r="DK63" s="259" t="n"/>
      <c r="DL63" s="261">
        <f>SUM(F63:DK63)</f>
        <v/>
      </c>
      <c r="DM63" s="262">
        <f>E63-DL63</f>
        <v/>
      </c>
    </row>
    <row r="64" ht="18" customHeight="1">
      <c r="A64" s="137" t="n">
        <v>64</v>
      </c>
      <c r="B64" s="256" t="n"/>
      <c r="C64" s="139" t="n"/>
      <c r="D64" s="240" t="n"/>
      <c r="E64" s="257" t="n"/>
      <c r="F64" s="258" t="n"/>
      <c r="G64" s="258" t="n"/>
      <c r="H64" s="259" t="n"/>
      <c r="I64" s="259" t="n"/>
      <c r="J64" s="259" t="n"/>
      <c r="K64" s="259" t="n"/>
      <c r="L64" s="259" t="n"/>
      <c r="M64" s="259" t="n"/>
      <c r="N64" s="259" t="n"/>
      <c r="O64" s="259" t="n"/>
      <c r="P64" s="259" t="n"/>
      <c r="Q64" s="259" t="n"/>
      <c r="R64" s="259" t="n"/>
      <c r="S64" s="259" t="n"/>
      <c r="T64" s="259" t="n"/>
      <c r="U64" s="259" t="n"/>
      <c r="V64" s="259" t="n"/>
      <c r="W64" s="259" t="n"/>
      <c r="X64" s="259" t="n"/>
      <c r="Y64" s="259" t="n"/>
      <c r="Z64" s="259" t="n"/>
      <c r="AA64" s="259" t="n"/>
      <c r="AB64" s="259" t="n"/>
      <c r="AC64" s="259" t="n"/>
      <c r="AD64" s="259" t="n"/>
      <c r="AE64" s="259" t="n"/>
      <c r="AF64" s="259" t="n"/>
      <c r="AG64" s="259" t="n"/>
      <c r="AH64" s="259" t="n"/>
      <c r="AI64" s="259" t="n"/>
      <c r="AJ64" s="259" t="n"/>
      <c r="AK64" s="259" t="n"/>
      <c r="AL64" s="259" t="n"/>
      <c r="AM64" s="259" t="n"/>
      <c r="AN64" s="259" t="n"/>
      <c r="AO64" s="259" t="n"/>
      <c r="AP64" s="259" t="n"/>
      <c r="AQ64" s="259" t="n"/>
      <c r="AR64" s="259" t="n"/>
      <c r="AS64" s="259" t="n"/>
      <c r="AT64" s="259" t="n"/>
      <c r="AU64" s="259" t="n"/>
      <c r="AV64" s="259" t="n"/>
      <c r="AW64" s="259" t="n"/>
      <c r="AX64" s="259" t="n"/>
      <c r="AY64" s="259" t="n"/>
      <c r="AZ64" s="259" t="n"/>
      <c r="BA64" s="259" t="n"/>
      <c r="BB64" s="259" t="n"/>
      <c r="BC64" s="259" t="n"/>
      <c r="BD64" s="259" t="n"/>
      <c r="BE64" s="259" t="n"/>
      <c r="BF64" s="259" t="n"/>
      <c r="BG64" s="259" t="n"/>
      <c r="BH64" s="259" t="n"/>
      <c r="BI64" s="259" t="n"/>
      <c r="BJ64" s="259" t="n"/>
      <c r="BK64" s="259" t="n"/>
      <c r="BL64" s="259" t="n"/>
      <c r="BM64" s="259" t="n"/>
      <c r="BN64" s="259" t="n"/>
      <c r="BO64" s="259" t="n"/>
      <c r="BP64" s="259" t="n"/>
      <c r="BQ64" s="259" t="n"/>
      <c r="BR64" s="259" t="n"/>
      <c r="BS64" s="259" t="n"/>
      <c r="BT64" s="259" t="n"/>
      <c r="BU64" s="259" t="n"/>
      <c r="BV64" s="259" t="n"/>
      <c r="BW64" s="259" t="n"/>
      <c r="BX64" s="259" t="n"/>
      <c r="BY64" s="259" t="n"/>
      <c r="BZ64" s="259" t="n"/>
      <c r="CA64" s="259" t="n"/>
      <c r="CB64" s="259" t="n"/>
      <c r="CC64" s="259" t="n"/>
      <c r="CD64" s="259" t="n"/>
      <c r="CE64" s="259" t="n"/>
      <c r="CF64" s="259" t="n"/>
      <c r="CG64" s="259" t="n"/>
      <c r="CH64" s="259" t="n"/>
      <c r="CI64" s="259" t="n"/>
      <c r="CJ64" s="259" t="n"/>
      <c r="CK64" s="259" t="n"/>
      <c r="CL64" s="259" t="n"/>
      <c r="CM64" s="259" t="n"/>
      <c r="CN64" s="259" t="n"/>
      <c r="CO64" s="259" t="n"/>
      <c r="CP64" s="259" t="n"/>
      <c r="CQ64" s="259" t="n"/>
      <c r="CR64" s="259" t="n"/>
      <c r="CS64" s="259" t="n"/>
      <c r="CT64" s="259" t="n"/>
      <c r="CU64" s="259" t="n"/>
      <c r="CV64" s="259" t="n"/>
      <c r="CW64" s="259" t="n"/>
      <c r="CX64" s="259" t="n"/>
      <c r="CY64" s="259" t="n"/>
      <c r="CZ64" s="259" t="n"/>
      <c r="DA64" s="259" t="n"/>
      <c r="DB64" s="259" t="n"/>
      <c r="DC64" s="259" t="n"/>
      <c r="DD64" s="259" t="n"/>
      <c r="DE64" s="259" t="n"/>
      <c r="DF64" s="259" t="n"/>
      <c r="DG64" s="259" t="n"/>
      <c r="DH64" s="259" t="n"/>
      <c r="DI64" s="259" t="n"/>
      <c r="DJ64" s="259" t="n"/>
      <c r="DK64" s="259" t="n"/>
      <c r="DL64" s="261">
        <f>SUM(F64:DK64)</f>
        <v/>
      </c>
      <c r="DM64" s="262">
        <f>E64-DL64</f>
        <v/>
      </c>
    </row>
    <row r="65" ht="18" customHeight="1">
      <c r="A65" s="137" t="n">
        <v>65</v>
      </c>
      <c r="B65" s="256" t="n"/>
      <c r="C65" s="139" t="n"/>
      <c r="D65" s="240" t="n"/>
      <c r="E65" s="257" t="n"/>
      <c r="F65" s="258" t="n"/>
      <c r="G65" s="258" t="n"/>
      <c r="H65" s="259" t="n"/>
      <c r="I65" s="259" t="n"/>
      <c r="J65" s="259" t="n"/>
      <c r="K65" s="259" t="n"/>
      <c r="L65" s="259" t="n"/>
      <c r="M65" s="259" t="n"/>
      <c r="N65" s="259" t="n"/>
      <c r="O65" s="259" t="n"/>
      <c r="P65" s="259" t="n"/>
      <c r="Q65" s="259" t="n"/>
      <c r="R65" s="259" t="n"/>
      <c r="S65" s="259" t="n"/>
      <c r="T65" s="259" t="n"/>
      <c r="U65" s="259" t="n"/>
      <c r="V65" s="259" t="n"/>
      <c r="W65" s="259" t="n"/>
      <c r="X65" s="259" t="n"/>
      <c r="Y65" s="259" t="n"/>
      <c r="Z65" s="259" t="n"/>
      <c r="AA65" s="259" t="n"/>
      <c r="AB65" s="259" t="n"/>
      <c r="AC65" s="259" t="n"/>
      <c r="AD65" s="259" t="n"/>
      <c r="AE65" s="259" t="n"/>
      <c r="AF65" s="259" t="n"/>
      <c r="AG65" s="259" t="n"/>
      <c r="AH65" s="259" t="n"/>
      <c r="AI65" s="259" t="n"/>
      <c r="AJ65" s="259" t="n"/>
      <c r="AK65" s="259" t="n"/>
      <c r="AL65" s="259" t="n"/>
      <c r="AM65" s="259" t="n"/>
      <c r="AN65" s="259" t="n"/>
      <c r="AO65" s="259" t="n"/>
      <c r="AP65" s="259" t="n"/>
      <c r="AQ65" s="259" t="n"/>
      <c r="AR65" s="259" t="n"/>
      <c r="AS65" s="259" t="n"/>
      <c r="AT65" s="259" t="n"/>
      <c r="AU65" s="259" t="n"/>
      <c r="AV65" s="259" t="n"/>
      <c r="AW65" s="259" t="n"/>
      <c r="AX65" s="259" t="n"/>
      <c r="AY65" s="259" t="n"/>
      <c r="AZ65" s="259" t="n"/>
      <c r="BA65" s="259" t="n"/>
      <c r="BB65" s="259" t="n"/>
      <c r="BC65" s="259" t="n"/>
      <c r="BD65" s="259" t="n"/>
      <c r="BE65" s="259" t="n"/>
      <c r="BF65" s="259" t="n"/>
      <c r="BG65" s="259" t="n"/>
      <c r="BH65" s="259" t="n"/>
      <c r="BI65" s="259" t="n"/>
      <c r="BJ65" s="259" t="n"/>
      <c r="BK65" s="259" t="n"/>
      <c r="BL65" s="259" t="n"/>
      <c r="BM65" s="259" t="n"/>
      <c r="BN65" s="259" t="n"/>
      <c r="BO65" s="259" t="n"/>
      <c r="BP65" s="259" t="n"/>
      <c r="BQ65" s="259" t="n"/>
      <c r="BR65" s="259" t="n"/>
      <c r="BS65" s="259" t="n"/>
      <c r="BT65" s="259" t="n"/>
      <c r="BU65" s="259" t="n"/>
      <c r="BV65" s="259" t="n"/>
      <c r="BW65" s="259" t="n"/>
      <c r="BX65" s="259" t="n"/>
      <c r="BY65" s="259" t="n"/>
      <c r="BZ65" s="259" t="n"/>
      <c r="CA65" s="259" t="n"/>
      <c r="CB65" s="259" t="n"/>
      <c r="CC65" s="259" t="n"/>
      <c r="CD65" s="259" t="n"/>
      <c r="CE65" s="259" t="n"/>
      <c r="CF65" s="259" t="n"/>
      <c r="CG65" s="259" t="n"/>
      <c r="CH65" s="259" t="n"/>
      <c r="CI65" s="259" t="n"/>
      <c r="CJ65" s="259" t="n"/>
      <c r="CK65" s="259" t="n"/>
      <c r="CL65" s="259" t="n"/>
      <c r="CM65" s="259" t="n"/>
      <c r="CN65" s="259" t="n"/>
      <c r="CO65" s="259" t="n"/>
      <c r="CP65" s="259" t="n"/>
      <c r="CQ65" s="259" t="n"/>
      <c r="CR65" s="259" t="n"/>
      <c r="CS65" s="259" t="n"/>
      <c r="CT65" s="259" t="n"/>
      <c r="CU65" s="259" t="n"/>
      <c r="CV65" s="259" t="n"/>
      <c r="CW65" s="259" t="n"/>
      <c r="CX65" s="259" t="n"/>
      <c r="CY65" s="259" t="n"/>
      <c r="CZ65" s="259" t="n"/>
      <c r="DA65" s="259" t="n"/>
      <c r="DB65" s="259" t="n"/>
      <c r="DC65" s="259" t="n"/>
      <c r="DD65" s="259" t="n"/>
      <c r="DE65" s="259" t="n"/>
      <c r="DF65" s="259" t="n"/>
      <c r="DG65" s="259" t="n"/>
      <c r="DH65" s="259" t="n"/>
      <c r="DI65" s="259" t="n"/>
      <c r="DJ65" s="259" t="n"/>
      <c r="DK65" s="259" t="n"/>
      <c r="DL65" s="261">
        <f>SUM(F65:DK65)</f>
        <v/>
      </c>
      <c r="DM65" s="262">
        <f>E65-DL65</f>
        <v/>
      </c>
    </row>
    <row r="66">
      <c r="A66" s="137" t="n">
        <v>66</v>
      </c>
      <c r="B66" s="256" t="n"/>
      <c r="C66" s="146" t="n"/>
      <c r="D66" s="240" t="n"/>
      <c r="E66" s="257" t="n"/>
      <c r="F66" s="258" t="n"/>
      <c r="G66" s="258" t="n"/>
      <c r="H66" s="259" t="n"/>
      <c r="I66" s="259" t="n"/>
      <c r="J66" s="259" t="n"/>
      <c r="K66" s="259" t="n"/>
      <c r="L66" s="259" t="n"/>
      <c r="M66" s="259" t="n"/>
      <c r="N66" s="259" t="n"/>
      <c r="O66" s="259" t="n"/>
      <c r="P66" s="259" t="n"/>
      <c r="Q66" s="259" t="n"/>
      <c r="R66" s="259" t="n"/>
      <c r="S66" s="259" t="n"/>
      <c r="T66" s="259" t="n"/>
      <c r="U66" s="259" t="n"/>
      <c r="V66" s="259" t="n"/>
      <c r="W66" s="259" t="n"/>
      <c r="X66" s="259" t="n"/>
      <c r="Y66" s="259" t="n"/>
      <c r="Z66" s="259" t="n"/>
      <c r="AA66" s="259" t="n"/>
      <c r="AB66" s="259" t="n"/>
      <c r="AC66" s="259" t="n"/>
      <c r="AD66" s="259" t="n"/>
      <c r="AE66" s="259" t="n"/>
      <c r="AF66" s="259" t="n"/>
      <c r="AG66" s="259" t="n"/>
      <c r="AH66" s="259" t="n"/>
      <c r="AI66" s="259" t="n"/>
      <c r="AJ66" s="259" t="n"/>
      <c r="AK66" s="259" t="n"/>
      <c r="AL66" s="259" t="n"/>
      <c r="AM66" s="259" t="n"/>
      <c r="AN66" s="259" t="n"/>
      <c r="AO66" s="259" t="n"/>
      <c r="AP66" s="259" t="n"/>
      <c r="AQ66" s="259" t="n"/>
      <c r="AR66" s="259" t="n"/>
      <c r="AS66" s="259" t="n"/>
      <c r="AT66" s="259" t="n"/>
      <c r="AU66" s="259" t="n"/>
      <c r="AV66" s="259" t="n"/>
      <c r="AW66" s="259" t="n"/>
      <c r="AX66" s="259" t="n"/>
      <c r="AY66" s="259" t="n"/>
      <c r="AZ66" s="259" t="n"/>
      <c r="BA66" s="259" t="n"/>
      <c r="BB66" s="259" t="n"/>
      <c r="BC66" s="259" t="n"/>
      <c r="BD66" s="259" t="n"/>
      <c r="BE66" s="259" t="n"/>
      <c r="BF66" s="259" t="n"/>
      <c r="BG66" s="259" t="n"/>
      <c r="BH66" s="259" t="n"/>
      <c r="BI66" s="259" t="n"/>
      <c r="BJ66" s="259" t="n"/>
      <c r="BK66" s="259" t="n"/>
      <c r="BL66" s="259" t="n"/>
      <c r="BM66" s="259" t="n"/>
      <c r="BN66" s="259" t="n"/>
      <c r="BO66" s="259" t="n"/>
      <c r="BP66" s="259" t="n"/>
      <c r="BQ66" s="259" t="n"/>
      <c r="BR66" s="259" t="n"/>
      <c r="BS66" s="259" t="n"/>
      <c r="BT66" s="259" t="n"/>
      <c r="BU66" s="259" t="n"/>
      <c r="BV66" s="259" t="n"/>
      <c r="BW66" s="259" t="n"/>
      <c r="BX66" s="259" t="n"/>
      <c r="BY66" s="259" t="n"/>
      <c r="BZ66" s="259" t="n"/>
      <c r="CA66" s="259" t="n"/>
      <c r="CB66" s="259" t="n"/>
      <c r="CC66" s="259" t="n"/>
      <c r="CD66" s="259" t="n"/>
      <c r="CE66" s="259" t="n"/>
      <c r="CF66" s="259" t="n"/>
      <c r="CG66" s="259" t="n"/>
      <c r="CH66" s="259" t="n"/>
      <c r="CI66" s="259" t="n"/>
      <c r="CJ66" s="259" t="n"/>
      <c r="CK66" s="259" t="n"/>
      <c r="CL66" s="259" t="n"/>
      <c r="CM66" s="259" t="n"/>
      <c r="CN66" s="259" t="n"/>
      <c r="CO66" s="259" t="n"/>
      <c r="CP66" s="259" t="n"/>
      <c r="CQ66" s="259" t="n"/>
      <c r="CR66" s="259" t="n"/>
      <c r="CS66" s="259" t="n"/>
      <c r="CT66" s="259" t="n"/>
      <c r="CU66" s="259" t="n"/>
      <c r="CV66" s="259" t="n"/>
      <c r="CW66" s="259" t="n"/>
      <c r="CX66" s="259" t="n"/>
      <c r="CY66" s="259" t="n"/>
      <c r="CZ66" s="259" t="n"/>
      <c r="DA66" s="259" t="n"/>
      <c r="DB66" s="259" t="n"/>
      <c r="DC66" s="259" t="n"/>
      <c r="DD66" s="259" t="n"/>
      <c r="DE66" s="259" t="n"/>
      <c r="DF66" s="259" t="n"/>
      <c r="DG66" s="259" t="n"/>
      <c r="DH66" s="259" t="n"/>
      <c r="DI66" s="259" t="n"/>
      <c r="DJ66" s="259" t="n"/>
      <c r="DK66" s="259" t="n"/>
      <c r="DL66" s="261">
        <f>SUM(F66:DK66)</f>
        <v/>
      </c>
      <c r="DM66" s="262">
        <f>E66-DL66</f>
        <v/>
      </c>
    </row>
    <row r="67" ht="18" customHeight="1">
      <c r="A67" s="137" t="n">
        <v>67</v>
      </c>
      <c r="B67" s="256" t="n"/>
      <c r="C67" s="139" t="n"/>
      <c r="D67" s="240" t="n"/>
      <c r="E67" s="257" t="n"/>
      <c r="F67" s="258" t="n"/>
      <c r="G67" s="258" t="n"/>
      <c r="H67" s="259" t="n"/>
      <c r="I67" s="259" t="n"/>
      <c r="J67" s="259" t="n"/>
      <c r="K67" s="259" t="n"/>
      <c r="L67" s="259" t="n"/>
      <c r="M67" s="259" t="n"/>
      <c r="N67" s="259" t="n"/>
      <c r="O67" s="259" t="n"/>
      <c r="P67" s="259" t="n"/>
      <c r="Q67" s="259" t="n"/>
      <c r="R67" s="259" t="n"/>
      <c r="S67" s="259" t="n"/>
      <c r="T67" s="259" t="n"/>
      <c r="U67" s="259" t="n"/>
      <c r="V67" s="259" t="n"/>
      <c r="W67" s="259" t="n"/>
      <c r="X67" s="259" t="n"/>
      <c r="Y67" s="259" t="n"/>
      <c r="Z67" s="259" t="n"/>
      <c r="AA67" s="259" t="n"/>
      <c r="AB67" s="259" t="n"/>
      <c r="AC67" s="259" t="n"/>
      <c r="AD67" s="259" t="n"/>
      <c r="AE67" s="259" t="n"/>
      <c r="AF67" s="259" t="n"/>
      <c r="AG67" s="259" t="n"/>
      <c r="AH67" s="259" t="n"/>
      <c r="AI67" s="259" t="n"/>
      <c r="AJ67" s="259" t="n"/>
      <c r="AK67" s="259" t="n"/>
      <c r="AL67" s="259" t="n"/>
      <c r="AM67" s="259" t="n"/>
      <c r="AN67" s="259" t="n"/>
      <c r="AO67" s="259" t="n"/>
      <c r="AP67" s="259" t="n"/>
      <c r="AQ67" s="259" t="n"/>
      <c r="AR67" s="259" t="n"/>
      <c r="AS67" s="259" t="n"/>
      <c r="AT67" s="259" t="n"/>
      <c r="AU67" s="259" t="n"/>
      <c r="AV67" s="259" t="n"/>
      <c r="AW67" s="259" t="n"/>
      <c r="AX67" s="259" t="n"/>
      <c r="AY67" s="259" t="n"/>
      <c r="AZ67" s="259" t="n"/>
      <c r="BA67" s="259" t="n"/>
      <c r="BB67" s="259" t="n"/>
      <c r="BC67" s="259" t="n"/>
      <c r="BD67" s="259" t="n"/>
      <c r="BE67" s="259" t="n"/>
      <c r="BF67" s="259" t="n"/>
      <c r="BG67" s="259" t="n"/>
      <c r="BH67" s="259" t="n"/>
      <c r="BI67" s="259" t="n"/>
      <c r="BJ67" s="259" t="n"/>
      <c r="BK67" s="259" t="n"/>
      <c r="BL67" s="259" t="n"/>
      <c r="BM67" s="259" t="n"/>
      <c r="BN67" s="259" t="n"/>
      <c r="BO67" s="259" t="n"/>
      <c r="BP67" s="259" t="n"/>
      <c r="BQ67" s="259" t="n"/>
      <c r="BR67" s="259" t="n"/>
      <c r="BS67" s="259" t="n"/>
      <c r="BT67" s="259" t="n"/>
      <c r="BU67" s="259" t="n"/>
      <c r="BV67" s="259" t="n"/>
      <c r="BW67" s="259" t="n"/>
      <c r="BX67" s="259" t="n"/>
      <c r="BY67" s="259" t="n"/>
      <c r="BZ67" s="259" t="n"/>
      <c r="CA67" s="259" t="n"/>
      <c r="CB67" s="259" t="n"/>
      <c r="CC67" s="259" t="n"/>
      <c r="CD67" s="259" t="n"/>
      <c r="CE67" s="259" t="n"/>
      <c r="CF67" s="259" t="n"/>
      <c r="CG67" s="259" t="n"/>
      <c r="CH67" s="259" t="n"/>
      <c r="CI67" s="259" t="n"/>
      <c r="CJ67" s="259" t="n"/>
      <c r="CK67" s="259" t="n"/>
      <c r="CL67" s="259" t="n"/>
      <c r="CM67" s="259" t="n"/>
      <c r="CN67" s="259" t="n"/>
      <c r="CO67" s="259" t="n"/>
      <c r="CP67" s="259" t="n"/>
      <c r="CQ67" s="259" t="n"/>
      <c r="CR67" s="259" t="n"/>
      <c r="CS67" s="259" t="n"/>
      <c r="CT67" s="259" t="n"/>
      <c r="CU67" s="259" t="n"/>
      <c r="CV67" s="259" t="n"/>
      <c r="CW67" s="259" t="n"/>
      <c r="CX67" s="259" t="n"/>
      <c r="CY67" s="259" t="n"/>
      <c r="CZ67" s="259" t="n"/>
      <c r="DA67" s="259" t="n"/>
      <c r="DB67" s="259" t="n"/>
      <c r="DC67" s="259" t="n"/>
      <c r="DD67" s="259" t="n"/>
      <c r="DE67" s="259" t="n"/>
      <c r="DF67" s="259" t="n"/>
      <c r="DG67" s="259" t="n"/>
      <c r="DH67" s="259" t="n"/>
      <c r="DI67" s="259" t="n"/>
      <c r="DJ67" s="259" t="n"/>
      <c r="DK67" s="259" t="n"/>
      <c r="DL67" s="261">
        <f>SUM(F67:DK67)</f>
        <v/>
      </c>
      <c r="DM67" s="262">
        <f>E67-DL67</f>
        <v/>
      </c>
    </row>
    <row r="68" ht="18" customHeight="1">
      <c r="A68" s="137" t="n">
        <v>68</v>
      </c>
      <c r="B68" s="256" t="n"/>
      <c r="C68" s="139" t="n"/>
      <c r="D68" s="240" t="n"/>
      <c r="E68" s="257" t="n"/>
      <c r="F68" s="258" t="n"/>
      <c r="G68" s="258" t="n"/>
      <c r="H68" s="259" t="n"/>
      <c r="I68" s="259" t="n"/>
      <c r="J68" s="259" t="n"/>
      <c r="K68" s="259" t="n"/>
      <c r="L68" s="259" t="n"/>
      <c r="M68" s="259" t="n"/>
      <c r="N68" s="259" t="n"/>
      <c r="O68" s="259" t="n"/>
      <c r="P68" s="259" t="n"/>
      <c r="Q68" s="259" t="n"/>
      <c r="R68" s="259" t="n"/>
      <c r="S68" s="259" t="n"/>
      <c r="T68" s="259" t="n"/>
      <c r="U68" s="259" t="n"/>
      <c r="V68" s="259" t="n"/>
      <c r="W68" s="259" t="n"/>
      <c r="X68" s="259" t="n"/>
      <c r="Y68" s="259" t="n"/>
      <c r="Z68" s="259" t="n"/>
      <c r="AA68" s="259" t="n"/>
      <c r="AB68" s="259" t="n"/>
      <c r="AC68" s="259" t="n"/>
      <c r="AD68" s="259" t="n"/>
      <c r="AE68" s="259" t="n"/>
      <c r="AF68" s="259" t="n"/>
      <c r="AG68" s="259" t="n"/>
      <c r="AH68" s="259" t="n"/>
      <c r="AI68" s="259" t="n"/>
      <c r="AJ68" s="259" t="n"/>
      <c r="AK68" s="259" t="n"/>
      <c r="AL68" s="259" t="n"/>
      <c r="AM68" s="259" t="n"/>
      <c r="AN68" s="259" t="n"/>
      <c r="AO68" s="259" t="n"/>
      <c r="AP68" s="259" t="n"/>
      <c r="AQ68" s="259" t="n"/>
      <c r="AR68" s="259" t="n"/>
      <c r="AS68" s="259" t="n"/>
      <c r="AT68" s="259" t="n"/>
      <c r="AU68" s="259" t="n"/>
      <c r="AV68" s="259" t="n"/>
      <c r="AW68" s="259" t="n"/>
      <c r="AX68" s="259" t="n"/>
      <c r="AY68" s="259" t="n"/>
      <c r="AZ68" s="259" t="n"/>
      <c r="BA68" s="259" t="n"/>
      <c r="BB68" s="259" t="n"/>
      <c r="BC68" s="259" t="n"/>
      <c r="BD68" s="259" t="n"/>
      <c r="BE68" s="259" t="n"/>
      <c r="BF68" s="259" t="n"/>
      <c r="BG68" s="259" t="n"/>
      <c r="BH68" s="259" t="n"/>
      <c r="BI68" s="259" t="n"/>
      <c r="BJ68" s="259" t="n"/>
      <c r="BK68" s="259" t="n"/>
      <c r="BL68" s="259" t="n"/>
      <c r="BM68" s="259" t="n"/>
      <c r="BN68" s="259" t="n"/>
      <c r="BO68" s="259" t="n"/>
      <c r="BP68" s="259" t="n"/>
      <c r="BQ68" s="259" t="n"/>
      <c r="BR68" s="259" t="n"/>
      <c r="BS68" s="259" t="n"/>
      <c r="BT68" s="259" t="n"/>
      <c r="BU68" s="259" t="n"/>
      <c r="BV68" s="259" t="n"/>
      <c r="BW68" s="259" t="n"/>
      <c r="BX68" s="259" t="n"/>
      <c r="BY68" s="259" t="n"/>
      <c r="BZ68" s="259" t="n"/>
      <c r="CA68" s="259" t="n"/>
      <c r="CB68" s="259" t="n"/>
      <c r="CC68" s="259" t="n"/>
      <c r="CD68" s="259" t="n"/>
      <c r="CE68" s="259" t="n"/>
      <c r="CF68" s="259" t="n"/>
      <c r="CG68" s="259" t="n"/>
      <c r="CH68" s="259" t="n"/>
      <c r="CI68" s="259" t="n"/>
      <c r="CJ68" s="259" t="n"/>
      <c r="CK68" s="259" t="n"/>
      <c r="CL68" s="259" t="n"/>
      <c r="CM68" s="259" t="n"/>
      <c r="CN68" s="259" t="n"/>
      <c r="CO68" s="259" t="n"/>
      <c r="CP68" s="259" t="n"/>
      <c r="CQ68" s="259" t="n"/>
      <c r="CR68" s="259" t="n"/>
      <c r="CS68" s="259" t="n"/>
      <c r="CT68" s="259" t="n"/>
      <c r="CU68" s="259" t="n"/>
      <c r="CV68" s="259" t="n"/>
      <c r="CW68" s="259" t="n"/>
      <c r="CX68" s="259" t="n"/>
      <c r="CY68" s="259" t="n"/>
      <c r="CZ68" s="259" t="n"/>
      <c r="DA68" s="259" t="n"/>
      <c r="DB68" s="259" t="n"/>
      <c r="DC68" s="259" t="n"/>
      <c r="DD68" s="259" t="n"/>
      <c r="DE68" s="259" t="n"/>
      <c r="DF68" s="259" t="n"/>
      <c r="DG68" s="259" t="n"/>
      <c r="DH68" s="259" t="n"/>
      <c r="DI68" s="259" t="n"/>
      <c r="DJ68" s="259" t="n"/>
      <c r="DK68" s="259" t="n"/>
      <c r="DL68" s="261">
        <f>SUM(F68:DK68)</f>
        <v/>
      </c>
      <c r="DM68" s="262">
        <f>E68-DL68</f>
        <v/>
      </c>
    </row>
    <row r="69" ht="18" customHeight="1">
      <c r="A69" s="137" t="n">
        <v>69</v>
      </c>
      <c r="B69" s="256" t="n"/>
      <c r="C69" s="139" t="n"/>
      <c r="D69" s="240" t="n"/>
      <c r="E69" s="257" t="n"/>
      <c r="F69" s="258" t="n"/>
      <c r="G69" s="258" t="n"/>
      <c r="H69" s="259" t="n"/>
      <c r="I69" s="259" t="n"/>
      <c r="J69" s="259" t="n"/>
      <c r="K69" s="259" t="n"/>
      <c r="L69" s="259" t="n"/>
      <c r="M69" s="259" t="n"/>
      <c r="N69" s="259" t="n"/>
      <c r="O69" s="259" t="n"/>
      <c r="P69" s="259" t="n"/>
      <c r="Q69" s="259" t="n"/>
      <c r="R69" s="259" t="n"/>
      <c r="S69" s="259" t="n"/>
      <c r="T69" s="259" t="n"/>
      <c r="U69" s="259" t="n"/>
      <c r="V69" s="259" t="n"/>
      <c r="W69" s="259" t="n"/>
      <c r="X69" s="259" t="n"/>
      <c r="Y69" s="259" t="n"/>
      <c r="Z69" s="259" t="n"/>
      <c r="AA69" s="259" t="n"/>
      <c r="AB69" s="259" t="n"/>
      <c r="AC69" s="259" t="n"/>
      <c r="AD69" s="259" t="n"/>
      <c r="AE69" s="259" t="n"/>
      <c r="AF69" s="259" t="n"/>
      <c r="AG69" s="259" t="n"/>
      <c r="AH69" s="259" t="n"/>
      <c r="AI69" s="259" t="n"/>
      <c r="AJ69" s="259" t="n"/>
      <c r="AK69" s="259" t="n"/>
      <c r="AL69" s="259" t="n"/>
      <c r="AM69" s="259" t="n"/>
      <c r="AN69" s="259" t="n"/>
      <c r="AO69" s="259" t="n"/>
      <c r="AP69" s="259" t="n"/>
      <c r="AQ69" s="259" t="n"/>
      <c r="AR69" s="259" t="n"/>
      <c r="AS69" s="259" t="n"/>
      <c r="AT69" s="259" t="n"/>
      <c r="AU69" s="259" t="n"/>
      <c r="AV69" s="259" t="n"/>
      <c r="AW69" s="259" t="n"/>
      <c r="AX69" s="259" t="n"/>
      <c r="AY69" s="259" t="n"/>
      <c r="AZ69" s="259" t="n"/>
      <c r="BA69" s="259" t="n"/>
      <c r="BB69" s="259" t="n"/>
      <c r="BC69" s="259" t="n"/>
      <c r="BD69" s="259" t="n"/>
      <c r="BE69" s="259" t="n"/>
      <c r="BF69" s="259" t="n"/>
      <c r="BG69" s="259" t="n"/>
      <c r="BH69" s="259" t="n"/>
      <c r="BI69" s="259" t="n"/>
      <c r="BJ69" s="259" t="n"/>
      <c r="BK69" s="259" t="n"/>
      <c r="BL69" s="259" t="n"/>
      <c r="BM69" s="259" t="n"/>
      <c r="BN69" s="259" t="n"/>
      <c r="BO69" s="259" t="n"/>
      <c r="BP69" s="259" t="n"/>
      <c r="BQ69" s="259" t="n"/>
      <c r="BR69" s="259" t="n"/>
      <c r="BS69" s="259" t="n"/>
      <c r="BT69" s="259" t="n"/>
      <c r="BU69" s="259" t="n"/>
      <c r="BV69" s="259" t="n"/>
      <c r="BW69" s="259" t="n"/>
      <c r="BX69" s="259" t="n"/>
      <c r="BY69" s="259" t="n"/>
      <c r="BZ69" s="259" t="n"/>
      <c r="CA69" s="259" t="n"/>
      <c r="CB69" s="259" t="n"/>
      <c r="CC69" s="259" t="n"/>
      <c r="CD69" s="259" t="n"/>
      <c r="CE69" s="259" t="n"/>
      <c r="CF69" s="259" t="n"/>
      <c r="CG69" s="259" t="n"/>
      <c r="CH69" s="259" t="n"/>
      <c r="CI69" s="259" t="n"/>
      <c r="CJ69" s="259" t="n"/>
      <c r="CK69" s="259" t="n"/>
      <c r="CL69" s="259" t="n"/>
      <c r="CM69" s="259" t="n"/>
      <c r="CN69" s="259" t="n"/>
      <c r="CO69" s="259" t="n"/>
      <c r="CP69" s="259" t="n"/>
      <c r="CQ69" s="259" t="n"/>
      <c r="CR69" s="259" t="n"/>
      <c r="CS69" s="259" t="n"/>
      <c r="CT69" s="259" t="n"/>
      <c r="CU69" s="259" t="n"/>
      <c r="CV69" s="259" t="n"/>
      <c r="CW69" s="259" t="n"/>
      <c r="CX69" s="259" t="n"/>
      <c r="CY69" s="259" t="n"/>
      <c r="CZ69" s="259" t="n"/>
      <c r="DA69" s="259" t="n"/>
      <c r="DB69" s="259" t="n"/>
      <c r="DC69" s="259" t="n"/>
      <c r="DD69" s="259" t="n"/>
      <c r="DE69" s="259" t="n"/>
      <c r="DF69" s="259" t="n"/>
      <c r="DG69" s="259" t="n"/>
      <c r="DH69" s="259" t="n"/>
      <c r="DI69" s="259" t="n"/>
      <c r="DJ69" s="259" t="n"/>
      <c r="DK69" s="259" t="n"/>
      <c r="DL69" s="261">
        <f>SUM(F69:DK69)</f>
        <v/>
      </c>
      <c r="DM69" s="262">
        <f>E69-DL69</f>
        <v/>
      </c>
    </row>
    <row r="70" ht="18" customHeight="1" thickBot="1">
      <c r="A70" s="137" t="n">
        <v>70</v>
      </c>
      <c r="B70" s="256" t="n"/>
      <c r="C70" s="139" t="n"/>
      <c r="D70" s="240" t="n"/>
      <c r="E70" s="257" t="n"/>
      <c r="F70" s="258" t="n"/>
      <c r="G70" s="258" t="n"/>
      <c r="H70" s="259" t="n"/>
      <c r="I70" s="259" t="n"/>
      <c r="J70" s="259" t="n"/>
      <c r="K70" s="259" t="n"/>
      <c r="L70" s="259" t="n"/>
      <c r="M70" s="259" t="n"/>
      <c r="N70" s="259" t="n"/>
      <c r="O70" s="259" t="n"/>
      <c r="P70" s="259" t="n"/>
      <c r="Q70" s="259" t="n"/>
      <c r="R70" s="259" t="n"/>
      <c r="S70" s="259" t="n"/>
      <c r="T70" s="259" t="n"/>
      <c r="U70" s="259" t="n"/>
      <c r="V70" s="259" t="n"/>
      <c r="W70" s="259" t="n"/>
      <c r="X70" s="259" t="n"/>
      <c r="Y70" s="259" t="n"/>
      <c r="Z70" s="259" t="n"/>
      <c r="AA70" s="259" t="n"/>
      <c r="AB70" s="259" t="n"/>
      <c r="AC70" s="259" t="n"/>
      <c r="AD70" s="259" t="n"/>
      <c r="AE70" s="259" t="n"/>
      <c r="AF70" s="259" t="n"/>
      <c r="AG70" s="259" t="n"/>
      <c r="AH70" s="259" t="n"/>
      <c r="AI70" s="259" t="n"/>
      <c r="AJ70" s="259" t="n"/>
      <c r="AK70" s="259" t="n"/>
      <c r="AL70" s="259" t="n"/>
      <c r="AM70" s="259" t="n"/>
      <c r="AN70" s="259" t="n"/>
      <c r="AO70" s="259" t="n"/>
      <c r="AP70" s="259" t="n"/>
      <c r="AQ70" s="259" t="n"/>
      <c r="AR70" s="259" t="n"/>
      <c r="AS70" s="259" t="n"/>
      <c r="AT70" s="259" t="n"/>
      <c r="AU70" s="259" t="n"/>
      <c r="AV70" s="259" t="n"/>
      <c r="AW70" s="259" t="n"/>
      <c r="AX70" s="259" t="n"/>
      <c r="AY70" s="259" t="n"/>
      <c r="AZ70" s="259" t="n"/>
      <c r="BA70" s="259" t="n"/>
      <c r="BB70" s="259" t="n"/>
      <c r="BC70" s="259" t="n"/>
      <c r="BD70" s="259" t="n"/>
      <c r="BE70" s="259" t="n"/>
      <c r="BF70" s="259" t="n"/>
      <c r="BG70" s="259" t="n"/>
      <c r="BH70" s="259" t="n"/>
      <c r="BI70" s="259" t="n"/>
      <c r="BJ70" s="259" t="n"/>
      <c r="BK70" s="259" t="n"/>
      <c r="BL70" s="259" t="n"/>
      <c r="BM70" s="259" t="n"/>
      <c r="BN70" s="259" t="n"/>
      <c r="BO70" s="259" t="n"/>
      <c r="BP70" s="259" t="n"/>
      <c r="BQ70" s="259" t="n"/>
      <c r="BR70" s="259" t="n"/>
      <c r="BS70" s="259" t="n"/>
      <c r="BT70" s="259" t="n"/>
      <c r="BU70" s="259" t="n"/>
      <c r="BV70" s="259" t="n"/>
      <c r="BW70" s="259" t="n"/>
      <c r="BX70" s="259" t="n"/>
      <c r="BY70" s="259" t="n"/>
      <c r="BZ70" s="259" t="n"/>
      <c r="CA70" s="259" t="n"/>
      <c r="CB70" s="259" t="n"/>
      <c r="CC70" s="259" t="n"/>
      <c r="CD70" s="259" t="n"/>
      <c r="CE70" s="259" t="n"/>
      <c r="CF70" s="259" t="n"/>
      <c r="CG70" s="259" t="n"/>
      <c r="CH70" s="259" t="n"/>
      <c r="CI70" s="259" t="n"/>
      <c r="CJ70" s="259" t="n"/>
      <c r="CK70" s="259" t="n"/>
      <c r="CL70" s="259" t="n"/>
      <c r="CM70" s="259" t="n"/>
      <c r="CN70" s="259" t="n"/>
      <c r="CO70" s="259" t="n"/>
      <c r="CP70" s="259" t="n"/>
      <c r="CQ70" s="259" t="n"/>
      <c r="CR70" s="259" t="n"/>
      <c r="CS70" s="259" t="n"/>
      <c r="CT70" s="259" t="n"/>
      <c r="CU70" s="259" t="n"/>
      <c r="CV70" s="259" t="n"/>
      <c r="CW70" s="259" t="n"/>
      <c r="CX70" s="259" t="n"/>
      <c r="CY70" s="259" t="n"/>
      <c r="CZ70" s="259" t="n"/>
      <c r="DA70" s="259" t="n"/>
      <c r="DB70" s="259" t="n"/>
      <c r="DC70" s="259" t="n"/>
      <c r="DD70" s="259" t="n"/>
      <c r="DE70" s="259" t="n"/>
      <c r="DF70" s="259" t="n"/>
      <c r="DG70" s="259" t="n"/>
      <c r="DH70" s="259" t="n"/>
      <c r="DI70" s="259" t="n"/>
      <c r="DJ70" s="259" t="n"/>
      <c r="DK70" s="259" t="n"/>
      <c r="DL70" s="261">
        <f>SUM(F70:DK70)</f>
        <v/>
      </c>
      <c r="DM70" s="262">
        <f>E70-DL70</f>
        <v/>
      </c>
    </row>
    <row r="71" ht="18.95" customHeight="1" thickBot="1">
      <c r="A71" s="137" t="n"/>
      <c r="B71" s="265" t="n"/>
      <c r="C71" s="148" t="n"/>
      <c r="D71" s="265" t="n"/>
      <c r="E71" s="266">
        <f>SUM(E2:E70)</f>
        <v/>
      </c>
      <c r="F71" s="267">
        <f>SUM(F2:F70)</f>
        <v/>
      </c>
      <c r="G71" s="267">
        <f>SUM(G54:G70)</f>
        <v/>
      </c>
      <c r="H71" s="267">
        <f>SUM(H2:H70)</f>
        <v/>
      </c>
      <c r="I71" s="267">
        <f>SUM(I2:I70)</f>
        <v/>
      </c>
      <c r="J71" s="267">
        <f>SUM(J2:J70)</f>
        <v/>
      </c>
      <c r="K71" s="267">
        <f>SUM(K2:K70)</f>
        <v/>
      </c>
      <c r="L71" s="267">
        <f>SUM(L2:L70)</f>
        <v/>
      </c>
      <c r="M71" s="267">
        <f>SUM(M2:M70)</f>
        <v/>
      </c>
      <c r="N71" s="267">
        <f>SUM(N2:N70)</f>
        <v/>
      </c>
      <c r="O71" s="267">
        <f>SUM(O2:O70)</f>
        <v/>
      </c>
      <c r="P71" s="267">
        <f>SUM(P2:P70)</f>
        <v/>
      </c>
      <c r="Q71" s="267">
        <f>SUM(Q2:Q70)</f>
        <v/>
      </c>
      <c r="R71" s="267">
        <f>SUM(R2:R70)</f>
        <v/>
      </c>
      <c r="S71" s="267">
        <f>SUM(S2:S70)</f>
        <v/>
      </c>
      <c r="T71" s="267">
        <f>SUM(T2:T70)</f>
        <v/>
      </c>
      <c r="U71" s="267">
        <f>SUM(U2:U70)</f>
        <v/>
      </c>
      <c r="V71" s="267">
        <f>SUM(V2:V70)</f>
        <v/>
      </c>
      <c r="W71" s="267">
        <f>SUM(W2:W70)</f>
        <v/>
      </c>
      <c r="X71" s="267">
        <f>SUM(X2:X70)</f>
        <v/>
      </c>
      <c r="Y71" s="267">
        <f>SUM(Y2:Y70)</f>
        <v/>
      </c>
      <c r="Z71" s="267">
        <f>SUM(Z2:Z70)</f>
        <v/>
      </c>
      <c r="AA71" s="267">
        <f>SUM(AA2:AA70)</f>
        <v/>
      </c>
      <c r="AB71" s="267">
        <f>SUM(AB2:AB70)</f>
        <v/>
      </c>
      <c r="AC71" s="267">
        <f>SUM(AC2:AC70)</f>
        <v/>
      </c>
      <c r="AD71" s="267">
        <f>SUM(AD2:AD70)</f>
        <v/>
      </c>
      <c r="AE71" s="267">
        <f>SUM(AE2:AE70)</f>
        <v/>
      </c>
      <c r="AF71" s="267">
        <f>SUM(AF2:AF70)</f>
        <v/>
      </c>
      <c r="AG71" s="267">
        <f>SUM(AG2:AG70)</f>
        <v/>
      </c>
      <c r="AH71" s="267">
        <f>SUM(AH2:AH70)</f>
        <v/>
      </c>
      <c r="AI71" s="267">
        <f>SUM(AI2:AI70)</f>
        <v/>
      </c>
      <c r="AJ71" s="267">
        <f>SUM(AJ2:AJ70)</f>
        <v/>
      </c>
      <c r="AK71" s="267">
        <f>SUM(AK2:AK70)</f>
        <v/>
      </c>
      <c r="AL71" s="267">
        <f>SUM(AL2:AL70)</f>
        <v/>
      </c>
      <c r="AM71" s="267">
        <f>SUM(AM2:AM70)</f>
        <v/>
      </c>
      <c r="AN71" s="267">
        <f>SUM(AN2:AN70)</f>
        <v/>
      </c>
      <c r="AO71" s="267">
        <f>SUM(AO2:AO70)</f>
        <v/>
      </c>
      <c r="AP71" s="267">
        <f>SUM(AP2:AP70)</f>
        <v/>
      </c>
      <c r="AQ71" s="267">
        <f>SUM(AQ2:AQ70)</f>
        <v/>
      </c>
      <c r="AR71" s="267">
        <f>SUM(AR2:AR70)</f>
        <v/>
      </c>
      <c r="AS71" s="267">
        <f>SUM(AS2:AS70)</f>
        <v/>
      </c>
      <c r="AT71" s="267">
        <f>SUM(AT2:AT70)</f>
        <v/>
      </c>
      <c r="AU71" s="267">
        <f>SUM(AU57:AU70)</f>
        <v/>
      </c>
      <c r="AV71" s="267">
        <f>SUM(AV58:AV70)</f>
        <v/>
      </c>
      <c r="AW71" s="267">
        <f>SUM(AW2:AW70)</f>
        <v/>
      </c>
      <c r="AX71" s="267">
        <f>SUM(AX2:AX70)</f>
        <v/>
      </c>
      <c r="AY71" s="267">
        <f>SUM(AY2:AY70)</f>
        <v/>
      </c>
      <c r="AZ71" s="267">
        <f>SUM(AZ2:AZ70)</f>
        <v/>
      </c>
      <c r="BA71" s="267">
        <f>SUM(BA2:BA70)</f>
        <v/>
      </c>
      <c r="BB71" s="267">
        <f>SUM(BB53:BB70)</f>
        <v/>
      </c>
      <c r="BC71" s="267">
        <f>SUM(BC2:BC70)</f>
        <v/>
      </c>
      <c r="BD71" s="267">
        <f>SUM(BD2:BD70)</f>
        <v/>
      </c>
      <c r="BE71" s="267">
        <f>SUM(BE2:BE70)</f>
        <v/>
      </c>
      <c r="BF71" s="267">
        <f>SUM(BF2:BF70)</f>
        <v/>
      </c>
      <c r="BG71" s="267">
        <f>SUM(BG2:BG70)</f>
        <v/>
      </c>
      <c r="BH71" s="267">
        <f>SUM(BH2:BH70)</f>
        <v/>
      </c>
      <c r="BI71" s="267">
        <f>SUM(BI2:BI70)</f>
        <v/>
      </c>
      <c r="BJ71" s="267">
        <f>SUM(BJ2:BJ70)</f>
        <v/>
      </c>
      <c r="BK71" s="267">
        <f>SUM(BK2:BK70)</f>
        <v/>
      </c>
      <c r="BL71" s="267">
        <f>SUM(BL2:BL70)</f>
        <v/>
      </c>
      <c r="BM71" s="267">
        <f>SUM(BM2:BM70)</f>
        <v/>
      </c>
      <c r="BN71" s="267">
        <f>SUM(BN2:BN70)</f>
        <v/>
      </c>
      <c r="BO71" s="267">
        <f>SUM(BO2:BO70)</f>
        <v/>
      </c>
      <c r="BP71" s="267">
        <f>SUM(BP2:BP70)</f>
        <v/>
      </c>
      <c r="BQ71" s="267">
        <f>SUM(BQ2:BQ70)</f>
        <v/>
      </c>
      <c r="BR71" s="267">
        <f>SUM(BR2:BR70)</f>
        <v/>
      </c>
      <c r="BS71" s="267">
        <f>SUM(BS2:BS70)</f>
        <v/>
      </c>
      <c r="BT71" s="267">
        <f>SUM(BT2:BT70)</f>
        <v/>
      </c>
      <c r="BU71" s="267">
        <f>SUM(BU2:BU70)</f>
        <v/>
      </c>
      <c r="BV71" s="267">
        <f>SUM(BV2:BV70)</f>
        <v/>
      </c>
      <c r="BW71" s="267">
        <f>SUM(BW2:BW70)</f>
        <v/>
      </c>
      <c r="BX71" s="267">
        <f>SUM(BX2:BX70)</f>
        <v/>
      </c>
      <c r="BY71" s="267">
        <f>SUM(BY2:BY70)</f>
        <v/>
      </c>
      <c r="BZ71" s="267">
        <f>SUM(BZ2:BZ70)</f>
        <v/>
      </c>
      <c r="CA71" s="267">
        <f>SUM(CA2:CA70)</f>
        <v/>
      </c>
      <c r="CB71" s="267">
        <f>SUM(CB2:CB70)</f>
        <v/>
      </c>
      <c r="CC71" s="267">
        <f>SUM(CC2:CC70)</f>
        <v/>
      </c>
      <c r="CD71" s="267">
        <f>SUM(CD2:CD70)</f>
        <v/>
      </c>
      <c r="CE71" s="267">
        <f>SUM(CE2:CE70)</f>
        <v/>
      </c>
      <c r="CF71" s="267">
        <f>SUM(CF2:CF70)</f>
        <v/>
      </c>
      <c r="CG71" s="267">
        <f>SUM(CG2:CG70)</f>
        <v/>
      </c>
      <c r="CH71" s="267">
        <f>SUM(CH2:CH70)</f>
        <v/>
      </c>
      <c r="CI71" s="267">
        <f>SUM(CI2:CI70)</f>
        <v/>
      </c>
      <c r="CJ71" s="267">
        <f>SUM(CJ2:CJ70)</f>
        <v/>
      </c>
      <c r="CK71" s="267">
        <f>SUM(CK2:CK70)</f>
        <v/>
      </c>
      <c r="CL71" s="267">
        <f>SUM(CL2:CL70)</f>
        <v/>
      </c>
      <c r="CM71" s="267">
        <f>SUM(CM2:CM70)</f>
        <v/>
      </c>
      <c r="CN71" s="267">
        <f>SUM(CN2:CN70)</f>
        <v/>
      </c>
      <c r="CO71" s="267">
        <f>SUM(CO2:CO70)</f>
        <v/>
      </c>
      <c r="CP71" s="267">
        <f>SUM(CP2:CP70)</f>
        <v/>
      </c>
      <c r="CQ71" s="267">
        <f>SUM(CQ2:CQ70)</f>
        <v/>
      </c>
      <c r="CR71" s="267">
        <f>SUM(CR2:CR70)</f>
        <v/>
      </c>
      <c r="CS71" s="267">
        <f>SUM(CS2:CS70)</f>
        <v/>
      </c>
      <c r="CT71" s="267">
        <f>SUM(CT2:CT70)</f>
        <v/>
      </c>
      <c r="CU71" s="267">
        <f>SUM(CU2:CU70)</f>
        <v/>
      </c>
      <c r="CV71" s="267">
        <f>SUM(CV2:CV70)</f>
        <v/>
      </c>
      <c r="CW71" s="267">
        <f>SUM(CW2:CW70)</f>
        <v/>
      </c>
      <c r="CX71" s="267">
        <f>SUM(CX2:CX70)</f>
        <v/>
      </c>
      <c r="CY71" s="267">
        <f>SUM(CY2:CY70)</f>
        <v/>
      </c>
      <c r="CZ71" s="267">
        <f>SUM(CZ2:CZ70)</f>
        <v/>
      </c>
      <c r="DA71" s="267">
        <f>SUM(DA2:DA70)</f>
        <v/>
      </c>
      <c r="DB71" s="267">
        <f>SUM(DB2:DB70)</f>
        <v/>
      </c>
      <c r="DC71" s="267">
        <f>SUM(DC2:DC70)</f>
        <v/>
      </c>
      <c r="DD71" s="267">
        <f>SUM(DD2:DD70)</f>
        <v/>
      </c>
      <c r="DE71" s="267">
        <f>SUM(DE2:DE70)</f>
        <v/>
      </c>
      <c r="DF71" s="267">
        <f>SUM(DF2:DF70)</f>
        <v/>
      </c>
      <c r="DG71" s="267">
        <f>SUM(DG2:DG70)</f>
        <v/>
      </c>
      <c r="DH71" s="267">
        <f>SUM(DH2:DH70)</f>
        <v/>
      </c>
      <c r="DI71" s="267">
        <f>SUM(DI2:DI70)</f>
        <v/>
      </c>
      <c r="DJ71" s="267">
        <f>SUM(DJ52:DJ70)</f>
        <v/>
      </c>
      <c r="DK71" s="267">
        <f>SUM(DK2:DK70)</f>
        <v/>
      </c>
      <c r="DL71" s="267">
        <f>SUM(F71:DK71)</f>
        <v/>
      </c>
      <c r="DM71" s="262">
        <f>E71-DL71</f>
        <v/>
      </c>
      <c r="DN71" s="262" t="n"/>
    </row>
    <row r="72" ht="18.95" customHeight="1">
      <c r="A72" s="137" t="n"/>
    </row>
    <row r="73" ht="18.95" customHeight="1">
      <c r="A73" s="137" t="n"/>
    </row>
    <row r="74" ht="18.95" customHeight="1">
      <c r="A74" s="137" t="n"/>
    </row>
    <row r="75" ht="18.95" customHeight="1">
      <c r="A75" s="137" t="n"/>
    </row>
    <row r="76" ht="18.95" customHeight="1">
      <c r="A76" s="137" t="n"/>
    </row>
    <row r="77" ht="18.95" customHeight="1">
      <c r="A77" s="137" t="n"/>
    </row>
    <row r="78" ht="18.95" customHeight="1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tabColor rgb="FF7030A0"/>
    <outlinePr summaryBelow="1" summaryRight="1"/>
    <pageSetUpPr/>
  </sheetPr>
  <dimension ref="A1:GL143"/>
  <sheetViews>
    <sheetView zoomScale="60" zoomScaleNormal="60" zoomScalePageLayoutView="60" workbookViewId="0">
      <pane xSplit="5" ySplit="1" topLeftCell="F73" activePane="bottomRight" state="frozen"/>
      <selection pane="topRight" activeCell="F1" sqref="F1"/>
      <selection pane="bottomLeft" activeCell="A2" sqref="A2"/>
      <selection pane="bottomRight" activeCell="F89" sqref="F89"/>
    </sheetView>
  </sheetViews>
  <sheetFormatPr baseColWidth="8" defaultColWidth="8.85546875" defaultRowHeight="15"/>
  <cols>
    <col width="11.42578125" bestFit="1" customWidth="1" min="1" max="1"/>
    <col width="12.140625" customWidth="1" min="2" max="2"/>
    <col width="55" customWidth="1" style="70" min="3" max="3"/>
    <col width="12.140625" customWidth="1" min="4" max="4"/>
    <col width="15.85546875" customWidth="1" min="5" max="34"/>
    <col width="13.42578125" customWidth="1" min="35" max="40"/>
    <col width="15.85546875" customWidth="1" min="41" max="43"/>
    <col width="13.42578125" customWidth="1" min="44" max="59"/>
    <col width="15.85546875" customWidth="1" min="60" max="60"/>
    <col width="13.42578125" customWidth="1" min="61" max="61"/>
    <col width="13.42578125" customWidth="1" style="36" min="62" max="62"/>
    <col width="13.42578125" customWidth="1" min="63" max="70"/>
    <col width="15.85546875" customWidth="1" min="71" max="73"/>
    <col width="13.42578125" customWidth="1" min="74" max="107"/>
    <col width="15.140625" customWidth="1" min="108" max="108"/>
    <col width="13.42578125" customWidth="1" min="109" max="111"/>
    <col width="13.42578125" customWidth="1" style="36" min="112" max="112"/>
    <col width="13.42578125" customWidth="1" min="113" max="113"/>
    <col width="13.42578125" customWidth="1" style="36" min="114" max="114"/>
    <col width="13.42578125" customWidth="1" min="115" max="192"/>
    <col width="13" customWidth="1" min="193" max="193"/>
    <col width="15.42578125" customWidth="1" min="194" max="194"/>
  </cols>
  <sheetData>
    <row r="1" ht="65.25" customHeight="1">
      <c r="A1" s="249" t="inlineStr">
        <is>
          <t xml:space="preserve">  </t>
        </is>
      </c>
      <c r="B1" s="250" t="inlineStr">
        <is>
          <t xml:space="preserve">Posting Date </t>
        </is>
      </c>
      <c r="C1" s="130" t="inlineStr">
        <is>
          <t>VERICAL 4500679794</t>
        </is>
      </c>
      <c r="D1" s="251" t="inlineStr">
        <is>
          <t>Invoice Date</t>
        </is>
      </c>
      <c r="E1" s="252" t="inlineStr">
        <is>
          <t>Invoice Amount</t>
        </is>
      </c>
      <c r="F1" s="253" t="inlineStr">
        <is>
          <t>A125 Dev, PreEVT2</t>
        </is>
      </c>
      <c r="G1" s="134" t="inlineStr">
        <is>
          <t>BF2 POWER</t>
        </is>
      </c>
      <c r="H1" s="134" t="inlineStr">
        <is>
          <t>B532 MAHI EMC</t>
        </is>
      </c>
      <c r="I1" s="134" t="inlineStr">
        <is>
          <t>B620 CARRIER</t>
        </is>
      </c>
      <c r="J1" s="253" t="inlineStr">
        <is>
          <t>B625 MU ADDB</t>
        </is>
      </c>
      <c r="K1" s="134" t="inlineStr">
        <is>
          <t>B698 BENMULATOR</t>
        </is>
      </c>
      <c r="L1" s="134" t="inlineStr">
        <is>
          <t>B6XX MEDICORE</t>
        </is>
      </c>
      <c r="M1" s="134" t="inlineStr">
        <is>
          <t>D3y Optical Card</t>
        </is>
      </c>
      <c r="N1" s="134" t="inlineStr">
        <is>
          <t>D7x D3y Display</t>
        </is>
      </c>
      <c r="O1" s="134" t="inlineStr">
        <is>
          <t xml:space="preserve">D8x Audio </t>
        </is>
      </c>
      <c r="P1" s="134" t="inlineStr">
        <is>
          <t>D8X Audio QFN</t>
        </is>
      </c>
      <c r="Q1" s="134" t="inlineStr">
        <is>
          <t>D8X D3Y BASEBOARD</t>
        </is>
      </c>
      <c r="R1" s="134" t="inlineStr">
        <is>
          <t xml:space="preserve">D8x D3y Charger </t>
        </is>
      </c>
      <c r="S1" s="134" t="inlineStr">
        <is>
          <t>D8X D3Y CHIPSET</t>
        </is>
      </c>
      <c r="T1" s="134" t="inlineStr">
        <is>
          <t>D8x Milliways DC</t>
        </is>
      </c>
      <c r="U1" s="134" t="inlineStr">
        <is>
          <t>D8x Optical, Proto1</t>
        </is>
      </c>
      <c r="V1" s="134" t="inlineStr">
        <is>
          <t>D38 E75 Breakout board</t>
        </is>
      </c>
      <c r="W1" s="134" t="inlineStr">
        <is>
          <t>D67 Dev, Proto2</t>
        </is>
      </c>
      <c r="X1" s="134" t="inlineStr">
        <is>
          <t>E5 BOX2M CITA DISCRETE</t>
        </is>
      </c>
      <c r="Y1" s="134" t="inlineStr">
        <is>
          <t>E5 Charmeleon</t>
        </is>
      </c>
      <c r="Z1" s="134" t="inlineStr">
        <is>
          <t>E5 IF Dev Expansion ADC Ditto</t>
        </is>
      </c>
      <c r="AA1" s="134" t="inlineStr">
        <is>
          <t>E5 IF  JigglyPuff</t>
        </is>
      </c>
      <c r="AB1" s="134" t="inlineStr">
        <is>
          <t>E5 IF MLB DROWZEE</t>
        </is>
      </c>
      <c r="AC1" s="134" t="inlineStr">
        <is>
          <t>E5 IF VCM EEVEE</t>
        </is>
      </c>
      <c r="AD1" s="134" t="inlineStr">
        <is>
          <t>E5 PIC CRREIER 2P 5P1</t>
        </is>
      </c>
      <c r="AE1" s="134" t="inlineStr">
        <is>
          <t>E46 Matisse</t>
        </is>
      </c>
      <c r="AF1" s="134" t="inlineStr">
        <is>
          <t>E87 Shim Polo</t>
        </is>
      </c>
      <c r="AG1" s="134" t="inlineStr">
        <is>
          <t>E91 adapter</t>
        </is>
      </c>
      <c r="AH1" s="134" t="inlineStr">
        <is>
          <t>E91 RAPTOR</t>
        </is>
      </c>
      <c r="AI1" s="134" t="inlineStr">
        <is>
          <t>E91 Trex</t>
        </is>
      </c>
      <c r="AJ1" s="134" t="inlineStr">
        <is>
          <t>E91 Velociraptor</t>
        </is>
      </c>
      <c r="AK1" s="134" t="inlineStr">
        <is>
          <t>E99 ASTRAPE</t>
        </is>
      </c>
      <c r="AL1" s="134" t="inlineStr">
        <is>
          <t>E99 Medusa Breakout</t>
        </is>
      </c>
      <c r="AM1" s="134" t="inlineStr">
        <is>
          <t>E126 DB SOC BEDROCK</t>
        </is>
      </c>
      <c r="AN1" s="134" t="inlineStr">
        <is>
          <t>E126 DOUBLE WIDE</t>
        </is>
      </c>
      <c r="AO1" s="134" t="inlineStr">
        <is>
          <t>E1000 Cougar Pulsar, Proto2</t>
        </is>
      </c>
      <c r="AP1" s="134" t="inlineStr">
        <is>
          <t>GA FHSi Hub</t>
        </is>
      </c>
      <c r="AQ1" s="134" t="inlineStr">
        <is>
          <t>J407 MLB B</t>
        </is>
      </c>
      <c r="AR1" s="134" t="inlineStr">
        <is>
          <t>J409 Audio</t>
        </is>
      </c>
      <c r="AS1" s="134" t="inlineStr">
        <is>
          <t>J409 Sensors and IR</t>
        </is>
      </c>
      <c r="AT1" s="134" t="inlineStr">
        <is>
          <t>J410 Camera</t>
        </is>
      </c>
      <c r="AU1" s="134" t="inlineStr">
        <is>
          <t>J410 Chipset</t>
        </is>
      </c>
      <c r="AV1" s="134" t="inlineStr">
        <is>
          <t>J410 DEV</t>
        </is>
      </c>
      <c r="AW1" s="134" t="inlineStr">
        <is>
          <t>J410 Dog</t>
        </is>
      </c>
      <c r="AX1" s="134" t="inlineStr">
        <is>
          <t>J410 Mahi</t>
        </is>
      </c>
      <c r="AY1" s="134" t="inlineStr">
        <is>
          <t>J410/X2762 MLB</t>
        </is>
      </c>
      <c r="AZ1" s="134" t="inlineStr">
        <is>
          <t>J410 MOTION SENSOR</t>
        </is>
      </c>
      <c r="BA1" s="134" t="inlineStr">
        <is>
          <t>J410 Si Char RR</t>
        </is>
      </c>
      <c r="BB1" s="134" t="inlineStr">
        <is>
          <t>J410 Speaker Max</t>
        </is>
      </c>
      <c r="BC1" s="134" t="inlineStr">
        <is>
          <t>J410 Viper Dog</t>
        </is>
      </c>
      <c r="BD1" s="134" t="inlineStr">
        <is>
          <t>J410 Viper Mahi</t>
        </is>
      </c>
      <c r="BE1" s="134" t="inlineStr">
        <is>
          <t>J410 VIPER NAND</t>
        </is>
      </c>
      <c r="BF1" s="134" t="inlineStr">
        <is>
          <t>J490 AUDIO</t>
        </is>
      </c>
      <c r="BG1" s="134" t="inlineStr">
        <is>
          <t>J490 Camera</t>
        </is>
      </c>
      <c r="BH1" s="134" t="inlineStr">
        <is>
          <t>J490 Chipset</t>
        </is>
      </c>
      <c r="BI1" s="134" t="inlineStr">
        <is>
          <t>J490 DEV</t>
        </is>
      </c>
      <c r="BJ1" s="159" t="inlineStr">
        <is>
          <t>J490 DISPLAY</t>
        </is>
      </c>
      <c r="BK1" s="134" t="inlineStr">
        <is>
          <t>J490 MICROPHONE</t>
        </is>
      </c>
      <c r="BL1" s="134" t="inlineStr">
        <is>
          <t>J490/X2612 Power and Debug</t>
        </is>
      </c>
      <c r="BM1" s="134" t="inlineStr">
        <is>
          <t>J490 S5</t>
        </is>
      </c>
      <c r="BN1" s="134" t="inlineStr">
        <is>
          <t>J490 SENSOR</t>
        </is>
      </c>
      <c r="BO1" s="134" t="inlineStr">
        <is>
          <t>J490 Thread</t>
        </is>
      </c>
      <c r="BP1" s="134" t="inlineStr">
        <is>
          <t>J5X7 DUSTER ACE3 LITE</t>
        </is>
      </c>
      <c r="BQ1" s="134" t="inlineStr">
        <is>
          <t>J537 X2691 P1 MLB</t>
        </is>
      </c>
      <c r="BR1" s="134" t="inlineStr">
        <is>
          <t>J7XX MAHI POC</t>
        </is>
      </c>
      <c r="BS1" s="134" t="inlineStr">
        <is>
          <t>J717 Cam Bors Card</t>
        </is>
      </c>
      <c r="BT1" s="134" t="inlineStr">
        <is>
          <t>J720 Cougar Dig</t>
        </is>
      </c>
      <c r="BU1" s="134" t="inlineStr">
        <is>
          <t>N208 IBIS</t>
        </is>
      </c>
      <c r="BV1" s="134" t="inlineStr">
        <is>
          <t>R48 DEV</t>
        </is>
      </c>
      <c r="BW1" s="134" t="inlineStr">
        <is>
          <t>TI LONG LT FOR PATRICIA</t>
        </is>
      </c>
      <c r="BX1" s="134" t="inlineStr">
        <is>
          <t>T275 Strategic Components</t>
        </is>
      </c>
      <c r="BY1" s="134" t="inlineStr">
        <is>
          <t>T290 USBC Probot</t>
        </is>
      </c>
      <c r="BZ1" s="134" t="inlineStr">
        <is>
          <t>T306 ANT RALLY</t>
        </is>
      </c>
      <c r="CA1" s="134" t="inlineStr">
        <is>
          <t>T306 Coyote Lite</t>
        </is>
      </c>
      <c r="CB1" s="134" t="inlineStr">
        <is>
          <t>T306 LINT</t>
        </is>
      </c>
      <c r="CC1" s="134" t="inlineStr">
        <is>
          <t>T306 Module</t>
        </is>
      </c>
      <c r="CD1" s="134" t="inlineStr">
        <is>
          <t>T306 PMU LLT</t>
        </is>
      </c>
      <c r="CE1" s="134" t="inlineStr">
        <is>
          <t>T306 Serval rally</t>
        </is>
      </c>
      <c r="CF1" s="134" t="inlineStr">
        <is>
          <t xml:space="preserve"> T306 Syphynx LLT</t>
        </is>
      </c>
      <c r="CG1" s="134" t="inlineStr">
        <is>
          <t xml:space="preserve">T348 CHANNING BU </t>
        </is>
      </c>
      <c r="CH1" s="134" t="inlineStr">
        <is>
          <t xml:space="preserve">T348 Cockscrew </t>
        </is>
      </c>
      <c r="CI1" s="134" t="inlineStr">
        <is>
          <t>T348 Pelican Creek</t>
        </is>
      </c>
      <c r="CJ1" s="134" t="inlineStr">
        <is>
          <t>T359 TOUCAN</t>
        </is>
      </c>
      <c r="CK1" s="254" t="inlineStr">
        <is>
          <t>T428 Sentinel</t>
        </is>
      </c>
      <c r="CL1" s="254" t="inlineStr">
        <is>
          <t>T506 Folio</t>
        </is>
      </c>
      <c r="CM1" s="254" t="inlineStr">
        <is>
          <t>T683 SMALL TOOTH PERIDOT build 2</t>
        </is>
      </c>
      <c r="CN1" s="254" t="inlineStr">
        <is>
          <t>T720 RETRO MLB</t>
        </is>
      </c>
      <c r="CO1" s="254" t="inlineStr">
        <is>
          <t>TA7B4C2 Helike Interposer</t>
        </is>
      </c>
      <c r="CP1" s="254" t="inlineStr">
        <is>
          <t>T841 BISHOP</t>
        </is>
      </c>
      <c r="CQ1" s="254" t="inlineStr">
        <is>
          <t>T841 CANNOLI</t>
        </is>
      </c>
      <c r="CR1" s="134" t="inlineStr">
        <is>
          <t>T841 CERSEI</t>
        </is>
      </c>
      <c r="CS1" s="134" t="inlineStr">
        <is>
          <t>T841 CLEO</t>
        </is>
      </c>
      <c r="CT1" s="134" t="inlineStr">
        <is>
          <t>T841 Clover</t>
        </is>
      </c>
      <c r="CU1" s="134" t="inlineStr">
        <is>
          <t>T841 Colima</t>
        </is>
      </c>
      <c r="CV1" s="134" t="inlineStr">
        <is>
          <t>T841 COPPERHEAD</t>
        </is>
      </c>
      <c r="CW1" s="134" t="inlineStr">
        <is>
          <t>T841 Corvus,</t>
        </is>
      </c>
      <c r="CX1" s="134" t="inlineStr">
        <is>
          <t>T841 CRUX</t>
        </is>
      </c>
      <c r="CY1" s="134" t="inlineStr">
        <is>
          <t>T841 Drogon</t>
        </is>
      </c>
      <c r="CZ1" s="134" t="inlineStr">
        <is>
          <t>T841 DUNLIN</t>
        </is>
      </c>
      <c r="DA1" s="134" t="inlineStr">
        <is>
          <t>T841 ISHTAR</t>
        </is>
      </c>
      <c r="DB1" s="134" t="inlineStr">
        <is>
          <t>T841 LIBRA</t>
        </is>
      </c>
      <c r="DC1" s="134" t="inlineStr">
        <is>
          <t>T841 LLT C BOARD</t>
        </is>
      </c>
      <c r="DD1" s="134" t="inlineStr">
        <is>
          <t>T841 LLT L BOARD</t>
        </is>
      </c>
      <c r="DE1" s="134" t="inlineStr">
        <is>
          <t>T841 LLT FALL 2022</t>
        </is>
      </c>
      <c r="DF1" s="134" t="inlineStr">
        <is>
          <t>T841 LLT SUMMER 2022</t>
        </is>
      </c>
      <c r="DG1" s="134" t="inlineStr">
        <is>
          <t>TA8B4C1 LOKI</t>
        </is>
      </c>
      <c r="DH1" s="159" t="inlineStr">
        <is>
          <t>TA8B4C1 LYCHEE</t>
        </is>
      </c>
      <c r="DI1" s="134" t="inlineStr">
        <is>
          <t>T841 LYCHEE</t>
        </is>
      </c>
      <c r="DJ1" s="159" t="inlineStr">
        <is>
          <t>TA8B4C1 LYRA</t>
        </is>
      </c>
      <c r="DK1" s="134" t="inlineStr">
        <is>
          <t>T841 LYRA</t>
        </is>
      </c>
      <c r="DL1" s="134" t="inlineStr">
        <is>
          <t>T841 Okinawa</t>
        </is>
      </c>
      <c r="DM1" s="134" t="inlineStr">
        <is>
          <t>T841 Passion</t>
        </is>
      </c>
      <c r="DN1" s="134" t="inlineStr">
        <is>
          <t>T841 PERSIMMON</t>
        </is>
      </c>
      <c r="DO1" s="134" t="inlineStr">
        <is>
          <t>T841 Phanpy O</t>
        </is>
      </c>
      <c r="DP1" s="134" t="inlineStr">
        <is>
          <t>T841 RA DEV2</t>
        </is>
      </c>
      <c r="DQ1" s="134" t="inlineStr">
        <is>
          <t>T841 VEGETA</t>
        </is>
      </c>
      <c r="DR1" s="134" t="inlineStr">
        <is>
          <t>T936 Blazar</t>
        </is>
      </c>
      <c r="DS1" s="134" t="inlineStr">
        <is>
          <t>T995 Tamba</t>
        </is>
      </c>
      <c r="DT1" s="134" t="inlineStr">
        <is>
          <t>T1023 Draco</t>
        </is>
      </c>
      <c r="DU1" s="134" t="inlineStr">
        <is>
          <t>T1023 Echo</t>
        </is>
      </c>
      <c r="DV1" s="134" t="inlineStr">
        <is>
          <t>T1023 Leto</t>
        </is>
      </c>
      <c r="DW1" s="134" t="inlineStr">
        <is>
          <t>T1023 Mercury</t>
        </is>
      </c>
      <c r="DX1" s="134" t="inlineStr">
        <is>
          <t>T1023 Olympus</t>
        </is>
      </c>
      <c r="DY1" s="134" t="inlineStr">
        <is>
          <t>T1023 Sunstone</t>
        </is>
      </c>
      <c r="DZ1" s="134" t="inlineStr">
        <is>
          <t>T1096 Lyra</t>
        </is>
      </c>
      <c r="EA1" s="134" t="inlineStr">
        <is>
          <t>T1252 Interposer Combo</t>
        </is>
      </c>
      <c r="EB1" s="254" t="inlineStr">
        <is>
          <t>T2345 ARCO</t>
        </is>
      </c>
      <c r="EC1" s="134" t="inlineStr">
        <is>
          <t>T6502 MLB</t>
        </is>
      </c>
      <c r="ED1" s="134" t="inlineStr">
        <is>
          <t>ToucanRCAMSWT</t>
        </is>
      </c>
      <c r="EE1" s="134" t="inlineStr">
        <is>
          <t>WM1</t>
        </is>
      </c>
      <c r="EF1" s="134" t="inlineStr">
        <is>
          <t>X490 Camera</t>
        </is>
      </c>
      <c r="EG1" s="134" t="inlineStr">
        <is>
          <t>X1072 Rosella</t>
        </is>
      </c>
      <c r="EH1" s="134" t="inlineStr">
        <is>
          <t>X1230 Audio</t>
        </is>
      </c>
      <c r="EI1" s="254" t="inlineStr">
        <is>
          <t>X1230 base, Proto3.5</t>
        </is>
      </c>
      <c r="EJ1" s="254" t="inlineStr">
        <is>
          <t>X1230 DEBUG DVT</t>
        </is>
      </c>
      <c r="EK1" s="254" t="inlineStr">
        <is>
          <t>X1230 IPD</t>
        </is>
      </c>
      <c r="EL1" s="134" t="inlineStr">
        <is>
          <t>X1230 MLB DVT</t>
        </is>
      </c>
      <c r="EM1" s="134" t="inlineStr">
        <is>
          <t>X1230 OJUMP L&amp;R DVT</t>
        </is>
      </c>
      <c r="EN1" s="134" t="inlineStr">
        <is>
          <t>X1623 Artane</t>
        </is>
      </c>
      <c r="EO1" s="134" t="inlineStr">
        <is>
          <t>X1761 MLB BRG</t>
        </is>
      </c>
      <c r="EP1" s="134" t="inlineStr">
        <is>
          <t>X1761 MLB R</t>
        </is>
      </c>
      <c r="EQ1" s="134" t="inlineStr">
        <is>
          <t>X2042 DEV</t>
        </is>
      </c>
      <c r="ER1" s="134" t="inlineStr">
        <is>
          <t>X2042 Pre EVT</t>
        </is>
      </c>
      <c r="ES1" s="134" t="inlineStr">
        <is>
          <t>X2109 Dev</t>
        </is>
      </c>
      <c r="ET1" s="134" t="inlineStr">
        <is>
          <t>X2281 WAV</t>
        </is>
      </c>
      <c r="EU1" s="134" t="inlineStr">
        <is>
          <t>X2337 Dev</t>
        </is>
      </c>
      <c r="EV1" s="254" t="inlineStr">
        <is>
          <t>X2356C DEV</t>
        </is>
      </c>
      <c r="EW1" s="254" t="inlineStr">
        <is>
          <t>X2356c LIL ADAM</t>
        </is>
      </c>
      <c r="EX1" s="254" t="inlineStr">
        <is>
          <t>X2356c LIL LAGUNA</t>
        </is>
      </c>
      <c r="EY1" s="254" t="inlineStr">
        <is>
          <t>X2356c LIL LOCUST</t>
        </is>
      </c>
      <c r="EZ1" s="254" t="inlineStr">
        <is>
          <t>X2356c MAGNETITE</t>
        </is>
      </c>
      <c r="FA1" s="254" t="inlineStr">
        <is>
          <t>X2357 MLB EVT2</t>
        </is>
      </c>
      <c r="FB1" s="254" t="inlineStr">
        <is>
          <t>X2357 Puck EVT</t>
        </is>
      </c>
      <c r="FC1" s="254" t="inlineStr">
        <is>
          <t>X2370  AGNES</t>
        </is>
      </c>
      <c r="FD1" s="254" t="inlineStr">
        <is>
          <t>X2381 Larkspur</t>
        </is>
      </c>
      <c r="FE1" s="254" t="inlineStr">
        <is>
          <t>X2381 Viddo</t>
        </is>
      </c>
      <c r="FF1" s="254" t="inlineStr">
        <is>
          <t>X2411 2G SPAD</t>
        </is>
      </c>
      <c r="FG1" s="134" t="inlineStr">
        <is>
          <t>X2411 AR DE1</t>
        </is>
      </c>
      <c r="FH1" s="134" t="inlineStr">
        <is>
          <t>X2411 CARPO DEBUG</t>
        </is>
      </c>
      <c r="FI1" s="134" t="inlineStr">
        <is>
          <t>X2411 CARPO PERFORMANCE #2</t>
        </is>
      </c>
      <c r="FJ1" s="134" t="inlineStr">
        <is>
          <t>X2411 Leda Debug</t>
        </is>
      </c>
      <c r="FK1" s="134" t="inlineStr">
        <is>
          <t>X2411 RF BRIDGE</t>
        </is>
      </c>
      <c r="FL1" s="134" t="inlineStr">
        <is>
          <t>X2411 RF DEV</t>
        </is>
      </c>
      <c r="FM1" s="134" t="inlineStr">
        <is>
          <t>X2411 RFEB3</t>
        </is>
      </c>
      <c r="FN1" s="134" t="inlineStr">
        <is>
          <t>X2411/T742 PCIe Bridge</t>
        </is>
      </c>
      <c r="FO1" s="254" t="inlineStr">
        <is>
          <t>X2540 DC DORA</t>
        </is>
      </c>
      <c r="FP1" s="254" t="inlineStr">
        <is>
          <t>X2575 Dev</t>
        </is>
      </c>
      <c r="FQ1" s="254" t="inlineStr">
        <is>
          <t>X2617  RF Dev 1</t>
        </is>
      </c>
      <c r="FR1" s="254" t="inlineStr">
        <is>
          <t>X2662 LLT</t>
        </is>
      </c>
      <c r="FS1" s="254" t="inlineStr">
        <is>
          <t>X2662 P0</t>
        </is>
      </c>
      <c r="FT1" s="134" t="inlineStr">
        <is>
          <t>X2703 EC FCM BOURBON</t>
        </is>
      </c>
      <c r="FU1" s="134" t="inlineStr">
        <is>
          <t>X2703 &amp; X3103 BUILDS LLT</t>
        </is>
      </c>
      <c r="FV1" s="134" t="inlineStr">
        <is>
          <t>X2703 EC FCM DIDGERIDOO</t>
        </is>
      </c>
      <c r="FW1" s="254" t="inlineStr">
        <is>
          <t>X2703/X3103 EC Limonite</t>
        </is>
      </c>
      <c r="FX1" s="134" t="inlineStr">
        <is>
          <t>X2703 NFC</t>
        </is>
      </c>
      <c r="FY1" s="134" t="inlineStr">
        <is>
          <t>X2717 Carrier</t>
        </is>
      </c>
      <c r="FZ1" s="134" t="inlineStr">
        <is>
          <t>X2717 RF DEV3</t>
        </is>
      </c>
      <c r="GA1" s="254" t="inlineStr">
        <is>
          <t>X2940 ACOUSTICS</t>
        </is>
      </c>
      <c r="GB1" s="254" t="inlineStr">
        <is>
          <t>X2950 NFC</t>
        </is>
      </c>
      <c r="GC1" s="254" t="inlineStr">
        <is>
          <t>X3103 Coronet</t>
        </is>
      </c>
      <c r="GD1" s="134" t="inlineStr">
        <is>
          <t>X3103 EC BMU</t>
        </is>
      </c>
      <c r="GE1" s="134" t="inlineStr">
        <is>
          <t>X3103 EC KOKO</t>
        </is>
      </c>
      <c r="GF1" s="134" t="inlineStr">
        <is>
          <t>X3103 EEC SONNET</t>
        </is>
      </c>
      <c r="GG1" s="134" t="inlineStr">
        <is>
          <t>X3103 SUNSTONE</t>
        </is>
      </c>
      <c r="GH1" s="134" t="inlineStr">
        <is>
          <t>X3103 Test Lait</t>
        </is>
      </c>
      <c r="GI1" s="134" t="inlineStr">
        <is>
          <t>Z7 View2 MLB#6</t>
        </is>
      </c>
      <c r="GJ1" s="255" t="inlineStr">
        <is>
          <t>Total Amount</t>
        </is>
      </c>
    </row>
    <row r="2" ht="18" customHeight="1">
      <c r="A2" s="137" t="n">
        <v>1</v>
      </c>
      <c r="B2" s="256" t="n">
        <v>44774</v>
      </c>
      <c r="C2" s="139" t="inlineStr">
        <is>
          <t>2-066-73964</t>
        </is>
      </c>
      <c r="D2" s="240" t="n">
        <v>44763</v>
      </c>
      <c r="E2" s="257" t="n">
        <v>119.47</v>
      </c>
      <c r="F2" s="258" t="n"/>
      <c r="G2" s="259" t="n"/>
      <c r="H2" s="259" t="n"/>
      <c r="I2" s="259" t="n"/>
      <c r="J2" s="258" t="n"/>
      <c r="K2" s="259" t="n"/>
      <c r="L2" s="259" t="n"/>
      <c r="M2" s="259" t="n"/>
      <c r="N2" s="259" t="n"/>
      <c r="O2" s="259" t="n"/>
      <c r="P2" s="259" t="n"/>
      <c r="Q2" s="259" t="n"/>
      <c r="R2" s="259" t="n"/>
      <c r="S2" s="259" t="n"/>
      <c r="T2" s="259" t="n"/>
      <c r="U2" s="259" t="n"/>
      <c r="V2" s="259" t="n"/>
      <c r="W2" s="259" t="n"/>
      <c r="X2" s="259" t="n"/>
      <c r="Y2" s="259" t="n"/>
      <c r="Z2" s="259" t="n"/>
      <c r="AA2" s="259" t="n"/>
      <c r="AB2" s="259" t="n"/>
      <c r="AC2" s="259" t="n"/>
      <c r="AD2" s="259" t="n"/>
      <c r="AE2" s="259" t="n"/>
      <c r="AF2" s="259" t="n"/>
      <c r="AG2" s="259" t="n"/>
      <c r="AH2" s="259" t="n"/>
      <c r="AI2" s="259" t="n"/>
      <c r="AJ2" s="259" t="n"/>
      <c r="AK2" s="259" t="n"/>
      <c r="AL2" s="259" t="n"/>
      <c r="AM2" s="259" t="n"/>
      <c r="AN2" s="259" t="n"/>
      <c r="AO2" s="259" t="n"/>
      <c r="AP2" s="259" t="n"/>
      <c r="AQ2" s="259" t="n"/>
      <c r="AR2" s="259" t="n"/>
      <c r="AS2" s="259" t="n"/>
      <c r="AT2" s="259" t="n"/>
      <c r="AU2" s="259" t="n"/>
      <c r="AV2" s="259" t="n"/>
      <c r="AW2" s="259" t="n"/>
      <c r="AX2" s="259" t="n"/>
      <c r="AY2" s="259" t="n"/>
      <c r="AZ2" s="259" t="n"/>
      <c r="BA2" s="259" t="n"/>
      <c r="BB2" s="259" t="n"/>
      <c r="BC2" s="259" t="n"/>
      <c r="BD2" s="259" t="n"/>
      <c r="BE2" s="259" t="n"/>
      <c r="BF2" s="259" t="n"/>
      <c r="BG2" s="259" t="n"/>
      <c r="BH2" s="260" t="n">
        <v>119.47</v>
      </c>
      <c r="BI2" s="259" t="n"/>
      <c r="BJ2" s="268" t="n"/>
      <c r="BK2" s="259" t="n"/>
      <c r="BL2" s="259" t="n"/>
      <c r="BM2" s="259" t="n"/>
      <c r="BN2" s="259" t="n"/>
      <c r="BO2" s="259" t="n"/>
      <c r="BP2" s="259" t="n"/>
      <c r="BQ2" s="259" t="n"/>
      <c r="BR2" s="259" t="n"/>
      <c r="BS2" s="259" t="n"/>
      <c r="BT2" s="259" t="n"/>
      <c r="BU2" s="259" t="n"/>
      <c r="BV2" s="259" t="n"/>
      <c r="BW2" s="259" t="n"/>
      <c r="BX2" s="259" t="n"/>
      <c r="BY2" s="259" t="n"/>
      <c r="BZ2" s="259" t="n"/>
      <c r="CA2" s="259" t="n"/>
      <c r="CB2" s="259" t="n"/>
      <c r="CC2" s="259" t="n"/>
      <c r="CD2" s="259" t="n"/>
      <c r="CE2" s="259" t="n"/>
      <c r="CF2" s="259" t="n"/>
      <c r="CG2" s="259" t="n"/>
      <c r="CH2" s="259" t="n"/>
      <c r="CI2" s="259" t="n"/>
      <c r="CJ2" s="259" t="n"/>
      <c r="CK2" s="259" t="n"/>
      <c r="CL2" s="259" t="n"/>
      <c r="CM2" s="259" t="n"/>
      <c r="CN2" s="259" t="n"/>
      <c r="CO2" s="259" t="n"/>
      <c r="CP2" s="259" t="n"/>
      <c r="CQ2" s="259" t="n"/>
      <c r="CR2" s="259" t="n"/>
      <c r="CS2" s="259" t="n"/>
      <c r="CT2" s="259" t="n"/>
      <c r="CU2" s="259" t="n"/>
      <c r="CV2" s="259" t="n"/>
      <c r="CW2" s="259" t="n"/>
      <c r="CX2" s="259" t="n"/>
      <c r="CY2" s="259" t="n"/>
      <c r="CZ2" s="259" t="n"/>
      <c r="DA2" s="259" t="n"/>
      <c r="DB2" s="259" t="n"/>
      <c r="DC2" s="259" t="n"/>
      <c r="DD2" s="259" t="n"/>
      <c r="DE2" s="259" t="n"/>
      <c r="DF2" s="259" t="n"/>
      <c r="DG2" s="259" t="n"/>
      <c r="DH2" s="268" t="n"/>
      <c r="DI2" s="259" t="n"/>
      <c r="DJ2" s="268" t="n"/>
      <c r="DK2" s="259" t="n"/>
      <c r="DL2" s="259" t="n"/>
      <c r="DM2" s="259" t="n"/>
      <c r="DN2" s="259" t="n"/>
      <c r="DO2" s="259" t="n"/>
      <c r="DP2" s="259" t="n"/>
      <c r="DQ2" s="259" t="n"/>
      <c r="DR2" s="259" t="n"/>
      <c r="DS2" s="259" t="n"/>
      <c r="DT2" s="259" t="n"/>
      <c r="DU2" s="259" t="n"/>
      <c r="DV2" s="259" t="n"/>
      <c r="DW2" s="259" t="n"/>
      <c r="DX2" s="259" t="n"/>
      <c r="DY2" s="259" t="n"/>
      <c r="DZ2" s="259" t="n"/>
      <c r="EA2" s="259" t="n"/>
      <c r="EB2" s="259" t="n"/>
      <c r="EC2" s="259" t="n"/>
      <c r="ED2" s="259" t="n"/>
      <c r="EE2" s="259" t="n"/>
      <c r="EF2" s="259" t="n"/>
      <c r="EG2" s="259" t="n"/>
      <c r="EH2" s="259" t="n"/>
      <c r="EI2" s="259" t="n"/>
      <c r="EJ2" s="259" t="n"/>
      <c r="EK2" s="259" t="n"/>
      <c r="EL2" s="259" t="n"/>
      <c r="EM2" s="259" t="n"/>
      <c r="EN2" s="259" t="n"/>
      <c r="EO2" s="259" t="n"/>
      <c r="EP2" s="259" t="n"/>
      <c r="EQ2" s="259" t="n"/>
      <c r="ER2" s="259" t="n"/>
      <c r="ES2" s="259" t="n"/>
      <c r="ET2" s="259" t="n"/>
      <c r="EU2" s="259" t="n"/>
      <c r="EV2" s="259" t="n"/>
      <c r="EW2" s="259" t="n"/>
      <c r="EX2" s="259" t="n"/>
      <c r="EY2" s="259" t="n"/>
      <c r="EZ2" s="259" t="n"/>
      <c r="FA2" s="259" t="n"/>
      <c r="FB2" s="259" t="n"/>
      <c r="FC2" s="259" t="n"/>
      <c r="FD2" s="259" t="n"/>
      <c r="FE2" s="259" t="n"/>
      <c r="FF2" s="259" t="n"/>
      <c r="FG2" s="259" t="n"/>
      <c r="FH2" s="259" t="n"/>
      <c r="FI2" s="259" t="n"/>
      <c r="FJ2" s="259" t="n"/>
      <c r="FK2" s="259" t="n"/>
      <c r="FL2" s="259" t="n"/>
      <c r="FM2" s="259" t="n"/>
      <c r="FN2" s="259" t="n"/>
      <c r="FO2" s="259" t="n"/>
      <c r="FP2" s="259" t="n"/>
      <c r="FQ2" s="259" t="n"/>
      <c r="FR2" s="259" t="n"/>
      <c r="FS2" s="259" t="n"/>
      <c r="FT2" s="259" t="n"/>
      <c r="FU2" s="259" t="n"/>
      <c r="FV2" s="259" t="n"/>
      <c r="FW2" s="259" t="n"/>
      <c r="FX2" s="259" t="n"/>
      <c r="FY2" s="259" t="n"/>
      <c r="FZ2" s="259" t="n"/>
      <c r="GA2" s="259" t="n"/>
      <c r="GB2" s="259" t="n"/>
      <c r="GC2" s="259" t="n"/>
      <c r="GD2" s="259" t="n"/>
      <c r="GE2" s="259" t="n"/>
      <c r="GF2" s="259" t="n"/>
      <c r="GG2" s="259" t="n"/>
      <c r="GH2" s="259" t="n"/>
      <c r="GI2" s="259" t="n"/>
      <c r="GJ2" s="261">
        <f>SUM(F2:GI2)</f>
        <v/>
      </c>
      <c r="GK2" s="262">
        <f>E2-GJ2</f>
        <v/>
      </c>
    </row>
    <row r="3" ht="18" customHeight="1">
      <c r="A3" s="137" t="n">
        <v>2</v>
      </c>
      <c r="B3" s="256" t="n">
        <v>44774</v>
      </c>
      <c r="C3" s="139" t="inlineStr">
        <is>
          <t>2-067-08951</t>
        </is>
      </c>
      <c r="D3" s="240" t="n">
        <v>44763</v>
      </c>
      <c r="E3" s="257" t="n">
        <v>5108.18</v>
      </c>
      <c r="F3" s="258" t="n"/>
      <c r="G3" s="259" t="n"/>
      <c r="H3" s="259" t="n"/>
      <c r="I3" s="259" t="n"/>
      <c r="J3" s="258" t="n"/>
      <c r="K3" s="259" t="n"/>
      <c r="L3" s="259" t="n"/>
      <c r="M3" s="259" t="n"/>
      <c r="N3" s="259" t="n"/>
      <c r="O3" s="259" t="n"/>
      <c r="P3" s="259" t="n"/>
      <c r="Q3" s="259" t="n"/>
      <c r="R3" s="259" t="n"/>
      <c r="S3" s="259" t="n"/>
      <c r="T3" s="259" t="n"/>
      <c r="U3" s="259" t="n"/>
      <c r="V3" s="259" t="n"/>
      <c r="W3" s="259" t="n"/>
      <c r="X3" s="259" t="n"/>
      <c r="Y3" s="259" t="n"/>
      <c r="Z3" s="259" t="n"/>
      <c r="AA3" s="259" t="n"/>
      <c r="AB3" s="259" t="n"/>
      <c r="AC3" s="259" t="n"/>
      <c r="AD3" s="259" t="n"/>
      <c r="AE3" s="259" t="n"/>
      <c r="AF3" s="259" t="n"/>
      <c r="AG3" s="259" t="n"/>
      <c r="AH3" s="259" t="n"/>
      <c r="AI3" s="259" t="n"/>
      <c r="AJ3" s="259" t="n"/>
      <c r="AK3" s="259" t="n"/>
      <c r="AL3" s="259" t="n"/>
      <c r="AM3" s="259" t="n"/>
      <c r="AN3" s="259" t="n"/>
      <c r="AO3" s="259" t="n"/>
      <c r="AP3" s="259" t="n"/>
      <c r="AQ3" s="259" t="n"/>
      <c r="AR3" s="259" t="n"/>
      <c r="AS3" s="259" t="n"/>
      <c r="AT3" s="259" t="n"/>
      <c r="AU3" s="259" t="n"/>
      <c r="AV3" s="259" t="n"/>
      <c r="AW3" s="259" t="n"/>
      <c r="AX3" s="259" t="n"/>
      <c r="AY3" s="259" t="n"/>
      <c r="AZ3" s="259" t="n"/>
      <c r="BA3" s="259" t="n"/>
      <c r="BB3" s="259" t="n"/>
      <c r="BC3" s="259" t="n"/>
      <c r="BD3" s="259" t="n"/>
      <c r="BE3" s="259" t="n"/>
      <c r="BF3" s="259" t="n"/>
      <c r="BG3" s="259" t="n"/>
      <c r="BH3" s="259" t="n"/>
      <c r="BI3" s="259" t="n"/>
      <c r="BJ3" s="268" t="n"/>
      <c r="BK3" s="259" t="n"/>
      <c r="BL3" s="259" t="n"/>
      <c r="BM3" s="259" t="n"/>
      <c r="BN3" s="259" t="n"/>
      <c r="BO3" s="259" t="n"/>
      <c r="BP3" s="259" t="n"/>
      <c r="BQ3" s="259" t="n"/>
      <c r="BR3" s="259" t="n"/>
      <c r="BS3" s="259" t="n"/>
      <c r="BT3" s="259" t="n"/>
      <c r="BU3" s="259" t="n"/>
      <c r="BV3" s="259" t="n"/>
      <c r="BW3" s="259" t="n"/>
      <c r="BX3" s="259" t="n"/>
      <c r="BY3" s="259" t="n"/>
      <c r="BZ3" s="259" t="n"/>
      <c r="CA3" s="259" t="n"/>
      <c r="CB3" s="259" t="n"/>
      <c r="CC3" s="259" t="n"/>
      <c r="CD3" s="259" t="n"/>
      <c r="CE3" s="259" t="n"/>
      <c r="CF3" s="259" t="n"/>
      <c r="CG3" s="259" t="n"/>
      <c r="CH3" s="259" t="n"/>
      <c r="CI3" s="259" t="n"/>
      <c r="CJ3" s="259" t="n"/>
      <c r="CK3" s="259" t="n"/>
      <c r="CL3" s="259" t="n"/>
      <c r="CM3" s="259" t="n"/>
      <c r="CN3" s="259" t="n"/>
      <c r="CO3" s="259" t="n"/>
      <c r="CP3" s="259" t="n"/>
      <c r="CQ3" s="259" t="n"/>
      <c r="CR3" s="259" t="n"/>
      <c r="CS3" s="259" t="n"/>
      <c r="CT3" s="259" t="n"/>
      <c r="CU3" s="259" t="n"/>
      <c r="CV3" s="259" t="n"/>
      <c r="CW3" s="259" t="n"/>
      <c r="CX3" s="259" t="n"/>
      <c r="CY3" s="259" t="n"/>
      <c r="CZ3" s="259" t="n"/>
      <c r="DA3" s="259" t="n"/>
      <c r="DB3" s="259" t="n"/>
      <c r="DC3" s="259" t="n"/>
      <c r="DD3" s="259" t="n"/>
      <c r="DE3" s="259" t="n"/>
      <c r="DF3" s="259" t="n"/>
      <c r="DG3" s="259" t="n"/>
      <c r="DH3" s="268" t="n"/>
      <c r="DI3" s="259" t="n"/>
      <c r="DJ3" s="268" t="n"/>
      <c r="DK3" s="259" t="n"/>
      <c r="DL3" s="259" t="n"/>
      <c r="DM3" s="259" t="n"/>
      <c r="DN3" s="259" t="n"/>
      <c r="DO3" s="259" t="n"/>
      <c r="DP3" s="259" t="n"/>
      <c r="DQ3" s="259" t="n"/>
      <c r="DR3" s="259" t="n"/>
      <c r="DS3" s="259" t="n"/>
      <c r="DT3" s="259" t="n"/>
      <c r="DU3" s="259" t="n"/>
      <c r="DV3" s="259" t="n"/>
      <c r="DW3" s="259" t="n"/>
      <c r="DX3" s="259" t="n"/>
      <c r="DY3" s="259" t="n"/>
      <c r="DZ3" s="259" t="n"/>
      <c r="EA3" s="259" t="n"/>
      <c r="EB3" s="259" t="n"/>
      <c r="EC3" s="259" t="n"/>
      <c r="ED3" s="259" t="n"/>
      <c r="EE3" s="259" t="n"/>
      <c r="EF3" s="259" t="n"/>
      <c r="EG3" s="259" t="n"/>
      <c r="EH3" s="259" t="n"/>
      <c r="EI3" s="259" t="n"/>
      <c r="EJ3" s="259" t="n"/>
      <c r="EK3" s="259" t="n"/>
      <c r="EL3" s="259" t="n"/>
      <c r="EM3" s="259" t="n"/>
      <c r="EN3" s="259" t="n"/>
      <c r="EO3" s="259" t="n"/>
      <c r="EP3" s="259" t="n"/>
      <c r="EQ3" s="259" t="n"/>
      <c r="ER3" s="259" t="n"/>
      <c r="ES3" s="259" t="n"/>
      <c r="ET3" s="259" t="n"/>
      <c r="EU3" s="259" t="n"/>
      <c r="EV3" s="259" t="n"/>
      <c r="EW3" s="259" t="n"/>
      <c r="EX3" s="259" t="n"/>
      <c r="EY3" s="259" t="n"/>
      <c r="EZ3" s="259" t="n"/>
      <c r="FA3" s="259" t="n"/>
      <c r="FB3" s="260" t="n">
        <v>305.25</v>
      </c>
      <c r="FC3" s="259" t="n"/>
      <c r="FD3" s="260" t="n">
        <v>706.4</v>
      </c>
      <c r="FE3" s="259" t="n"/>
      <c r="FF3" s="259" t="n"/>
      <c r="FG3" s="259" t="n"/>
      <c r="FH3" s="259" t="n"/>
      <c r="FI3" s="259" t="n"/>
      <c r="FJ3" s="259" t="n"/>
      <c r="FK3" s="259" t="n"/>
      <c r="FL3" s="259" t="n"/>
      <c r="FM3" s="259" t="n"/>
      <c r="FN3" s="259" t="n"/>
      <c r="FO3" s="259" t="n"/>
      <c r="FP3" s="259" t="n"/>
      <c r="FQ3" s="259" t="n"/>
      <c r="FR3" s="259" t="n"/>
      <c r="FS3" s="259" t="n"/>
      <c r="FT3" s="259" t="n"/>
      <c r="FU3" s="259" t="n"/>
      <c r="FV3" s="259" t="n"/>
      <c r="FW3" s="259" t="n"/>
      <c r="FX3" s="259" t="n"/>
      <c r="FY3" s="260">
        <f>745.37+248.25</f>
        <v/>
      </c>
      <c r="FZ3" s="259" t="n"/>
      <c r="GA3" s="259" t="n"/>
      <c r="GB3" s="259" t="n"/>
      <c r="GC3" s="259" t="n"/>
      <c r="GD3" s="259" t="n"/>
      <c r="GE3" s="259" t="n"/>
      <c r="GF3" s="259" t="n"/>
      <c r="GG3" s="260" t="n">
        <v>3102.91</v>
      </c>
      <c r="GH3" s="259" t="n"/>
      <c r="GI3" s="259" t="n"/>
      <c r="GJ3" s="261">
        <f>SUM(F3:GI3)</f>
        <v/>
      </c>
      <c r="GK3" s="262">
        <f>E3-GJ3</f>
        <v/>
      </c>
    </row>
    <row r="4" ht="18" customHeight="1">
      <c r="A4" s="137" t="n">
        <v>3</v>
      </c>
      <c r="B4" s="256" t="n">
        <v>44774</v>
      </c>
      <c r="C4" s="139" t="inlineStr">
        <is>
          <t>7-827-32269</t>
        </is>
      </c>
      <c r="D4" s="240" t="n">
        <v>44763</v>
      </c>
      <c r="E4" s="257" t="n">
        <v>13.1</v>
      </c>
      <c r="F4" s="258" t="n"/>
      <c r="G4" s="259" t="n"/>
      <c r="H4" s="259" t="n"/>
      <c r="I4" s="259" t="n"/>
      <c r="J4" s="258" t="n"/>
      <c r="K4" s="259" t="n"/>
      <c r="L4" s="259" t="n"/>
      <c r="M4" s="259" t="n"/>
      <c r="N4" s="259" t="n"/>
      <c r="O4" s="259" t="n"/>
      <c r="P4" s="259" t="n"/>
      <c r="Q4" s="259" t="n"/>
      <c r="R4" s="259" t="n"/>
      <c r="S4" s="259" t="n"/>
      <c r="T4" s="259" t="n"/>
      <c r="U4" s="259" t="n"/>
      <c r="V4" s="259" t="n"/>
      <c r="W4" s="259" t="n"/>
      <c r="X4" s="259" t="n"/>
      <c r="Y4" s="259" t="n"/>
      <c r="Z4" s="259" t="n"/>
      <c r="AA4" s="259" t="n"/>
      <c r="AB4" s="259" t="n"/>
      <c r="AC4" s="259" t="n"/>
      <c r="AD4" s="259" t="n"/>
      <c r="AE4" s="259" t="n"/>
      <c r="AF4" s="259" t="n"/>
      <c r="AG4" s="259" t="n"/>
      <c r="AH4" s="259" t="n"/>
      <c r="AI4" s="259" t="n"/>
      <c r="AJ4" s="259" t="n"/>
      <c r="AK4" s="259" t="n"/>
      <c r="AL4" s="259" t="n"/>
      <c r="AM4" s="259" t="n"/>
      <c r="AN4" s="259" t="n"/>
      <c r="AO4" s="259" t="n"/>
      <c r="AP4" s="259" t="n"/>
      <c r="AQ4" s="259" t="n"/>
      <c r="AR4" s="259" t="n"/>
      <c r="AS4" s="259" t="n"/>
      <c r="AT4" s="259" t="n"/>
      <c r="AU4" s="259" t="n"/>
      <c r="AV4" s="259" t="n"/>
      <c r="AW4" s="259" t="n"/>
      <c r="AX4" s="259" t="n"/>
      <c r="AY4" s="259" t="n"/>
      <c r="AZ4" s="259" t="n"/>
      <c r="BA4" s="259" t="n"/>
      <c r="BB4" s="259" t="n"/>
      <c r="BC4" s="259" t="n"/>
      <c r="BD4" s="259" t="n"/>
      <c r="BE4" s="259" t="n"/>
      <c r="BF4" s="259" t="n"/>
      <c r="BG4" s="259" t="n"/>
      <c r="BH4" s="259" t="n"/>
      <c r="BI4" s="260" t="n">
        <v>6.55</v>
      </c>
      <c r="BJ4" s="268" t="n"/>
      <c r="BK4" s="259" t="n"/>
      <c r="BL4" s="259" t="n"/>
      <c r="BM4" s="259" t="n"/>
      <c r="BN4" s="259" t="n"/>
      <c r="BO4" s="259" t="n"/>
      <c r="BP4" s="259" t="n"/>
      <c r="BQ4" s="259" t="n"/>
      <c r="BR4" s="259" t="n"/>
      <c r="BS4" s="259" t="n"/>
      <c r="BT4" s="259" t="n"/>
      <c r="BU4" s="259" t="n"/>
      <c r="BV4" s="259" t="n"/>
      <c r="BW4" s="259" t="n"/>
      <c r="BX4" s="259" t="n"/>
      <c r="BY4" s="259" t="n"/>
      <c r="BZ4" s="259" t="n"/>
      <c r="CA4" s="259" t="n"/>
      <c r="CB4" s="259" t="n"/>
      <c r="CC4" s="259" t="n"/>
      <c r="CD4" s="259" t="n"/>
      <c r="CE4" s="259" t="n"/>
      <c r="CF4" s="259" t="n"/>
      <c r="CG4" s="259" t="n"/>
      <c r="CH4" s="259" t="n"/>
      <c r="CI4" s="260" t="n">
        <v>6.55</v>
      </c>
      <c r="CJ4" s="259" t="n"/>
      <c r="CK4" s="259" t="n"/>
      <c r="CL4" s="259" t="n"/>
      <c r="CM4" s="259" t="n"/>
      <c r="CN4" s="259" t="n"/>
      <c r="CO4" s="259" t="n"/>
      <c r="CP4" s="259" t="n"/>
      <c r="CQ4" s="259" t="n"/>
      <c r="CR4" s="259" t="n"/>
      <c r="CS4" s="259" t="n"/>
      <c r="CT4" s="259" t="n"/>
      <c r="CU4" s="259" t="n"/>
      <c r="CV4" s="259" t="n"/>
      <c r="CW4" s="259" t="n"/>
      <c r="CX4" s="259" t="n"/>
      <c r="CY4" s="259" t="n"/>
      <c r="CZ4" s="259" t="n"/>
      <c r="DA4" s="259" t="n"/>
      <c r="DB4" s="259" t="n"/>
      <c r="DC4" s="259" t="n"/>
      <c r="DD4" s="259" t="n"/>
      <c r="DE4" s="259" t="n"/>
      <c r="DF4" s="259" t="n"/>
      <c r="DG4" s="259" t="n"/>
      <c r="DH4" s="268" t="n"/>
      <c r="DI4" s="259" t="n"/>
      <c r="DJ4" s="268" t="n"/>
      <c r="DK4" s="259" t="n"/>
      <c r="DL4" s="259" t="n"/>
      <c r="DM4" s="259" t="n"/>
      <c r="DN4" s="259" t="n"/>
      <c r="DO4" s="259" t="n"/>
      <c r="DP4" s="259" t="n"/>
      <c r="DQ4" s="259" t="n"/>
      <c r="DR4" s="259" t="n"/>
      <c r="DS4" s="259" t="n"/>
      <c r="DT4" s="259" t="n"/>
      <c r="DU4" s="259" t="n"/>
      <c r="DV4" s="259" t="n"/>
      <c r="DW4" s="259" t="n"/>
      <c r="DX4" s="259" t="n"/>
      <c r="DY4" s="259" t="n"/>
      <c r="DZ4" s="259" t="n"/>
      <c r="EA4" s="259" t="n"/>
      <c r="EB4" s="259" t="n"/>
      <c r="EC4" s="259" t="n"/>
      <c r="ED4" s="259" t="n"/>
      <c r="EE4" s="259" t="n"/>
      <c r="EF4" s="259" t="n"/>
      <c r="EG4" s="259" t="n"/>
      <c r="EH4" s="259" t="n"/>
      <c r="EI4" s="259" t="n"/>
      <c r="EJ4" s="259" t="n"/>
      <c r="EK4" s="259" t="n"/>
      <c r="EL4" s="259" t="n"/>
      <c r="EM4" s="259" t="n"/>
      <c r="EN4" s="259" t="n"/>
      <c r="EO4" s="259" t="n"/>
      <c r="EP4" s="259" t="n"/>
      <c r="EQ4" s="259" t="n"/>
      <c r="ER4" s="259" t="n"/>
      <c r="ES4" s="259" t="n"/>
      <c r="ET4" s="259" t="n"/>
      <c r="EU4" s="259" t="n"/>
      <c r="EV4" s="259" t="n"/>
      <c r="EW4" s="259" t="n"/>
      <c r="EX4" s="259" t="n"/>
      <c r="EY4" s="259" t="n"/>
      <c r="EZ4" s="259" t="n"/>
      <c r="FA4" s="259" t="n"/>
      <c r="FB4" s="259" t="n"/>
      <c r="FC4" s="259" t="n"/>
      <c r="FD4" s="259" t="n"/>
      <c r="FE4" s="259" t="n"/>
      <c r="FF4" s="259" t="n"/>
      <c r="FG4" s="259" t="n"/>
      <c r="FH4" s="259" t="n"/>
      <c r="FI4" s="259" t="n"/>
      <c r="FJ4" s="259" t="n"/>
      <c r="FK4" s="259" t="n"/>
      <c r="FL4" s="259" t="n"/>
      <c r="FM4" s="259" t="n"/>
      <c r="FN4" s="259" t="n"/>
      <c r="FO4" s="259" t="n"/>
      <c r="FP4" s="259" t="n"/>
      <c r="FQ4" s="259" t="n"/>
      <c r="FR4" s="259" t="n"/>
      <c r="FS4" s="259" t="n"/>
      <c r="FT4" s="259" t="n"/>
      <c r="FU4" s="259" t="n"/>
      <c r="FV4" s="259" t="n"/>
      <c r="FW4" s="259" t="n"/>
      <c r="FX4" s="259" t="n"/>
      <c r="FY4" s="259" t="n"/>
      <c r="FZ4" s="259" t="n"/>
      <c r="GA4" s="259" t="n"/>
      <c r="GB4" s="259" t="n"/>
      <c r="GC4" s="259" t="n"/>
      <c r="GD4" s="259" t="n"/>
      <c r="GE4" s="259" t="n"/>
      <c r="GF4" s="259" t="n"/>
      <c r="GG4" s="259" t="n"/>
      <c r="GH4" s="259" t="n"/>
      <c r="GI4" s="259" t="n"/>
      <c r="GJ4" s="261">
        <f>SUM(F4:GI4)</f>
        <v/>
      </c>
      <c r="GK4" s="262">
        <f>E4-GJ4</f>
        <v/>
      </c>
    </row>
    <row r="5" ht="18" customHeight="1">
      <c r="A5" s="137" t="n">
        <v>5</v>
      </c>
      <c r="B5" s="256" t="n">
        <v>44774</v>
      </c>
      <c r="C5" s="139" t="inlineStr">
        <is>
          <t>2-067-55953</t>
        </is>
      </c>
      <c r="D5" s="240" t="n">
        <v>44764</v>
      </c>
      <c r="E5" s="257" t="n">
        <v>771.0599999999999</v>
      </c>
      <c r="F5" s="258" t="n"/>
      <c r="G5" s="259" t="n"/>
      <c r="H5" s="259" t="n"/>
      <c r="I5" s="259" t="n"/>
      <c r="J5" s="258" t="n"/>
      <c r="K5" s="259" t="n"/>
      <c r="L5" s="259" t="n"/>
      <c r="M5" s="259" t="n"/>
      <c r="N5" s="259" t="n"/>
      <c r="O5" s="259" t="n"/>
      <c r="P5" s="260" t="n">
        <v>39.75</v>
      </c>
      <c r="Q5" s="259" t="n"/>
      <c r="R5" s="259" t="n"/>
      <c r="S5" s="259" t="n"/>
      <c r="T5" s="259" t="n"/>
      <c r="U5" s="259" t="n"/>
      <c r="V5" s="259" t="n"/>
      <c r="W5" s="259" t="n"/>
      <c r="X5" s="259" t="n"/>
      <c r="Y5" s="259" t="n"/>
      <c r="Z5" s="259" t="n"/>
      <c r="AA5" s="259" t="n"/>
      <c r="AB5" s="259" t="n"/>
      <c r="AC5" s="259" t="n"/>
      <c r="AD5" s="259" t="n"/>
      <c r="AE5" s="259" t="n"/>
      <c r="AF5" s="259" t="n"/>
      <c r="AG5" s="259" t="n"/>
      <c r="AH5" s="259" t="n"/>
      <c r="AI5" s="259" t="n"/>
      <c r="AJ5" s="259" t="n"/>
      <c r="AK5" s="259" t="n"/>
      <c r="AL5" s="259" t="n"/>
      <c r="AM5" s="259" t="n"/>
      <c r="AN5" s="259" t="n"/>
      <c r="AO5" s="259" t="n"/>
      <c r="AP5" s="259" t="n"/>
      <c r="AQ5" s="259" t="n"/>
      <c r="AR5" s="259" t="n"/>
      <c r="AS5" s="259" t="n"/>
      <c r="AT5" s="260" t="n">
        <v>691.5599999999999</v>
      </c>
      <c r="AU5" s="260" t="n">
        <v>39.75</v>
      </c>
      <c r="AV5" s="259" t="n"/>
      <c r="AW5" s="259" t="n"/>
      <c r="AX5" s="259" t="n"/>
      <c r="AY5" s="259" t="n"/>
      <c r="AZ5" s="259" t="n"/>
      <c r="BA5" s="259" t="n"/>
      <c r="BB5" s="259" t="n"/>
      <c r="BC5" s="259" t="n"/>
      <c r="BD5" s="259" t="n"/>
      <c r="BE5" s="259" t="n"/>
      <c r="BF5" s="259" t="n"/>
      <c r="BG5" s="259" t="n"/>
      <c r="BH5" s="259" t="n"/>
      <c r="BI5" s="259" t="n"/>
      <c r="BJ5" s="268" t="n"/>
      <c r="BK5" s="259" t="n"/>
      <c r="BL5" s="259" t="n"/>
      <c r="BM5" s="259" t="n"/>
      <c r="BN5" s="259" t="n"/>
      <c r="BO5" s="259" t="n"/>
      <c r="BP5" s="259" t="n"/>
      <c r="BQ5" s="259" t="n"/>
      <c r="BR5" s="259" t="n"/>
      <c r="BS5" s="259" t="n"/>
      <c r="BT5" s="259" t="n"/>
      <c r="BU5" s="259" t="n"/>
      <c r="BV5" s="259" t="n"/>
      <c r="BW5" s="259" t="n"/>
      <c r="BX5" s="259" t="n"/>
      <c r="BY5" s="259" t="n"/>
      <c r="BZ5" s="259" t="n"/>
      <c r="CA5" s="259" t="n"/>
      <c r="CB5" s="259" t="n"/>
      <c r="CC5" s="259" t="n"/>
      <c r="CD5" s="259" t="n"/>
      <c r="CE5" s="259" t="n"/>
      <c r="CF5" s="259" t="n"/>
      <c r="CG5" s="259" t="n"/>
      <c r="CH5" s="259" t="n"/>
      <c r="CI5" s="259" t="n"/>
      <c r="CJ5" s="259" t="n"/>
      <c r="CK5" s="259" t="n"/>
      <c r="CL5" s="259" t="n"/>
      <c r="CM5" s="259" t="n"/>
      <c r="CN5" s="259" t="n"/>
      <c r="CO5" s="259" t="n"/>
      <c r="CP5" s="259" t="n"/>
      <c r="CQ5" s="259" t="n"/>
      <c r="CR5" s="259" t="n"/>
      <c r="CS5" s="259" t="n"/>
      <c r="CT5" s="259" t="n"/>
      <c r="CU5" s="259" t="n"/>
      <c r="CV5" s="259" t="n"/>
      <c r="CW5" s="259" t="n"/>
      <c r="CX5" s="259" t="n"/>
      <c r="CY5" s="259" t="n"/>
      <c r="CZ5" s="259" t="n"/>
      <c r="DA5" s="259" t="n"/>
      <c r="DB5" s="259" t="n"/>
      <c r="DC5" s="259" t="n"/>
      <c r="DD5" s="259" t="n"/>
      <c r="DE5" s="259" t="n"/>
      <c r="DF5" s="259" t="n"/>
      <c r="DG5" s="259" t="n"/>
      <c r="DH5" s="268" t="n"/>
      <c r="DI5" s="259" t="n"/>
      <c r="DJ5" s="268" t="n"/>
      <c r="DK5" s="259" t="n"/>
      <c r="DL5" s="259" t="n"/>
      <c r="DM5" s="259" t="n"/>
      <c r="DN5" s="259" t="n"/>
      <c r="DO5" s="259" t="n"/>
      <c r="DP5" s="259" t="n"/>
      <c r="DQ5" s="259" t="n"/>
      <c r="DR5" s="259" t="n"/>
      <c r="DS5" s="259" t="n"/>
      <c r="DT5" s="259" t="n"/>
      <c r="DU5" s="259" t="n"/>
      <c r="DV5" s="259" t="n"/>
      <c r="DW5" s="259" t="n"/>
      <c r="DX5" s="259" t="n"/>
      <c r="DY5" s="259" t="n"/>
      <c r="DZ5" s="259" t="n"/>
      <c r="EA5" s="259" t="n"/>
      <c r="EB5" s="259" t="n"/>
      <c r="EC5" s="259" t="n"/>
      <c r="ED5" s="259" t="n"/>
      <c r="EE5" s="259" t="n"/>
      <c r="EF5" s="259" t="n"/>
      <c r="EG5" s="259" t="n"/>
      <c r="EH5" s="259" t="n"/>
      <c r="EI5" s="259" t="n"/>
      <c r="EJ5" s="259" t="n"/>
      <c r="EK5" s="259" t="n"/>
      <c r="EL5" s="259" t="n"/>
      <c r="EM5" s="259" t="n"/>
      <c r="EN5" s="259" t="n"/>
      <c r="EO5" s="259" t="n"/>
      <c r="EP5" s="259" t="n"/>
      <c r="EQ5" s="259" t="n"/>
      <c r="ER5" s="259" t="n"/>
      <c r="ES5" s="259" t="n"/>
      <c r="ET5" s="259" t="n"/>
      <c r="EU5" s="259" t="n"/>
      <c r="EV5" s="259" t="n"/>
      <c r="EW5" s="259" t="n"/>
      <c r="EX5" s="259" t="n"/>
      <c r="EY5" s="259" t="n"/>
      <c r="EZ5" s="259" t="n"/>
      <c r="FA5" s="259" t="n"/>
      <c r="FB5" s="259" t="n"/>
      <c r="FC5" s="259" t="n"/>
      <c r="FD5" s="259" t="n"/>
      <c r="FE5" s="259" t="n"/>
      <c r="FF5" s="259" t="n"/>
      <c r="FG5" s="259" t="n"/>
      <c r="FH5" s="259" t="n"/>
      <c r="FI5" s="259" t="n"/>
      <c r="FJ5" s="259" t="n"/>
      <c r="FK5" s="259" t="n"/>
      <c r="FL5" s="259" t="n"/>
      <c r="FM5" s="259" t="n"/>
      <c r="FN5" s="259" t="n"/>
      <c r="FO5" s="259" t="n"/>
      <c r="FP5" s="259" t="n"/>
      <c r="FQ5" s="259" t="n"/>
      <c r="FR5" s="259" t="n"/>
      <c r="FS5" s="259" t="n"/>
      <c r="FT5" s="259" t="n"/>
      <c r="FU5" s="259" t="n"/>
      <c r="FV5" s="259" t="n"/>
      <c r="FW5" s="259" t="n"/>
      <c r="FX5" s="259" t="n"/>
      <c r="FY5" s="259" t="n"/>
      <c r="FZ5" s="259" t="n"/>
      <c r="GA5" s="259" t="n"/>
      <c r="GB5" s="259" t="n"/>
      <c r="GC5" s="259" t="n"/>
      <c r="GD5" s="259" t="n"/>
      <c r="GE5" s="259" t="n"/>
      <c r="GF5" s="259" t="n"/>
      <c r="GG5" s="259" t="n"/>
      <c r="GH5" s="259" t="n"/>
      <c r="GI5" s="259" t="n"/>
      <c r="GJ5" s="261">
        <f>SUM(F5:GI5)</f>
        <v/>
      </c>
      <c r="GK5" s="262">
        <f>E5-GJ5</f>
        <v/>
      </c>
    </row>
    <row r="6" ht="18" customHeight="1">
      <c r="A6" s="137" t="n">
        <v>6</v>
      </c>
      <c r="B6" s="256" t="n">
        <v>44774</v>
      </c>
      <c r="C6" s="139" t="inlineStr">
        <is>
          <t>2-068-11909</t>
        </is>
      </c>
      <c r="D6" s="240" t="n">
        <v>44767</v>
      </c>
      <c r="E6" s="257" t="n">
        <v>11329.79</v>
      </c>
      <c r="F6" s="258" t="n"/>
      <c r="G6" s="259" t="n"/>
      <c r="H6" s="259" t="n"/>
      <c r="I6" s="259" t="n"/>
      <c r="J6" s="258" t="n"/>
      <c r="K6" s="259" t="n"/>
      <c r="L6" s="259" t="n"/>
      <c r="M6" s="259" t="n"/>
      <c r="N6" s="259" t="n"/>
      <c r="O6" s="259" t="n"/>
      <c r="P6" s="259" t="n"/>
      <c r="Q6" s="259" t="n"/>
      <c r="R6" s="259" t="n"/>
      <c r="S6" s="259" t="n"/>
      <c r="T6" s="259" t="n"/>
      <c r="U6" s="260" t="n">
        <v>39.75</v>
      </c>
      <c r="V6" s="259" t="n"/>
      <c r="W6" s="259" t="n"/>
      <c r="X6" s="259" t="n"/>
      <c r="Y6" s="259" t="n"/>
      <c r="Z6" s="259" t="n"/>
      <c r="AA6" s="259" t="n"/>
      <c r="AB6" s="259" t="n"/>
      <c r="AC6" s="259" t="n"/>
      <c r="AD6" s="259" t="n"/>
      <c r="AE6" s="259" t="n"/>
      <c r="AF6" s="259" t="n"/>
      <c r="AG6" s="259" t="n"/>
      <c r="AH6" s="259" t="n"/>
      <c r="AI6" s="259" t="n"/>
      <c r="AJ6" s="259" t="n"/>
      <c r="AK6" s="259" t="n"/>
      <c r="AL6" s="259" t="n"/>
      <c r="AM6" s="259" t="n"/>
      <c r="AN6" s="259" t="n"/>
      <c r="AO6" s="259" t="n"/>
      <c r="AP6" s="259" t="n"/>
      <c r="AQ6" s="259" t="n"/>
      <c r="AR6" s="259" t="n"/>
      <c r="AS6" s="259" t="n"/>
      <c r="AT6" s="259" t="n"/>
      <c r="AU6" s="259" t="n"/>
      <c r="AV6" s="259" t="n"/>
      <c r="AW6" s="259" t="n"/>
      <c r="AX6" s="259" t="n"/>
      <c r="AY6" s="259" t="n"/>
      <c r="AZ6" s="259" t="n"/>
      <c r="BA6" s="259" t="n"/>
      <c r="BB6" s="259" t="n"/>
      <c r="BC6" s="260" t="n">
        <v>39.75</v>
      </c>
      <c r="BD6" s="259" t="n"/>
      <c r="BE6" s="259" t="n"/>
      <c r="BF6" s="259" t="n"/>
      <c r="BG6" s="259" t="n"/>
      <c r="BH6" s="259" t="n"/>
      <c r="BI6" s="259" t="n"/>
      <c r="BJ6" s="268" t="n"/>
      <c r="BK6" s="259" t="n"/>
      <c r="BL6" s="259" t="n"/>
      <c r="BM6" s="259" t="n"/>
      <c r="BN6" s="259" t="n"/>
      <c r="BO6" s="259" t="n"/>
      <c r="BP6" s="259" t="n"/>
      <c r="BQ6" s="259" t="n"/>
      <c r="BR6" s="259" t="n"/>
      <c r="BS6" s="259" t="n"/>
      <c r="BT6" s="259" t="n"/>
      <c r="BU6" s="259" t="n"/>
      <c r="BV6" s="259" t="n"/>
      <c r="BW6" s="259" t="n"/>
      <c r="BX6" s="259" t="n"/>
      <c r="BY6" s="259" t="n"/>
      <c r="BZ6" s="259" t="n"/>
      <c r="CA6" s="260" t="n">
        <v>635.21</v>
      </c>
      <c r="CB6" s="259" t="n"/>
      <c r="CC6" s="259" t="n"/>
      <c r="CD6" s="259" t="n"/>
      <c r="CE6" s="259" t="n"/>
      <c r="CF6" s="259" t="n"/>
      <c r="CG6" s="259" t="n"/>
      <c r="CH6" s="259" t="n"/>
      <c r="CI6" s="259" t="n"/>
      <c r="CJ6" s="259" t="n"/>
      <c r="CK6" s="259" t="n"/>
      <c r="CL6" s="259" t="n"/>
      <c r="CM6" s="259" t="n"/>
      <c r="CN6" s="259" t="n"/>
      <c r="CO6" s="259" t="n"/>
      <c r="CP6" s="259" t="n"/>
      <c r="CQ6" s="259" t="n"/>
      <c r="CR6" s="259" t="n"/>
      <c r="CS6" s="260" t="n">
        <v>52.97</v>
      </c>
      <c r="CT6" s="259" t="n"/>
      <c r="CU6" s="259" t="n"/>
      <c r="CV6" s="259" t="n"/>
      <c r="CW6" s="259" t="n"/>
      <c r="CX6" s="259" t="n"/>
      <c r="CY6" s="259" t="n"/>
      <c r="CZ6" s="260" t="n">
        <v>3841.02</v>
      </c>
      <c r="DA6" s="259" t="n"/>
      <c r="DB6" s="259" t="n"/>
      <c r="DC6" s="259" t="n"/>
      <c r="DD6" s="259" t="n"/>
      <c r="DE6" s="259" t="n"/>
      <c r="DF6" s="259" t="n"/>
      <c r="DG6" s="259" t="n"/>
      <c r="DH6" s="268" t="n"/>
      <c r="DI6" s="259" t="n"/>
      <c r="DJ6" s="268" t="n"/>
      <c r="DK6" s="259" t="n"/>
      <c r="DL6" s="259" t="n"/>
      <c r="DM6" s="259" t="n"/>
      <c r="DN6" s="260" t="n">
        <v>6721.09</v>
      </c>
      <c r="DO6" s="259" t="n"/>
      <c r="DP6" s="259" t="n"/>
      <c r="DQ6" s="259" t="n"/>
      <c r="DR6" s="259" t="n"/>
      <c r="DS6" s="259" t="n"/>
      <c r="DT6" s="259" t="n"/>
      <c r="DU6" s="259" t="n"/>
      <c r="DV6" s="259" t="n"/>
      <c r="DW6" s="259" t="n"/>
      <c r="DX6" s="259" t="n"/>
      <c r="DY6" s="259" t="n"/>
      <c r="DZ6" s="259" t="n"/>
      <c r="EA6" s="259" t="n"/>
      <c r="EB6" s="259" t="n"/>
      <c r="EC6" s="259" t="n"/>
      <c r="ED6" s="259" t="n"/>
      <c r="EE6" s="259" t="n"/>
      <c r="EF6" s="259" t="n"/>
      <c r="EG6" s="259" t="n"/>
      <c r="EH6" s="259" t="n"/>
      <c r="EI6" s="259" t="n"/>
      <c r="EJ6" s="259" t="n"/>
      <c r="EK6" s="259" t="n"/>
      <c r="EL6" s="259" t="n"/>
      <c r="EM6" s="259" t="n"/>
      <c r="EN6" s="259" t="n"/>
      <c r="EO6" s="259" t="n"/>
      <c r="EP6" s="259" t="n"/>
      <c r="EQ6" s="259" t="n"/>
      <c r="ER6" s="259" t="n"/>
      <c r="ES6" s="259" t="n"/>
      <c r="ET6" s="259" t="n"/>
      <c r="EU6" s="259" t="n"/>
      <c r="EV6" s="259" t="n"/>
      <c r="EW6" s="259" t="n"/>
      <c r="EX6" s="259" t="n"/>
      <c r="EY6" s="259" t="n"/>
      <c r="EZ6" s="259" t="n"/>
      <c r="FA6" s="259" t="n"/>
      <c r="FB6" s="259" t="n"/>
      <c r="FC6" s="259" t="n"/>
      <c r="FD6" s="259" t="n"/>
      <c r="FE6" s="259" t="n"/>
      <c r="FF6" s="259" t="n"/>
      <c r="FG6" s="259" t="n"/>
      <c r="FH6" s="259" t="n"/>
      <c r="FI6" s="259" t="n"/>
      <c r="FJ6" s="259" t="n"/>
      <c r="FK6" s="259" t="n"/>
      <c r="FL6" s="259" t="n"/>
      <c r="FM6" s="259" t="n"/>
      <c r="FN6" s="259" t="n"/>
      <c r="FO6" s="259" t="n"/>
      <c r="FP6" s="259" t="n"/>
      <c r="FQ6" s="259" t="n"/>
      <c r="FR6" s="259" t="n"/>
      <c r="FS6" s="259" t="n"/>
      <c r="FT6" s="259" t="n"/>
      <c r="FU6" s="259" t="n"/>
      <c r="FV6" s="259" t="n"/>
      <c r="FW6" s="259" t="n"/>
      <c r="FX6" s="259" t="n"/>
      <c r="FY6" s="259" t="n"/>
      <c r="FZ6" s="259" t="n"/>
      <c r="GA6" s="259" t="n"/>
      <c r="GB6" s="259" t="n"/>
      <c r="GC6" s="259" t="n"/>
      <c r="GD6" s="259" t="n"/>
      <c r="GE6" s="259" t="n"/>
      <c r="GF6" s="259" t="n"/>
      <c r="GG6" s="259" t="n"/>
      <c r="GH6" s="259" t="n"/>
      <c r="GI6" s="259" t="n"/>
      <c r="GJ6" s="261">
        <f>SUM(F6:GI6)</f>
        <v/>
      </c>
      <c r="GK6" s="262">
        <f>E6-GJ6</f>
        <v/>
      </c>
    </row>
    <row r="7" ht="18" customHeight="1">
      <c r="A7" s="137" t="n">
        <v>7</v>
      </c>
      <c r="B7" s="256" t="n">
        <v>44774</v>
      </c>
      <c r="C7" s="139" t="inlineStr">
        <is>
          <t>2-068-60295</t>
        </is>
      </c>
      <c r="D7" s="240" t="n">
        <v>44768</v>
      </c>
      <c r="E7" s="257" t="n">
        <v>5285.07</v>
      </c>
      <c r="F7" s="258" t="n"/>
      <c r="G7" s="259" t="n"/>
      <c r="H7" s="259" t="n"/>
      <c r="I7" s="259" t="n"/>
      <c r="J7" s="258" t="n"/>
      <c r="K7" s="259" t="n"/>
      <c r="L7" s="259" t="n"/>
      <c r="M7" s="259" t="n"/>
      <c r="N7" s="259" t="n"/>
      <c r="O7" s="259" t="n"/>
      <c r="P7" s="259" t="n"/>
      <c r="Q7" s="260" t="n">
        <v>522.25</v>
      </c>
      <c r="R7" s="259" t="n"/>
      <c r="S7" s="259" t="n"/>
      <c r="T7" s="259" t="n"/>
      <c r="U7" s="259" t="n"/>
      <c r="V7" s="259" t="n"/>
      <c r="W7" s="259" t="n"/>
      <c r="X7" s="259" t="n"/>
      <c r="Y7" s="259" t="n"/>
      <c r="Z7" s="259" t="n"/>
      <c r="AA7" s="259" t="n"/>
      <c r="AB7" s="259" t="n"/>
      <c r="AC7" s="259" t="n"/>
      <c r="AD7" s="259" t="n"/>
      <c r="AE7" s="259" t="n"/>
      <c r="AF7" s="259" t="n"/>
      <c r="AG7" s="259" t="n"/>
      <c r="AH7" s="259" t="n"/>
      <c r="AI7" s="259" t="n"/>
      <c r="AJ7" s="259" t="n"/>
      <c r="AK7" s="259" t="n"/>
      <c r="AL7" s="259" t="n"/>
      <c r="AM7" s="259" t="n"/>
      <c r="AN7" s="259" t="n"/>
      <c r="AO7" s="259" t="n"/>
      <c r="AP7" s="259" t="n"/>
      <c r="AQ7" s="259" t="n"/>
      <c r="AR7" s="259" t="n"/>
      <c r="AS7" s="259" t="n"/>
      <c r="AT7" s="259" t="n"/>
      <c r="AU7" s="259" t="n"/>
      <c r="AV7" s="259" t="n"/>
      <c r="AW7" s="259" t="n"/>
      <c r="AX7" s="259" t="n"/>
      <c r="AY7" s="259" t="n"/>
      <c r="AZ7" s="259" t="n"/>
      <c r="BA7" s="259" t="n"/>
      <c r="BB7" s="259" t="n"/>
      <c r="BC7" s="259" t="n"/>
      <c r="BD7" s="259" t="n"/>
      <c r="BE7" s="259" t="n"/>
      <c r="BF7" s="259" t="n"/>
      <c r="BG7" s="259" t="n"/>
      <c r="BH7" s="259" t="n"/>
      <c r="BI7" s="259" t="n"/>
      <c r="BJ7" s="268" t="n"/>
      <c r="BK7" s="259" t="n"/>
      <c r="BL7" s="259" t="n"/>
      <c r="BM7" s="259" t="n"/>
      <c r="BN7" s="259" t="n"/>
      <c r="BO7" s="259" t="n"/>
      <c r="BP7" s="259" t="n"/>
      <c r="BQ7" s="259" t="n"/>
      <c r="BR7" s="259" t="n"/>
      <c r="BS7" s="259" t="n"/>
      <c r="BT7" s="259" t="n"/>
      <c r="BU7" s="259" t="n"/>
      <c r="BV7" s="259" t="n"/>
      <c r="BW7" s="259" t="n"/>
      <c r="BX7" s="259" t="n"/>
      <c r="BY7" s="259" t="n"/>
      <c r="BZ7" s="259" t="n"/>
      <c r="CA7" s="259" t="n"/>
      <c r="CB7" s="259" t="n"/>
      <c r="CC7" s="259" t="n"/>
      <c r="CD7" s="260" t="n">
        <v>464.75</v>
      </c>
      <c r="CE7" s="259" t="n"/>
      <c r="CF7" s="259" t="n"/>
      <c r="CG7" s="259" t="n"/>
      <c r="CH7" s="259" t="n"/>
      <c r="CI7" s="259" t="n"/>
      <c r="CJ7" s="259" t="n"/>
      <c r="CK7" s="259" t="n"/>
      <c r="CL7" s="259" t="n"/>
      <c r="CM7" s="259" t="n"/>
      <c r="CN7" s="259" t="n"/>
      <c r="CO7" s="259" t="n"/>
      <c r="CP7" s="259" t="n"/>
      <c r="CQ7" s="259" t="n"/>
      <c r="CR7" s="259" t="n"/>
      <c r="CS7" s="259" t="n"/>
      <c r="CT7" s="259" t="n"/>
      <c r="CU7" s="259" t="n"/>
      <c r="CV7" s="259" t="n"/>
      <c r="CW7" s="259" t="n"/>
      <c r="CX7" s="259" t="n"/>
      <c r="CY7" s="259" t="n"/>
      <c r="CZ7" s="259" t="n"/>
      <c r="DA7" s="259" t="n"/>
      <c r="DB7" s="259" t="n"/>
      <c r="DC7" s="259" t="n"/>
      <c r="DD7" s="259" t="n"/>
      <c r="DE7" s="259" t="n"/>
      <c r="DF7" s="259" t="n"/>
      <c r="DG7" s="259" t="n"/>
      <c r="DH7" s="268" t="n"/>
      <c r="DI7" s="259" t="n"/>
      <c r="DJ7" s="268" t="n"/>
      <c r="DK7" s="259" t="n"/>
      <c r="DL7" s="259" t="n"/>
      <c r="DM7" s="259" t="n"/>
      <c r="DN7" s="259" t="n"/>
      <c r="DO7" s="259" t="n"/>
      <c r="DP7" s="259" t="n"/>
      <c r="DQ7" s="259" t="n"/>
      <c r="DR7" s="259" t="n"/>
      <c r="DS7" s="259" t="n"/>
      <c r="DT7" s="259" t="n"/>
      <c r="DU7" s="259" t="n"/>
      <c r="DV7" s="259" t="n"/>
      <c r="DW7" s="259" t="n"/>
      <c r="DX7" s="259" t="n"/>
      <c r="DY7" s="259" t="n"/>
      <c r="DZ7" s="259" t="n"/>
      <c r="EA7" s="259" t="n"/>
      <c r="EB7" s="260" t="n">
        <v>3566.73</v>
      </c>
      <c r="EC7" s="259" t="n"/>
      <c r="ED7" s="259" t="n"/>
      <c r="EE7" s="259" t="n"/>
      <c r="EF7" s="259" t="n"/>
      <c r="EG7" s="259" t="n"/>
      <c r="EH7" s="259" t="n"/>
      <c r="EI7" s="259" t="n"/>
      <c r="EJ7" s="259" t="n"/>
      <c r="EK7" s="259" t="n"/>
      <c r="EL7" s="259" t="n"/>
      <c r="EM7" s="259" t="n"/>
      <c r="EN7" s="259" t="n"/>
      <c r="EO7" s="260" t="n">
        <v>731.34</v>
      </c>
      <c r="EP7" s="259" t="n"/>
      <c r="EQ7" s="259" t="n"/>
      <c r="ER7" s="259" t="n"/>
      <c r="ES7" s="259" t="n"/>
      <c r="ET7" s="259" t="n"/>
      <c r="EU7" s="259" t="n"/>
      <c r="EV7" s="259" t="n"/>
      <c r="EW7" s="259" t="n"/>
      <c r="EX7" s="259" t="n"/>
      <c r="EY7" s="259" t="n"/>
      <c r="EZ7" s="259" t="n"/>
      <c r="FA7" s="259" t="n"/>
      <c r="FB7" s="259" t="n"/>
      <c r="FC7" s="259" t="n"/>
      <c r="FD7" s="259" t="n"/>
      <c r="FE7" s="259" t="n"/>
      <c r="FF7" s="259" t="n"/>
      <c r="FG7" s="259" t="n"/>
      <c r="FH7" s="259" t="n"/>
      <c r="FI7" s="259" t="n"/>
      <c r="FJ7" s="259" t="n"/>
      <c r="FK7" s="259" t="n"/>
      <c r="FL7" s="259" t="n"/>
      <c r="FM7" s="259" t="n"/>
      <c r="FN7" s="259" t="n"/>
      <c r="FO7" s="259" t="n"/>
      <c r="FP7" s="259" t="n"/>
      <c r="FQ7" s="259" t="n"/>
      <c r="FR7" s="259" t="n"/>
      <c r="FS7" s="259" t="n"/>
      <c r="FT7" s="259" t="n"/>
      <c r="FU7" s="259" t="n"/>
      <c r="FV7" s="259" t="n"/>
      <c r="FW7" s="259" t="n"/>
      <c r="FX7" s="259" t="n"/>
      <c r="FY7" s="259" t="n"/>
      <c r="FZ7" s="259" t="n"/>
      <c r="GA7" s="259" t="n"/>
      <c r="GB7" s="259" t="n"/>
      <c r="GC7" s="259" t="n"/>
      <c r="GD7" s="259" t="n"/>
      <c r="GE7" s="259" t="n"/>
      <c r="GF7" s="259" t="n"/>
      <c r="GG7" s="259" t="n"/>
      <c r="GH7" s="259" t="n"/>
      <c r="GI7" s="259" t="n"/>
      <c r="GJ7" s="261">
        <f>SUM(F7:GI7)</f>
        <v/>
      </c>
      <c r="GK7" s="262">
        <f>E7-GJ7</f>
        <v/>
      </c>
    </row>
    <row r="8" ht="18" customHeight="1">
      <c r="A8" s="137" t="n">
        <v>8</v>
      </c>
      <c r="B8" s="256" t="n">
        <v>44774</v>
      </c>
      <c r="C8" s="139" t="inlineStr">
        <is>
          <t>2-069-35040</t>
        </is>
      </c>
      <c r="D8" s="240" t="n">
        <v>44770</v>
      </c>
      <c r="E8" s="257" t="n">
        <v>2609.39</v>
      </c>
      <c r="F8" s="258" t="n"/>
      <c r="G8" s="259" t="n"/>
      <c r="H8" s="259" t="n"/>
      <c r="I8" s="259" t="n"/>
      <c r="J8" s="258" t="n"/>
      <c r="K8" s="259" t="n"/>
      <c r="L8" s="259" t="n"/>
      <c r="M8" s="259" t="n"/>
      <c r="N8" s="259" t="n"/>
      <c r="O8" s="259" t="n"/>
      <c r="P8" s="259" t="n"/>
      <c r="Q8" s="259" t="n"/>
      <c r="R8" s="259" t="n"/>
      <c r="S8" s="259" t="n"/>
      <c r="T8" s="259" t="n"/>
      <c r="U8" s="259" t="n"/>
      <c r="V8" s="259" t="n"/>
      <c r="W8" s="259" t="n"/>
      <c r="X8" s="259" t="n"/>
      <c r="Y8" s="259" t="n"/>
      <c r="Z8" s="259" t="n"/>
      <c r="AA8" s="259" t="n"/>
      <c r="AB8" s="259" t="n"/>
      <c r="AC8" s="259" t="n"/>
      <c r="AD8" s="259" t="n"/>
      <c r="AE8" s="259" t="n"/>
      <c r="AF8" s="259" t="n"/>
      <c r="AG8" s="259" t="n"/>
      <c r="AH8" s="259" t="n"/>
      <c r="AI8" s="259" t="n"/>
      <c r="AJ8" s="259" t="n"/>
      <c r="AK8" s="259" t="n"/>
      <c r="AL8" s="260" t="n">
        <v>264.75</v>
      </c>
      <c r="AM8" s="259" t="n"/>
      <c r="AN8" s="259" t="n"/>
      <c r="AO8" s="259" t="n"/>
      <c r="AP8" s="259" t="n"/>
      <c r="AQ8" s="259" t="n"/>
      <c r="AR8" s="259" t="n"/>
      <c r="AS8" s="259" t="n"/>
      <c r="AT8" s="259" t="n"/>
      <c r="AU8" s="259" t="n"/>
      <c r="AV8" s="259" t="n"/>
      <c r="AW8" s="259" t="n"/>
      <c r="AX8" s="259" t="n"/>
      <c r="AY8" s="259" t="n"/>
      <c r="AZ8" s="259" t="n"/>
      <c r="BA8" s="259" t="n"/>
      <c r="BB8" s="259" t="n"/>
      <c r="BC8" s="259" t="n"/>
      <c r="BD8" s="259" t="n"/>
      <c r="BE8" s="259" t="n"/>
      <c r="BF8" s="259" t="n"/>
      <c r="BG8" s="259" t="n"/>
      <c r="BH8" s="259" t="n"/>
      <c r="BI8" s="259" t="n"/>
      <c r="BJ8" s="268" t="n"/>
      <c r="BK8" s="259" t="n"/>
      <c r="BL8" s="259" t="n"/>
      <c r="BM8" s="259" t="n"/>
      <c r="BN8" s="259" t="n"/>
      <c r="BO8" s="259" t="n"/>
      <c r="BP8" s="259" t="n"/>
      <c r="BQ8" s="259" t="n"/>
      <c r="BR8" s="259" t="n"/>
      <c r="BS8" s="259" t="n"/>
      <c r="BT8" s="259" t="n"/>
      <c r="BU8" s="259" t="n"/>
      <c r="BV8" s="259" t="n"/>
      <c r="BW8" s="259" t="n"/>
      <c r="BX8" s="259" t="n"/>
      <c r="BY8" s="259" t="n"/>
      <c r="BZ8" s="259" t="n"/>
      <c r="CA8" s="259" t="n"/>
      <c r="CB8" s="259" t="n"/>
      <c r="CC8" s="259" t="n"/>
      <c r="CD8" s="259" t="n"/>
      <c r="CE8" s="259" t="n"/>
      <c r="CF8" s="259" t="n"/>
      <c r="CG8" s="259" t="n"/>
      <c r="CH8" s="259" t="n"/>
      <c r="CI8" s="259" t="n"/>
      <c r="CJ8" s="259" t="n"/>
      <c r="CK8" s="259" t="n"/>
      <c r="CL8" s="259" t="n"/>
      <c r="CM8" s="259" t="n"/>
      <c r="CN8" s="259" t="n"/>
      <c r="CO8" s="259" t="n"/>
      <c r="CP8" s="259" t="n"/>
      <c r="CQ8" s="259" t="n"/>
      <c r="CR8" s="259" t="n"/>
      <c r="CS8" s="259" t="n"/>
      <c r="CT8" s="259" t="n"/>
      <c r="CU8" s="259" t="n"/>
      <c r="CV8" s="259" t="n"/>
      <c r="CW8" s="259" t="n"/>
      <c r="CX8" s="259" t="n"/>
      <c r="CY8" s="259" t="n"/>
      <c r="CZ8" s="259" t="n"/>
      <c r="DA8" s="259" t="n"/>
      <c r="DB8" s="259" t="n"/>
      <c r="DC8" s="259" t="n"/>
      <c r="DD8" s="259" t="n"/>
      <c r="DE8" s="259" t="n"/>
      <c r="DF8" s="259" t="n"/>
      <c r="DG8" s="259" t="n"/>
      <c r="DH8" s="268" t="n"/>
      <c r="DI8" s="260" t="n">
        <v>2344.64</v>
      </c>
      <c r="DJ8" s="268" t="n"/>
      <c r="DK8" s="259" t="n"/>
      <c r="DL8" s="259" t="n"/>
      <c r="DM8" s="259" t="n"/>
      <c r="DN8" s="259" t="n"/>
      <c r="DO8" s="259" t="n"/>
      <c r="DP8" s="259" t="n"/>
      <c r="DQ8" s="259" t="n"/>
      <c r="DR8" s="259" t="n"/>
      <c r="DS8" s="259" t="n"/>
      <c r="DT8" s="259" t="n"/>
      <c r="DU8" s="259" t="n"/>
      <c r="DV8" s="259" t="n"/>
      <c r="DW8" s="259" t="n"/>
      <c r="DX8" s="259" t="n"/>
      <c r="DY8" s="259" t="n"/>
      <c r="DZ8" s="259" t="n"/>
      <c r="EA8" s="259" t="n"/>
      <c r="EB8" s="259" t="n"/>
      <c r="EC8" s="259" t="n"/>
      <c r="ED8" s="259" t="n"/>
      <c r="EE8" s="259" t="n"/>
      <c r="EF8" s="259" t="n"/>
      <c r="EG8" s="259" t="n"/>
      <c r="EH8" s="259" t="n"/>
      <c r="EI8" s="259" t="n"/>
      <c r="EJ8" s="259" t="n"/>
      <c r="EK8" s="259" t="n"/>
      <c r="EL8" s="259" t="n"/>
      <c r="EM8" s="259" t="n"/>
      <c r="EN8" s="259" t="n"/>
      <c r="EO8" s="259" t="n"/>
      <c r="EP8" s="259" t="n"/>
      <c r="EQ8" s="259" t="n"/>
      <c r="ER8" s="259" t="n"/>
      <c r="ES8" s="259" t="n"/>
      <c r="ET8" s="259" t="n"/>
      <c r="EU8" s="259" t="n"/>
      <c r="EV8" s="259" t="n"/>
      <c r="EW8" s="259" t="n"/>
      <c r="EX8" s="259" t="n"/>
      <c r="EY8" s="259" t="n"/>
      <c r="EZ8" s="259" t="n"/>
      <c r="FA8" s="259" t="n"/>
      <c r="FB8" s="259" t="n"/>
      <c r="FC8" s="259" t="n"/>
      <c r="FD8" s="259" t="n"/>
      <c r="FE8" s="259" t="n"/>
      <c r="FF8" s="259" t="n"/>
      <c r="FG8" s="259" t="n"/>
      <c r="FH8" s="259" t="n"/>
      <c r="FI8" s="259" t="n"/>
      <c r="FJ8" s="259" t="n"/>
      <c r="FK8" s="259" t="n"/>
      <c r="FL8" s="259" t="n"/>
      <c r="FM8" s="259" t="n"/>
      <c r="FN8" s="259" t="n"/>
      <c r="FO8" s="259" t="n"/>
      <c r="FP8" s="259" t="n"/>
      <c r="FQ8" s="259" t="n"/>
      <c r="FR8" s="259" t="n"/>
      <c r="FS8" s="259" t="n"/>
      <c r="FT8" s="259" t="n"/>
      <c r="FU8" s="259" t="n"/>
      <c r="FV8" s="259" t="n"/>
      <c r="FW8" s="259" t="n"/>
      <c r="FX8" s="259" t="n"/>
      <c r="FY8" s="259" t="n"/>
      <c r="FZ8" s="259" t="n"/>
      <c r="GA8" s="259" t="n"/>
      <c r="GB8" s="259" t="n"/>
      <c r="GC8" s="259" t="n"/>
      <c r="GD8" s="259" t="n"/>
      <c r="GE8" s="259" t="n"/>
      <c r="GF8" s="259" t="n"/>
      <c r="GG8" s="259" t="n"/>
      <c r="GH8" s="259" t="n"/>
      <c r="GI8" s="259" t="n"/>
      <c r="GJ8" s="261">
        <f>SUM(F8:GI8)</f>
        <v/>
      </c>
      <c r="GK8" s="262">
        <f>E8-GJ8</f>
        <v/>
      </c>
    </row>
    <row r="9" ht="18" customHeight="1">
      <c r="A9" s="137" t="n">
        <v>9</v>
      </c>
      <c r="B9" s="256" t="n">
        <v>44774</v>
      </c>
      <c r="C9" s="145" t="inlineStr">
        <is>
          <t>7-791-88080</t>
        </is>
      </c>
      <c r="D9" s="240" t="n">
        <v>44728</v>
      </c>
      <c r="E9" s="257" t="n">
        <v>2579.46</v>
      </c>
      <c r="F9" s="258" t="n"/>
      <c r="G9" s="259" t="n"/>
      <c r="H9" s="260" t="n">
        <v>15.88</v>
      </c>
      <c r="I9" s="259" t="n"/>
      <c r="J9" s="258" t="n"/>
      <c r="K9" s="259" t="n"/>
      <c r="L9" s="259" t="n"/>
      <c r="M9" s="260" t="n">
        <v>75.75</v>
      </c>
      <c r="N9" s="260" t="n">
        <v>15.05</v>
      </c>
      <c r="O9" s="259" t="n"/>
      <c r="P9" s="259" t="n"/>
      <c r="Q9" s="260" t="n">
        <v>21.88</v>
      </c>
      <c r="R9" s="260" t="n">
        <v>18.25</v>
      </c>
      <c r="S9" s="259" t="n"/>
      <c r="T9" s="259" t="n"/>
      <c r="U9" s="260" t="n">
        <v>11.74</v>
      </c>
      <c r="V9" s="259" t="n"/>
      <c r="W9" s="260" t="n">
        <v>24.03</v>
      </c>
      <c r="X9" s="259" t="n"/>
      <c r="Y9" s="260" t="n">
        <v>46.77</v>
      </c>
      <c r="Z9" s="259" t="n"/>
      <c r="AA9" s="259" t="n"/>
      <c r="AB9" s="259" t="n"/>
      <c r="AC9" s="259" t="n"/>
      <c r="AD9" s="260" t="n">
        <v>15.06</v>
      </c>
      <c r="AE9" s="259" t="n"/>
      <c r="AF9" s="259" t="n"/>
      <c r="AG9" s="259" t="n"/>
      <c r="AH9" s="260" t="n">
        <v>21.49</v>
      </c>
      <c r="AI9" s="259" t="n"/>
      <c r="AJ9" s="259" t="n"/>
      <c r="AK9" s="259" t="n"/>
      <c r="AL9" s="259" t="n"/>
      <c r="AM9" s="259" t="n"/>
      <c r="AN9" s="259" t="n"/>
      <c r="AO9" s="259" t="n"/>
      <c r="AP9" s="259" t="n"/>
      <c r="AQ9" s="259" t="n"/>
      <c r="AR9" s="259" t="n"/>
      <c r="AS9" s="259" t="n"/>
      <c r="AT9" s="259" t="n"/>
      <c r="AU9" s="260" t="n">
        <v>30.74</v>
      </c>
      <c r="AV9" s="260" t="n">
        <v>74.93000000000001</v>
      </c>
      <c r="AW9" s="259" t="n"/>
      <c r="AX9" s="259" t="n"/>
      <c r="AY9" s="259" t="n"/>
      <c r="AZ9" s="259" t="n"/>
      <c r="BA9" s="260" t="n">
        <v>11.43</v>
      </c>
      <c r="BB9" s="260" t="n">
        <v>20.57</v>
      </c>
      <c r="BC9" s="260" t="n">
        <v>18.4</v>
      </c>
      <c r="BD9" s="259" t="n"/>
      <c r="BE9" s="259" t="n"/>
      <c r="BF9" s="260" t="n">
        <v>15.6</v>
      </c>
      <c r="BG9" s="259" t="n"/>
      <c r="BH9" s="260" t="n">
        <v>64.47</v>
      </c>
      <c r="BI9" s="259" t="n"/>
      <c r="BJ9" s="268" t="n"/>
      <c r="BK9" s="260" t="n">
        <v>10.4</v>
      </c>
      <c r="BL9" s="259" t="n"/>
      <c r="BM9" s="259" t="n"/>
      <c r="BN9" s="259" t="n"/>
      <c r="BO9" s="260" t="n">
        <v>51.29</v>
      </c>
      <c r="BP9" s="260" t="n">
        <v>38.21</v>
      </c>
      <c r="BQ9" s="259" t="n"/>
      <c r="BR9" s="259" t="n"/>
      <c r="BS9" s="259" t="n"/>
      <c r="BT9" s="260" t="n">
        <v>18.25</v>
      </c>
      <c r="BU9" s="259" t="n"/>
      <c r="BV9" s="259" t="n"/>
      <c r="BW9" s="259" t="n"/>
      <c r="BX9" s="259" t="n"/>
      <c r="BY9" s="259" t="n"/>
      <c r="BZ9" s="259" t="n"/>
      <c r="CA9" s="259" t="n"/>
      <c r="CB9" s="259" t="n"/>
      <c r="CC9" s="259" t="n"/>
      <c r="CD9" s="259" t="n"/>
      <c r="CE9" s="259" t="n"/>
      <c r="CF9" s="259" t="n"/>
      <c r="CG9" s="259" t="n"/>
      <c r="CH9" s="259" t="n"/>
      <c r="CI9" s="259" t="n"/>
      <c r="CJ9" s="259" t="n"/>
      <c r="CK9" s="260" t="n">
        <v>208.1</v>
      </c>
      <c r="CL9" s="259" t="n"/>
      <c r="CM9" s="260" t="n">
        <v>11.43</v>
      </c>
      <c r="CN9" s="259" t="n"/>
      <c r="CO9" s="259" t="n"/>
      <c r="CP9" s="259" t="n"/>
      <c r="CQ9" s="259" t="n"/>
      <c r="CR9" s="260" t="n">
        <v>7.47</v>
      </c>
      <c r="CS9" s="260" t="n">
        <v>14.33</v>
      </c>
      <c r="CT9" s="260" t="n">
        <v>11.52</v>
      </c>
      <c r="CU9" s="259" t="n"/>
      <c r="CV9" s="260" t="n">
        <v>17.5</v>
      </c>
      <c r="CW9" s="259" t="n"/>
      <c r="CX9" s="260" t="n">
        <v>14.33</v>
      </c>
      <c r="CY9" s="259" t="n"/>
      <c r="CZ9" s="259" t="n"/>
      <c r="DA9" s="259" t="n"/>
      <c r="DB9" s="260" t="n">
        <v>10.14</v>
      </c>
      <c r="DC9" s="259" t="n"/>
      <c r="DD9" s="259" t="n"/>
      <c r="DE9" s="260" t="n">
        <v>678.73</v>
      </c>
      <c r="DF9" s="260" t="n">
        <v>183.43</v>
      </c>
      <c r="DG9" s="260" t="n">
        <v>8.83</v>
      </c>
      <c r="DH9" s="268" t="n"/>
      <c r="DI9" s="259" t="n"/>
      <c r="DJ9" s="268" t="n"/>
      <c r="DK9" s="260" t="n">
        <v>37.8</v>
      </c>
      <c r="DL9" s="259" t="n"/>
      <c r="DM9" s="259" t="n"/>
      <c r="DN9" s="259" t="n"/>
      <c r="DO9" s="259" t="n"/>
      <c r="DP9" s="260" t="n">
        <v>67.55</v>
      </c>
      <c r="DQ9" s="259" t="n"/>
      <c r="DR9" s="260" t="n">
        <v>42.41</v>
      </c>
      <c r="DS9" s="260" t="n">
        <v>24.05</v>
      </c>
      <c r="DT9" s="259" t="n"/>
      <c r="DU9" s="259" t="n"/>
      <c r="DV9" s="260" t="n">
        <v>25.66</v>
      </c>
      <c r="DW9" s="259" t="n"/>
      <c r="DX9" s="260" t="n">
        <v>63.75</v>
      </c>
      <c r="DY9" s="260" t="n">
        <v>19.56</v>
      </c>
      <c r="DZ9" s="260" t="n">
        <v>58.2</v>
      </c>
      <c r="EA9" s="259" t="n"/>
      <c r="EB9" s="260" t="n">
        <v>68.67</v>
      </c>
      <c r="EC9" s="259" t="n"/>
      <c r="ED9" s="259" t="n"/>
      <c r="EE9" s="259" t="n"/>
      <c r="EF9" s="259" t="n"/>
      <c r="EG9" s="260" t="n">
        <v>53.48</v>
      </c>
      <c r="EH9" s="259" t="n"/>
      <c r="EI9" s="259" t="n"/>
      <c r="EJ9" s="260" t="n">
        <v>6.02</v>
      </c>
      <c r="EK9" s="259" t="n"/>
      <c r="EL9" s="259" t="n"/>
      <c r="EM9" s="259" t="n"/>
      <c r="EN9" s="259" t="n"/>
      <c r="EO9" s="259" t="n"/>
      <c r="EP9" s="259" t="n"/>
      <c r="EQ9" s="259" t="n"/>
      <c r="ER9" s="259" t="n"/>
      <c r="ES9" s="259" t="n"/>
      <c r="ET9" s="259" t="n"/>
      <c r="EU9" s="259" t="n"/>
      <c r="EV9" s="259" t="n"/>
      <c r="EW9" s="259" t="n"/>
      <c r="EX9" s="259" t="n"/>
      <c r="EY9" s="259" t="n"/>
      <c r="EZ9" s="259" t="n"/>
      <c r="FA9" s="259" t="n"/>
      <c r="FB9" s="259" t="n"/>
      <c r="FC9" s="259" t="n"/>
      <c r="FD9" s="260" t="n">
        <v>46.48</v>
      </c>
      <c r="FE9" s="259" t="n"/>
      <c r="FF9" s="259" t="n"/>
      <c r="FG9" s="259" t="n"/>
      <c r="FH9" s="259" t="n"/>
      <c r="FI9" s="259" t="n"/>
      <c r="FJ9" s="259" t="n"/>
      <c r="FK9" s="260" t="n">
        <v>10.57</v>
      </c>
      <c r="FL9" s="259" t="n"/>
      <c r="FM9" s="259" t="n"/>
      <c r="FN9" s="259" t="n"/>
      <c r="FO9" s="259" t="n"/>
      <c r="FP9" s="259" t="n"/>
      <c r="FQ9" s="259" t="n"/>
      <c r="FR9" s="259" t="n"/>
      <c r="FS9" s="260" t="n">
        <v>20.16</v>
      </c>
      <c r="FT9" s="260" t="n">
        <v>15.6</v>
      </c>
      <c r="FU9" s="259" t="n"/>
      <c r="FV9" s="260" t="n">
        <v>48.05</v>
      </c>
      <c r="FW9" s="259" t="n"/>
      <c r="FX9" s="259" t="n"/>
      <c r="FY9" s="259" t="n"/>
      <c r="FZ9" s="260" t="n">
        <v>75.55</v>
      </c>
      <c r="GA9" s="259" t="n"/>
      <c r="GB9" s="260" t="n">
        <v>14.27</v>
      </c>
      <c r="GC9" s="259" t="n"/>
      <c r="GD9" s="260" t="n">
        <v>11.9</v>
      </c>
      <c r="GE9" s="260" t="n">
        <v>33.43</v>
      </c>
      <c r="GF9" s="259" t="n"/>
      <c r="GG9" s="260" t="n">
        <v>38.4</v>
      </c>
      <c r="GH9" s="260" t="n">
        <v>11.9</v>
      </c>
      <c r="GI9" s="259" t="n"/>
      <c r="GJ9" s="261">
        <f>SUM(F9:GI9)</f>
        <v/>
      </c>
      <c r="GK9" s="262">
        <f>E9-GJ9</f>
        <v/>
      </c>
    </row>
    <row r="10" ht="18" customHeight="1">
      <c r="A10" s="137" t="n">
        <v>10</v>
      </c>
      <c r="B10" s="256" t="n">
        <v>44774</v>
      </c>
      <c r="C10" s="139" t="inlineStr">
        <is>
          <t>2-056-23412</t>
        </is>
      </c>
      <c r="D10" s="240" t="n">
        <v>44729</v>
      </c>
      <c r="E10" s="257" t="n">
        <v>23384.34</v>
      </c>
      <c r="F10" s="263" t="n">
        <v>144.5</v>
      </c>
      <c r="G10" s="259" t="n"/>
      <c r="H10" s="259" t="n"/>
      <c r="I10" s="260" t="n">
        <v>215.66</v>
      </c>
      <c r="J10" s="258" t="n"/>
      <c r="K10" s="259" t="n"/>
      <c r="L10" s="259" t="n"/>
      <c r="M10" s="260" t="n">
        <v>132</v>
      </c>
      <c r="N10" s="260" t="n">
        <v>61.23</v>
      </c>
      <c r="O10" s="260" t="n">
        <v>156.6</v>
      </c>
      <c r="P10" s="259" t="n"/>
      <c r="Q10" s="260" t="n">
        <v>6045.46</v>
      </c>
      <c r="R10" s="259" t="n"/>
      <c r="S10" s="260" t="n">
        <v>758.73</v>
      </c>
      <c r="T10" s="259" t="n"/>
      <c r="U10" s="260" t="n">
        <v>621.11</v>
      </c>
      <c r="V10" s="259" t="n"/>
      <c r="W10" s="260" t="n">
        <v>154.29</v>
      </c>
      <c r="X10" s="259" t="n"/>
      <c r="Y10" s="259" t="n"/>
      <c r="Z10" s="259" t="n"/>
      <c r="AA10" s="259" t="n"/>
      <c r="AB10" s="260" t="n">
        <v>276.11</v>
      </c>
      <c r="AC10" s="259" t="n"/>
      <c r="AD10" s="259" t="n"/>
      <c r="AE10" s="259" t="n"/>
      <c r="AF10" s="259" t="n"/>
      <c r="AG10" s="259" t="n"/>
      <c r="AH10" s="259" t="n"/>
      <c r="AI10" s="260" t="n">
        <v>165.62</v>
      </c>
      <c r="AJ10" s="259" t="n"/>
      <c r="AK10" s="259" t="n"/>
      <c r="AL10" s="259" t="n"/>
      <c r="AM10" s="259" t="n"/>
      <c r="AN10" s="260" t="n">
        <v>208.23</v>
      </c>
      <c r="AO10" s="260" t="n">
        <v>167.24</v>
      </c>
      <c r="AP10" s="259" t="n"/>
      <c r="AQ10" s="259" t="n"/>
      <c r="AR10" s="259" t="n"/>
      <c r="AS10" s="259" t="n"/>
      <c r="AT10" s="259" t="n"/>
      <c r="AU10" s="260" t="n">
        <v>414.43</v>
      </c>
      <c r="AV10" s="259" t="n"/>
      <c r="AW10" s="259" t="n"/>
      <c r="AX10" s="259" t="n"/>
      <c r="AY10" s="259" t="n"/>
      <c r="AZ10" s="259" t="n"/>
      <c r="BA10" s="259" t="n"/>
      <c r="BB10" s="259" t="n"/>
      <c r="BC10" s="259" t="n"/>
      <c r="BD10" s="259" t="n"/>
      <c r="BE10" s="259" t="n"/>
      <c r="BF10" s="259" t="n"/>
      <c r="BG10" s="259" t="n"/>
      <c r="BH10" s="259" t="n"/>
      <c r="BI10" s="259" t="n"/>
      <c r="BJ10" s="268" t="n"/>
      <c r="BK10" s="260" t="n">
        <v>151.66</v>
      </c>
      <c r="BL10" s="259" t="n"/>
      <c r="BM10" s="260" t="n">
        <v>206.2</v>
      </c>
      <c r="BN10" s="259" t="n"/>
      <c r="BO10" s="260" t="n">
        <v>181.95</v>
      </c>
      <c r="BP10" s="259" t="n"/>
      <c r="BQ10" s="259" t="n"/>
      <c r="BR10" s="259" t="n"/>
      <c r="BS10" s="260" t="n">
        <v>215.48</v>
      </c>
      <c r="BT10" s="260" t="n">
        <v>110.75</v>
      </c>
      <c r="BU10" s="259" t="n"/>
      <c r="BV10" s="259" t="n"/>
      <c r="BW10" s="259" t="n"/>
      <c r="BX10" s="259" t="n"/>
      <c r="BY10" s="259" t="n"/>
      <c r="BZ10" s="259" t="n"/>
      <c r="CA10" s="259" t="n"/>
      <c r="CB10" s="259" t="n"/>
      <c r="CC10" s="259" t="n"/>
      <c r="CD10" s="259" t="n"/>
      <c r="CE10" s="259" t="n"/>
      <c r="CF10" s="259" t="n"/>
      <c r="CG10" s="259" t="n"/>
      <c r="CH10" s="259" t="n"/>
      <c r="CI10" s="259" t="n"/>
      <c r="CJ10" s="259" t="n"/>
      <c r="CK10" s="260" t="n">
        <v>125.89</v>
      </c>
      <c r="CL10" s="259" t="n"/>
      <c r="CM10" s="259" t="n"/>
      <c r="CN10" s="259" t="n"/>
      <c r="CO10" s="260" t="n">
        <v>256.77</v>
      </c>
      <c r="CP10" s="259" t="n"/>
      <c r="CQ10" s="259" t="n"/>
      <c r="CR10" s="260" t="n">
        <v>403.24</v>
      </c>
      <c r="CS10" s="260" t="n">
        <v>206.2</v>
      </c>
      <c r="CT10" s="259" t="n"/>
      <c r="CU10" s="259" t="n"/>
      <c r="CV10" s="259" t="n"/>
      <c r="CW10" s="259" t="n"/>
      <c r="CX10" s="260" t="n">
        <v>2720.29</v>
      </c>
      <c r="CY10" s="259" t="n"/>
      <c r="CZ10" s="259" t="n"/>
      <c r="DA10" s="259" t="n"/>
      <c r="DB10" s="260" t="n">
        <v>876.85</v>
      </c>
      <c r="DC10" s="259" t="n"/>
      <c r="DD10" s="259" t="n"/>
      <c r="DE10" s="259" t="n"/>
      <c r="DF10" s="260" t="n">
        <v>375.98</v>
      </c>
      <c r="DG10" s="259" t="n"/>
      <c r="DH10" s="268" t="n"/>
      <c r="DI10" s="259" t="n"/>
      <c r="DJ10" s="268" t="n"/>
      <c r="DK10" s="260" t="n">
        <v>208.23</v>
      </c>
      <c r="DL10" s="259" t="n"/>
      <c r="DM10" s="259" t="n"/>
      <c r="DN10" s="260" t="n">
        <v>318.12</v>
      </c>
      <c r="DO10" s="259" t="n"/>
      <c r="DP10" s="259" t="n"/>
      <c r="DQ10" s="259" t="n"/>
      <c r="DR10" s="259" t="n"/>
      <c r="DS10" s="260" t="n">
        <v>303.55</v>
      </c>
      <c r="DT10" s="259" t="n"/>
      <c r="DU10" s="259" t="n"/>
      <c r="DV10" s="259" t="n"/>
      <c r="DW10" s="259" t="n"/>
      <c r="DX10" s="260" t="n">
        <v>85.73999999999999</v>
      </c>
      <c r="DY10" s="260" t="n">
        <v>277.31</v>
      </c>
      <c r="DZ10" s="259" t="n"/>
      <c r="EA10" s="260" t="n">
        <v>244.85</v>
      </c>
      <c r="EB10" s="260" t="n">
        <v>208.23</v>
      </c>
      <c r="EC10" s="259" t="n"/>
      <c r="ED10" s="259" t="n"/>
      <c r="EE10" s="259" t="n"/>
      <c r="EF10" s="259" t="n"/>
      <c r="EG10" s="259" t="n"/>
      <c r="EH10" s="259" t="n"/>
      <c r="EI10" s="259" t="n"/>
      <c r="EJ10" s="260" t="n">
        <v>203.6</v>
      </c>
      <c r="EK10" s="259" t="n"/>
      <c r="EL10" s="260" t="n">
        <v>1264.68</v>
      </c>
      <c r="EM10" s="259" t="n"/>
      <c r="EN10" s="259" t="n"/>
      <c r="EO10" s="259" t="n"/>
      <c r="EP10" s="259" t="n"/>
      <c r="EQ10" s="259" t="n"/>
      <c r="ER10" s="259" t="n"/>
      <c r="ES10" s="259" t="n"/>
      <c r="ET10" s="260" t="n">
        <v>324.42</v>
      </c>
      <c r="EU10" s="259" t="n"/>
      <c r="EV10" s="260" t="n">
        <v>276.11</v>
      </c>
      <c r="EW10" s="260" t="n">
        <v>197.91</v>
      </c>
      <c r="EX10" s="259" t="n"/>
      <c r="EY10" s="259" t="n"/>
      <c r="EZ10" s="260" t="n">
        <v>192.67</v>
      </c>
      <c r="FA10" s="259" t="n"/>
      <c r="FB10" s="259" t="n"/>
      <c r="FC10" s="259" t="n"/>
      <c r="FD10" s="260" t="n">
        <v>216.04</v>
      </c>
      <c r="FE10" s="259" t="n"/>
      <c r="FF10" s="259" t="n"/>
      <c r="FG10" s="259" t="n"/>
      <c r="FH10" s="259" t="n"/>
      <c r="FI10" s="259" t="n"/>
      <c r="FJ10" s="259" t="n"/>
      <c r="FK10" s="259" t="n"/>
      <c r="FL10" s="259" t="n"/>
      <c r="FM10" s="259" t="n"/>
      <c r="FN10" s="259" t="n"/>
      <c r="FO10" s="259" t="n"/>
      <c r="FP10" s="259" t="n"/>
      <c r="FQ10" s="260" t="n">
        <v>561.11</v>
      </c>
      <c r="FR10" s="259" t="n"/>
      <c r="FS10" s="260" t="n">
        <v>452.09</v>
      </c>
      <c r="FT10" s="260">
        <f>338.27+154.29</f>
        <v/>
      </c>
      <c r="FU10" s="259" t="n"/>
      <c r="FV10" s="260" t="n">
        <v>190.33</v>
      </c>
      <c r="FW10" s="259" t="n"/>
      <c r="FX10" s="260" t="n">
        <v>164.78</v>
      </c>
      <c r="FY10" s="259" t="n"/>
      <c r="FZ10" s="260" t="n">
        <v>1050.93</v>
      </c>
      <c r="GA10" s="259" t="n"/>
      <c r="GB10" s="260" t="n">
        <v>145.85</v>
      </c>
      <c r="GC10" s="259" t="n"/>
      <c r="GD10" s="259" t="n"/>
      <c r="GE10" s="260" t="n">
        <v>420.64</v>
      </c>
      <c r="GF10" s="259" t="n"/>
      <c r="GG10" s="260" t="n">
        <v>232.12</v>
      </c>
      <c r="GH10" s="259" t="n"/>
      <c r="GI10" s="259" t="n"/>
      <c r="GJ10" s="261">
        <f>SUM(F10:GI10)</f>
        <v/>
      </c>
      <c r="GK10" s="262">
        <f>E10-GJ10</f>
        <v/>
      </c>
    </row>
    <row r="11" ht="18" customHeight="1">
      <c r="A11" s="137" t="n">
        <v>11</v>
      </c>
      <c r="B11" s="256" t="n">
        <v>44775</v>
      </c>
      <c r="C11" s="139" t="inlineStr">
        <is>
          <t>DIGIKEY-4500665615</t>
        </is>
      </c>
      <c r="D11" s="240" t="n">
        <v>44706</v>
      </c>
      <c r="E11" s="257" t="n">
        <v>63.21</v>
      </c>
      <c r="F11" s="258" t="n"/>
      <c r="G11" s="259" t="n"/>
      <c r="H11" s="259" t="n"/>
      <c r="I11" s="259" t="n"/>
      <c r="J11" s="258" t="n"/>
      <c r="K11" s="259" t="n"/>
      <c r="L11" s="259" t="n"/>
      <c r="M11" s="259" t="n"/>
      <c r="N11" s="259" t="n"/>
      <c r="O11" s="259" t="n"/>
      <c r="P11" s="259" t="n"/>
      <c r="Q11" s="259" t="n"/>
      <c r="R11" s="260" t="n">
        <v>63.21</v>
      </c>
      <c r="S11" s="259" t="n"/>
      <c r="T11" s="259" t="n"/>
      <c r="U11" s="259" t="n"/>
      <c r="V11" s="259" t="n"/>
      <c r="W11" s="259" t="n"/>
      <c r="X11" s="259" t="n"/>
      <c r="Y11" s="259" t="n"/>
      <c r="Z11" s="259" t="n"/>
      <c r="AA11" s="259" t="n"/>
      <c r="AB11" s="259" t="n"/>
      <c r="AC11" s="259" t="n"/>
      <c r="AD11" s="259" t="n"/>
      <c r="AE11" s="259" t="n"/>
      <c r="AF11" s="259" t="n"/>
      <c r="AG11" s="259" t="n"/>
      <c r="AH11" s="259" t="n"/>
      <c r="AI11" s="259" t="n"/>
      <c r="AJ11" s="259" t="n"/>
      <c r="AK11" s="259" t="n"/>
      <c r="AL11" s="259" t="n"/>
      <c r="AM11" s="259" t="n"/>
      <c r="AN11" s="259" t="n"/>
      <c r="AO11" s="259" t="n"/>
      <c r="AP11" s="259" t="n"/>
      <c r="AQ11" s="259" t="n"/>
      <c r="AR11" s="259" t="n"/>
      <c r="AS11" s="259" t="n"/>
      <c r="AT11" s="259" t="n"/>
      <c r="AU11" s="259" t="n"/>
      <c r="AV11" s="259" t="n"/>
      <c r="AW11" s="259" t="n"/>
      <c r="AX11" s="259" t="n"/>
      <c r="AY11" s="259" t="n"/>
      <c r="AZ11" s="259" t="n"/>
      <c r="BA11" s="259" t="n"/>
      <c r="BB11" s="259" t="n"/>
      <c r="BC11" s="259" t="n"/>
      <c r="BD11" s="259" t="n"/>
      <c r="BE11" s="259" t="n"/>
      <c r="BF11" s="259" t="n"/>
      <c r="BG11" s="259" t="n"/>
      <c r="BH11" s="259" t="n"/>
      <c r="BI11" s="259" t="n"/>
      <c r="BJ11" s="268" t="n"/>
      <c r="BK11" s="259" t="n"/>
      <c r="BL11" s="259" t="n"/>
      <c r="BM11" s="259" t="n"/>
      <c r="BN11" s="259" t="n"/>
      <c r="BO11" s="259" t="n"/>
      <c r="BP11" s="259" t="n"/>
      <c r="BQ11" s="259" t="n"/>
      <c r="BR11" s="259" t="n"/>
      <c r="BS11" s="259" t="n"/>
      <c r="BT11" s="259" t="n"/>
      <c r="BU11" s="259" t="n"/>
      <c r="BV11" s="259" t="n"/>
      <c r="BW11" s="259" t="n"/>
      <c r="BX11" s="259" t="n"/>
      <c r="BY11" s="259" t="n"/>
      <c r="BZ11" s="259" t="n"/>
      <c r="CA11" s="259" t="n"/>
      <c r="CB11" s="259" t="n"/>
      <c r="CC11" s="259" t="n"/>
      <c r="CD11" s="259" t="n"/>
      <c r="CE11" s="259" t="n"/>
      <c r="CF11" s="259" t="n"/>
      <c r="CG11" s="259" t="n"/>
      <c r="CH11" s="259" t="n"/>
      <c r="CI11" s="259" t="n"/>
      <c r="CJ11" s="259" t="n"/>
      <c r="CK11" s="259" t="n"/>
      <c r="CL11" s="259" t="n"/>
      <c r="CM11" s="259" t="n"/>
      <c r="CN11" s="259" t="n"/>
      <c r="CO11" s="259" t="n"/>
      <c r="CP11" s="259" t="n"/>
      <c r="CQ11" s="259" t="n"/>
      <c r="CR11" s="259" t="n"/>
      <c r="CS11" s="259" t="n"/>
      <c r="CT11" s="259" t="n"/>
      <c r="CU11" s="259" t="n"/>
      <c r="CV11" s="259" t="n"/>
      <c r="CW11" s="259" t="n"/>
      <c r="CX11" s="259" t="n"/>
      <c r="CY11" s="259" t="n"/>
      <c r="CZ11" s="259" t="n"/>
      <c r="DA11" s="259" t="n"/>
      <c r="DB11" s="259" t="n"/>
      <c r="DC11" s="259" t="n"/>
      <c r="DD11" s="259" t="n"/>
      <c r="DE11" s="259" t="n"/>
      <c r="DF11" s="259" t="n"/>
      <c r="DG11" s="259" t="n"/>
      <c r="DH11" s="268" t="n"/>
      <c r="DI11" s="259" t="n"/>
      <c r="DJ11" s="268" t="n"/>
      <c r="DK11" s="259" t="n"/>
      <c r="DL11" s="259" t="n"/>
      <c r="DM11" s="259" t="n"/>
      <c r="DN11" s="259" t="n"/>
      <c r="DO11" s="259" t="n"/>
      <c r="DP11" s="259" t="n"/>
      <c r="DQ11" s="259" t="n"/>
      <c r="DR11" s="259" t="n"/>
      <c r="DS11" s="259" t="n"/>
      <c r="DT11" s="259" t="n"/>
      <c r="DU11" s="259" t="n"/>
      <c r="DV11" s="259" t="n"/>
      <c r="DW11" s="259" t="n"/>
      <c r="DX11" s="259" t="n"/>
      <c r="DY11" s="259" t="n"/>
      <c r="DZ11" s="259" t="n"/>
      <c r="EA11" s="259" t="n"/>
      <c r="EB11" s="259" t="n"/>
      <c r="EC11" s="259" t="n"/>
      <c r="ED11" s="259" t="n"/>
      <c r="EE11" s="259" t="n"/>
      <c r="EF11" s="259" t="n"/>
      <c r="EG11" s="259" t="n"/>
      <c r="EH11" s="259" t="n"/>
      <c r="EI11" s="259" t="n"/>
      <c r="EJ11" s="259" t="n"/>
      <c r="EK11" s="259" t="n"/>
      <c r="EL11" s="259" t="n"/>
      <c r="EM11" s="259" t="n"/>
      <c r="EN11" s="259" t="n"/>
      <c r="EO11" s="259" t="n"/>
      <c r="EP11" s="259" t="n"/>
      <c r="EQ11" s="259" t="n"/>
      <c r="ER11" s="259" t="n"/>
      <c r="ES11" s="259" t="n"/>
      <c r="ET11" s="259" t="n"/>
      <c r="EU11" s="259" t="n"/>
      <c r="EV11" s="259" t="n"/>
      <c r="EW11" s="259" t="n"/>
      <c r="EX11" s="259" t="n"/>
      <c r="EY11" s="259" t="n"/>
      <c r="EZ11" s="259" t="n"/>
      <c r="FA11" s="259" t="n"/>
      <c r="FB11" s="259" t="n"/>
      <c r="FC11" s="259" t="n"/>
      <c r="FD11" s="259" t="n"/>
      <c r="FE11" s="259" t="n"/>
      <c r="FF11" s="259" t="n"/>
      <c r="FG11" s="259" t="n"/>
      <c r="FH11" s="259" t="n"/>
      <c r="FI11" s="259" t="n"/>
      <c r="FJ11" s="259" t="n"/>
      <c r="FK11" s="259" t="n"/>
      <c r="FL11" s="259" t="n"/>
      <c r="FM11" s="259" t="n"/>
      <c r="FN11" s="259" t="n"/>
      <c r="FO11" s="259" t="n"/>
      <c r="FP11" s="259" t="n"/>
      <c r="FQ11" s="259" t="n"/>
      <c r="FR11" s="259" t="n"/>
      <c r="FS11" s="259" t="n"/>
      <c r="FT11" s="259" t="n"/>
      <c r="FU11" s="259" t="n"/>
      <c r="FV11" s="259" t="n"/>
      <c r="FW11" s="259" t="n"/>
      <c r="FX11" s="259" t="n"/>
      <c r="FY11" s="259" t="n"/>
      <c r="FZ11" s="259" t="n"/>
      <c r="GA11" s="259" t="n"/>
      <c r="GB11" s="259" t="n"/>
      <c r="GC11" s="259" t="n"/>
      <c r="GD11" s="259" t="n"/>
      <c r="GE11" s="259" t="n"/>
      <c r="GF11" s="259" t="n"/>
      <c r="GG11" s="259" t="n"/>
      <c r="GH11" s="259" t="n"/>
      <c r="GI11" s="259" t="n"/>
      <c r="GJ11" s="261">
        <f>SUM(F11:GI11)</f>
        <v/>
      </c>
      <c r="GK11" s="262">
        <f>E11-GJ11</f>
        <v/>
      </c>
    </row>
    <row r="12" ht="18" customHeight="1">
      <c r="A12" s="137" t="n">
        <v>12</v>
      </c>
      <c r="B12" s="256" t="n">
        <v>44775</v>
      </c>
      <c r="C12" s="139" t="inlineStr">
        <is>
          <t>DIGIKEY-4500667967</t>
        </is>
      </c>
      <c r="D12" s="240" t="n">
        <v>44704</v>
      </c>
      <c r="E12" s="257" t="n">
        <v>17</v>
      </c>
      <c r="F12" s="258" t="n"/>
      <c r="G12" s="259" t="n"/>
      <c r="H12" s="259" t="n"/>
      <c r="I12" s="259" t="n"/>
      <c r="J12" s="258" t="n"/>
      <c r="K12" s="259" t="n"/>
      <c r="L12" s="259" t="n"/>
      <c r="M12" s="259" t="n"/>
      <c r="N12" s="259" t="n"/>
      <c r="O12" s="259" t="n"/>
      <c r="P12" s="259" t="n"/>
      <c r="Q12" s="259" t="n"/>
      <c r="R12" s="259" t="n"/>
      <c r="S12" s="259" t="n"/>
      <c r="T12" s="259" t="n"/>
      <c r="U12" s="259" t="n"/>
      <c r="V12" s="259" t="n"/>
      <c r="W12" s="259" t="n"/>
      <c r="X12" s="259" t="n"/>
      <c r="Y12" s="259" t="n"/>
      <c r="Z12" s="259" t="n"/>
      <c r="AA12" s="259" t="n"/>
      <c r="AB12" s="259" t="n"/>
      <c r="AC12" s="259" t="n"/>
      <c r="AD12" s="259" t="n"/>
      <c r="AE12" s="259" t="n"/>
      <c r="AF12" s="259" t="n"/>
      <c r="AG12" s="259" t="n"/>
      <c r="AH12" s="259" t="n"/>
      <c r="AI12" s="259" t="n"/>
      <c r="AJ12" s="259" t="n"/>
      <c r="AK12" s="259" t="n"/>
      <c r="AL12" s="259" t="n"/>
      <c r="AM12" s="259" t="n"/>
      <c r="AN12" s="259" t="n"/>
      <c r="AO12" s="259" t="n"/>
      <c r="AP12" s="259" t="n"/>
      <c r="AQ12" s="259" t="n"/>
      <c r="AR12" s="259" t="n"/>
      <c r="AS12" s="259" t="n"/>
      <c r="AT12" s="259" t="n"/>
      <c r="AU12" s="259" t="n"/>
      <c r="AV12" s="259" t="n"/>
      <c r="AW12" s="259" t="n"/>
      <c r="AX12" s="259" t="n"/>
      <c r="AY12" s="259" t="n"/>
      <c r="AZ12" s="259" t="n"/>
      <c r="BA12" s="259" t="n"/>
      <c r="BB12" s="259" t="n"/>
      <c r="BC12" s="259" t="n"/>
      <c r="BD12" s="259" t="n"/>
      <c r="BE12" s="259" t="n"/>
      <c r="BF12" s="259" t="n"/>
      <c r="BG12" s="259" t="n"/>
      <c r="BH12" s="259" t="n"/>
      <c r="BI12" s="259" t="n"/>
      <c r="BJ12" s="268" t="n"/>
      <c r="BK12" s="259" t="n"/>
      <c r="BL12" s="259" t="n"/>
      <c r="BM12" s="259" t="n"/>
      <c r="BN12" s="259" t="n"/>
      <c r="BO12" s="259" t="n"/>
      <c r="BP12" s="259" t="n"/>
      <c r="BQ12" s="259" t="n"/>
      <c r="BR12" s="259" t="n"/>
      <c r="BS12" s="259" t="n"/>
      <c r="BT12" s="259" t="n"/>
      <c r="BU12" s="259" t="n"/>
      <c r="BV12" s="259" t="n"/>
      <c r="BW12" s="259" t="n"/>
      <c r="BX12" s="259" t="n"/>
      <c r="BY12" s="259" t="n"/>
      <c r="BZ12" s="259" t="n"/>
      <c r="CA12" s="259" t="n"/>
      <c r="CB12" s="259" t="n"/>
      <c r="CC12" s="259" t="n"/>
      <c r="CD12" s="259" t="n"/>
      <c r="CE12" s="259" t="n"/>
      <c r="CF12" s="259" t="n"/>
      <c r="CG12" s="259" t="n"/>
      <c r="CH12" s="259" t="n"/>
      <c r="CI12" s="259" t="n"/>
      <c r="CJ12" s="259" t="n"/>
      <c r="CK12" s="259" t="n"/>
      <c r="CL12" s="259" t="n"/>
      <c r="CM12" s="259" t="n"/>
      <c r="CN12" s="259" t="n"/>
      <c r="CO12" s="259" t="n"/>
      <c r="CP12" s="259" t="n"/>
      <c r="CQ12" s="259" t="n"/>
      <c r="CR12" s="259" t="n"/>
      <c r="CS12" s="259" t="n"/>
      <c r="CT12" s="259" t="n"/>
      <c r="CU12" s="259" t="n"/>
      <c r="CV12" s="259" t="n"/>
      <c r="CW12" s="259" t="n"/>
      <c r="CX12" s="259" t="n"/>
      <c r="CY12" s="259" t="n"/>
      <c r="CZ12" s="259" t="n"/>
      <c r="DA12" s="259" t="n"/>
      <c r="DB12" s="259" t="n"/>
      <c r="DC12" s="259" t="n"/>
      <c r="DD12" s="259" t="n"/>
      <c r="DE12" s="259" t="n"/>
      <c r="DF12" s="259" t="n"/>
      <c r="DG12" s="259" t="n"/>
      <c r="DH12" s="268" t="n"/>
      <c r="DI12" s="259" t="n"/>
      <c r="DJ12" s="268" t="n"/>
      <c r="DK12" s="259" t="n"/>
      <c r="DL12" s="259" t="n"/>
      <c r="DM12" s="259" t="n"/>
      <c r="DN12" s="259" t="n"/>
      <c r="DO12" s="259" t="n"/>
      <c r="DP12" s="259" t="n"/>
      <c r="DQ12" s="259" t="n"/>
      <c r="DR12" s="259" t="n"/>
      <c r="DS12" s="259" t="n"/>
      <c r="DT12" s="259" t="n"/>
      <c r="DU12" s="259" t="n"/>
      <c r="DV12" s="259" t="n"/>
      <c r="DW12" s="259" t="n"/>
      <c r="DX12" s="259" t="n"/>
      <c r="DY12" s="259" t="n"/>
      <c r="DZ12" s="259" t="n"/>
      <c r="EA12" s="259" t="n"/>
      <c r="EB12" s="259" t="n"/>
      <c r="EC12" s="259" t="n"/>
      <c r="ED12" s="259" t="n"/>
      <c r="EE12" s="259" t="n"/>
      <c r="EF12" s="259" t="n"/>
      <c r="EG12" s="259" t="n"/>
      <c r="EH12" s="259" t="n"/>
      <c r="EI12" s="259" t="n"/>
      <c r="EJ12" s="259" t="n"/>
      <c r="EK12" s="259" t="n"/>
      <c r="EL12" s="259" t="n"/>
      <c r="EM12" s="259" t="n"/>
      <c r="EN12" s="259" t="n"/>
      <c r="EO12" s="259" t="n"/>
      <c r="EP12" s="259" t="n"/>
      <c r="EQ12" s="259" t="n"/>
      <c r="ER12" s="259" t="n"/>
      <c r="ES12" s="259" t="n"/>
      <c r="ET12" s="259" t="n"/>
      <c r="EU12" s="259" t="n"/>
      <c r="EV12" s="259" t="n"/>
      <c r="EW12" s="259" t="n"/>
      <c r="EX12" s="259" t="n"/>
      <c r="EY12" s="259" t="n"/>
      <c r="EZ12" s="259" t="n"/>
      <c r="FA12" s="259" t="n"/>
      <c r="FB12" s="259" t="n"/>
      <c r="FC12" s="259" t="n"/>
      <c r="FD12" s="259" t="n"/>
      <c r="FE12" s="259" t="n"/>
      <c r="FF12" s="259" t="n"/>
      <c r="FG12" s="259" t="n"/>
      <c r="FH12" s="259" t="n"/>
      <c r="FI12" s="259" t="n"/>
      <c r="FJ12" s="259" t="n"/>
      <c r="FK12" s="259" t="n"/>
      <c r="FL12" s="259" t="n"/>
      <c r="FM12" s="259" t="n"/>
      <c r="FN12" s="259" t="n"/>
      <c r="FO12" s="259" t="n"/>
      <c r="FP12" s="259" t="n"/>
      <c r="FQ12" s="259" t="n"/>
      <c r="FR12" s="259" t="n"/>
      <c r="FS12" s="259" t="n"/>
      <c r="FT12" s="259" t="n"/>
      <c r="FU12" s="259" t="n"/>
      <c r="FV12" s="260" t="n">
        <v>17</v>
      </c>
      <c r="FW12" s="259" t="n"/>
      <c r="FX12" s="259" t="n"/>
      <c r="FY12" s="259" t="n"/>
      <c r="FZ12" s="259" t="n"/>
      <c r="GA12" s="259" t="n"/>
      <c r="GB12" s="259" t="n"/>
      <c r="GC12" s="259" t="n"/>
      <c r="GD12" s="259" t="n"/>
      <c r="GE12" s="259" t="n"/>
      <c r="GF12" s="259" t="n"/>
      <c r="GG12" s="259" t="n"/>
      <c r="GH12" s="259" t="n"/>
      <c r="GI12" s="259" t="n"/>
      <c r="GJ12" s="261">
        <f>SUM(F12:GI12)</f>
        <v/>
      </c>
      <c r="GK12" s="262">
        <f>E12-GJ12</f>
        <v/>
      </c>
    </row>
    <row r="13" ht="18" customHeight="1">
      <c r="A13" s="137" t="n">
        <v>13</v>
      </c>
      <c r="B13" s="256" t="n">
        <v>44775</v>
      </c>
      <c r="C13" s="139" t="inlineStr">
        <is>
          <t>DIGIKEY-4500650734</t>
        </is>
      </c>
      <c r="D13" s="240" t="n">
        <v>44704</v>
      </c>
      <c r="E13" s="257" t="n">
        <v>33.33</v>
      </c>
      <c r="F13" s="258" t="n"/>
      <c r="G13" s="259" t="n"/>
      <c r="H13" s="259" t="n"/>
      <c r="I13" s="259" t="n"/>
      <c r="J13" s="258" t="n"/>
      <c r="K13" s="259" t="n"/>
      <c r="L13" s="259" t="n"/>
      <c r="M13" s="259" t="n"/>
      <c r="N13" s="259" t="n"/>
      <c r="O13" s="259" t="n"/>
      <c r="P13" s="259" t="n"/>
      <c r="Q13" s="259" t="n"/>
      <c r="R13" s="259" t="n"/>
      <c r="S13" s="259" t="n"/>
      <c r="T13" s="259" t="n"/>
      <c r="U13" s="259" t="n"/>
      <c r="V13" s="259" t="n"/>
      <c r="W13" s="259" t="n"/>
      <c r="X13" s="259" t="n"/>
      <c r="Y13" s="259" t="n"/>
      <c r="Z13" s="259" t="n"/>
      <c r="AA13" s="259" t="n"/>
      <c r="AB13" s="259" t="n"/>
      <c r="AC13" s="259" t="n"/>
      <c r="AD13" s="259" t="n"/>
      <c r="AE13" s="259" t="n"/>
      <c r="AF13" s="259" t="n"/>
      <c r="AG13" s="259" t="n"/>
      <c r="AH13" s="259" t="n"/>
      <c r="AI13" s="259" t="n"/>
      <c r="AJ13" s="259" t="n"/>
      <c r="AK13" s="259" t="n"/>
      <c r="AL13" s="259" t="n"/>
      <c r="AM13" s="259" t="n"/>
      <c r="AN13" s="259" t="n"/>
      <c r="AO13" s="259" t="n"/>
      <c r="AP13" s="259" t="n"/>
      <c r="AQ13" s="259" t="n"/>
      <c r="AR13" s="259" t="n"/>
      <c r="AS13" s="259" t="n"/>
      <c r="AT13" s="259" t="n"/>
      <c r="AU13" s="259" t="n"/>
      <c r="AV13" s="259" t="n"/>
      <c r="AW13" s="259" t="n"/>
      <c r="AX13" s="259" t="n"/>
      <c r="AY13" s="259" t="n"/>
      <c r="AZ13" s="259" t="n"/>
      <c r="BA13" s="259" t="n"/>
      <c r="BB13" s="259" t="n"/>
      <c r="BC13" s="259" t="n"/>
      <c r="BD13" s="259" t="n"/>
      <c r="BE13" s="259" t="n"/>
      <c r="BF13" s="259" t="n"/>
      <c r="BG13" s="259" t="n"/>
      <c r="BH13" s="259" t="n"/>
      <c r="BI13" s="259" t="n"/>
      <c r="BJ13" s="268" t="n"/>
      <c r="BK13" s="259" t="n"/>
      <c r="BL13" s="259" t="n"/>
      <c r="BM13" s="259" t="n"/>
      <c r="BN13" s="259" t="n"/>
      <c r="BO13" s="259" t="n"/>
      <c r="BP13" s="259" t="n"/>
      <c r="BQ13" s="259" t="n"/>
      <c r="BR13" s="259" t="n"/>
      <c r="BS13" s="259" t="n"/>
      <c r="BT13" s="259" t="n"/>
      <c r="BU13" s="259" t="n"/>
      <c r="BV13" s="259" t="n"/>
      <c r="BW13" s="259" t="n"/>
      <c r="BX13" s="259" t="n"/>
      <c r="BY13" s="259" t="n"/>
      <c r="BZ13" s="259" t="n"/>
      <c r="CA13" s="259" t="n"/>
      <c r="CB13" s="259" t="n"/>
      <c r="CC13" s="259" t="n"/>
      <c r="CD13" s="259" t="n"/>
      <c r="CE13" s="259" t="n"/>
      <c r="CF13" s="259" t="n"/>
      <c r="CG13" s="259" t="n"/>
      <c r="CH13" s="259" t="n"/>
      <c r="CI13" s="259" t="n"/>
      <c r="CJ13" s="259" t="n"/>
      <c r="CK13" s="259" t="n"/>
      <c r="CL13" s="260" t="n">
        <v>33.33</v>
      </c>
      <c r="CM13" s="259" t="n"/>
      <c r="CN13" s="259" t="n"/>
      <c r="CO13" s="259" t="n"/>
      <c r="CP13" s="259" t="n"/>
      <c r="CQ13" s="259" t="n"/>
      <c r="CR13" s="259" t="n"/>
      <c r="CS13" s="259" t="n"/>
      <c r="CT13" s="259" t="n"/>
      <c r="CU13" s="259" t="n"/>
      <c r="CV13" s="259" t="n"/>
      <c r="CW13" s="259" t="n"/>
      <c r="CX13" s="259" t="n"/>
      <c r="CY13" s="259" t="n"/>
      <c r="CZ13" s="259" t="n"/>
      <c r="DA13" s="259" t="n"/>
      <c r="DB13" s="259" t="n"/>
      <c r="DC13" s="259" t="n"/>
      <c r="DD13" s="259" t="n"/>
      <c r="DE13" s="259" t="n"/>
      <c r="DF13" s="259" t="n"/>
      <c r="DG13" s="259" t="n"/>
      <c r="DH13" s="268" t="n"/>
      <c r="DI13" s="259" t="n"/>
      <c r="DJ13" s="268" t="n"/>
      <c r="DK13" s="259" t="n"/>
      <c r="DL13" s="259" t="n"/>
      <c r="DM13" s="259" t="n"/>
      <c r="DN13" s="259" t="n"/>
      <c r="DO13" s="259" t="n"/>
      <c r="DP13" s="259" t="n"/>
      <c r="DQ13" s="259" t="n"/>
      <c r="DR13" s="259" t="n"/>
      <c r="DS13" s="259" t="n"/>
      <c r="DT13" s="259" t="n"/>
      <c r="DU13" s="259" t="n"/>
      <c r="DV13" s="259" t="n"/>
      <c r="DW13" s="259" t="n"/>
      <c r="DX13" s="259" t="n"/>
      <c r="DY13" s="259" t="n"/>
      <c r="DZ13" s="259" t="n"/>
      <c r="EA13" s="259" t="n"/>
      <c r="EB13" s="259" t="n"/>
      <c r="EC13" s="259" t="n"/>
      <c r="ED13" s="259" t="n"/>
      <c r="EE13" s="259" t="n"/>
      <c r="EF13" s="259" t="n"/>
      <c r="EG13" s="259" t="n"/>
      <c r="EH13" s="259" t="n"/>
      <c r="EI13" s="259" t="n"/>
      <c r="EJ13" s="259" t="n"/>
      <c r="EK13" s="259" t="n"/>
      <c r="EL13" s="259" t="n"/>
      <c r="EM13" s="259" t="n"/>
      <c r="EN13" s="259" t="n"/>
      <c r="EO13" s="259" t="n"/>
      <c r="EP13" s="259" t="n"/>
      <c r="EQ13" s="259" t="n"/>
      <c r="ER13" s="259" t="n"/>
      <c r="ES13" s="259" t="n"/>
      <c r="ET13" s="259" t="n"/>
      <c r="EU13" s="259" t="n"/>
      <c r="EV13" s="259" t="n"/>
      <c r="EW13" s="259" t="n"/>
      <c r="EX13" s="259" t="n"/>
      <c r="EY13" s="259" t="n"/>
      <c r="EZ13" s="259" t="n"/>
      <c r="FA13" s="259" t="n"/>
      <c r="FB13" s="259" t="n"/>
      <c r="FC13" s="259" t="n"/>
      <c r="FD13" s="259" t="n"/>
      <c r="FE13" s="259" t="n"/>
      <c r="FF13" s="259" t="n"/>
      <c r="FG13" s="259" t="n"/>
      <c r="FH13" s="259" t="n"/>
      <c r="FI13" s="259" t="n"/>
      <c r="FJ13" s="259" t="n"/>
      <c r="FK13" s="259" t="n"/>
      <c r="FL13" s="259" t="n"/>
      <c r="FM13" s="259" t="n"/>
      <c r="FN13" s="259" t="n"/>
      <c r="FO13" s="259" t="n"/>
      <c r="FP13" s="259" t="n"/>
      <c r="FQ13" s="259" t="n"/>
      <c r="FR13" s="259" t="n"/>
      <c r="FS13" s="259" t="n"/>
      <c r="FT13" s="259" t="n"/>
      <c r="FU13" s="259" t="n"/>
      <c r="FV13" s="259" t="n"/>
      <c r="FW13" s="259" t="n"/>
      <c r="FX13" s="259" t="n"/>
      <c r="FY13" s="259" t="n"/>
      <c r="FZ13" s="259" t="n"/>
      <c r="GA13" s="259" t="n"/>
      <c r="GB13" s="259" t="n"/>
      <c r="GC13" s="259" t="n"/>
      <c r="GD13" s="259" t="inlineStr">
        <is>
          <t xml:space="preserve"> </t>
        </is>
      </c>
      <c r="GE13" s="259" t="n"/>
      <c r="GF13" s="259" t="n"/>
      <c r="GG13" s="259" t="n"/>
      <c r="GH13" s="259" t="n"/>
      <c r="GI13" s="259" t="n"/>
      <c r="GJ13" s="261">
        <f>SUM(F13:GI13)</f>
        <v/>
      </c>
      <c r="GK13" s="262">
        <f>E13-GJ13</f>
        <v/>
      </c>
    </row>
    <row r="14" ht="18" customHeight="1">
      <c r="A14" s="137" t="n">
        <v>14</v>
      </c>
      <c r="B14" s="256" t="n">
        <v>44775</v>
      </c>
      <c r="C14" s="139" t="inlineStr">
        <is>
          <t>DIGIKEY-4500663867</t>
        </is>
      </c>
      <c r="D14" s="240" t="n">
        <v>44707</v>
      </c>
      <c r="E14" s="257" t="n">
        <v>15</v>
      </c>
      <c r="F14" s="258" t="n"/>
      <c r="G14" s="259" t="n"/>
      <c r="H14" s="259" t="n"/>
      <c r="I14" s="259" t="n"/>
      <c r="J14" s="258" t="n"/>
      <c r="K14" s="259" t="n"/>
      <c r="L14" s="259" t="n"/>
      <c r="M14" s="259" t="n"/>
      <c r="N14" s="259" t="n"/>
      <c r="O14" s="259" t="n"/>
      <c r="P14" s="259" t="n"/>
      <c r="Q14" s="259" t="n"/>
      <c r="R14" s="259" t="n"/>
      <c r="S14" s="260" t="n">
        <v>15</v>
      </c>
      <c r="T14" s="259" t="n"/>
      <c r="U14" s="259" t="n"/>
      <c r="V14" s="259" t="n"/>
      <c r="W14" s="259" t="n"/>
      <c r="X14" s="259" t="n"/>
      <c r="Y14" s="259" t="n"/>
      <c r="Z14" s="259" t="n"/>
      <c r="AA14" s="259" t="n"/>
      <c r="AB14" s="259" t="n"/>
      <c r="AC14" s="259" t="n"/>
      <c r="AD14" s="259" t="n"/>
      <c r="AE14" s="259" t="n"/>
      <c r="AF14" s="259" t="n"/>
      <c r="AG14" s="259" t="n"/>
      <c r="AH14" s="259" t="n"/>
      <c r="AI14" s="259" t="n"/>
      <c r="AJ14" s="259" t="n"/>
      <c r="AK14" s="259" t="n"/>
      <c r="AL14" s="259" t="n"/>
      <c r="AM14" s="259" t="n"/>
      <c r="AN14" s="259" t="n"/>
      <c r="AO14" s="259" t="n"/>
      <c r="AP14" s="259" t="n"/>
      <c r="AQ14" s="259" t="n"/>
      <c r="AR14" s="259" t="n"/>
      <c r="AS14" s="259" t="n"/>
      <c r="AT14" s="259" t="n"/>
      <c r="AU14" s="259" t="n"/>
      <c r="AV14" s="259" t="n"/>
      <c r="AW14" s="259" t="n"/>
      <c r="AX14" s="259" t="n"/>
      <c r="AY14" s="259" t="n"/>
      <c r="AZ14" s="259" t="n"/>
      <c r="BA14" s="259" t="n"/>
      <c r="BB14" s="259" t="n"/>
      <c r="BC14" s="259" t="n"/>
      <c r="BD14" s="259" t="n"/>
      <c r="BE14" s="259" t="n"/>
      <c r="BF14" s="259" t="n"/>
      <c r="BG14" s="259" t="n"/>
      <c r="BH14" s="259" t="n"/>
      <c r="BI14" s="259" t="n"/>
      <c r="BJ14" s="268" t="n"/>
      <c r="BK14" s="259" t="n"/>
      <c r="BL14" s="259" t="n"/>
      <c r="BM14" s="259" t="n"/>
      <c r="BN14" s="259" t="n"/>
      <c r="BO14" s="259" t="n"/>
      <c r="BP14" s="259" t="n"/>
      <c r="BQ14" s="259" t="n"/>
      <c r="BR14" s="259" t="n"/>
      <c r="BS14" s="259" t="n"/>
      <c r="BT14" s="259" t="n"/>
      <c r="BU14" s="259" t="n"/>
      <c r="BV14" s="259" t="n"/>
      <c r="BW14" s="259" t="n"/>
      <c r="BX14" s="259" t="n"/>
      <c r="BY14" s="259" t="n"/>
      <c r="BZ14" s="259" t="n"/>
      <c r="CA14" s="259" t="n"/>
      <c r="CB14" s="259" t="n"/>
      <c r="CC14" s="259" t="n"/>
      <c r="CD14" s="259" t="n"/>
      <c r="CE14" s="259" t="n"/>
      <c r="CF14" s="259" t="n"/>
      <c r="CG14" s="259" t="n"/>
      <c r="CH14" s="259" t="n"/>
      <c r="CI14" s="259" t="n"/>
      <c r="CJ14" s="259" t="n"/>
      <c r="CK14" s="259" t="n"/>
      <c r="CL14" s="259" t="n"/>
      <c r="CM14" s="259" t="n"/>
      <c r="CN14" s="259" t="n"/>
      <c r="CO14" s="259" t="n"/>
      <c r="CP14" s="259" t="n"/>
      <c r="CQ14" s="259" t="n"/>
      <c r="CR14" s="259" t="n"/>
      <c r="CS14" s="259" t="n"/>
      <c r="CT14" s="259" t="n"/>
      <c r="CU14" s="259" t="n"/>
      <c r="CV14" s="259" t="n"/>
      <c r="CW14" s="259" t="n"/>
      <c r="CX14" s="259" t="n"/>
      <c r="CY14" s="259" t="n"/>
      <c r="CZ14" s="259" t="n"/>
      <c r="DA14" s="259" t="n"/>
      <c r="DB14" s="259" t="n"/>
      <c r="DC14" s="259" t="n"/>
      <c r="DD14" s="259" t="n"/>
      <c r="DE14" s="259" t="n"/>
      <c r="DF14" s="259" t="n"/>
      <c r="DG14" s="259" t="n"/>
      <c r="DH14" s="268" t="n"/>
      <c r="DI14" s="259" t="n"/>
      <c r="DJ14" s="268" t="n"/>
      <c r="DK14" s="259" t="n"/>
      <c r="DL14" s="259" t="n"/>
      <c r="DM14" s="259" t="n"/>
      <c r="DN14" s="259" t="n"/>
      <c r="DO14" s="259" t="n"/>
      <c r="DP14" s="259" t="n"/>
      <c r="DQ14" s="259" t="n"/>
      <c r="DR14" s="259" t="n"/>
      <c r="DS14" s="259" t="n"/>
      <c r="DT14" s="259" t="n"/>
      <c r="DU14" s="259" t="n"/>
      <c r="DV14" s="259" t="n"/>
      <c r="DW14" s="259" t="n"/>
      <c r="DX14" s="259" t="n"/>
      <c r="DY14" s="259" t="n"/>
      <c r="DZ14" s="259" t="n"/>
      <c r="EA14" s="259" t="n"/>
      <c r="EB14" s="259" t="n"/>
      <c r="EC14" s="259" t="n"/>
      <c r="ED14" s="259" t="n"/>
      <c r="EE14" s="259" t="n"/>
      <c r="EF14" s="259" t="n"/>
      <c r="EG14" s="259" t="n"/>
      <c r="EH14" s="259" t="n"/>
      <c r="EI14" s="259" t="n"/>
      <c r="EJ14" s="259" t="n"/>
      <c r="EK14" s="259" t="n"/>
      <c r="EL14" s="259" t="n"/>
      <c r="EM14" s="259" t="n"/>
      <c r="EN14" s="259" t="n"/>
      <c r="EO14" s="259" t="n"/>
      <c r="EP14" s="259" t="n"/>
      <c r="EQ14" s="259" t="n"/>
      <c r="ER14" s="259" t="n"/>
      <c r="ES14" s="259" t="n"/>
      <c r="ET14" s="259" t="n"/>
      <c r="EU14" s="259" t="n"/>
      <c r="EV14" s="259" t="n"/>
      <c r="EW14" s="259" t="n"/>
      <c r="EX14" s="259" t="n"/>
      <c r="EY14" s="259" t="n"/>
      <c r="EZ14" s="259" t="n"/>
      <c r="FA14" s="259" t="n"/>
      <c r="FB14" s="259" t="n"/>
      <c r="FC14" s="259" t="n"/>
      <c r="FD14" s="259" t="n"/>
      <c r="FE14" s="259" t="n"/>
      <c r="FF14" s="259" t="n"/>
      <c r="FG14" s="259" t="n"/>
      <c r="FH14" s="259" t="n"/>
      <c r="FI14" s="259" t="n"/>
      <c r="FJ14" s="259" t="n"/>
      <c r="FK14" s="259" t="n"/>
      <c r="FL14" s="259" t="n"/>
      <c r="FM14" s="259" t="n"/>
      <c r="FN14" s="259" t="n"/>
      <c r="FO14" s="259" t="n"/>
      <c r="FP14" s="259" t="n"/>
      <c r="FQ14" s="259" t="n"/>
      <c r="FR14" s="259" t="n"/>
      <c r="FS14" s="259" t="n"/>
      <c r="FT14" s="259" t="n"/>
      <c r="FU14" s="259" t="n"/>
      <c r="FV14" s="259" t="n"/>
      <c r="FW14" s="259" t="n"/>
      <c r="FX14" s="259" t="n"/>
      <c r="FY14" s="259" t="n"/>
      <c r="FZ14" s="259" t="n"/>
      <c r="GA14" s="259" t="n"/>
      <c r="GB14" s="259" t="n"/>
      <c r="GC14" s="259" t="n"/>
      <c r="GD14" s="259" t="n"/>
      <c r="GE14" s="259" t="n"/>
      <c r="GF14" s="259" t="n"/>
      <c r="GG14" s="259" t="n"/>
      <c r="GH14" s="259" t="n"/>
      <c r="GI14" s="259" t="n"/>
      <c r="GJ14" s="261">
        <f>SUM(F14:GI14)</f>
        <v/>
      </c>
      <c r="GK14" s="262">
        <f>E14-GJ14</f>
        <v/>
      </c>
    </row>
    <row r="15" ht="18" customHeight="1">
      <c r="A15" s="137" t="n">
        <v>15</v>
      </c>
      <c r="B15" s="256" t="n">
        <v>44775</v>
      </c>
      <c r="C15" s="139" t="inlineStr">
        <is>
          <t>DIGIKEY-4500668293/4500663961</t>
        </is>
      </c>
      <c r="D15" s="240" t="n">
        <v>44707</v>
      </c>
      <c r="E15" s="257">
        <f>590.19+8.36</f>
        <v/>
      </c>
      <c r="F15" s="258" t="n"/>
      <c r="G15" s="259" t="n"/>
      <c r="H15" s="259" t="n"/>
      <c r="I15" s="259" t="n"/>
      <c r="J15" s="258" t="n"/>
      <c r="K15" s="259" t="n"/>
      <c r="L15" s="259" t="n"/>
      <c r="M15" s="259" t="n"/>
      <c r="N15" s="259" t="n"/>
      <c r="O15" s="259" t="n"/>
      <c r="P15" s="259" t="n"/>
      <c r="Q15" s="259" t="n"/>
      <c r="R15" s="259" t="n"/>
      <c r="S15" s="259" t="n"/>
      <c r="T15" s="259" t="n"/>
      <c r="U15" s="259" t="n"/>
      <c r="V15" s="259" t="n"/>
      <c r="W15" s="259" t="n"/>
      <c r="X15" s="259" t="n"/>
      <c r="Y15" s="259" t="n"/>
      <c r="Z15" s="259" t="n"/>
      <c r="AA15" s="259" t="n"/>
      <c r="AB15" s="259" t="n"/>
      <c r="AC15" s="259" t="n"/>
      <c r="AD15" s="259" t="n"/>
      <c r="AE15" s="259" t="n"/>
      <c r="AF15" s="259" t="n"/>
      <c r="AG15" s="259" t="n"/>
      <c r="AH15" s="259" t="n"/>
      <c r="AI15" s="259" t="n"/>
      <c r="AJ15" s="259" t="n"/>
      <c r="AK15" s="259" t="n"/>
      <c r="AL15" s="259" t="n"/>
      <c r="AM15" s="259" t="n"/>
      <c r="AN15" s="259" t="n"/>
      <c r="AO15" s="259" t="n"/>
      <c r="AP15" s="259" t="n"/>
      <c r="AQ15" s="259" t="n"/>
      <c r="AR15" s="259" t="n"/>
      <c r="AS15" s="259" t="n"/>
      <c r="AT15" s="259" t="n"/>
      <c r="AU15" s="259" t="n"/>
      <c r="AV15" s="259" t="n"/>
      <c r="AW15" s="259" t="n"/>
      <c r="AX15" s="259" t="n"/>
      <c r="AY15" s="259" t="n"/>
      <c r="AZ15" s="259" t="n"/>
      <c r="BA15" s="259" t="n"/>
      <c r="BB15" s="259" t="n"/>
      <c r="BC15" s="259" t="n"/>
      <c r="BD15" s="259" t="n"/>
      <c r="BE15" s="259" t="n"/>
      <c r="BF15" s="259" t="n"/>
      <c r="BG15" s="259" t="n"/>
      <c r="BH15" s="259" t="n"/>
      <c r="BI15" s="259" t="n"/>
      <c r="BJ15" s="268" t="n"/>
      <c r="BK15" s="259" t="n"/>
      <c r="BL15" s="259" t="n"/>
      <c r="BM15" s="259" t="n"/>
      <c r="BN15" s="259" t="n"/>
      <c r="BO15" s="259" t="n"/>
      <c r="BP15" s="259" t="n"/>
      <c r="BQ15" s="259" t="n"/>
      <c r="BR15" s="259" t="n"/>
      <c r="BS15" s="259" t="n"/>
      <c r="BT15" s="259" t="n"/>
      <c r="BU15" s="259" t="n"/>
      <c r="BV15" s="259" t="n"/>
      <c r="BW15" s="259" t="n"/>
      <c r="BX15" s="259" t="n"/>
      <c r="BY15" s="259" t="n"/>
      <c r="BZ15" s="259" t="n"/>
      <c r="CA15" s="259" t="n"/>
      <c r="CB15" s="259" t="n"/>
      <c r="CC15" s="259" t="n"/>
      <c r="CD15" s="259" t="n"/>
      <c r="CE15" s="259" t="n"/>
      <c r="CF15" s="259" t="n"/>
      <c r="CG15" s="259" t="n"/>
      <c r="CH15" s="259" t="n"/>
      <c r="CI15" s="259" t="n"/>
      <c r="CJ15" s="259" t="n"/>
      <c r="CK15" s="259" t="n"/>
      <c r="CL15" s="259" t="n"/>
      <c r="CM15" s="259" t="n"/>
      <c r="CN15" s="259" t="n"/>
      <c r="CO15" s="259" t="n"/>
      <c r="CP15" s="259" t="n"/>
      <c r="CQ15" s="259" t="n"/>
      <c r="CR15" s="259" t="n"/>
      <c r="CS15" s="259" t="n"/>
      <c r="CT15" s="259" t="n"/>
      <c r="CU15" s="259" t="n"/>
      <c r="CV15" s="259" t="n"/>
      <c r="CW15" s="259" t="n"/>
      <c r="CX15" s="259" t="n"/>
      <c r="CY15" s="259" t="n"/>
      <c r="CZ15" s="259" t="n"/>
      <c r="DA15" s="259" t="n"/>
      <c r="DB15" s="259" t="n"/>
      <c r="DC15" s="259" t="n"/>
      <c r="DD15" s="259" t="n"/>
      <c r="DE15" s="259" t="n"/>
      <c r="DF15" s="259" t="n"/>
      <c r="DG15" s="259" t="n"/>
      <c r="DH15" s="268" t="n"/>
      <c r="DI15" s="259" t="n"/>
      <c r="DJ15" s="268" t="n"/>
      <c r="DK15" s="259" t="n"/>
      <c r="DL15" s="259" t="n"/>
      <c r="DM15" s="259" t="n"/>
      <c r="DN15" s="259" t="n"/>
      <c r="DO15" s="259" t="n"/>
      <c r="DP15" s="259" t="n"/>
      <c r="DQ15" s="259" t="n"/>
      <c r="DR15" s="259" t="n"/>
      <c r="DS15" s="259" t="n"/>
      <c r="DT15" s="259" t="n"/>
      <c r="DU15" s="259" t="n"/>
      <c r="DV15" s="259" t="n"/>
      <c r="DW15" s="259" t="n"/>
      <c r="DX15" s="259" t="n"/>
      <c r="DY15" s="259" t="n"/>
      <c r="DZ15" s="260">
        <f>590.19+8.36</f>
        <v/>
      </c>
      <c r="EA15" s="259" t="n"/>
      <c r="EB15" s="259" t="n"/>
      <c r="EC15" s="259" t="n"/>
      <c r="ED15" s="259" t="n"/>
      <c r="EE15" s="259" t="n"/>
      <c r="EF15" s="259" t="n"/>
      <c r="EG15" s="259" t="n"/>
      <c r="EH15" s="259" t="n"/>
      <c r="EI15" s="259" t="n"/>
      <c r="EJ15" s="259" t="n"/>
      <c r="EK15" s="259" t="n"/>
      <c r="EL15" s="259" t="n"/>
      <c r="EM15" s="259" t="n"/>
      <c r="EN15" s="259" t="n"/>
      <c r="EO15" s="259" t="n"/>
      <c r="EP15" s="259" t="n"/>
      <c r="EQ15" s="259" t="n"/>
      <c r="ER15" s="259" t="n"/>
      <c r="ES15" s="259" t="n"/>
      <c r="ET15" s="259" t="n"/>
      <c r="EU15" s="259" t="n"/>
      <c r="EV15" s="259" t="n"/>
      <c r="EW15" s="259" t="n"/>
      <c r="EX15" s="259" t="n"/>
      <c r="EY15" s="259" t="n"/>
      <c r="EZ15" s="259" t="n"/>
      <c r="FA15" s="259" t="n"/>
      <c r="FB15" s="259" t="n"/>
      <c r="FC15" s="259" t="n"/>
      <c r="FD15" s="259" t="n"/>
      <c r="FE15" s="259" t="n"/>
      <c r="FF15" s="259" t="n"/>
      <c r="FG15" s="259" t="n"/>
      <c r="FH15" s="259" t="n"/>
      <c r="FI15" s="259" t="n"/>
      <c r="FJ15" s="259" t="n"/>
      <c r="FK15" s="259" t="n"/>
      <c r="FL15" s="259" t="n"/>
      <c r="FM15" s="259" t="n"/>
      <c r="FN15" s="259" t="n"/>
      <c r="FO15" s="259" t="n"/>
      <c r="FP15" s="259" t="n"/>
      <c r="FQ15" s="259" t="n"/>
      <c r="FR15" s="259" t="n"/>
      <c r="FS15" s="259" t="n"/>
      <c r="FT15" s="259" t="n"/>
      <c r="FU15" s="259" t="n"/>
      <c r="FV15" s="259" t="n"/>
      <c r="FW15" s="259" t="n"/>
      <c r="FX15" s="259" t="n"/>
      <c r="FY15" s="259" t="n"/>
      <c r="FZ15" s="259" t="n"/>
      <c r="GA15" s="259" t="n"/>
      <c r="GB15" s="259" t="n"/>
      <c r="GC15" s="259" t="n"/>
      <c r="GD15" s="259" t="n"/>
      <c r="GE15" s="259" t="n"/>
      <c r="GF15" s="259" t="n"/>
      <c r="GG15" s="259" t="n"/>
      <c r="GH15" s="259" t="n"/>
      <c r="GI15" s="259" t="n"/>
      <c r="GJ15" s="261">
        <f>SUM(F15:GI15)</f>
        <v/>
      </c>
      <c r="GK15" s="262">
        <f>E15-GJ15</f>
        <v/>
      </c>
    </row>
    <row r="16" ht="18" customHeight="1">
      <c r="A16" s="137" t="n">
        <v>16</v>
      </c>
      <c r="B16" s="256" t="n">
        <v>44775</v>
      </c>
      <c r="C16" s="139" t="inlineStr">
        <is>
          <t>DIGIKEY-4500668090</t>
        </is>
      </c>
      <c r="D16" s="240" t="n">
        <v>44705</v>
      </c>
      <c r="E16" s="257" t="n">
        <v>269.97</v>
      </c>
      <c r="F16" s="258" t="n"/>
      <c r="G16" s="259" t="n"/>
      <c r="H16" s="259" t="n"/>
      <c r="I16" s="259" t="n"/>
      <c r="J16" s="258" t="n"/>
      <c r="K16" s="259" t="n"/>
      <c r="L16" s="259" t="n"/>
      <c r="M16" s="259" t="n"/>
      <c r="N16" s="259" t="n"/>
      <c r="O16" s="259" t="n"/>
      <c r="P16" s="259" t="n"/>
      <c r="Q16" s="259" t="n"/>
      <c r="R16" s="259" t="n"/>
      <c r="S16" s="259" t="n"/>
      <c r="T16" s="259" t="n"/>
      <c r="U16" s="259" t="n"/>
      <c r="V16" s="259" t="n"/>
      <c r="W16" s="259" t="n"/>
      <c r="X16" s="259" t="n"/>
      <c r="Y16" s="259" t="n"/>
      <c r="Z16" s="259" t="n"/>
      <c r="AA16" s="259" t="n"/>
      <c r="AB16" s="259" t="n"/>
      <c r="AC16" s="259" t="n"/>
      <c r="AD16" s="259" t="n"/>
      <c r="AE16" s="259" t="n"/>
      <c r="AF16" s="259" t="n"/>
      <c r="AG16" s="259" t="n"/>
      <c r="AH16" s="259" t="n"/>
      <c r="AI16" s="259" t="n"/>
      <c r="AJ16" s="259" t="n"/>
      <c r="AK16" s="259" t="n"/>
      <c r="AL16" s="259" t="n"/>
      <c r="AM16" s="259" t="n"/>
      <c r="AN16" s="259" t="n"/>
      <c r="AO16" s="259" t="n"/>
      <c r="AP16" s="259" t="n"/>
      <c r="AQ16" s="259" t="n"/>
      <c r="AR16" s="259" t="n"/>
      <c r="AS16" s="259" t="n"/>
      <c r="AT16" s="259" t="n"/>
      <c r="AU16" s="259" t="n"/>
      <c r="AV16" s="259" t="n"/>
      <c r="AW16" s="259" t="n"/>
      <c r="AX16" s="259" t="n"/>
      <c r="AY16" s="259" t="n"/>
      <c r="AZ16" s="259" t="n"/>
      <c r="BA16" s="259" t="n"/>
      <c r="BB16" s="259" t="n"/>
      <c r="BC16" s="259" t="n"/>
      <c r="BD16" s="259" t="n"/>
      <c r="BE16" s="259" t="n"/>
      <c r="BF16" s="259" t="n"/>
      <c r="BG16" s="259" t="n"/>
      <c r="BH16" s="259" t="n"/>
      <c r="BI16" s="259" t="n"/>
      <c r="BJ16" s="268" t="n"/>
      <c r="BK16" s="259" t="n"/>
      <c r="BL16" s="259" t="n"/>
      <c r="BM16" s="259" t="n"/>
      <c r="BN16" s="259" t="n"/>
      <c r="BO16" s="259" t="n"/>
      <c r="BP16" s="259" t="n"/>
      <c r="BQ16" s="259" t="n"/>
      <c r="BR16" s="259" t="n"/>
      <c r="BS16" s="259" t="n"/>
      <c r="BT16" s="259" t="n"/>
      <c r="BU16" s="259" t="n"/>
      <c r="BV16" s="259" t="n"/>
      <c r="BW16" s="259" t="n"/>
      <c r="BX16" s="259" t="n"/>
      <c r="BY16" s="259" t="n"/>
      <c r="BZ16" s="259" t="n"/>
      <c r="CA16" s="259" t="n"/>
      <c r="CB16" s="259" t="n"/>
      <c r="CC16" s="259" t="n"/>
      <c r="CD16" s="259" t="n"/>
      <c r="CE16" s="259" t="n"/>
      <c r="CF16" s="259" t="n"/>
      <c r="CG16" s="259" t="n"/>
      <c r="CH16" s="259" t="n"/>
      <c r="CI16" s="259" t="n"/>
      <c r="CJ16" s="259" t="n"/>
      <c r="CK16" s="259" t="n"/>
      <c r="CL16" s="259" t="n"/>
      <c r="CM16" s="259" t="n"/>
      <c r="CN16" s="259" t="n"/>
      <c r="CO16" s="259" t="n"/>
      <c r="CP16" s="259" t="n"/>
      <c r="CQ16" s="259" t="n"/>
      <c r="CR16" s="259" t="n"/>
      <c r="CS16" s="259" t="n"/>
      <c r="CT16" s="259" t="n"/>
      <c r="CU16" s="259" t="n"/>
      <c r="CV16" s="259" t="n"/>
      <c r="CW16" s="259" t="n"/>
      <c r="CX16" s="259" t="n"/>
      <c r="CY16" s="259" t="n"/>
      <c r="CZ16" s="259" t="n"/>
      <c r="DA16" s="259" t="n"/>
      <c r="DB16" s="259" t="n"/>
      <c r="DC16" s="259" t="n"/>
      <c r="DD16" s="259" t="n"/>
      <c r="DE16" s="259" t="n"/>
      <c r="DF16" s="259" t="n"/>
      <c r="DG16" s="259" t="n"/>
      <c r="DH16" s="268" t="n"/>
      <c r="DI16" s="259" t="n"/>
      <c r="DJ16" s="268" t="n"/>
      <c r="DK16" s="259" t="n"/>
      <c r="DL16" s="259" t="n"/>
      <c r="DM16" s="259" t="n"/>
      <c r="DN16" s="259" t="n"/>
      <c r="DO16" s="259" t="n"/>
      <c r="DP16" s="259" t="n"/>
      <c r="DQ16" s="259" t="n"/>
      <c r="DR16" s="259" t="n"/>
      <c r="DS16" s="259" t="n"/>
      <c r="DT16" s="259" t="n"/>
      <c r="DU16" s="259" t="n"/>
      <c r="DV16" s="259" t="n"/>
      <c r="DW16" s="259" t="n"/>
      <c r="DX16" s="259" t="n"/>
      <c r="DY16" s="259" t="n"/>
      <c r="DZ16" s="259" t="n"/>
      <c r="EA16" s="259" t="n"/>
      <c r="EB16" s="259" t="n"/>
      <c r="EC16" s="259" t="n"/>
      <c r="ED16" s="259" t="n"/>
      <c r="EE16" s="259" t="n"/>
      <c r="EF16" s="259" t="n"/>
      <c r="EG16" s="259" t="n"/>
      <c r="EH16" s="259" t="n"/>
      <c r="EI16" s="259" t="n"/>
      <c r="EJ16" s="259" t="n"/>
      <c r="EK16" s="259" t="n"/>
      <c r="EL16" s="259" t="n"/>
      <c r="EM16" s="259" t="n"/>
      <c r="EN16" s="259" t="n"/>
      <c r="EO16" s="259" t="n"/>
      <c r="EP16" s="259" t="n"/>
      <c r="EQ16" s="259" t="n"/>
      <c r="ER16" s="259" t="n"/>
      <c r="ES16" s="259" t="n"/>
      <c r="ET16" s="259" t="n"/>
      <c r="EU16" s="259" t="n"/>
      <c r="EV16" s="259" t="n"/>
      <c r="EW16" s="259" t="n"/>
      <c r="EX16" s="259" t="n"/>
      <c r="EY16" s="259" t="n"/>
      <c r="EZ16" s="259" t="n"/>
      <c r="FA16" s="259" t="n"/>
      <c r="FB16" s="259" t="n"/>
      <c r="FC16" s="259" t="n"/>
      <c r="FD16" s="259" t="n"/>
      <c r="FE16" s="259" t="n"/>
      <c r="FF16" s="259" t="n"/>
      <c r="FG16" s="259" t="n"/>
      <c r="FH16" s="259" t="n"/>
      <c r="FI16" s="259" t="n"/>
      <c r="FJ16" s="259" t="n"/>
      <c r="FK16" s="259" t="n"/>
      <c r="FL16" s="259" t="n"/>
      <c r="FM16" s="259" t="n"/>
      <c r="FN16" s="259" t="n"/>
      <c r="FO16" s="259" t="n"/>
      <c r="FP16" s="259" t="n"/>
      <c r="FQ16" s="259" t="n"/>
      <c r="FR16" s="259" t="n"/>
      <c r="FS16" s="259" t="n"/>
      <c r="FT16" s="259" t="n"/>
      <c r="FU16" s="259" t="n"/>
      <c r="FV16" s="259" t="n"/>
      <c r="FW16" s="260" t="n">
        <v>269.97</v>
      </c>
      <c r="FX16" s="259" t="n"/>
      <c r="FY16" s="259" t="n"/>
      <c r="FZ16" s="259" t="n"/>
      <c r="GA16" s="259" t="n"/>
      <c r="GB16" s="259" t="n"/>
      <c r="GC16" s="259" t="n"/>
      <c r="GD16" s="259" t="n"/>
      <c r="GE16" s="259" t="n"/>
      <c r="GF16" s="259" t="n"/>
      <c r="GG16" s="259" t="n"/>
      <c r="GH16" s="259" t="n"/>
      <c r="GI16" s="259" t="n"/>
      <c r="GJ16" s="261">
        <f>SUM(F16:GI16)</f>
        <v/>
      </c>
      <c r="GK16" s="262">
        <f>E16-GJ16</f>
        <v/>
      </c>
    </row>
    <row r="17" ht="30" customHeight="1">
      <c r="A17" s="137" t="n">
        <v>17</v>
      </c>
      <c r="B17" s="256" t="n">
        <v>44775</v>
      </c>
      <c r="C17" s="146" t="inlineStr">
        <is>
          <t>DIGIKEY-4500668143/4500669079/
4500673139</t>
        </is>
      </c>
      <c r="D17" s="240" t="n">
        <v>44705</v>
      </c>
      <c r="E17" s="257">
        <f>247.41+530.96+124.58</f>
        <v/>
      </c>
      <c r="F17" s="258" t="n"/>
      <c r="G17" s="259" t="n"/>
      <c r="H17" s="259" t="n"/>
      <c r="I17" s="259" t="n"/>
      <c r="J17" s="258" t="n"/>
      <c r="K17" s="259" t="n"/>
      <c r="L17" s="259" t="n"/>
      <c r="M17" s="259" t="n"/>
      <c r="N17" s="259" t="n"/>
      <c r="O17" s="259" t="n"/>
      <c r="P17" s="259" t="n"/>
      <c r="Q17" s="259" t="n"/>
      <c r="R17" s="259" t="n"/>
      <c r="S17" s="259" t="n"/>
      <c r="T17" s="259" t="n"/>
      <c r="U17" s="259" t="n"/>
      <c r="V17" s="259" t="n"/>
      <c r="W17" s="259" t="n"/>
      <c r="X17" s="259" t="n"/>
      <c r="Y17" s="259" t="n"/>
      <c r="Z17" s="259" t="n"/>
      <c r="AA17" s="259" t="n"/>
      <c r="AB17" s="259" t="n"/>
      <c r="AC17" s="259" t="n"/>
      <c r="AD17" s="259" t="n"/>
      <c r="AE17" s="259" t="n"/>
      <c r="AF17" s="259" t="n"/>
      <c r="AG17" s="259" t="n"/>
      <c r="AH17" s="259" t="n"/>
      <c r="AI17" s="259" t="n"/>
      <c r="AJ17" s="259" t="n"/>
      <c r="AK17" s="259" t="n"/>
      <c r="AL17" s="259" t="n"/>
      <c r="AM17" s="259" t="n"/>
      <c r="AN17" s="259" t="n"/>
      <c r="AO17" s="259" t="n"/>
      <c r="AP17" s="259" t="n"/>
      <c r="AQ17" s="259" t="n"/>
      <c r="AR17" s="259" t="n"/>
      <c r="AS17" s="259" t="n"/>
      <c r="AT17" s="259" t="n"/>
      <c r="AU17" s="260">
        <f>247.41+530.96+124.58</f>
        <v/>
      </c>
      <c r="AV17" s="259" t="n"/>
      <c r="AW17" s="259" t="n"/>
      <c r="AX17" s="259" t="n"/>
      <c r="AY17" s="259" t="n"/>
      <c r="AZ17" s="259" t="n"/>
      <c r="BA17" s="259" t="n"/>
      <c r="BB17" s="259" t="n"/>
      <c r="BC17" s="259" t="n"/>
      <c r="BD17" s="259" t="n"/>
      <c r="BE17" s="259" t="n"/>
      <c r="BF17" s="259" t="n"/>
      <c r="BG17" s="259" t="n"/>
      <c r="BH17" s="259" t="n"/>
      <c r="BI17" s="259" t="n"/>
      <c r="BJ17" s="268" t="n"/>
      <c r="BK17" s="259" t="n"/>
      <c r="BL17" s="259" t="n"/>
      <c r="BM17" s="259" t="n"/>
      <c r="BN17" s="259" t="n"/>
      <c r="BO17" s="259" t="n"/>
      <c r="BP17" s="259" t="n"/>
      <c r="BQ17" s="259" t="n"/>
      <c r="BR17" s="259" t="n"/>
      <c r="BS17" s="259" t="n"/>
      <c r="BT17" s="259" t="n"/>
      <c r="BU17" s="259" t="n"/>
      <c r="BV17" s="259" t="n"/>
      <c r="BW17" s="259" t="n"/>
      <c r="BX17" s="259" t="n"/>
      <c r="BY17" s="259" t="n"/>
      <c r="BZ17" s="259" t="n"/>
      <c r="CA17" s="259" t="n"/>
      <c r="CB17" s="259" t="n"/>
      <c r="CC17" s="259" t="n"/>
      <c r="CD17" s="259" t="n"/>
      <c r="CE17" s="259" t="n"/>
      <c r="CF17" s="259" t="n"/>
      <c r="CG17" s="259" t="n"/>
      <c r="CH17" s="259" t="n"/>
      <c r="CI17" s="259" t="n"/>
      <c r="CJ17" s="259" t="n"/>
      <c r="CK17" s="259" t="n"/>
      <c r="CL17" s="259" t="n"/>
      <c r="CM17" s="259" t="n"/>
      <c r="CN17" s="259" t="n"/>
      <c r="CO17" s="259" t="n"/>
      <c r="CP17" s="259" t="n"/>
      <c r="CQ17" s="259" t="n"/>
      <c r="CR17" s="259" t="n"/>
      <c r="CS17" s="259" t="n"/>
      <c r="CT17" s="259" t="n"/>
      <c r="CU17" s="259" t="n"/>
      <c r="CV17" s="259" t="n"/>
      <c r="CW17" s="259" t="n"/>
      <c r="CX17" s="259" t="n"/>
      <c r="CY17" s="259" t="n"/>
      <c r="CZ17" s="259" t="n"/>
      <c r="DA17" s="259" t="n"/>
      <c r="DB17" s="259" t="n"/>
      <c r="DC17" s="259" t="n"/>
      <c r="DD17" s="259" t="n"/>
      <c r="DE17" s="259" t="n"/>
      <c r="DF17" s="259" t="n"/>
      <c r="DG17" s="259" t="n"/>
      <c r="DH17" s="268" t="n"/>
      <c r="DI17" s="259" t="n"/>
      <c r="DJ17" s="268" t="n"/>
      <c r="DK17" s="259" t="n"/>
      <c r="DL17" s="259" t="n"/>
      <c r="DM17" s="259" t="n"/>
      <c r="DN17" s="259" t="n"/>
      <c r="DO17" s="259" t="n"/>
      <c r="DP17" s="259" t="n"/>
      <c r="DQ17" s="259" t="n"/>
      <c r="DR17" s="259" t="n"/>
      <c r="DS17" s="259" t="n"/>
      <c r="DT17" s="259" t="n"/>
      <c r="DU17" s="259" t="n"/>
      <c r="DV17" s="259" t="n"/>
      <c r="DW17" s="259" t="n"/>
      <c r="DX17" s="259" t="n"/>
      <c r="DY17" s="259" t="n"/>
      <c r="DZ17" s="259" t="n"/>
      <c r="EA17" s="259" t="n"/>
      <c r="EB17" s="259" t="n"/>
      <c r="EC17" s="259" t="n"/>
      <c r="ED17" s="259" t="n"/>
      <c r="EE17" s="259" t="n"/>
      <c r="EF17" s="259" t="n"/>
      <c r="EG17" s="259" t="n"/>
      <c r="EH17" s="259" t="n"/>
      <c r="EI17" s="259" t="n"/>
      <c r="EJ17" s="259" t="n"/>
      <c r="EK17" s="259" t="n"/>
      <c r="EL17" s="259" t="n"/>
      <c r="EM17" s="259" t="n"/>
      <c r="EN17" s="259" t="n"/>
      <c r="EO17" s="259" t="n"/>
      <c r="EP17" s="259" t="n"/>
      <c r="EQ17" s="259" t="n"/>
      <c r="ER17" s="259" t="n"/>
      <c r="ES17" s="259" t="n"/>
      <c r="ET17" s="259" t="n"/>
      <c r="EU17" s="259" t="n"/>
      <c r="EV17" s="259" t="n"/>
      <c r="EW17" s="259" t="n"/>
      <c r="EX17" s="259" t="n"/>
      <c r="EY17" s="259" t="n"/>
      <c r="EZ17" s="259" t="n"/>
      <c r="FA17" s="259" t="n"/>
      <c r="FB17" s="259" t="n"/>
      <c r="FC17" s="259" t="n"/>
      <c r="FD17" s="259" t="n"/>
      <c r="FE17" s="259" t="n"/>
      <c r="FF17" s="259" t="n"/>
      <c r="FG17" s="259" t="n"/>
      <c r="FH17" s="259" t="n"/>
      <c r="FI17" s="259" t="n"/>
      <c r="FJ17" s="259" t="n"/>
      <c r="FK17" s="259" t="n"/>
      <c r="FL17" s="259" t="n"/>
      <c r="FM17" s="259" t="n"/>
      <c r="FN17" s="259" t="n"/>
      <c r="FO17" s="259" t="n"/>
      <c r="FP17" s="259" t="n"/>
      <c r="FQ17" s="259" t="n"/>
      <c r="FR17" s="259" t="n"/>
      <c r="FS17" s="259" t="n"/>
      <c r="FT17" s="259" t="n"/>
      <c r="FU17" s="259" t="n"/>
      <c r="FV17" s="259" t="n"/>
      <c r="FW17" s="259" t="n"/>
      <c r="FX17" s="259" t="n"/>
      <c r="FY17" s="259" t="n"/>
      <c r="FZ17" s="259" t="n"/>
      <c r="GA17" s="259" t="n"/>
      <c r="GB17" s="259" t="n"/>
      <c r="GC17" s="259" t="n"/>
      <c r="GD17" s="259" t="n"/>
      <c r="GE17" s="259" t="n"/>
      <c r="GF17" s="259" t="n"/>
      <c r="GG17" s="259" t="n"/>
      <c r="GH17" s="259" t="n"/>
      <c r="GI17" s="259" t="n"/>
      <c r="GJ17" s="261">
        <f>SUM(F17:GI17)</f>
        <v/>
      </c>
      <c r="GK17" s="262">
        <f>E17-GJ17</f>
        <v/>
      </c>
    </row>
    <row r="18" ht="18" customHeight="1">
      <c r="A18" s="137" t="n">
        <v>18</v>
      </c>
      <c r="B18" s="256" t="n">
        <v>44775</v>
      </c>
      <c r="C18" s="139" t="inlineStr">
        <is>
          <t>DIGIKEY-4500667132</t>
        </is>
      </c>
      <c r="D18" s="240" t="n">
        <v>44700</v>
      </c>
      <c r="E18" s="257" t="n">
        <v>153.88</v>
      </c>
      <c r="F18" s="258" t="n"/>
      <c r="G18" s="259" t="n"/>
      <c r="H18" s="259" t="n"/>
      <c r="I18" s="259" t="n"/>
      <c r="J18" s="258" t="n"/>
      <c r="K18" s="259" t="n"/>
      <c r="L18" s="259" t="n"/>
      <c r="M18" s="259" t="n"/>
      <c r="N18" s="259" t="n"/>
      <c r="O18" s="259" t="n"/>
      <c r="P18" s="259" t="n"/>
      <c r="Q18" s="259" t="n"/>
      <c r="R18" s="259" t="n"/>
      <c r="S18" s="259" t="n"/>
      <c r="T18" s="259" t="n"/>
      <c r="U18" s="259" t="n"/>
      <c r="V18" s="259" t="n"/>
      <c r="W18" s="259" t="n"/>
      <c r="X18" s="259" t="n"/>
      <c r="Y18" s="259" t="n"/>
      <c r="Z18" s="259" t="n"/>
      <c r="AA18" s="259" t="n"/>
      <c r="AB18" s="259" t="n"/>
      <c r="AC18" s="259" t="n"/>
      <c r="AD18" s="259" t="n"/>
      <c r="AE18" s="259" t="n"/>
      <c r="AF18" s="259" t="n"/>
      <c r="AG18" s="259" t="n"/>
      <c r="AH18" s="259" t="n"/>
      <c r="AI18" s="259" t="n"/>
      <c r="AJ18" s="259" t="n"/>
      <c r="AK18" s="259" t="n"/>
      <c r="AL18" s="259" t="n"/>
      <c r="AM18" s="259" t="n"/>
      <c r="AN18" s="259" t="n"/>
      <c r="AO18" s="259" t="n"/>
      <c r="AP18" s="259" t="n"/>
      <c r="AQ18" s="259" t="n"/>
      <c r="AR18" s="259" t="n"/>
      <c r="AS18" s="259" t="n"/>
      <c r="AT18" s="259" t="n"/>
      <c r="AU18" s="259" t="n"/>
      <c r="AV18" s="259" t="n"/>
      <c r="AW18" s="259" t="n"/>
      <c r="AX18" s="259" t="n"/>
      <c r="AY18" s="259" t="n"/>
      <c r="AZ18" s="259" t="n"/>
      <c r="BA18" s="259" t="n"/>
      <c r="BB18" s="259" t="n"/>
      <c r="BC18" s="259" t="n"/>
      <c r="BD18" s="259" t="n"/>
      <c r="BE18" s="259" t="n"/>
      <c r="BF18" s="259" t="n"/>
      <c r="BG18" s="259" t="n"/>
      <c r="BH18" s="259" t="n"/>
      <c r="BI18" s="259" t="n"/>
      <c r="BJ18" s="268" t="n"/>
      <c r="BK18" s="259" t="n"/>
      <c r="BL18" s="259" t="n"/>
      <c r="BM18" s="259" t="n"/>
      <c r="BN18" s="259" t="n"/>
      <c r="BO18" s="259" t="n"/>
      <c r="BP18" s="259" t="n"/>
      <c r="BQ18" s="259" t="n"/>
      <c r="BR18" s="259" t="n"/>
      <c r="BS18" s="259" t="n"/>
      <c r="BT18" s="259" t="n"/>
      <c r="BU18" s="259" t="n"/>
      <c r="BV18" s="259" t="n"/>
      <c r="BW18" s="259" t="n"/>
      <c r="BX18" s="259" t="n"/>
      <c r="BY18" s="259" t="n"/>
      <c r="BZ18" s="259" t="n"/>
      <c r="CA18" s="259" t="n"/>
      <c r="CB18" s="259" t="n"/>
      <c r="CC18" s="259" t="n"/>
      <c r="CD18" s="259" t="n"/>
      <c r="CE18" s="259" t="n"/>
      <c r="CF18" s="259" t="n"/>
      <c r="CG18" s="259" t="n"/>
      <c r="CH18" s="259" t="n"/>
      <c r="CI18" s="259" t="n"/>
      <c r="CJ18" s="259" t="n"/>
      <c r="CK18" s="259" t="n"/>
      <c r="CL18" s="259" t="n"/>
      <c r="CM18" s="259" t="n"/>
      <c r="CN18" s="259" t="n"/>
      <c r="CO18" s="259" t="n"/>
      <c r="CP18" s="259" t="n"/>
      <c r="CQ18" s="259" t="n"/>
      <c r="CR18" s="259" t="n"/>
      <c r="CS18" s="259" t="n"/>
      <c r="CT18" s="259" t="n"/>
      <c r="CU18" s="259" t="n"/>
      <c r="CV18" s="259" t="n"/>
      <c r="CW18" s="259" t="n"/>
      <c r="CX18" s="259" t="n"/>
      <c r="CY18" s="259" t="n"/>
      <c r="CZ18" s="259" t="n"/>
      <c r="DA18" s="259" t="n"/>
      <c r="DB18" s="259" t="n"/>
      <c r="DC18" s="259" t="n"/>
      <c r="DD18" s="259" t="n"/>
      <c r="DE18" s="259" t="n"/>
      <c r="DF18" s="259" t="n"/>
      <c r="DG18" s="259" t="n"/>
      <c r="DH18" s="268" t="n"/>
      <c r="DI18" s="259" t="n"/>
      <c r="DJ18" s="268" t="n"/>
      <c r="DK18" s="259" t="n"/>
      <c r="DL18" s="259" t="n"/>
      <c r="DM18" s="259" t="n"/>
      <c r="DN18" s="259" t="n"/>
      <c r="DO18" s="259" t="n"/>
      <c r="DP18" s="259" t="n"/>
      <c r="DQ18" s="259" t="n"/>
      <c r="DR18" s="259" t="n"/>
      <c r="DS18" s="259" t="n"/>
      <c r="DT18" s="259" t="n"/>
      <c r="DU18" s="259" t="n"/>
      <c r="DV18" s="259" t="n"/>
      <c r="DW18" s="259" t="n"/>
      <c r="DX18" s="259" t="n"/>
      <c r="DY18" s="259" t="n"/>
      <c r="DZ18" s="259" t="n"/>
      <c r="EA18" s="259" t="n"/>
      <c r="EB18" s="259" t="n"/>
      <c r="EC18" s="259" t="n"/>
      <c r="ED18" s="259" t="n"/>
      <c r="EE18" s="259" t="n"/>
      <c r="EF18" s="259" t="n"/>
      <c r="EG18" s="259" t="n"/>
      <c r="EH18" s="259" t="n"/>
      <c r="EI18" s="259" t="n"/>
      <c r="EJ18" s="259" t="n"/>
      <c r="EK18" s="259" t="n"/>
      <c r="EL18" s="259" t="n"/>
      <c r="EM18" s="259" t="n"/>
      <c r="EN18" s="259" t="n"/>
      <c r="EO18" s="259" t="n"/>
      <c r="EP18" s="259" t="n"/>
      <c r="EQ18" s="259" t="n"/>
      <c r="ER18" s="259" t="n"/>
      <c r="ES18" s="259" t="n"/>
      <c r="ET18" s="259" t="n"/>
      <c r="EU18" s="259" t="n"/>
      <c r="EV18" s="259" t="n"/>
      <c r="EW18" s="259" t="n"/>
      <c r="EX18" s="259" t="n"/>
      <c r="EY18" s="259" t="n"/>
      <c r="EZ18" s="259" t="n"/>
      <c r="FA18" s="259" t="n"/>
      <c r="FB18" s="259" t="n"/>
      <c r="FC18" s="259" t="n"/>
      <c r="FD18" s="259" t="n"/>
      <c r="FE18" s="259" t="n"/>
      <c r="FF18" s="259" t="n"/>
      <c r="FG18" s="259" t="n"/>
      <c r="FH18" s="259" t="n"/>
      <c r="FI18" s="259" t="n"/>
      <c r="FJ18" s="259" t="n"/>
      <c r="FK18" s="259" t="n"/>
      <c r="FL18" s="259" t="n"/>
      <c r="FM18" s="259" t="n"/>
      <c r="FN18" s="259" t="n"/>
      <c r="FO18" s="259" t="n"/>
      <c r="FP18" s="259" t="n"/>
      <c r="FQ18" s="259" t="n"/>
      <c r="FR18" s="259" t="n"/>
      <c r="FS18" s="259" t="n"/>
      <c r="FT18" s="259" t="n"/>
      <c r="FU18" s="259" t="n"/>
      <c r="FV18" s="259" t="n"/>
      <c r="FW18" s="259" t="n"/>
      <c r="FX18" s="259" t="n"/>
      <c r="FY18" s="259" t="n"/>
      <c r="FZ18" s="259" t="n"/>
      <c r="GA18" s="259" t="n"/>
      <c r="GB18" s="260" t="n">
        <v>153.88</v>
      </c>
      <c r="GC18" s="259" t="n"/>
      <c r="GD18" s="259" t="n"/>
      <c r="GE18" s="259" t="n"/>
      <c r="GF18" s="259" t="n"/>
      <c r="GG18" s="259" t="n"/>
      <c r="GH18" s="259" t="n"/>
      <c r="GI18" s="259" t="n"/>
      <c r="GJ18" s="261">
        <f>SUM(F18:GI18)</f>
        <v/>
      </c>
      <c r="GK18" s="262">
        <f>E18-GJ18</f>
        <v/>
      </c>
    </row>
    <row r="19" ht="18" customHeight="1">
      <c r="A19" s="137" t="n">
        <v>19</v>
      </c>
      <c r="B19" s="256" t="n">
        <v>44775</v>
      </c>
      <c r="C19" s="139" t="inlineStr">
        <is>
          <t>DIGIKEY-4500667382/4500674637</t>
        </is>
      </c>
      <c r="D19" s="240" t="n">
        <v>44701</v>
      </c>
      <c r="E19" s="257">
        <f>27.13+20.46</f>
        <v/>
      </c>
      <c r="F19" s="258" t="n"/>
      <c r="G19" s="259" t="n"/>
      <c r="H19" s="259" t="n"/>
      <c r="I19" s="259" t="n"/>
      <c r="J19" s="258" t="n"/>
      <c r="K19" s="259" t="n"/>
      <c r="L19" s="259" t="n"/>
      <c r="M19" s="259" t="n"/>
      <c r="N19" s="259" t="n"/>
      <c r="O19" s="259" t="n"/>
      <c r="P19" s="259" t="n"/>
      <c r="Q19" s="259" t="n"/>
      <c r="R19" s="259" t="n"/>
      <c r="S19" s="259" t="n"/>
      <c r="T19" s="259" t="n"/>
      <c r="U19" s="259" t="n"/>
      <c r="V19" s="259" t="n"/>
      <c r="W19" s="259" t="n"/>
      <c r="X19" s="259" t="n"/>
      <c r="Y19" s="259" t="n"/>
      <c r="Z19" s="259" t="n"/>
      <c r="AA19" s="259" t="n"/>
      <c r="AB19" s="259" t="n"/>
      <c r="AC19" s="259" t="n"/>
      <c r="AD19" s="259" t="n"/>
      <c r="AE19" s="259" t="n"/>
      <c r="AF19" s="259" t="n"/>
      <c r="AG19" s="259" t="n"/>
      <c r="AH19" s="259" t="n"/>
      <c r="AI19" s="259" t="n"/>
      <c r="AJ19" s="259" t="n"/>
      <c r="AK19" s="259" t="n"/>
      <c r="AL19" s="259" t="n"/>
      <c r="AM19" s="259" t="n"/>
      <c r="AN19" s="259" t="n"/>
      <c r="AO19" s="259" t="n"/>
      <c r="AP19" s="259" t="n"/>
      <c r="AQ19" s="259" t="n"/>
      <c r="AR19" s="259" t="n"/>
      <c r="AS19" s="259" t="n"/>
      <c r="AT19" s="259" t="n"/>
      <c r="AU19" s="259" t="n"/>
      <c r="AV19" s="259" t="n"/>
      <c r="AW19" s="259" t="n"/>
      <c r="AX19" s="259" t="n"/>
      <c r="AY19" s="259" t="n"/>
      <c r="AZ19" s="259" t="n"/>
      <c r="BA19" s="259" t="n"/>
      <c r="BB19" s="259" t="n"/>
      <c r="BC19" s="259" t="n"/>
      <c r="BD19" s="259" t="n"/>
      <c r="BE19" s="259" t="n"/>
      <c r="BF19" s="259" t="n"/>
      <c r="BG19" s="259" t="n"/>
      <c r="BH19" s="259" t="n"/>
      <c r="BI19" s="259" t="n"/>
      <c r="BJ19" s="268" t="n"/>
      <c r="BK19" s="259" t="n"/>
      <c r="BL19" s="259" t="n"/>
      <c r="BM19" s="259" t="n"/>
      <c r="BN19" s="259" t="n"/>
      <c r="BO19" s="259" t="n"/>
      <c r="BP19" s="259" t="n"/>
      <c r="BQ19" s="259" t="n"/>
      <c r="BR19" s="259" t="n"/>
      <c r="BS19" s="259" t="n"/>
      <c r="BT19" s="259" t="n"/>
      <c r="BU19" s="259" t="n"/>
      <c r="BV19" s="259" t="n"/>
      <c r="BW19" s="259" t="n"/>
      <c r="BX19" s="259" t="n"/>
      <c r="BY19" s="259" t="n"/>
      <c r="BZ19" s="259" t="n"/>
      <c r="CA19" s="259" t="n"/>
      <c r="CB19" s="259" t="n"/>
      <c r="CC19" s="259" t="n"/>
      <c r="CD19" s="259" t="n"/>
      <c r="CE19" s="259" t="n"/>
      <c r="CF19" s="259" t="n"/>
      <c r="CG19" s="259" t="n"/>
      <c r="CH19" s="259" t="n"/>
      <c r="CI19" s="259" t="n"/>
      <c r="CJ19" s="259" t="n"/>
      <c r="CK19" s="259" t="n"/>
      <c r="CL19" s="259" t="n"/>
      <c r="CM19" s="259" t="n"/>
      <c r="CN19" s="259" t="n"/>
      <c r="CO19" s="259" t="n"/>
      <c r="CP19" s="259" t="n"/>
      <c r="CQ19" s="259" t="n"/>
      <c r="CR19" s="259" t="n"/>
      <c r="CS19" s="259" t="n"/>
      <c r="CT19" s="259" t="n"/>
      <c r="CU19" s="259" t="n"/>
      <c r="CV19" s="259" t="n"/>
      <c r="CW19" s="259" t="n"/>
      <c r="CX19" s="259" t="n"/>
      <c r="CY19" s="259" t="n"/>
      <c r="CZ19" s="259" t="n"/>
      <c r="DA19" s="259" t="n"/>
      <c r="DB19" s="259" t="n"/>
      <c r="DC19" s="259" t="n"/>
      <c r="DD19" s="259" t="n"/>
      <c r="DE19" s="259" t="n"/>
      <c r="DF19" s="259" t="n"/>
      <c r="DG19" s="259" t="n"/>
      <c r="DH19" s="268" t="n"/>
      <c r="DI19" s="259" t="n"/>
      <c r="DJ19" s="268" t="n"/>
      <c r="DK19" s="259" t="n"/>
      <c r="DL19" s="259" t="n"/>
      <c r="DM19" s="259" t="n"/>
      <c r="DN19" s="259" t="n"/>
      <c r="DO19" s="259" t="n"/>
      <c r="DP19" s="259" t="n"/>
      <c r="DQ19" s="259" t="n"/>
      <c r="DR19" s="259" t="n"/>
      <c r="DS19" s="259" t="n"/>
      <c r="DT19" s="259" t="n"/>
      <c r="DU19" s="259" t="n"/>
      <c r="DV19" s="259" t="n"/>
      <c r="DW19" s="259" t="n"/>
      <c r="DX19" s="259" t="n"/>
      <c r="DY19" s="259" t="n"/>
      <c r="DZ19" s="259" t="n"/>
      <c r="EA19" s="259" t="n"/>
      <c r="EB19" s="259" t="n"/>
      <c r="EC19" s="259" t="n"/>
      <c r="ED19" s="259" t="n"/>
      <c r="EE19" s="259" t="n"/>
      <c r="EF19" s="260">
        <f>27.13+20.46</f>
        <v/>
      </c>
      <c r="EG19" s="259" t="n"/>
      <c r="EH19" s="259" t="n"/>
      <c r="EI19" s="259" t="n"/>
      <c r="EJ19" s="259" t="n"/>
      <c r="EK19" s="259" t="n"/>
      <c r="EL19" s="259" t="n"/>
      <c r="EM19" s="259" t="n"/>
      <c r="EN19" s="259" t="n"/>
      <c r="EO19" s="259" t="n"/>
      <c r="EP19" s="259" t="n"/>
      <c r="EQ19" s="259" t="n"/>
      <c r="ER19" s="259" t="n"/>
      <c r="ES19" s="259" t="n"/>
      <c r="ET19" s="259" t="n"/>
      <c r="EU19" s="259" t="n"/>
      <c r="EV19" s="259" t="n"/>
      <c r="EW19" s="259" t="n"/>
      <c r="EX19" s="259" t="n"/>
      <c r="EY19" s="259" t="n"/>
      <c r="EZ19" s="259" t="n"/>
      <c r="FA19" s="259" t="n"/>
      <c r="FB19" s="259" t="n"/>
      <c r="FC19" s="259" t="n"/>
      <c r="FD19" s="259" t="n"/>
      <c r="FE19" s="259" t="n"/>
      <c r="FF19" s="259" t="n"/>
      <c r="FG19" s="259" t="n"/>
      <c r="FH19" s="259" t="n"/>
      <c r="FI19" s="259" t="n"/>
      <c r="FJ19" s="259" t="n"/>
      <c r="FK19" s="259" t="n"/>
      <c r="FL19" s="259" t="n"/>
      <c r="FM19" s="259" t="n"/>
      <c r="FN19" s="259" t="n"/>
      <c r="FO19" s="259" t="n"/>
      <c r="FP19" s="259" t="n"/>
      <c r="FQ19" s="259" t="n"/>
      <c r="FR19" s="259" t="n"/>
      <c r="FS19" s="259" t="n"/>
      <c r="FT19" s="259" t="n"/>
      <c r="FU19" s="259" t="n"/>
      <c r="FV19" s="259" t="n"/>
      <c r="FW19" s="259" t="n"/>
      <c r="FX19" s="259" t="n"/>
      <c r="FY19" s="259" t="n"/>
      <c r="FZ19" s="259" t="n"/>
      <c r="GA19" s="259" t="n"/>
      <c r="GB19" s="259" t="n"/>
      <c r="GC19" s="259" t="n"/>
      <c r="GD19" s="259" t="n"/>
      <c r="GE19" s="259" t="n"/>
      <c r="GF19" s="259" t="n"/>
      <c r="GG19" s="259" t="n"/>
      <c r="GH19" s="259" t="n"/>
      <c r="GI19" s="259" t="n"/>
      <c r="GJ19" s="261">
        <f>SUM(F19:GI19)</f>
        <v/>
      </c>
      <c r="GK19" s="262">
        <f>E19-GJ19</f>
        <v/>
      </c>
    </row>
    <row r="20" ht="18" customHeight="1">
      <c r="A20" s="137" t="n">
        <v>20</v>
      </c>
      <c r="B20" s="256" t="n">
        <v>44775</v>
      </c>
      <c r="C20" s="139" t="inlineStr">
        <is>
          <t>DIGIKEY-4500667162</t>
        </is>
      </c>
      <c r="D20" s="240" t="n">
        <v>44701</v>
      </c>
      <c r="E20" s="257" t="n">
        <v>1.96</v>
      </c>
      <c r="F20" s="258" t="n"/>
      <c r="G20" s="259" t="n"/>
      <c r="H20" s="259" t="n"/>
      <c r="I20" s="259" t="n"/>
      <c r="J20" s="258" t="n"/>
      <c r="K20" s="259" t="n"/>
      <c r="L20" s="259" t="n"/>
      <c r="M20" s="259" t="n"/>
      <c r="N20" s="259" t="n"/>
      <c r="O20" s="259" t="n"/>
      <c r="P20" s="259" t="n"/>
      <c r="Q20" s="259" t="n"/>
      <c r="R20" s="259" t="n"/>
      <c r="S20" s="259" t="n"/>
      <c r="T20" s="259" t="n"/>
      <c r="U20" s="259" t="n"/>
      <c r="V20" s="259" t="n"/>
      <c r="W20" s="259" t="n"/>
      <c r="X20" s="259" t="n"/>
      <c r="Y20" s="259" t="n"/>
      <c r="Z20" s="259" t="n"/>
      <c r="AA20" s="259" t="n"/>
      <c r="AB20" s="259" t="n"/>
      <c r="AC20" s="259" t="n"/>
      <c r="AD20" s="259" t="n"/>
      <c r="AE20" s="259" t="n"/>
      <c r="AF20" s="259" t="n"/>
      <c r="AG20" s="259" t="n"/>
      <c r="AH20" s="259" t="n"/>
      <c r="AI20" s="259" t="n"/>
      <c r="AJ20" s="259" t="n"/>
      <c r="AK20" s="259" t="n"/>
      <c r="AL20" s="259" t="n"/>
      <c r="AM20" s="259" t="n"/>
      <c r="AN20" s="259" t="n"/>
      <c r="AO20" s="259" t="n"/>
      <c r="AP20" s="259" t="n"/>
      <c r="AQ20" s="259" t="n"/>
      <c r="AR20" s="259" t="n"/>
      <c r="AS20" s="259" t="n"/>
      <c r="AT20" s="259" t="n"/>
      <c r="AU20" s="259" t="n"/>
      <c r="AV20" s="259" t="n"/>
      <c r="AW20" s="259" t="n"/>
      <c r="AX20" s="259" t="n"/>
      <c r="AY20" s="259" t="n"/>
      <c r="AZ20" s="259" t="n"/>
      <c r="BA20" s="259" t="n"/>
      <c r="BB20" s="259" t="n"/>
      <c r="BC20" s="259" t="n"/>
      <c r="BD20" s="259" t="n"/>
      <c r="BE20" s="259" t="n"/>
      <c r="BF20" s="259" t="n"/>
      <c r="BG20" s="259" t="n"/>
      <c r="BH20" s="259" t="n"/>
      <c r="BI20" s="259" t="n"/>
      <c r="BJ20" s="268" t="n"/>
      <c r="BK20" s="259" t="n"/>
      <c r="BL20" s="259" t="n"/>
      <c r="BM20" s="259" t="n"/>
      <c r="BN20" s="259" t="n"/>
      <c r="BO20" s="259" t="n"/>
      <c r="BP20" s="259" t="n"/>
      <c r="BQ20" s="259" t="n"/>
      <c r="BR20" s="259" t="n"/>
      <c r="BS20" s="259" t="n"/>
      <c r="BT20" s="259" t="n"/>
      <c r="BU20" s="259" t="n"/>
      <c r="BV20" s="259" t="n"/>
      <c r="BW20" s="259" t="n"/>
      <c r="BX20" s="259" t="n"/>
      <c r="BY20" s="259" t="n"/>
      <c r="BZ20" s="259" t="n"/>
      <c r="CA20" s="259" t="n"/>
      <c r="CB20" s="259" t="n"/>
      <c r="CC20" s="259" t="n"/>
      <c r="CD20" s="259" t="n"/>
      <c r="CE20" s="259" t="n"/>
      <c r="CF20" s="259" t="n"/>
      <c r="CG20" s="259" t="n"/>
      <c r="CH20" s="259" t="n"/>
      <c r="CI20" s="259" t="n"/>
      <c r="CJ20" s="259" t="n"/>
      <c r="CK20" s="259" t="n"/>
      <c r="CL20" s="259" t="n"/>
      <c r="CM20" s="259" t="n"/>
      <c r="CN20" s="259" t="n"/>
      <c r="CO20" s="259" t="n"/>
      <c r="CP20" s="259" t="n"/>
      <c r="CQ20" s="259" t="n"/>
      <c r="CR20" s="259" t="n"/>
      <c r="CS20" s="259" t="n"/>
      <c r="CT20" s="259" t="n"/>
      <c r="CU20" s="259" t="n"/>
      <c r="CV20" s="259" t="n"/>
      <c r="CW20" s="259" t="n"/>
      <c r="CX20" s="259" t="n"/>
      <c r="CY20" s="259" t="n"/>
      <c r="CZ20" s="259" t="n"/>
      <c r="DA20" s="259" t="n"/>
      <c r="DB20" s="259" t="n"/>
      <c r="DC20" s="259" t="n"/>
      <c r="DD20" s="259" t="n"/>
      <c r="DE20" s="259" t="n"/>
      <c r="DF20" s="259" t="n"/>
      <c r="DG20" s="259" t="n"/>
      <c r="DH20" s="268" t="n"/>
      <c r="DI20" s="259" t="n"/>
      <c r="DJ20" s="268" t="n"/>
      <c r="DK20" s="259" t="n"/>
      <c r="DL20" s="259" t="n"/>
      <c r="DM20" s="259" t="n"/>
      <c r="DN20" s="259" t="n"/>
      <c r="DO20" s="259" t="n"/>
      <c r="DP20" s="259" t="n"/>
      <c r="DQ20" s="259" t="n"/>
      <c r="DR20" s="259" t="n"/>
      <c r="DS20" s="259" t="n"/>
      <c r="DT20" s="259" t="n"/>
      <c r="DU20" s="259" t="n"/>
      <c r="DV20" s="259" t="n"/>
      <c r="DW20" s="259" t="n"/>
      <c r="DX20" s="259" t="n"/>
      <c r="DY20" s="259" t="n"/>
      <c r="DZ20" s="259" t="n"/>
      <c r="EA20" s="260" t="n">
        <v>1.96</v>
      </c>
      <c r="EB20" s="259" t="n"/>
      <c r="EC20" s="259" t="n"/>
      <c r="ED20" s="259" t="n"/>
      <c r="EE20" s="259" t="n"/>
      <c r="EF20" s="259" t="n"/>
      <c r="EG20" s="259" t="n"/>
      <c r="EH20" s="259" t="n"/>
      <c r="EI20" s="259" t="n"/>
      <c r="EJ20" s="259" t="n"/>
      <c r="EK20" s="259" t="n"/>
      <c r="EL20" s="259" t="n"/>
      <c r="EM20" s="259" t="n"/>
      <c r="EN20" s="259" t="n"/>
      <c r="EO20" s="259" t="n"/>
      <c r="EP20" s="259" t="n"/>
      <c r="EQ20" s="259" t="n"/>
      <c r="ER20" s="259" t="n"/>
      <c r="ES20" s="259" t="n"/>
      <c r="ET20" s="259" t="n"/>
      <c r="EU20" s="259" t="n"/>
      <c r="EV20" s="259" t="n"/>
      <c r="EW20" s="259" t="n"/>
      <c r="EX20" s="259" t="n"/>
      <c r="EY20" s="259" t="n"/>
      <c r="EZ20" s="259" t="n"/>
      <c r="FA20" s="259" t="n"/>
      <c r="FB20" s="259" t="n"/>
      <c r="FC20" s="259" t="n"/>
      <c r="FD20" s="259" t="n"/>
      <c r="FE20" s="259" t="n"/>
      <c r="FF20" s="259" t="n"/>
      <c r="FG20" s="259" t="n"/>
      <c r="FH20" s="259" t="n"/>
      <c r="FI20" s="259" t="n"/>
      <c r="FJ20" s="259" t="n"/>
      <c r="FK20" s="259" t="n"/>
      <c r="FL20" s="259" t="n"/>
      <c r="FM20" s="259" t="n"/>
      <c r="FN20" s="259" t="n"/>
      <c r="FO20" s="259" t="n"/>
      <c r="FP20" s="259" t="n"/>
      <c r="FQ20" s="259" t="n"/>
      <c r="FR20" s="259" t="n"/>
      <c r="FS20" s="259" t="n"/>
      <c r="FT20" s="259" t="n"/>
      <c r="FU20" s="259" t="n"/>
      <c r="FV20" s="259" t="n"/>
      <c r="FW20" s="259" t="n"/>
      <c r="FX20" s="259" t="n"/>
      <c r="FY20" s="259" t="n"/>
      <c r="FZ20" s="259" t="n"/>
      <c r="GA20" s="259" t="n"/>
      <c r="GB20" s="259" t="n"/>
      <c r="GC20" s="259" t="n"/>
      <c r="GD20" s="259" t="n"/>
      <c r="GE20" s="259" t="n"/>
      <c r="GF20" s="259" t="n"/>
      <c r="GG20" s="259" t="n"/>
      <c r="GH20" s="259" t="n"/>
      <c r="GI20" s="259" t="n"/>
      <c r="GJ20" s="261">
        <f>SUM(F20:GI20)</f>
        <v/>
      </c>
      <c r="GK20" s="262">
        <f>E20-GJ20</f>
        <v/>
      </c>
    </row>
    <row r="21" ht="18" customHeight="1">
      <c r="A21" s="137" t="n">
        <v>21</v>
      </c>
      <c r="B21" s="256" t="n">
        <v>44775</v>
      </c>
      <c r="C21" s="139" t="inlineStr">
        <is>
          <t>DIGIKEY-4500667889</t>
        </is>
      </c>
      <c r="D21" s="240" t="n">
        <v>44704</v>
      </c>
      <c r="E21" s="257" t="n">
        <v>20.58</v>
      </c>
      <c r="F21" s="258" t="n"/>
      <c r="G21" s="259" t="n"/>
      <c r="H21" s="259" t="n"/>
      <c r="I21" s="259" t="n"/>
      <c r="J21" s="258" t="n"/>
      <c r="K21" s="259" t="n"/>
      <c r="L21" s="259" t="n"/>
      <c r="M21" s="259" t="n"/>
      <c r="N21" s="259" t="n"/>
      <c r="O21" s="259" t="n"/>
      <c r="P21" s="259" t="n"/>
      <c r="Q21" s="259" t="n"/>
      <c r="R21" s="259" t="n"/>
      <c r="S21" s="259" t="n"/>
      <c r="T21" s="259" t="n"/>
      <c r="U21" s="259" t="n"/>
      <c r="V21" s="259" t="n"/>
      <c r="W21" s="259" t="n"/>
      <c r="X21" s="259" t="n"/>
      <c r="Y21" s="259" t="n"/>
      <c r="Z21" s="259" t="n"/>
      <c r="AA21" s="259" t="n"/>
      <c r="AB21" s="259" t="n"/>
      <c r="AC21" s="259" t="n"/>
      <c r="AD21" s="259" t="n"/>
      <c r="AE21" s="259" t="n"/>
      <c r="AF21" s="259" t="n"/>
      <c r="AG21" s="259" t="n"/>
      <c r="AH21" s="259" t="n"/>
      <c r="AI21" s="259" t="n"/>
      <c r="AJ21" s="259" t="n"/>
      <c r="AK21" s="259" t="n"/>
      <c r="AL21" s="259" t="n"/>
      <c r="AM21" s="259" t="n"/>
      <c r="AN21" s="259" t="n"/>
      <c r="AO21" s="259" t="n"/>
      <c r="AP21" s="259" t="n"/>
      <c r="AQ21" s="259" t="n"/>
      <c r="AR21" s="259" t="n"/>
      <c r="AS21" s="259" t="n"/>
      <c r="AT21" s="259" t="n"/>
      <c r="AU21" s="259" t="n"/>
      <c r="AV21" s="259" t="n"/>
      <c r="AW21" s="259" t="n"/>
      <c r="AX21" s="259" t="n"/>
      <c r="AY21" s="259" t="n"/>
      <c r="AZ21" s="259" t="n"/>
      <c r="BA21" s="259" t="n"/>
      <c r="BB21" s="259" t="n"/>
      <c r="BC21" s="259" t="n"/>
      <c r="BD21" s="259" t="n"/>
      <c r="BE21" s="259" t="n"/>
      <c r="BF21" s="259" t="n"/>
      <c r="BG21" s="259" t="n"/>
      <c r="BH21" s="259" t="n"/>
      <c r="BI21" s="259" t="n"/>
      <c r="BJ21" s="268" t="n"/>
      <c r="BK21" s="259" t="n"/>
      <c r="BL21" s="259" t="n"/>
      <c r="BM21" s="259" t="n"/>
      <c r="BN21" s="259" t="n"/>
      <c r="BO21" s="259" t="n"/>
      <c r="BP21" s="259" t="n"/>
      <c r="BQ21" s="259" t="n"/>
      <c r="BR21" s="259" t="n"/>
      <c r="BS21" s="259" t="n"/>
      <c r="BT21" s="259" t="n"/>
      <c r="BU21" s="259" t="n"/>
      <c r="BV21" s="259" t="n"/>
      <c r="BW21" s="259" t="n"/>
      <c r="BX21" s="259" t="n"/>
      <c r="BY21" s="259" t="n"/>
      <c r="BZ21" s="259" t="n"/>
      <c r="CA21" s="259" t="n"/>
      <c r="CB21" s="259" t="n"/>
      <c r="CC21" s="259" t="n"/>
      <c r="CD21" s="259" t="n"/>
      <c r="CE21" s="259" t="n"/>
      <c r="CF21" s="259" t="n"/>
      <c r="CG21" s="259" t="n"/>
      <c r="CH21" s="259" t="n"/>
      <c r="CI21" s="259" t="n"/>
      <c r="CJ21" s="259" t="n"/>
      <c r="CK21" s="259" t="n"/>
      <c r="CL21" s="259" t="n"/>
      <c r="CM21" s="259" t="n"/>
      <c r="CN21" s="259" t="n"/>
      <c r="CO21" s="259" t="n"/>
      <c r="CP21" s="259" t="n"/>
      <c r="CQ21" s="259" t="n"/>
      <c r="CR21" s="259" t="n"/>
      <c r="CS21" s="259" t="n"/>
      <c r="CT21" s="259" t="n"/>
      <c r="CU21" s="259" t="n"/>
      <c r="CV21" s="259" t="n"/>
      <c r="CW21" s="259" t="n"/>
      <c r="CX21" s="259" t="n"/>
      <c r="CY21" s="259" t="n"/>
      <c r="CZ21" s="259" t="n"/>
      <c r="DA21" s="259" t="n"/>
      <c r="DB21" s="259" t="n"/>
      <c r="DC21" s="259" t="n"/>
      <c r="DD21" s="259" t="n"/>
      <c r="DE21" s="259" t="n"/>
      <c r="DF21" s="259" t="n"/>
      <c r="DG21" s="259" t="n"/>
      <c r="DH21" s="268" t="n"/>
      <c r="DI21" s="259" t="n"/>
      <c r="DJ21" s="268" t="n"/>
      <c r="DK21" s="259" t="n"/>
      <c r="DL21" s="259" t="n"/>
      <c r="DM21" s="259" t="n"/>
      <c r="DN21" s="259" t="n"/>
      <c r="DO21" s="259" t="n"/>
      <c r="DP21" s="259" t="n"/>
      <c r="DQ21" s="259" t="n"/>
      <c r="DR21" s="259" t="n"/>
      <c r="DS21" s="259" t="n"/>
      <c r="DT21" s="259" t="n"/>
      <c r="DU21" s="259" t="n"/>
      <c r="DV21" s="259" t="n"/>
      <c r="DW21" s="259" t="n"/>
      <c r="DX21" s="259" t="n"/>
      <c r="DY21" s="259" t="n"/>
      <c r="DZ21" s="259" t="n"/>
      <c r="EA21" s="259" t="n"/>
      <c r="EB21" s="259" t="n"/>
      <c r="EC21" s="259" t="n"/>
      <c r="ED21" s="259" t="n"/>
      <c r="EE21" s="259" t="n"/>
      <c r="EF21" s="259" t="n"/>
      <c r="EG21" s="259" t="n"/>
      <c r="EH21" s="259" t="n"/>
      <c r="EI21" s="259" t="n"/>
      <c r="EJ21" s="259" t="n"/>
      <c r="EK21" s="259" t="n"/>
      <c r="EL21" s="259" t="n"/>
      <c r="EM21" s="259" t="n"/>
      <c r="EN21" s="260" t="n">
        <v>20.58</v>
      </c>
      <c r="EO21" s="259" t="n"/>
      <c r="EP21" s="259" t="n"/>
      <c r="EQ21" s="259" t="n"/>
      <c r="ER21" s="259" t="n"/>
      <c r="ES21" s="259" t="n"/>
      <c r="ET21" s="259" t="n"/>
      <c r="EU21" s="259" t="n"/>
      <c r="EV21" s="259" t="n"/>
      <c r="EW21" s="259" t="n"/>
      <c r="EX21" s="259" t="n"/>
      <c r="EY21" s="259" t="n"/>
      <c r="EZ21" s="259" t="n"/>
      <c r="FA21" s="259" t="n"/>
      <c r="FB21" s="259" t="n"/>
      <c r="FC21" s="259" t="n"/>
      <c r="FD21" s="259" t="n"/>
      <c r="FE21" s="259" t="n"/>
      <c r="FF21" s="259" t="n"/>
      <c r="FG21" s="259" t="n"/>
      <c r="FH21" s="259" t="n"/>
      <c r="FI21" s="259" t="n"/>
      <c r="FJ21" s="259" t="n"/>
      <c r="FK21" s="259" t="n"/>
      <c r="FL21" s="259" t="n"/>
      <c r="FM21" s="259" t="n"/>
      <c r="FN21" s="259" t="n"/>
      <c r="FO21" s="259" t="n"/>
      <c r="FP21" s="259" t="n"/>
      <c r="FQ21" s="259" t="n"/>
      <c r="FR21" s="259" t="n"/>
      <c r="FS21" s="259" t="n"/>
      <c r="FT21" s="259" t="n"/>
      <c r="FU21" s="259" t="n"/>
      <c r="FV21" s="259" t="n"/>
      <c r="FW21" s="259" t="n"/>
      <c r="FX21" s="259" t="n"/>
      <c r="FY21" s="259" t="n"/>
      <c r="FZ21" s="259" t="n"/>
      <c r="GA21" s="259" t="n"/>
      <c r="GB21" s="259" t="n"/>
      <c r="GC21" s="259" t="n"/>
      <c r="GD21" s="259" t="n"/>
      <c r="GE21" s="259" t="n"/>
      <c r="GF21" s="259" t="n"/>
      <c r="GG21" s="259" t="n"/>
      <c r="GH21" s="259" t="n"/>
      <c r="GI21" s="259" t="n"/>
      <c r="GJ21" s="261">
        <f>SUM(F21:GI21)</f>
        <v/>
      </c>
      <c r="GK21" s="262">
        <f>E21-GJ21</f>
        <v/>
      </c>
    </row>
    <row r="22" ht="18" customHeight="1">
      <c r="A22" s="137" t="n">
        <v>22</v>
      </c>
      <c r="B22" s="256" t="n">
        <v>44775</v>
      </c>
      <c r="C22" s="139" t="inlineStr">
        <is>
          <t>DIGIKEY-4500666461/4500674646</t>
        </is>
      </c>
      <c r="D22" s="240" t="n">
        <v>44703</v>
      </c>
      <c r="E22" s="257">
        <f>1010.96+282.85</f>
        <v/>
      </c>
      <c r="F22" s="258" t="n"/>
      <c r="G22" s="259" t="n"/>
      <c r="H22" s="259" t="n"/>
      <c r="I22" s="259" t="n"/>
      <c r="J22" s="258" t="n"/>
      <c r="K22" s="259" t="n"/>
      <c r="L22" s="259" t="n"/>
      <c r="M22" s="259" t="n"/>
      <c r="N22" s="259" t="n"/>
      <c r="O22" s="259" t="n"/>
      <c r="P22" s="259" t="n"/>
      <c r="Q22" s="259" t="n"/>
      <c r="R22" s="62" t="n"/>
      <c r="S22" s="62" t="n"/>
      <c r="T22" s="62" t="n"/>
      <c r="U22" s="259" t="n"/>
      <c r="V22" s="259" t="n"/>
      <c r="W22" s="259" t="n"/>
      <c r="X22" s="259" t="n"/>
      <c r="Y22" s="259" t="n"/>
      <c r="Z22" s="259" t="n"/>
      <c r="AA22" s="259" t="n"/>
      <c r="AB22" s="259" t="n"/>
      <c r="AC22" s="259" t="n"/>
      <c r="AD22" s="259" t="n"/>
      <c r="AE22" s="259" t="n"/>
      <c r="AF22" s="259" t="n"/>
      <c r="AG22" s="259" t="n"/>
      <c r="AH22" s="259" t="n"/>
      <c r="AI22" s="259" t="n"/>
      <c r="AJ22" s="259" t="n"/>
      <c r="AK22" s="259" t="n"/>
      <c r="AL22" s="259" t="n"/>
      <c r="AM22" s="259" t="n"/>
      <c r="AN22" s="259" t="n"/>
      <c r="AO22" s="259" t="n"/>
      <c r="AP22" s="259" t="n"/>
      <c r="AQ22" s="259" t="n"/>
      <c r="AR22" s="259" t="n"/>
      <c r="AS22" s="259" t="n"/>
      <c r="AT22" s="259" t="n"/>
      <c r="AU22" s="259" t="n"/>
      <c r="AV22" s="259" t="n"/>
      <c r="AW22" s="259" t="n"/>
      <c r="AX22" s="259" t="n"/>
      <c r="AY22" s="259" t="n"/>
      <c r="AZ22" s="259" t="n"/>
      <c r="BA22" s="259" t="n"/>
      <c r="BB22" s="259" t="n"/>
      <c r="BC22" s="259" t="n"/>
      <c r="BD22" s="259" t="n"/>
      <c r="BE22" s="259" t="n"/>
      <c r="BF22" s="259" t="n"/>
      <c r="BG22" s="259" t="n"/>
      <c r="BH22" s="259" t="n"/>
      <c r="BI22" s="259" t="n"/>
      <c r="BJ22" s="268" t="n"/>
      <c r="BK22" s="259" t="n"/>
      <c r="BL22" s="259" t="n"/>
      <c r="BM22" s="259" t="n"/>
      <c r="BN22" s="259" t="n"/>
      <c r="BO22" s="259" t="n"/>
      <c r="BP22" s="259" t="n"/>
      <c r="BQ22" s="259" t="n"/>
      <c r="BR22" s="259" t="n"/>
      <c r="BS22" s="259" t="n"/>
      <c r="BT22" s="259" t="n"/>
      <c r="BU22" s="259" t="n"/>
      <c r="BV22" s="259" t="n"/>
      <c r="BW22" s="259" t="n"/>
      <c r="BX22" s="259" t="n"/>
      <c r="BY22" s="259" t="n"/>
      <c r="BZ22" s="259" t="n"/>
      <c r="CA22" s="259" t="n"/>
      <c r="CB22" s="259" t="n"/>
      <c r="CC22" s="259" t="n"/>
      <c r="CD22" s="259" t="n"/>
      <c r="CE22" s="259" t="n"/>
      <c r="CF22" s="259" t="n"/>
      <c r="CG22" s="259" t="n"/>
      <c r="CH22" s="259" t="n"/>
      <c r="CI22" s="259" t="n"/>
      <c r="CJ22" s="259" t="n"/>
      <c r="CK22" s="259" t="n"/>
      <c r="CL22" s="259" t="n"/>
      <c r="CM22" s="259" t="n"/>
      <c r="CN22" s="259" t="n"/>
      <c r="CO22" s="259" t="n"/>
      <c r="CP22" s="259" t="n"/>
      <c r="CQ22" s="259" t="n"/>
      <c r="CR22" s="259" t="n"/>
      <c r="CS22" s="259" t="n"/>
      <c r="CT22" s="259" t="n"/>
      <c r="CU22" s="259" t="n"/>
      <c r="CV22" s="259" t="n"/>
      <c r="CW22" s="259" t="n"/>
      <c r="CX22" s="259" t="n"/>
      <c r="CY22" s="259" t="n"/>
      <c r="CZ22" s="259" t="n"/>
      <c r="DA22" s="259" t="n"/>
      <c r="DB22" s="259" t="n"/>
      <c r="DC22" s="259" t="n"/>
      <c r="DD22" s="259" t="n"/>
      <c r="DE22" s="259" t="n"/>
      <c r="DF22" s="259" t="n"/>
      <c r="DG22" s="259" t="n"/>
      <c r="DH22" s="268" t="n"/>
      <c r="DI22" s="259" t="n"/>
      <c r="DJ22" s="268" t="n"/>
      <c r="DK22" s="259" t="n"/>
      <c r="DL22" s="259" t="n"/>
      <c r="DM22" s="259" t="n"/>
      <c r="DN22" s="259" t="n"/>
      <c r="DO22" s="259" t="n"/>
      <c r="DP22" s="259" t="n"/>
      <c r="DQ22" s="259" t="n"/>
      <c r="DR22" s="259" t="n"/>
      <c r="DS22" s="259" t="n"/>
      <c r="DT22" s="259" t="n"/>
      <c r="DU22" s="259" t="n"/>
      <c r="DV22" s="259" t="n"/>
      <c r="DW22" s="259" t="n"/>
      <c r="DX22" s="259" t="n"/>
      <c r="DY22" s="259" t="n"/>
      <c r="DZ22" s="259" t="n"/>
      <c r="EA22" s="259" t="n"/>
      <c r="EB22" s="259" t="n"/>
      <c r="EC22" s="259" t="n"/>
      <c r="ED22" s="259" t="n"/>
      <c r="EE22" s="259" t="n"/>
      <c r="EF22" s="259" t="n"/>
      <c r="EG22" s="259" t="n"/>
      <c r="EH22" s="259" t="n"/>
      <c r="EI22" s="259" t="n"/>
      <c r="EJ22" s="259" t="n"/>
      <c r="EK22" s="259" t="n"/>
      <c r="EL22" s="259" t="n"/>
      <c r="EM22" s="259" t="n"/>
      <c r="EN22" s="259" t="n"/>
      <c r="EO22" s="259" t="n"/>
      <c r="EP22" s="259" t="n"/>
      <c r="EQ22" s="259" t="n"/>
      <c r="ER22" s="259" t="n"/>
      <c r="ES22" s="259" t="n"/>
      <c r="ET22" s="259" t="n"/>
      <c r="EU22" s="259" t="n"/>
      <c r="EV22" s="259" t="n"/>
      <c r="EW22" s="259" t="n"/>
      <c r="EX22" s="259" t="n"/>
      <c r="EY22" s="259" t="n"/>
      <c r="EZ22" s="259" t="n"/>
      <c r="FA22" s="259" t="n"/>
      <c r="FB22" s="259" t="n"/>
      <c r="FC22" s="259" t="n"/>
      <c r="FD22" s="259" t="n"/>
      <c r="FE22" s="259" t="n"/>
      <c r="FF22" s="259" t="n"/>
      <c r="FG22" s="259" t="n"/>
      <c r="FH22" s="259" t="n"/>
      <c r="FI22" s="259" t="n"/>
      <c r="FJ22" s="259" t="n"/>
      <c r="FK22" s="259" t="n"/>
      <c r="FL22" s="259" t="n"/>
      <c r="FM22" s="259" t="n"/>
      <c r="FN22" s="259" t="n"/>
      <c r="FO22" s="259" t="n"/>
      <c r="FP22" s="259" t="n"/>
      <c r="FQ22" s="259" t="n"/>
      <c r="FR22" s="259" t="n"/>
      <c r="FS22" s="259" t="n"/>
      <c r="FT22" s="259" t="n"/>
      <c r="FU22" s="259" t="n"/>
      <c r="FV22" s="259" t="n"/>
      <c r="FW22" s="259" t="n"/>
      <c r="FX22" s="259" t="n"/>
      <c r="FY22" s="259" t="n"/>
      <c r="FZ22" s="260">
        <f>1010.96+282.85</f>
        <v/>
      </c>
      <c r="GA22" s="259" t="n"/>
      <c r="GB22" s="259" t="n"/>
      <c r="GC22" s="259" t="n"/>
      <c r="GD22" s="259" t="n"/>
      <c r="GE22" s="259" t="n"/>
      <c r="GF22" s="259" t="n"/>
      <c r="GG22" s="259" t="n"/>
      <c r="GH22" s="259" t="n"/>
      <c r="GI22" s="259" t="n"/>
      <c r="GJ22" s="261">
        <f>SUM(F22:GI22)</f>
        <v/>
      </c>
      <c r="GK22" s="262">
        <f>E22-GJ22</f>
        <v/>
      </c>
    </row>
    <row r="23" ht="18" customHeight="1">
      <c r="A23" s="137" t="n">
        <v>23</v>
      </c>
      <c r="B23" s="256" t="n">
        <v>44775</v>
      </c>
      <c r="C23" s="139" t="inlineStr">
        <is>
          <t>DIGIKEY-4500657099</t>
        </is>
      </c>
      <c r="D23" s="240" t="n">
        <v>44696</v>
      </c>
      <c r="E23" s="257" t="n">
        <v>8.470000000000001</v>
      </c>
      <c r="F23" s="258" t="n"/>
      <c r="G23" s="259" t="n"/>
      <c r="H23" s="259" t="n"/>
      <c r="I23" s="259" t="n"/>
      <c r="J23" s="258" t="n"/>
      <c r="K23" s="259" t="n"/>
      <c r="L23" s="259" t="n"/>
      <c r="M23" s="259" t="n"/>
      <c r="N23" s="259" t="n"/>
      <c r="O23" s="259" t="n"/>
      <c r="P23" s="259" t="n"/>
      <c r="Q23" s="259" t="n"/>
      <c r="R23" s="259" t="n"/>
      <c r="S23" s="259" t="n"/>
      <c r="T23" s="259" t="n"/>
      <c r="U23" s="259" t="n"/>
      <c r="V23" s="259" t="n"/>
      <c r="W23" s="259" t="n"/>
      <c r="X23" s="259" t="n"/>
      <c r="Y23" s="259" t="n"/>
      <c r="Z23" s="259" t="n"/>
      <c r="AA23" s="259" t="n"/>
      <c r="AB23" s="259" t="n"/>
      <c r="AC23" s="259" t="n"/>
      <c r="AD23" s="259" t="n"/>
      <c r="AE23" s="259" t="n"/>
      <c r="AF23" s="259" t="n"/>
      <c r="AG23" s="259" t="n"/>
      <c r="AH23" s="259" t="n"/>
      <c r="AI23" s="259" t="n"/>
      <c r="AJ23" s="259" t="n"/>
      <c r="AK23" s="259" t="n"/>
      <c r="AL23" s="259" t="n"/>
      <c r="AM23" s="259" t="n"/>
      <c r="AN23" s="259" t="n"/>
      <c r="AO23" s="259" t="n"/>
      <c r="AP23" s="259" t="n"/>
      <c r="AQ23" s="259" t="n"/>
      <c r="AR23" s="259" t="n"/>
      <c r="AS23" s="259" t="n"/>
      <c r="AT23" s="259" t="n"/>
      <c r="AU23" s="259" t="n"/>
      <c r="AV23" s="259" t="n"/>
      <c r="AW23" s="259" t="n"/>
      <c r="AX23" s="259" t="n"/>
      <c r="AY23" s="259" t="n"/>
      <c r="AZ23" s="259" t="n"/>
      <c r="BA23" s="259" t="n"/>
      <c r="BB23" s="259" t="n"/>
      <c r="BC23" s="259" t="n"/>
      <c r="BD23" s="259" t="n"/>
      <c r="BE23" s="259" t="n"/>
      <c r="BF23" s="259" t="n"/>
      <c r="BG23" s="259" t="n"/>
      <c r="BH23" s="259" t="n"/>
      <c r="BI23" s="259" t="n"/>
      <c r="BJ23" s="268" t="n"/>
      <c r="BK23" s="259" t="n"/>
      <c r="BL23" s="259" t="n"/>
      <c r="BM23" s="259" t="n"/>
      <c r="BN23" s="259" t="n"/>
      <c r="BO23" s="259" t="n"/>
      <c r="BP23" s="259" t="n"/>
      <c r="BQ23" s="259" t="n"/>
      <c r="BR23" s="259" t="n"/>
      <c r="BS23" s="259" t="n"/>
      <c r="BT23" s="259" t="n"/>
      <c r="BU23" s="259" t="n"/>
      <c r="BV23" s="260" t="n">
        <v>8.470000000000001</v>
      </c>
      <c r="BW23" s="259" t="n"/>
      <c r="BX23" s="259" t="n"/>
      <c r="BY23" s="259" t="n"/>
      <c r="BZ23" s="259" t="n"/>
      <c r="CA23" s="259" t="n"/>
      <c r="CB23" s="259" t="n"/>
      <c r="CC23" s="259" t="n"/>
      <c r="CD23" s="259" t="n"/>
      <c r="CE23" s="259" t="n"/>
      <c r="CF23" s="259" t="n"/>
      <c r="CG23" s="259" t="n"/>
      <c r="CH23" s="259" t="n"/>
      <c r="CI23" s="259" t="n"/>
      <c r="CJ23" s="259" t="n"/>
      <c r="CK23" s="259" t="n"/>
      <c r="CL23" s="259" t="n"/>
      <c r="CM23" s="259" t="n"/>
      <c r="CN23" s="259" t="n"/>
      <c r="CO23" s="259" t="n"/>
      <c r="CP23" s="259" t="n"/>
      <c r="CQ23" s="259" t="n"/>
      <c r="CR23" s="259" t="n"/>
      <c r="CS23" s="259" t="n"/>
      <c r="CT23" s="259" t="n"/>
      <c r="CU23" s="259" t="n"/>
      <c r="CV23" s="259" t="n"/>
      <c r="CW23" s="259" t="n"/>
      <c r="CX23" s="259" t="n"/>
      <c r="CY23" s="259" t="n"/>
      <c r="CZ23" s="259" t="n"/>
      <c r="DA23" s="259" t="n"/>
      <c r="DB23" s="259" t="n"/>
      <c r="DC23" s="259" t="n"/>
      <c r="DD23" s="259" t="n"/>
      <c r="DE23" s="259" t="n"/>
      <c r="DF23" s="259" t="n"/>
      <c r="DG23" s="259" t="n"/>
      <c r="DH23" s="268" t="n"/>
      <c r="DI23" s="259" t="n"/>
      <c r="DJ23" s="268" t="n"/>
      <c r="DK23" s="259" t="n"/>
      <c r="DL23" s="259" t="n"/>
      <c r="DM23" s="259" t="n"/>
      <c r="DN23" s="259" t="n"/>
      <c r="DO23" s="259" t="n"/>
      <c r="DP23" s="259" t="n"/>
      <c r="DQ23" s="259" t="n"/>
      <c r="DR23" s="259" t="n"/>
      <c r="DS23" s="259" t="n"/>
      <c r="DT23" s="259" t="n"/>
      <c r="DU23" s="259" t="n"/>
      <c r="DV23" s="259" t="n"/>
      <c r="DW23" s="259" t="n"/>
      <c r="DX23" s="259" t="n"/>
      <c r="DY23" s="259" t="n"/>
      <c r="DZ23" s="259" t="n"/>
      <c r="EA23" s="259" t="n"/>
      <c r="EB23" s="259" t="n"/>
      <c r="EC23" s="259" t="n"/>
      <c r="ED23" s="259" t="n"/>
      <c r="EE23" s="259" t="n"/>
      <c r="EF23" s="259" t="n"/>
      <c r="EG23" s="259" t="n"/>
      <c r="EH23" s="259" t="n"/>
      <c r="EI23" s="259" t="n"/>
      <c r="EJ23" s="259" t="n"/>
      <c r="EK23" s="259" t="n"/>
      <c r="EL23" s="259" t="n"/>
      <c r="EM23" s="259" t="n"/>
      <c r="EN23" s="259" t="n"/>
      <c r="EO23" s="259" t="n"/>
      <c r="EP23" s="259" t="n"/>
      <c r="EQ23" s="259" t="n"/>
      <c r="ER23" s="259" t="n"/>
      <c r="ES23" s="259" t="n"/>
      <c r="ET23" s="259" t="n"/>
      <c r="EU23" s="259" t="n"/>
      <c r="EV23" s="259" t="n"/>
      <c r="EW23" s="259" t="n"/>
      <c r="EX23" s="259" t="n"/>
      <c r="EY23" s="259" t="n"/>
      <c r="EZ23" s="259" t="n"/>
      <c r="FA23" s="259" t="n"/>
      <c r="FB23" s="259" t="n"/>
      <c r="FC23" s="259" t="n"/>
      <c r="FD23" s="259" t="n"/>
      <c r="FE23" s="259" t="n"/>
      <c r="FF23" s="259" t="n"/>
      <c r="FG23" s="259" t="n"/>
      <c r="FH23" s="259" t="n"/>
      <c r="FI23" s="259" t="n"/>
      <c r="FJ23" s="259" t="n"/>
      <c r="FK23" s="259" t="n"/>
      <c r="FL23" s="259" t="n"/>
      <c r="FM23" s="259" t="n"/>
      <c r="FN23" s="259" t="n"/>
      <c r="FO23" s="259" t="n"/>
      <c r="FP23" s="259" t="n"/>
      <c r="FQ23" s="259" t="n"/>
      <c r="FR23" s="259" t="n"/>
      <c r="FS23" s="259" t="n"/>
      <c r="FT23" s="259" t="n"/>
      <c r="FU23" s="259" t="n"/>
      <c r="FV23" s="259" t="n"/>
      <c r="FW23" s="259" t="n"/>
      <c r="FX23" s="259" t="n"/>
      <c r="FY23" s="259" t="n"/>
      <c r="FZ23" s="259" t="n"/>
      <c r="GA23" s="259" t="n"/>
      <c r="GB23" s="259" t="n"/>
      <c r="GC23" s="259" t="n"/>
      <c r="GD23" s="259" t="n"/>
      <c r="GE23" s="259" t="n"/>
      <c r="GF23" s="259" t="n"/>
      <c r="GG23" s="259" t="n"/>
      <c r="GH23" s="259" t="n"/>
      <c r="GI23" s="259" t="n"/>
      <c r="GJ23" s="261">
        <f>SUM(F23:GI23)</f>
        <v/>
      </c>
      <c r="GK23" s="262">
        <f>E23-GJ23</f>
        <v/>
      </c>
    </row>
    <row r="24" ht="18" customHeight="1">
      <c r="A24" s="137" t="n">
        <v>24</v>
      </c>
      <c r="B24" s="256" t="n">
        <v>44775</v>
      </c>
      <c r="C24" s="139" t="inlineStr">
        <is>
          <t>DIGIKEY-4500668528</t>
        </is>
      </c>
      <c r="D24" s="240" t="n">
        <v>44708</v>
      </c>
      <c r="E24" s="257" t="n">
        <v>18.7</v>
      </c>
      <c r="F24" s="258" t="n"/>
      <c r="G24" s="259" t="n"/>
      <c r="H24" s="259" t="n"/>
      <c r="I24" s="259" t="n"/>
      <c r="J24" s="258" t="n"/>
      <c r="K24" s="259" t="n"/>
      <c r="L24" s="259" t="n"/>
      <c r="M24" s="259" t="n"/>
      <c r="N24" s="259" t="n"/>
      <c r="O24" s="259" t="n"/>
      <c r="P24" s="259" t="n"/>
      <c r="Q24" s="259" t="n"/>
      <c r="R24" s="259" t="n"/>
      <c r="S24" s="259" t="n"/>
      <c r="T24" s="259" t="n"/>
      <c r="U24" s="259" t="n"/>
      <c r="V24" s="259" t="n"/>
      <c r="W24" s="259" t="n"/>
      <c r="X24" s="259" t="n"/>
      <c r="Y24" s="259" t="n"/>
      <c r="Z24" s="259" t="n"/>
      <c r="AA24" s="259" t="n"/>
      <c r="AB24" s="259" t="n"/>
      <c r="AC24" s="259" t="n"/>
      <c r="AD24" s="259" t="n"/>
      <c r="AE24" s="259" t="n"/>
      <c r="AF24" s="259" t="n"/>
      <c r="AG24" s="259" t="n"/>
      <c r="AH24" s="259" t="n"/>
      <c r="AI24" s="259" t="n"/>
      <c r="AJ24" s="259" t="n"/>
      <c r="AK24" s="259" t="n"/>
      <c r="AL24" s="259" t="n"/>
      <c r="AM24" s="259" t="n"/>
      <c r="AN24" s="259" t="n"/>
      <c r="AO24" s="259" t="n"/>
      <c r="AP24" s="259" t="n"/>
      <c r="AQ24" s="259" t="n"/>
      <c r="AR24" s="259" t="n"/>
      <c r="AS24" s="259" t="n"/>
      <c r="AT24" s="259" t="n"/>
      <c r="AU24" s="259" t="n"/>
      <c r="AV24" s="259" t="n"/>
      <c r="AW24" s="259" t="n"/>
      <c r="AX24" s="259" t="n"/>
      <c r="AY24" s="259" t="n"/>
      <c r="AZ24" s="259" t="n"/>
      <c r="BA24" s="259" t="n"/>
      <c r="BB24" s="259" t="n"/>
      <c r="BC24" s="259" t="n"/>
      <c r="BD24" s="259" t="n"/>
      <c r="BE24" s="259" t="n"/>
      <c r="BF24" s="259" t="n"/>
      <c r="BG24" s="259" t="n"/>
      <c r="BH24" s="259" t="n"/>
      <c r="BI24" s="259" t="n"/>
      <c r="BJ24" s="268" t="n"/>
      <c r="BK24" s="259" t="n"/>
      <c r="BL24" s="259" t="n"/>
      <c r="BM24" s="259" t="n"/>
      <c r="BN24" s="259" t="n"/>
      <c r="BO24" s="259" t="n"/>
      <c r="BP24" s="259" t="n"/>
      <c r="BQ24" s="259" t="n"/>
      <c r="BR24" s="259" t="n"/>
      <c r="BS24" s="259" t="n"/>
      <c r="BT24" s="259" t="n"/>
      <c r="BU24" s="259" t="n"/>
      <c r="BV24" s="259" t="n"/>
      <c r="BW24" s="259" t="n"/>
      <c r="BX24" s="259" t="n"/>
      <c r="BY24" s="259" t="n"/>
      <c r="BZ24" s="259" t="n"/>
      <c r="CA24" s="259" t="n"/>
      <c r="CB24" s="259" t="n"/>
      <c r="CC24" s="259" t="n"/>
      <c r="CD24" s="259" t="n"/>
      <c r="CE24" s="259" t="n"/>
      <c r="CF24" s="259" t="n"/>
      <c r="CG24" s="259" t="n"/>
      <c r="CH24" s="259" t="n"/>
      <c r="CI24" s="259" t="n"/>
      <c r="CJ24" s="259" t="n"/>
      <c r="CK24" s="259" t="n"/>
      <c r="CL24" s="259" t="n"/>
      <c r="CM24" s="259" t="n"/>
      <c r="CN24" s="259" t="n"/>
      <c r="CO24" s="259" t="n"/>
      <c r="CP24" s="259" t="n"/>
      <c r="CQ24" s="259" t="n"/>
      <c r="CR24" s="259" t="n"/>
      <c r="CS24" s="259" t="n"/>
      <c r="CT24" s="259" t="n"/>
      <c r="CU24" s="259" t="n"/>
      <c r="CV24" s="259" t="n"/>
      <c r="CW24" s="259" t="n"/>
      <c r="CX24" s="259" t="n"/>
      <c r="CY24" s="259" t="n"/>
      <c r="CZ24" s="259" t="n"/>
      <c r="DA24" s="259" t="n"/>
      <c r="DB24" s="259" t="n"/>
      <c r="DC24" s="259" t="n"/>
      <c r="DD24" s="259" t="n"/>
      <c r="DE24" s="259" t="n"/>
      <c r="DF24" s="259" t="n"/>
      <c r="DG24" s="259" t="n"/>
      <c r="DH24" s="268" t="n"/>
      <c r="DI24" s="259" t="n"/>
      <c r="DJ24" s="268" t="n"/>
      <c r="DK24" s="259" t="n"/>
      <c r="DL24" s="259" t="n"/>
      <c r="DM24" s="259" t="n"/>
      <c r="DN24" s="259" t="n"/>
      <c r="DO24" s="259" t="n"/>
      <c r="DP24" s="259" t="n"/>
      <c r="DQ24" s="259" t="n"/>
      <c r="DR24" s="259" t="n"/>
      <c r="DS24" s="259" t="n"/>
      <c r="DT24" s="259" t="n"/>
      <c r="DU24" s="259" t="n"/>
      <c r="DV24" s="259" t="n"/>
      <c r="DW24" s="259" t="n"/>
      <c r="DX24" s="259" t="n"/>
      <c r="DY24" s="259" t="n"/>
      <c r="DZ24" s="259" t="n"/>
      <c r="EA24" s="259" t="n"/>
      <c r="EB24" s="259" t="n"/>
      <c r="EC24" s="259" t="n"/>
      <c r="ED24" s="259" t="n"/>
      <c r="EE24" s="259" t="n"/>
      <c r="EF24" s="259" t="n"/>
      <c r="EG24" s="259" t="n"/>
      <c r="EH24" s="259" t="n"/>
      <c r="EI24" s="259" t="n"/>
      <c r="EJ24" s="259" t="n"/>
      <c r="EK24" s="259" t="n"/>
      <c r="EL24" s="259" t="n"/>
      <c r="EM24" s="259" t="n"/>
      <c r="EN24" s="259" t="n"/>
      <c r="EO24" s="259" t="n"/>
      <c r="EP24" s="259" t="n"/>
      <c r="EQ24" s="259" t="n"/>
      <c r="ER24" s="259" t="n"/>
      <c r="ES24" s="259" t="n"/>
      <c r="ET24" s="259" t="n"/>
      <c r="EU24" s="259" t="n"/>
      <c r="EV24" s="259" t="n"/>
      <c r="EW24" s="259" t="n"/>
      <c r="EX24" s="259" t="n"/>
      <c r="EY24" s="259" t="n"/>
      <c r="EZ24" s="259" t="n"/>
      <c r="FA24" s="259" t="n"/>
      <c r="FB24" s="259" t="n"/>
      <c r="FC24" s="259" t="n"/>
      <c r="FD24" s="259" t="n"/>
      <c r="FE24" s="259" t="n"/>
      <c r="FF24" s="259" t="n"/>
      <c r="FG24" s="259" t="n"/>
      <c r="FH24" s="259" t="n"/>
      <c r="FI24" s="259" t="n"/>
      <c r="FJ24" s="259" t="n"/>
      <c r="FK24" s="259" t="n"/>
      <c r="FL24" s="259" t="n"/>
      <c r="FM24" s="259" t="n"/>
      <c r="FN24" s="259" t="n"/>
      <c r="FO24" s="259" t="n"/>
      <c r="FP24" s="259" t="n"/>
      <c r="FQ24" s="259" t="n"/>
      <c r="FR24" s="259" t="n"/>
      <c r="FS24" s="259" t="n"/>
      <c r="FT24" s="259" t="n"/>
      <c r="FU24" s="259" t="n"/>
      <c r="FV24" s="259" t="n"/>
      <c r="FW24" s="259" t="n"/>
      <c r="FX24" s="260" t="n">
        <v>18.7</v>
      </c>
      <c r="FY24" s="259" t="n"/>
      <c r="FZ24" s="259" t="n"/>
      <c r="GA24" s="259" t="n"/>
      <c r="GB24" s="259" t="n"/>
      <c r="GC24" s="259" t="n"/>
      <c r="GD24" s="259" t="n"/>
      <c r="GE24" s="259" t="n"/>
      <c r="GF24" s="259" t="n"/>
      <c r="GG24" s="259" t="n"/>
      <c r="GH24" s="259" t="n"/>
      <c r="GI24" s="259" t="n"/>
      <c r="GJ24" s="261">
        <f>SUM(F24:GI24)</f>
        <v/>
      </c>
      <c r="GK24" s="262">
        <f>E24-GJ24</f>
        <v/>
      </c>
    </row>
    <row r="25" ht="18" customHeight="1">
      <c r="A25" s="137" t="n">
        <v>25</v>
      </c>
      <c r="B25" s="256" t="n">
        <v>44775</v>
      </c>
      <c r="C25" s="139" t="inlineStr">
        <is>
          <t>DIGIKEY-4500668837/4500668837</t>
        </is>
      </c>
      <c r="D25" s="240" t="n">
        <v>44714</v>
      </c>
      <c r="E25" s="257">
        <f>21.76+91.12</f>
        <v/>
      </c>
      <c r="F25" s="258" t="n"/>
      <c r="G25" s="259" t="n"/>
      <c r="H25" s="259" t="n"/>
      <c r="I25" s="259" t="n"/>
      <c r="J25" s="258" t="n"/>
      <c r="K25" s="259" t="n"/>
      <c r="L25" s="259" t="n"/>
      <c r="M25" s="259" t="n"/>
      <c r="N25" s="259" t="n"/>
      <c r="O25" s="259" t="n"/>
      <c r="P25" s="259" t="n"/>
      <c r="Q25" s="259" t="n"/>
      <c r="R25" s="259" t="n"/>
      <c r="S25" s="259" t="n"/>
      <c r="T25" s="259" t="n"/>
      <c r="U25" s="259" t="n"/>
      <c r="V25" s="259" t="n"/>
      <c r="W25" s="259" t="n"/>
      <c r="X25" s="259" t="n"/>
      <c r="Y25" s="259" t="n"/>
      <c r="Z25" s="259" t="n"/>
      <c r="AA25" s="259" t="n"/>
      <c r="AB25" s="259" t="n"/>
      <c r="AC25" s="259" t="n"/>
      <c r="AD25" s="259" t="n"/>
      <c r="AE25" s="259" t="n"/>
      <c r="AF25" s="259" t="n"/>
      <c r="AG25" s="259" t="n"/>
      <c r="AH25" s="259" t="n"/>
      <c r="AI25" s="259" t="n"/>
      <c r="AJ25" s="259" t="n"/>
      <c r="AK25" s="259" t="n"/>
      <c r="AL25" s="259" t="n"/>
      <c r="AM25" s="259" t="n"/>
      <c r="AN25" s="259" t="n"/>
      <c r="AO25" s="259" t="n"/>
      <c r="AP25" s="259" t="n"/>
      <c r="AQ25" s="259" t="n"/>
      <c r="AR25" s="259" t="n"/>
      <c r="AS25" s="259" t="n"/>
      <c r="AT25" s="259" t="n"/>
      <c r="AU25" s="259" t="n"/>
      <c r="AV25" s="259" t="n"/>
      <c r="AW25" s="259" t="n"/>
      <c r="AX25" s="259" t="n"/>
      <c r="AY25" s="259" t="n"/>
      <c r="AZ25" s="259" t="n"/>
      <c r="BA25" s="259" t="n"/>
      <c r="BB25" s="259" t="n"/>
      <c r="BC25" s="259" t="n"/>
      <c r="BD25" s="259" t="n"/>
      <c r="BE25" s="259" t="n"/>
      <c r="BF25" s="259" t="n"/>
      <c r="BG25" s="259" t="n"/>
      <c r="BH25" s="259" t="n"/>
      <c r="BI25" s="259" t="n"/>
      <c r="BJ25" s="268" t="n"/>
      <c r="BK25" s="259" t="n"/>
      <c r="BL25" s="259" t="n"/>
      <c r="BM25" s="259" t="n"/>
      <c r="BN25" s="259" t="n"/>
      <c r="BO25" s="259" t="n"/>
      <c r="BP25" s="259" t="n"/>
      <c r="BQ25" s="259" t="n"/>
      <c r="BR25" s="259" t="n"/>
      <c r="BS25" s="259" t="n"/>
      <c r="BT25" s="259" t="n"/>
      <c r="BU25" s="259" t="n"/>
      <c r="BV25" s="259" t="n"/>
      <c r="BW25" s="259" t="n"/>
      <c r="BX25" s="259" t="n"/>
      <c r="BY25" s="259" t="n"/>
      <c r="BZ25" s="259" t="n"/>
      <c r="CA25" s="259" t="n"/>
      <c r="CB25" s="259" t="n"/>
      <c r="CC25" s="259" t="n"/>
      <c r="CD25" s="259" t="n"/>
      <c r="CE25" s="259" t="n"/>
      <c r="CF25" s="259" t="n"/>
      <c r="CG25" s="259" t="n"/>
      <c r="CH25" s="259" t="n"/>
      <c r="CI25" s="259" t="n"/>
      <c r="CJ25" s="259" t="n"/>
      <c r="CK25" s="259" t="n"/>
      <c r="CL25" s="259" t="n"/>
      <c r="CM25" s="259" t="n"/>
      <c r="CN25" s="259" t="n"/>
      <c r="CO25" s="259" t="n"/>
      <c r="CP25" s="259" t="n"/>
      <c r="CQ25" s="259" t="n"/>
      <c r="CR25" s="259" t="n"/>
      <c r="CS25" s="259" t="n"/>
      <c r="CT25" s="259" t="n"/>
      <c r="CU25" s="259" t="n"/>
      <c r="CV25" s="259" t="n"/>
      <c r="CW25" s="259" t="n"/>
      <c r="CX25" s="259" t="n"/>
      <c r="CY25" s="259" t="n"/>
      <c r="CZ25" s="259" t="n"/>
      <c r="DA25" s="259" t="n"/>
      <c r="DB25" s="259" t="n"/>
      <c r="DC25" s="259" t="n"/>
      <c r="DD25" s="259" t="n"/>
      <c r="DE25" s="259" t="n"/>
      <c r="DF25" s="259" t="n"/>
      <c r="DG25" s="259" t="n"/>
      <c r="DH25" s="268" t="n"/>
      <c r="DI25" s="259" t="n"/>
      <c r="DJ25" s="268" t="n"/>
      <c r="DK25" s="259" t="n"/>
      <c r="DL25" s="259" t="n"/>
      <c r="DM25" s="259" t="n"/>
      <c r="DN25" s="259" t="n"/>
      <c r="DO25" s="259" t="n"/>
      <c r="DP25" s="259" t="n"/>
      <c r="DQ25" s="259" t="n"/>
      <c r="DR25" s="259" t="n"/>
      <c r="DS25" s="259" t="n"/>
      <c r="DT25" s="259" t="n"/>
      <c r="DU25" s="259" t="n"/>
      <c r="DV25" s="259" t="n"/>
      <c r="DW25" s="259" t="n"/>
      <c r="DX25" s="259" t="n"/>
      <c r="DY25" s="259" t="n"/>
      <c r="DZ25" s="259" t="n"/>
      <c r="EA25" s="259" t="n"/>
      <c r="EB25" s="260">
        <f>21.76+91.12</f>
        <v/>
      </c>
      <c r="EC25" s="259" t="n"/>
      <c r="ED25" s="259" t="n"/>
      <c r="EE25" s="259" t="n"/>
      <c r="EF25" s="259" t="n"/>
      <c r="EG25" s="259" t="n"/>
      <c r="EH25" s="259" t="n"/>
      <c r="EI25" s="259" t="n"/>
      <c r="EJ25" s="259" t="n"/>
      <c r="EK25" s="259" t="n"/>
      <c r="EL25" s="259" t="n"/>
      <c r="EM25" s="259" t="n"/>
      <c r="EN25" s="259" t="n"/>
      <c r="EO25" s="259" t="n"/>
      <c r="EP25" s="259" t="n"/>
      <c r="EQ25" s="259" t="n"/>
      <c r="ER25" s="259" t="n"/>
      <c r="ES25" s="259" t="n"/>
      <c r="ET25" s="259" t="n"/>
      <c r="EU25" s="259" t="n"/>
      <c r="EV25" s="259" t="n"/>
      <c r="EW25" s="259" t="n"/>
      <c r="EX25" s="259" t="n"/>
      <c r="EY25" s="259" t="n"/>
      <c r="EZ25" s="259" t="n"/>
      <c r="FA25" s="259" t="n"/>
      <c r="FB25" s="259" t="n"/>
      <c r="FC25" s="259" t="n"/>
      <c r="FD25" s="259" t="n"/>
      <c r="FE25" s="259" t="n"/>
      <c r="FF25" s="259" t="n"/>
      <c r="FG25" s="259" t="n"/>
      <c r="FH25" s="259" t="n"/>
      <c r="FI25" s="259" t="n"/>
      <c r="FJ25" s="259" t="n"/>
      <c r="FK25" s="259" t="n"/>
      <c r="FL25" s="259" t="n"/>
      <c r="FM25" s="259" t="n"/>
      <c r="FN25" s="259" t="n"/>
      <c r="FO25" s="259" t="n"/>
      <c r="FP25" s="259" t="n"/>
      <c r="FQ25" s="259" t="n"/>
      <c r="FR25" s="259" t="n"/>
      <c r="FS25" s="259" t="n"/>
      <c r="FT25" s="259" t="n"/>
      <c r="FU25" s="259" t="n"/>
      <c r="FV25" s="259" t="n"/>
      <c r="FW25" s="259" t="n"/>
      <c r="FX25" s="259" t="n"/>
      <c r="FY25" s="259" t="n"/>
      <c r="FZ25" s="259" t="n"/>
      <c r="GA25" s="259" t="n"/>
      <c r="GB25" s="259" t="n"/>
      <c r="GC25" s="259" t="n"/>
      <c r="GD25" s="259" t="n"/>
      <c r="GE25" s="259" t="n"/>
      <c r="GF25" s="259" t="n"/>
      <c r="GG25" s="259" t="n"/>
      <c r="GH25" s="259" t="n"/>
      <c r="GI25" s="259" t="n"/>
      <c r="GJ25" s="261">
        <f>SUM(F25:GI25)</f>
        <v/>
      </c>
      <c r="GK25" s="262">
        <f>E25-GJ25</f>
        <v/>
      </c>
    </row>
    <row r="26" ht="18" customHeight="1">
      <c r="A26" s="137" t="n">
        <v>26</v>
      </c>
      <c r="B26" s="256" t="n">
        <v>44775</v>
      </c>
      <c r="C26" s="139" t="inlineStr">
        <is>
          <t>DIGIKEY-4500668440</t>
        </is>
      </c>
      <c r="D26" s="240" t="n">
        <v>44708</v>
      </c>
      <c r="E26" s="257" t="n">
        <v>53.58</v>
      </c>
      <c r="F26" s="258" t="n"/>
      <c r="G26" s="259" t="n"/>
      <c r="H26" s="259" t="n"/>
      <c r="I26" s="259" t="n"/>
      <c r="J26" s="258" t="n"/>
      <c r="K26" s="259" t="n"/>
      <c r="L26" s="259" t="n"/>
      <c r="M26" s="259" t="n"/>
      <c r="N26" s="259" t="n"/>
      <c r="O26" s="259" t="n"/>
      <c r="P26" s="259" t="n"/>
      <c r="Q26" s="259" t="n"/>
      <c r="R26" s="259" t="n"/>
      <c r="S26" s="259" t="n"/>
      <c r="T26" s="259" t="n"/>
      <c r="U26" s="259" t="n"/>
      <c r="V26" s="259" t="n"/>
      <c r="W26" s="259" t="n"/>
      <c r="X26" s="259" t="n"/>
      <c r="Y26" s="259" t="n"/>
      <c r="Z26" s="259" t="n"/>
      <c r="AA26" s="259" t="n"/>
      <c r="AB26" s="259" t="n"/>
      <c r="AC26" s="259" t="n"/>
      <c r="AD26" s="259" t="n"/>
      <c r="AE26" s="259" t="n"/>
      <c r="AF26" s="259" t="n"/>
      <c r="AG26" s="259" t="n"/>
      <c r="AH26" s="259" t="n"/>
      <c r="AI26" s="259" t="n"/>
      <c r="AJ26" s="259" t="n"/>
      <c r="AK26" s="259" t="n"/>
      <c r="AL26" s="259" t="n"/>
      <c r="AM26" s="259" t="n"/>
      <c r="AN26" s="259" t="n"/>
      <c r="AO26" s="259" t="n"/>
      <c r="AP26" s="259" t="n"/>
      <c r="AQ26" s="259" t="n"/>
      <c r="AR26" s="259" t="n"/>
      <c r="AS26" s="259" t="n"/>
      <c r="AT26" s="259" t="n"/>
      <c r="AU26" s="259" t="n"/>
      <c r="AV26" s="259" t="n"/>
      <c r="AW26" s="259" t="n"/>
      <c r="AX26" s="259" t="n"/>
      <c r="AY26" s="259" t="n"/>
      <c r="AZ26" s="259" t="n"/>
      <c r="BA26" s="259" t="n"/>
      <c r="BB26" s="259" t="n"/>
      <c r="BC26" s="259" t="n"/>
      <c r="BD26" s="259" t="n"/>
      <c r="BE26" s="259" t="n"/>
      <c r="BF26" s="259" t="n"/>
      <c r="BG26" s="259" t="n"/>
      <c r="BH26" s="259" t="n"/>
      <c r="BI26" s="259" t="n"/>
      <c r="BJ26" s="268" t="n"/>
      <c r="BK26" s="259" t="n"/>
      <c r="BL26" s="259" t="n"/>
      <c r="BM26" s="259" t="n"/>
      <c r="BN26" s="259" t="n"/>
      <c r="BO26" s="259" t="n"/>
      <c r="BP26" s="259" t="n"/>
      <c r="BQ26" s="259" t="n"/>
      <c r="BR26" s="259" t="n"/>
      <c r="BS26" s="259" t="n"/>
      <c r="BT26" s="259" t="n"/>
      <c r="BU26" s="259" t="n"/>
      <c r="BV26" s="259" t="n"/>
      <c r="BW26" s="259" t="n"/>
      <c r="BX26" s="259" t="n"/>
      <c r="BY26" s="259" t="n"/>
      <c r="BZ26" s="259" t="n"/>
      <c r="CA26" s="259" t="n"/>
      <c r="CB26" s="259" t="n"/>
      <c r="CC26" s="259" t="n"/>
      <c r="CD26" s="259" t="n"/>
      <c r="CE26" s="259" t="n"/>
      <c r="CF26" s="259" t="n"/>
      <c r="CG26" s="259" t="n"/>
      <c r="CH26" s="259" t="n"/>
      <c r="CI26" s="259" t="n"/>
      <c r="CJ26" s="259" t="n"/>
      <c r="CK26" s="259" t="n"/>
      <c r="CL26" s="259" t="n"/>
      <c r="CM26" s="259" t="n"/>
      <c r="CN26" s="259" t="n"/>
      <c r="CO26" s="259" t="n"/>
      <c r="CP26" s="259" t="n"/>
      <c r="CQ26" s="259" t="n"/>
      <c r="CR26" s="259" t="n"/>
      <c r="CS26" s="259" t="n"/>
      <c r="CT26" s="259" t="n"/>
      <c r="CU26" s="259" t="n"/>
      <c r="CV26" s="259" t="n"/>
      <c r="CW26" s="259" t="n"/>
      <c r="CX26" s="259" t="n"/>
      <c r="CY26" s="259" t="n"/>
      <c r="CZ26" s="259" t="n"/>
      <c r="DA26" s="259" t="n"/>
      <c r="DB26" s="259" t="n"/>
      <c r="DC26" s="259" t="n"/>
      <c r="DD26" s="259" t="n"/>
      <c r="DE26" s="259" t="n"/>
      <c r="DF26" s="259" t="n"/>
      <c r="DG26" s="259" t="n"/>
      <c r="DH26" s="268" t="n"/>
      <c r="DI26" s="259" t="n"/>
      <c r="DJ26" s="268" t="n"/>
      <c r="DK26" s="259" t="n"/>
      <c r="DL26" s="259" t="n"/>
      <c r="DM26" s="259" t="n"/>
      <c r="DN26" s="259" t="n"/>
      <c r="DO26" s="259" t="n"/>
      <c r="DP26" s="259" t="n"/>
      <c r="DQ26" s="259" t="n"/>
      <c r="DR26" s="259" t="n"/>
      <c r="DS26" s="259" t="n"/>
      <c r="DT26" s="259" t="n"/>
      <c r="DU26" s="259" t="n"/>
      <c r="DV26" s="259" t="n"/>
      <c r="DW26" s="259" t="n"/>
      <c r="DX26" s="259" t="n"/>
      <c r="DY26" s="259" t="n"/>
      <c r="DZ26" s="259" t="n"/>
      <c r="EA26" s="259" t="n"/>
      <c r="EB26" s="259" t="n"/>
      <c r="EC26" s="259" t="n"/>
      <c r="ED26" s="259" t="n"/>
      <c r="EE26" s="259" t="n"/>
      <c r="EF26" s="259" t="n"/>
      <c r="EG26" s="259" t="n"/>
      <c r="EH26" s="259" t="n"/>
      <c r="EI26" s="259" t="n"/>
      <c r="EJ26" s="259" t="n"/>
      <c r="EK26" s="259" t="n"/>
      <c r="EL26" s="259" t="n"/>
      <c r="EM26" s="259" t="n"/>
      <c r="EN26" s="259" t="n"/>
      <c r="EO26" s="259" t="n"/>
      <c r="EP26" s="259" t="n"/>
      <c r="EQ26" s="259" t="n"/>
      <c r="ER26" s="259" t="n"/>
      <c r="ES26" s="259" t="n"/>
      <c r="ET26" s="259" t="n"/>
      <c r="EU26" s="259" t="n"/>
      <c r="EV26" s="259" t="n"/>
      <c r="EW26" s="259" t="n"/>
      <c r="EX26" s="259" t="n"/>
      <c r="EY26" s="259" t="n"/>
      <c r="EZ26" s="259" t="n"/>
      <c r="FA26" s="259" t="n"/>
      <c r="FB26" s="259" t="n"/>
      <c r="FC26" s="259" t="n"/>
      <c r="FD26" s="259" t="n"/>
      <c r="FE26" s="259" t="n"/>
      <c r="FF26" s="259" t="n"/>
      <c r="FG26" s="259" t="n"/>
      <c r="FH26" s="259" t="n"/>
      <c r="FI26" s="259" t="n"/>
      <c r="FJ26" s="259" t="n"/>
      <c r="FK26" s="259" t="n"/>
      <c r="FL26" s="259" t="n"/>
      <c r="FM26" s="259" t="n"/>
      <c r="FN26" s="259" t="n"/>
      <c r="FO26" s="259" t="n"/>
      <c r="FP26" s="259" t="n"/>
      <c r="FQ26" s="259" t="n"/>
      <c r="FR26" s="259" t="n"/>
      <c r="FS26" s="259" t="n"/>
      <c r="FT26" s="259" t="n"/>
      <c r="FU26" s="259" t="n"/>
      <c r="FV26" s="259" t="n"/>
      <c r="FW26" s="259" t="n"/>
      <c r="FX26" s="259" t="n"/>
      <c r="FY26" s="259" t="n"/>
      <c r="FZ26" s="259" t="n"/>
      <c r="GA26" s="259" t="n"/>
      <c r="GB26" s="259" t="n"/>
      <c r="GC26" s="259" t="n"/>
      <c r="GD26" s="259" t="n"/>
      <c r="GE26" s="259" t="n"/>
      <c r="GF26" s="260" t="n">
        <v>53.58</v>
      </c>
      <c r="GG26" s="259" t="n"/>
      <c r="GH26" s="259" t="n"/>
      <c r="GI26" s="259" t="n"/>
      <c r="GJ26" s="261">
        <f>SUM(F26:GI26)</f>
        <v/>
      </c>
      <c r="GK26" s="262">
        <f>E26-GJ26</f>
        <v/>
      </c>
    </row>
    <row r="27" ht="18" customHeight="1">
      <c r="A27" s="137" t="n">
        <v>27</v>
      </c>
      <c r="B27" s="256" t="n">
        <v>44775</v>
      </c>
      <c r="C27" s="139" t="inlineStr">
        <is>
          <t>DIGIKEY-4500669875</t>
        </is>
      </c>
      <c r="D27" s="240" t="n">
        <v>44721</v>
      </c>
      <c r="E27" s="257" t="n">
        <v>43.95</v>
      </c>
      <c r="F27" s="258" t="n"/>
      <c r="G27" s="259" t="n"/>
      <c r="H27" s="259" t="n"/>
      <c r="I27" s="259" t="n"/>
      <c r="J27" s="258" t="n"/>
      <c r="K27" s="259" t="n"/>
      <c r="L27" s="259" t="n"/>
      <c r="M27" s="259" t="n"/>
      <c r="N27" s="259" t="n"/>
      <c r="O27" s="259" t="n"/>
      <c r="P27" s="259" t="n"/>
      <c r="Q27" s="259" t="n"/>
      <c r="R27" s="259" t="n"/>
      <c r="S27" s="259" t="n"/>
      <c r="T27" s="259" t="n"/>
      <c r="U27" s="259" t="n"/>
      <c r="V27" s="259" t="n"/>
      <c r="W27" s="259" t="n"/>
      <c r="X27" s="259" t="n"/>
      <c r="Y27" s="259" t="n"/>
      <c r="Z27" s="259" t="n"/>
      <c r="AA27" s="259" t="n"/>
      <c r="AB27" s="259" t="n"/>
      <c r="AC27" s="259" t="n"/>
      <c r="AD27" s="259" t="n"/>
      <c r="AE27" s="259" t="n"/>
      <c r="AF27" s="259" t="n"/>
      <c r="AG27" s="259" t="n"/>
      <c r="AH27" s="259" t="n"/>
      <c r="AI27" s="259" t="n"/>
      <c r="AJ27" s="259" t="n"/>
      <c r="AK27" s="259" t="n"/>
      <c r="AL27" s="259" t="n"/>
      <c r="AM27" s="259" t="n"/>
      <c r="AN27" s="259" t="n"/>
      <c r="AO27" s="259" t="n"/>
      <c r="AP27" s="259" t="n"/>
      <c r="AQ27" s="259" t="n"/>
      <c r="AR27" s="259" t="n"/>
      <c r="AS27" s="259" t="n"/>
      <c r="AT27" s="259" t="n"/>
      <c r="AU27" s="259" t="n"/>
      <c r="AV27" s="259" t="n"/>
      <c r="AW27" s="259" t="n"/>
      <c r="AX27" s="259" t="n"/>
      <c r="AY27" s="259" t="n"/>
      <c r="AZ27" s="259" t="n"/>
      <c r="BA27" s="259" t="n"/>
      <c r="BB27" s="259" t="n"/>
      <c r="BC27" s="259" t="n"/>
      <c r="BD27" s="259" t="n"/>
      <c r="BE27" s="259" t="n"/>
      <c r="BF27" s="259" t="n"/>
      <c r="BG27" s="259" t="n"/>
      <c r="BH27" s="259" t="n"/>
      <c r="BI27" s="259" t="n"/>
      <c r="BJ27" s="268" t="n"/>
      <c r="BK27" s="259" t="n"/>
      <c r="BL27" s="259" t="n"/>
      <c r="BM27" s="259" t="n"/>
      <c r="BN27" s="259" t="n"/>
      <c r="BO27" s="259" t="n"/>
      <c r="BP27" s="259" t="n"/>
      <c r="BQ27" s="259" t="n"/>
      <c r="BR27" s="259" t="n"/>
      <c r="BS27" s="259" t="n"/>
      <c r="BT27" s="260" t="n">
        <v>43.95</v>
      </c>
      <c r="BU27" s="259" t="n"/>
      <c r="BV27" s="259" t="n"/>
      <c r="BW27" s="259" t="n"/>
      <c r="BX27" s="259" t="n"/>
      <c r="BY27" s="259" t="n"/>
      <c r="BZ27" s="259" t="n"/>
      <c r="CA27" s="259" t="n"/>
      <c r="CB27" s="259" t="n"/>
      <c r="CC27" s="259" t="n"/>
      <c r="CD27" s="259" t="n"/>
      <c r="CE27" s="259" t="n"/>
      <c r="CF27" s="259" t="n"/>
      <c r="CG27" s="259" t="n"/>
      <c r="CH27" s="259" t="n"/>
      <c r="CI27" s="259" t="n"/>
      <c r="CJ27" s="259" t="n"/>
      <c r="CK27" s="259" t="n"/>
      <c r="CL27" s="259" t="n"/>
      <c r="CM27" s="259" t="n"/>
      <c r="CN27" s="259" t="n"/>
      <c r="CO27" s="259" t="n"/>
      <c r="CP27" s="259" t="n"/>
      <c r="CQ27" s="259" t="n"/>
      <c r="CR27" s="259" t="n"/>
      <c r="CS27" s="259" t="n"/>
      <c r="CT27" s="259" t="n"/>
      <c r="CU27" s="259" t="n"/>
      <c r="CV27" s="259" t="n"/>
      <c r="CW27" s="259" t="n"/>
      <c r="CX27" s="259" t="n"/>
      <c r="CY27" s="259" t="n"/>
      <c r="CZ27" s="259" t="n"/>
      <c r="DA27" s="259" t="n"/>
      <c r="DB27" s="259" t="n"/>
      <c r="DC27" s="259" t="n"/>
      <c r="DD27" s="259" t="n"/>
      <c r="DE27" s="259" t="n"/>
      <c r="DF27" s="259" t="n"/>
      <c r="DG27" s="259" t="n"/>
      <c r="DH27" s="268" t="n"/>
      <c r="DI27" s="259" t="n"/>
      <c r="DJ27" s="268" t="n"/>
      <c r="DK27" s="259" t="n"/>
      <c r="DL27" s="259" t="n"/>
      <c r="DM27" s="259" t="n"/>
      <c r="DN27" s="259" t="n"/>
      <c r="DO27" s="259" t="n"/>
      <c r="DP27" s="259" t="n"/>
      <c r="DQ27" s="259" t="n"/>
      <c r="DR27" s="259" t="n"/>
      <c r="DS27" s="259" t="n"/>
      <c r="DT27" s="259" t="n"/>
      <c r="DU27" s="259" t="n"/>
      <c r="DV27" s="259" t="n"/>
      <c r="DW27" s="259" t="n"/>
      <c r="DX27" s="259" t="n"/>
      <c r="DY27" s="259" t="n"/>
      <c r="DZ27" s="259" t="n"/>
      <c r="EA27" s="259" t="n"/>
      <c r="EB27" s="259" t="n"/>
      <c r="EC27" s="259" t="n"/>
      <c r="ED27" s="259" t="n"/>
      <c r="EE27" s="259" t="n"/>
      <c r="EF27" s="259" t="n"/>
      <c r="EG27" s="259" t="n"/>
      <c r="EH27" s="259" t="n"/>
      <c r="EI27" s="259" t="n"/>
      <c r="EJ27" s="259" t="n"/>
      <c r="EK27" s="259" t="n"/>
      <c r="EL27" s="259" t="n"/>
      <c r="EM27" s="259" t="n"/>
      <c r="EN27" s="259" t="n"/>
      <c r="EO27" s="259" t="n"/>
      <c r="EP27" s="259" t="n"/>
      <c r="EQ27" s="259" t="n"/>
      <c r="ER27" s="259" t="n"/>
      <c r="ES27" s="259" t="n"/>
      <c r="ET27" s="259" t="n"/>
      <c r="EU27" s="259" t="n"/>
      <c r="EV27" s="259" t="n"/>
      <c r="EW27" s="259" t="n"/>
      <c r="EX27" s="259" t="n"/>
      <c r="EY27" s="259" t="n"/>
      <c r="EZ27" s="259" t="n"/>
      <c r="FA27" s="259" t="n"/>
      <c r="FB27" s="259" t="n"/>
      <c r="FC27" s="259" t="n"/>
      <c r="FD27" s="259" t="n"/>
      <c r="FE27" s="259" t="n"/>
      <c r="FF27" s="259" t="n"/>
      <c r="FG27" s="259" t="n"/>
      <c r="FH27" s="259" t="n"/>
      <c r="FI27" s="259" t="n"/>
      <c r="FJ27" s="259" t="n"/>
      <c r="FK27" s="259" t="n"/>
      <c r="FL27" s="259" t="n"/>
      <c r="FM27" s="259" t="n"/>
      <c r="FN27" s="259" t="n"/>
      <c r="FO27" s="259" t="n"/>
      <c r="FP27" s="259" t="n"/>
      <c r="FQ27" s="259" t="n"/>
      <c r="FR27" s="259" t="n"/>
      <c r="FS27" s="259" t="n"/>
      <c r="FT27" s="259" t="n"/>
      <c r="FU27" s="259" t="n"/>
      <c r="FV27" s="259" t="n"/>
      <c r="FW27" s="259" t="n"/>
      <c r="FX27" s="259" t="n"/>
      <c r="FY27" s="259" t="n"/>
      <c r="FZ27" s="259" t="n"/>
      <c r="GA27" s="259" t="n"/>
      <c r="GB27" s="259" t="n"/>
      <c r="GC27" s="259" t="n"/>
      <c r="GD27" s="259" t="n"/>
      <c r="GE27" s="259" t="n"/>
      <c r="GF27" s="259" t="n"/>
      <c r="GG27" s="259" t="n"/>
      <c r="GH27" s="259" t="n"/>
      <c r="GI27" s="259" t="n"/>
      <c r="GJ27" s="261">
        <f>SUM(F27:GI27)</f>
        <v/>
      </c>
      <c r="GK27" s="262">
        <f>E27-GJ27</f>
        <v/>
      </c>
    </row>
    <row r="28" ht="30" customHeight="1">
      <c r="A28" s="137" t="n">
        <v>28</v>
      </c>
      <c r="B28" s="256" t="n">
        <v>44775</v>
      </c>
      <c r="C28" s="146" t="inlineStr">
        <is>
          <t>DIGIKEY-4500669882/4500671054/
4500673542</t>
        </is>
      </c>
      <c r="D28" s="239" t="n">
        <v>44721</v>
      </c>
      <c r="E28" s="257">
        <f>43.48+15.15+21.61</f>
        <v/>
      </c>
      <c r="F28" s="258" t="n"/>
      <c r="G28" s="259" t="n"/>
      <c r="H28" s="259" t="n"/>
      <c r="I28" s="259" t="n"/>
      <c r="J28" s="258" t="n"/>
      <c r="K28" s="259" t="n"/>
      <c r="L28" s="259" t="n"/>
      <c r="M28" s="259" t="n"/>
      <c r="N28" s="259" t="n"/>
      <c r="O28" s="259" t="n"/>
      <c r="P28" s="259" t="n"/>
      <c r="Q28" s="259" t="n"/>
      <c r="R28" s="259" t="n"/>
      <c r="S28" s="259" t="n"/>
      <c r="T28" s="259" t="n"/>
      <c r="U28" s="259" t="n"/>
      <c r="V28" s="259" t="n"/>
      <c r="W28" s="259" t="n"/>
      <c r="X28" s="259" t="n"/>
      <c r="Y28" s="259" t="n"/>
      <c r="Z28" s="259" t="n"/>
      <c r="AA28" s="259" t="n"/>
      <c r="AB28" s="259" t="n"/>
      <c r="AC28" s="259" t="n"/>
      <c r="AD28" s="259" t="n"/>
      <c r="AE28" s="259" t="n"/>
      <c r="AF28" s="259" t="n"/>
      <c r="AG28" s="259" t="n"/>
      <c r="AH28" s="259" t="n"/>
      <c r="AI28" s="259" t="n"/>
      <c r="AJ28" s="259" t="n"/>
      <c r="AK28" s="259" t="n"/>
      <c r="AL28" s="259" t="n"/>
      <c r="AM28" s="259" t="n"/>
      <c r="AN28" s="259" t="n"/>
      <c r="AO28" s="259" t="n"/>
      <c r="AP28" s="259" t="n"/>
      <c r="AQ28" s="259" t="n"/>
      <c r="AR28" s="259" t="n"/>
      <c r="AS28" s="259" t="n"/>
      <c r="AT28" s="259" t="n"/>
      <c r="AU28" s="259" t="n"/>
      <c r="AV28" s="259" t="n"/>
      <c r="AW28" s="259" t="n"/>
      <c r="AX28" s="259" t="n"/>
      <c r="AY28" s="259" t="n"/>
      <c r="AZ28" s="259" t="n"/>
      <c r="BA28" s="259" t="n"/>
      <c r="BB28" s="259" t="n"/>
      <c r="BC28" s="259" t="n"/>
      <c r="BD28" s="259" t="n"/>
      <c r="BE28" s="259" t="n"/>
      <c r="BF28" s="259" t="n"/>
      <c r="BG28" s="259" t="n"/>
      <c r="BH28" s="259" t="n"/>
      <c r="BI28" s="259" t="n"/>
      <c r="BJ28" s="268" t="n"/>
      <c r="BK28" s="259" t="n"/>
      <c r="BL28" s="259" t="n"/>
      <c r="BM28" s="259" t="n"/>
      <c r="BN28" s="259" t="n"/>
      <c r="BO28" s="259" t="n"/>
      <c r="BP28" s="259" t="n"/>
      <c r="BQ28" s="259" t="n"/>
      <c r="BR28" s="259" t="n"/>
      <c r="BS28" s="259" t="n"/>
      <c r="BT28" s="259" t="n"/>
      <c r="BU28" s="259" t="n"/>
      <c r="BV28" s="259" t="n"/>
      <c r="BW28" s="259" t="n"/>
      <c r="BX28" s="259" t="n"/>
      <c r="BY28" s="259" t="n"/>
      <c r="BZ28" s="259" t="n"/>
      <c r="CA28" s="259" t="n"/>
      <c r="CB28" s="259" t="n"/>
      <c r="CC28" s="259" t="n"/>
      <c r="CD28" s="259" t="n"/>
      <c r="CE28" s="259" t="n"/>
      <c r="CF28" s="259" t="n"/>
      <c r="CG28" s="259" t="n"/>
      <c r="CH28" s="259" t="n"/>
      <c r="CI28" s="259" t="n"/>
      <c r="CJ28" s="259" t="n"/>
      <c r="CK28" s="259" t="n"/>
      <c r="CL28" s="259" t="n"/>
      <c r="CM28" s="259" t="n"/>
      <c r="CN28" s="259" t="n"/>
      <c r="CO28" s="259" t="n"/>
      <c r="CP28" s="259" t="n"/>
      <c r="CQ28" s="259" t="n"/>
      <c r="CR28" s="259" t="n"/>
      <c r="CS28" s="259" t="n"/>
      <c r="CT28" s="259" t="n"/>
      <c r="CU28" s="259" t="n"/>
      <c r="CV28" s="259" t="n"/>
      <c r="CW28" s="259" t="n"/>
      <c r="CX28" s="259" t="n"/>
      <c r="CY28" s="259" t="n"/>
      <c r="CZ28" s="259" t="n"/>
      <c r="DA28" s="259" t="n"/>
      <c r="DB28" s="259" t="n"/>
      <c r="DC28" s="259" t="n"/>
      <c r="DD28" s="259" t="n"/>
      <c r="DE28" s="259" t="n"/>
      <c r="DF28" s="259" t="n"/>
      <c r="DG28" s="259" t="n"/>
      <c r="DH28" s="268" t="n"/>
      <c r="DI28" s="259" t="n"/>
      <c r="DJ28" s="268" t="n"/>
      <c r="DK28" s="259" t="n"/>
      <c r="DL28" s="259" t="n"/>
      <c r="DM28" s="259" t="n"/>
      <c r="DN28" s="259" t="n"/>
      <c r="DO28" s="259" t="n"/>
      <c r="DP28" s="259" t="n"/>
      <c r="DQ28" s="259" t="n"/>
      <c r="DR28" s="259" t="n"/>
      <c r="DS28" s="259" t="n"/>
      <c r="DT28" s="259" t="n"/>
      <c r="DU28" s="259" t="n"/>
      <c r="DV28" s="259" t="n"/>
      <c r="DW28" s="259" t="n"/>
      <c r="DX28" s="259" t="n"/>
      <c r="DY28" s="259" t="n"/>
      <c r="DZ28" s="259" t="n"/>
      <c r="EA28" s="259" t="n"/>
      <c r="EB28" s="259" t="n"/>
      <c r="EC28" s="259" t="n"/>
      <c r="ED28" s="259" t="n"/>
      <c r="EE28" s="259" t="n"/>
      <c r="EF28" s="259" t="n"/>
      <c r="EG28" s="259" t="n"/>
      <c r="EH28" s="259" t="n"/>
      <c r="EI28" s="259" t="n"/>
      <c r="EJ28" s="259" t="n"/>
      <c r="EK28" s="259" t="n"/>
      <c r="EL28" s="259" t="n"/>
      <c r="EM28" s="259" t="n"/>
      <c r="EN28" s="259" t="n"/>
      <c r="EO28" s="259" t="n"/>
      <c r="EP28" s="259" t="n"/>
      <c r="EQ28" s="259" t="n"/>
      <c r="ER28" s="259" t="n"/>
      <c r="ES28" s="259" t="n"/>
      <c r="ET28" s="259" t="n"/>
      <c r="EU28" s="259" t="n"/>
      <c r="EV28" s="259" t="n"/>
      <c r="EW28" s="259" t="n"/>
      <c r="EX28" s="259" t="n"/>
      <c r="EY28" s="259" t="n"/>
      <c r="EZ28" s="259" t="n"/>
      <c r="FA28" s="259" t="n"/>
      <c r="FB28" s="259" t="n"/>
      <c r="FC28" s="259" t="n"/>
      <c r="FD28" s="259" t="n"/>
      <c r="FE28" s="259" t="n"/>
      <c r="FF28" s="259" t="n"/>
      <c r="FG28" s="259" t="n"/>
      <c r="FH28" s="259" t="n"/>
      <c r="FI28" s="259" t="n"/>
      <c r="FJ28" s="259" t="n"/>
      <c r="FK28" s="259" t="n"/>
      <c r="FL28" s="259" t="n"/>
      <c r="FM28" s="259" t="n"/>
      <c r="FN28" s="259" t="n"/>
      <c r="FO28" s="259" t="n"/>
      <c r="FP28" s="259" t="n"/>
      <c r="FQ28" s="259" t="n"/>
      <c r="FR28" s="259" t="n"/>
      <c r="FS28" s="259" t="n"/>
      <c r="FT28" s="259" t="n"/>
      <c r="FU28" s="259" t="n"/>
      <c r="FV28" s="259" t="n"/>
      <c r="FW28" s="259" t="n"/>
      <c r="FX28" s="259" t="n"/>
      <c r="FY28" s="259" t="n"/>
      <c r="FZ28" s="259" t="n"/>
      <c r="GA28" s="259" t="n"/>
      <c r="GB28" s="259" t="n"/>
      <c r="GC28" s="259" t="n"/>
      <c r="GD28" s="259" t="n"/>
      <c r="GE28" s="259" t="n"/>
      <c r="GF28" s="259" t="n"/>
      <c r="GG28" s="260">
        <f>43.48+15.15+21.61</f>
        <v/>
      </c>
      <c r="GH28" s="259" t="n"/>
      <c r="GI28" s="259" t="n"/>
      <c r="GJ28" s="261">
        <f>SUM(F28:GI28)</f>
        <v/>
      </c>
      <c r="GK28" s="262">
        <f>E28-GJ28</f>
        <v/>
      </c>
    </row>
    <row r="29" ht="18" customHeight="1">
      <c r="A29" s="137" t="n">
        <v>29</v>
      </c>
      <c r="B29" s="256" t="n">
        <v>44775</v>
      </c>
      <c r="C29" s="139" t="inlineStr">
        <is>
          <t>DIGIKEY-4500669740</t>
        </is>
      </c>
      <c r="D29" s="239" t="n">
        <v>44721</v>
      </c>
      <c r="E29" s="257" t="n">
        <v>0.78</v>
      </c>
      <c r="F29" s="258" t="n"/>
      <c r="G29" s="259" t="n"/>
      <c r="H29" s="259" t="n"/>
      <c r="I29" s="259" t="n"/>
      <c r="J29" s="258" t="n"/>
      <c r="K29" s="259" t="n"/>
      <c r="L29" s="259" t="n"/>
      <c r="M29" s="259" t="n"/>
      <c r="N29" s="259" t="n"/>
      <c r="O29" s="259" t="n"/>
      <c r="P29" s="259" t="n"/>
      <c r="Q29" s="259" t="n"/>
      <c r="R29" s="259" t="n"/>
      <c r="S29" s="259" t="n"/>
      <c r="T29" s="259" t="n"/>
      <c r="U29" s="259" t="n"/>
      <c r="V29" s="259" t="n"/>
      <c r="W29" s="259" t="n"/>
      <c r="X29" s="259" t="n"/>
      <c r="Y29" s="259" t="n"/>
      <c r="Z29" s="259" t="n"/>
      <c r="AA29" s="259" t="n"/>
      <c r="AB29" s="259" t="n"/>
      <c r="AC29" s="259" t="n"/>
      <c r="AD29" s="259" t="n"/>
      <c r="AE29" s="259" t="n"/>
      <c r="AF29" s="259" t="n"/>
      <c r="AG29" s="259" t="n"/>
      <c r="AH29" s="259" t="n"/>
      <c r="AI29" s="259" t="n"/>
      <c r="AJ29" s="259" t="n"/>
      <c r="AK29" s="259" t="n"/>
      <c r="AL29" s="259" t="n"/>
      <c r="AM29" s="259" t="n"/>
      <c r="AN29" s="259" t="n"/>
      <c r="AO29" s="259" t="n"/>
      <c r="AP29" s="259" t="n"/>
      <c r="AQ29" s="259" t="n"/>
      <c r="AR29" s="259" t="n"/>
      <c r="AS29" s="259" t="n"/>
      <c r="AT29" s="259" t="n"/>
      <c r="AU29" s="259" t="n"/>
      <c r="AV29" s="259" t="n"/>
      <c r="AW29" s="259" t="n"/>
      <c r="AX29" s="259" t="n"/>
      <c r="AY29" s="259" t="n"/>
      <c r="AZ29" s="259" t="n"/>
      <c r="BA29" s="259" t="n"/>
      <c r="BB29" s="259" t="n"/>
      <c r="BC29" s="259" t="n"/>
      <c r="BD29" s="259" t="n"/>
      <c r="BE29" s="259" t="n"/>
      <c r="BF29" s="259" t="n"/>
      <c r="BG29" s="259" t="n"/>
      <c r="BH29" s="259" t="n"/>
      <c r="BI29" s="259" t="n"/>
      <c r="BJ29" s="268" t="n"/>
      <c r="BK29" s="259" t="n"/>
      <c r="BL29" s="259" t="n"/>
      <c r="BM29" s="259" t="n"/>
      <c r="BN29" s="259" t="n"/>
      <c r="BO29" s="259" t="n"/>
      <c r="BP29" s="259" t="n"/>
      <c r="BQ29" s="259" t="n"/>
      <c r="BR29" s="259" t="n"/>
      <c r="BS29" s="259" t="n"/>
      <c r="BT29" s="259" t="n"/>
      <c r="BU29" s="259" t="n"/>
      <c r="BV29" s="259" t="n"/>
      <c r="BW29" s="259" t="n"/>
      <c r="BX29" s="259" t="n"/>
      <c r="BY29" s="259" t="n"/>
      <c r="BZ29" s="259" t="n"/>
      <c r="CA29" s="259" t="n"/>
      <c r="CB29" s="259" t="n"/>
      <c r="CC29" s="259" t="n"/>
      <c r="CD29" s="259" t="n"/>
      <c r="CE29" s="259" t="n"/>
      <c r="CF29" s="259" t="n"/>
      <c r="CG29" s="259" t="n"/>
      <c r="CH29" s="259" t="n"/>
      <c r="CI29" s="259" t="n"/>
      <c r="CJ29" s="259" t="n"/>
      <c r="CK29" s="260" t="n">
        <v>0.78</v>
      </c>
      <c r="CL29" s="259" t="n"/>
      <c r="CM29" s="259" t="n"/>
      <c r="CN29" s="259" t="n"/>
      <c r="CO29" s="259" t="n"/>
      <c r="CP29" s="259" t="n"/>
      <c r="CQ29" s="259" t="n"/>
      <c r="CR29" s="259" t="n"/>
      <c r="CS29" s="259" t="n"/>
      <c r="CT29" s="259" t="n"/>
      <c r="CU29" s="259" t="n"/>
      <c r="CV29" s="259" t="n"/>
      <c r="CW29" s="259" t="n"/>
      <c r="CX29" s="259" t="n"/>
      <c r="CY29" s="259" t="n"/>
      <c r="CZ29" s="259" t="n"/>
      <c r="DA29" s="259" t="n"/>
      <c r="DB29" s="259" t="n"/>
      <c r="DC29" s="259" t="n"/>
      <c r="DD29" s="259" t="n"/>
      <c r="DE29" s="259" t="n"/>
      <c r="DF29" s="259" t="n"/>
      <c r="DG29" s="259" t="n"/>
      <c r="DH29" s="268" t="n"/>
      <c r="DI29" s="259" t="n"/>
      <c r="DJ29" s="268" t="n"/>
      <c r="DK29" s="259" t="n"/>
      <c r="DL29" s="259" t="n"/>
      <c r="DM29" s="259" t="n"/>
      <c r="DN29" s="259" t="n"/>
      <c r="DO29" s="259" t="n"/>
      <c r="DP29" s="259" t="n"/>
      <c r="DQ29" s="259" t="n"/>
      <c r="DR29" s="259" t="n"/>
      <c r="DS29" s="259" t="n"/>
      <c r="DT29" s="259" t="n"/>
      <c r="DU29" s="259" t="n"/>
      <c r="DV29" s="259" t="n"/>
      <c r="DW29" s="259" t="n"/>
      <c r="DX29" s="259" t="n"/>
      <c r="DY29" s="259" t="n"/>
      <c r="DZ29" s="259" t="n"/>
      <c r="EA29" s="259" t="n"/>
      <c r="EB29" s="259" t="n"/>
      <c r="EC29" s="259" t="n"/>
      <c r="ED29" s="259" t="n"/>
      <c r="EE29" s="259" t="n"/>
      <c r="EF29" s="259" t="n"/>
      <c r="EG29" s="259" t="n"/>
      <c r="EH29" s="259" t="n"/>
      <c r="EI29" s="259" t="n"/>
      <c r="EJ29" s="259" t="n"/>
      <c r="EK29" s="259" t="n"/>
      <c r="EL29" s="259" t="n"/>
      <c r="EM29" s="259" t="n"/>
      <c r="EN29" s="259" t="n"/>
      <c r="EO29" s="259" t="n"/>
      <c r="EP29" s="259" t="n"/>
      <c r="EQ29" s="259" t="n"/>
      <c r="ER29" s="259" t="n"/>
      <c r="ES29" s="259" t="n"/>
      <c r="ET29" s="259" t="n"/>
      <c r="EU29" s="259" t="n"/>
      <c r="EV29" s="259" t="n"/>
      <c r="EW29" s="259" t="n"/>
      <c r="EX29" s="259" t="n"/>
      <c r="EY29" s="259" t="n"/>
      <c r="EZ29" s="259" t="n"/>
      <c r="FA29" s="259" t="n"/>
      <c r="FB29" s="259" t="n"/>
      <c r="FC29" s="259" t="n"/>
      <c r="FD29" s="259" t="n"/>
      <c r="FE29" s="259" t="n"/>
      <c r="FF29" s="259" t="n"/>
      <c r="FG29" s="259" t="n"/>
      <c r="FH29" s="259" t="n"/>
      <c r="FI29" s="259" t="n"/>
      <c r="FJ29" s="259" t="n"/>
      <c r="FK29" s="259" t="n"/>
      <c r="FL29" s="259" t="n"/>
      <c r="FM29" s="259" t="n"/>
      <c r="FN29" s="259" t="n"/>
      <c r="FO29" s="259" t="n"/>
      <c r="FP29" s="259" t="n"/>
      <c r="FQ29" s="259" t="n"/>
      <c r="FR29" s="259" t="n"/>
      <c r="FS29" s="259" t="n"/>
      <c r="FT29" s="259" t="n"/>
      <c r="FU29" s="259" t="n"/>
      <c r="FV29" s="259" t="n"/>
      <c r="FW29" s="259" t="n"/>
      <c r="FX29" s="259" t="n"/>
      <c r="FY29" s="259" t="n"/>
      <c r="FZ29" s="259" t="n"/>
      <c r="GA29" s="259" t="n"/>
      <c r="GB29" s="259" t="n"/>
      <c r="GC29" s="259" t="n"/>
      <c r="GD29" s="259" t="n"/>
      <c r="GE29" s="259" t="n"/>
      <c r="GF29" s="259" t="n"/>
      <c r="GG29" s="259" t="n"/>
      <c r="GH29" s="259" t="n"/>
      <c r="GI29" s="259" t="n"/>
      <c r="GJ29" s="261">
        <f>SUM(F29:GI29)</f>
        <v/>
      </c>
      <c r="GK29" s="262">
        <f>E29-GJ29</f>
        <v/>
      </c>
    </row>
    <row r="30" ht="18" customHeight="1">
      <c r="A30" s="137" t="n">
        <v>30</v>
      </c>
      <c r="B30" s="256" t="n">
        <v>44775</v>
      </c>
      <c r="C30" s="139" t="inlineStr">
        <is>
          <t>DIGIKEY-4500670021</t>
        </is>
      </c>
      <c r="D30" s="239" t="n">
        <v>44721</v>
      </c>
      <c r="E30" s="257" t="n">
        <v>4.72</v>
      </c>
      <c r="F30" s="258" t="n"/>
      <c r="G30" s="259" t="n"/>
      <c r="H30" s="259" t="n"/>
      <c r="I30" s="259" t="n"/>
      <c r="J30" s="258" t="n"/>
      <c r="K30" s="259" t="n"/>
      <c r="L30" s="259" t="n"/>
      <c r="M30" s="259" t="n"/>
      <c r="N30" s="259" t="n"/>
      <c r="O30" s="259" t="n"/>
      <c r="P30" s="259" t="n"/>
      <c r="Q30" s="259" t="n"/>
      <c r="R30" s="259" t="n"/>
      <c r="S30" s="259" t="n"/>
      <c r="T30" s="259" t="n"/>
      <c r="U30" s="259" t="n"/>
      <c r="V30" s="259" t="n"/>
      <c r="W30" s="259" t="n"/>
      <c r="X30" s="259" t="n"/>
      <c r="Y30" s="259" t="n"/>
      <c r="Z30" s="259" t="n"/>
      <c r="AA30" s="259" t="n"/>
      <c r="AB30" s="259" t="n"/>
      <c r="AC30" s="259" t="n"/>
      <c r="AD30" s="259" t="n"/>
      <c r="AE30" s="259" t="n"/>
      <c r="AF30" s="259" t="n"/>
      <c r="AG30" s="259" t="n"/>
      <c r="AH30" s="259" t="n"/>
      <c r="AI30" s="259" t="n"/>
      <c r="AJ30" s="259" t="n"/>
      <c r="AK30" s="259" t="n"/>
      <c r="AL30" s="259" t="n"/>
      <c r="AM30" s="259" t="n"/>
      <c r="AN30" s="259" t="n"/>
      <c r="AO30" s="259" t="n"/>
      <c r="AP30" s="259" t="n"/>
      <c r="AQ30" s="259" t="n"/>
      <c r="AR30" s="259" t="n"/>
      <c r="AS30" s="259" t="n"/>
      <c r="AT30" s="259" t="n"/>
      <c r="AU30" s="259" t="n"/>
      <c r="AV30" s="259" t="n"/>
      <c r="AW30" s="259" t="n"/>
      <c r="AX30" s="259" t="n"/>
      <c r="AY30" s="259" t="n"/>
      <c r="AZ30" s="259" t="n"/>
      <c r="BA30" s="259" t="n"/>
      <c r="BB30" s="259" t="n"/>
      <c r="BC30" s="259" t="n"/>
      <c r="BD30" s="259" t="n"/>
      <c r="BE30" s="259" t="n"/>
      <c r="BF30" s="259" t="n"/>
      <c r="BG30" s="259" t="n"/>
      <c r="BH30" s="259" t="n"/>
      <c r="BI30" s="259" t="n"/>
      <c r="BJ30" s="268" t="n"/>
      <c r="BK30" s="259" t="n"/>
      <c r="BL30" s="259" t="n"/>
      <c r="BM30" s="259" t="n"/>
      <c r="BN30" s="259" t="n"/>
      <c r="BO30" s="260" t="n">
        <v>4.72</v>
      </c>
      <c r="BP30" s="259" t="n"/>
      <c r="BQ30" s="259" t="n"/>
      <c r="BR30" s="259" t="n"/>
      <c r="BS30" s="259" t="n"/>
      <c r="BT30" s="259" t="n"/>
      <c r="BU30" s="259" t="n"/>
      <c r="BV30" s="259" t="n"/>
      <c r="BW30" s="259" t="n"/>
      <c r="BX30" s="259" t="n"/>
      <c r="BY30" s="259" t="n"/>
      <c r="BZ30" s="259" t="n"/>
      <c r="CA30" s="259" t="n"/>
      <c r="CB30" s="259" t="n"/>
      <c r="CC30" s="259" t="n"/>
      <c r="CD30" s="259" t="n"/>
      <c r="CE30" s="259" t="n"/>
      <c r="CF30" s="259" t="n"/>
      <c r="CG30" s="259" t="n"/>
      <c r="CH30" s="259" t="n"/>
      <c r="CI30" s="259" t="n"/>
      <c r="CJ30" s="259" t="n"/>
      <c r="CK30" s="259" t="n"/>
      <c r="CL30" s="259" t="n"/>
      <c r="CM30" s="259" t="n"/>
      <c r="CN30" s="259" t="n"/>
      <c r="CO30" s="259" t="n"/>
      <c r="CP30" s="259" t="n"/>
      <c r="CQ30" s="259" t="n"/>
      <c r="CR30" s="259" t="n"/>
      <c r="CS30" s="259" t="n"/>
      <c r="CT30" s="259" t="n"/>
      <c r="CU30" s="259" t="n"/>
      <c r="CV30" s="259" t="n"/>
      <c r="CW30" s="259" t="n"/>
      <c r="CX30" s="259" t="n"/>
      <c r="CY30" s="259" t="n"/>
      <c r="CZ30" s="259" t="n"/>
      <c r="DA30" s="259" t="n"/>
      <c r="DB30" s="259" t="n"/>
      <c r="DC30" s="259" t="n"/>
      <c r="DD30" s="259" t="n"/>
      <c r="DE30" s="259" t="n"/>
      <c r="DF30" s="259" t="n"/>
      <c r="DG30" s="259" t="n"/>
      <c r="DH30" s="268" t="n"/>
      <c r="DI30" s="259" t="n"/>
      <c r="DJ30" s="268" t="n"/>
      <c r="DK30" s="259" t="n"/>
      <c r="DL30" s="259" t="n"/>
      <c r="DM30" s="259" t="n"/>
      <c r="DN30" s="259" t="n"/>
      <c r="DO30" s="259" t="n"/>
      <c r="DP30" s="259" t="n"/>
      <c r="DQ30" s="259" t="n"/>
      <c r="DR30" s="259" t="n"/>
      <c r="DS30" s="259" t="n"/>
      <c r="DT30" s="259" t="n"/>
      <c r="DU30" s="259" t="n"/>
      <c r="DV30" s="259" t="n"/>
      <c r="DW30" s="259" t="n"/>
      <c r="DX30" s="259" t="n"/>
      <c r="DY30" s="259" t="n"/>
      <c r="DZ30" s="259" t="n"/>
      <c r="EA30" s="259" t="n"/>
      <c r="EB30" s="259" t="n"/>
      <c r="EC30" s="259" t="n"/>
      <c r="ED30" s="259" t="n"/>
      <c r="EE30" s="259" t="n"/>
      <c r="EF30" s="259" t="n"/>
      <c r="EG30" s="259" t="n"/>
      <c r="EH30" s="259" t="n"/>
      <c r="EI30" s="259" t="n"/>
      <c r="EJ30" s="259" t="n"/>
      <c r="EK30" s="259" t="n"/>
      <c r="EL30" s="259" t="n"/>
      <c r="EM30" s="259" t="n"/>
      <c r="EN30" s="259" t="n"/>
      <c r="EO30" s="259" t="n"/>
      <c r="EP30" s="259" t="n"/>
      <c r="EQ30" s="259" t="n"/>
      <c r="ER30" s="259" t="n"/>
      <c r="ES30" s="259" t="n"/>
      <c r="ET30" s="259" t="n"/>
      <c r="EU30" s="259" t="n"/>
      <c r="EV30" s="259" t="n"/>
      <c r="EW30" s="259" t="n"/>
      <c r="EX30" s="259" t="n"/>
      <c r="EY30" s="259" t="n"/>
      <c r="EZ30" s="259" t="n"/>
      <c r="FA30" s="259" t="n"/>
      <c r="FB30" s="259" t="n"/>
      <c r="FC30" s="259" t="n"/>
      <c r="FD30" s="259" t="n"/>
      <c r="FE30" s="259" t="n"/>
      <c r="FF30" s="259" t="n"/>
      <c r="FG30" s="259" t="n"/>
      <c r="FH30" s="259" t="n"/>
      <c r="FI30" s="259" t="n"/>
      <c r="FJ30" s="259" t="n"/>
      <c r="FK30" s="259" t="n"/>
      <c r="FL30" s="259" t="n"/>
      <c r="FM30" s="259" t="n"/>
      <c r="FN30" s="259" t="n"/>
      <c r="FO30" s="259" t="n"/>
      <c r="FP30" s="259" t="n"/>
      <c r="FQ30" s="259" t="n"/>
      <c r="FR30" s="259" t="n"/>
      <c r="FS30" s="259" t="n"/>
      <c r="FT30" s="259" t="n"/>
      <c r="FU30" s="259" t="n"/>
      <c r="FV30" s="259" t="n"/>
      <c r="FW30" s="259" t="n"/>
      <c r="FX30" s="259" t="n"/>
      <c r="FY30" s="259" t="n"/>
      <c r="FZ30" s="259" t="n"/>
      <c r="GA30" s="259" t="n"/>
      <c r="GB30" s="259" t="n"/>
      <c r="GC30" s="259" t="n"/>
      <c r="GD30" s="259" t="n"/>
      <c r="GE30" s="259" t="n"/>
      <c r="GF30" s="259" t="n"/>
      <c r="GG30" s="259" t="n"/>
      <c r="GH30" s="259" t="n"/>
      <c r="GI30" s="259" t="n"/>
      <c r="GJ30" s="261">
        <f>SUM(F30:GI30)</f>
        <v/>
      </c>
      <c r="GK30" s="262">
        <f>E30-GJ30</f>
        <v/>
      </c>
    </row>
    <row r="31" ht="18" customHeight="1">
      <c r="A31" s="137" t="n">
        <v>31</v>
      </c>
      <c r="B31" s="256" t="n">
        <v>44775</v>
      </c>
      <c r="C31" s="139" t="inlineStr">
        <is>
          <t>DIGIKEY-4500669150</t>
        </is>
      </c>
      <c r="D31" s="239" t="n">
        <v>44718</v>
      </c>
      <c r="E31" s="257" t="n">
        <v>151.06</v>
      </c>
      <c r="F31" s="258" t="n"/>
      <c r="G31" s="259" t="n"/>
      <c r="H31" s="259" t="n"/>
      <c r="I31" s="259" t="n"/>
      <c r="J31" s="258" t="n"/>
      <c r="K31" s="259" t="n"/>
      <c r="L31" s="259" t="n"/>
      <c r="M31" s="259" t="n"/>
      <c r="N31" s="259" t="n"/>
      <c r="O31" s="259" t="n"/>
      <c r="P31" s="259" t="n"/>
      <c r="Q31" s="259" t="n"/>
      <c r="R31" s="259" t="n"/>
      <c r="S31" s="259" t="n"/>
      <c r="T31" s="259" t="n"/>
      <c r="U31" s="259" t="n"/>
      <c r="V31" s="259" t="n"/>
      <c r="W31" s="259" t="n"/>
      <c r="X31" s="259" t="n"/>
      <c r="Y31" s="259" t="n"/>
      <c r="Z31" s="259" t="n"/>
      <c r="AA31" s="259" t="n"/>
      <c r="AB31" s="259" t="n"/>
      <c r="AC31" s="259" t="n"/>
      <c r="AD31" s="259" t="n"/>
      <c r="AE31" s="259" t="n"/>
      <c r="AF31" s="259" t="n"/>
      <c r="AG31" s="259" t="n"/>
      <c r="AH31" s="259" t="n"/>
      <c r="AI31" s="259" t="n"/>
      <c r="AJ31" s="259" t="n"/>
      <c r="AK31" s="259" t="n"/>
      <c r="AL31" s="259" t="n"/>
      <c r="AM31" s="259" t="n"/>
      <c r="AN31" s="259" t="n"/>
      <c r="AO31" s="259" t="n"/>
      <c r="AP31" s="259" t="n"/>
      <c r="AQ31" s="259" t="n"/>
      <c r="AR31" s="259" t="n"/>
      <c r="AS31" s="259" t="n"/>
      <c r="AT31" s="259" t="n"/>
      <c r="AU31" s="259" t="n"/>
      <c r="AV31" s="259" t="n"/>
      <c r="AW31" s="259" t="n"/>
      <c r="AX31" s="259" t="n"/>
      <c r="AY31" s="259" t="n"/>
      <c r="AZ31" s="259" t="n"/>
      <c r="BA31" s="259" t="n"/>
      <c r="BB31" s="259" t="n"/>
      <c r="BC31" s="259" t="n"/>
      <c r="BD31" s="259" t="n"/>
      <c r="BE31" s="259" t="n"/>
      <c r="BF31" s="259" t="n"/>
      <c r="BG31" s="259" t="n"/>
      <c r="BH31" s="259" t="n"/>
      <c r="BI31" s="259" t="n"/>
      <c r="BJ31" s="268" t="n"/>
      <c r="BK31" s="259" t="n"/>
      <c r="BL31" s="259" t="n"/>
      <c r="BM31" s="259" t="n"/>
      <c r="BN31" s="259" t="n"/>
      <c r="BO31" s="259" t="n"/>
      <c r="BP31" s="259" t="n"/>
      <c r="BQ31" s="259" t="n"/>
      <c r="BR31" s="259" t="n"/>
      <c r="BS31" s="259" t="n"/>
      <c r="BT31" s="259" t="n"/>
      <c r="BU31" s="259" t="n"/>
      <c r="BV31" s="259" t="n"/>
      <c r="BW31" s="259" t="n"/>
      <c r="BX31" s="259" t="n"/>
      <c r="BY31" s="259" t="n"/>
      <c r="BZ31" s="259" t="n"/>
      <c r="CA31" s="259" t="n"/>
      <c r="CB31" s="259" t="n"/>
      <c r="CC31" s="259" t="n"/>
      <c r="CD31" s="259" t="n"/>
      <c r="CE31" s="259" t="n"/>
      <c r="CF31" s="259" t="n"/>
      <c r="CG31" s="259" t="n"/>
      <c r="CH31" s="259" t="n"/>
      <c r="CI31" s="259" t="n"/>
      <c r="CJ31" s="259" t="n"/>
      <c r="CK31" s="259" t="n"/>
      <c r="CL31" s="259" t="n"/>
      <c r="CM31" s="259" t="n"/>
      <c r="CN31" s="259" t="n"/>
      <c r="CO31" s="259" t="n"/>
      <c r="CP31" s="259" t="n"/>
      <c r="CQ31" s="259" t="n"/>
      <c r="CR31" s="259" t="n"/>
      <c r="CS31" s="259" t="n"/>
      <c r="CT31" s="259" t="n"/>
      <c r="CU31" s="259" t="n"/>
      <c r="CV31" s="259" t="n"/>
      <c r="CW31" s="259" t="n"/>
      <c r="CX31" s="259" t="n"/>
      <c r="CY31" s="259" t="n"/>
      <c r="CZ31" s="259" t="n"/>
      <c r="DA31" s="259" t="n"/>
      <c r="DB31" s="259" t="n"/>
      <c r="DC31" s="259" t="n"/>
      <c r="DD31" s="259" t="n"/>
      <c r="DE31" s="259" t="n"/>
      <c r="DF31" s="259" t="n"/>
      <c r="DG31" s="259" t="n"/>
      <c r="DH31" s="268" t="n"/>
      <c r="DI31" s="259" t="n"/>
      <c r="DJ31" s="268" t="n"/>
      <c r="DK31" s="259" t="n"/>
      <c r="DL31" s="259" t="n"/>
      <c r="DM31" s="259" t="n"/>
      <c r="DN31" s="259" t="n"/>
      <c r="DO31" s="259" t="n"/>
      <c r="DP31" s="259" t="n"/>
      <c r="DQ31" s="259" t="n"/>
      <c r="DR31" s="259" t="n"/>
      <c r="DS31" s="259" t="n"/>
      <c r="DT31" s="259" t="n"/>
      <c r="DU31" s="259" t="n"/>
      <c r="DV31" s="259" t="n"/>
      <c r="DW31" s="259" t="n"/>
      <c r="DX31" s="259" t="n"/>
      <c r="DY31" s="259" t="n"/>
      <c r="DZ31" s="259" t="n"/>
      <c r="EA31" s="259" t="n"/>
      <c r="EB31" s="259" t="n"/>
      <c r="EC31" s="259" t="n"/>
      <c r="ED31" s="259" t="n"/>
      <c r="EE31" s="259" t="n"/>
      <c r="EF31" s="259" t="n"/>
      <c r="EG31" s="259" t="n"/>
      <c r="EH31" s="259" t="n"/>
      <c r="EI31" s="259" t="n"/>
      <c r="EJ31" s="259" t="n"/>
      <c r="EK31" s="259" t="n"/>
      <c r="EL31" s="259" t="n"/>
      <c r="EM31" s="259" t="n"/>
      <c r="EN31" s="259" t="n"/>
      <c r="EO31" s="259" t="n"/>
      <c r="EP31" s="259" t="n"/>
      <c r="EQ31" s="259" t="n"/>
      <c r="ER31" s="259" t="n"/>
      <c r="ES31" s="259" t="n"/>
      <c r="ET31" s="259" t="n"/>
      <c r="EU31" s="259" t="n"/>
      <c r="EV31" s="260" t="n">
        <v>151.06</v>
      </c>
      <c r="EW31" s="259" t="n"/>
      <c r="EX31" s="259" t="n"/>
      <c r="EY31" s="259" t="n"/>
      <c r="EZ31" s="259" t="n"/>
      <c r="FA31" s="259" t="n"/>
      <c r="FB31" s="259" t="n"/>
      <c r="FC31" s="259" t="n"/>
      <c r="FD31" s="259" t="n"/>
      <c r="FE31" s="259" t="n"/>
      <c r="FF31" s="259" t="n"/>
      <c r="FG31" s="259" t="n"/>
      <c r="FH31" s="259" t="n"/>
      <c r="FI31" s="259" t="n"/>
      <c r="FJ31" s="259" t="n"/>
      <c r="FK31" s="259" t="n"/>
      <c r="FL31" s="259" t="n"/>
      <c r="FM31" s="259" t="n"/>
      <c r="FN31" s="259" t="n"/>
      <c r="FO31" s="259" t="n"/>
      <c r="FP31" s="259" t="n"/>
      <c r="FQ31" s="259" t="n"/>
      <c r="FR31" s="259" t="n"/>
      <c r="FS31" s="259" t="n"/>
      <c r="FT31" s="259" t="n"/>
      <c r="FU31" s="259" t="n"/>
      <c r="FV31" s="259" t="n"/>
      <c r="FW31" s="259" t="n"/>
      <c r="FX31" s="259" t="n"/>
      <c r="FY31" s="259" t="n"/>
      <c r="FZ31" s="259" t="n"/>
      <c r="GA31" s="259" t="n"/>
      <c r="GB31" s="259" t="n"/>
      <c r="GC31" s="259" t="n"/>
      <c r="GD31" s="259" t="n"/>
      <c r="GE31" s="259" t="n"/>
      <c r="GF31" s="259" t="n"/>
      <c r="GG31" s="259" t="n"/>
      <c r="GH31" s="259" t="n"/>
      <c r="GI31" s="259" t="n"/>
      <c r="GJ31" s="261">
        <f>SUM(F31:GI31)</f>
        <v/>
      </c>
      <c r="GK31" s="262">
        <f>E31-GJ31</f>
        <v/>
      </c>
    </row>
    <row r="32" ht="18" customHeight="1">
      <c r="A32" s="137" t="n">
        <v>32</v>
      </c>
      <c r="B32" s="256" t="n">
        <v>44775</v>
      </c>
      <c r="C32" s="139" t="inlineStr">
        <is>
          <t>DIGIKEY-4500651981</t>
        </is>
      </c>
      <c r="D32" s="239" t="n">
        <v>44720</v>
      </c>
      <c r="E32" s="257" t="n">
        <v>6.8</v>
      </c>
      <c r="F32" s="258" t="n"/>
      <c r="G32" s="259" t="n"/>
      <c r="H32" s="259" t="n"/>
      <c r="I32" s="259" t="n"/>
      <c r="J32" s="258" t="n"/>
      <c r="K32" s="259" t="n"/>
      <c r="L32" s="259" t="n"/>
      <c r="M32" s="259" t="n"/>
      <c r="N32" s="259" t="n"/>
      <c r="O32" s="259" t="n"/>
      <c r="P32" s="259" t="n"/>
      <c r="Q32" s="259" t="n"/>
      <c r="R32" s="259" t="n"/>
      <c r="S32" s="259" t="n"/>
      <c r="T32" s="259" t="n"/>
      <c r="U32" s="259" t="n"/>
      <c r="V32" s="259" t="n"/>
      <c r="W32" s="259" t="n"/>
      <c r="X32" s="259" t="n"/>
      <c r="Y32" s="259" t="n"/>
      <c r="Z32" s="259" t="n"/>
      <c r="AA32" s="259" t="n"/>
      <c r="AB32" s="259" t="n"/>
      <c r="AC32" s="259" t="n"/>
      <c r="AD32" s="259" t="n"/>
      <c r="AE32" s="259" t="n"/>
      <c r="AF32" s="259" t="n"/>
      <c r="AG32" s="259" t="n"/>
      <c r="AH32" s="259" t="n"/>
      <c r="AI32" s="259" t="n"/>
      <c r="AJ32" s="259" t="n"/>
      <c r="AK32" s="259" t="n"/>
      <c r="AL32" s="259" t="n"/>
      <c r="AM32" s="259" t="n"/>
      <c r="AN32" s="259" t="n"/>
      <c r="AO32" s="259" t="n"/>
      <c r="AP32" s="259" t="n"/>
      <c r="AQ32" s="259" t="n"/>
      <c r="AR32" s="259" t="n"/>
      <c r="AS32" s="259" t="n"/>
      <c r="AT32" s="259" t="n"/>
      <c r="AU32" s="259" t="n"/>
      <c r="AV32" s="259" t="n"/>
      <c r="AW32" s="259" t="n"/>
      <c r="AX32" s="259" t="n"/>
      <c r="AY32" s="259" t="n"/>
      <c r="AZ32" s="259" t="n"/>
      <c r="BA32" s="259" t="n"/>
      <c r="BB32" s="259" t="n"/>
      <c r="BC32" s="259" t="n"/>
      <c r="BD32" s="259" t="n"/>
      <c r="BE32" s="259" t="n"/>
      <c r="BF32" s="259" t="n"/>
      <c r="BG32" s="259" t="n"/>
      <c r="BH32" s="259" t="n"/>
      <c r="BI32" s="259" t="n"/>
      <c r="BJ32" s="268" t="n"/>
      <c r="BK32" s="259" t="n"/>
      <c r="BL32" s="259" t="n"/>
      <c r="BM32" s="259" t="n"/>
      <c r="BN32" s="259" t="n"/>
      <c r="BO32" s="259" t="n"/>
      <c r="BP32" s="259" t="n"/>
      <c r="BQ32" s="259" t="n"/>
      <c r="BR32" s="259" t="n"/>
      <c r="BS32" s="259" t="n"/>
      <c r="BT32" s="259" t="n"/>
      <c r="BU32" s="259" t="n"/>
      <c r="BV32" s="259" t="n"/>
      <c r="BW32" s="259" t="n"/>
      <c r="BX32" s="259" t="n"/>
      <c r="BY32" s="259" t="n"/>
      <c r="BZ32" s="259" t="n"/>
      <c r="CA32" s="259" t="n"/>
      <c r="CB32" s="259" t="n"/>
      <c r="CC32" s="259" t="n"/>
      <c r="CD32" s="259" t="n"/>
      <c r="CE32" s="259" t="n"/>
      <c r="CF32" s="259" t="n"/>
      <c r="CG32" s="259" t="n"/>
      <c r="CH32" s="259" t="n"/>
      <c r="CI32" s="259" t="n"/>
      <c r="CJ32" s="259" t="n"/>
      <c r="CK32" s="259" t="n"/>
      <c r="CL32" s="259" t="n"/>
      <c r="CM32" s="259" t="n"/>
      <c r="CN32" s="259" t="n"/>
      <c r="CO32" s="259" t="n"/>
      <c r="CP32" s="259" t="n"/>
      <c r="CQ32" s="259" t="n"/>
      <c r="CR32" s="259" t="n"/>
      <c r="CS32" s="259" t="n"/>
      <c r="CT32" s="259" t="n"/>
      <c r="CU32" s="259" t="n"/>
      <c r="CV32" s="259" t="n"/>
      <c r="CW32" s="259" t="n"/>
      <c r="CX32" s="259" t="n"/>
      <c r="CY32" s="259" t="n"/>
      <c r="CZ32" s="259" t="n"/>
      <c r="DA32" s="259" t="n"/>
      <c r="DB32" s="259" t="n"/>
      <c r="DC32" s="259" t="n"/>
      <c r="DD32" s="259" t="n"/>
      <c r="DE32" s="259" t="n"/>
      <c r="DF32" s="260" t="n">
        <v>6.8</v>
      </c>
      <c r="DG32" s="259" t="n"/>
      <c r="DH32" s="268" t="n"/>
      <c r="DI32" s="259" t="n"/>
      <c r="DJ32" s="268" t="n"/>
      <c r="DK32" s="259" t="n"/>
      <c r="DL32" s="259" t="n"/>
      <c r="DM32" s="259" t="n"/>
      <c r="DN32" s="259" t="n"/>
      <c r="DO32" s="259" t="n"/>
      <c r="DP32" s="259" t="n"/>
      <c r="DQ32" s="259" t="n"/>
      <c r="DR32" s="259" t="n"/>
      <c r="DS32" s="259" t="n"/>
      <c r="DT32" s="259" t="n"/>
      <c r="DU32" s="259" t="n"/>
      <c r="DV32" s="259" t="n"/>
      <c r="DW32" s="259" t="n"/>
      <c r="DX32" s="259" t="n"/>
      <c r="DY32" s="259" t="n"/>
      <c r="DZ32" s="259" t="n"/>
      <c r="EA32" s="259" t="n"/>
      <c r="EB32" s="259" t="n"/>
      <c r="EC32" s="259" t="n"/>
      <c r="ED32" s="259" t="n"/>
      <c r="EE32" s="259" t="n"/>
      <c r="EF32" s="259" t="n"/>
      <c r="EG32" s="259" t="n"/>
      <c r="EH32" s="259" t="n"/>
      <c r="EI32" s="259" t="n"/>
      <c r="EJ32" s="259" t="n"/>
      <c r="EK32" s="259" t="n"/>
      <c r="EL32" s="259" t="n"/>
      <c r="EM32" s="259" t="n"/>
      <c r="EN32" s="259" t="n"/>
      <c r="EO32" s="259" t="n"/>
      <c r="EP32" s="259" t="n"/>
      <c r="EQ32" s="259" t="n"/>
      <c r="ER32" s="259" t="n"/>
      <c r="ES32" s="259" t="n"/>
      <c r="ET32" s="259" t="n"/>
      <c r="EU32" s="259" t="n"/>
      <c r="EV32" s="259" t="n"/>
      <c r="EW32" s="259" t="n"/>
      <c r="EX32" s="259" t="n"/>
      <c r="EY32" s="259" t="n"/>
      <c r="EZ32" s="259" t="n"/>
      <c r="FA32" s="259" t="n"/>
      <c r="FB32" s="259" t="n"/>
      <c r="FC32" s="259" t="n"/>
      <c r="FD32" s="259" t="n"/>
      <c r="FE32" s="259" t="n"/>
      <c r="FF32" s="259" t="n"/>
      <c r="FG32" s="259" t="n"/>
      <c r="FH32" s="259" t="n"/>
      <c r="FI32" s="259" t="n"/>
      <c r="FJ32" s="259" t="n"/>
      <c r="FK32" s="259" t="n"/>
      <c r="FL32" s="259" t="n"/>
      <c r="FM32" s="259" t="n"/>
      <c r="FN32" s="259" t="n"/>
      <c r="FO32" s="259" t="n"/>
      <c r="FP32" s="259" t="n"/>
      <c r="FQ32" s="259" t="n"/>
      <c r="FR32" s="259" t="n"/>
      <c r="FS32" s="259" t="n"/>
      <c r="FT32" s="259" t="n"/>
      <c r="FU32" s="259" t="n"/>
      <c r="FV32" s="259" t="n"/>
      <c r="FW32" s="259" t="n"/>
      <c r="FX32" s="259" t="n"/>
      <c r="FY32" s="259" t="n"/>
      <c r="FZ32" s="259" t="n"/>
      <c r="GA32" s="259" t="n"/>
      <c r="GB32" s="259" t="n"/>
      <c r="GC32" s="259" t="n"/>
      <c r="GD32" s="259" t="n"/>
      <c r="GE32" s="259" t="n"/>
      <c r="GF32" s="259" t="n"/>
      <c r="GG32" s="259" t="n"/>
      <c r="GH32" s="259" t="n"/>
      <c r="GI32" s="259" t="n"/>
      <c r="GJ32" s="261">
        <f>SUM(F32:GI32)</f>
        <v/>
      </c>
      <c r="GK32" s="262">
        <f>E32-GJ32</f>
        <v/>
      </c>
    </row>
    <row r="33" ht="18" customHeight="1">
      <c r="A33" s="137" t="n">
        <v>33</v>
      </c>
      <c r="B33" s="256" t="n">
        <v>44775</v>
      </c>
      <c r="C33" s="139" t="inlineStr">
        <is>
          <t>DIGIKEY-4500663358</t>
        </is>
      </c>
      <c r="D33" s="239" t="n">
        <v>44718</v>
      </c>
      <c r="E33" s="257" t="n">
        <v>153.88</v>
      </c>
      <c r="F33" s="258" t="n"/>
      <c r="G33" s="259" t="n"/>
      <c r="H33" s="259" t="n"/>
      <c r="I33" s="259" t="n"/>
      <c r="J33" s="258" t="n"/>
      <c r="K33" s="259" t="n"/>
      <c r="L33" s="259" t="n"/>
      <c r="M33" s="260" t="n">
        <v>153.88</v>
      </c>
      <c r="N33" s="259" t="n"/>
      <c r="O33" s="259" t="n"/>
      <c r="P33" s="259" t="n"/>
      <c r="Q33" s="259" t="n"/>
      <c r="R33" s="259" t="n"/>
      <c r="S33" s="259" t="n"/>
      <c r="T33" s="259" t="n"/>
      <c r="U33" s="259" t="n"/>
      <c r="V33" s="259" t="n"/>
      <c r="W33" s="259" t="n"/>
      <c r="X33" s="259" t="n"/>
      <c r="Y33" s="259" t="n"/>
      <c r="Z33" s="259" t="n"/>
      <c r="AA33" s="259" t="n"/>
      <c r="AB33" s="259" t="n"/>
      <c r="AC33" s="259" t="n"/>
      <c r="AD33" s="259" t="n"/>
      <c r="AE33" s="259" t="n"/>
      <c r="AF33" s="259" t="n"/>
      <c r="AG33" s="259" t="n"/>
      <c r="AH33" s="259" t="n"/>
      <c r="AI33" s="259" t="n"/>
      <c r="AJ33" s="259" t="n"/>
      <c r="AK33" s="259" t="n"/>
      <c r="AL33" s="259" t="n"/>
      <c r="AM33" s="259" t="n"/>
      <c r="AN33" s="259" t="n"/>
      <c r="AO33" s="259" t="n"/>
      <c r="AP33" s="259" t="n"/>
      <c r="AQ33" s="259" t="n"/>
      <c r="AR33" s="259" t="n"/>
      <c r="AS33" s="259" t="n"/>
      <c r="AT33" s="259" t="n"/>
      <c r="AU33" s="259" t="n"/>
      <c r="AV33" s="259" t="n"/>
      <c r="AW33" s="259" t="n"/>
      <c r="AX33" s="259" t="n"/>
      <c r="AY33" s="259" t="n"/>
      <c r="AZ33" s="259" t="n"/>
      <c r="BA33" s="259" t="n"/>
      <c r="BB33" s="259" t="n"/>
      <c r="BC33" s="259" t="n"/>
      <c r="BD33" s="259" t="n"/>
      <c r="BE33" s="259" t="n"/>
      <c r="BF33" s="259" t="n"/>
      <c r="BG33" s="259" t="n"/>
      <c r="BH33" s="259" t="n"/>
      <c r="BI33" s="259" t="n"/>
      <c r="BJ33" s="268" t="n"/>
      <c r="BK33" s="259" t="n"/>
      <c r="BL33" s="259" t="n"/>
      <c r="BM33" s="259" t="n"/>
      <c r="BN33" s="259" t="n"/>
      <c r="BO33" s="259" t="n"/>
      <c r="BP33" s="259" t="n"/>
      <c r="BQ33" s="259" t="n"/>
      <c r="BR33" s="259" t="n"/>
      <c r="BS33" s="259" t="n"/>
      <c r="BT33" s="259" t="n"/>
      <c r="BU33" s="259" t="n"/>
      <c r="BV33" s="259" t="n"/>
      <c r="BW33" s="259" t="n"/>
      <c r="BX33" s="259" t="n"/>
      <c r="BY33" s="259" t="n"/>
      <c r="BZ33" s="259" t="n"/>
      <c r="CA33" s="259" t="n"/>
      <c r="CB33" s="259" t="n"/>
      <c r="CC33" s="259" t="n"/>
      <c r="CD33" s="259" t="n"/>
      <c r="CE33" s="259" t="n"/>
      <c r="CF33" s="259" t="n"/>
      <c r="CG33" s="259" t="n"/>
      <c r="CH33" s="259" t="n"/>
      <c r="CI33" s="259" t="n"/>
      <c r="CJ33" s="259" t="n"/>
      <c r="CK33" s="259" t="n"/>
      <c r="CL33" s="259" t="n"/>
      <c r="CM33" s="259" t="n"/>
      <c r="CN33" s="259" t="n"/>
      <c r="CO33" s="259" t="n"/>
      <c r="CP33" s="259" t="n"/>
      <c r="CQ33" s="259" t="n"/>
      <c r="CR33" s="259" t="n"/>
      <c r="CS33" s="259" t="n"/>
      <c r="CT33" s="259" t="n"/>
      <c r="CU33" s="259" t="n"/>
      <c r="CV33" s="259" t="n"/>
      <c r="CW33" s="259" t="n"/>
      <c r="CX33" s="259" t="n"/>
      <c r="CY33" s="259" t="n"/>
      <c r="CZ33" s="259" t="n"/>
      <c r="DA33" s="259" t="n"/>
      <c r="DB33" s="259" t="n"/>
      <c r="DC33" s="259" t="n"/>
      <c r="DD33" s="259" t="n"/>
      <c r="DE33" s="259" t="n"/>
      <c r="DF33" s="259" t="n"/>
      <c r="DG33" s="259" t="n"/>
      <c r="DH33" s="268" t="n"/>
      <c r="DI33" s="259" t="n"/>
      <c r="DJ33" s="268" t="n"/>
      <c r="DK33" s="259" t="n"/>
      <c r="DL33" s="259" t="n"/>
      <c r="DM33" s="259" t="n"/>
      <c r="DN33" s="259" t="n"/>
      <c r="DO33" s="259" t="n"/>
      <c r="DP33" s="259" t="n"/>
      <c r="DQ33" s="259" t="n"/>
      <c r="DR33" s="259" t="n"/>
      <c r="DS33" s="259" t="n"/>
      <c r="DT33" s="259" t="n"/>
      <c r="DU33" s="259" t="n"/>
      <c r="DV33" s="259" t="n"/>
      <c r="DW33" s="259" t="n"/>
      <c r="DX33" s="259" t="n"/>
      <c r="DY33" s="259" t="n"/>
      <c r="DZ33" s="259" t="n"/>
      <c r="EA33" s="259" t="n"/>
      <c r="EB33" s="259" t="n"/>
      <c r="EC33" s="259" t="n"/>
      <c r="ED33" s="259" t="n"/>
      <c r="EE33" s="259" t="n"/>
      <c r="EF33" s="259" t="n"/>
      <c r="EG33" s="259" t="n"/>
      <c r="EH33" s="259" t="n"/>
      <c r="EI33" s="259" t="n"/>
      <c r="EJ33" s="259" t="n"/>
      <c r="EK33" s="259" t="n"/>
      <c r="EL33" s="259" t="n"/>
      <c r="EM33" s="259" t="n"/>
      <c r="EN33" s="259" t="n"/>
      <c r="EO33" s="259" t="n"/>
      <c r="EP33" s="259" t="n"/>
      <c r="EQ33" s="259" t="n"/>
      <c r="ER33" s="259" t="n"/>
      <c r="ES33" s="259" t="n"/>
      <c r="ET33" s="259" t="n"/>
      <c r="EU33" s="259" t="n"/>
      <c r="EV33" s="259" t="n"/>
      <c r="EW33" s="259" t="n"/>
      <c r="EX33" s="259" t="n"/>
      <c r="EY33" s="259" t="n"/>
      <c r="EZ33" s="259" t="n"/>
      <c r="FA33" s="259" t="n"/>
      <c r="FB33" s="259" t="n"/>
      <c r="FC33" s="259" t="n"/>
      <c r="FD33" s="259" t="n"/>
      <c r="FE33" s="259" t="n"/>
      <c r="FF33" s="259" t="n"/>
      <c r="FG33" s="259" t="n"/>
      <c r="FH33" s="259" t="n"/>
      <c r="FI33" s="259" t="n"/>
      <c r="FJ33" s="259" t="n"/>
      <c r="FK33" s="259" t="n"/>
      <c r="FL33" s="259" t="n"/>
      <c r="FM33" s="259" t="n"/>
      <c r="FN33" s="259" t="n"/>
      <c r="FO33" s="259" t="n"/>
      <c r="FP33" s="259" t="n"/>
      <c r="FQ33" s="259" t="n"/>
      <c r="FR33" s="259" t="n"/>
      <c r="FS33" s="259" t="n"/>
      <c r="FT33" s="259" t="n"/>
      <c r="FU33" s="259" t="n"/>
      <c r="FV33" s="259" t="n"/>
      <c r="FW33" s="259" t="n"/>
      <c r="FX33" s="259" t="n"/>
      <c r="FY33" s="259" t="n"/>
      <c r="FZ33" s="259" t="n"/>
      <c r="GA33" s="259" t="n"/>
      <c r="GB33" s="259" t="n"/>
      <c r="GC33" s="259" t="n"/>
      <c r="GD33" s="259" t="n"/>
      <c r="GE33" s="259" t="n"/>
      <c r="GF33" s="259" t="n"/>
      <c r="GG33" s="259" t="n"/>
      <c r="GH33" s="259" t="n"/>
      <c r="GI33" s="259" t="n"/>
      <c r="GJ33" s="261">
        <f>SUM(F33:GI33)</f>
        <v/>
      </c>
      <c r="GK33" s="262">
        <f>E33-GJ33</f>
        <v/>
      </c>
    </row>
    <row r="34" ht="18" customHeight="1">
      <c r="A34" s="137" t="n">
        <v>34</v>
      </c>
      <c r="B34" s="256" t="n">
        <v>44775</v>
      </c>
      <c r="C34" s="139" t="inlineStr">
        <is>
          <t>DIGIKEY-4500669137</t>
        </is>
      </c>
      <c r="D34" s="240" t="n">
        <v>44715</v>
      </c>
      <c r="E34" s="257" t="n">
        <v>153.88</v>
      </c>
      <c r="F34" s="258" t="n"/>
      <c r="G34" s="259" t="n"/>
      <c r="H34" s="259" t="n"/>
      <c r="I34" s="259" t="n"/>
      <c r="J34" s="258" t="n"/>
      <c r="K34" s="259" t="n"/>
      <c r="L34" s="259" t="n"/>
      <c r="M34" s="259" t="n"/>
      <c r="N34" s="259" t="n"/>
      <c r="O34" s="259" t="n"/>
      <c r="P34" s="259" t="n"/>
      <c r="Q34" s="259" t="n"/>
      <c r="R34" s="259" t="n"/>
      <c r="S34" s="259" t="n"/>
      <c r="T34" s="259" t="n"/>
      <c r="U34" s="260" t="n">
        <v>153.88</v>
      </c>
      <c r="V34" s="259" t="n"/>
      <c r="W34" s="259" t="n"/>
      <c r="X34" s="259" t="n"/>
      <c r="Y34" s="259" t="n"/>
      <c r="Z34" s="259" t="n"/>
      <c r="AA34" s="259" t="n"/>
      <c r="AB34" s="259" t="n"/>
      <c r="AC34" s="259" t="n"/>
      <c r="AD34" s="259" t="n"/>
      <c r="AE34" s="259" t="n"/>
      <c r="AF34" s="259" t="n"/>
      <c r="AG34" s="259" t="n"/>
      <c r="AH34" s="259" t="n"/>
      <c r="AI34" s="259" t="n"/>
      <c r="AJ34" s="259" t="n"/>
      <c r="AK34" s="259" t="n"/>
      <c r="AL34" s="259" t="n"/>
      <c r="AM34" s="259" t="n"/>
      <c r="AN34" s="259" t="n"/>
      <c r="AO34" s="259" t="n"/>
      <c r="AP34" s="259" t="n"/>
      <c r="AQ34" s="259" t="n"/>
      <c r="AR34" s="259" t="n"/>
      <c r="AS34" s="259" t="n"/>
      <c r="AT34" s="259" t="n"/>
      <c r="AU34" s="259" t="n"/>
      <c r="AV34" s="259" t="n"/>
      <c r="AW34" s="259" t="n"/>
      <c r="AX34" s="259" t="n"/>
      <c r="AY34" s="259" t="n"/>
      <c r="AZ34" s="259" t="n"/>
      <c r="BA34" s="259" t="n"/>
      <c r="BB34" s="259" t="n"/>
      <c r="BC34" s="259" t="n"/>
      <c r="BD34" s="259" t="n"/>
      <c r="BE34" s="259" t="n"/>
      <c r="BF34" s="259" t="n"/>
      <c r="BG34" s="259" t="n"/>
      <c r="BH34" s="259" t="n"/>
      <c r="BI34" s="259" t="n"/>
      <c r="BJ34" s="268" t="n"/>
      <c r="BK34" s="259" t="n"/>
      <c r="BL34" s="259" t="n"/>
      <c r="BM34" s="259" t="n"/>
      <c r="BN34" s="259" t="n"/>
      <c r="BO34" s="259" t="n"/>
      <c r="BP34" s="259" t="n"/>
      <c r="BQ34" s="259" t="n"/>
      <c r="BR34" s="259" t="n"/>
      <c r="BS34" s="259" t="n"/>
      <c r="BT34" s="259" t="n"/>
      <c r="BU34" s="259" t="n"/>
      <c r="BV34" s="259" t="n"/>
      <c r="BW34" s="259" t="n"/>
      <c r="BX34" s="259" t="n"/>
      <c r="BY34" s="259" t="n"/>
      <c r="BZ34" s="259" t="n"/>
      <c r="CA34" s="259" t="n"/>
      <c r="CB34" s="259" t="n"/>
      <c r="CC34" s="259" t="n"/>
      <c r="CD34" s="259" t="n"/>
      <c r="CE34" s="259" t="n"/>
      <c r="CF34" s="259" t="n"/>
      <c r="CG34" s="259" t="n"/>
      <c r="CH34" s="259" t="n"/>
      <c r="CI34" s="259" t="n"/>
      <c r="CJ34" s="259" t="n"/>
      <c r="CK34" s="259" t="n"/>
      <c r="CL34" s="259" t="n"/>
      <c r="CM34" s="259" t="n"/>
      <c r="CN34" s="259" t="n"/>
      <c r="CO34" s="259" t="n"/>
      <c r="CP34" s="259" t="n"/>
      <c r="CQ34" s="259" t="n"/>
      <c r="CR34" s="259" t="n"/>
      <c r="CS34" s="259" t="n"/>
      <c r="CT34" s="259" t="n"/>
      <c r="CU34" s="259" t="n"/>
      <c r="CV34" s="259" t="n"/>
      <c r="CW34" s="259" t="n"/>
      <c r="CX34" s="259" t="n"/>
      <c r="CY34" s="259" t="n"/>
      <c r="CZ34" s="259" t="n"/>
      <c r="DA34" s="259" t="n"/>
      <c r="DB34" s="259" t="n"/>
      <c r="DC34" s="259" t="n"/>
      <c r="DD34" s="259" t="n"/>
      <c r="DE34" s="259" t="n"/>
      <c r="DF34" s="259" t="n"/>
      <c r="DG34" s="259" t="n"/>
      <c r="DH34" s="268" t="n"/>
      <c r="DI34" s="259" t="n"/>
      <c r="DJ34" s="268" t="n"/>
      <c r="DK34" s="259" t="n"/>
      <c r="DL34" s="259" t="n"/>
      <c r="DM34" s="259" t="n"/>
      <c r="DN34" s="259" t="n"/>
      <c r="DO34" s="259" t="n"/>
      <c r="DP34" s="259" t="n"/>
      <c r="DQ34" s="259" t="n"/>
      <c r="DR34" s="259" t="n"/>
      <c r="DS34" s="259" t="n"/>
      <c r="DT34" s="259" t="n"/>
      <c r="DU34" s="259" t="n"/>
      <c r="DV34" s="259" t="n"/>
      <c r="DW34" s="259" t="n"/>
      <c r="DX34" s="259" t="n"/>
      <c r="DY34" s="259" t="n"/>
      <c r="DZ34" s="259" t="n"/>
      <c r="EA34" s="259" t="n"/>
      <c r="EB34" s="259" t="n"/>
      <c r="EC34" s="259" t="n"/>
      <c r="ED34" s="259" t="n"/>
      <c r="EE34" s="259" t="n"/>
      <c r="EF34" s="259" t="n"/>
      <c r="EG34" s="259" t="n"/>
      <c r="EH34" s="259" t="n"/>
      <c r="EI34" s="259" t="n"/>
      <c r="EJ34" s="259" t="n"/>
      <c r="EK34" s="259" t="n"/>
      <c r="EL34" s="259" t="n"/>
      <c r="EM34" s="259" t="n"/>
      <c r="EN34" s="259" t="n"/>
      <c r="EO34" s="259" t="n"/>
      <c r="EP34" s="259" t="n"/>
      <c r="EQ34" s="259" t="n"/>
      <c r="ER34" s="259" t="n"/>
      <c r="ES34" s="259" t="n"/>
      <c r="ET34" s="259" t="n"/>
      <c r="EU34" s="259" t="n"/>
      <c r="EV34" s="259" t="n"/>
      <c r="EW34" s="259" t="n"/>
      <c r="EX34" s="259" t="n"/>
      <c r="EY34" s="259" t="n"/>
      <c r="EZ34" s="259" t="n"/>
      <c r="FA34" s="259" t="n"/>
      <c r="FB34" s="259" t="n"/>
      <c r="FC34" s="259" t="n"/>
      <c r="FD34" s="259" t="n"/>
      <c r="FE34" s="259" t="n"/>
      <c r="FF34" s="259" t="n"/>
      <c r="FG34" s="259" t="n"/>
      <c r="FH34" s="259" t="n"/>
      <c r="FI34" s="259" t="n"/>
      <c r="FJ34" s="259" t="n"/>
      <c r="FK34" s="259" t="n"/>
      <c r="FL34" s="259" t="n"/>
      <c r="FM34" s="259" t="n"/>
      <c r="FN34" s="259" t="n"/>
      <c r="FO34" s="259" t="n"/>
      <c r="FP34" s="259" t="n"/>
      <c r="FQ34" s="259" t="n"/>
      <c r="FR34" s="259" t="n"/>
      <c r="FS34" s="259" t="n"/>
      <c r="FT34" s="259" t="n"/>
      <c r="FU34" s="259" t="n"/>
      <c r="FV34" s="259" t="n"/>
      <c r="FW34" s="259" t="n"/>
      <c r="FX34" s="259" t="n"/>
      <c r="FY34" s="259" t="n"/>
      <c r="FZ34" s="259" t="n"/>
      <c r="GA34" s="259" t="n"/>
      <c r="GB34" s="259" t="n"/>
      <c r="GC34" s="259" t="n"/>
      <c r="GD34" s="259" t="n"/>
      <c r="GE34" s="259" t="n"/>
      <c r="GF34" s="259" t="n"/>
      <c r="GG34" s="259" t="n"/>
      <c r="GH34" s="259" t="n"/>
      <c r="GI34" s="259" t="n"/>
      <c r="GJ34" s="261">
        <f>SUM(F34:GI34)</f>
        <v/>
      </c>
      <c r="GK34" s="262">
        <f>E34-GJ34</f>
        <v/>
      </c>
    </row>
    <row r="35" ht="18" customHeight="1">
      <c r="A35" s="137" t="n">
        <v>35</v>
      </c>
      <c r="B35" s="256" t="n">
        <v>44775</v>
      </c>
      <c r="C35" s="139" t="inlineStr">
        <is>
          <t>DIGIKEY-4500669754</t>
        </is>
      </c>
      <c r="D35" s="240" t="n">
        <v>44720</v>
      </c>
      <c r="E35" s="257" t="n">
        <v>13.39</v>
      </c>
      <c r="F35" s="258" t="n"/>
      <c r="G35" s="259" t="n"/>
      <c r="H35" s="259" t="n"/>
      <c r="I35" s="259" t="n"/>
      <c r="J35" s="258" t="n"/>
      <c r="K35" s="259" t="n"/>
      <c r="L35" s="259" t="n"/>
      <c r="M35" s="259" t="n"/>
      <c r="N35" s="259" t="n"/>
      <c r="O35" s="259" t="n"/>
      <c r="P35" s="259" t="n"/>
      <c r="Q35" s="259" t="n"/>
      <c r="R35" s="259" t="n"/>
      <c r="S35" s="259" t="n"/>
      <c r="T35" s="259" t="n"/>
      <c r="U35" s="259" t="n"/>
      <c r="V35" s="259" t="n"/>
      <c r="W35" s="259" t="n"/>
      <c r="X35" s="259" t="n"/>
      <c r="Y35" s="259" t="n"/>
      <c r="Z35" s="259" t="n"/>
      <c r="AA35" s="259" t="n"/>
      <c r="AB35" s="259" t="n"/>
      <c r="AC35" s="259" t="n"/>
      <c r="AD35" s="259" t="n"/>
      <c r="AE35" s="259" t="n"/>
      <c r="AF35" s="259" t="n"/>
      <c r="AG35" s="259" t="n"/>
      <c r="AH35" s="259" t="n"/>
      <c r="AI35" s="259" t="n"/>
      <c r="AJ35" s="259" t="n"/>
      <c r="AK35" s="259" t="n"/>
      <c r="AL35" s="259" t="n"/>
      <c r="AM35" s="259" t="n"/>
      <c r="AN35" s="259" t="n"/>
      <c r="AO35" s="259" t="n"/>
      <c r="AP35" s="259" t="n"/>
      <c r="AQ35" s="259" t="n"/>
      <c r="AR35" s="259" t="n"/>
      <c r="AS35" s="259" t="n"/>
      <c r="AT35" s="259" t="n"/>
      <c r="AU35" s="259" t="n"/>
      <c r="AV35" s="259" t="n"/>
      <c r="AW35" s="259" t="n"/>
      <c r="AX35" s="259" t="n"/>
      <c r="AY35" s="259" t="n"/>
      <c r="AZ35" s="259" t="n"/>
      <c r="BA35" s="259" t="n"/>
      <c r="BB35" s="259" t="n"/>
      <c r="BC35" s="259" t="n"/>
      <c r="BD35" s="259" t="n"/>
      <c r="BE35" s="259" t="n"/>
      <c r="BF35" s="259" t="n"/>
      <c r="BG35" s="259" t="n"/>
      <c r="BH35" s="259" t="n"/>
      <c r="BI35" s="259" t="n"/>
      <c r="BJ35" s="268" t="n"/>
      <c r="BK35" s="259" t="n"/>
      <c r="BL35" s="259" t="n"/>
      <c r="BM35" s="259" t="n"/>
      <c r="BN35" s="259" t="n"/>
      <c r="BO35" s="259" t="n"/>
      <c r="BP35" s="259" t="n"/>
      <c r="BQ35" s="259" t="n"/>
      <c r="BR35" s="259" t="n"/>
      <c r="BS35" s="259" t="n"/>
      <c r="BT35" s="259" t="n"/>
      <c r="BU35" s="259" t="n"/>
      <c r="BV35" s="259" t="n"/>
      <c r="BW35" s="259" t="n"/>
      <c r="BX35" s="259" t="n"/>
      <c r="BY35" s="259" t="n"/>
      <c r="BZ35" s="259" t="n"/>
      <c r="CA35" s="259" t="n"/>
      <c r="CB35" s="259" t="n"/>
      <c r="CC35" s="259" t="n"/>
      <c r="CD35" s="259" t="n"/>
      <c r="CE35" s="259" t="n"/>
      <c r="CF35" s="259" t="n"/>
      <c r="CG35" s="259" t="n"/>
      <c r="CH35" s="259" t="n"/>
      <c r="CI35" s="259" t="n"/>
      <c r="CJ35" s="259" t="n"/>
      <c r="CK35" s="259" t="n"/>
      <c r="CL35" s="259" t="n"/>
      <c r="CM35" s="259" t="n"/>
      <c r="CN35" s="259" t="n"/>
      <c r="CO35" s="259" t="n"/>
      <c r="CP35" s="259" t="n"/>
      <c r="CQ35" s="259" t="n"/>
      <c r="CR35" s="259" t="n"/>
      <c r="CS35" s="259" t="n"/>
      <c r="CT35" s="259" t="n"/>
      <c r="CU35" s="259" t="n"/>
      <c r="CV35" s="259" t="n"/>
      <c r="CW35" s="259" t="n"/>
      <c r="CX35" s="259" t="n"/>
      <c r="CY35" s="259" t="n"/>
      <c r="CZ35" s="259" t="n"/>
      <c r="DA35" s="259" t="n"/>
      <c r="DB35" s="259" t="n"/>
      <c r="DC35" s="259" t="n"/>
      <c r="DD35" s="259" t="n"/>
      <c r="DE35" s="259" t="n"/>
      <c r="DF35" s="259" t="n"/>
      <c r="DG35" s="259" t="n"/>
      <c r="DH35" s="268" t="n"/>
      <c r="DI35" s="259" t="n"/>
      <c r="DJ35" s="268" t="n"/>
      <c r="DK35" s="259" t="n"/>
      <c r="DL35" s="259" t="n"/>
      <c r="DM35" s="259" t="n"/>
      <c r="DN35" s="259" t="n"/>
      <c r="DO35" s="259" t="n"/>
      <c r="DP35" s="259" t="n"/>
      <c r="DQ35" s="259" t="n"/>
      <c r="DR35" s="259" t="n"/>
      <c r="DS35" s="259" t="n"/>
      <c r="DT35" s="259" t="n"/>
      <c r="DU35" s="259" t="n"/>
      <c r="DV35" s="259" t="n"/>
      <c r="DW35" s="259" t="n"/>
      <c r="DX35" s="259" t="n"/>
      <c r="DY35" s="259" t="n"/>
      <c r="DZ35" s="259" t="n"/>
      <c r="EA35" s="259" t="n"/>
      <c r="EB35" s="259" t="n"/>
      <c r="EC35" s="259" t="n"/>
      <c r="ED35" s="259" t="n"/>
      <c r="EE35" s="259" t="n"/>
      <c r="EF35" s="259" t="n"/>
      <c r="EG35" s="259" t="n"/>
      <c r="EH35" s="259" t="n"/>
      <c r="EI35" s="259" t="n"/>
      <c r="EJ35" s="259" t="n"/>
      <c r="EK35" s="259" t="n"/>
      <c r="EL35" s="259" t="n"/>
      <c r="EM35" s="259" t="n"/>
      <c r="EN35" s="259" t="n"/>
      <c r="EO35" s="259" t="n"/>
      <c r="EP35" s="259" t="n"/>
      <c r="EQ35" s="259" t="n"/>
      <c r="ER35" s="259" t="n"/>
      <c r="ES35" s="259" t="n"/>
      <c r="ET35" s="259" t="n"/>
      <c r="EU35" s="259" t="n"/>
      <c r="EV35" s="259" t="n"/>
      <c r="EW35" s="259" t="n"/>
      <c r="EX35" s="259" t="n"/>
      <c r="EY35" s="259" t="n"/>
      <c r="EZ35" s="259" t="n"/>
      <c r="FA35" s="259" t="n"/>
      <c r="FB35" s="259" t="n"/>
      <c r="FC35" s="259" t="n"/>
      <c r="FD35" s="260" t="n">
        <v>13.39</v>
      </c>
      <c r="FE35" s="259" t="n"/>
      <c r="FF35" s="259" t="n"/>
      <c r="FG35" s="259" t="n"/>
      <c r="FH35" s="259" t="n"/>
      <c r="FI35" s="259" t="n"/>
      <c r="FJ35" s="259" t="n"/>
      <c r="FK35" s="259" t="n"/>
      <c r="FL35" s="259" t="n"/>
      <c r="FM35" s="259" t="n"/>
      <c r="FN35" s="259" t="n"/>
      <c r="FO35" s="259" t="n"/>
      <c r="FP35" s="259" t="n"/>
      <c r="FQ35" s="259" t="n"/>
      <c r="FR35" s="259" t="n"/>
      <c r="FS35" s="259" t="n"/>
      <c r="FT35" s="259" t="n"/>
      <c r="FU35" s="259" t="n"/>
      <c r="FV35" s="259" t="n"/>
      <c r="FW35" s="259" t="n"/>
      <c r="FX35" s="259" t="n"/>
      <c r="FY35" s="259" t="n"/>
      <c r="FZ35" s="259" t="n"/>
      <c r="GA35" s="259" t="n"/>
      <c r="GB35" s="259" t="n"/>
      <c r="GC35" s="259" t="n"/>
      <c r="GD35" s="259" t="n"/>
      <c r="GE35" s="259" t="n"/>
      <c r="GF35" s="259" t="n"/>
      <c r="GG35" s="259" t="n"/>
      <c r="GH35" s="259" t="n"/>
      <c r="GI35" s="259" t="n"/>
      <c r="GJ35" s="261">
        <f>SUM(F35:GI35)</f>
        <v/>
      </c>
      <c r="GK35" s="262">
        <f>E35-GJ35</f>
        <v/>
      </c>
    </row>
    <row r="36" ht="18" customHeight="1">
      <c r="A36" s="137" t="n">
        <v>36</v>
      </c>
      <c r="B36" s="256" t="n">
        <v>44775</v>
      </c>
      <c r="C36" s="139" t="inlineStr">
        <is>
          <t>DIGIKEY-4500670062/4500675516</t>
        </is>
      </c>
      <c r="D36" s="240" t="n">
        <v>44725</v>
      </c>
      <c r="E36" s="257">
        <f>89.82+58.46</f>
        <v/>
      </c>
      <c r="F36" s="258" t="n"/>
      <c r="G36" s="259" t="n"/>
      <c r="H36" s="259" t="n"/>
      <c r="I36" s="259" t="n"/>
      <c r="J36" s="258" t="n"/>
      <c r="K36" s="259" t="n"/>
      <c r="L36" s="259" t="n"/>
      <c r="M36" s="259" t="n"/>
      <c r="N36" s="259" t="n"/>
      <c r="O36" s="259" t="n"/>
      <c r="P36" s="259" t="n"/>
      <c r="Q36" s="259" t="n"/>
      <c r="R36" s="259" t="n"/>
      <c r="S36" s="259" t="n"/>
      <c r="T36" s="259" t="n"/>
      <c r="U36" s="259" t="n"/>
      <c r="V36" s="259" t="n"/>
      <c r="W36" s="259" t="n"/>
      <c r="X36" s="259" t="n"/>
      <c r="Y36" s="259" t="n"/>
      <c r="Z36" s="259" t="n"/>
      <c r="AA36" s="259" t="n"/>
      <c r="AB36" s="259" t="n"/>
      <c r="AC36" s="259" t="n"/>
      <c r="AD36" s="259" t="n"/>
      <c r="AE36" s="259" t="n"/>
      <c r="AF36" s="259" t="n"/>
      <c r="AG36" s="259" t="n"/>
      <c r="AH36" s="259" t="n"/>
      <c r="AI36" s="259" t="n"/>
      <c r="AJ36" s="259" t="n"/>
      <c r="AK36" s="259" t="n"/>
      <c r="AL36" s="259" t="n"/>
      <c r="AM36" s="259" t="n"/>
      <c r="AN36" s="259" t="n"/>
      <c r="AO36" s="259" t="n"/>
      <c r="AP36" s="259" t="n"/>
      <c r="AQ36" s="259" t="n"/>
      <c r="AR36" s="259" t="n"/>
      <c r="AS36" s="259" t="n"/>
      <c r="AT36" s="259" t="n"/>
      <c r="AU36" s="259" t="n"/>
      <c r="AV36" s="259" t="n"/>
      <c r="AW36" s="259" t="n"/>
      <c r="AX36" s="260">
        <f>89.82+58.46</f>
        <v/>
      </c>
      <c r="AY36" s="259" t="n"/>
      <c r="AZ36" s="259" t="n"/>
      <c r="BA36" s="259" t="n"/>
      <c r="BB36" s="259" t="n"/>
      <c r="BC36" s="259" t="n"/>
      <c r="BD36" s="259" t="n"/>
      <c r="BE36" s="259" t="n"/>
      <c r="BF36" s="259" t="n"/>
      <c r="BG36" s="259" t="n"/>
      <c r="BH36" s="259" t="n"/>
      <c r="BI36" s="259" t="n"/>
      <c r="BJ36" s="268" t="n"/>
      <c r="BK36" s="259" t="n"/>
      <c r="BL36" s="259" t="n"/>
      <c r="BM36" s="259" t="n"/>
      <c r="BN36" s="259" t="n"/>
      <c r="BO36" s="259" t="n"/>
      <c r="BP36" s="259" t="n"/>
      <c r="BQ36" s="259" t="n"/>
      <c r="BR36" s="259" t="n"/>
      <c r="BS36" s="259" t="n"/>
      <c r="BT36" s="259" t="n"/>
      <c r="BU36" s="259" t="n"/>
      <c r="BV36" s="259" t="n"/>
      <c r="BW36" s="259" t="n"/>
      <c r="BX36" s="259" t="n"/>
      <c r="BY36" s="259" t="n"/>
      <c r="BZ36" s="259" t="n"/>
      <c r="CA36" s="259" t="n"/>
      <c r="CB36" s="259" t="n"/>
      <c r="CC36" s="259" t="n"/>
      <c r="CD36" s="259" t="n"/>
      <c r="CE36" s="259" t="n"/>
      <c r="CF36" s="259" t="n"/>
      <c r="CG36" s="259" t="n"/>
      <c r="CH36" s="259" t="n"/>
      <c r="CI36" s="259" t="n"/>
      <c r="CJ36" s="259" t="n"/>
      <c r="CK36" s="259" t="n"/>
      <c r="CL36" s="259" t="n"/>
      <c r="CM36" s="259" t="n"/>
      <c r="CN36" s="259" t="n"/>
      <c r="CO36" s="259" t="n"/>
      <c r="CP36" s="259" t="n"/>
      <c r="CQ36" s="259" t="n"/>
      <c r="CR36" s="259" t="n"/>
      <c r="CS36" s="259" t="n"/>
      <c r="CT36" s="259" t="n"/>
      <c r="CU36" s="259" t="n"/>
      <c r="CV36" s="259" t="n"/>
      <c r="CW36" s="259" t="n"/>
      <c r="CX36" s="259" t="n"/>
      <c r="CY36" s="259" t="n"/>
      <c r="CZ36" s="259" t="n"/>
      <c r="DA36" s="259" t="n"/>
      <c r="DB36" s="259" t="n"/>
      <c r="DC36" s="259" t="n"/>
      <c r="DD36" s="259" t="n"/>
      <c r="DE36" s="259" t="n"/>
      <c r="DF36" s="259" t="n"/>
      <c r="DG36" s="259" t="n"/>
      <c r="DH36" s="268" t="n"/>
      <c r="DI36" s="259" t="n"/>
      <c r="DJ36" s="268" t="n"/>
      <c r="DK36" s="259" t="n"/>
      <c r="DL36" s="259" t="n"/>
      <c r="DM36" s="259" t="n"/>
      <c r="DN36" s="259" t="n"/>
      <c r="DO36" s="259" t="n"/>
      <c r="DP36" s="259" t="n"/>
      <c r="DQ36" s="259" t="n"/>
      <c r="DR36" s="259" t="n"/>
      <c r="DS36" s="259" t="n"/>
      <c r="DT36" s="259" t="n"/>
      <c r="DU36" s="259" t="n"/>
      <c r="DV36" s="259" t="n"/>
      <c r="DW36" s="259" t="n"/>
      <c r="DX36" s="259" t="n"/>
      <c r="DY36" s="259" t="n"/>
      <c r="DZ36" s="259" t="n"/>
      <c r="EA36" s="259" t="n"/>
      <c r="EB36" s="259" t="n"/>
      <c r="EC36" s="259" t="n"/>
      <c r="ED36" s="259" t="n"/>
      <c r="EE36" s="259" t="n"/>
      <c r="EF36" s="259" t="n"/>
      <c r="EG36" s="259" t="n"/>
      <c r="EH36" s="259" t="n"/>
      <c r="EI36" s="259" t="n"/>
      <c r="EJ36" s="259" t="n"/>
      <c r="EK36" s="259" t="n"/>
      <c r="EL36" s="259" t="n"/>
      <c r="EM36" s="259" t="n"/>
      <c r="EN36" s="259" t="n"/>
      <c r="EO36" s="259" t="n"/>
      <c r="EP36" s="259" t="n"/>
      <c r="EQ36" s="259" t="n"/>
      <c r="ER36" s="259" t="n"/>
      <c r="ES36" s="259" t="n"/>
      <c r="ET36" s="259" t="n"/>
      <c r="EU36" s="259" t="n"/>
      <c r="EV36" s="259" t="n"/>
      <c r="EW36" s="259" t="n"/>
      <c r="EX36" s="259" t="n"/>
      <c r="EY36" s="259" t="n"/>
      <c r="EZ36" s="259" t="n"/>
      <c r="FA36" s="259" t="n"/>
      <c r="FB36" s="259" t="n"/>
      <c r="FC36" s="259" t="n"/>
      <c r="FD36" s="259" t="n"/>
      <c r="FE36" s="259" t="n"/>
      <c r="FF36" s="259" t="n"/>
      <c r="FG36" s="259" t="n"/>
      <c r="FH36" s="259" t="n"/>
      <c r="FI36" s="259" t="n"/>
      <c r="FJ36" s="259" t="n"/>
      <c r="FK36" s="259" t="n"/>
      <c r="FL36" s="259" t="n"/>
      <c r="FM36" s="259" t="n"/>
      <c r="FN36" s="259" t="n"/>
      <c r="FO36" s="259" t="n"/>
      <c r="FP36" s="259" t="n"/>
      <c r="FQ36" s="259" t="n"/>
      <c r="FR36" s="259" t="n"/>
      <c r="FS36" s="259" t="n"/>
      <c r="FT36" s="259" t="n"/>
      <c r="FU36" s="259" t="n"/>
      <c r="FV36" s="259" t="n"/>
      <c r="FW36" s="259" t="n"/>
      <c r="FX36" s="259" t="n"/>
      <c r="FY36" s="259" t="n"/>
      <c r="FZ36" s="259" t="n"/>
      <c r="GA36" s="259" t="n"/>
      <c r="GB36" s="259" t="n"/>
      <c r="GC36" s="259" t="n"/>
      <c r="GD36" s="259" t="n"/>
      <c r="GE36" s="259" t="n"/>
      <c r="GF36" s="259" t="n"/>
      <c r="GG36" s="259" t="n"/>
      <c r="GH36" s="259" t="n"/>
      <c r="GI36" s="259" t="n"/>
      <c r="GJ36" s="261">
        <f>SUM(F36:GI36)</f>
        <v/>
      </c>
      <c r="GK36" s="262">
        <f>E36-GJ36</f>
        <v/>
      </c>
    </row>
    <row r="37" ht="18" customHeight="1">
      <c r="A37" s="137" t="n">
        <v>37</v>
      </c>
      <c r="B37" s="256" t="n">
        <v>44775</v>
      </c>
      <c r="C37" s="139" t="inlineStr">
        <is>
          <t>DIGIKEY-4500672496</t>
        </is>
      </c>
      <c r="D37" s="240" t="n">
        <v>44735</v>
      </c>
      <c r="E37" s="257" t="n">
        <v>3.93</v>
      </c>
      <c r="F37" s="258" t="n"/>
      <c r="G37" s="259" t="n"/>
      <c r="H37" s="259" t="n"/>
      <c r="I37" s="259" t="n"/>
      <c r="J37" s="258" t="n"/>
      <c r="K37" s="259" t="n"/>
      <c r="L37" s="259" t="n"/>
      <c r="M37" s="259" t="n"/>
      <c r="N37" s="259" t="n"/>
      <c r="O37" s="259" t="n"/>
      <c r="P37" s="259" t="n"/>
      <c r="Q37" s="259" t="n"/>
      <c r="R37" s="259" t="n"/>
      <c r="S37" s="259" t="n"/>
      <c r="T37" s="259" t="n"/>
      <c r="U37" s="259" t="n"/>
      <c r="V37" s="259" t="n"/>
      <c r="W37" s="259" t="n"/>
      <c r="X37" s="259" t="n"/>
      <c r="Y37" s="259" t="n"/>
      <c r="Z37" s="259" t="n"/>
      <c r="AA37" s="259" t="n"/>
      <c r="AB37" s="259" t="n"/>
      <c r="AC37" s="259" t="n"/>
      <c r="AD37" s="259" t="n"/>
      <c r="AE37" s="259" t="n"/>
      <c r="AF37" s="259" t="n"/>
      <c r="AG37" s="259" t="n"/>
      <c r="AH37" s="259" t="n"/>
      <c r="AI37" s="259" t="n"/>
      <c r="AJ37" s="259" t="n"/>
      <c r="AK37" s="259" t="n"/>
      <c r="AL37" s="259" t="n"/>
      <c r="AM37" s="259" t="n"/>
      <c r="AN37" s="259" t="n"/>
      <c r="AO37" s="259" t="n"/>
      <c r="AP37" s="259" t="n"/>
      <c r="AQ37" s="259" t="n"/>
      <c r="AR37" s="259" t="n"/>
      <c r="AS37" s="259" t="n"/>
      <c r="AT37" s="259" t="n"/>
      <c r="AU37" s="259" t="n"/>
      <c r="AV37" s="259" t="n"/>
      <c r="AW37" s="259" t="n"/>
      <c r="AX37" s="259" t="n"/>
      <c r="AY37" s="259" t="n"/>
      <c r="AZ37" s="259" t="n"/>
      <c r="BA37" s="259" t="n"/>
      <c r="BB37" s="259" t="n"/>
      <c r="BC37" s="259" t="n"/>
      <c r="BD37" s="259" t="n"/>
      <c r="BE37" s="259" t="n"/>
      <c r="BF37" s="259" t="n"/>
      <c r="BG37" s="259" t="n"/>
      <c r="BH37" s="259" t="n"/>
      <c r="BI37" s="259" t="n"/>
      <c r="BJ37" s="268" t="n"/>
      <c r="BK37" s="259" t="n"/>
      <c r="BL37" s="259" t="n"/>
      <c r="BM37" s="259" t="n"/>
      <c r="BN37" s="259" t="n"/>
      <c r="BO37" s="259" t="n"/>
      <c r="BP37" s="259" t="n"/>
      <c r="BQ37" s="259" t="n"/>
      <c r="BR37" s="259" t="n"/>
      <c r="BS37" s="259" t="n"/>
      <c r="BT37" s="259" t="n"/>
      <c r="BU37" s="259" t="n"/>
      <c r="BV37" s="259" t="n"/>
      <c r="BW37" s="259" t="n"/>
      <c r="BX37" s="259" t="n"/>
      <c r="BY37" s="259" t="n"/>
      <c r="BZ37" s="259" t="n"/>
      <c r="CA37" s="259" t="n"/>
      <c r="CB37" s="259" t="n"/>
      <c r="CC37" s="259" t="n"/>
      <c r="CD37" s="259" t="n"/>
      <c r="CE37" s="259" t="n"/>
      <c r="CF37" s="259" t="n"/>
      <c r="CG37" s="259" t="n"/>
      <c r="CH37" s="259" t="n"/>
      <c r="CI37" s="259" t="n"/>
      <c r="CJ37" s="259" t="n"/>
      <c r="CK37" s="259" t="n"/>
      <c r="CL37" s="259" t="n"/>
      <c r="CM37" s="259" t="n"/>
      <c r="CN37" s="259" t="n"/>
      <c r="CO37" s="259" t="n"/>
      <c r="CP37" s="259" t="n"/>
      <c r="CQ37" s="259" t="n"/>
      <c r="CR37" s="259" t="n"/>
      <c r="CS37" s="259" t="n"/>
      <c r="CT37" s="259" t="n"/>
      <c r="CU37" s="259" t="n"/>
      <c r="CV37" s="259" t="n"/>
      <c r="CW37" s="259" t="n"/>
      <c r="CX37" s="259" t="n"/>
      <c r="CY37" s="259" t="n"/>
      <c r="CZ37" s="259" t="n"/>
      <c r="DA37" s="259" t="n"/>
      <c r="DB37" s="259" t="n"/>
      <c r="DC37" s="259" t="n"/>
      <c r="DD37" s="259" t="n"/>
      <c r="DE37" s="260" t="n">
        <v>3.93</v>
      </c>
      <c r="DF37" s="259" t="n"/>
      <c r="DG37" s="259" t="n"/>
      <c r="DH37" s="268" t="n"/>
      <c r="DI37" s="259" t="n"/>
      <c r="DJ37" s="268" t="n"/>
      <c r="DK37" s="259" t="n"/>
      <c r="DL37" s="259" t="n"/>
      <c r="DM37" s="259" t="n"/>
      <c r="DN37" s="259" t="n"/>
      <c r="DO37" s="259" t="n"/>
      <c r="DP37" s="259" t="n"/>
      <c r="DQ37" s="259" t="n"/>
      <c r="DR37" s="259" t="n"/>
      <c r="DS37" s="259" t="n"/>
      <c r="DT37" s="259" t="n"/>
      <c r="DU37" s="259" t="n"/>
      <c r="DV37" s="259" t="n"/>
      <c r="DW37" s="259" t="n"/>
      <c r="DX37" s="259" t="n"/>
      <c r="DY37" s="259" t="n"/>
      <c r="DZ37" s="259" t="n"/>
      <c r="EA37" s="259" t="n"/>
      <c r="EB37" s="259" t="n"/>
      <c r="EC37" s="259" t="n"/>
      <c r="ED37" s="259" t="n"/>
      <c r="EE37" s="259" t="n"/>
      <c r="EF37" s="259" t="n"/>
      <c r="EG37" s="259" t="n"/>
      <c r="EH37" s="259" t="n"/>
      <c r="EI37" s="259" t="n"/>
      <c r="EJ37" s="259" t="n"/>
      <c r="EK37" s="259" t="n"/>
      <c r="EL37" s="259" t="n"/>
      <c r="EM37" s="259" t="n"/>
      <c r="EN37" s="259" t="n"/>
      <c r="EO37" s="259" t="n"/>
      <c r="EP37" s="259" t="n"/>
      <c r="EQ37" s="259" t="n"/>
      <c r="ER37" s="259" t="n"/>
      <c r="ES37" s="259" t="n"/>
      <c r="ET37" s="259" t="n"/>
      <c r="EU37" s="259" t="n"/>
      <c r="EV37" s="259" t="n"/>
      <c r="EW37" s="259" t="n"/>
      <c r="EX37" s="259" t="n"/>
      <c r="EY37" s="259" t="n"/>
      <c r="EZ37" s="259" t="n"/>
      <c r="FA37" s="259" t="n"/>
      <c r="FB37" s="259" t="n"/>
      <c r="FC37" s="259" t="n"/>
      <c r="FD37" s="259" t="n"/>
      <c r="FE37" s="259" t="n"/>
      <c r="FF37" s="259" t="n"/>
      <c r="FG37" s="259" t="n"/>
      <c r="FH37" s="259" t="n"/>
      <c r="FI37" s="259" t="n"/>
      <c r="FJ37" s="259" t="n"/>
      <c r="FK37" s="259" t="n"/>
      <c r="FL37" s="259" t="n"/>
      <c r="FM37" s="259" t="n"/>
      <c r="FN37" s="259" t="n"/>
      <c r="FO37" s="259" t="n"/>
      <c r="FP37" s="259" t="n"/>
      <c r="FQ37" s="259" t="n"/>
      <c r="FR37" s="259" t="n"/>
      <c r="FS37" s="259" t="n"/>
      <c r="FT37" s="259" t="n"/>
      <c r="FU37" s="259" t="n"/>
      <c r="FV37" s="259" t="n"/>
      <c r="FW37" s="259" t="n"/>
      <c r="FX37" s="259" t="n"/>
      <c r="FY37" s="259" t="n"/>
      <c r="FZ37" s="259" t="n"/>
      <c r="GA37" s="259" t="n"/>
      <c r="GB37" s="259" t="n"/>
      <c r="GC37" s="259" t="n"/>
      <c r="GD37" s="259" t="n"/>
      <c r="GE37" s="259" t="n"/>
      <c r="GF37" s="259" t="n"/>
      <c r="GG37" s="259" t="n"/>
      <c r="GH37" s="259" t="n"/>
      <c r="GI37" s="259" t="n"/>
      <c r="GJ37" s="261">
        <f>SUM(F37:GI37)</f>
        <v/>
      </c>
      <c r="GK37" s="262">
        <f>E37-GJ37</f>
        <v/>
      </c>
    </row>
    <row r="38" ht="18" customHeight="1">
      <c r="A38" s="137" t="n">
        <v>38</v>
      </c>
      <c r="B38" s="256" t="n">
        <v>44775</v>
      </c>
      <c r="C38" s="139" t="inlineStr">
        <is>
          <t>DIGIKEY-4500672240/4500673450</t>
        </is>
      </c>
      <c r="D38" s="240" t="n">
        <v>44734</v>
      </c>
      <c r="E38" s="257">
        <f>462.51+31.18</f>
        <v/>
      </c>
      <c r="F38" s="258" t="n"/>
      <c r="G38" s="259" t="n"/>
      <c r="H38" s="259" t="n"/>
      <c r="I38" s="259" t="n"/>
      <c r="J38" s="258" t="n"/>
      <c r="K38" s="259" t="n"/>
      <c r="L38" s="259" t="n"/>
      <c r="M38" s="259" t="n"/>
      <c r="N38" s="259" t="n"/>
      <c r="O38" s="259" t="n"/>
      <c r="P38" s="259" t="n"/>
      <c r="Q38" s="259" t="n"/>
      <c r="R38" s="259" t="n"/>
      <c r="S38" s="259" t="n"/>
      <c r="T38" s="259" t="n"/>
      <c r="U38" s="259" t="n"/>
      <c r="V38" s="259" t="n"/>
      <c r="W38" s="259" t="n"/>
      <c r="X38" s="259" t="n"/>
      <c r="Y38" s="259" t="n"/>
      <c r="Z38" s="259" t="n"/>
      <c r="AA38" s="259" t="n"/>
      <c r="AB38" s="259" t="n"/>
      <c r="AC38" s="259" t="n"/>
      <c r="AD38" s="259" t="n"/>
      <c r="AE38" s="259" t="n"/>
      <c r="AF38" s="259" t="n"/>
      <c r="AG38" s="259" t="n"/>
      <c r="AH38" s="259" t="n"/>
      <c r="AI38" s="259" t="n"/>
      <c r="AJ38" s="259" t="n"/>
      <c r="AK38" s="259" t="n"/>
      <c r="AL38" s="259" t="n"/>
      <c r="AM38" s="259" t="n"/>
      <c r="AN38" s="259" t="n"/>
      <c r="AO38" s="259" t="n"/>
      <c r="AP38" s="259" t="n"/>
      <c r="AQ38" s="259" t="n"/>
      <c r="AR38" s="259" t="n"/>
      <c r="AS38" s="259" t="n"/>
      <c r="AT38" s="259" t="n"/>
      <c r="AU38" s="259" t="n"/>
      <c r="AV38" s="259" t="n"/>
      <c r="AW38" s="259" t="n"/>
      <c r="AX38" s="259" t="n"/>
      <c r="AY38" s="259" t="n"/>
      <c r="AZ38" s="259" t="n"/>
      <c r="BA38" s="259" t="n"/>
      <c r="BB38" s="259" t="n"/>
      <c r="BC38" s="259" t="n"/>
      <c r="BD38" s="259" t="n"/>
      <c r="BE38" s="259" t="n"/>
      <c r="BF38" s="259" t="n"/>
      <c r="BG38" s="259" t="n"/>
      <c r="BH38" s="259" t="n"/>
      <c r="BI38" s="260">
        <f>462.51+31.18</f>
        <v/>
      </c>
      <c r="BJ38" s="268" t="n"/>
      <c r="BK38" s="259" t="n"/>
      <c r="BL38" s="259" t="n"/>
      <c r="BM38" s="259" t="n"/>
      <c r="BN38" s="259" t="n"/>
      <c r="BO38" s="259" t="n"/>
      <c r="BP38" s="259" t="n"/>
      <c r="BQ38" s="259" t="n"/>
      <c r="BR38" s="259" t="n"/>
      <c r="BS38" s="259" t="n"/>
      <c r="BT38" s="259" t="n"/>
      <c r="BU38" s="259" t="n"/>
      <c r="BV38" s="259" t="n"/>
      <c r="BW38" s="259" t="n"/>
      <c r="BX38" s="259" t="n"/>
      <c r="BY38" s="259" t="n"/>
      <c r="BZ38" s="259" t="n"/>
      <c r="CA38" s="259" t="n"/>
      <c r="CB38" s="259" t="n"/>
      <c r="CC38" s="259" t="n"/>
      <c r="CD38" s="259" t="n"/>
      <c r="CE38" s="259" t="n"/>
      <c r="CF38" s="259" t="n"/>
      <c r="CG38" s="259" t="n"/>
      <c r="CH38" s="259" t="n"/>
      <c r="CI38" s="259" t="n"/>
      <c r="CJ38" s="259" t="n"/>
      <c r="CK38" s="259" t="n"/>
      <c r="CL38" s="259" t="n"/>
      <c r="CM38" s="259" t="n"/>
      <c r="CN38" s="259" t="n"/>
      <c r="CO38" s="259" t="n"/>
      <c r="CP38" s="259" t="n"/>
      <c r="CQ38" s="259" t="n"/>
      <c r="CR38" s="259" t="n"/>
      <c r="CS38" s="259" t="n"/>
      <c r="CT38" s="259" t="n"/>
      <c r="CU38" s="259" t="n"/>
      <c r="CV38" s="259" t="n"/>
      <c r="CW38" s="259" t="n"/>
      <c r="CX38" s="259" t="n"/>
      <c r="CY38" s="259" t="n"/>
      <c r="CZ38" s="259" t="n"/>
      <c r="DA38" s="259" t="n"/>
      <c r="DB38" s="259" t="n"/>
      <c r="DC38" s="259" t="n"/>
      <c r="DD38" s="259" t="n"/>
      <c r="DE38" s="259" t="n"/>
      <c r="DF38" s="259" t="n"/>
      <c r="DG38" s="259" t="n"/>
      <c r="DH38" s="268" t="n"/>
      <c r="DI38" s="259" t="n"/>
      <c r="DJ38" s="268" t="n"/>
      <c r="DK38" s="259" t="n"/>
      <c r="DL38" s="259" t="n"/>
      <c r="DM38" s="259" t="n"/>
      <c r="DN38" s="259" t="n"/>
      <c r="DO38" s="259" t="n"/>
      <c r="DP38" s="259" t="n"/>
      <c r="DQ38" s="259" t="n"/>
      <c r="DR38" s="259" t="n"/>
      <c r="DS38" s="259" t="n"/>
      <c r="DT38" s="259" t="n"/>
      <c r="DU38" s="259" t="n"/>
      <c r="DV38" s="259" t="n"/>
      <c r="DW38" s="259" t="n"/>
      <c r="DX38" s="259" t="n"/>
      <c r="DY38" s="259" t="n"/>
      <c r="DZ38" s="259" t="n"/>
      <c r="EA38" s="259" t="n"/>
      <c r="EB38" s="259" t="n"/>
      <c r="EC38" s="259" t="n"/>
      <c r="ED38" s="259" t="n"/>
      <c r="EE38" s="259" t="n"/>
      <c r="EF38" s="259" t="n"/>
      <c r="EG38" s="259" t="n"/>
      <c r="EH38" s="259" t="n"/>
      <c r="EI38" s="259" t="n"/>
      <c r="EJ38" s="259" t="n"/>
      <c r="EK38" s="259" t="n"/>
      <c r="EL38" s="259" t="n"/>
      <c r="EM38" s="259" t="n"/>
      <c r="EN38" s="259" t="n"/>
      <c r="EO38" s="259" t="n"/>
      <c r="EP38" s="259" t="n"/>
      <c r="EQ38" s="259" t="n"/>
      <c r="ER38" s="259" t="n"/>
      <c r="ES38" s="259" t="n"/>
      <c r="ET38" s="259" t="n"/>
      <c r="EU38" s="259" t="n"/>
      <c r="EV38" s="259" t="n"/>
      <c r="EW38" s="259" t="n"/>
      <c r="EX38" s="259" t="n"/>
      <c r="EY38" s="259" t="n"/>
      <c r="EZ38" s="259" t="n"/>
      <c r="FA38" s="259" t="n"/>
      <c r="FB38" s="259" t="n"/>
      <c r="FC38" s="259" t="n"/>
      <c r="FD38" s="259" t="n"/>
      <c r="FE38" s="259" t="n"/>
      <c r="FF38" s="259" t="n"/>
      <c r="FG38" s="259" t="n"/>
      <c r="FH38" s="259" t="n"/>
      <c r="FI38" s="259" t="n"/>
      <c r="FJ38" s="259" t="n"/>
      <c r="FK38" s="259" t="n"/>
      <c r="FL38" s="259" t="n"/>
      <c r="FM38" s="259" t="n"/>
      <c r="FN38" s="259" t="n"/>
      <c r="FO38" s="259" t="n"/>
      <c r="FP38" s="259" t="n"/>
      <c r="FQ38" s="259" t="n"/>
      <c r="FR38" s="259" t="n"/>
      <c r="FS38" s="259" t="n"/>
      <c r="FT38" s="259" t="n"/>
      <c r="FU38" s="259" t="n"/>
      <c r="FV38" s="259" t="n"/>
      <c r="FW38" s="259" t="n"/>
      <c r="FX38" s="259" t="n"/>
      <c r="FY38" s="259" t="n"/>
      <c r="FZ38" s="259" t="n"/>
      <c r="GA38" s="259" t="n"/>
      <c r="GB38" s="259" t="n"/>
      <c r="GC38" s="259" t="n"/>
      <c r="GD38" s="259" t="n"/>
      <c r="GE38" s="259" t="n"/>
      <c r="GF38" s="259" t="n"/>
      <c r="GG38" s="259" t="n"/>
      <c r="GH38" s="259" t="n"/>
      <c r="GI38" s="259" t="n"/>
      <c r="GJ38" s="261">
        <f>SUM(F38:GI38)</f>
        <v/>
      </c>
      <c r="GK38" s="262">
        <f>E38-GJ38</f>
        <v/>
      </c>
    </row>
    <row r="39" ht="18" customHeight="1">
      <c r="A39" s="137" t="n">
        <v>39</v>
      </c>
      <c r="B39" s="256" t="n">
        <v>44775</v>
      </c>
      <c r="C39" s="139" t="inlineStr">
        <is>
          <t>DIGIKEY-4500671277</t>
        </is>
      </c>
      <c r="D39" s="240" t="n">
        <v>44734</v>
      </c>
      <c r="E39" s="257" t="n">
        <v>156.4</v>
      </c>
      <c r="F39" s="258" t="n"/>
      <c r="G39" s="259" t="n"/>
      <c r="H39" s="259" t="n"/>
      <c r="I39" s="259" t="n"/>
      <c r="J39" s="258" t="n"/>
      <c r="K39" s="259" t="n"/>
      <c r="L39" s="259" t="n"/>
      <c r="M39" s="259" t="n"/>
      <c r="N39" s="259" t="n"/>
      <c r="O39" s="259" t="n"/>
      <c r="P39" s="259" t="n"/>
      <c r="Q39" s="259" t="n"/>
      <c r="R39" s="259" t="n"/>
      <c r="S39" s="259" t="n"/>
      <c r="T39" s="259" t="n"/>
      <c r="U39" s="259" t="n"/>
      <c r="V39" s="259" t="n"/>
      <c r="W39" s="259" t="n"/>
      <c r="X39" s="259" t="n"/>
      <c r="Y39" s="259" t="n"/>
      <c r="Z39" s="259" t="n"/>
      <c r="AA39" s="259" t="n"/>
      <c r="AB39" s="259" t="n"/>
      <c r="AC39" s="259" t="n"/>
      <c r="AD39" s="259" t="n"/>
      <c r="AE39" s="259" t="n"/>
      <c r="AF39" s="259" t="n"/>
      <c r="AG39" s="259" t="n"/>
      <c r="AH39" s="259" t="n"/>
      <c r="AI39" s="259" t="n"/>
      <c r="AJ39" s="259" t="n"/>
      <c r="AK39" s="259" t="n"/>
      <c r="AL39" s="259" t="n"/>
      <c r="AM39" s="259" t="n"/>
      <c r="AN39" s="259" t="n"/>
      <c r="AO39" s="259" t="n"/>
      <c r="AP39" s="259" t="n"/>
      <c r="AQ39" s="259" t="n"/>
      <c r="AR39" s="259" t="n"/>
      <c r="AS39" s="259" t="n"/>
      <c r="AT39" s="259" t="n"/>
      <c r="AU39" s="259" t="n"/>
      <c r="AV39" s="259" t="n"/>
      <c r="AW39" s="259" t="n"/>
      <c r="AX39" s="259" t="n"/>
      <c r="AY39" s="259" t="n"/>
      <c r="AZ39" s="259" t="n"/>
      <c r="BA39" s="259" t="n"/>
      <c r="BB39" s="259" t="n"/>
      <c r="BC39" s="259" t="n"/>
      <c r="BD39" s="259" t="n"/>
      <c r="BE39" s="259" t="n"/>
      <c r="BF39" s="260" t="n">
        <v>156.4</v>
      </c>
      <c r="BG39" s="259" t="n"/>
      <c r="BH39" s="259" t="n"/>
      <c r="BI39" s="259" t="n"/>
      <c r="BJ39" s="268" t="n"/>
      <c r="BK39" s="259" t="n"/>
      <c r="BL39" s="259" t="n"/>
      <c r="BM39" s="259" t="n"/>
      <c r="BN39" s="259" t="n"/>
      <c r="BO39" s="259" t="n"/>
      <c r="BP39" s="259" t="n"/>
      <c r="BQ39" s="259" t="n"/>
      <c r="BR39" s="259" t="n"/>
      <c r="BS39" s="259" t="n"/>
      <c r="BT39" s="259" t="n"/>
      <c r="BU39" s="259" t="n"/>
      <c r="BV39" s="259" t="n"/>
      <c r="BW39" s="259" t="n"/>
      <c r="BX39" s="259" t="n"/>
      <c r="BY39" s="259" t="n"/>
      <c r="BZ39" s="259" t="n"/>
      <c r="CA39" s="259" t="n"/>
      <c r="CB39" s="259" t="n"/>
      <c r="CC39" s="259" t="n"/>
      <c r="CD39" s="259" t="n"/>
      <c r="CE39" s="259" t="n"/>
      <c r="CF39" s="259" t="n"/>
      <c r="CG39" s="259" t="n"/>
      <c r="CH39" s="259" t="n"/>
      <c r="CI39" s="259" t="n"/>
      <c r="CJ39" s="259" t="n"/>
      <c r="CK39" s="259" t="n"/>
      <c r="CL39" s="259" t="n"/>
      <c r="CM39" s="259" t="n"/>
      <c r="CN39" s="259" t="n"/>
      <c r="CO39" s="259" t="n"/>
      <c r="CP39" s="259" t="n"/>
      <c r="CQ39" s="259" t="n"/>
      <c r="CR39" s="259" t="n"/>
      <c r="CS39" s="259" t="n"/>
      <c r="CT39" s="259" t="n"/>
      <c r="CU39" s="259" t="n"/>
      <c r="CV39" s="259" t="n"/>
      <c r="CW39" s="259" t="n"/>
      <c r="CX39" s="259" t="n"/>
      <c r="CY39" s="259" t="n"/>
      <c r="CZ39" s="259" t="n"/>
      <c r="DA39" s="259" t="n"/>
      <c r="DB39" s="259" t="n"/>
      <c r="DC39" s="259" t="n"/>
      <c r="DD39" s="259" t="n"/>
      <c r="DE39" s="259" t="n"/>
      <c r="DF39" s="259" t="n"/>
      <c r="DG39" s="259" t="n"/>
      <c r="DH39" s="268" t="n"/>
      <c r="DI39" s="259" t="n"/>
      <c r="DJ39" s="268" t="n"/>
      <c r="DK39" s="259" t="n"/>
      <c r="DL39" s="259" t="n"/>
      <c r="DM39" s="259" t="n"/>
      <c r="DN39" s="259" t="n"/>
      <c r="DO39" s="259" t="n"/>
      <c r="DP39" s="259" t="n"/>
      <c r="DQ39" s="259" t="n"/>
      <c r="DR39" s="259" t="n"/>
      <c r="DS39" s="259" t="n"/>
      <c r="DT39" s="264" t="n"/>
      <c r="DU39" s="264" t="n"/>
      <c r="DX39" s="259" t="n"/>
      <c r="DY39" s="259" t="n"/>
      <c r="DZ39" s="259" t="n"/>
      <c r="EA39" s="259" t="n"/>
      <c r="EB39" s="259" t="n"/>
      <c r="EC39" s="259" t="n"/>
      <c r="ED39" s="259" t="n"/>
      <c r="EE39" s="259" t="n"/>
      <c r="EF39" s="259" t="n"/>
      <c r="EG39" s="259" t="n"/>
      <c r="EH39" s="259" t="n"/>
      <c r="EI39" s="259" t="n"/>
      <c r="EJ39" s="259" t="n"/>
      <c r="EK39" s="259" t="n"/>
      <c r="EL39" s="259" t="n"/>
      <c r="EM39" s="259" t="n"/>
      <c r="EN39" s="259" t="n"/>
      <c r="EO39" s="259" t="n"/>
      <c r="EP39" s="259" t="n"/>
      <c r="EQ39" s="259" t="n"/>
      <c r="ER39" s="259" t="n"/>
      <c r="ES39" s="259" t="n"/>
      <c r="ET39" s="259" t="n"/>
      <c r="EU39" s="259" t="n"/>
      <c r="EV39" s="259" t="n"/>
      <c r="EW39" s="259" t="n"/>
      <c r="EX39" s="259" t="n"/>
      <c r="EY39" s="259" t="n"/>
      <c r="EZ39" s="259" t="n"/>
      <c r="FA39" s="259" t="n"/>
      <c r="FB39" s="259" t="n"/>
      <c r="FC39" s="259" t="n"/>
      <c r="FD39" s="259" t="n"/>
      <c r="FE39" s="259" t="n"/>
      <c r="FF39" s="259" t="n"/>
      <c r="FG39" s="259" t="n"/>
      <c r="FH39" s="259" t="n"/>
      <c r="FI39" s="259" t="n"/>
      <c r="FJ39" s="259" t="n"/>
      <c r="FK39" s="259" t="n"/>
      <c r="FL39" s="259" t="n"/>
      <c r="FM39" s="259" t="n"/>
      <c r="FN39" s="259" t="n"/>
      <c r="FO39" s="259" t="n"/>
      <c r="FP39" s="259" t="n"/>
      <c r="FQ39" s="259" t="n"/>
      <c r="FR39" s="259" t="n"/>
      <c r="FS39" s="259" t="n"/>
      <c r="FT39" s="259" t="n"/>
      <c r="FU39" s="259" t="n"/>
      <c r="FV39" s="259" t="n"/>
      <c r="FW39" s="259" t="n"/>
      <c r="FX39" s="259" t="n"/>
      <c r="FY39" s="259" t="n"/>
      <c r="FZ39" s="259" t="n"/>
      <c r="GA39" s="259" t="n"/>
      <c r="GB39" s="259" t="n"/>
      <c r="GC39" s="259" t="n"/>
      <c r="GD39" s="259" t="n"/>
      <c r="GE39" s="259" t="n"/>
      <c r="GF39" s="259" t="n"/>
      <c r="GG39" s="259" t="n"/>
      <c r="GH39" s="259" t="n"/>
      <c r="GI39" s="259" t="n"/>
      <c r="GJ39" s="261">
        <f>SUM(F39:GI39)</f>
        <v/>
      </c>
      <c r="GK39" s="262">
        <f>E39-GJ39</f>
        <v/>
      </c>
    </row>
    <row r="40" ht="18" customHeight="1">
      <c r="A40" s="137" t="n">
        <v>40</v>
      </c>
      <c r="B40" s="256" t="n">
        <v>44775</v>
      </c>
      <c r="C40" s="139" t="inlineStr">
        <is>
          <t>DIGIKEY-4500671287</t>
        </is>
      </c>
      <c r="D40" s="240" t="n">
        <v>44729</v>
      </c>
      <c r="E40" s="257" t="n">
        <v>19.13</v>
      </c>
      <c r="F40" s="258" t="n"/>
      <c r="G40" s="259" t="n"/>
      <c r="H40" s="259" t="n"/>
      <c r="I40" s="259" t="n"/>
      <c r="J40" s="258" t="n"/>
      <c r="K40" s="259" t="n"/>
      <c r="L40" s="259" t="n"/>
      <c r="M40" s="259" t="n"/>
      <c r="N40" s="259" t="n"/>
      <c r="O40" s="259" t="n"/>
      <c r="P40" s="259" t="n"/>
      <c r="Q40" s="259" t="n"/>
      <c r="R40" s="259" t="n"/>
      <c r="S40" s="259" t="n"/>
      <c r="T40" s="259" t="n"/>
      <c r="U40" s="259" t="n"/>
      <c r="V40" s="259" t="n"/>
      <c r="W40" s="259" t="n"/>
      <c r="X40" s="259" t="n"/>
      <c r="Y40" s="259" t="n"/>
      <c r="Z40" s="259" t="n"/>
      <c r="AA40" s="259" t="n"/>
      <c r="AB40" s="259" t="n"/>
      <c r="AC40" s="259" t="n"/>
      <c r="AD40" s="259" t="n"/>
      <c r="AE40" s="259" t="n"/>
      <c r="AF40" s="259" t="n"/>
      <c r="AG40" s="259" t="n"/>
      <c r="AH40" s="259" t="n"/>
      <c r="AI40" s="259" t="n"/>
      <c r="AJ40" s="259" t="n"/>
      <c r="AK40" s="259" t="n"/>
      <c r="AL40" s="259" t="n"/>
      <c r="AM40" s="259" t="n"/>
      <c r="AN40" s="259" t="n"/>
      <c r="AO40" s="259" t="n"/>
      <c r="AP40" s="259" t="n"/>
      <c r="AQ40" s="259" t="n"/>
      <c r="AR40" s="259" t="n"/>
      <c r="AS40" s="259" t="n"/>
      <c r="AT40" s="259" t="n"/>
      <c r="AU40" s="259" t="n"/>
      <c r="AV40" s="259" t="n"/>
      <c r="AW40" s="259" t="n"/>
      <c r="AX40" s="259" t="n"/>
      <c r="AY40" s="259" t="n"/>
      <c r="AZ40" s="259" t="n"/>
      <c r="BA40" s="259" t="n"/>
      <c r="BB40" s="259" t="n"/>
      <c r="BC40" s="259" t="n"/>
      <c r="BD40" s="259" t="n"/>
      <c r="BE40" s="259" t="n"/>
      <c r="BF40" s="259" t="n"/>
      <c r="BG40" s="259" t="n"/>
      <c r="BH40" s="259" t="n"/>
      <c r="BI40" s="259" t="n"/>
      <c r="BJ40" s="268" t="n"/>
      <c r="BK40" s="259" t="n"/>
      <c r="BL40" s="259" t="n"/>
      <c r="BM40" s="259" t="n"/>
      <c r="BN40" s="259" t="n"/>
      <c r="BO40" s="259" t="n"/>
      <c r="BP40" s="259" t="n"/>
      <c r="BQ40" s="259" t="n"/>
      <c r="BR40" s="259" t="n"/>
      <c r="BS40" s="259" t="n"/>
      <c r="BT40" s="259" t="n"/>
      <c r="BU40" s="259" t="n"/>
      <c r="BV40" s="259" t="n"/>
      <c r="BW40" s="259" t="n"/>
      <c r="BX40" s="259" t="n"/>
      <c r="BY40" s="259" t="n"/>
      <c r="BZ40" s="259" t="n"/>
      <c r="CA40" s="259" t="n"/>
      <c r="CB40" s="259" t="n"/>
      <c r="CC40" s="259" t="n"/>
      <c r="CD40" s="259" t="n"/>
      <c r="CE40" s="259" t="n"/>
      <c r="CF40" s="259" t="n"/>
      <c r="CG40" s="259" t="n"/>
      <c r="CH40" s="259" t="n"/>
      <c r="CI40" s="259" t="n"/>
      <c r="CJ40" s="259" t="n"/>
      <c r="CK40" s="259" t="n"/>
      <c r="CL40" s="259" t="n"/>
      <c r="CM40" s="259" t="n"/>
      <c r="CN40" s="259" t="n"/>
      <c r="CO40" s="259" t="n"/>
      <c r="CP40" s="259" t="n"/>
      <c r="CQ40" s="259" t="n"/>
      <c r="CR40" s="259" t="n"/>
      <c r="CS40" s="259" t="n"/>
      <c r="CT40" s="259" t="n"/>
      <c r="CU40" s="259" t="n"/>
      <c r="CV40" s="259" t="n"/>
      <c r="CW40" s="259" t="n"/>
      <c r="CX40" s="259" t="n"/>
      <c r="CY40" s="259" t="n"/>
      <c r="CZ40" s="259" t="n"/>
      <c r="DA40" s="259" t="n"/>
      <c r="DB40" s="259" t="n"/>
      <c r="DC40" s="259" t="n"/>
      <c r="DD40" s="259" t="n"/>
      <c r="DE40" s="259" t="n"/>
      <c r="DF40" s="259" t="n"/>
      <c r="DG40" s="259" t="n"/>
      <c r="DH40" s="268" t="n"/>
      <c r="DI40" s="259" t="n"/>
      <c r="DJ40" s="268" t="n"/>
      <c r="DK40" s="259" t="n"/>
      <c r="DL40" s="259" t="n"/>
      <c r="DM40" s="259" t="n"/>
      <c r="DN40" s="259" t="n"/>
      <c r="DO40" s="259" t="n"/>
      <c r="DP40" s="259" t="n"/>
      <c r="DQ40" s="259" t="n"/>
      <c r="DR40" s="260" t="n">
        <v>19.13</v>
      </c>
      <c r="DS40" s="259" t="n"/>
      <c r="DT40" s="259" t="n"/>
      <c r="DU40" s="259" t="n"/>
      <c r="DV40" s="259" t="n"/>
      <c r="DW40" s="259" t="n"/>
      <c r="DX40" s="259" t="n"/>
      <c r="DY40" s="259" t="n"/>
      <c r="DZ40" s="259" t="n"/>
      <c r="EA40" s="259" t="n"/>
      <c r="EB40" s="259" t="n"/>
      <c r="EC40" s="259" t="n"/>
      <c r="ED40" s="259" t="n"/>
      <c r="EE40" s="259" t="n"/>
      <c r="EF40" s="259" t="n"/>
      <c r="EG40" s="259" t="n"/>
      <c r="EH40" s="259" t="n"/>
      <c r="EI40" s="259" t="n"/>
      <c r="EJ40" s="259" t="n"/>
      <c r="EK40" s="259" t="n"/>
      <c r="EL40" s="259" t="n"/>
      <c r="EM40" s="259" t="n"/>
      <c r="EN40" s="259" t="n"/>
      <c r="EO40" s="259" t="n"/>
      <c r="EP40" s="259" t="n"/>
      <c r="EQ40" s="259" t="n"/>
      <c r="ER40" s="259" t="n"/>
      <c r="ES40" s="259" t="n"/>
      <c r="ET40" s="259" t="n"/>
      <c r="EU40" s="259" t="n"/>
      <c r="EV40" s="259" t="n"/>
      <c r="EW40" s="259" t="n"/>
      <c r="EX40" s="259" t="n"/>
      <c r="EY40" s="259" t="n"/>
      <c r="EZ40" s="259" t="n"/>
      <c r="FA40" s="259" t="n"/>
      <c r="FB40" s="259" t="n"/>
      <c r="FC40" s="259" t="n"/>
      <c r="FD40" s="259" t="n"/>
      <c r="FE40" s="259" t="n"/>
      <c r="FF40" s="259" t="n"/>
      <c r="FG40" s="259" t="n"/>
      <c r="FH40" s="259" t="n"/>
      <c r="FI40" s="259" t="n"/>
      <c r="FJ40" s="259" t="n"/>
      <c r="FK40" s="259" t="n"/>
      <c r="FL40" s="259" t="n"/>
      <c r="FM40" s="259" t="n"/>
      <c r="FN40" s="259" t="n"/>
      <c r="FO40" s="259" t="n"/>
      <c r="FP40" s="259" t="n"/>
      <c r="FQ40" s="259" t="n"/>
      <c r="FR40" s="259" t="n"/>
      <c r="FS40" s="259" t="n"/>
      <c r="FT40" s="259" t="n"/>
      <c r="FU40" s="259" t="n"/>
      <c r="FV40" s="259" t="n"/>
      <c r="FW40" s="259" t="n"/>
      <c r="FX40" s="259" t="n"/>
      <c r="FY40" s="259" t="n"/>
      <c r="FZ40" s="259" t="n"/>
      <c r="GA40" s="259" t="n"/>
      <c r="GB40" s="259" t="n"/>
      <c r="GC40" s="259" t="n"/>
      <c r="GD40" s="259" t="n"/>
      <c r="GE40" s="259" t="n"/>
      <c r="GF40" s="259" t="n"/>
      <c r="GG40" s="259" t="n"/>
      <c r="GH40" s="259" t="n"/>
      <c r="GI40" s="259" t="n"/>
      <c r="GJ40" s="261">
        <f>SUM(F40:GI40)</f>
        <v/>
      </c>
      <c r="GK40" s="262">
        <f>E40-GJ40</f>
        <v/>
      </c>
    </row>
    <row r="41" ht="18" customHeight="1">
      <c r="A41" s="137" t="n">
        <v>41</v>
      </c>
      <c r="B41" s="256" t="n">
        <v>44775</v>
      </c>
      <c r="C41" s="139" t="inlineStr">
        <is>
          <t>DIGIKEY-4500670876</t>
        </is>
      </c>
      <c r="D41" s="240" t="n">
        <v>44728</v>
      </c>
      <c r="E41" s="257" t="n">
        <v>103.3</v>
      </c>
      <c r="F41" s="258" t="n"/>
      <c r="G41" s="259" t="n"/>
      <c r="H41" s="259" t="n"/>
      <c r="I41" s="259" t="n"/>
      <c r="J41" s="258" t="n"/>
      <c r="K41" s="259" t="n"/>
      <c r="L41" s="259" t="n"/>
      <c r="M41" s="259" t="n"/>
      <c r="N41" s="259" t="n"/>
      <c r="O41" s="259" t="n"/>
      <c r="P41" s="259" t="n"/>
      <c r="Q41" s="259" t="n"/>
      <c r="R41" s="259" t="n"/>
      <c r="S41" s="259" t="n"/>
      <c r="T41" s="259" t="n"/>
      <c r="U41" s="259" t="n"/>
      <c r="V41" s="259" t="n"/>
      <c r="W41" s="259" t="n"/>
      <c r="X41" s="259" t="n"/>
      <c r="Y41" s="259" t="n"/>
      <c r="Z41" s="259" t="n"/>
      <c r="AA41" s="259" t="n"/>
      <c r="AB41" s="259" t="n"/>
      <c r="AC41" s="259" t="n"/>
      <c r="AD41" s="259" t="n"/>
      <c r="AE41" s="259" t="n"/>
      <c r="AF41" s="259" t="n"/>
      <c r="AG41" s="259" t="n"/>
      <c r="AH41" s="259" t="n"/>
      <c r="AI41" s="259" t="n"/>
      <c r="AJ41" s="259" t="n"/>
      <c r="AK41" s="259" t="n"/>
      <c r="AL41" s="259" t="n"/>
      <c r="AM41" s="259" t="n"/>
      <c r="AN41" s="259" t="n"/>
      <c r="AO41" s="259" t="n"/>
      <c r="AP41" s="259" t="n"/>
      <c r="AQ41" s="259" t="n"/>
      <c r="AR41" s="259" t="n"/>
      <c r="AS41" s="259" t="n"/>
      <c r="AT41" s="259" t="n"/>
      <c r="AU41" s="259" t="n"/>
      <c r="AV41" s="259" t="n"/>
      <c r="AW41" s="260" t="n">
        <v>103.3</v>
      </c>
      <c r="AX41" s="259" t="n"/>
      <c r="AY41" s="259" t="n"/>
      <c r="AZ41" s="259" t="n"/>
      <c r="BA41" s="259" t="n"/>
      <c r="BB41" s="259" t="n"/>
      <c r="BC41" s="259" t="n"/>
      <c r="BD41" s="259" t="n"/>
      <c r="BE41" s="259" t="n"/>
      <c r="BF41" s="259" t="n"/>
      <c r="BG41" s="259" t="n"/>
      <c r="BH41" s="259" t="n"/>
      <c r="BI41" s="259" t="n"/>
      <c r="BJ41" s="268" t="n"/>
      <c r="BK41" s="259" t="n"/>
      <c r="BL41" s="259" t="n"/>
      <c r="BM41" s="259" t="n"/>
      <c r="BN41" s="259" t="n"/>
      <c r="BO41" s="259" t="n"/>
      <c r="BP41" s="259" t="n"/>
      <c r="BQ41" s="259" t="n"/>
      <c r="BR41" s="259" t="n"/>
      <c r="BS41" s="259" t="n"/>
      <c r="BT41" s="259" t="n"/>
      <c r="BU41" s="259" t="n"/>
      <c r="BV41" s="259" t="n"/>
      <c r="BW41" s="259" t="n"/>
      <c r="BX41" s="259" t="n"/>
      <c r="BY41" s="259" t="n"/>
      <c r="BZ41" s="259" t="n"/>
      <c r="CA41" s="259" t="n"/>
      <c r="CB41" s="259" t="n"/>
      <c r="CC41" s="259" t="n"/>
      <c r="CD41" s="259" t="n"/>
      <c r="CE41" s="259" t="n"/>
      <c r="CF41" s="259" t="n"/>
      <c r="CG41" s="259" t="n"/>
      <c r="CH41" s="259" t="n"/>
      <c r="CI41" s="259" t="n"/>
      <c r="CJ41" s="259" t="n"/>
      <c r="CK41" s="259" t="n"/>
      <c r="CL41" s="259" t="n"/>
      <c r="CM41" s="259" t="n"/>
      <c r="CN41" s="259" t="n"/>
      <c r="CO41" s="259" t="n"/>
      <c r="CP41" s="259" t="n"/>
      <c r="CQ41" s="259" t="n"/>
      <c r="CR41" s="259" t="n"/>
      <c r="CS41" s="259" t="n"/>
      <c r="CT41" s="259" t="n"/>
      <c r="CU41" s="259" t="n"/>
      <c r="CV41" s="259" t="n"/>
      <c r="CW41" s="259" t="n"/>
      <c r="CX41" s="259" t="n"/>
      <c r="CY41" s="259" t="n"/>
      <c r="CZ41" s="259" t="n"/>
      <c r="DA41" s="259" t="n"/>
      <c r="DB41" s="259" t="n"/>
      <c r="DC41" s="259" t="n"/>
      <c r="DD41" s="259" t="n"/>
      <c r="DE41" s="259" t="n"/>
      <c r="DF41" s="259" t="n"/>
      <c r="DG41" s="259" t="n"/>
      <c r="DH41" s="268" t="n"/>
      <c r="DI41" s="259" t="n"/>
      <c r="DJ41" s="268" t="n"/>
      <c r="DK41" s="259" t="n"/>
      <c r="DL41" s="259" t="n"/>
      <c r="DM41" s="259" t="n"/>
      <c r="DN41" s="259" t="n"/>
      <c r="DO41" s="259" t="n"/>
      <c r="DP41" s="259" t="n"/>
      <c r="DQ41" s="259" t="n"/>
      <c r="DR41" s="259" t="n"/>
      <c r="DS41" s="259" t="n"/>
      <c r="DT41" s="259" t="n"/>
      <c r="DU41" s="259" t="n"/>
      <c r="DV41" s="259" t="n"/>
      <c r="DW41" s="259" t="n"/>
      <c r="DX41" s="259" t="n"/>
      <c r="DY41" s="259" t="n"/>
      <c r="DZ41" s="259" t="n"/>
      <c r="EA41" s="259" t="n"/>
      <c r="EB41" s="259" t="n"/>
      <c r="EC41" s="259" t="n"/>
      <c r="ED41" s="259" t="n"/>
      <c r="EE41" s="259" t="n"/>
      <c r="EF41" s="259" t="n"/>
      <c r="EG41" s="259" t="n"/>
      <c r="EH41" s="259" t="n"/>
      <c r="EI41" s="259" t="n"/>
      <c r="EJ41" s="259" t="n"/>
      <c r="EK41" s="259" t="n"/>
      <c r="EL41" s="259" t="n"/>
      <c r="EM41" s="259" t="n"/>
      <c r="EN41" s="259" t="n"/>
      <c r="EO41" s="259" t="n"/>
      <c r="EP41" s="259" t="n"/>
      <c r="EQ41" s="259" t="n"/>
      <c r="ER41" s="259" t="n"/>
      <c r="ES41" s="259" t="n"/>
      <c r="ET41" s="259" t="n"/>
      <c r="EU41" s="259" t="n"/>
      <c r="EV41" s="259" t="n"/>
      <c r="EW41" s="259" t="n"/>
      <c r="EX41" s="259" t="n"/>
      <c r="EY41" s="259" t="n"/>
      <c r="EZ41" s="259" t="n"/>
      <c r="FA41" s="259" t="n"/>
      <c r="FB41" s="259" t="n"/>
      <c r="FC41" s="259" t="n"/>
      <c r="FD41" s="259" t="n"/>
      <c r="FE41" s="259" t="n"/>
      <c r="FF41" s="259" t="n"/>
      <c r="FG41" s="259" t="n"/>
      <c r="FH41" s="259" t="n"/>
      <c r="FI41" s="259" t="n"/>
      <c r="FJ41" s="259" t="n"/>
      <c r="FK41" s="259" t="n"/>
      <c r="FL41" s="259" t="n"/>
      <c r="FM41" s="259" t="n"/>
      <c r="FN41" s="259" t="n"/>
      <c r="FO41" s="259" t="n"/>
      <c r="FP41" s="259" t="n"/>
      <c r="FQ41" s="259" t="n"/>
      <c r="FR41" s="259" t="n"/>
      <c r="FS41" s="259" t="n"/>
      <c r="FT41" s="259" t="n"/>
      <c r="FU41" s="259" t="n"/>
      <c r="FV41" s="259" t="n"/>
      <c r="FW41" s="259" t="n"/>
      <c r="FX41" s="259" t="n"/>
      <c r="FY41" s="259" t="n"/>
      <c r="FZ41" s="259" t="n"/>
      <c r="GA41" s="259" t="n"/>
      <c r="GB41" s="259" t="n"/>
      <c r="GC41" s="259" t="n"/>
      <c r="GD41" s="259" t="n"/>
      <c r="GE41" s="259" t="n"/>
      <c r="GF41" s="259" t="n"/>
      <c r="GG41" s="259" t="n"/>
      <c r="GH41" s="259" t="n"/>
      <c r="GI41" s="259" t="n"/>
      <c r="GJ41" s="261">
        <f>SUM(F41:GI41)</f>
        <v/>
      </c>
      <c r="GK41" s="262">
        <f>E41-GJ41</f>
        <v/>
      </c>
    </row>
    <row r="42" ht="18" customHeight="1">
      <c r="A42" s="137" t="n">
        <v>42</v>
      </c>
      <c r="B42" s="256" t="n">
        <v>44775</v>
      </c>
      <c r="C42" s="139" t="inlineStr">
        <is>
          <t>DIGIKEY-4500671268/4500674622</t>
        </is>
      </c>
      <c r="D42" s="240" t="n">
        <v>44728</v>
      </c>
      <c r="E42" s="257">
        <f>7.8+4.25</f>
        <v/>
      </c>
      <c r="F42" s="258" t="n"/>
      <c r="G42" s="259" t="n"/>
      <c r="H42" s="259" t="n"/>
      <c r="I42" s="259" t="n"/>
      <c r="J42" s="258" t="n"/>
      <c r="K42" s="259" t="n"/>
      <c r="L42" s="259" t="n"/>
      <c r="M42" s="259" t="n"/>
      <c r="N42" s="259" t="n"/>
      <c r="O42" s="260">
        <f>7.8+4.25</f>
        <v/>
      </c>
      <c r="P42" s="259" t="n"/>
      <c r="Q42" s="259" t="n"/>
      <c r="R42" s="259" t="n"/>
      <c r="S42" s="259" t="n"/>
      <c r="T42" s="259" t="n"/>
      <c r="U42" s="259" t="n"/>
      <c r="V42" s="259" t="n"/>
      <c r="W42" s="259" t="n"/>
      <c r="X42" s="259" t="n"/>
      <c r="Y42" s="259" t="n"/>
      <c r="Z42" s="259" t="n"/>
      <c r="AA42" s="259" t="n"/>
      <c r="AB42" s="259" t="n"/>
      <c r="AC42" s="259" t="n"/>
      <c r="AD42" s="259" t="n"/>
      <c r="AE42" s="259" t="n"/>
      <c r="AF42" s="259" t="n"/>
      <c r="AG42" s="259" t="n"/>
      <c r="AH42" s="259" t="n"/>
      <c r="AI42" s="259" t="n"/>
      <c r="AJ42" s="259" t="n"/>
      <c r="AK42" s="259" t="n"/>
      <c r="AL42" s="259" t="n"/>
      <c r="AM42" s="259" t="n"/>
      <c r="AN42" s="259" t="n"/>
      <c r="AO42" s="259" t="n"/>
      <c r="AP42" s="259" t="n"/>
      <c r="AQ42" s="259" t="n"/>
      <c r="AR42" s="259" t="n"/>
      <c r="AS42" s="259" t="n"/>
      <c r="AT42" s="259" t="n"/>
      <c r="AU42" s="259" t="n"/>
      <c r="AV42" s="259" t="n"/>
      <c r="AW42" s="259" t="n"/>
      <c r="AX42" s="259" t="n"/>
      <c r="AY42" s="259" t="n"/>
      <c r="AZ42" s="259" t="n"/>
      <c r="BA42" s="259" t="n"/>
      <c r="BB42" s="259" t="n"/>
      <c r="BC42" s="259" t="n"/>
      <c r="BD42" s="259" t="n"/>
      <c r="BE42" s="259" t="n"/>
      <c r="BF42" s="259" t="n"/>
      <c r="BG42" s="259" t="n"/>
      <c r="BH42" s="259" t="n"/>
      <c r="BI42" s="259" t="n"/>
      <c r="BJ42" s="268" t="n"/>
      <c r="BK42" s="259" t="n"/>
      <c r="BL42" s="259" t="n"/>
      <c r="BM42" s="259" t="n"/>
      <c r="BN42" s="259" t="n"/>
      <c r="BO42" s="259" t="n"/>
      <c r="BP42" s="259" t="n"/>
      <c r="BQ42" s="259" t="n"/>
      <c r="BR42" s="259" t="n"/>
      <c r="BS42" s="259" t="n"/>
      <c r="BT42" s="259" t="n"/>
      <c r="BU42" s="259" t="n"/>
      <c r="BV42" s="259" t="n"/>
      <c r="BW42" s="259" t="n"/>
      <c r="BX42" s="259" t="n"/>
      <c r="BY42" s="259" t="n"/>
      <c r="BZ42" s="259" t="n"/>
      <c r="CA42" s="259" t="n"/>
      <c r="CB42" s="259" t="n"/>
      <c r="CC42" s="259" t="n"/>
      <c r="CD42" s="259" t="n"/>
      <c r="CE42" s="259" t="n"/>
      <c r="CF42" s="259" t="n"/>
      <c r="CG42" s="259" t="n"/>
      <c r="CH42" s="259" t="n"/>
      <c r="CI42" s="259" t="n"/>
      <c r="CJ42" s="259" t="n"/>
      <c r="CK42" s="259" t="n"/>
      <c r="CL42" s="259" t="n"/>
      <c r="CM42" s="259" t="n"/>
      <c r="CN42" s="259" t="n"/>
      <c r="CO42" s="259" t="n"/>
      <c r="CP42" s="259" t="n"/>
      <c r="CQ42" s="259" t="n"/>
      <c r="CR42" s="259" t="n"/>
      <c r="CS42" s="259" t="n"/>
      <c r="CT42" s="259" t="n"/>
      <c r="CU42" s="259" t="n"/>
      <c r="CV42" s="259" t="n"/>
      <c r="CW42" s="259" t="n"/>
      <c r="CX42" s="259" t="n"/>
      <c r="CY42" s="259" t="n"/>
      <c r="CZ42" s="259" t="n"/>
      <c r="DA42" s="259" t="n"/>
      <c r="DB42" s="259" t="n"/>
      <c r="DC42" s="259" t="n"/>
      <c r="DD42" s="259" t="n"/>
      <c r="DE42" s="259" t="n"/>
      <c r="DF42" s="259" t="n"/>
      <c r="DG42" s="259" t="n"/>
      <c r="DH42" s="268" t="n"/>
      <c r="DI42" s="259" t="n"/>
      <c r="DJ42" s="268" t="n"/>
      <c r="DK42" s="259" t="n"/>
      <c r="DL42" s="259" t="n"/>
      <c r="DM42" s="259" t="n"/>
      <c r="DN42" s="259" t="n"/>
      <c r="DO42" s="259" t="n"/>
      <c r="DP42" s="259" t="n"/>
      <c r="DQ42" s="259" t="n"/>
      <c r="DR42" s="259" t="n"/>
      <c r="DS42" s="259" t="n"/>
      <c r="DT42" s="259" t="n"/>
      <c r="DU42" s="259" t="n"/>
      <c r="DV42" s="259" t="n"/>
      <c r="DW42" s="259" t="n"/>
      <c r="DX42" s="259" t="n"/>
      <c r="DY42" s="259" t="n"/>
      <c r="DZ42" s="259" t="n"/>
      <c r="EA42" s="259" t="n"/>
      <c r="EB42" s="259" t="n"/>
      <c r="EC42" s="259" t="n"/>
      <c r="ED42" s="259" t="n"/>
      <c r="EE42" s="259" t="n"/>
      <c r="EF42" s="259" t="n"/>
      <c r="EG42" s="259" t="n"/>
      <c r="EH42" s="259" t="n"/>
      <c r="EI42" s="259" t="n"/>
      <c r="EJ42" s="259" t="n"/>
      <c r="EK42" s="259" t="n"/>
      <c r="EL42" s="259" t="n"/>
      <c r="EM42" s="259" t="n"/>
      <c r="EN42" s="259" t="n"/>
      <c r="EO42" s="259" t="n"/>
      <c r="EP42" s="259" t="n"/>
      <c r="EQ42" s="259" t="n"/>
      <c r="ER42" s="259" t="n"/>
      <c r="ES42" s="259" t="n"/>
      <c r="ET42" s="259" t="n"/>
      <c r="EU42" s="259" t="n"/>
      <c r="EV42" s="259" t="n"/>
      <c r="EW42" s="259" t="n"/>
      <c r="EX42" s="259" t="n"/>
      <c r="EY42" s="259" t="n"/>
      <c r="EZ42" s="259" t="n"/>
      <c r="FA42" s="259" t="n"/>
      <c r="FB42" s="259" t="n"/>
      <c r="FC42" s="259" t="n"/>
      <c r="FD42" s="259" t="n"/>
      <c r="FE42" s="259" t="n"/>
      <c r="FF42" s="259" t="n"/>
      <c r="FG42" s="259" t="n"/>
      <c r="FH42" s="259" t="n"/>
      <c r="FI42" s="259" t="n"/>
      <c r="FJ42" s="259" t="n"/>
      <c r="FK42" s="259" t="n"/>
      <c r="FL42" s="259" t="n"/>
      <c r="FM42" s="259" t="n"/>
      <c r="FN42" s="259" t="n"/>
      <c r="FO42" s="259" t="n"/>
      <c r="FP42" s="259" t="n"/>
      <c r="FQ42" s="259" t="n"/>
      <c r="FR42" s="259" t="n"/>
      <c r="FS42" s="259" t="n"/>
      <c r="FT42" s="259" t="n"/>
      <c r="FU42" s="259" t="n"/>
      <c r="FV42" s="259" t="n"/>
      <c r="FW42" s="259" t="n"/>
      <c r="FX42" s="259" t="n"/>
      <c r="FY42" s="259" t="n"/>
      <c r="FZ42" s="259" t="n"/>
      <c r="GA42" s="259" t="n"/>
      <c r="GB42" s="259" t="n"/>
      <c r="GC42" s="259" t="n"/>
      <c r="GD42" s="259" t="n"/>
      <c r="GE42" s="259" t="n"/>
      <c r="GF42" s="259" t="n"/>
      <c r="GG42" s="259" t="n"/>
      <c r="GH42" s="259" t="n"/>
      <c r="GI42" s="259" t="n"/>
      <c r="GJ42" s="261">
        <f>SUM(F42:GI42)</f>
        <v/>
      </c>
      <c r="GK42" s="262">
        <f>E42-GJ42</f>
        <v/>
      </c>
    </row>
    <row r="43" ht="18" customHeight="1">
      <c r="A43" s="137" t="n">
        <v>43</v>
      </c>
      <c r="B43" s="256" t="n">
        <v>44775</v>
      </c>
      <c r="C43" s="139" t="inlineStr">
        <is>
          <t>DIGIKEY-4500672421</t>
        </is>
      </c>
      <c r="D43" s="240" t="n">
        <v>44740</v>
      </c>
      <c r="E43" s="257" t="n">
        <v>164.8</v>
      </c>
      <c r="F43" s="258" t="n"/>
      <c r="G43" s="259" t="n"/>
      <c r="H43" s="259" t="n"/>
      <c r="I43" s="259" t="n"/>
      <c r="J43" s="258" t="n"/>
      <c r="K43" s="259" t="n"/>
      <c r="L43" s="259" t="n"/>
      <c r="M43" s="259" t="n"/>
      <c r="N43" s="259" t="n"/>
      <c r="O43" s="259" t="n"/>
      <c r="P43" s="259" t="n"/>
      <c r="Q43" s="259" t="n"/>
      <c r="R43" s="259" t="n"/>
      <c r="S43" s="259" t="n"/>
      <c r="T43" s="259" t="n"/>
      <c r="U43" s="259" t="n"/>
      <c r="V43" s="259" t="n"/>
      <c r="W43" s="259" t="n"/>
      <c r="X43" s="259" t="n"/>
      <c r="Y43" s="259" t="n"/>
      <c r="Z43" s="259" t="n"/>
      <c r="AA43" s="259" t="n"/>
      <c r="AB43" s="259" t="n"/>
      <c r="AC43" s="259" t="n"/>
      <c r="AD43" s="259" t="n"/>
      <c r="AE43" s="259" t="n"/>
      <c r="AF43" s="259" t="n"/>
      <c r="AG43" s="259" t="n"/>
      <c r="AH43" s="259" t="n"/>
      <c r="AI43" s="259" t="n"/>
      <c r="AJ43" s="259" t="n"/>
      <c r="AK43" s="259" t="n"/>
      <c r="AL43" s="259" t="n"/>
      <c r="AM43" s="259" t="n"/>
      <c r="AN43" s="259" t="n"/>
      <c r="AO43" s="259" t="n"/>
      <c r="AP43" s="259" t="n"/>
      <c r="AQ43" s="259" t="n"/>
      <c r="AR43" s="259" t="n"/>
      <c r="AS43" s="259" t="n"/>
      <c r="AT43" s="259" t="n"/>
      <c r="AU43" s="259" t="n"/>
      <c r="AV43" s="260" t="n">
        <v>164.8</v>
      </c>
      <c r="AW43" s="259" t="n"/>
      <c r="AX43" s="259" t="n"/>
      <c r="AY43" s="259" t="n"/>
      <c r="AZ43" s="259" t="n"/>
      <c r="BA43" s="259" t="n"/>
      <c r="BB43" s="259" t="n"/>
      <c r="BC43" s="259" t="n"/>
      <c r="BD43" s="259" t="n"/>
      <c r="BE43" s="259" t="n"/>
      <c r="BF43" s="259" t="n"/>
      <c r="BG43" s="259" t="n"/>
      <c r="BH43" s="259" t="n"/>
      <c r="BI43" s="259" t="n"/>
      <c r="BJ43" s="268" t="n"/>
      <c r="BK43" s="259" t="n"/>
      <c r="BL43" s="259" t="n"/>
      <c r="BM43" s="259" t="n"/>
      <c r="BN43" s="259" t="n"/>
      <c r="BO43" s="259" t="n"/>
      <c r="BP43" s="259" t="n"/>
      <c r="BQ43" s="259" t="n"/>
      <c r="BR43" s="259" t="n"/>
      <c r="BS43" s="259" t="n"/>
      <c r="BT43" s="259" t="n"/>
      <c r="BU43" s="259" t="n"/>
      <c r="BV43" s="259" t="n"/>
      <c r="BW43" s="259" t="n"/>
      <c r="BX43" s="259" t="n"/>
      <c r="BY43" s="259" t="n"/>
      <c r="BZ43" s="259" t="n"/>
      <c r="CA43" s="259" t="n"/>
      <c r="CB43" s="259" t="n"/>
      <c r="CC43" s="259" t="n"/>
      <c r="CD43" s="259" t="n"/>
      <c r="CE43" s="259" t="n"/>
      <c r="CF43" s="259" t="n"/>
      <c r="CG43" s="259" t="n"/>
      <c r="CH43" s="259" t="n"/>
      <c r="CI43" s="259" t="n"/>
      <c r="CJ43" s="259" t="n"/>
      <c r="CK43" s="259" t="n"/>
      <c r="CL43" s="259" t="n"/>
      <c r="CM43" s="259" t="n"/>
      <c r="CN43" s="259" t="n"/>
      <c r="CO43" s="259" t="n"/>
      <c r="CP43" s="259" t="n"/>
      <c r="CQ43" s="259" t="n"/>
      <c r="CR43" s="259" t="n"/>
      <c r="CS43" s="259" t="n"/>
      <c r="CT43" s="259" t="n"/>
      <c r="CU43" s="259" t="n"/>
      <c r="CV43" s="259" t="n"/>
      <c r="CW43" s="259" t="n"/>
      <c r="CX43" s="259" t="n"/>
      <c r="CY43" s="259" t="n"/>
      <c r="CZ43" s="259" t="n"/>
      <c r="DA43" s="259" t="n"/>
      <c r="DB43" s="259" t="n"/>
      <c r="DC43" s="259" t="n"/>
      <c r="DD43" s="259" t="n"/>
      <c r="DE43" s="259" t="n"/>
      <c r="DF43" s="259" t="n"/>
      <c r="DG43" s="259" t="n"/>
      <c r="DH43" s="268" t="n"/>
      <c r="DI43" s="259" t="n"/>
      <c r="DJ43" s="268" t="n"/>
      <c r="DK43" s="259" t="n"/>
      <c r="DL43" s="259" t="n"/>
      <c r="DM43" s="259" t="n"/>
      <c r="DN43" s="259" t="n"/>
      <c r="DO43" s="259" t="n"/>
      <c r="DP43" s="259" t="n"/>
      <c r="DQ43" s="259" t="n"/>
      <c r="DR43" s="259" t="n"/>
      <c r="DS43" s="259" t="n"/>
      <c r="DT43" s="259" t="n"/>
      <c r="DU43" s="259" t="n"/>
      <c r="DV43" s="259" t="n"/>
      <c r="DW43" s="259" t="n"/>
      <c r="DX43" s="259" t="n"/>
      <c r="DY43" s="259" t="n"/>
      <c r="DZ43" s="259" t="n"/>
      <c r="EA43" s="259" t="n"/>
      <c r="EB43" s="259" t="n"/>
      <c r="EC43" s="259" t="n"/>
      <c r="ED43" s="259" t="n"/>
      <c r="EE43" s="259" t="n"/>
      <c r="EF43" s="259" t="n"/>
      <c r="EG43" s="259" t="n"/>
      <c r="EH43" s="259" t="n"/>
      <c r="EI43" s="259" t="n"/>
      <c r="EJ43" s="259" t="n"/>
      <c r="EK43" s="259" t="n"/>
      <c r="EL43" s="259" t="n"/>
      <c r="EM43" s="259" t="n"/>
      <c r="EN43" s="259" t="n"/>
      <c r="EO43" s="259" t="n"/>
      <c r="EP43" s="259" t="n"/>
      <c r="EQ43" s="259" t="n"/>
      <c r="ER43" s="259" t="n"/>
      <c r="ES43" s="259" t="n"/>
      <c r="ET43" s="259" t="n"/>
      <c r="EU43" s="259" t="n"/>
      <c r="EV43" s="259" t="n"/>
      <c r="EW43" s="259" t="n"/>
      <c r="EX43" s="259" t="n"/>
      <c r="EY43" s="259" t="n"/>
      <c r="EZ43" s="259" t="n"/>
      <c r="FA43" s="259" t="n"/>
      <c r="FB43" s="259" t="n"/>
      <c r="FC43" s="259" t="n"/>
      <c r="FD43" s="259" t="n"/>
      <c r="FE43" s="259" t="n"/>
      <c r="FF43" s="259" t="n"/>
      <c r="FG43" s="259" t="n"/>
      <c r="FH43" s="259" t="n"/>
      <c r="FI43" s="259" t="n"/>
      <c r="FJ43" s="259" t="n"/>
      <c r="FK43" s="259" t="n"/>
      <c r="FL43" s="259" t="n"/>
      <c r="FM43" s="259" t="n"/>
      <c r="FN43" s="259" t="n"/>
      <c r="FO43" s="259" t="n"/>
      <c r="FP43" s="259" t="n"/>
      <c r="FQ43" s="259" t="n"/>
      <c r="FR43" s="259" t="n"/>
      <c r="FS43" s="259" t="n"/>
      <c r="FT43" s="259" t="n"/>
      <c r="FU43" s="259" t="n"/>
      <c r="FV43" s="259" t="n"/>
      <c r="FW43" s="259" t="n"/>
      <c r="FX43" s="259" t="n"/>
      <c r="FY43" s="259" t="n"/>
      <c r="FZ43" s="259" t="n"/>
      <c r="GA43" s="259" t="n"/>
      <c r="GB43" s="259" t="n"/>
      <c r="GC43" s="259" t="n"/>
      <c r="GD43" s="259" t="n"/>
      <c r="GE43" s="259" t="n"/>
      <c r="GF43" s="259" t="n"/>
      <c r="GG43" s="259" t="n"/>
      <c r="GH43" s="259" t="n"/>
      <c r="GI43" s="259" t="n"/>
      <c r="GJ43" s="261">
        <f>SUM(F43:GI43)</f>
        <v/>
      </c>
      <c r="GK43" s="262">
        <f>E43-GJ43</f>
        <v/>
      </c>
    </row>
    <row r="44" ht="18" customHeight="1">
      <c r="A44" s="137" t="n">
        <v>44</v>
      </c>
      <c r="B44" s="256" t="n">
        <v>44775</v>
      </c>
      <c r="C44" s="139" t="inlineStr">
        <is>
          <t>DIGIKEY-4500672497/4500672760</t>
        </is>
      </c>
      <c r="D44" s="240" t="n">
        <v>44736</v>
      </c>
      <c r="E44" s="257">
        <f>2.62+10.85</f>
        <v/>
      </c>
      <c r="F44" s="258" t="n"/>
      <c r="G44" s="259" t="n"/>
      <c r="H44" s="259" t="n"/>
      <c r="I44" s="259" t="n"/>
      <c r="J44" s="258" t="n"/>
      <c r="K44" s="259" t="n"/>
      <c r="L44" s="259" t="n"/>
      <c r="M44" s="259" t="n"/>
      <c r="N44" s="259" t="n"/>
      <c r="O44" s="259" t="n"/>
      <c r="P44" s="259" t="n"/>
      <c r="Q44" s="259" t="n"/>
      <c r="R44" s="259" t="n"/>
      <c r="S44" s="259" t="n"/>
      <c r="T44" s="259" t="n"/>
      <c r="U44" s="259" t="n"/>
      <c r="V44" s="259" t="n"/>
      <c r="W44" s="259" t="n"/>
      <c r="X44" s="259" t="n"/>
      <c r="Y44" s="259" t="n"/>
      <c r="Z44" s="259" t="n"/>
      <c r="AA44" s="259" t="n"/>
      <c r="AB44" s="259" t="n"/>
      <c r="AC44" s="259" t="n"/>
      <c r="AD44" s="259" t="n"/>
      <c r="AE44" s="259" t="n"/>
      <c r="AF44" s="259" t="n"/>
      <c r="AG44" s="259" t="n"/>
      <c r="AH44" s="259" t="n"/>
      <c r="AI44" s="260">
        <f>2.62+10.85</f>
        <v/>
      </c>
      <c r="AJ44" s="259" t="n"/>
      <c r="AK44" s="259" t="n"/>
      <c r="AL44" s="259" t="n"/>
      <c r="AM44" s="259" t="n"/>
      <c r="AN44" s="259" t="n"/>
      <c r="AO44" s="259" t="n"/>
      <c r="AP44" s="259" t="n"/>
      <c r="AQ44" s="259" t="n"/>
      <c r="AR44" s="259" t="n"/>
      <c r="AS44" s="259" t="n"/>
      <c r="AT44" s="259" t="n"/>
      <c r="AU44" s="259" t="n"/>
      <c r="AV44" s="259" t="n"/>
      <c r="AW44" s="259" t="n"/>
      <c r="AX44" s="259" t="n"/>
      <c r="AY44" s="259" t="n"/>
      <c r="AZ44" s="259" t="n"/>
      <c r="BA44" s="259" t="n"/>
      <c r="BB44" s="259" t="n"/>
      <c r="BC44" s="259" t="n"/>
      <c r="BD44" s="259" t="n"/>
      <c r="BE44" s="259" t="n"/>
      <c r="BF44" s="259" t="n"/>
      <c r="BG44" s="259" t="n"/>
      <c r="BH44" s="259" t="n"/>
      <c r="BI44" s="259" t="n"/>
      <c r="BJ44" s="268" t="n"/>
      <c r="BK44" s="259" t="n"/>
      <c r="BL44" s="259" t="n"/>
      <c r="BM44" s="259" t="n"/>
      <c r="BN44" s="259" t="n"/>
      <c r="BO44" s="259" t="n"/>
      <c r="BP44" s="259" t="n"/>
      <c r="BQ44" s="259" t="n"/>
      <c r="BR44" s="259" t="n"/>
      <c r="BS44" s="259" t="n"/>
      <c r="BT44" s="259" t="n"/>
      <c r="BU44" s="259" t="n"/>
      <c r="BV44" s="259" t="n"/>
      <c r="BW44" s="259" t="n"/>
      <c r="BX44" s="259" t="n"/>
      <c r="BY44" s="259" t="n"/>
      <c r="BZ44" s="259" t="n"/>
      <c r="CA44" s="259" t="n"/>
      <c r="CB44" s="259" t="n"/>
      <c r="CC44" s="259" t="n"/>
      <c r="CD44" s="259" t="n"/>
      <c r="CE44" s="259" t="n"/>
      <c r="CF44" s="259" t="n"/>
      <c r="CG44" s="259" t="n"/>
      <c r="CH44" s="259" t="n"/>
      <c r="CI44" s="259" t="n"/>
      <c r="CJ44" s="259" t="n"/>
      <c r="CK44" s="259" t="n"/>
      <c r="CL44" s="259" t="n"/>
      <c r="CM44" s="259" t="n"/>
      <c r="CN44" s="259" t="n"/>
      <c r="CO44" s="259" t="n"/>
      <c r="CP44" s="259" t="n"/>
      <c r="CQ44" s="259" t="n"/>
      <c r="CR44" s="259" t="n"/>
      <c r="CS44" s="259" t="n"/>
      <c r="CT44" s="259" t="n"/>
      <c r="CU44" s="259" t="n"/>
      <c r="CV44" s="259" t="n"/>
      <c r="CW44" s="259" t="n"/>
      <c r="CX44" s="259" t="n"/>
      <c r="CY44" s="259" t="n"/>
      <c r="CZ44" s="259" t="n"/>
      <c r="DA44" s="259" t="n"/>
      <c r="DB44" s="259" t="n"/>
      <c r="DC44" s="259" t="n"/>
      <c r="DD44" s="259" t="n"/>
      <c r="DE44" s="259" t="n"/>
      <c r="DF44" s="259" t="n"/>
      <c r="DG44" s="259" t="n"/>
      <c r="DH44" s="268" t="n"/>
      <c r="DI44" s="259" t="n"/>
      <c r="DJ44" s="268" t="n"/>
      <c r="DK44" s="259" t="n"/>
      <c r="DL44" s="259" t="n"/>
      <c r="DM44" s="259" t="n"/>
      <c r="DN44" s="259" t="n"/>
      <c r="DO44" s="259" t="n"/>
      <c r="DP44" s="259" t="n"/>
      <c r="DQ44" s="259" t="n"/>
      <c r="DR44" s="259" t="n"/>
      <c r="DS44" s="259" t="n"/>
      <c r="DT44" s="259" t="n"/>
      <c r="DU44" s="259" t="n"/>
      <c r="DV44" s="259" t="n"/>
      <c r="DW44" s="259" t="n"/>
      <c r="DX44" s="259" t="n"/>
      <c r="DY44" s="259" t="n"/>
      <c r="DZ44" s="259" t="n"/>
      <c r="EA44" s="259" t="n"/>
      <c r="EB44" s="259" t="n"/>
      <c r="EC44" s="259" t="n"/>
      <c r="ED44" s="259" t="n"/>
      <c r="EE44" s="259" t="n"/>
      <c r="EF44" s="259" t="n"/>
      <c r="EG44" s="259" t="n"/>
      <c r="EH44" s="259" t="n"/>
      <c r="EI44" s="259" t="n"/>
      <c r="EJ44" s="259" t="n"/>
      <c r="EK44" s="259" t="n"/>
      <c r="EL44" s="259" t="n"/>
      <c r="EM44" s="259" t="n"/>
      <c r="EN44" s="259" t="n"/>
      <c r="EO44" s="259" t="n"/>
      <c r="EP44" s="259" t="n"/>
      <c r="EQ44" s="259" t="n"/>
      <c r="ER44" s="259" t="n"/>
      <c r="ES44" s="259" t="n"/>
      <c r="ET44" s="259" t="n"/>
      <c r="EU44" s="259" t="n"/>
      <c r="EV44" s="259" t="n"/>
      <c r="EW44" s="259" t="n"/>
      <c r="EX44" s="259" t="n"/>
      <c r="EY44" s="259" t="n"/>
      <c r="EZ44" s="259" t="n"/>
      <c r="FA44" s="259" t="n"/>
      <c r="FB44" s="259" t="n"/>
      <c r="FC44" s="259" t="n"/>
      <c r="FD44" s="259" t="n"/>
      <c r="FE44" s="259" t="n"/>
      <c r="FF44" s="259" t="n"/>
      <c r="FG44" s="259" t="n"/>
      <c r="FH44" s="259" t="n"/>
      <c r="FI44" s="259" t="n"/>
      <c r="FJ44" s="259" t="n"/>
      <c r="FK44" s="259" t="n"/>
      <c r="FL44" s="259" t="n"/>
      <c r="FM44" s="259" t="n"/>
      <c r="FN44" s="259" t="n"/>
      <c r="FO44" s="259" t="n"/>
      <c r="FP44" s="259" t="n"/>
      <c r="FQ44" s="259" t="n"/>
      <c r="FR44" s="259" t="n"/>
      <c r="FS44" s="259" t="n"/>
      <c r="FT44" s="259" t="n"/>
      <c r="FU44" s="259" t="n"/>
      <c r="FV44" s="259" t="n"/>
      <c r="FW44" s="259" t="n"/>
      <c r="FX44" s="259" t="n"/>
      <c r="FY44" s="259" t="n"/>
      <c r="FZ44" s="259" t="n"/>
      <c r="GA44" s="259" t="n"/>
      <c r="GB44" s="259" t="n"/>
      <c r="GC44" s="259" t="n"/>
      <c r="GD44" s="259" t="n"/>
      <c r="GE44" s="259" t="n"/>
      <c r="GF44" s="259" t="n"/>
      <c r="GG44" s="259" t="n"/>
      <c r="GH44" s="259" t="n"/>
      <c r="GI44" s="259" t="n"/>
      <c r="GJ44" s="261">
        <f>SUM(F44:GI44)</f>
        <v/>
      </c>
      <c r="GK44" s="262">
        <f>E44-GJ44</f>
        <v/>
      </c>
    </row>
    <row r="45" ht="18" customHeight="1">
      <c r="A45" s="137" t="n">
        <v>45</v>
      </c>
      <c r="B45" s="256" t="n">
        <v>44775</v>
      </c>
      <c r="C45" s="139" t="inlineStr">
        <is>
          <t>DIGIKEY-4500673010</t>
        </is>
      </c>
      <c r="D45" s="240" t="n">
        <v>44740</v>
      </c>
      <c r="E45" s="257" t="n">
        <v>92.27</v>
      </c>
      <c r="F45" s="258" t="n"/>
      <c r="G45" s="259" t="n"/>
      <c r="H45" s="259" t="n"/>
      <c r="I45" s="259" t="n"/>
      <c r="J45" s="258" t="n"/>
      <c r="K45" s="259" t="n"/>
      <c r="L45" s="259" t="n"/>
      <c r="M45" s="259" t="n"/>
      <c r="N45" s="259" t="n"/>
      <c r="O45" s="259" t="n"/>
      <c r="P45" s="259" t="n"/>
      <c r="Q45" s="259" t="n"/>
      <c r="R45" s="259" t="n"/>
      <c r="S45" s="259" t="n"/>
      <c r="T45" s="259" t="n"/>
      <c r="U45" s="259" t="n"/>
      <c r="V45" s="259" t="n"/>
      <c r="W45" s="259" t="n"/>
      <c r="X45" s="259" t="n"/>
      <c r="Y45" s="259" t="n"/>
      <c r="Z45" s="259" t="n"/>
      <c r="AA45" s="259" t="n"/>
      <c r="AB45" s="259" t="n"/>
      <c r="AC45" s="259" t="n"/>
      <c r="AD45" s="259" t="n"/>
      <c r="AE45" s="259" t="n"/>
      <c r="AF45" s="259" t="n"/>
      <c r="AG45" s="259" t="n"/>
      <c r="AH45" s="259" t="n"/>
      <c r="AI45" s="259" t="n"/>
      <c r="AJ45" s="259" t="n"/>
      <c r="AK45" s="259" t="n"/>
      <c r="AL45" s="259" t="n"/>
      <c r="AM45" s="259" t="n"/>
      <c r="AN45" s="259" t="n"/>
      <c r="AO45" s="259" t="n"/>
      <c r="AP45" s="259" t="n"/>
      <c r="AQ45" s="259" t="n"/>
      <c r="AR45" s="259" t="n"/>
      <c r="AS45" s="259" t="n"/>
      <c r="AT45" s="259" t="n"/>
      <c r="AU45" s="259" t="n"/>
      <c r="AV45" s="259" t="n"/>
      <c r="AW45" s="259" t="n"/>
      <c r="AX45" s="259" t="n"/>
      <c r="AY45" s="259" t="n"/>
      <c r="AZ45" s="259" t="n"/>
      <c r="BA45" s="259" t="n"/>
      <c r="BB45" s="259" t="n"/>
      <c r="BC45" s="259" t="n"/>
      <c r="BD45" s="259" t="n"/>
      <c r="BE45" s="259" t="n"/>
      <c r="BF45" s="259" t="n"/>
      <c r="BG45" s="259" t="n"/>
      <c r="BH45" s="259" t="n"/>
      <c r="BI45" s="259" t="n"/>
      <c r="BJ45" s="268" t="n"/>
      <c r="BK45" s="259" t="n"/>
      <c r="BL45" s="259" t="n"/>
      <c r="BM45" s="259" t="n"/>
      <c r="BN45" s="259" t="n"/>
      <c r="BO45" s="259" t="n"/>
      <c r="BP45" s="259" t="n"/>
      <c r="BQ45" s="259" t="n"/>
      <c r="BR45" s="259" t="n"/>
      <c r="BS45" s="259" t="n"/>
      <c r="BT45" s="259" t="n"/>
      <c r="BU45" s="259" t="n"/>
      <c r="BV45" s="259" t="n"/>
      <c r="BW45" s="259" t="n"/>
      <c r="BX45" s="259" t="n"/>
      <c r="BY45" s="259" t="n"/>
      <c r="BZ45" s="259" t="n"/>
      <c r="CA45" s="259" t="n"/>
      <c r="CB45" s="259" t="n"/>
      <c r="CC45" s="259" t="n"/>
      <c r="CD45" s="259" t="n"/>
      <c r="CE45" s="259" t="n"/>
      <c r="CF45" s="259" t="n"/>
      <c r="CG45" s="259" t="n"/>
      <c r="CH45" s="259" t="n"/>
      <c r="CI45" s="259" t="n"/>
      <c r="CJ45" s="259" t="n"/>
      <c r="CK45" s="259" t="n"/>
      <c r="CL45" s="259" t="n"/>
      <c r="CM45" s="259" t="n"/>
      <c r="CN45" s="259" t="n"/>
      <c r="CO45" s="259" t="n"/>
      <c r="CP45" s="259" t="n"/>
      <c r="CQ45" s="259" t="n"/>
      <c r="CR45" s="259" t="n"/>
      <c r="CS45" s="259" t="n"/>
      <c r="CT45" s="259" t="n"/>
      <c r="CU45" s="259" t="n"/>
      <c r="CV45" s="259" t="n"/>
      <c r="CW45" s="259" t="n"/>
      <c r="CX45" s="259" t="n"/>
      <c r="CY45" s="259" t="n"/>
      <c r="CZ45" s="259" t="n"/>
      <c r="DA45" s="259" t="n"/>
      <c r="DB45" s="259" t="n"/>
      <c r="DC45" s="259" t="n"/>
      <c r="DD45" s="259" t="n"/>
      <c r="DE45" s="259" t="n"/>
      <c r="DF45" s="259" t="n"/>
      <c r="DG45" s="259" t="n"/>
      <c r="DH45" s="268" t="n"/>
      <c r="DI45" s="259" t="n"/>
      <c r="DJ45" s="268" t="n"/>
      <c r="DK45" s="259" t="n"/>
      <c r="DL45" s="259" t="n"/>
      <c r="DM45" s="259" t="n"/>
      <c r="DN45" s="259" t="n"/>
      <c r="DO45" s="259" t="n"/>
      <c r="DP45" s="259" t="n"/>
      <c r="DQ45" s="259" t="n"/>
      <c r="DR45" s="259" t="n"/>
      <c r="DS45" s="259" t="n"/>
      <c r="DT45" s="259" t="n"/>
      <c r="DU45" s="259" t="n"/>
      <c r="DV45" s="259" t="n"/>
      <c r="DW45" s="259" t="n"/>
      <c r="DX45" s="259" t="n"/>
      <c r="DY45" s="259" t="n"/>
      <c r="DZ45" s="259" t="n"/>
      <c r="EA45" s="259" t="n"/>
      <c r="EB45" s="259" t="n"/>
      <c r="EC45" s="259" t="n"/>
      <c r="ED45" s="259" t="n"/>
      <c r="EE45" s="259" t="n"/>
      <c r="EF45" s="259" t="n"/>
      <c r="EG45" s="259" t="n"/>
      <c r="EH45" s="259" t="n"/>
      <c r="EI45" s="259" t="n"/>
      <c r="EJ45" s="259" t="n"/>
      <c r="EK45" s="259" t="n"/>
      <c r="EL45" s="259" t="n"/>
      <c r="EM45" s="259" t="n"/>
      <c r="EN45" s="259" t="n"/>
      <c r="EO45" s="260" t="n">
        <v>92.27</v>
      </c>
      <c r="EP45" s="259" t="n"/>
      <c r="EQ45" s="259" t="n"/>
      <c r="ER45" s="259" t="n"/>
      <c r="ES45" s="259" t="n"/>
      <c r="ET45" s="259" t="n"/>
      <c r="EU45" s="259" t="n"/>
      <c r="EV45" s="259" t="n"/>
      <c r="EW45" s="259" t="n"/>
      <c r="EX45" s="259" t="n"/>
      <c r="EY45" s="259" t="n"/>
      <c r="EZ45" s="259" t="n"/>
      <c r="FA45" s="259" t="n"/>
      <c r="FB45" s="259" t="n"/>
      <c r="FC45" s="259" t="n"/>
      <c r="FD45" s="259" t="n"/>
      <c r="FE45" s="259" t="n"/>
      <c r="FF45" s="259" t="n"/>
      <c r="FG45" s="259" t="n"/>
      <c r="FH45" s="259" t="n"/>
      <c r="FI45" s="259" t="n"/>
      <c r="FJ45" s="259" t="n"/>
      <c r="FK45" s="259" t="n"/>
      <c r="FL45" s="259" t="n"/>
      <c r="FM45" s="259" t="n"/>
      <c r="FN45" s="259" t="n"/>
      <c r="FO45" s="259" t="n"/>
      <c r="FP45" s="259" t="n"/>
      <c r="FQ45" s="259" t="n"/>
      <c r="FR45" s="259" t="n"/>
      <c r="FS45" s="259" t="n"/>
      <c r="FT45" s="259" t="n"/>
      <c r="FU45" s="259" t="n"/>
      <c r="FV45" s="259" t="n"/>
      <c r="FW45" s="259" t="n"/>
      <c r="FX45" s="259" t="n"/>
      <c r="FY45" s="259" t="n"/>
      <c r="FZ45" s="259" t="n"/>
      <c r="GA45" s="259" t="n"/>
      <c r="GB45" s="259" t="n"/>
      <c r="GC45" s="259" t="n"/>
      <c r="GD45" s="259" t="n"/>
      <c r="GE45" s="259" t="n"/>
      <c r="GF45" s="259" t="n"/>
      <c r="GG45" s="259" t="n"/>
      <c r="GH45" s="259" t="n"/>
      <c r="GI45" s="259" t="n"/>
      <c r="GJ45" s="261">
        <f>SUM(F45:GI45)</f>
        <v/>
      </c>
      <c r="GK45" s="262">
        <f>E45-GJ45</f>
        <v/>
      </c>
    </row>
    <row r="46" ht="30" customHeight="1">
      <c r="A46" s="137" t="n">
        <v>46</v>
      </c>
      <c r="B46" s="256" t="n">
        <v>44775</v>
      </c>
      <c r="C46" s="146" t="inlineStr">
        <is>
          <t>DIGIKEY-4500673434/4500673729/
4500674430</t>
        </is>
      </c>
      <c r="D46" s="240" t="n">
        <v>44740</v>
      </c>
      <c r="E46" s="257">
        <f>1.04+0.38+0.64</f>
        <v/>
      </c>
      <c r="F46" s="258" t="n"/>
      <c r="G46" s="259" t="n"/>
      <c r="H46" s="259" t="n"/>
      <c r="I46" s="259" t="n"/>
      <c r="J46" s="258" t="n"/>
      <c r="K46" s="259" t="n"/>
      <c r="L46" s="259" t="n"/>
      <c r="M46" s="259" t="n"/>
      <c r="N46" s="259" t="n"/>
      <c r="O46" s="259" t="n"/>
      <c r="P46" s="259" t="n"/>
      <c r="Q46" s="259" t="n"/>
      <c r="R46" s="259" t="n"/>
      <c r="S46" s="259" t="n"/>
      <c r="T46" s="259" t="n"/>
      <c r="U46" s="259" t="n"/>
      <c r="V46" s="259" t="n"/>
      <c r="W46" s="259" t="n"/>
      <c r="X46" s="259" t="n"/>
      <c r="Y46" s="259" t="n"/>
      <c r="Z46" s="259" t="n"/>
      <c r="AA46" s="259" t="n"/>
      <c r="AB46" s="259" t="n"/>
      <c r="AC46" s="259" t="n"/>
      <c r="AD46" s="259" t="n"/>
      <c r="AE46" s="260">
        <f>1.04+0.38+0.64</f>
        <v/>
      </c>
      <c r="AF46" s="259" t="n"/>
      <c r="AG46" s="259" t="n"/>
      <c r="AH46" s="259" t="n"/>
      <c r="AI46" s="259" t="n"/>
      <c r="AJ46" s="259" t="n"/>
      <c r="AK46" s="259" t="n"/>
      <c r="AL46" s="259" t="n"/>
      <c r="AM46" s="259" t="n"/>
      <c r="AN46" s="259" t="n"/>
      <c r="AO46" s="259" t="n"/>
      <c r="AP46" s="259" t="n"/>
      <c r="AQ46" s="259" t="n"/>
      <c r="AR46" s="259" t="n"/>
      <c r="AS46" s="259" t="n"/>
      <c r="AT46" s="259" t="n"/>
      <c r="AU46" s="259" t="n"/>
      <c r="AV46" s="259" t="n"/>
      <c r="AW46" s="259" t="n"/>
      <c r="AX46" s="259" t="n"/>
      <c r="AY46" s="259" t="n"/>
      <c r="AZ46" s="259" t="n"/>
      <c r="BA46" s="259" t="n"/>
      <c r="BB46" s="259" t="n"/>
      <c r="BC46" s="259" t="n"/>
      <c r="BD46" s="259" t="n"/>
      <c r="BE46" s="259" t="n"/>
      <c r="BF46" s="259" t="n"/>
      <c r="BG46" s="259" t="n"/>
      <c r="BH46" s="259" t="n"/>
      <c r="BI46" s="259" t="n"/>
      <c r="BJ46" s="268" t="n"/>
      <c r="BK46" s="259" t="n"/>
      <c r="BL46" s="259" t="n"/>
      <c r="BM46" s="259" t="n"/>
      <c r="BN46" s="259" t="n"/>
      <c r="BO46" s="259" t="n"/>
      <c r="BP46" s="259" t="n"/>
      <c r="BQ46" s="259" t="n"/>
      <c r="BR46" s="259" t="n"/>
      <c r="BS46" s="259" t="n"/>
      <c r="BT46" s="259" t="n"/>
      <c r="BU46" s="259" t="n"/>
      <c r="BV46" s="259" t="n"/>
      <c r="BW46" s="259" t="n"/>
      <c r="BX46" s="259" t="n"/>
      <c r="BY46" s="259" t="n"/>
      <c r="BZ46" s="259" t="n"/>
      <c r="CA46" s="259" t="n"/>
      <c r="CB46" s="259" t="n"/>
      <c r="CC46" s="259" t="n"/>
      <c r="CD46" s="259" t="n"/>
      <c r="CE46" s="259" t="n"/>
      <c r="CF46" s="259" t="n"/>
      <c r="CG46" s="259" t="n"/>
      <c r="CH46" s="259" t="n"/>
      <c r="CI46" s="259" t="n"/>
      <c r="CJ46" s="259" t="n"/>
      <c r="CK46" s="259" t="n"/>
      <c r="CL46" s="259" t="n"/>
      <c r="CM46" s="259" t="n"/>
      <c r="CN46" s="259" t="n"/>
      <c r="CO46" s="259" t="n"/>
      <c r="CP46" s="259" t="n"/>
      <c r="CQ46" s="259" t="n"/>
      <c r="CR46" s="259" t="n"/>
      <c r="CS46" s="259" t="n"/>
      <c r="CT46" s="259" t="n"/>
      <c r="CU46" s="259" t="n"/>
      <c r="CV46" s="259" t="n"/>
      <c r="CW46" s="259" t="n"/>
      <c r="CX46" s="259" t="n"/>
      <c r="CY46" s="259" t="n"/>
      <c r="CZ46" s="259" t="n"/>
      <c r="DA46" s="259" t="n"/>
      <c r="DB46" s="259" t="n"/>
      <c r="DC46" s="259" t="n"/>
      <c r="DD46" s="259" t="n"/>
      <c r="DE46" s="259" t="n"/>
      <c r="DF46" s="259" t="n"/>
      <c r="DG46" s="259" t="n"/>
      <c r="DH46" s="268" t="n"/>
      <c r="DI46" s="259" t="n"/>
      <c r="DJ46" s="268" t="n"/>
      <c r="DK46" s="259" t="n"/>
      <c r="DL46" s="259" t="n"/>
      <c r="DM46" s="259" t="n"/>
      <c r="DN46" s="259" t="n"/>
      <c r="DO46" s="259" t="n"/>
      <c r="DP46" s="259" t="n"/>
      <c r="DQ46" s="259" t="n"/>
      <c r="DR46" s="259" t="n"/>
      <c r="DS46" s="259" t="n"/>
      <c r="DT46" s="259" t="n"/>
      <c r="DU46" s="259" t="n"/>
      <c r="DV46" s="259" t="n"/>
      <c r="DW46" s="259" t="n"/>
      <c r="DX46" s="259" t="n"/>
      <c r="DY46" s="259" t="n"/>
      <c r="DZ46" s="259" t="n"/>
      <c r="EA46" s="259" t="n"/>
      <c r="EB46" s="259" t="n"/>
      <c r="EC46" s="259" t="n"/>
      <c r="ED46" s="259" t="n"/>
      <c r="EE46" s="259" t="n"/>
      <c r="EF46" s="259" t="n"/>
      <c r="EG46" s="259" t="n"/>
      <c r="EH46" s="259" t="n"/>
      <c r="EI46" s="259" t="n"/>
      <c r="EJ46" s="259" t="n"/>
      <c r="EK46" s="259" t="n"/>
      <c r="EL46" s="259" t="n"/>
      <c r="EM46" s="259" t="n"/>
      <c r="EN46" s="259" t="n"/>
      <c r="EO46" s="259" t="n"/>
      <c r="EP46" s="259" t="n"/>
      <c r="EQ46" s="259" t="n"/>
      <c r="ER46" s="259" t="n"/>
      <c r="ES46" s="259" t="n"/>
      <c r="ET46" s="259" t="n"/>
      <c r="EU46" s="259" t="n"/>
      <c r="EV46" s="259" t="n"/>
      <c r="EW46" s="259" t="n"/>
      <c r="EX46" s="259" t="n"/>
      <c r="EY46" s="259" t="n"/>
      <c r="EZ46" s="259" t="n"/>
      <c r="FA46" s="259" t="n"/>
      <c r="FB46" s="259" t="n"/>
      <c r="FC46" s="259" t="n"/>
      <c r="FD46" s="259" t="n"/>
      <c r="FE46" s="259" t="n"/>
      <c r="FF46" s="259" t="n"/>
      <c r="FG46" s="259" t="n"/>
      <c r="FH46" s="259" t="n"/>
      <c r="FI46" s="259" t="n"/>
      <c r="FJ46" s="259" t="n"/>
      <c r="FK46" s="259" t="n"/>
      <c r="FL46" s="259" t="n"/>
      <c r="FM46" s="259" t="n"/>
      <c r="FN46" s="259" t="n"/>
      <c r="FO46" s="259" t="n"/>
      <c r="FP46" s="259" t="n"/>
      <c r="FQ46" s="259" t="n"/>
      <c r="FR46" s="259" t="n"/>
      <c r="FS46" s="259" t="n"/>
      <c r="FT46" s="259" t="n"/>
      <c r="FU46" s="259" t="n"/>
      <c r="FV46" s="259" t="n"/>
      <c r="FW46" s="259" t="n"/>
      <c r="FX46" s="259" t="n"/>
      <c r="FY46" s="259" t="n"/>
      <c r="FZ46" s="259" t="n"/>
      <c r="GA46" s="259" t="n"/>
      <c r="GB46" s="259" t="n"/>
      <c r="GC46" s="259" t="n"/>
      <c r="GD46" s="259" t="n"/>
      <c r="GE46" s="259" t="n"/>
      <c r="GF46" s="259" t="n"/>
      <c r="GG46" s="259" t="n"/>
      <c r="GH46" s="259" t="n"/>
      <c r="GI46" s="259" t="n"/>
      <c r="GJ46" s="261">
        <f>SUM(F46:GI46)</f>
        <v/>
      </c>
      <c r="GK46" s="262">
        <f>E46-GJ46</f>
        <v/>
      </c>
    </row>
    <row r="47" ht="18" customHeight="1">
      <c r="A47" s="137" t="n">
        <v>47</v>
      </c>
      <c r="B47" s="256" t="n">
        <v>44775</v>
      </c>
      <c r="C47" s="139" t="inlineStr">
        <is>
          <t>DIGIKEY-4500673133</t>
        </is>
      </c>
      <c r="D47" s="240" t="n">
        <v>44740</v>
      </c>
      <c r="E47" s="257" t="n">
        <v>27.06</v>
      </c>
      <c r="F47" s="258" t="n"/>
      <c r="G47" s="259" t="n"/>
      <c r="H47" s="259" t="n"/>
      <c r="I47" s="259" t="n"/>
      <c r="J47" s="258" t="n"/>
      <c r="K47" s="259" t="n"/>
      <c r="L47" s="259" t="n"/>
      <c r="M47" s="259" t="n"/>
      <c r="N47" s="259" t="n"/>
      <c r="O47" s="259" t="n"/>
      <c r="P47" s="259" t="n"/>
      <c r="Q47" s="259" t="n"/>
      <c r="R47" s="259" t="n"/>
      <c r="S47" s="259" t="n"/>
      <c r="T47" s="259" t="n"/>
      <c r="U47" s="259" t="n"/>
      <c r="V47" s="259" t="n"/>
      <c r="W47" s="259" t="n"/>
      <c r="X47" s="259" t="n"/>
      <c r="Y47" s="259" t="n"/>
      <c r="Z47" s="260" t="n">
        <v>27.06</v>
      </c>
      <c r="AA47" s="259" t="n"/>
      <c r="AB47" s="259" t="n"/>
      <c r="AC47" s="259" t="n"/>
      <c r="AD47" s="259" t="n"/>
      <c r="AE47" s="259" t="n"/>
      <c r="AF47" s="259" t="n"/>
      <c r="AG47" s="259" t="n"/>
      <c r="AH47" s="259" t="n"/>
      <c r="AI47" s="259" t="n"/>
      <c r="AJ47" s="259" t="n"/>
      <c r="AK47" s="259" t="n"/>
      <c r="AL47" s="259" t="n"/>
      <c r="AM47" s="259" t="n"/>
      <c r="AN47" s="259" t="n"/>
      <c r="AO47" s="259" t="n"/>
      <c r="AP47" s="259" t="n"/>
      <c r="AQ47" s="259" t="n"/>
      <c r="AR47" s="259" t="n"/>
      <c r="AS47" s="259" t="n"/>
      <c r="AT47" s="259" t="n"/>
      <c r="AU47" s="259" t="n"/>
      <c r="AV47" s="259" t="n"/>
      <c r="AW47" s="259" t="n"/>
      <c r="AX47" s="259" t="n"/>
      <c r="AY47" s="259" t="n"/>
      <c r="AZ47" s="259" t="n"/>
      <c r="BA47" s="259" t="n"/>
      <c r="BB47" s="259" t="n"/>
      <c r="BC47" s="259" t="n"/>
      <c r="BD47" s="259" t="n"/>
      <c r="BE47" s="259" t="n"/>
      <c r="BF47" s="259" t="n"/>
      <c r="BG47" s="259" t="n"/>
      <c r="BH47" s="259" t="n"/>
      <c r="BI47" s="259" t="n"/>
      <c r="BJ47" s="268" t="n"/>
      <c r="BK47" s="259" t="n"/>
      <c r="BL47" s="259" t="n"/>
      <c r="BM47" s="259" t="n"/>
      <c r="BN47" s="259" t="n"/>
      <c r="BO47" s="259" t="n"/>
      <c r="BP47" s="259" t="n"/>
      <c r="BQ47" s="259" t="n"/>
      <c r="BR47" s="259" t="n"/>
      <c r="BS47" s="259" t="n"/>
      <c r="BT47" s="259" t="n"/>
      <c r="BU47" s="259" t="n"/>
      <c r="BV47" s="259" t="n"/>
      <c r="BW47" s="259" t="n"/>
      <c r="BX47" s="259" t="n"/>
      <c r="BY47" s="259" t="n"/>
      <c r="BZ47" s="259" t="n"/>
      <c r="CA47" s="259" t="n"/>
      <c r="CB47" s="259" t="n"/>
      <c r="CC47" s="259" t="n"/>
      <c r="CD47" s="259" t="n"/>
      <c r="CE47" s="259" t="n"/>
      <c r="CF47" s="259" t="n"/>
      <c r="CG47" s="259" t="n"/>
      <c r="CH47" s="259" t="n"/>
      <c r="CI47" s="259" t="n"/>
      <c r="CJ47" s="259" t="n"/>
      <c r="CK47" s="259" t="n"/>
      <c r="CL47" s="259" t="n"/>
      <c r="CM47" s="259" t="n"/>
      <c r="CN47" s="259" t="n"/>
      <c r="CO47" s="259" t="n"/>
      <c r="CP47" s="259" t="n"/>
      <c r="CQ47" s="259" t="n"/>
      <c r="CR47" s="259" t="n"/>
      <c r="CS47" s="259" t="n"/>
      <c r="CT47" s="259" t="n"/>
      <c r="CU47" s="259" t="n"/>
      <c r="CV47" s="259" t="n"/>
      <c r="CW47" s="259" t="n"/>
      <c r="CX47" s="259" t="n"/>
      <c r="CY47" s="259" t="n"/>
      <c r="CZ47" s="259" t="n"/>
      <c r="DA47" s="259" t="n"/>
      <c r="DB47" s="259" t="n"/>
      <c r="DC47" s="259" t="n"/>
      <c r="DD47" s="259" t="n"/>
      <c r="DE47" s="259" t="n"/>
      <c r="DF47" s="259" t="n"/>
      <c r="DG47" s="259" t="n"/>
      <c r="DH47" s="268" t="n"/>
      <c r="DI47" s="259" t="n"/>
      <c r="DJ47" s="268" t="n"/>
      <c r="DK47" s="259" t="n"/>
      <c r="DL47" s="259" t="n"/>
      <c r="DM47" s="259" t="n"/>
      <c r="DN47" s="259" t="n"/>
      <c r="DO47" s="259" t="n"/>
      <c r="DP47" s="259" t="n"/>
      <c r="DQ47" s="259" t="n"/>
      <c r="DR47" s="259" t="n"/>
      <c r="DS47" s="259" t="n"/>
      <c r="DT47" s="259" t="n"/>
      <c r="DU47" s="259" t="n"/>
      <c r="DV47" s="259" t="n"/>
      <c r="DW47" s="259" t="n"/>
      <c r="DX47" s="259" t="n"/>
      <c r="DY47" s="259" t="n"/>
      <c r="DZ47" s="259" t="n"/>
      <c r="EA47" s="259" t="n"/>
      <c r="EB47" s="259" t="n"/>
      <c r="EC47" s="259" t="n"/>
      <c r="ED47" s="259" t="n"/>
      <c r="EE47" s="259" t="n"/>
      <c r="EF47" s="259" t="n"/>
      <c r="EG47" s="259" t="n"/>
      <c r="EH47" s="259" t="n"/>
      <c r="EI47" s="259" t="n"/>
      <c r="EJ47" s="259" t="n"/>
      <c r="EK47" s="259" t="n"/>
      <c r="EL47" s="259" t="n"/>
      <c r="EM47" s="259" t="n"/>
      <c r="EN47" s="259" t="n"/>
      <c r="EO47" s="259" t="n"/>
      <c r="EP47" s="259" t="n"/>
      <c r="EQ47" s="259" t="n"/>
      <c r="ER47" s="259" t="n"/>
      <c r="ES47" s="259" t="n"/>
      <c r="ET47" s="259" t="n"/>
      <c r="EU47" s="259" t="n"/>
      <c r="EV47" s="259" t="n"/>
      <c r="EW47" s="259" t="n"/>
      <c r="EX47" s="259" t="n"/>
      <c r="EY47" s="259" t="n"/>
      <c r="EZ47" s="259" t="n"/>
      <c r="FA47" s="259" t="n"/>
      <c r="FB47" s="259" t="n"/>
      <c r="FC47" s="259" t="n"/>
      <c r="FD47" s="259" t="n"/>
      <c r="FE47" s="259" t="n"/>
      <c r="FF47" s="259" t="n"/>
      <c r="FG47" s="259" t="n"/>
      <c r="FH47" s="259" t="n"/>
      <c r="FI47" s="259" t="n"/>
      <c r="FJ47" s="259" t="n"/>
      <c r="FK47" s="259" t="n"/>
      <c r="FL47" s="259" t="n"/>
      <c r="FM47" s="259" t="n"/>
      <c r="FN47" s="259" t="n"/>
      <c r="FO47" s="259" t="n"/>
      <c r="FP47" s="259" t="n"/>
      <c r="FQ47" s="259" t="n"/>
      <c r="FR47" s="259" t="n"/>
      <c r="FS47" s="259" t="n"/>
      <c r="FT47" s="259" t="n"/>
      <c r="FU47" s="259" t="n"/>
      <c r="FV47" s="259" t="n"/>
      <c r="FW47" s="259" t="n"/>
      <c r="FX47" s="259" t="n"/>
      <c r="FY47" s="259" t="n"/>
      <c r="FZ47" s="259" t="n"/>
      <c r="GA47" s="259" t="n"/>
      <c r="GB47" s="259" t="n"/>
      <c r="GC47" s="259" t="n"/>
      <c r="GD47" s="259" t="n"/>
      <c r="GE47" s="259" t="n"/>
      <c r="GF47" s="259" t="n"/>
      <c r="GG47" s="259" t="n"/>
      <c r="GH47" s="259" t="n"/>
      <c r="GI47" s="259" t="n"/>
      <c r="GJ47" s="261">
        <f>SUM(F47:GI47)</f>
        <v/>
      </c>
      <c r="GK47" s="262">
        <f>E47-GJ47</f>
        <v/>
      </c>
    </row>
    <row r="48" ht="18" customHeight="1">
      <c r="A48" s="137" t="n">
        <v>48</v>
      </c>
      <c r="B48" s="256" t="n">
        <v>44775</v>
      </c>
      <c r="C48" s="139" t="inlineStr">
        <is>
          <t>SAMTEC-4500673717</t>
        </is>
      </c>
      <c r="D48" s="240" t="n">
        <v>44748</v>
      </c>
      <c r="E48" s="257" t="n">
        <v>25.52</v>
      </c>
      <c r="F48" s="258" t="n"/>
      <c r="G48" s="259" t="n"/>
      <c r="H48" s="259" t="n"/>
      <c r="I48" s="259" t="n"/>
      <c r="J48" s="258" t="n"/>
      <c r="K48" s="259" t="n"/>
      <c r="L48" s="259" t="n"/>
      <c r="M48" s="259" t="n"/>
      <c r="N48" s="259" t="n"/>
      <c r="O48" s="259" t="n"/>
      <c r="P48" s="259" t="n"/>
      <c r="Q48" s="259" t="n"/>
      <c r="R48" s="259" t="n"/>
      <c r="S48" s="259" t="n"/>
      <c r="T48" s="259" t="n"/>
      <c r="U48" s="259" t="n"/>
      <c r="V48" s="259" t="n"/>
      <c r="W48" s="259" t="n"/>
      <c r="X48" s="259" t="n"/>
      <c r="Y48" s="259" t="n"/>
      <c r="Z48" s="259" t="n"/>
      <c r="AA48" s="259" t="n"/>
      <c r="AB48" s="259" t="n"/>
      <c r="AC48" s="259" t="n"/>
      <c r="AD48" s="259" t="n"/>
      <c r="AE48" s="259" t="n"/>
      <c r="AF48" s="259" t="n"/>
      <c r="AG48" s="259" t="n"/>
      <c r="AH48" s="259" t="n"/>
      <c r="AI48" s="259" t="n"/>
      <c r="AJ48" s="259" t="n"/>
      <c r="AK48" s="259" t="n"/>
      <c r="AL48" s="259" t="n"/>
      <c r="AM48" s="259" t="n"/>
      <c r="AN48" s="259" t="n"/>
      <c r="AO48" s="259" t="n"/>
      <c r="AP48" s="259" t="n"/>
      <c r="AQ48" s="259" t="n"/>
      <c r="AR48" s="259" t="n"/>
      <c r="AS48" s="259" t="n"/>
      <c r="AT48" s="259" t="n"/>
      <c r="AU48" s="259" t="n"/>
      <c r="AV48" s="259" t="n"/>
      <c r="AW48" s="259" t="n"/>
      <c r="AX48" s="259" t="n"/>
      <c r="AY48" s="259" t="n"/>
      <c r="AZ48" s="259" t="n"/>
      <c r="BA48" s="259" t="n"/>
      <c r="BB48" s="259" t="n"/>
      <c r="BC48" s="259" t="n"/>
      <c r="BD48" s="259" t="n"/>
      <c r="BE48" s="259" t="n"/>
      <c r="BF48" s="259" t="n"/>
      <c r="BG48" s="259" t="n"/>
      <c r="BH48" s="259" t="n"/>
      <c r="BI48" s="259" t="n"/>
      <c r="BJ48" s="268" t="n"/>
      <c r="BK48" s="259" t="n"/>
      <c r="BL48" s="259" t="n"/>
      <c r="BM48" s="259" t="n"/>
      <c r="BN48" s="259" t="n"/>
      <c r="BO48" s="259" t="n"/>
      <c r="BP48" s="259" t="n"/>
      <c r="BQ48" s="259" t="n"/>
      <c r="BR48" s="259" t="n"/>
      <c r="BS48" s="259" t="n"/>
      <c r="BT48" s="259" t="n"/>
      <c r="BU48" s="259" t="n"/>
      <c r="BV48" s="259" t="n"/>
      <c r="BW48" s="259" t="n"/>
      <c r="BX48" s="259" t="n"/>
      <c r="BY48" s="259" t="n"/>
      <c r="BZ48" s="259" t="n"/>
      <c r="CA48" s="259" t="n"/>
      <c r="CB48" s="259" t="n"/>
      <c r="CC48" s="259" t="n"/>
      <c r="CD48" s="259" t="n"/>
      <c r="CE48" s="259" t="n"/>
      <c r="CF48" s="259" t="n"/>
      <c r="CG48" s="259" t="n"/>
      <c r="CH48" s="259" t="n"/>
      <c r="CI48" s="259" t="n"/>
      <c r="CJ48" s="259" t="n"/>
      <c r="CK48" s="259" t="n"/>
      <c r="CL48" s="259" t="n"/>
      <c r="CM48" s="259" t="n"/>
      <c r="CN48" s="259" t="n"/>
      <c r="CO48" s="259" t="n"/>
      <c r="CP48" s="259" t="n"/>
      <c r="CQ48" s="259" t="n"/>
      <c r="CR48" s="259" t="n"/>
      <c r="CS48" s="259" t="n"/>
      <c r="CT48" s="259" t="n"/>
      <c r="CU48" s="259" t="n"/>
      <c r="CV48" s="259" t="n"/>
      <c r="CW48" s="259" t="n"/>
      <c r="CX48" s="259" t="n"/>
      <c r="CY48" s="259" t="n"/>
      <c r="CZ48" s="259" t="n"/>
      <c r="DA48" s="259" t="n"/>
      <c r="DB48" s="259" t="n"/>
      <c r="DC48" s="259" t="n"/>
      <c r="DD48" s="259" t="n"/>
      <c r="DE48" s="259" t="n"/>
      <c r="DF48" s="259" t="n"/>
      <c r="DG48" s="259" t="n"/>
      <c r="DH48" s="268" t="n"/>
      <c r="DI48" s="259" t="n"/>
      <c r="DJ48" s="268" t="n"/>
      <c r="DK48" s="259" t="n"/>
      <c r="DL48" s="259" t="n"/>
      <c r="DM48" s="259" t="n"/>
      <c r="DN48" s="259" t="n"/>
      <c r="DO48" s="259" t="n"/>
      <c r="DP48" s="259" t="n"/>
      <c r="DQ48" s="259" t="n"/>
      <c r="DR48" s="259" t="n"/>
      <c r="DS48" s="259" t="n"/>
      <c r="DT48" s="259" t="n"/>
      <c r="DU48" s="259" t="n"/>
      <c r="DV48" s="259" t="n"/>
      <c r="DW48" s="259" t="n"/>
      <c r="DX48" s="260" t="n">
        <v>25.52</v>
      </c>
      <c r="DY48" s="259" t="n"/>
      <c r="DZ48" s="259" t="n"/>
      <c r="EA48" s="259" t="n"/>
      <c r="EB48" s="259" t="n"/>
      <c r="EC48" s="259" t="n"/>
      <c r="ED48" s="259" t="n"/>
      <c r="EE48" s="259" t="n"/>
      <c r="EF48" s="259" t="n"/>
      <c r="EG48" s="259" t="n"/>
      <c r="EH48" s="259" t="n"/>
      <c r="EI48" s="259" t="n"/>
      <c r="EJ48" s="259" t="n"/>
      <c r="EK48" s="259" t="n"/>
      <c r="EL48" s="259" t="n"/>
      <c r="EM48" s="259" t="n"/>
      <c r="EN48" s="259" t="n"/>
      <c r="EO48" s="259" t="n"/>
      <c r="EP48" s="259" t="n"/>
      <c r="EQ48" s="259" t="n"/>
      <c r="ER48" s="259" t="n"/>
      <c r="ES48" s="259" t="n"/>
      <c r="ET48" s="259" t="n"/>
      <c r="EU48" s="259" t="n"/>
      <c r="EV48" s="259" t="n"/>
      <c r="EW48" s="259" t="n"/>
      <c r="EX48" s="259" t="n"/>
      <c r="EY48" s="259" t="n"/>
      <c r="EZ48" s="259" t="n"/>
      <c r="FA48" s="259" t="n"/>
      <c r="FB48" s="259" t="n"/>
      <c r="FC48" s="259" t="n"/>
      <c r="FD48" s="259" t="n"/>
      <c r="FE48" s="259" t="n"/>
      <c r="FF48" s="259" t="n"/>
      <c r="FG48" s="259" t="n"/>
      <c r="FH48" s="259" t="n"/>
      <c r="FI48" s="259" t="n"/>
      <c r="FJ48" s="259" t="n"/>
      <c r="FK48" s="259" t="n"/>
      <c r="FL48" s="259" t="n"/>
      <c r="FM48" s="259" t="n"/>
      <c r="FN48" s="259" t="n"/>
      <c r="FO48" s="259" t="n"/>
      <c r="FP48" s="259" t="n"/>
      <c r="FQ48" s="259" t="n"/>
      <c r="FR48" s="259" t="n"/>
      <c r="FS48" s="259" t="n"/>
      <c r="FT48" s="259" t="n"/>
      <c r="FU48" s="259" t="n"/>
      <c r="FV48" s="259" t="n"/>
      <c r="FW48" s="259" t="n"/>
      <c r="FX48" s="259" t="n"/>
      <c r="FY48" s="259" t="n"/>
      <c r="FZ48" s="259" t="n"/>
      <c r="GA48" s="259" t="n"/>
      <c r="GB48" s="259" t="n"/>
      <c r="GC48" s="259" t="n"/>
      <c r="GD48" s="259" t="n"/>
      <c r="GE48" s="259" t="n"/>
      <c r="GF48" s="259" t="n"/>
      <c r="GG48" s="259" t="n"/>
      <c r="GH48" s="259" t="n"/>
      <c r="GI48" s="259" t="n"/>
      <c r="GJ48" s="261">
        <f>SUM(F48:GI48)</f>
        <v/>
      </c>
      <c r="GK48" s="262">
        <f>E48-GJ48</f>
        <v/>
      </c>
    </row>
    <row r="49" ht="18" customHeight="1">
      <c r="A49" s="137" t="n">
        <v>49</v>
      </c>
      <c r="B49" s="256" t="n">
        <v>44775</v>
      </c>
      <c r="C49" s="139" t="inlineStr">
        <is>
          <t>DIGIKEY-4500674353</t>
        </is>
      </c>
      <c r="D49" s="240" t="n">
        <v>44748</v>
      </c>
      <c r="E49" s="257" t="n">
        <v>27.15</v>
      </c>
      <c r="F49" s="258" t="n"/>
      <c r="G49" s="259" t="n"/>
      <c r="H49" s="259" t="n"/>
      <c r="I49" s="259" t="n"/>
      <c r="J49" s="258" t="n"/>
      <c r="K49" s="259" t="n"/>
      <c r="L49" s="259" t="n"/>
      <c r="M49" s="259" t="n"/>
      <c r="N49" s="259" t="n"/>
      <c r="O49" s="259" t="n"/>
      <c r="P49" s="259" t="n"/>
      <c r="Q49" s="259" t="n"/>
      <c r="R49" s="259" t="n"/>
      <c r="S49" s="259" t="n"/>
      <c r="T49" s="259" t="n"/>
      <c r="U49" s="259" t="n"/>
      <c r="V49" s="259" t="n"/>
      <c r="W49" s="259" t="n"/>
      <c r="X49" s="259" t="n"/>
      <c r="Y49" s="259" t="n"/>
      <c r="Z49" s="259" t="n"/>
      <c r="AA49" s="259" t="n"/>
      <c r="AB49" s="259" t="n"/>
      <c r="AC49" s="259" t="n"/>
      <c r="AD49" s="259" t="n"/>
      <c r="AE49" s="259" t="n"/>
      <c r="AF49" s="259" t="n"/>
      <c r="AG49" s="259" t="n"/>
      <c r="AH49" s="259" t="n"/>
      <c r="AI49" s="259" t="n"/>
      <c r="AJ49" s="260" t="n">
        <v>27.15</v>
      </c>
      <c r="AK49" s="259" t="n"/>
      <c r="AL49" s="259" t="n"/>
      <c r="AM49" s="259" t="n"/>
      <c r="AN49" s="259" t="n"/>
      <c r="AO49" s="259" t="n"/>
      <c r="AP49" s="259" t="n"/>
      <c r="AQ49" s="259" t="n"/>
      <c r="AR49" s="259" t="n"/>
      <c r="AS49" s="259" t="n"/>
      <c r="AT49" s="259" t="n"/>
      <c r="AU49" s="259" t="n"/>
      <c r="AV49" s="259" t="n"/>
      <c r="AW49" s="259" t="n"/>
      <c r="AX49" s="259" t="n"/>
      <c r="AY49" s="259" t="n"/>
      <c r="AZ49" s="259" t="n"/>
      <c r="BA49" s="259" t="n"/>
      <c r="BB49" s="259" t="n"/>
      <c r="BC49" s="259" t="n"/>
      <c r="BD49" s="259" t="n"/>
      <c r="BE49" s="259" t="n"/>
      <c r="BF49" s="259" t="n"/>
      <c r="BG49" s="259" t="n"/>
      <c r="BH49" s="259" t="n"/>
      <c r="BI49" s="259" t="n"/>
      <c r="BJ49" s="268" t="n"/>
      <c r="BK49" s="259" t="n"/>
      <c r="BL49" s="259" t="n"/>
      <c r="BM49" s="259" t="n"/>
      <c r="BN49" s="259" t="n"/>
      <c r="BO49" s="259" t="n"/>
      <c r="BP49" s="259" t="n"/>
      <c r="BQ49" s="259" t="n"/>
      <c r="BR49" s="259" t="n"/>
      <c r="BS49" s="259" t="n"/>
      <c r="BT49" s="259" t="n"/>
      <c r="BU49" s="259" t="n"/>
      <c r="BV49" s="259" t="n"/>
      <c r="BW49" s="259" t="n"/>
      <c r="BX49" s="259" t="n"/>
      <c r="BY49" s="259" t="n"/>
      <c r="BZ49" s="259" t="n"/>
      <c r="CA49" s="259" t="n"/>
      <c r="CB49" s="259" t="n"/>
      <c r="CC49" s="259" t="n"/>
      <c r="CD49" s="259" t="n"/>
      <c r="CE49" s="259" t="n"/>
      <c r="CF49" s="259" t="n"/>
      <c r="CG49" s="259" t="n"/>
      <c r="CH49" s="259" t="n"/>
      <c r="CI49" s="259" t="n"/>
      <c r="CJ49" s="259" t="n"/>
      <c r="CK49" s="259" t="n"/>
      <c r="CL49" s="259" t="n"/>
      <c r="CM49" s="259" t="n"/>
      <c r="CN49" s="259" t="n"/>
      <c r="CO49" s="259" t="n"/>
      <c r="CP49" s="259" t="n"/>
      <c r="CQ49" s="259" t="n"/>
      <c r="CR49" s="259" t="n"/>
      <c r="CS49" s="259" t="n"/>
      <c r="CT49" s="259" t="n"/>
      <c r="CU49" s="259" t="n"/>
      <c r="CV49" s="259" t="n"/>
      <c r="CW49" s="259" t="n"/>
      <c r="CX49" s="259" t="n"/>
      <c r="CY49" s="259" t="n"/>
      <c r="CZ49" s="259" t="n"/>
      <c r="DA49" s="259" t="n"/>
      <c r="DB49" s="259" t="n"/>
      <c r="DC49" s="259" t="n"/>
      <c r="DD49" s="259" t="n"/>
      <c r="DE49" s="259" t="n"/>
      <c r="DF49" s="259" t="n"/>
      <c r="DG49" s="259" t="n"/>
      <c r="DH49" s="268" t="n"/>
      <c r="DI49" s="259" t="n"/>
      <c r="DJ49" s="268" t="n"/>
      <c r="DK49" s="259" t="n"/>
      <c r="DL49" s="259" t="n"/>
      <c r="DM49" s="259" t="n"/>
      <c r="DN49" s="259" t="n"/>
      <c r="DO49" s="259" t="n"/>
      <c r="DP49" s="259" t="n"/>
      <c r="DQ49" s="259" t="n"/>
      <c r="DR49" s="259" t="n"/>
      <c r="DS49" s="259" t="n"/>
      <c r="DT49" s="259" t="n"/>
      <c r="DU49" s="259" t="n"/>
      <c r="DV49" s="259" t="n"/>
      <c r="DW49" s="259" t="n"/>
      <c r="DX49" s="259" t="n"/>
      <c r="DY49" s="259" t="n"/>
      <c r="DZ49" s="259" t="n"/>
      <c r="EA49" s="259" t="n"/>
      <c r="EB49" s="259" t="n"/>
      <c r="EC49" s="259" t="n"/>
      <c r="ED49" s="259" t="n"/>
      <c r="EE49" s="259" t="n"/>
      <c r="EF49" s="259" t="n"/>
      <c r="EG49" s="259" t="n"/>
      <c r="EH49" s="259" t="n"/>
      <c r="EI49" s="259" t="n"/>
      <c r="EJ49" s="259" t="n"/>
      <c r="EK49" s="259" t="n"/>
      <c r="EL49" s="259" t="n"/>
      <c r="EM49" s="259" t="n"/>
      <c r="EN49" s="259" t="n"/>
      <c r="EO49" s="259" t="n"/>
      <c r="EP49" s="259" t="n"/>
      <c r="EQ49" s="259" t="n"/>
      <c r="ER49" s="259" t="n"/>
      <c r="ES49" s="259" t="n"/>
      <c r="ET49" s="259" t="n"/>
      <c r="EU49" s="259" t="n"/>
      <c r="EV49" s="259" t="n"/>
      <c r="EW49" s="259" t="n"/>
      <c r="EX49" s="259" t="n"/>
      <c r="EY49" s="259" t="n"/>
      <c r="EZ49" s="259" t="n"/>
      <c r="FA49" s="259" t="n"/>
      <c r="FB49" s="259" t="n"/>
      <c r="FC49" s="259" t="n"/>
      <c r="FD49" s="259" t="n"/>
      <c r="FE49" s="259" t="n"/>
      <c r="FF49" s="259" t="n"/>
      <c r="FG49" s="259" t="n"/>
      <c r="FH49" s="259" t="n"/>
      <c r="FI49" s="259" t="n"/>
      <c r="FJ49" s="259" t="n"/>
      <c r="FK49" s="259" t="n"/>
      <c r="FL49" s="259" t="n"/>
      <c r="FM49" s="259" t="n"/>
      <c r="FN49" s="259" t="n"/>
      <c r="FO49" s="259" t="n"/>
      <c r="FP49" s="259" t="n"/>
      <c r="FQ49" s="259" t="n"/>
      <c r="FR49" s="259" t="n"/>
      <c r="FS49" s="259" t="n"/>
      <c r="FT49" s="259" t="n"/>
      <c r="FU49" s="259" t="n"/>
      <c r="FV49" s="259" t="n"/>
      <c r="FW49" s="259" t="n"/>
      <c r="FX49" s="259" t="n"/>
      <c r="FY49" s="259" t="n"/>
      <c r="FZ49" s="259" t="n"/>
      <c r="GA49" s="259" t="n"/>
      <c r="GB49" s="259" t="n"/>
      <c r="GC49" s="259" t="n"/>
      <c r="GD49" s="259" t="n"/>
      <c r="GE49" s="259" t="n"/>
      <c r="GF49" s="259" t="n"/>
      <c r="GG49" s="259" t="n"/>
      <c r="GH49" s="259" t="n"/>
      <c r="GI49" s="259" t="n"/>
      <c r="GJ49" s="261">
        <f>SUM(F49:GI49)</f>
        <v/>
      </c>
      <c r="GK49" s="262">
        <f>E49-GJ49</f>
        <v/>
      </c>
    </row>
    <row r="50" ht="18" customHeight="1">
      <c r="A50" s="137" t="n">
        <v>50</v>
      </c>
      <c r="B50" s="256" t="n">
        <v>44775</v>
      </c>
      <c r="C50" s="139" t="inlineStr">
        <is>
          <t>DIGIKEY-4500675614/4500675211</t>
        </is>
      </c>
      <c r="D50" s="240" t="n">
        <v>44756</v>
      </c>
      <c r="E50" s="257">
        <f>691.76+112.25</f>
        <v/>
      </c>
      <c r="F50" s="258" t="n"/>
      <c r="G50" s="259" t="n"/>
      <c r="H50" s="259" t="n"/>
      <c r="I50" s="259" t="n"/>
      <c r="J50" s="258" t="n"/>
      <c r="K50" s="259" t="n"/>
      <c r="L50" s="259" t="n"/>
      <c r="M50" s="259" t="n"/>
      <c r="N50" s="259" t="n"/>
      <c r="O50" s="259" t="n"/>
      <c r="P50" s="259" t="n"/>
      <c r="Q50" s="259" t="n"/>
      <c r="R50" s="259" t="n"/>
      <c r="S50" s="259" t="n"/>
      <c r="T50" s="259" t="n"/>
      <c r="U50" s="259" t="n"/>
      <c r="V50" s="259" t="n"/>
      <c r="W50" s="259" t="n"/>
      <c r="X50" s="259" t="n"/>
      <c r="Y50" s="259" t="n"/>
      <c r="Z50" s="259" t="n"/>
      <c r="AA50" s="259" t="n"/>
      <c r="AB50" s="259" t="n"/>
      <c r="AC50" s="259" t="n"/>
      <c r="AD50" s="259" t="n"/>
      <c r="AE50" s="259" t="n"/>
      <c r="AF50" s="259" t="n"/>
      <c r="AG50" s="259" t="n"/>
      <c r="AH50" s="259" t="n"/>
      <c r="AI50" s="259" t="n"/>
      <c r="AJ50" s="259" t="n"/>
      <c r="AK50" s="259" t="n"/>
      <c r="AL50" s="259" t="n"/>
      <c r="AM50" s="259" t="n"/>
      <c r="AN50" s="259" t="n"/>
      <c r="AO50" s="259" t="n"/>
      <c r="AP50" s="259" t="n"/>
      <c r="AQ50" s="259" t="n"/>
      <c r="AR50" s="259" t="n"/>
      <c r="AS50" s="259" t="n"/>
      <c r="AT50" s="259" t="n"/>
      <c r="AU50" s="259" t="n"/>
      <c r="AV50" s="259" t="n"/>
      <c r="AW50" s="259" t="n"/>
      <c r="AX50" s="259" t="n"/>
      <c r="AY50" s="259" t="n"/>
      <c r="AZ50" s="259" t="n"/>
      <c r="BA50" s="259" t="n"/>
      <c r="BB50" s="259" t="n"/>
      <c r="BC50" s="259" t="n"/>
      <c r="BD50" s="259" t="n"/>
      <c r="BE50" s="259" t="n"/>
      <c r="BF50" s="259" t="n"/>
      <c r="BG50" s="259" t="n"/>
      <c r="BH50" s="259" t="n"/>
      <c r="BI50" s="259" t="n"/>
      <c r="BJ50" s="268" t="n"/>
      <c r="BK50" s="259" t="n"/>
      <c r="BL50" s="259" t="n"/>
      <c r="BM50" s="259" t="n"/>
      <c r="BN50" s="259" t="n"/>
      <c r="BO50" s="259" t="n"/>
      <c r="BP50" s="259" t="n"/>
      <c r="BQ50" s="259" t="n"/>
      <c r="BR50" s="259" t="n"/>
      <c r="BS50" s="259" t="n"/>
      <c r="BT50" s="259" t="n"/>
      <c r="BU50" s="259" t="n"/>
      <c r="BV50" s="259" t="n"/>
      <c r="BW50" s="259" t="n"/>
      <c r="BX50" s="259" t="n"/>
      <c r="BY50" s="259" t="n"/>
      <c r="BZ50" s="259" t="n"/>
      <c r="CA50" s="259" t="n"/>
      <c r="CB50" s="259" t="n"/>
      <c r="CC50" s="259" t="n"/>
      <c r="CD50" s="259" t="n"/>
      <c r="CE50" s="259" t="n"/>
      <c r="CF50" s="259" t="n"/>
      <c r="CG50" s="259" t="n"/>
      <c r="CH50" s="259" t="n"/>
      <c r="CI50" s="259" t="n"/>
      <c r="CJ50" s="259" t="n"/>
      <c r="CK50" s="259" t="n"/>
      <c r="CL50" s="259" t="n"/>
      <c r="CM50" s="259" t="n"/>
      <c r="CN50" s="259" t="n"/>
      <c r="CO50" s="259" t="n"/>
      <c r="CP50" s="259" t="n"/>
      <c r="CQ50" s="259" t="n"/>
      <c r="CR50" s="259" t="n"/>
      <c r="CS50" s="259" t="n"/>
      <c r="CT50" s="259" t="n"/>
      <c r="CU50" s="259" t="n"/>
      <c r="CV50" s="259" t="n"/>
      <c r="CW50" s="259" t="n"/>
      <c r="CX50" s="259" t="n"/>
      <c r="CY50" s="259" t="n"/>
      <c r="CZ50" s="259" t="n"/>
      <c r="DA50" s="259" t="n"/>
      <c r="DB50" s="259" t="n"/>
      <c r="DC50" s="259" t="n"/>
      <c r="DD50" s="259" t="n"/>
      <c r="DE50" s="259" t="n"/>
      <c r="DF50" s="259" t="n"/>
      <c r="DG50" s="259" t="n"/>
      <c r="DH50" s="268" t="n"/>
      <c r="DI50" s="259" t="n"/>
      <c r="DJ50" s="268" t="n"/>
      <c r="DK50" s="259" t="n"/>
      <c r="DL50" s="259" t="n"/>
      <c r="DM50" s="259" t="n"/>
      <c r="DN50" s="259" t="n"/>
      <c r="DO50" s="259" t="n"/>
      <c r="DP50" s="259" t="n"/>
      <c r="DQ50" s="259" t="n"/>
      <c r="DR50" s="259" t="n"/>
      <c r="DS50" s="259" t="n"/>
      <c r="DT50" s="259" t="n"/>
      <c r="DU50" s="259" t="n"/>
      <c r="DV50" s="259" t="n"/>
      <c r="DW50" s="259" t="n"/>
      <c r="DX50" s="259" t="n"/>
      <c r="DY50" s="259" t="n"/>
      <c r="DZ50" s="259" t="n"/>
      <c r="EA50" s="259" t="n"/>
      <c r="EB50" s="259" t="n"/>
      <c r="EC50" s="259" t="n"/>
      <c r="ED50" s="259" t="n"/>
      <c r="EE50" s="259" t="n"/>
      <c r="EF50" s="259" t="n"/>
      <c r="EG50" s="259" t="n"/>
      <c r="EH50" s="259" t="n"/>
      <c r="EI50" s="259" t="n"/>
      <c r="EJ50" s="259" t="n"/>
      <c r="EK50" s="259" t="n"/>
      <c r="EL50" s="259" t="n"/>
      <c r="EM50" s="259" t="n"/>
      <c r="EN50" s="259" t="n"/>
      <c r="EO50" s="259" t="n"/>
      <c r="EP50" s="259" t="n"/>
      <c r="EQ50" s="259" t="n"/>
      <c r="ER50" s="259" t="n"/>
      <c r="ES50" s="259" t="n"/>
      <c r="ET50" s="259" t="n"/>
      <c r="EU50" s="259" t="n"/>
      <c r="EV50" s="259" t="n"/>
      <c r="EW50" s="259" t="n"/>
      <c r="EX50" s="259" t="n"/>
      <c r="EY50" s="259" t="n"/>
      <c r="EZ50" s="259" t="n"/>
      <c r="FA50" s="259" t="n"/>
      <c r="FB50" s="259" t="n"/>
      <c r="FC50" s="259" t="n"/>
      <c r="FD50" s="259" t="n"/>
      <c r="FE50" s="259" t="n"/>
      <c r="FF50" s="259" t="n"/>
      <c r="FG50" s="259" t="n"/>
      <c r="FH50" s="259" t="n"/>
      <c r="FI50" s="259" t="n"/>
      <c r="FJ50" s="259" t="n"/>
      <c r="FK50" s="259" t="n"/>
      <c r="FL50" s="259" t="n"/>
      <c r="FM50" s="259" t="n"/>
      <c r="FN50" s="259" t="n"/>
      <c r="FO50" s="259" t="n"/>
      <c r="FP50" s="259" t="n"/>
      <c r="FQ50" s="259" t="n"/>
      <c r="FR50" s="259" t="n"/>
      <c r="FS50" s="259" t="n"/>
      <c r="FT50" s="259" t="n"/>
      <c r="FU50" s="259" t="n"/>
      <c r="FV50" s="259" t="n"/>
      <c r="FW50" s="259" t="n"/>
      <c r="FX50" s="259" t="n"/>
      <c r="FY50" s="260">
        <f>691.76+112.25</f>
        <v/>
      </c>
      <c r="FZ50" s="259" t="n"/>
      <c r="GA50" s="259" t="n"/>
      <c r="GB50" s="259" t="n"/>
      <c r="GC50" s="259" t="n"/>
      <c r="GD50" s="259" t="n"/>
      <c r="GE50" s="259" t="n"/>
      <c r="GF50" s="259" t="n"/>
      <c r="GG50" s="259" t="n"/>
      <c r="GH50" s="259" t="n"/>
      <c r="GI50" s="259" t="n"/>
      <c r="GJ50" s="261">
        <f>SUM(F50:GI50)</f>
        <v/>
      </c>
      <c r="GK50" s="262">
        <f>E50-GJ50</f>
        <v/>
      </c>
    </row>
    <row r="51" ht="18" customHeight="1">
      <c r="A51" s="137" t="n">
        <v>51</v>
      </c>
      <c r="B51" s="256" t="n">
        <v>44775</v>
      </c>
      <c r="C51" s="139" t="inlineStr">
        <is>
          <t>DIGIKEY-4500675016</t>
        </is>
      </c>
      <c r="D51" s="240" t="n">
        <v>44753</v>
      </c>
      <c r="E51" s="257" t="n">
        <v>9.18</v>
      </c>
      <c r="F51" s="258" t="n"/>
      <c r="G51" s="259" t="n"/>
      <c r="H51" s="259" t="n"/>
      <c r="I51" s="259" t="n"/>
      <c r="J51" s="258" t="n"/>
      <c r="K51" s="259" t="n"/>
      <c r="L51" s="259" t="n"/>
      <c r="M51" s="259" t="n"/>
      <c r="N51" s="259" t="n"/>
      <c r="O51" s="259" t="n"/>
      <c r="P51" s="259" t="n"/>
      <c r="Q51" s="259" t="n"/>
      <c r="R51" s="259" t="n"/>
      <c r="S51" s="259" t="n"/>
      <c r="T51" s="259" t="n"/>
      <c r="U51" s="259" t="n"/>
      <c r="V51" s="259" t="n"/>
      <c r="W51" s="259" t="n"/>
      <c r="X51" s="259" t="n"/>
      <c r="Y51" s="259" t="n"/>
      <c r="Z51" s="259" t="n"/>
      <c r="AA51" s="260" t="n">
        <v>9.18</v>
      </c>
      <c r="AB51" s="259" t="n"/>
      <c r="AC51" s="259" t="n"/>
      <c r="AD51" s="259" t="n"/>
      <c r="AE51" s="259" t="n"/>
      <c r="AF51" s="259" t="n"/>
      <c r="AG51" s="259" t="n"/>
      <c r="AH51" s="259" t="n"/>
      <c r="AI51" s="259" t="n"/>
      <c r="AJ51" s="259" t="n"/>
      <c r="AK51" s="259" t="n"/>
      <c r="AL51" s="259" t="n"/>
      <c r="AM51" s="259" t="n"/>
      <c r="AN51" s="259" t="n"/>
      <c r="AO51" s="259" t="n"/>
      <c r="AP51" s="259" t="n"/>
      <c r="AQ51" s="259" t="n"/>
      <c r="AR51" s="259" t="n"/>
      <c r="AS51" s="259" t="n"/>
      <c r="AT51" s="259" t="n"/>
      <c r="AU51" s="259" t="n"/>
      <c r="AV51" s="259" t="n"/>
      <c r="AW51" s="259" t="n"/>
      <c r="AX51" s="259" t="n"/>
      <c r="AY51" s="259" t="n"/>
      <c r="AZ51" s="259" t="n"/>
      <c r="BA51" s="259" t="n"/>
      <c r="BB51" s="259" t="n"/>
      <c r="BC51" s="259" t="n"/>
      <c r="BD51" s="259" t="n"/>
      <c r="BE51" s="259" t="n"/>
      <c r="BF51" s="259" t="n"/>
      <c r="BG51" s="259" t="n"/>
      <c r="BH51" s="259" t="n"/>
      <c r="BI51" s="259" t="n"/>
      <c r="BJ51" s="268" t="n"/>
      <c r="BK51" s="259" t="n"/>
      <c r="BL51" s="259" t="n"/>
      <c r="BM51" s="259" t="n"/>
      <c r="BN51" s="259" t="n"/>
      <c r="BO51" s="259" t="n"/>
      <c r="BP51" s="259" t="n"/>
      <c r="BQ51" s="259" t="n"/>
      <c r="BR51" s="259" t="n"/>
      <c r="BS51" s="259" t="n"/>
      <c r="BT51" s="259" t="n"/>
      <c r="BU51" s="259" t="n"/>
      <c r="BV51" s="259" t="n"/>
      <c r="BW51" s="259" t="n"/>
      <c r="BX51" s="259" t="n"/>
      <c r="BY51" s="259" t="n"/>
      <c r="BZ51" s="259" t="n"/>
      <c r="CA51" s="259" t="n"/>
      <c r="CB51" s="259" t="n"/>
      <c r="CC51" s="259" t="n"/>
      <c r="CD51" s="259" t="n"/>
      <c r="CE51" s="259" t="n"/>
      <c r="CF51" s="259" t="n"/>
      <c r="CG51" s="259" t="n"/>
      <c r="CH51" s="259" t="n"/>
      <c r="CI51" s="259" t="n"/>
      <c r="CJ51" s="259" t="n"/>
      <c r="CK51" s="259" t="n"/>
      <c r="CL51" s="259" t="n"/>
      <c r="CM51" s="259" t="n"/>
      <c r="CN51" s="259" t="n"/>
      <c r="CO51" s="259" t="n"/>
      <c r="CP51" s="259" t="n"/>
      <c r="CQ51" s="259" t="n"/>
      <c r="CR51" s="259" t="n"/>
      <c r="CS51" s="259" t="n"/>
      <c r="CT51" s="259" t="n"/>
      <c r="CU51" s="259" t="n"/>
      <c r="CV51" s="259" t="n"/>
      <c r="CW51" s="259" t="n"/>
      <c r="CX51" s="259" t="n"/>
      <c r="CY51" s="259" t="n"/>
      <c r="CZ51" s="259" t="n"/>
      <c r="DA51" s="259" t="n"/>
      <c r="DB51" s="259" t="n"/>
      <c r="DC51" s="259" t="n"/>
      <c r="DD51" s="259" t="n"/>
      <c r="DE51" s="259" t="n"/>
      <c r="DF51" s="259" t="n"/>
      <c r="DG51" s="259" t="n"/>
      <c r="DH51" s="268" t="n"/>
      <c r="DI51" s="259" t="n"/>
      <c r="DJ51" s="268" t="n"/>
      <c r="DK51" s="259" t="n"/>
      <c r="DL51" s="259" t="n"/>
      <c r="DM51" s="259" t="n"/>
      <c r="DN51" s="259" t="n"/>
      <c r="DO51" s="259" t="n"/>
      <c r="DP51" s="259" t="n"/>
      <c r="DQ51" s="259" t="n"/>
      <c r="DR51" s="259" t="n"/>
      <c r="DS51" s="259" t="n"/>
      <c r="DT51" s="259" t="n"/>
      <c r="DU51" s="259" t="n"/>
      <c r="DV51" s="259" t="n"/>
      <c r="DW51" s="259" t="n"/>
      <c r="DX51" s="259" t="n"/>
      <c r="DY51" s="259" t="n"/>
      <c r="DZ51" s="259" t="n"/>
      <c r="EA51" s="259" t="n"/>
      <c r="EB51" s="259" t="n"/>
      <c r="EC51" s="259" t="n"/>
      <c r="ED51" s="259" t="n"/>
      <c r="EE51" s="259" t="n"/>
      <c r="EF51" s="259" t="n"/>
      <c r="EG51" s="259" t="n"/>
      <c r="EH51" s="259" t="n"/>
      <c r="EI51" s="259" t="n"/>
      <c r="EJ51" s="259" t="n"/>
      <c r="EK51" s="259" t="n"/>
      <c r="EL51" s="259" t="n"/>
      <c r="EM51" s="259" t="n"/>
      <c r="EN51" s="259" t="n"/>
      <c r="EO51" s="259" t="n"/>
      <c r="EP51" s="259" t="n"/>
      <c r="EQ51" s="259" t="n"/>
      <c r="ER51" s="259" t="n"/>
      <c r="ES51" s="259" t="n"/>
      <c r="ET51" s="259" t="n"/>
      <c r="EU51" s="259" t="n"/>
      <c r="EV51" s="259" t="n"/>
      <c r="EW51" s="259" t="n"/>
      <c r="EX51" s="259" t="n"/>
      <c r="EY51" s="259" t="n"/>
      <c r="EZ51" s="259" t="n"/>
      <c r="FA51" s="259" t="n"/>
      <c r="FB51" s="259" t="n"/>
      <c r="FC51" s="259" t="n"/>
      <c r="FD51" s="259" t="n"/>
      <c r="FE51" s="259" t="n"/>
      <c r="FF51" s="259" t="n"/>
      <c r="FG51" s="259" t="n"/>
      <c r="FH51" s="259" t="n"/>
      <c r="FI51" s="259" t="n"/>
      <c r="FJ51" s="259" t="n"/>
      <c r="FK51" s="259" t="n"/>
      <c r="FL51" s="259" t="n"/>
      <c r="FM51" s="259" t="n"/>
      <c r="FN51" s="259" t="n"/>
      <c r="FO51" s="259" t="n"/>
      <c r="FP51" s="259" t="n"/>
      <c r="FQ51" s="259" t="n"/>
      <c r="FR51" s="259" t="n"/>
      <c r="FS51" s="259" t="n"/>
      <c r="FT51" s="259" t="n"/>
      <c r="FU51" s="259" t="n"/>
      <c r="FV51" s="259" t="n"/>
      <c r="FW51" s="259" t="n"/>
      <c r="FX51" s="259" t="n"/>
      <c r="FY51" s="259" t="n"/>
      <c r="FZ51" s="259" t="n"/>
      <c r="GA51" s="259" t="n"/>
      <c r="GB51" s="259" t="n"/>
      <c r="GC51" s="259" t="n"/>
      <c r="GD51" s="259" t="n"/>
      <c r="GE51" s="259" t="n"/>
      <c r="GF51" s="259" t="n"/>
      <c r="GG51" s="259" t="n"/>
      <c r="GH51" s="259" t="n"/>
      <c r="GI51" s="259" t="n"/>
      <c r="GJ51" s="261">
        <f>SUM(F51:GI51)</f>
        <v/>
      </c>
      <c r="GK51" s="262">
        <f>E51-GJ51</f>
        <v/>
      </c>
    </row>
    <row r="52" ht="18" customHeight="1">
      <c r="A52" s="137" t="n">
        <v>52</v>
      </c>
      <c r="B52" s="256" t="n">
        <v>44775</v>
      </c>
      <c r="C52" s="139" t="inlineStr">
        <is>
          <t>DIGIKEY-4500674883</t>
        </is>
      </c>
      <c r="D52" s="240" t="n">
        <v>44753</v>
      </c>
      <c r="E52" s="257" t="n">
        <v>82.79000000000001</v>
      </c>
      <c r="F52" s="258" t="n"/>
      <c r="G52" s="259" t="n"/>
      <c r="H52" s="259" t="n"/>
      <c r="I52" s="259" t="n"/>
      <c r="J52" s="258" t="n"/>
      <c r="K52" s="259" t="n"/>
      <c r="L52" s="259" t="n"/>
      <c r="M52" s="259" t="n"/>
      <c r="N52" s="259" t="n"/>
      <c r="O52" s="259" t="n"/>
      <c r="P52" s="259" t="n"/>
      <c r="Q52" s="259" t="n"/>
      <c r="R52" s="259" t="n"/>
      <c r="S52" s="259" t="n"/>
      <c r="T52" s="259" t="n"/>
      <c r="U52" s="259" t="n"/>
      <c r="V52" s="259" t="n"/>
      <c r="W52" s="259" t="n"/>
      <c r="X52" s="259" t="n"/>
      <c r="Y52" s="259" t="n"/>
      <c r="Z52" s="259" t="n"/>
      <c r="AA52" s="259" t="n"/>
      <c r="AB52" s="259" t="n"/>
      <c r="AC52" s="259" t="n"/>
      <c r="AD52" s="259" t="n"/>
      <c r="AE52" s="259" t="n"/>
      <c r="AF52" s="259" t="n"/>
      <c r="AG52" s="259" t="n"/>
      <c r="AH52" s="259" t="n"/>
      <c r="AI52" s="259" t="n"/>
      <c r="AJ52" s="259" t="n"/>
      <c r="AK52" s="259" t="n"/>
      <c r="AL52" s="259" t="n"/>
      <c r="AM52" s="259" t="n"/>
      <c r="AN52" s="259" t="n"/>
      <c r="AO52" s="259" t="n"/>
      <c r="AP52" s="259" t="n"/>
      <c r="AQ52" s="259" t="n"/>
      <c r="AR52" s="259" t="n"/>
      <c r="AS52" s="259" t="n"/>
      <c r="AT52" s="259" t="n"/>
      <c r="AU52" s="259" t="n"/>
      <c r="AV52" s="259" t="n"/>
      <c r="AW52" s="259" t="n"/>
      <c r="AX52" s="259" t="n"/>
      <c r="AY52" s="259" t="n"/>
      <c r="AZ52" s="259" t="n"/>
      <c r="BA52" s="259" t="n"/>
      <c r="BB52" s="259" t="n"/>
      <c r="BC52" s="259" t="n"/>
      <c r="BD52" s="259" t="n"/>
      <c r="BE52" s="259" t="n"/>
      <c r="BF52" s="259" t="n"/>
      <c r="BG52" s="259" t="n"/>
      <c r="BH52" s="259" t="n"/>
      <c r="BI52" s="259" t="n"/>
      <c r="BJ52" s="268" t="n"/>
      <c r="BK52" s="259" t="n"/>
      <c r="BL52" s="259" t="n"/>
      <c r="BM52" s="259" t="n"/>
      <c r="BN52" s="259" t="n"/>
      <c r="BO52" s="259" t="n"/>
      <c r="BP52" s="259" t="n"/>
      <c r="BQ52" s="259" t="n"/>
      <c r="BR52" s="259" t="n"/>
      <c r="BS52" s="259" t="n"/>
      <c r="BT52" s="259" t="n"/>
      <c r="BU52" s="259" t="n"/>
      <c r="BV52" s="259" t="n"/>
      <c r="BW52" s="259" t="n"/>
      <c r="BX52" s="259" t="n"/>
      <c r="BY52" s="259" t="n"/>
      <c r="BZ52" s="259" t="n"/>
      <c r="CA52" s="259" t="n"/>
      <c r="CB52" s="259" t="n"/>
      <c r="CC52" s="259" t="n"/>
      <c r="CD52" s="259" t="n"/>
      <c r="CE52" s="259" t="n"/>
      <c r="CF52" s="259" t="n"/>
      <c r="CG52" s="259" t="n"/>
      <c r="CH52" s="259" t="n"/>
      <c r="CI52" s="260" t="n">
        <v>82.79000000000001</v>
      </c>
      <c r="CJ52" s="259" t="n"/>
      <c r="CK52" s="259" t="n"/>
      <c r="CL52" s="259" t="n"/>
      <c r="CM52" s="259" t="n"/>
      <c r="CN52" s="259" t="n"/>
      <c r="CO52" s="259" t="n"/>
      <c r="CP52" s="259" t="n"/>
      <c r="CQ52" s="259" t="n"/>
      <c r="CR52" s="259" t="n"/>
      <c r="CS52" s="259" t="n"/>
      <c r="CT52" s="259" t="n"/>
      <c r="CU52" s="259" t="n"/>
      <c r="CV52" s="259" t="n"/>
      <c r="CW52" s="259" t="n"/>
      <c r="CX52" s="259" t="n"/>
      <c r="CY52" s="259" t="n"/>
      <c r="CZ52" s="259" t="n"/>
      <c r="DA52" s="259" t="n"/>
      <c r="DB52" s="259" t="n"/>
      <c r="DC52" s="259" t="n"/>
      <c r="DD52" s="259" t="n"/>
      <c r="DE52" s="259" t="n"/>
      <c r="DF52" s="259" t="n"/>
      <c r="DG52" s="259" t="n"/>
      <c r="DH52" s="268" t="n"/>
      <c r="DI52" s="259" t="n"/>
      <c r="DJ52" s="268" t="n"/>
      <c r="DK52" s="259" t="n"/>
      <c r="DL52" s="259" t="n"/>
      <c r="DM52" s="259" t="n"/>
      <c r="DN52" s="259" t="n"/>
      <c r="DO52" s="259" t="n"/>
      <c r="DP52" s="259" t="n"/>
      <c r="DQ52" s="259" t="n"/>
      <c r="DR52" s="259" t="n"/>
      <c r="DS52" s="259" t="n"/>
      <c r="DT52" s="259" t="n"/>
      <c r="DU52" s="259" t="n"/>
      <c r="DV52" s="259" t="n"/>
      <c r="DW52" s="259" t="n"/>
      <c r="DX52" s="259" t="n"/>
      <c r="DY52" s="259" t="n"/>
      <c r="DZ52" s="259" t="n"/>
      <c r="EA52" s="259" t="n"/>
      <c r="EB52" s="259" t="n"/>
      <c r="EC52" s="259" t="n"/>
      <c r="ED52" s="259" t="n"/>
      <c r="EE52" s="259" t="n"/>
      <c r="EF52" s="259" t="n"/>
      <c r="EG52" s="259" t="n"/>
      <c r="EH52" s="259" t="n"/>
      <c r="EI52" s="259" t="n"/>
      <c r="EJ52" s="259" t="n"/>
      <c r="EK52" s="259" t="n"/>
      <c r="EL52" s="259" t="n"/>
      <c r="EM52" s="259" t="n"/>
      <c r="EN52" s="259" t="n"/>
      <c r="EO52" s="259" t="n"/>
      <c r="EP52" s="259" t="n"/>
      <c r="EQ52" s="259" t="n"/>
      <c r="ER52" s="259" t="n"/>
      <c r="ES52" s="259" t="n"/>
      <c r="ET52" s="259" t="n"/>
      <c r="EU52" s="259" t="n"/>
      <c r="EV52" s="259" t="n"/>
      <c r="EW52" s="259" t="n"/>
      <c r="EX52" s="259" t="n"/>
      <c r="EY52" s="259" t="n"/>
      <c r="EZ52" s="259" t="n"/>
      <c r="FA52" s="259" t="n"/>
      <c r="FB52" s="259" t="n"/>
      <c r="FC52" s="259" t="n"/>
      <c r="FD52" s="259" t="n"/>
      <c r="FE52" s="259" t="n"/>
      <c r="FF52" s="259" t="n"/>
      <c r="FG52" s="259" t="n"/>
      <c r="FH52" s="259" t="n"/>
      <c r="FI52" s="259" t="n"/>
      <c r="FJ52" s="259" t="n"/>
      <c r="FK52" s="259" t="n"/>
      <c r="FL52" s="259" t="n"/>
      <c r="FM52" s="259" t="n"/>
      <c r="FN52" s="259" t="n"/>
      <c r="FO52" s="259" t="n"/>
      <c r="FP52" s="259" t="n"/>
      <c r="FQ52" s="259" t="n"/>
      <c r="FR52" s="259" t="n"/>
      <c r="FS52" s="259" t="n"/>
      <c r="FT52" s="259" t="n"/>
      <c r="FU52" s="259" t="n"/>
      <c r="FV52" s="259" t="n"/>
      <c r="FW52" s="259" t="n"/>
      <c r="FX52" s="259" t="n"/>
      <c r="FY52" s="259" t="n"/>
      <c r="FZ52" s="259" t="n"/>
      <c r="GA52" s="259" t="n"/>
      <c r="GB52" s="259" t="n"/>
      <c r="GC52" s="259" t="n"/>
      <c r="GD52" s="259" t="n"/>
      <c r="GE52" s="259" t="n"/>
      <c r="GF52" s="259" t="n"/>
      <c r="GG52" s="259" t="n"/>
      <c r="GH52" s="259" t="n"/>
      <c r="GI52" s="259" t="n"/>
      <c r="GJ52" s="261">
        <f>SUM(F52:GI52)</f>
        <v/>
      </c>
      <c r="GK52" s="262">
        <f>E52-GJ52</f>
        <v/>
      </c>
    </row>
    <row r="53" ht="18" customHeight="1">
      <c r="A53" s="137" t="n">
        <v>53</v>
      </c>
      <c r="B53" s="256" t="n">
        <v>44775</v>
      </c>
      <c r="C53" s="139" t="inlineStr">
        <is>
          <t>DIGIKEY-4500674467</t>
        </is>
      </c>
      <c r="D53" s="240" t="n">
        <v>44749</v>
      </c>
      <c r="E53" s="257" t="n">
        <v>3.9</v>
      </c>
      <c r="F53" s="258" t="n"/>
      <c r="G53" s="259" t="n"/>
      <c r="H53" s="260" t="n">
        <v>3.9</v>
      </c>
      <c r="I53" s="259" t="n"/>
      <c r="J53" s="258" t="n"/>
      <c r="K53" s="259" t="n"/>
      <c r="L53" s="259" t="n"/>
      <c r="M53" s="259" t="n"/>
      <c r="N53" s="259" t="n"/>
      <c r="O53" s="259" t="n"/>
      <c r="P53" s="259" t="n"/>
      <c r="Q53" s="259" t="n"/>
      <c r="R53" s="259" t="n"/>
      <c r="S53" s="259" t="n"/>
      <c r="T53" s="259" t="n"/>
      <c r="U53" s="259" t="n"/>
      <c r="V53" s="259" t="n"/>
      <c r="W53" s="259" t="n"/>
      <c r="X53" s="259" t="n"/>
      <c r="Y53" s="259" t="n"/>
      <c r="Z53" s="259" t="n"/>
      <c r="AA53" s="259" t="n"/>
      <c r="AB53" s="259" t="n"/>
      <c r="AC53" s="259" t="n"/>
      <c r="AD53" s="259" t="n"/>
      <c r="AE53" s="259" t="n"/>
      <c r="AF53" s="259" t="n"/>
      <c r="AG53" s="259" t="n"/>
      <c r="AH53" s="259" t="n"/>
      <c r="AI53" s="259" t="n"/>
      <c r="AJ53" s="259" t="n"/>
      <c r="AK53" s="259" t="n"/>
      <c r="AL53" s="259" t="n"/>
      <c r="AM53" s="259" t="n"/>
      <c r="AN53" s="259" t="n"/>
      <c r="AO53" s="259" t="n"/>
      <c r="AP53" s="259" t="n"/>
      <c r="AQ53" s="259" t="n"/>
      <c r="AR53" s="259" t="n"/>
      <c r="AS53" s="259" t="n"/>
      <c r="AT53" s="259" t="n"/>
      <c r="AU53" s="259" t="n"/>
      <c r="AV53" s="259" t="n"/>
      <c r="AW53" s="259" t="n"/>
      <c r="AX53" s="259" t="n"/>
      <c r="AY53" s="259" t="n"/>
      <c r="AZ53" s="259" t="n"/>
      <c r="BA53" s="259" t="n"/>
      <c r="BB53" s="259" t="n"/>
      <c r="BC53" s="259" t="n"/>
      <c r="BD53" s="259" t="n"/>
      <c r="BE53" s="259" t="n"/>
      <c r="BF53" s="259" t="n"/>
      <c r="BG53" s="259" t="n"/>
      <c r="BH53" s="259" t="n"/>
      <c r="BI53" s="259" t="n"/>
      <c r="BJ53" s="268" t="n"/>
      <c r="BK53" s="259" t="n"/>
      <c r="BL53" s="259" t="n"/>
      <c r="BM53" s="259" t="n"/>
      <c r="BN53" s="259" t="n"/>
      <c r="BO53" s="259" t="n"/>
      <c r="BP53" s="259" t="n"/>
      <c r="BQ53" s="259" t="n"/>
      <c r="BR53" s="259" t="n"/>
      <c r="BS53" s="259" t="n"/>
      <c r="BT53" s="259" t="n"/>
      <c r="BU53" s="259" t="n"/>
      <c r="BV53" s="259" t="n"/>
      <c r="BW53" s="259" t="n"/>
      <c r="BX53" s="259" t="n"/>
      <c r="BY53" s="259" t="n"/>
      <c r="BZ53" s="259" t="n"/>
      <c r="CA53" s="259" t="n"/>
      <c r="CB53" s="259" t="n"/>
      <c r="CC53" s="259" t="n"/>
      <c r="CD53" s="259" t="n"/>
      <c r="CE53" s="259" t="n"/>
      <c r="CF53" s="259" t="n"/>
      <c r="CG53" s="259" t="n"/>
      <c r="CH53" s="259" t="n"/>
      <c r="CI53" s="259" t="n"/>
      <c r="CJ53" s="259" t="n"/>
      <c r="CK53" s="259" t="n"/>
      <c r="CL53" s="259" t="n"/>
      <c r="CM53" s="259" t="n"/>
      <c r="CN53" s="259" t="n"/>
      <c r="CO53" s="259" t="n"/>
      <c r="CP53" s="259" t="n"/>
      <c r="CQ53" s="259" t="n"/>
      <c r="CR53" s="259" t="n"/>
      <c r="CS53" s="259" t="n"/>
      <c r="CT53" s="259" t="n"/>
      <c r="CU53" s="259" t="n"/>
      <c r="CV53" s="259" t="n"/>
      <c r="CW53" s="259" t="n"/>
      <c r="CX53" s="259" t="n"/>
      <c r="CY53" s="259" t="n"/>
      <c r="CZ53" s="259" t="n"/>
      <c r="DA53" s="259" t="n"/>
      <c r="DB53" s="259" t="n"/>
      <c r="DC53" s="259" t="n"/>
      <c r="DD53" s="259" t="n"/>
      <c r="DE53" s="259" t="n"/>
      <c r="DF53" s="259" t="n"/>
      <c r="DG53" s="259" t="n"/>
      <c r="DH53" s="268" t="n"/>
      <c r="DI53" s="259" t="n"/>
      <c r="DJ53" s="268" t="n"/>
      <c r="DK53" s="259" t="n"/>
      <c r="DL53" s="259" t="n"/>
      <c r="DM53" s="259" t="n"/>
      <c r="DN53" s="259" t="n"/>
      <c r="DO53" s="259" t="n"/>
      <c r="DP53" s="259" t="n"/>
      <c r="DQ53" s="259" t="n"/>
      <c r="DR53" s="259" t="n"/>
      <c r="DS53" s="259" t="n"/>
      <c r="DT53" s="259" t="n"/>
      <c r="DU53" s="259" t="n"/>
      <c r="DV53" s="259" t="n"/>
      <c r="DW53" s="259" t="n"/>
      <c r="DX53" s="259" t="n"/>
      <c r="DY53" s="259" t="n"/>
      <c r="DZ53" s="259" t="n"/>
      <c r="EA53" s="259" t="n"/>
      <c r="EB53" s="259" t="n"/>
      <c r="EC53" s="259" t="n"/>
      <c r="ED53" s="259" t="n"/>
      <c r="EE53" s="259" t="n"/>
      <c r="EF53" s="259" t="n"/>
      <c r="EG53" s="259" t="n"/>
      <c r="EH53" s="259" t="n"/>
      <c r="EI53" s="259" t="n"/>
      <c r="EJ53" s="259" t="n"/>
      <c r="EK53" s="259" t="n"/>
      <c r="EL53" s="259" t="n"/>
      <c r="EM53" s="259" t="n"/>
      <c r="EN53" s="259" t="n"/>
      <c r="EO53" s="259" t="n"/>
      <c r="EP53" s="259" t="n"/>
      <c r="EQ53" s="259" t="n"/>
      <c r="ER53" s="259" t="n"/>
      <c r="ES53" s="259" t="n"/>
      <c r="ET53" s="259" t="n"/>
      <c r="EU53" s="259" t="n"/>
      <c r="EV53" s="259" t="n"/>
      <c r="EW53" s="259" t="n"/>
      <c r="EX53" s="259" t="n"/>
      <c r="EY53" s="259" t="n"/>
      <c r="EZ53" s="259" t="n"/>
      <c r="FA53" s="259" t="n"/>
      <c r="FB53" s="259" t="n"/>
      <c r="FC53" s="259" t="n"/>
      <c r="FD53" s="259" t="n"/>
      <c r="FE53" s="259" t="n"/>
      <c r="FF53" s="259" t="n"/>
      <c r="FG53" s="259" t="n"/>
      <c r="FH53" s="259" t="n"/>
      <c r="FI53" s="259" t="n"/>
      <c r="FJ53" s="259" t="n"/>
      <c r="FK53" s="259" t="n"/>
      <c r="FL53" s="259" t="n"/>
      <c r="FM53" s="259" t="n"/>
      <c r="FN53" s="259" t="n"/>
      <c r="FO53" s="259" t="n"/>
      <c r="FP53" s="259" t="n"/>
      <c r="FQ53" s="259" t="n"/>
      <c r="FR53" s="259" t="n"/>
      <c r="FS53" s="259" t="n"/>
      <c r="FT53" s="259" t="n"/>
      <c r="FU53" s="259" t="n"/>
      <c r="FV53" s="259" t="n"/>
      <c r="FW53" s="259" t="n"/>
      <c r="FX53" s="259" t="n"/>
      <c r="FY53" s="259" t="n"/>
      <c r="FZ53" s="259" t="n"/>
      <c r="GA53" s="259" t="n"/>
      <c r="GB53" s="259" t="n"/>
      <c r="GC53" s="259" t="n"/>
      <c r="GD53" s="259" t="n"/>
      <c r="GE53" s="259" t="n"/>
      <c r="GF53" s="259" t="n"/>
      <c r="GG53" s="259" t="n"/>
      <c r="GH53" s="259" t="n"/>
      <c r="GI53" s="259" t="n"/>
      <c r="GJ53" s="261">
        <f>SUM(F53:GI53)</f>
        <v/>
      </c>
      <c r="GK53" s="262">
        <f>E53-GJ53</f>
        <v/>
      </c>
    </row>
    <row r="54" ht="18" customHeight="1">
      <c r="A54" s="137" t="n">
        <v>54</v>
      </c>
      <c r="B54" s="256" t="n">
        <v>44775</v>
      </c>
      <c r="C54" s="139" t="inlineStr">
        <is>
          <t>DIGIKEY-4500674449</t>
        </is>
      </c>
      <c r="D54" s="240" t="n">
        <v>44749</v>
      </c>
      <c r="E54" s="257" t="n">
        <v>38.25</v>
      </c>
      <c r="F54" s="258" t="n"/>
      <c r="G54" s="259" t="n"/>
      <c r="H54" s="259" t="n"/>
      <c r="I54" s="259" t="n"/>
      <c r="J54" s="258" t="n"/>
      <c r="K54" s="259" t="n"/>
      <c r="L54" s="259" t="n"/>
      <c r="M54" s="259" t="n"/>
      <c r="N54" s="259" t="n"/>
      <c r="O54" s="259" t="n"/>
      <c r="P54" s="259" t="n"/>
      <c r="Q54" s="259" t="n"/>
      <c r="R54" s="259" t="n"/>
      <c r="S54" s="259" t="n"/>
      <c r="T54" s="259" t="n"/>
      <c r="U54" s="259" t="n"/>
      <c r="V54" s="259" t="n"/>
      <c r="W54" s="259" t="n"/>
      <c r="X54" s="259" t="n"/>
      <c r="Y54" s="259" t="n"/>
      <c r="Z54" s="259" t="n"/>
      <c r="AA54" s="259" t="n"/>
      <c r="AB54" s="259" t="n"/>
      <c r="AC54" s="259" t="n"/>
      <c r="AD54" s="259" t="n"/>
      <c r="AE54" s="259" t="n"/>
      <c r="AF54" s="259" t="n"/>
      <c r="AG54" s="259" t="n"/>
      <c r="AH54" s="259" t="n"/>
      <c r="AI54" s="259" t="n"/>
      <c r="AJ54" s="259" t="n"/>
      <c r="AK54" s="259" t="n"/>
      <c r="AL54" s="259" t="n"/>
      <c r="AM54" s="259" t="n"/>
      <c r="AN54" s="259" t="n"/>
      <c r="AO54" s="259" t="n"/>
      <c r="AP54" s="259" t="n"/>
      <c r="AQ54" s="259" t="n"/>
      <c r="AR54" s="259" t="n"/>
      <c r="AS54" s="259" t="n"/>
      <c r="AT54" s="259" t="n"/>
      <c r="AU54" s="259" t="n"/>
      <c r="AV54" s="259" t="n"/>
      <c r="AW54" s="259" t="n"/>
      <c r="AX54" s="259" t="n"/>
      <c r="AY54" s="259" t="n"/>
      <c r="AZ54" s="259" t="n"/>
      <c r="BA54" s="259" t="n"/>
      <c r="BB54" s="259" t="n"/>
      <c r="BC54" s="259" t="n"/>
      <c r="BD54" s="259" t="n"/>
      <c r="BE54" s="259" t="n"/>
      <c r="BF54" s="259" t="n"/>
      <c r="BG54" s="259" t="n"/>
      <c r="BH54" s="259" t="n"/>
      <c r="BI54" s="259" t="n"/>
      <c r="BJ54" s="268" t="n"/>
      <c r="BK54" s="259" t="n"/>
      <c r="BL54" s="259" t="n"/>
      <c r="BM54" s="259" t="n"/>
      <c r="BN54" s="259" t="n"/>
      <c r="BO54" s="259" t="n"/>
      <c r="BP54" s="259" t="n"/>
      <c r="BQ54" s="259" t="n"/>
      <c r="BR54" s="259" t="n"/>
      <c r="BS54" s="259" t="n"/>
      <c r="BT54" s="259" t="n"/>
      <c r="BU54" s="259" t="n"/>
      <c r="BV54" s="259" t="n"/>
      <c r="BW54" s="259" t="n"/>
      <c r="BX54" s="259" t="n"/>
      <c r="BY54" s="259" t="n"/>
      <c r="BZ54" s="259" t="n"/>
      <c r="CA54" s="259" t="n"/>
      <c r="CB54" s="259" t="n"/>
      <c r="CC54" s="259" t="n"/>
      <c r="CD54" s="259" t="n"/>
      <c r="CE54" s="259" t="n"/>
      <c r="CF54" s="259" t="n"/>
      <c r="CG54" s="259" t="n"/>
      <c r="CH54" s="259" t="n"/>
      <c r="CI54" s="259" t="n"/>
      <c r="CJ54" s="259" t="n"/>
      <c r="CK54" s="259" t="n"/>
      <c r="CL54" s="259" t="n"/>
      <c r="CM54" s="259" t="n"/>
      <c r="CN54" s="259" t="n"/>
      <c r="CO54" s="259" t="n"/>
      <c r="CP54" s="259" t="n"/>
      <c r="CQ54" s="259" t="n"/>
      <c r="CR54" s="259" t="n"/>
      <c r="CS54" s="259" t="n"/>
      <c r="CT54" s="259" t="n"/>
      <c r="CU54" s="259" t="n"/>
      <c r="CV54" s="259" t="n"/>
      <c r="CW54" s="259" t="n"/>
      <c r="CX54" s="259" t="n"/>
      <c r="CY54" s="259" t="n"/>
      <c r="CZ54" s="259" t="n"/>
      <c r="DA54" s="259" t="n"/>
      <c r="DB54" s="259" t="n"/>
      <c r="DC54" s="259" t="n"/>
      <c r="DD54" s="259" t="n"/>
      <c r="DE54" s="259" t="n"/>
      <c r="DF54" s="259" t="n"/>
      <c r="DG54" s="259" t="n"/>
      <c r="DH54" s="268" t="n"/>
      <c r="DI54" s="259" t="n"/>
      <c r="DJ54" s="268" t="n"/>
      <c r="DK54" s="259" t="n"/>
      <c r="DL54" s="259" t="n"/>
      <c r="DM54" s="259" t="n"/>
      <c r="DN54" s="259" t="n"/>
      <c r="DO54" s="259" t="n"/>
      <c r="DP54" s="259" t="n"/>
      <c r="DQ54" s="259" t="n"/>
      <c r="DR54" s="259" t="n"/>
      <c r="DS54" s="259" t="n"/>
      <c r="DT54" s="259" t="n"/>
      <c r="DU54" s="259" t="n"/>
      <c r="DV54" s="259" t="n"/>
      <c r="DW54" s="259" t="n"/>
      <c r="DX54" s="259" t="n"/>
      <c r="DY54" s="259" t="n"/>
      <c r="DZ54" s="259" t="n"/>
      <c r="EA54" s="259" t="n"/>
      <c r="EB54" s="259" t="n"/>
      <c r="EC54" s="259" t="n"/>
      <c r="ED54" s="259" t="n"/>
      <c r="EE54" s="259" t="n"/>
      <c r="EF54" s="259" t="n"/>
      <c r="EG54" s="259" t="n"/>
      <c r="EH54" s="259" t="n"/>
      <c r="EI54" s="259" t="n"/>
      <c r="EJ54" s="259" t="n"/>
      <c r="EK54" s="259" t="n"/>
      <c r="EL54" s="259" t="n"/>
      <c r="EM54" s="259" t="n"/>
      <c r="EN54" s="259" t="n"/>
      <c r="EO54" s="259" t="n"/>
      <c r="EP54" s="259" t="n"/>
      <c r="EQ54" s="259" t="n"/>
      <c r="ER54" s="259" t="n"/>
      <c r="ES54" s="259" t="n"/>
      <c r="ET54" s="259" t="n"/>
      <c r="EU54" s="259" t="n"/>
      <c r="EV54" s="259" t="n"/>
      <c r="EW54" s="259" t="n"/>
      <c r="EX54" s="259" t="n"/>
      <c r="EY54" s="259" t="n"/>
      <c r="EZ54" s="259" t="n"/>
      <c r="FA54" s="259" t="n"/>
      <c r="FB54" s="260" t="n">
        <v>38.25</v>
      </c>
      <c r="FC54" s="259" t="n"/>
      <c r="FD54" s="259" t="n"/>
      <c r="FE54" s="259" t="n"/>
      <c r="FF54" s="259" t="n"/>
      <c r="FG54" s="259" t="n"/>
      <c r="FH54" s="259" t="n"/>
      <c r="FI54" s="259" t="n"/>
      <c r="FJ54" s="259" t="n"/>
      <c r="FK54" s="259" t="n"/>
      <c r="FL54" s="259" t="n"/>
      <c r="FM54" s="259" t="n"/>
      <c r="FN54" s="259" t="n"/>
      <c r="FO54" s="259" t="n"/>
      <c r="FP54" s="259" t="n"/>
      <c r="FQ54" s="259" t="n"/>
      <c r="FR54" s="259" t="n"/>
      <c r="FS54" s="259" t="n"/>
      <c r="FT54" s="259" t="n"/>
      <c r="FU54" s="259" t="n"/>
      <c r="FV54" s="259" t="n"/>
      <c r="FW54" s="259" t="n"/>
      <c r="FX54" s="259" t="n"/>
      <c r="FY54" s="259" t="n"/>
      <c r="FZ54" s="259" t="n"/>
      <c r="GA54" s="259" t="n"/>
      <c r="GB54" s="259" t="n"/>
      <c r="GC54" s="259" t="n"/>
      <c r="GD54" s="259" t="n"/>
      <c r="GE54" s="259" t="n"/>
      <c r="GF54" s="259" t="n"/>
      <c r="GG54" s="259" t="n"/>
      <c r="GH54" s="259" t="n"/>
      <c r="GI54" s="259" t="n"/>
      <c r="GJ54" s="261">
        <f>SUM(F54:GI54)</f>
        <v/>
      </c>
      <c r="GK54" s="262">
        <f>E54-GJ54</f>
        <v/>
      </c>
    </row>
    <row r="55" ht="18" customHeight="1">
      <c r="A55" s="137" t="n">
        <v>55</v>
      </c>
      <c r="B55" s="256" t="n">
        <v>44775</v>
      </c>
      <c r="C55" s="139" t="inlineStr">
        <is>
          <t>DIGIKEY-4500674435</t>
        </is>
      </c>
      <c r="D55" s="240" t="n">
        <v>44749</v>
      </c>
      <c r="E55" s="257" t="n">
        <v>25.04</v>
      </c>
      <c r="F55" s="258" t="n"/>
      <c r="G55" s="259" t="n"/>
      <c r="H55" s="259" t="n"/>
      <c r="I55" s="259" t="n"/>
      <c r="J55" s="258" t="n"/>
      <c r="K55" s="259" t="n"/>
      <c r="L55" s="259" t="n"/>
      <c r="M55" s="259" t="n"/>
      <c r="N55" s="259" t="n"/>
      <c r="O55" s="259" t="n"/>
      <c r="P55" s="259" t="n"/>
      <c r="Q55" s="259" t="n"/>
      <c r="R55" s="259" t="n"/>
      <c r="S55" s="259" t="n"/>
      <c r="T55" s="259" t="n"/>
      <c r="U55" s="259" t="n"/>
      <c r="V55" s="259" t="n"/>
      <c r="W55" s="259" t="n"/>
      <c r="X55" s="259" t="n"/>
      <c r="Y55" s="259" t="n"/>
      <c r="Z55" s="259" t="n"/>
      <c r="AA55" s="259" t="n"/>
      <c r="AB55" s="259" t="n"/>
      <c r="AC55" s="259" t="n"/>
      <c r="AD55" s="259" t="n"/>
      <c r="AE55" s="259" t="n"/>
      <c r="AF55" s="259" t="n"/>
      <c r="AG55" s="259" t="n"/>
      <c r="AH55" s="259" t="n"/>
      <c r="AI55" s="259" t="n"/>
      <c r="AJ55" s="259" t="n"/>
      <c r="AK55" s="259" t="n"/>
      <c r="AL55" s="259" t="n"/>
      <c r="AM55" s="259" t="n"/>
      <c r="AN55" s="259" t="n"/>
      <c r="AO55" s="259" t="n"/>
      <c r="AP55" s="259" t="n"/>
      <c r="AQ55" s="259" t="n"/>
      <c r="AR55" s="259" t="n"/>
      <c r="AS55" s="259" t="n"/>
      <c r="AT55" s="259" t="n"/>
      <c r="AU55" s="259" t="n"/>
      <c r="AV55" s="259" t="n"/>
      <c r="AW55" s="259" t="n"/>
      <c r="AX55" s="259" t="n"/>
      <c r="AY55" s="259" t="n"/>
      <c r="AZ55" s="259" t="n"/>
      <c r="BA55" s="259" t="n"/>
      <c r="BB55" s="259" t="n"/>
      <c r="BC55" s="259" t="n"/>
      <c r="BD55" s="259" t="n"/>
      <c r="BE55" s="259" t="n"/>
      <c r="BF55" s="259" t="n"/>
      <c r="BG55" s="259" t="n"/>
      <c r="BH55" s="259" t="n"/>
      <c r="BI55" s="259" t="n"/>
      <c r="BJ55" s="268" t="n"/>
      <c r="BK55" s="259" t="n"/>
      <c r="BL55" s="259" t="n"/>
      <c r="BM55" s="259" t="n"/>
      <c r="BN55" s="259" t="n"/>
      <c r="BO55" s="259" t="n"/>
      <c r="BP55" s="259" t="n"/>
      <c r="BQ55" s="259" t="n"/>
      <c r="BR55" s="259" t="n"/>
      <c r="BS55" s="259" t="n"/>
      <c r="BT55" s="259" t="n"/>
      <c r="BU55" s="259" t="n"/>
      <c r="BV55" s="259" t="n"/>
      <c r="BW55" s="259" t="n"/>
      <c r="BX55" s="259" t="n"/>
      <c r="BY55" s="259" t="n"/>
      <c r="BZ55" s="259" t="n"/>
      <c r="CA55" s="259" t="n"/>
      <c r="CB55" s="259" t="n"/>
      <c r="CC55" s="259" t="n"/>
      <c r="CD55" s="259" t="n"/>
      <c r="CE55" s="259" t="n"/>
      <c r="CF55" s="259" t="n"/>
      <c r="CG55" s="259" t="n"/>
      <c r="CH55" s="259" t="n"/>
      <c r="CI55" s="259" t="n"/>
      <c r="CJ55" s="259" t="n"/>
      <c r="CK55" s="259" t="n"/>
      <c r="CL55" s="259" t="n"/>
      <c r="CM55" s="259" t="n"/>
      <c r="CN55" s="259" t="n"/>
      <c r="CO55" s="259" t="n"/>
      <c r="CP55" s="259" t="n"/>
      <c r="CQ55" s="259" t="n"/>
      <c r="CR55" s="259" t="n"/>
      <c r="CS55" s="259" t="n"/>
      <c r="CT55" s="259" t="n"/>
      <c r="CU55" s="259" t="n"/>
      <c r="CV55" s="259" t="n"/>
      <c r="CW55" s="259" t="n"/>
      <c r="CX55" s="259" t="n"/>
      <c r="CY55" s="259" t="n"/>
      <c r="CZ55" s="259" t="n"/>
      <c r="DA55" s="259" t="n"/>
      <c r="DB55" s="260" t="n">
        <v>25.04</v>
      </c>
      <c r="DC55" s="259" t="n"/>
      <c r="DD55" s="259" t="n"/>
      <c r="DE55" s="259" t="n"/>
      <c r="DF55" s="259" t="n"/>
      <c r="DG55" s="259" t="n"/>
      <c r="DH55" s="268" t="n"/>
      <c r="DI55" s="259" t="n"/>
      <c r="DJ55" s="268" t="n"/>
      <c r="DK55" s="259" t="n"/>
      <c r="DL55" s="259" t="n"/>
      <c r="DM55" s="259" t="n"/>
      <c r="DN55" s="259" t="n"/>
      <c r="DO55" s="259" t="n"/>
      <c r="DP55" s="259" t="n"/>
      <c r="DQ55" s="259" t="n"/>
      <c r="DR55" s="259" t="n"/>
      <c r="DS55" s="259" t="n"/>
      <c r="DT55" s="259" t="n"/>
      <c r="DU55" s="259" t="n"/>
      <c r="DV55" s="259" t="n"/>
      <c r="DW55" s="259" t="n"/>
      <c r="DX55" s="259" t="n"/>
      <c r="DY55" s="259" t="n"/>
      <c r="DZ55" s="259" t="n"/>
      <c r="EA55" s="259" t="n"/>
      <c r="EB55" s="259" t="n"/>
      <c r="EC55" s="259" t="n"/>
      <c r="ED55" s="259" t="n"/>
      <c r="EE55" s="259" t="n"/>
      <c r="EF55" s="259" t="n"/>
      <c r="EG55" s="259" t="n"/>
      <c r="EH55" s="259" t="n"/>
      <c r="EI55" s="259" t="n"/>
      <c r="EJ55" s="259" t="n"/>
      <c r="EK55" s="259" t="n"/>
      <c r="EL55" s="259" t="n"/>
      <c r="EM55" s="259" t="n"/>
      <c r="EN55" s="259" t="n"/>
      <c r="EO55" s="259" t="n"/>
      <c r="EP55" s="259" t="n"/>
      <c r="EQ55" s="259" t="n"/>
      <c r="ER55" s="259" t="n"/>
      <c r="ES55" s="259" t="n"/>
      <c r="ET55" s="259" t="n"/>
      <c r="EU55" s="259" t="n"/>
      <c r="EV55" s="259" t="n"/>
      <c r="EW55" s="259" t="n"/>
      <c r="EX55" s="259" t="n"/>
      <c r="EY55" s="259" t="n"/>
      <c r="EZ55" s="259" t="n"/>
      <c r="FA55" s="259" t="n"/>
      <c r="FB55" s="259" t="n"/>
      <c r="FC55" s="259" t="n"/>
      <c r="FD55" s="259" t="n"/>
      <c r="FE55" s="259" t="n"/>
      <c r="FF55" s="259" t="n"/>
      <c r="FG55" s="259" t="n"/>
      <c r="FH55" s="259" t="n"/>
      <c r="FI55" s="259" t="n"/>
      <c r="FJ55" s="259" t="n"/>
      <c r="FK55" s="259" t="n"/>
      <c r="FL55" s="259" t="n"/>
      <c r="FM55" s="259" t="n"/>
      <c r="FN55" s="259" t="n"/>
      <c r="FO55" s="259" t="n"/>
      <c r="FP55" s="259" t="n"/>
      <c r="FQ55" s="259" t="n"/>
      <c r="FR55" s="259" t="n"/>
      <c r="FS55" s="259" t="n"/>
      <c r="FT55" s="259" t="n"/>
      <c r="FU55" s="259" t="n"/>
      <c r="FV55" s="259" t="n"/>
      <c r="FW55" s="259" t="n"/>
      <c r="FX55" s="259" t="n"/>
      <c r="FY55" s="259" t="n"/>
      <c r="FZ55" s="259" t="n"/>
      <c r="GA55" s="259" t="n"/>
      <c r="GB55" s="259" t="n"/>
      <c r="GC55" s="259" t="n"/>
      <c r="GD55" s="259" t="n"/>
      <c r="GE55" s="259" t="n"/>
      <c r="GF55" s="259" t="n"/>
      <c r="GG55" s="259" t="n"/>
      <c r="GH55" s="259" t="n"/>
      <c r="GI55" s="259" t="n"/>
      <c r="GJ55" s="261">
        <f>SUM(F55:GI55)</f>
        <v/>
      </c>
      <c r="GK55" s="262">
        <f>E55-GJ55</f>
        <v/>
      </c>
    </row>
    <row r="56" ht="18" customHeight="1">
      <c r="A56" s="137" t="n">
        <v>56</v>
      </c>
      <c r="B56" s="256" t="n">
        <v>44775</v>
      </c>
      <c r="C56" s="139" t="inlineStr">
        <is>
          <t>DIGIKEY-4500661879</t>
        </is>
      </c>
      <c r="D56" s="240" t="n">
        <v>44755</v>
      </c>
      <c r="E56" s="257" t="n">
        <v>18.57</v>
      </c>
      <c r="F56" s="258" t="n"/>
      <c r="G56" s="259" t="n"/>
      <c r="H56" s="259" t="n"/>
      <c r="I56" s="259" t="n"/>
      <c r="J56" s="258" t="n"/>
      <c r="K56" s="259" t="n"/>
      <c r="L56" s="259" t="n"/>
      <c r="M56" s="259" t="n"/>
      <c r="N56" s="259" t="n"/>
      <c r="O56" s="259" t="n"/>
      <c r="P56" s="259" t="n"/>
      <c r="Q56" s="259" t="n"/>
      <c r="R56" s="259" t="n"/>
      <c r="S56" s="259" t="n"/>
      <c r="T56" s="259" t="n"/>
      <c r="U56" s="259" t="n"/>
      <c r="V56" s="259" t="n"/>
      <c r="W56" s="259" t="n"/>
      <c r="X56" s="259" t="n"/>
      <c r="Y56" s="259" t="n"/>
      <c r="Z56" s="259" t="n"/>
      <c r="AA56" s="259" t="n"/>
      <c r="AB56" s="259" t="n"/>
      <c r="AC56" s="259" t="n"/>
      <c r="AD56" s="259" t="n"/>
      <c r="AE56" s="259" t="n"/>
      <c r="AF56" s="259" t="n"/>
      <c r="AG56" s="259" t="n"/>
      <c r="AH56" s="259" t="n"/>
      <c r="AI56" s="259" t="n"/>
      <c r="AJ56" s="259" t="n"/>
      <c r="AK56" s="259" t="n"/>
      <c r="AL56" s="259" t="n"/>
      <c r="AM56" s="259" t="n"/>
      <c r="AN56" s="259" t="n"/>
      <c r="AO56" s="259" t="n"/>
      <c r="AP56" s="259" t="n"/>
      <c r="AQ56" s="259" t="n"/>
      <c r="AR56" s="259" t="n"/>
      <c r="AS56" s="259" t="n"/>
      <c r="AT56" s="259" t="n"/>
      <c r="AU56" s="259" t="n"/>
      <c r="AV56" s="259" t="n"/>
      <c r="AW56" s="259" t="n"/>
      <c r="AX56" s="259" t="n"/>
      <c r="AY56" s="259" t="n"/>
      <c r="AZ56" s="259" t="n"/>
      <c r="BA56" s="259" t="n"/>
      <c r="BB56" s="259" t="n"/>
      <c r="BC56" s="259" t="n"/>
      <c r="BD56" s="259" t="n"/>
      <c r="BE56" s="259" t="n"/>
      <c r="BF56" s="259" t="n"/>
      <c r="BG56" s="259" t="n"/>
      <c r="BH56" s="259" t="n"/>
      <c r="BI56" s="259" t="n"/>
      <c r="BJ56" s="268" t="n"/>
      <c r="BK56" s="259" t="n"/>
      <c r="BL56" s="259" t="n"/>
      <c r="BM56" s="259" t="n"/>
      <c r="BN56" s="259" t="n"/>
      <c r="BO56" s="259" t="n"/>
      <c r="BP56" s="259" t="n"/>
      <c r="BQ56" s="259" t="n"/>
      <c r="BR56" s="259" t="n"/>
      <c r="BS56" s="259" t="n"/>
      <c r="BT56" s="259" t="n"/>
      <c r="BU56" s="259" t="n"/>
      <c r="BV56" s="259" t="n"/>
      <c r="BW56" s="259" t="n"/>
      <c r="BX56" s="259" t="n"/>
      <c r="BY56" s="259" t="n"/>
      <c r="BZ56" s="259" t="n"/>
      <c r="CA56" s="259" t="n"/>
      <c r="CB56" s="259" t="n"/>
      <c r="CC56" s="259" t="n"/>
      <c r="CD56" s="259" t="n"/>
      <c r="CE56" s="259" t="n"/>
      <c r="CF56" s="259" t="n"/>
      <c r="CG56" s="259" t="n"/>
      <c r="CH56" s="259" t="n"/>
      <c r="CI56" s="259" t="n"/>
      <c r="CJ56" s="259" t="n"/>
      <c r="CK56" s="259" t="n"/>
      <c r="CL56" s="259" t="n"/>
      <c r="CM56" s="259" t="n"/>
      <c r="CN56" s="259" t="n"/>
      <c r="CO56" s="259" t="n"/>
      <c r="CP56" s="259" t="n"/>
      <c r="CQ56" s="259" t="n"/>
      <c r="CR56" s="259" t="n"/>
      <c r="CS56" s="259" t="n"/>
      <c r="CT56" s="259" t="n"/>
      <c r="CU56" s="259" t="n"/>
      <c r="CV56" s="259" t="n"/>
      <c r="CW56" s="259" t="n"/>
      <c r="CX56" s="259" t="n"/>
      <c r="CY56" s="259" t="n"/>
      <c r="CZ56" s="259" t="n"/>
      <c r="DA56" s="259" t="n"/>
      <c r="DB56" s="259" t="n"/>
      <c r="DC56" s="259" t="n"/>
      <c r="DD56" s="259" t="n"/>
      <c r="DE56" s="259" t="n"/>
      <c r="DF56" s="259" t="n"/>
      <c r="DG56" s="259" t="n"/>
      <c r="DH56" s="268" t="n"/>
      <c r="DI56" s="259" t="n"/>
      <c r="DJ56" s="268" t="n"/>
      <c r="DK56" s="259" t="n"/>
      <c r="DL56" s="259" t="n"/>
      <c r="DM56" s="259" t="n"/>
      <c r="DN56" s="259" t="n"/>
      <c r="DO56" s="259" t="n"/>
      <c r="DP56" s="259" t="n"/>
      <c r="DQ56" s="259" t="n"/>
      <c r="DR56" s="259" t="n"/>
      <c r="DS56" s="259" t="n"/>
      <c r="DT56" s="259" t="n"/>
      <c r="DU56" s="259" t="n"/>
      <c r="DV56" s="259" t="n"/>
      <c r="DW56" s="259" t="n"/>
      <c r="DX56" s="259" t="n"/>
      <c r="DY56" s="259" t="n"/>
      <c r="DZ56" s="259" t="n"/>
      <c r="EA56" s="259" t="n"/>
      <c r="EB56" s="259" t="n"/>
      <c r="EC56" s="259" t="n"/>
      <c r="ED56" s="259" t="n"/>
      <c r="EE56" s="259" t="n"/>
      <c r="EF56" s="259" t="n"/>
      <c r="EG56" s="259" t="n"/>
      <c r="EH56" s="259" t="n"/>
      <c r="EI56" s="259" t="n"/>
      <c r="EJ56" s="259" t="n"/>
      <c r="EK56" s="259" t="n"/>
      <c r="EL56" s="259" t="n"/>
      <c r="EM56" s="259" t="n"/>
      <c r="EN56" s="259" t="n"/>
      <c r="EO56" s="259" t="n"/>
      <c r="EP56" s="259" t="n"/>
      <c r="EQ56" s="259" t="n"/>
      <c r="ER56" s="259" t="n"/>
      <c r="ES56" s="259" t="n"/>
      <c r="ET56" s="259" t="n"/>
      <c r="EU56" s="259" t="n"/>
      <c r="EV56" s="259" t="n"/>
      <c r="EW56" s="259" t="n"/>
      <c r="EX56" s="259" t="n"/>
      <c r="EY56" s="259" t="n"/>
      <c r="EZ56" s="259" t="n"/>
      <c r="FA56" s="259" t="n"/>
      <c r="FB56" s="259" t="n"/>
      <c r="FC56" s="259" t="n"/>
      <c r="FD56" s="259" t="n"/>
      <c r="FE56" s="259" t="n"/>
      <c r="FF56" s="259" t="n"/>
      <c r="FG56" s="259" t="n"/>
      <c r="FH56" s="259" t="n"/>
      <c r="FI56" s="259" t="n"/>
      <c r="FJ56" s="259" t="n"/>
      <c r="FK56" s="259" t="n"/>
      <c r="FL56" s="259" t="n"/>
      <c r="FM56" s="259" t="n"/>
      <c r="FN56" s="259" t="n"/>
      <c r="FO56" s="259" t="n"/>
      <c r="FP56" s="259" t="n"/>
      <c r="FQ56" s="259" t="n"/>
      <c r="FR56" s="259" t="n"/>
      <c r="FS56" s="259" t="n"/>
      <c r="FT56" s="259" t="n"/>
      <c r="FU56" s="259" t="n"/>
      <c r="FV56" s="259" t="n"/>
      <c r="FW56" s="259" t="n"/>
      <c r="FX56" s="259" t="n"/>
      <c r="FY56" s="259" t="n"/>
      <c r="FZ56" s="259" t="n"/>
      <c r="GA56" s="259" t="n"/>
      <c r="GB56" s="259" t="n"/>
      <c r="GC56" s="259" t="n"/>
      <c r="GD56" s="259" t="n"/>
      <c r="GE56" s="260" t="n">
        <v>18.57</v>
      </c>
      <c r="GF56" s="259" t="n"/>
      <c r="GG56" s="259" t="n"/>
      <c r="GH56" s="259" t="n"/>
      <c r="GI56" s="259" t="n"/>
      <c r="GJ56" s="261">
        <f>SUM(F56:GI56)</f>
        <v/>
      </c>
      <c r="GK56" s="262">
        <f>E56-GJ56</f>
        <v/>
      </c>
    </row>
    <row r="57">
      <c r="A57" s="137" t="n">
        <v>57</v>
      </c>
      <c r="B57" s="256" t="n">
        <v>44781</v>
      </c>
      <c r="C57" s="139" t="inlineStr">
        <is>
          <t>7-798-63063</t>
        </is>
      </c>
      <c r="D57" s="240" t="n">
        <v>44735</v>
      </c>
      <c r="E57" s="257" t="n">
        <v>3633.02</v>
      </c>
      <c r="F57" s="258" t="n"/>
      <c r="G57" s="259" t="n"/>
      <c r="H57" s="269" t="n">
        <v>24.03</v>
      </c>
      <c r="I57" s="259" t="n"/>
      <c r="J57" s="270" t="n">
        <v>6.05</v>
      </c>
      <c r="K57" s="259" t="n"/>
      <c r="L57" s="259" t="n"/>
      <c r="M57" s="269" t="n">
        <v>61.55</v>
      </c>
      <c r="N57" s="259" t="n"/>
      <c r="O57" s="269" t="n">
        <v>11.52</v>
      </c>
      <c r="P57" s="259" t="n"/>
      <c r="Q57" s="269" t="n">
        <v>291.01</v>
      </c>
      <c r="R57" s="269" t="n">
        <v>38.1</v>
      </c>
      <c r="S57" s="259" t="n"/>
      <c r="T57" s="259" t="n"/>
      <c r="U57" s="269">
        <f>18.4+22.14</f>
        <v/>
      </c>
      <c r="V57" s="259" t="n"/>
      <c r="W57" s="259" t="n"/>
      <c r="X57" s="259" t="n"/>
      <c r="Y57" s="269" t="n">
        <v>11.9</v>
      </c>
      <c r="Z57" s="259" t="n"/>
      <c r="AA57" s="259" t="n"/>
      <c r="AB57" s="259" t="n"/>
      <c r="AC57" s="259" t="n"/>
      <c r="AD57" s="259" t="n"/>
      <c r="AE57" s="259" t="n"/>
      <c r="AF57" s="259" t="n"/>
      <c r="AG57" s="259" t="n"/>
      <c r="AH57" s="259" t="n"/>
      <c r="AI57" s="269" t="n">
        <v>14.46</v>
      </c>
      <c r="AJ57" s="259" t="n"/>
      <c r="AK57" s="259" t="n"/>
      <c r="AL57" s="259" t="n"/>
      <c r="AM57" s="259" t="n"/>
      <c r="AN57" s="269" t="n">
        <v>5.98</v>
      </c>
      <c r="AO57" s="259" t="n"/>
      <c r="AP57" s="259" t="n"/>
      <c r="AQ57" s="259" t="n"/>
      <c r="AR57" s="259" t="n"/>
      <c r="AS57" s="259" t="n"/>
      <c r="AT57" s="259" t="n"/>
      <c r="AU57" s="259" t="n"/>
      <c r="AV57" s="269" t="n">
        <v>421.16</v>
      </c>
      <c r="AW57" s="259" t="n"/>
      <c r="AX57" s="259" t="n"/>
      <c r="AY57" s="259" t="n"/>
      <c r="AZ57" s="259" t="n"/>
      <c r="BA57" s="259" t="n"/>
      <c r="BB57" s="269" t="n">
        <v>6.86</v>
      </c>
      <c r="BC57" s="269" t="n">
        <v>29.55</v>
      </c>
      <c r="BD57" s="259" t="n"/>
      <c r="BE57" s="259" t="n"/>
      <c r="BF57" s="269" t="n">
        <v>40.87</v>
      </c>
      <c r="BG57" s="259" t="n"/>
      <c r="BH57" s="269" t="n">
        <v>175.8</v>
      </c>
      <c r="BI57" s="259" t="n"/>
      <c r="BJ57" s="268" t="n"/>
      <c r="BK57" s="259" t="n"/>
      <c r="BL57" s="259" t="n"/>
      <c r="BM57" s="259" t="n"/>
      <c r="BN57" s="259" t="n"/>
      <c r="BO57" s="259" t="n"/>
      <c r="BP57" s="269" t="n">
        <v>126.26</v>
      </c>
      <c r="BQ57" s="259" t="n"/>
      <c r="BR57" s="259" t="n"/>
      <c r="BS57" s="259" t="n"/>
      <c r="BT57" s="269" t="n">
        <v>10.35</v>
      </c>
      <c r="BU57" s="259" t="n"/>
      <c r="BV57" s="259" t="n"/>
      <c r="BW57" s="259" t="n"/>
      <c r="BX57" s="259" t="n"/>
      <c r="BY57" s="259" t="n"/>
      <c r="BZ57" s="259" t="n"/>
      <c r="CA57" s="259" t="n"/>
      <c r="CB57" s="259" t="n"/>
      <c r="CC57" s="259" t="n"/>
      <c r="CD57" s="259" t="n"/>
      <c r="CE57" s="269" t="n">
        <v>11.58</v>
      </c>
      <c r="CF57" s="259" t="n"/>
      <c r="CG57" s="259" t="n"/>
      <c r="CH57" s="259" t="n"/>
      <c r="CI57" s="259" t="n"/>
      <c r="CJ57" s="259" t="n"/>
      <c r="CK57" s="259" t="n"/>
      <c r="CL57" s="259" t="n"/>
      <c r="CM57" s="259" t="n"/>
      <c r="CN57" s="259" t="n"/>
      <c r="CO57" s="259" t="n"/>
      <c r="CP57" s="259" t="n"/>
      <c r="CQ57" s="259" t="n"/>
      <c r="CR57" s="269" t="n">
        <v>10.14</v>
      </c>
      <c r="CS57" s="269" t="n">
        <v>42.03</v>
      </c>
      <c r="CT57" s="269" t="n">
        <v>63.02</v>
      </c>
      <c r="CU57" s="259" t="n"/>
      <c r="CV57" s="259" t="n"/>
      <c r="CW57" s="259" t="n"/>
      <c r="CX57" s="259" t="n"/>
      <c r="CY57" s="259" t="n"/>
      <c r="CZ57" s="259" t="n"/>
      <c r="DA57" s="269" t="n">
        <v>79.95999999999999</v>
      </c>
      <c r="DB57" s="269" t="n">
        <v>64.63</v>
      </c>
      <c r="DC57" s="259" t="n"/>
      <c r="DD57" s="269" t="n">
        <v>13.23</v>
      </c>
      <c r="DE57" s="269" t="n">
        <v>1354.53</v>
      </c>
      <c r="DF57" s="269" t="n">
        <v>10.8</v>
      </c>
      <c r="DG57" s="259" t="n"/>
      <c r="DH57" s="268" t="n"/>
      <c r="DI57" s="269" t="n">
        <v>14.03</v>
      </c>
      <c r="DJ57" s="268" t="n"/>
      <c r="DK57" s="259" t="n"/>
      <c r="DL57" s="259" t="n"/>
      <c r="DM57" s="259" t="n"/>
      <c r="DN57" s="269" t="n">
        <v>14.03</v>
      </c>
      <c r="DO57" s="259" t="n"/>
      <c r="DP57" s="259" t="n"/>
      <c r="DQ57" s="259" t="n"/>
      <c r="DR57" s="269" t="n">
        <v>23.56</v>
      </c>
      <c r="DS57" s="269" t="n">
        <v>16.57</v>
      </c>
      <c r="DT57" s="269" t="n">
        <v>25.52</v>
      </c>
      <c r="DU57" s="259" t="n"/>
      <c r="DV57" s="259" t="n"/>
      <c r="DW57" s="269" t="n">
        <v>43.16</v>
      </c>
      <c r="DX57" s="269" t="n">
        <v>72.5</v>
      </c>
      <c r="DY57" s="269" t="n">
        <v>14.46</v>
      </c>
      <c r="DZ57" s="269" t="n">
        <v>169.73</v>
      </c>
      <c r="EA57" s="259" t="n"/>
      <c r="EB57" s="269" t="n">
        <v>79.17</v>
      </c>
      <c r="EC57" s="259" t="n"/>
      <c r="ED57" s="259" t="n"/>
      <c r="EE57" s="259" t="n"/>
      <c r="EF57" s="259" t="n"/>
      <c r="EG57" s="259" t="n"/>
      <c r="EH57" s="259" t="n"/>
      <c r="EI57" s="259" t="n"/>
      <c r="EJ57" s="269" t="n">
        <v>16.03</v>
      </c>
      <c r="EK57" s="259" t="n"/>
      <c r="EL57" s="269" t="n">
        <v>33.22</v>
      </c>
      <c r="EM57" s="259" t="n"/>
      <c r="EN57" s="259" t="n"/>
      <c r="EO57" s="259" t="n"/>
      <c r="EP57" s="259" t="n"/>
      <c r="EQ57" s="259" t="n"/>
      <c r="ER57" s="269" t="n">
        <v>16.44</v>
      </c>
      <c r="ES57" s="259" t="n"/>
      <c r="ET57" s="259" t="n"/>
      <c r="EU57" s="259" t="n"/>
      <c r="EV57" s="269" t="n">
        <v>11.52</v>
      </c>
      <c r="EW57" s="259" t="n"/>
      <c r="EX57" s="259" t="n"/>
      <c r="EY57" s="259" t="n"/>
      <c r="EZ57" s="259" t="n"/>
      <c r="FA57" s="259" t="n"/>
      <c r="FB57" s="259" t="n"/>
      <c r="FC57" s="259" t="n"/>
      <c r="FD57" s="259" t="n"/>
      <c r="FE57" s="269" t="n">
        <v>24.25</v>
      </c>
      <c r="FF57" s="259" t="n"/>
      <c r="FG57" s="259" t="n"/>
      <c r="FH57" s="259" t="n"/>
      <c r="FI57" s="259" t="n"/>
      <c r="FJ57" s="259" t="n"/>
      <c r="FK57" s="259" t="n"/>
      <c r="FL57" s="269" t="n">
        <v>6.02</v>
      </c>
      <c r="FM57" s="259" t="n"/>
      <c r="FN57" s="259" t="n"/>
      <c r="FO57" s="259" t="n"/>
      <c r="FP57" s="259" t="n"/>
      <c r="FQ57" s="259" t="n"/>
      <c r="FR57" s="259" t="n"/>
      <c r="FS57" s="269" t="n">
        <v>19.76</v>
      </c>
      <c r="FT57" s="259" t="n"/>
      <c r="FU57" s="259" t="n"/>
      <c r="FV57" s="259" t="n"/>
      <c r="FW57" s="259" t="n"/>
      <c r="FX57" s="259" t="n"/>
      <c r="FY57" s="259" t="n"/>
      <c r="FZ57" s="269" t="n">
        <v>7.53</v>
      </c>
      <c r="GA57" s="259" t="n"/>
      <c r="GB57" s="259" t="n"/>
      <c r="GC57" s="259" t="n"/>
      <c r="GD57" s="269" t="n">
        <v>16.91</v>
      </c>
      <c r="GE57" s="259" t="n"/>
      <c r="GF57" s="269" t="n">
        <v>19.66</v>
      </c>
      <c r="GG57" s="269" t="n">
        <v>11.52</v>
      </c>
      <c r="GH57" s="269" t="n">
        <v>11.52</v>
      </c>
      <c r="GI57" s="259" t="n"/>
      <c r="GJ57" s="261">
        <f>SUM(F57:GI57)</f>
        <v/>
      </c>
      <c r="GK57" s="262">
        <f>E57-GJ57</f>
        <v/>
      </c>
    </row>
    <row r="58" ht="18" customHeight="1">
      <c r="A58" s="137" t="n">
        <v>58</v>
      </c>
      <c r="B58" s="256" t="n">
        <v>44781</v>
      </c>
      <c r="C58" s="139" t="inlineStr">
        <is>
          <t>2-058-48085</t>
        </is>
      </c>
      <c r="D58" s="240" t="n">
        <v>44736</v>
      </c>
      <c r="E58" s="257" t="n">
        <v>22188.19</v>
      </c>
      <c r="F58" s="270" t="n">
        <v>273.35</v>
      </c>
      <c r="G58" s="259" t="n"/>
      <c r="H58" s="259" t="n"/>
      <c r="I58" s="259" t="n"/>
      <c r="J58" s="258" t="n"/>
      <c r="K58" s="259" t="n"/>
      <c r="L58" s="259" t="n"/>
      <c r="M58" s="269" t="n">
        <v>319.55</v>
      </c>
      <c r="N58" s="259" t="n"/>
      <c r="O58" s="269" t="n">
        <v>302.98</v>
      </c>
      <c r="P58" s="259" t="n"/>
      <c r="Q58" s="269" t="n">
        <v>3418.5</v>
      </c>
      <c r="R58" s="259" t="n"/>
      <c r="S58" s="269" t="n">
        <v>196.75</v>
      </c>
      <c r="T58" s="259" t="n"/>
      <c r="U58" s="259" t="n"/>
      <c r="V58" s="269" t="n">
        <v>217.78</v>
      </c>
      <c r="W58" s="269" t="n">
        <v>883.91</v>
      </c>
      <c r="X58" s="259" t="n"/>
      <c r="Y58" s="269" t="n">
        <v>209.57</v>
      </c>
      <c r="Z58" s="259" t="n"/>
      <c r="AA58" s="269" t="n">
        <v>210.32</v>
      </c>
      <c r="AB58" s="269" t="n">
        <v>367.59</v>
      </c>
      <c r="AC58" s="269" t="n">
        <v>217.78</v>
      </c>
      <c r="AD58" s="259" t="n"/>
      <c r="AE58" s="259" t="n"/>
      <c r="AF58" s="259" t="n"/>
      <c r="AG58" s="259" t="n"/>
      <c r="AH58" s="259" t="n"/>
      <c r="AI58" s="259" t="n"/>
      <c r="AJ58" s="259" t="n"/>
      <c r="AK58" s="259" t="n"/>
      <c r="AL58" s="259" t="n"/>
      <c r="AM58" s="259" t="n"/>
      <c r="AN58" s="269" t="n">
        <v>208.23</v>
      </c>
      <c r="AO58" s="259" t="n"/>
      <c r="AP58" s="259" t="n"/>
      <c r="AQ58" s="259" t="n"/>
      <c r="AR58" s="259" t="n"/>
      <c r="AS58" s="259" t="n"/>
      <c r="AT58" s="259" t="n"/>
      <c r="AU58" s="269" t="n">
        <v>132.11</v>
      </c>
      <c r="AV58" s="269" t="n">
        <v>212.2</v>
      </c>
      <c r="AW58" s="259" t="n"/>
      <c r="AX58" s="259" t="n"/>
      <c r="AY58" s="259" t="n"/>
      <c r="AZ58" s="259" t="n"/>
      <c r="BA58" s="259" t="n"/>
      <c r="BB58" s="259" t="n"/>
      <c r="BC58" s="269" t="n">
        <v>314.48</v>
      </c>
      <c r="BD58" s="259" t="n"/>
      <c r="BE58" s="259" t="n"/>
      <c r="BF58" s="269" t="n">
        <v>1508.36</v>
      </c>
      <c r="BG58" s="259" t="n"/>
      <c r="BH58" s="259" t="n"/>
      <c r="BI58" s="259" t="n"/>
      <c r="BJ58" s="268" t="n"/>
      <c r="BK58" s="259" t="n"/>
      <c r="BL58" s="259" t="n"/>
      <c r="BM58" s="259" t="n"/>
      <c r="BN58" s="259" t="n"/>
      <c r="BO58" s="259" t="n"/>
      <c r="BP58" s="269" t="n">
        <v>407.2</v>
      </c>
      <c r="BQ58" s="259" t="n"/>
      <c r="BR58" s="259" t="n"/>
      <c r="BS58" s="259" t="n"/>
      <c r="BT58" s="259" t="n"/>
      <c r="BU58" s="259" t="n"/>
      <c r="BV58" s="269" t="n">
        <v>132.11</v>
      </c>
      <c r="BW58" s="259" t="n"/>
      <c r="BX58" s="259" t="n"/>
      <c r="BY58" s="259" t="n"/>
      <c r="BZ58" s="259" t="n"/>
      <c r="CA58" s="259" t="n"/>
      <c r="CB58" s="259" t="n"/>
      <c r="CC58" s="259" t="n"/>
      <c r="CD58" s="259" t="n"/>
      <c r="CE58" s="259" t="n"/>
      <c r="CF58" s="259" t="n"/>
      <c r="CG58" s="259" t="n"/>
      <c r="CH58" s="259" t="n"/>
      <c r="CI58" s="259" t="n"/>
      <c r="CJ58" s="259" t="n"/>
      <c r="CK58" s="269" t="n">
        <v>240.24</v>
      </c>
      <c r="CL58" s="259" t="n"/>
      <c r="CM58" s="259" t="n"/>
      <c r="CN58" s="259" t="n"/>
      <c r="CO58" s="259" t="n"/>
      <c r="CP58" s="259" t="n"/>
      <c r="CQ58" s="259" t="n"/>
      <c r="CR58" s="259" t="n"/>
      <c r="CS58" s="259" t="n"/>
      <c r="CT58" s="259" t="n"/>
      <c r="CU58" s="269" t="n">
        <v>392.77</v>
      </c>
      <c r="CV58" s="269" t="n">
        <v>404.17</v>
      </c>
      <c r="CW58" s="259" t="n"/>
      <c r="CX58" s="269" t="n">
        <v>2703.06</v>
      </c>
      <c r="CY58" s="259" t="n"/>
      <c r="CZ58" s="259" t="n"/>
      <c r="DA58" s="259" t="n"/>
      <c r="DB58" s="259" t="n"/>
      <c r="DC58" s="259" t="n"/>
      <c r="DD58" s="259" t="n"/>
      <c r="DE58" s="269" t="n">
        <v>449.54</v>
      </c>
      <c r="DF58" s="269" t="n">
        <v>1908.02</v>
      </c>
      <c r="DG58" s="259" t="n"/>
      <c r="DH58" s="268" t="n"/>
      <c r="DI58" s="269" t="n">
        <v>209.57</v>
      </c>
      <c r="DJ58" s="268" t="n"/>
      <c r="DK58" s="259" t="n"/>
      <c r="DL58" s="259" t="n"/>
      <c r="DM58" s="259" t="n"/>
      <c r="DN58" s="259" t="n"/>
      <c r="DO58" s="259" t="n"/>
      <c r="DP58" s="269" t="n">
        <v>238.69</v>
      </c>
      <c r="DQ58" s="259" t="n"/>
      <c r="DR58" s="259" t="n"/>
      <c r="DS58" s="259" t="n"/>
      <c r="DT58" s="259" t="n"/>
      <c r="DU58" s="259" t="n"/>
      <c r="DV58" s="259" t="n"/>
      <c r="DW58" s="269" t="n">
        <v>713.61</v>
      </c>
      <c r="DX58" s="269" t="n">
        <v>1352.96</v>
      </c>
      <c r="DY58" s="259" t="n"/>
      <c r="DZ58" s="259" t="n"/>
      <c r="EA58" s="259" t="n"/>
      <c r="EB58" s="259" t="n"/>
      <c r="EC58" s="259" t="n"/>
      <c r="ED58" s="259" t="n"/>
      <c r="EE58" s="259" t="n"/>
      <c r="EF58" s="259" t="n"/>
      <c r="EG58" s="269" t="n">
        <v>86.48</v>
      </c>
      <c r="EH58" s="259" t="n"/>
      <c r="EI58" s="259" t="n"/>
      <c r="EJ58" s="269" t="n">
        <v>369.06</v>
      </c>
      <c r="EK58" s="259" t="n"/>
      <c r="EL58" s="269" t="n">
        <v>812.71</v>
      </c>
      <c r="EM58" s="269" t="n">
        <v>118.37</v>
      </c>
      <c r="EN58" s="259" t="n"/>
      <c r="EO58" s="259" t="n"/>
      <c r="EP58" s="269" t="n">
        <v>193.44</v>
      </c>
      <c r="EQ58" s="259" t="n"/>
      <c r="ER58" s="259" t="n"/>
      <c r="ES58" s="259" t="n"/>
      <c r="ET58" s="259" t="n"/>
      <c r="EU58" s="259" t="n"/>
      <c r="EV58" s="259" t="n"/>
      <c r="EW58" s="269" t="n">
        <v>203.47</v>
      </c>
      <c r="EX58" s="259" t="n"/>
      <c r="EY58" s="259" t="n"/>
      <c r="EZ58" s="259" t="n"/>
      <c r="FA58" s="259" t="n"/>
      <c r="FB58" s="259" t="n"/>
      <c r="FC58" s="269" t="n">
        <v>148.23</v>
      </c>
      <c r="FD58" s="259" t="n"/>
      <c r="FE58" s="259" t="n"/>
      <c r="FF58" s="259" t="n"/>
      <c r="FG58" s="259" t="n"/>
      <c r="FH58" s="259" t="n"/>
      <c r="FI58" s="259" t="n"/>
      <c r="FJ58" s="259" t="n"/>
      <c r="FK58" s="259" t="n"/>
      <c r="FL58" s="259" t="n"/>
      <c r="FM58" s="259" t="n"/>
      <c r="FN58" s="259" t="n"/>
      <c r="FO58" s="259" t="n"/>
      <c r="FP58" s="259" t="n"/>
      <c r="FQ58" s="259" t="n"/>
      <c r="FR58" s="259" t="n"/>
      <c r="FS58" s="269" t="n">
        <v>522.66</v>
      </c>
      <c r="FT58" s="259" t="n"/>
      <c r="FU58" s="269" t="n">
        <v>131.26</v>
      </c>
      <c r="FV58" s="259" t="n"/>
      <c r="FW58" s="259" t="n"/>
      <c r="FX58" s="259" t="n"/>
      <c r="FY58" s="259" t="n"/>
      <c r="FZ58" s="269" t="n">
        <v>118.37</v>
      </c>
      <c r="GA58" s="259" t="n"/>
      <c r="GB58" s="269" t="n">
        <v>531.14</v>
      </c>
      <c r="GC58" s="269" t="n">
        <v>167.24</v>
      </c>
      <c r="GD58" s="269" t="n">
        <v>167.24</v>
      </c>
      <c r="GE58" s="259" t="n"/>
      <c r="GF58" s="269" t="n">
        <v>263.55</v>
      </c>
      <c r="GG58" s="269" t="n">
        <v>209.57</v>
      </c>
      <c r="GH58" s="259" t="n"/>
      <c r="GI58" s="259" t="n"/>
      <c r="GJ58" s="261">
        <f>SUM(F58:GI58)</f>
        <v/>
      </c>
      <c r="GK58" s="262">
        <f>E58-GJ58</f>
        <v/>
      </c>
    </row>
    <row r="59" ht="18" customHeight="1">
      <c r="A59" s="137" t="n">
        <v>59</v>
      </c>
      <c r="B59" s="256" t="n">
        <v>44781</v>
      </c>
      <c r="C59" s="146" t="inlineStr">
        <is>
          <t>7-806-62095</t>
        </is>
      </c>
      <c r="D59" s="240" t="n">
        <v>44742</v>
      </c>
      <c r="E59" s="257" t="n">
        <v>1490.92</v>
      </c>
      <c r="F59" s="258" t="n"/>
      <c r="G59" s="259" t="n"/>
      <c r="H59" s="259" t="n"/>
      <c r="I59" s="259" t="n"/>
      <c r="J59" s="258" t="n"/>
      <c r="K59" s="259" t="n"/>
      <c r="L59" s="259" t="n"/>
      <c r="M59" s="259" t="n"/>
      <c r="N59" s="259" t="n"/>
      <c r="O59" s="269" t="n">
        <v>28.55</v>
      </c>
      <c r="P59" s="259" t="n"/>
      <c r="Q59" s="259" t="n"/>
      <c r="R59" s="259" t="n"/>
      <c r="S59" s="259" t="n"/>
      <c r="T59" s="259" t="n"/>
      <c r="U59" s="259" t="n"/>
      <c r="V59" s="259" t="n"/>
      <c r="W59" s="259" t="n"/>
      <c r="X59" s="269" t="n">
        <v>10.19</v>
      </c>
      <c r="Y59" s="259" t="n"/>
      <c r="Z59" s="269" t="n">
        <v>18.5</v>
      </c>
      <c r="AA59" s="259" t="n"/>
      <c r="AB59" s="269" t="n">
        <v>11.58</v>
      </c>
      <c r="AC59" s="259" t="n"/>
      <c r="AD59" s="259" t="n"/>
      <c r="AE59" s="269" t="n">
        <v>105.42</v>
      </c>
      <c r="AF59" s="269" t="n">
        <v>27.3</v>
      </c>
      <c r="AG59" s="269" t="n">
        <v>13.94</v>
      </c>
      <c r="AH59" s="259" t="n"/>
      <c r="AI59" s="269" t="n">
        <v>23.16</v>
      </c>
      <c r="AJ59" s="269" t="n">
        <v>12.06</v>
      </c>
      <c r="AK59" s="259" t="n"/>
      <c r="AL59" s="259" t="n"/>
      <c r="AM59" s="259" t="n"/>
      <c r="AN59" s="269" t="n">
        <v>10.72</v>
      </c>
      <c r="AO59" s="259" t="n"/>
      <c r="AP59" s="259" t="n"/>
      <c r="AQ59" s="259" t="n"/>
      <c r="AR59" s="259" t="n"/>
      <c r="AS59" s="259" t="n"/>
      <c r="AT59" s="259" t="n"/>
      <c r="AU59" s="269" t="n">
        <v>26.11</v>
      </c>
      <c r="AV59" s="269" t="n">
        <v>91.45</v>
      </c>
      <c r="AW59" s="259" t="n"/>
      <c r="AX59" s="259" t="n"/>
      <c r="AY59" s="259" t="n"/>
      <c r="AZ59" s="259" t="n"/>
      <c r="BA59" s="259" t="n"/>
      <c r="BB59" s="259" t="n"/>
      <c r="BC59" s="269" t="n">
        <v>53.44</v>
      </c>
      <c r="BD59" s="259" t="n"/>
      <c r="BE59" s="259" t="n"/>
      <c r="BF59" s="269" t="n">
        <v>12.06</v>
      </c>
      <c r="BG59" s="259" t="n"/>
      <c r="BH59" s="269" t="n">
        <v>15.81</v>
      </c>
      <c r="BI59" s="269" t="n">
        <v>303.55</v>
      </c>
      <c r="BJ59" s="268" t="n"/>
      <c r="BK59" s="259" t="n"/>
      <c r="BL59" s="259" t="n"/>
      <c r="BM59" s="259" t="n"/>
      <c r="BN59" s="259" t="n"/>
      <c r="BO59" s="259" t="n"/>
      <c r="BP59" s="269" t="n">
        <v>13.94</v>
      </c>
      <c r="BQ59" s="269" t="n">
        <v>16.97</v>
      </c>
      <c r="BR59" s="259" t="n"/>
      <c r="BS59" s="259" t="n"/>
      <c r="BT59" s="259" t="n"/>
      <c r="BU59" s="259" t="n"/>
      <c r="BV59" s="259" t="n"/>
      <c r="BW59" s="259" t="n"/>
      <c r="BX59" s="259" t="n"/>
      <c r="BY59" s="259" t="n"/>
      <c r="BZ59" s="259" t="n"/>
      <c r="CA59" s="259" t="n"/>
      <c r="CB59" s="259" t="n"/>
      <c r="CC59" s="259" t="n"/>
      <c r="CD59" s="259" t="n"/>
      <c r="CE59" s="259" t="n"/>
      <c r="CF59" s="259" t="n"/>
      <c r="CG59" s="259" t="n"/>
      <c r="CH59" s="269" t="n">
        <v>14.03</v>
      </c>
      <c r="CI59" s="259" t="n"/>
      <c r="CJ59" s="259" t="n"/>
      <c r="CK59" s="269" t="n">
        <v>13.94</v>
      </c>
      <c r="CL59" s="259" t="n"/>
      <c r="CM59" s="259" t="n"/>
      <c r="CN59" s="259" t="n"/>
      <c r="CO59" s="259" t="n"/>
      <c r="CP59" s="259" t="n"/>
      <c r="CQ59" s="259" t="n"/>
      <c r="CR59" s="259" t="n"/>
      <c r="CS59" s="259" t="n"/>
      <c r="CT59" s="259" t="n"/>
      <c r="CU59" s="269" t="n">
        <v>10.19</v>
      </c>
      <c r="CV59" s="259" t="n"/>
      <c r="CW59" s="259" t="n"/>
      <c r="CX59" s="259" t="n"/>
      <c r="CY59" s="259" t="n"/>
      <c r="CZ59" s="269" t="n">
        <v>11.9</v>
      </c>
      <c r="DA59" s="259" t="n"/>
      <c r="DB59" s="259" t="n"/>
      <c r="DC59" s="259" t="n"/>
      <c r="DD59" s="259" t="n"/>
      <c r="DE59" s="269" t="n">
        <v>87.65000000000001</v>
      </c>
      <c r="DF59" s="269" t="n">
        <v>80.56</v>
      </c>
      <c r="DG59" s="259" t="n"/>
      <c r="DH59" s="268" t="n"/>
      <c r="DI59" s="259" t="n"/>
      <c r="DJ59" s="268" t="n"/>
      <c r="DK59" s="269" t="n">
        <v>21.06</v>
      </c>
      <c r="DL59" s="259" t="n"/>
      <c r="DM59" s="259" t="n"/>
      <c r="DN59" s="259" t="n"/>
      <c r="DO59" s="259" t="n"/>
      <c r="DP59" s="269" t="n">
        <v>12.1</v>
      </c>
      <c r="DQ59" s="259" t="n"/>
      <c r="DR59" s="259" t="n"/>
      <c r="DS59" s="269" t="n">
        <v>6.05</v>
      </c>
      <c r="DT59" s="269" t="n">
        <v>28.54</v>
      </c>
      <c r="DU59" s="259" t="n"/>
      <c r="DV59" s="259" t="n"/>
      <c r="DW59" s="259" t="n"/>
      <c r="DX59" s="269" t="n">
        <v>27.82</v>
      </c>
      <c r="DY59" s="259" t="n"/>
      <c r="DZ59" s="259" t="n"/>
      <c r="EA59" s="259" t="n"/>
      <c r="EB59" s="269" t="n">
        <v>10.19</v>
      </c>
      <c r="EC59" s="259" t="n"/>
      <c r="ED59" s="259" t="n"/>
      <c r="EE59" s="259" t="n"/>
      <c r="EF59" s="259" t="n"/>
      <c r="EG59" s="259" t="n"/>
      <c r="EH59" s="259" t="n"/>
      <c r="EI59" s="259" t="n"/>
      <c r="EJ59" s="259" t="n"/>
      <c r="EK59" s="259" t="n"/>
      <c r="EL59" s="259" t="n"/>
      <c r="EM59" s="269" t="n">
        <v>10.41</v>
      </c>
      <c r="EN59" s="259" t="n"/>
      <c r="EO59" s="269" t="n">
        <v>58.16</v>
      </c>
      <c r="EP59" s="259" t="n"/>
      <c r="EQ59" s="259" t="n"/>
      <c r="ER59" s="259" t="n"/>
      <c r="ES59" s="259" t="n"/>
      <c r="ET59" s="259" t="n"/>
      <c r="EU59" s="259" t="n"/>
      <c r="EV59" s="259" t="n"/>
      <c r="EW59" s="259" t="n"/>
      <c r="EX59" s="259" t="n"/>
      <c r="EY59" s="259" t="n"/>
      <c r="EZ59" s="259" t="n"/>
      <c r="FA59" s="259" t="n"/>
      <c r="FB59" s="259" t="n"/>
      <c r="FC59" s="259" t="n"/>
      <c r="FD59" s="259" t="n"/>
      <c r="FE59" s="269" t="n">
        <v>14.53</v>
      </c>
      <c r="FF59" s="259" t="n"/>
      <c r="FG59" s="259" t="n"/>
      <c r="FH59" s="269" t="n">
        <v>6.05</v>
      </c>
      <c r="FI59" s="269" t="n">
        <v>12.1</v>
      </c>
      <c r="FJ59" s="259" t="n"/>
      <c r="FK59" s="269" t="n">
        <v>47.52</v>
      </c>
      <c r="FL59" s="269" t="n">
        <v>6.68</v>
      </c>
      <c r="FM59" s="259" t="n"/>
      <c r="FN59" s="259" t="n"/>
      <c r="FO59" s="259" t="n"/>
      <c r="FP59" s="259" t="n"/>
      <c r="FQ59" s="259" t="n"/>
      <c r="FR59" s="259" t="n"/>
      <c r="FS59" s="259" t="n"/>
      <c r="FT59" s="259" t="n"/>
      <c r="FU59" s="269" t="n">
        <v>6.05</v>
      </c>
      <c r="FV59" s="259" t="n"/>
      <c r="FW59" s="259" t="n"/>
      <c r="FX59" s="269" t="n">
        <v>172.07</v>
      </c>
      <c r="FY59" s="259" t="n"/>
      <c r="FZ59" s="259" t="n"/>
      <c r="GA59" s="259" t="n"/>
      <c r="GB59" s="259" t="n"/>
      <c r="GC59" s="269" t="n">
        <v>13.7</v>
      </c>
      <c r="GD59" s="259" t="n"/>
      <c r="GE59" s="259" t="n"/>
      <c r="GF59" s="259" t="n"/>
      <c r="GG59" s="269" t="n">
        <v>24.87</v>
      </c>
      <c r="GH59" s="259" t="n"/>
      <c r="GI59" s="259" t="n"/>
      <c r="GJ59" s="261">
        <f>SUM(F59:GI59)</f>
        <v/>
      </c>
      <c r="GK59" s="262">
        <f>E59-GJ59</f>
        <v/>
      </c>
    </row>
    <row r="60" ht="18" customHeight="1">
      <c r="A60" s="137" t="n">
        <v>60</v>
      </c>
      <c r="B60" s="256" t="n">
        <v>44781</v>
      </c>
      <c r="C60" s="139" t="inlineStr">
        <is>
          <t>2-060-81012</t>
        </is>
      </c>
      <c r="D60" s="240" t="n">
        <v>44743</v>
      </c>
      <c r="E60" s="257" t="n">
        <v>12900.8</v>
      </c>
      <c r="F60" s="258" t="n"/>
      <c r="G60" s="259" t="n"/>
      <c r="H60" s="259" t="n"/>
      <c r="I60" s="259" t="n"/>
      <c r="J60" s="258" t="n"/>
      <c r="K60" s="259" t="n"/>
      <c r="L60" s="259" t="n"/>
      <c r="M60" s="269" t="n">
        <v>134.16</v>
      </c>
      <c r="N60" s="259" t="n"/>
      <c r="O60" s="269" t="n">
        <v>828.98</v>
      </c>
      <c r="P60" s="259" t="n"/>
      <c r="Q60" s="269" t="n">
        <v>1481.08</v>
      </c>
      <c r="R60" s="269" t="n">
        <v>353.35</v>
      </c>
      <c r="S60" s="259" t="n"/>
      <c r="T60" s="259" t="n"/>
      <c r="U60" s="269" t="n">
        <v>884.04</v>
      </c>
      <c r="V60" s="259" t="n"/>
      <c r="W60" s="269" t="n">
        <v>260.97</v>
      </c>
      <c r="X60" s="259" t="n"/>
      <c r="Y60" s="259" t="n"/>
      <c r="Z60" s="259" t="n"/>
      <c r="AA60" s="269" t="n">
        <v>106.67</v>
      </c>
      <c r="AB60" s="259" t="n"/>
      <c r="AC60" s="259" t="n"/>
      <c r="AD60" s="259" t="n"/>
      <c r="AE60" s="259" t="n"/>
      <c r="AF60" s="269" t="n">
        <v>87.04000000000001</v>
      </c>
      <c r="AG60" s="259" t="n"/>
      <c r="AH60" s="259" t="n"/>
      <c r="AI60" s="269" t="n">
        <v>168.33</v>
      </c>
      <c r="AJ60" s="259" t="n"/>
      <c r="AK60" s="259" t="n"/>
      <c r="AL60" s="259" t="n"/>
      <c r="AM60" s="259" t="n"/>
      <c r="AN60" s="259" t="n"/>
      <c r="AO60" s="259" t="n"/>
      <c r="AP60" s="259" t="n"/>
      <c r="AQ60" s="259" t="n"/>
      <c r="AR60" s="259" t="n"/>
      <c r="AS60" s="259" t="n"/>
      <c r="AT60" s="259" t="n"/>
      <c r="AU60" s="259" t="n"/>
      <c r="AV60" s="269" t="n">
        <v>308.52</v>
      </c>
      <c r="AW60" s="259" t="n"/>
      <c r="AX60" s="259" t="n"/>
      <c r="AY60" s="259" t="n"/>
      <c r="AZ60" s="269" t="n">
        <v>366.02</v>
      </c>
      <c r="BA60" s="259" t="n"/>
      <c r="BB60" s="269" t="n">
        <v>64.81999999999999</v>
      </c>
      <c r="BC60" s="269" t="n">
        <v>232.29</v>
      </c>
      <c r="BD60" s="259" t="n"/>
      <c r="BE60" s="269" t="n">
        <v>148.23</v>
      </c>
      <c r="BF60" s="259" t="n"/>
      <c r="BG60" s="269" t="n">
        <v>126.71</v>
      </c>
      <c r="BH60" s="259" t="n"/>
      <c r="BI60" s="269" t="n">
        <v>117.64</v>
      </c>
      <c r="BJ60" s="271" t="n">
        <v>173.89</v>
      </c>
      <c r="BK60" s="269" t="n">
        <v>243.53</v>
      </c>
      <c r="BL60" s="259" t="n"/>
      <c r="BM60" s="259" t="n"/>
      <c r="BN60" s="259" t="n"/>
      <c r="BO60" s="259" t="n"/>
      <c r="BP60" s="269" t="n">
        <v>505.79</v>
      </c>
      <c r="BQ60" s="259" t="n"/>
      <c r="BR60" s="259" t="n"/>
      <c r="BS60" s="259" t="n"/>
      <c r="BT60" s="259" t="n"/>
      <c r="BU60" s="259" t="n"/>
      <c r="BV60" s="259" t="n"/>
      <c r="BW60" s="259" t="n"/>
      <c r="BX60" s="259" t="n"/>
      <c r="BY60" s="259" t="n"/>
      <c r="BZ60" s="259" t="n"/>
      <c r="CA60" s="259" t="n"/>
      <c r="CB60" s="259" t="n"/>
      <c r="CC60" s="259" t="n"/>
      <c r="CD60" s="259" t="n"/>
      <c r="CE60" s="259" t="n"/>
      <c r="CF60" s="259" t="n"/>
      <c r="CG60" s="259" t="n"/>
      <c r="CH60" s="269" t="n">
        <v>87.04000000000001</v>
      </c>
      <c r="CI60" s="259" t="n"/>
      <c r="CJ60" s="259" t="n"/>
      <c r="CK60" s="269" t="n">
        <v>439.98</v>
      </c>
      <c r="CL60" s="259" t="n"/>
      <c r="CM60" s="259" t="n"/>
      <c r="CN60" s="259" t="n"/>
      <c r="CO60" s="259" t="n"/>
      <c r="CP60" s="269" t="n">
        <v>195.83</v>
      </c>
      <c r="CQ60" s="259" t="n"/>
      <c r="CR60" s="259" t="n"/>
      <c r="CS60" s="259" t="n"/>
      <c r="CT60" s="259" t="n"/>
      <c r="CU60" s="259" t="n"/>
      <c r="CV60" s="259" t="n"/>
      <c r="CW60" s="259" t="n"/>
      <c r="CX60" s="259" t="n"/>
      <c r="CY60" s="259" t="n"/>
      <c r="CZ60" s="259" t="n"/>
      <c r="DA60" s="259" t="n"/>
      <c r="DB60" s="259" t="n"/>
      <c r="DC60" s="259" t="n"/>
      <c r="DD60" s="259" t="n"/>
      <c r="DE60" s="269" t="n">
        <v>618.72</v>
      </c>
      <c r="DF60" s="269" t="n">
        <v>132.11</v>
      </c>
      <c r="DG60" s="259" t="n"/>
      <c r="DH60" s="268" t="n"/>
      <c r="DI60" s="259" t="n"/>
      <c r="DJ60" s="268" t="n"/>
      <c r="DK60" s="259" t="n"/>
      <c r="DL60" s="259" t="n"/>
      <c r="DM60" s="259" t="n"/>
      <c r="DN60" s="259" t="n"/>
      <c r="DO60" s="259" t="n"/>
      <c r="DP60" s="259" t="n"/>
      <c r="DQ60" s="259" t="n"/>
      <c r="DR60" s="269" t="n">
        <v>132.11</v>
      </c>
      <c r="DS60" s="259" t="n"/>
      <c r="DT60" s="259" t="n"/>
      <c r="DU60" s="259" t="n"/>
      <c r="DV60" s="269" t="n">
        <v>211.69</v>
      </c>
      <c r="DW60" s="259" t="n"/>
      <c r="DX60" s="269" t="n">
        <v>183.29</v>
      </c>
      <c r="DY60" s="259" t="n"/>
      <c r="DZ60" s="259" t="n"/>
      <c r="EA60" s="259" t="n"/>
      <c r="EB60" s="259" t="n"/>
      <c r="EC60" s="259" t="n"/>
      <c r="ED60" s="259" t="n"/>
      <c r="EE60" s="259" t="n"/>
      <c r="EF60" s="259" t="n"/>
      <c r="EG60" s="259" t="n"/>
      <c r="EH60" s="259" t="n"/>
      <c r="EI60" s="259" t="n"/>
      <c r="EJ60" s="269" t="n">
        <v>119.14</v>
      </c>
      <c r="EK60" s="259" t="n"/>
      <c r="EL60" s="269" t="n">
        <v>2147.75</v>
      </c>
      <c r="EM60" s="259" t="n"/>
      <c r="EN60" s="259" t="n"/>
      <c r="EO60" s="259" t="n"/>
      <c r="EP60" s="259" t="n"/>
      <c r="EQ60" s="259" t="n"/>
      <c r="ER60" s="269" t="n">
        <v>132.11</v>
      </c>
      <c r="ES60" s="259" t="n"/>
      <c r="ET60" s="259" t="n"/>
      <c r="EU60" s="259" t="n"/>
      <c r="EV60" s="259" t="n"/>
      <c r="EW60" s="259" t="n"/>
      <c r="EX60" s="269" t="n">
        <v>180</v>
      </c>
      <c r="EY60" s="259" t="n"/>
      <c r="EZ60" s="259" t="n"/>
      <c r="FA60" s="259" t="n"/>
      <c r="FB60" s="259" t="n"/>
      <c r="FC60" s="259" t="n"/>
      <c r="FD60" s="269" t="n">
        <v>219</v>
      </c>
      <c r="FE60" s="259" t="n"/>
      <c r="FF60" s="259" t="n"/>
      <c r="FG60" s="259" t="n"/>
      <c r="FH60" s="259" t="n"/>
      <c r="FI60" s="259" t="n"/>
      <c r="FJ60" s="259" t="n"/>
      <c r="FK60" s="259" t="n"/>
      <c r="FL60" s="259" t="n"/>
      <c r="FM60" s="259" t="n"/>
      <c r="FN60" s="259" t="n"/>
      <c r="FO60" s="259" t="n"/>
      <c r="FP60" s="259" t="n"/>
      <c r="FQ60" s="259" t="n"/>
      <c r="FR60" s="259" t="n"/>
      <c r="FS60" s="259" t="n"/>
      <c r="FT60" s="259" t="n"/>
      <c r="FU60" s="259" t="n"/>
      <c r="FV60" s="269" t="n">
        <v>229.77</v>
      </c>
      <c r="FW60" s="259" t="n"/>
      <c r="FX60" s="269" t="n">
        <v>1084.37</v>
      </c>
      <c r="FY60" s="259" t="n"/>
      <c r="FZ60" s="259" t="n"/>
      <c r="GA60" s="259" t="n"/>
      <c r="GB60" s="259" t="n"/>
      <c r="GC60" s="259" t="n"/>
      <c r="GD60" s="259" t="n"/>
      <c r="GE60" s="259" t="n"/>
      <c r="GF60" s="259" t="n"/>
      <c r="GG60" s="269" t="n">
        <v>195.83</v>
      </c>
      <c r="GH60" s="259" t="n"/>
      <c r="GI60" s="259" t="n"/>
      <c r="GJ60" s="261">
        <f>SUM(F60:GI60)</f>
        <v/>
      </c>
      <c r="GK60" s="262">
        <f>E60-GJ60</f>
        <v/>
      </c>
    </row>
    <row r="61" ht="18" customHeight="1">
      <c r="A61" s="137" t="n">
        <v>61</v>
      </c>
      <c r="B61" s="256" t="n">
        <v>44784</v>
      </c>
      <c r="C61" s="139" t="inlineStr">
        <is>
          <t>AVNET 9112895200</t>
        </is>
      </c>
      <c r="D61" s="240" t="n">
        <v>44743</v>
      </c>
      <c r="E61" s="257" t="n">
        <v>9.99</v>
      </c>
      <c r="F61" s="258" t="n"/>
      <c r="G61" s="259" t="n"/>
      <c r="H61" s="259" t="n"/>
      <c r="I61" s="259" t="n"/>
      <c r="J61" s="258" t="n"/>
      <c r="K61" s="259" t="n"/>
      <c r="L61" s="259" t="n"/>
      <c r="M61" s="259" t="n"/>
      <c r="N61" s="259" t="n"/>
      <c r="O61" s="259" t="n"/>
      <c r="P61" s="259" t="n"/>
      <c r="Q61" s="259" t="n"/>
      <c r="R61" s="259" t="n"/>
      <c r="S61" s="259" t="n"/>
      <c r="T61" s="259" t="n"/>
      <c r="U61" s="259" t="n"/>
      <c r="V61" s="259" t="n"/>
      <c r="W61" s="259" t="n"/>
      <c r="X61" s="259" t="n"/>
      <c r="Y61" s="259" t="n"/>
      <c r="Z61" s="259" t="n"/>
      <c r="AA61" s="259" t="n"/>
      <c r="AB61" s="259" t="n"/>
      <c r="AC61" s="259" t="n"/>
      <c r="AD61" s="259" t="n"/>
      <c r="AE61" s="259" t="n"/>
      <c r="AF61" s="259" t="n"/>
      <c r="AG61" s="259" t="n"/>
      <c r="AH61" s="259" t="n"/>
      <c r="AI61" s="259" t="n"/>
      <c r="AJ61" s="259" t="n"/>
      <c r="AK61" s="259" t="n"/>
      <c r="AL61" s="259" t="n"/>
      <c r="AM61" s="259" t="n"/>
      <c r="AN61" s="259" t="n"/>
      <c r="AO61" s="259" t="n"/>
      <c r="AP61" s="259" t="n"/>
      <c r="AQ61" s="259" t="n"/>
      <c r="AR61" s="259" t="n"/>
      <c r="AS61" s="259" t="n"/>
      <c r="AT61" s="259" t="n"/>
      <c r="AU61" s="259" t="n"/>
      <c r="AV61" s="259" t="n"/>
      <c r="AW61" s="259" t="n"/>
      <c r="AX61" s="259" t="n"/>
      <c r="AY61" s="259" t="n"/>
      <c r="AZ61" s="259" t="n"/>
      <c r="BA61" s="259" t="n"/>
      <c r="BB61" s="259" t="n"/>
      <c r="BC61" s="259" t="n"/>
      <c r="BD61" s="259" t="n"/>
      <c r="BE61" s="259" t="n"/>
      <c r="BF61" s="259" t="n"/>
      <c r="BG61" s="259" t="n"/>
      <c r="BH61" s="259" t="n"/>
      <c r="BI61" s="259" t="n"/>
      <c r="BJ61" s="268" t="n"/>
      <c r="BK61" s="259" t="n"/>
      <c r="BL61" s="259" t="n"/>
      <c r="BM61" s="259" t="n"/>
      <c r="BN61" s="259" t="n"/>
      <c r="BO61" s="259" t="n"/>
      <c r="BP61" s="259" t="n"/>
      <c r="BQ61" s="259" t="n"/>
      <c r="BR61" s="259" t="n"/>
      <c r="BS61" s="259" t="n"/>
      <c r="BT61" s="259" t="n"/>
      <c r="BU61" s="259" t="n"/>
      <c r="BV61" s="259" t="n"/>
      <c r="BW61" s="259" t="n"/>
      <c r="BX61" s="259" t="n"/>
      <c r="BY61" s="259" t="n"/>
      <c r="BZ61" s="259" t="n"/>
      <c r="CA61" s="259" t="n"/>
      <c r="CB61" s="259" t="n"/>
      <c r="CC61" s="259" t="n"/>
      <c r="CD61" s="259" t="n"/>
      <c r="CE61" s="259" t="n"/>
      <c r="CF61" s="259" t="n"/>
      <c r="CG61" s="259" t="n"/>
      <c r="CH61" s="259" t="n"/>
      <c r="CI61" s="259" t="n"/>
      <c r="CJ61" s="259" t="n"/>
      <c r="CK61" s="259" t="n"/>
      <c r="CL61" s="259" t="n"/>
      <c r="CM61" s="259" t="n"/>
      <c r="CN61" s="259" t="n"/>
      <c r="CO61" s="259" t="n"/>
      <c r="CP61" s="259" t="n"/>
      <c r="CQ61" s="259" t="n"/>
      <c r="CR61" s="259" t="n"/>
      <c r="CS61" s="259" t="n"/>
      <c r="CT61" s="259" t="n"/>
      <c r="CU61" s="259" t="n"/>
      <c r="CV61" s="269" t="n">
        <v>9.99</v>
      </c>
      <c r="CW61" s="259" t="n"/>
      <c r="CX61" s="259" t="n"/>
      <c r="CY61" s="259" t="n"/>
      <c r="CZ61" s="259" t="n"/>
      <c r="DA61" s="259" t="n"/>
      <c r="DB61" s="259" t="n"/>
      <c r="DC61" s="259" t="n"/>
      <c r="DD61" s="259" t="n"/>
      <c r="DE61" s="259" t="n"/>
      <c r="DF61" s="259" t="n"/>
      <c r="DG61" s="259" t="n"/>
      <c r="DH61" s="268" t="n"/>
      <c r="DI61" s="259" t="n"/>
      <c r="DJ61" s="268" t="n"/>
      <c r="DK61" s="259" t="n"/>
      <c r="DL61" s="259" t="n"/>
      <c r="DM61" s="259" t="n"/>
      <c r="DN61" s="259" t="n"/>
      <c r="DO61" s="259" t="n"/>
      <c r="DP61" s="259" t="n"/>
      <c r="DQ61" s="259" t="n"/>
      <c r="DR61" s="259" t="n"/>
      <c r="DS61" s="259" t="n"/>
      <c r="DT61" s="259" t="n"/>
      <c r="DU61" s="259" t="n"/>
      <c r="DV61" s="259" t="n"/>
      <c r="DW61" s="259" t="n"/>
      <c r="DX61" s="259" t="n"/>
      <c r="DY61" s="259" t="n"/>
      <c r="DZ61" s="259" t="n"/>
      <c r="EA61" s="259" t="n"/>
      <c r="EB61" s="259" t="n"/>
      <c r="EC61" s="259" t="n"/>
      <c r="ED61" s="259" t="n"/>
      <c r="EE61" s="259" t="n"/>
      <c r="EF61" s="259" t="n"/>
      <c r="EG61" s="259" t="n"/>
      <c r="EH61" s="259" t="n"/>
      <c r="EI61" s="259" t="n"/>
      <c r="EJ61" s="259" t="n"/>
      <c r="EK61" s="259" t="n"/>
      <c r="EL61" s="259" t="n"/>
      <c r="EM61" s="259" t="n"/>
      <c r="EN61" s="259" t="n"/>
      <c r="EO61" s="259" t="n"/>
      <c r="EP61" s="259" t="n"/>
      <c r="EQ61" s="259" t="n"/>
      <c r="ER61" s="259" t="n"/>
      <c r="ES61" s="259" t="n"/>
      <c r="ET61" s="259" t="n"/>
      <c r="EU61" s="259" t="n"/>
      <c r="EV61" s="259" t="n"/>
      <c r="EW61" s="259" t="n"/>
      <c r="EX61" s="259" t="n"/>
      <c r="EY61" s="259" t="n"/>
      <c r="EZ61" s="259" t="n"/>
      <c r="FA61" s="259" t="n"/>
      <c r="FB61" s="259" t="n"/>
      <c r="FC61" s="259" t="n"/>
      <c r="FD61" s="259" t="n"/>
      <c r="FE61" s="259" t="n"/>
      <c r="FF61" s="259" t="n"/>
      <c r="FG61" s="259" t="n"/>
      <c r="FH61" s="259" t="n"/>
      <c r="FI61" s="259" t="n"/>
      <c r="FJ61" s="259" t="n"/>
      <c r="FK61" s="259" t="n"/>
      <c r="FL61" s="259" t="n"/>
      <c r="FM61" s="259" t="n"/>
      <c r="FN61" s="259" t="n"/>
      <c r="FO61" s="259" t="n"/>
      <c r="FP61" s="259" t="n"/>
      <c r="FQ61" s="259" t="n"/>
      <c r="FR61" s="259" t="n"/>
      <c r="FS61" s="259" t="n"/>
      <c r="FT61" s="259" t="n"/>
      <c r="FU61" s="259" t="n"/>
      <c r="FV61" s="259" t="n"/>
      <c r="FW61" s="259" t="n"/>
      <c r="FX61" s="259" t="n"/>
      <c r="FY61" s="259" t="n"/>
      <c r="FZ61" s="259" t="n"/>
      <c r="GA61" s="259" t="n"/>
      <c r="GB61" s="259" t="n"/>
      <c r="GC61" s="259" t="n"/>
      <c r="GD61" s="259" t="n"/>
      <c r="GE61" s="259" t="n"/>
      <c r="GF61" s="259" t="n"/>
      <c r="GG61" s="259" t="n"/>
      <c r="GH61" s="259" t="n"/>
      <c r="GI61" s="259" t="n"/>
      <c r="GJ61" s="261">
        <f>SUM(F61:GI61)</f>
        <v/>
      </c>
      <c r="GK61" s="262">
        <f>E61-GJ61</f>
        <v/>
      </c>
    </row>
    <row r="62" ht="18" customHeight="1">
      <c r="A62" s="137" t="n">
        <v>62</v>
      </c>
      <c r="B62" s="256" t="n">
        <v>44784</v>
      </c>
      <c r="C62" s="139" t="inlineStr">
        <is>
          <t>LITEON 4500674432</t>
        </is>
      </c>
      <c r="D62" s="240" t="n">
        <v>44750</v>
      </c>
      <c r="E62" s="257" t="n">
        <v>48.39</v>
      </c>
      <c r="F62" s="258" t="n"/>
      <c r="G62" s="259" t="n"/>
      <c r="H62" s="259" t="n"/>
      <c r="I62" s="259" t="n"/>
      <c r="J62" s="258" t="n"/>
      <c r="K62" s="259" t="n"/>
      <c r="L62" s="259" t="n"/>
      <c r="M62" s="259" t="n"/>
      <c r="N62" s="259" t="n"/>
      <c r="O62" s="259" t="n"/>
      <c r="P62" s="259" t="n"/>
      <c r="Q62" s="259" t="n"/>
      <c r="R62" s="259" t="n"/>
      <c r="S62" s="259" t="n"/>
      <c r="T62" s="259" t="n"/>
      <c r="U62" s="259" t="n"/>
      <c r="V62" s="259" t="n"/>
      <c r="W62" s="259" t="n"/>
      <c r="X62" s="259" t="n"/>
      <c r="Y62" s="259" t="n"/>
      <c r="Z62" s="259" t="n"/>
      <c r="AA62" s="259" t="n"/>
      <c r="AB62" s="259" t="n"/>
      <c r="AC62" s="259" t="n"/>
      <c r="AD62" s="259" t="n"/>
      <c r="AE62" s="259" t="n"/>
      <c r="AF62" s="259" t="n"/>
      <c r="AG62" s="259" t="n"/>
      <c r="AH62" s="259" t="n"/>
      <c r="AI62" s="259" t="n"/>
      <c r="AJ62" s="269" t="n">
        <v>48.39</v>
      </c>
      <c r="AK62" s="259" t="n"/>
      <c r="AL62" s="259" t="n"/>
      <c r="AM62" s="259" t="n"/>
      <c r="AN62" s="259" t="n"/>
      <c r="AO62" s="259" t="n"/>
      <c r="AP62" s="259" t="n"/>
      <c r="AQ62" s="259" t="n"/>
      <c r="AR62" s="259" t="n"/>
      <c r="AS62" s="259" t="n"/>
      <c r="AT62" s="259" t="n"/>
      <c r="AU62" s="259" t="n"/>
      <c r="AV62" s="259" t="n"/>
      <c r="AW62" s="259" t="n"/>
      <c r="AX62" s="259" t="n"/>
      <c r="AY62" s="259" t="n"/>
      <c r="AZ62" s="259" t="n"/>
      <c r="BA62" s="259" t="n"/>
      <c r="BB62" s="259" t="n"/>
      <c r="BC62" s="259" t="n"/>
      <c r="BD62" s="259" t="n"/>
      <c r="BE62" s="259" t="n"/>
      <c r="BF62" s="259" t="n"/>
      <c r="BG62" s="259" t="n"/>
      <c r="BH62" s="259" t="n"/>
      <c r="BI62" s="259" t="n"/>
      <c r="BJ62" s="268" t="n"/>
      <c r="BK62" s="259" t="n"/>
      <c r="BL62" s="259" t="n"/>
      <c r="BM62" s="259" t="n"/>
      <c r="BN62" s="259" t="n"/>
      <c r="BO62" s="259" t="n"/>
      <c r="BP62" s="259" t="n"/>
      <c r="BQ62" s="259" t="n"/>
      <c r="BR62" s="259" t="n"/>
      <c r="BS62" s="259" t="n"/>
      <c r="BT62" s="259" t="n"/>
      <c r="BU62" s="259" t="n"/>
      <c r="BV62" s="259" t="n"/>
      <c r="BW62" s="259" t="n"/>
      <c r="BX62" s="259" t="n"/>
      <c r="BY62" s="259" t="n"/>
      <c r="BZ62" s="259" t="n"/>
      <c r="CA62" s="259" t="n"/>
      <c r="CB62" s="259" t="n"/>
      <c r="CC62" s="259" t="n"/>
      <c r="CD62" s="259" t="n"/>
      <c r="CE62" s="259" t="n"/>
      <c r="CF62" s="259" t="n"/>
      <c r="CG62" s="259" t="n"/>
      <c r="CH62" s="259" t="n"/>
      <c r="CI62" s="259" t="n"/>
      <c r="CJ62" s="259" t="n"/>
      <c r="CK62" s="259" t="n"/>
      <c r="CL62" s="259" t="n"/>
      <c r="CM62" s="259" t="n"/>
      <c r="CN62" s="259" t="n"/>
      <c r="CO62" s="259" t="n"/>
      <c r="CP62" s="259" t="n"/>
      <c r="CQ62" s="259" t="n"/>
      <c r="CR62" s="259" t="n"/>
      <c r="CS62" s="259" t="n"/>
      <c r="CT62" s="259" t="n"/>
      <c r="CU62" s="259" t="n"/>
      <c r="CV62" s="259" t="n"/>
      <c r="CW62" s="259" t="n"/>
      <c r="CX62" s="259" t="n"/>
      <c r="CY62" s="259" t="n"/>
      <c r="CZ62" s="259" t="n"/>
      <c r="DA62" s="259" t="n"/>
      <c r="DB62" s="259" t="n"/>
      <c r="DC62" s="259" t="n"/>
      <c r="DD62" s="259" t="n"/>
      <c r="DE62" s="259" t="n"/>
      <c r="DF62" s="259" t="n"/>
      <c r="DG62" s="259" t="n"/>
      <c r="DH62" s="268" t="n"/>
      <c r="DI62" s="259" t="n"/>
      <c r="DJ62" s="268" t="n"/>
      <c r="DK62" s="259" t="n"/>
      <c r="DL62" s="259" t="n"/>
      <c r="DM62" s="259" t="n"/>
      <c r="DN62" s="259" t="n"/>
      <c r="DO62" s="259" t="n"/>
      <c r="DP62" s="259" t="n"/>
      <c r="DQ62" s="259" t="n"/>
      <c r="DR62" s="259" t="n"/>
      <c r="DS62" s="259" t="n"/>
      <c r="DT62" s="259" t="n"/>
      <c r="DU62" s="259" t="n"/>
      <c r="DV62" s="259" t="n"/>
      <c r="DW62" s="259" t="n"/>
      <c r="DX62" s="259" t="n"/>
      <c r="DY62" s="259" t="n"/>
      <c r="DZ62" s="259" t="n"/>
      <c r="EA62" s="259" t="n"/>
      <c r="EB62" s="259" t="n"/>
      <c r="EC62" s="259" t="n"/>
      <c r="ED62" s="259" t="n"/>
      <c r="EE62" s="259" t="n"/>
      <c r="EF62" s="259" t="n"/>
      <c r="EG62" s="259" t="n"/>
      <c r="EH62" s="259" t="n"/>
      <c r="EI62" s="259" t="n"/>
      <c r="EJ62" s="259" t="n"/>
      <c r="EK62" s="259" t="n"/>
      <c r="EL62" s="259" t="n"/>
      <c r="EM62" s="259" t="n"/>
      <c r="EN62" s="259" t="n"/>
      <c r="EO62" s="259" t="n"/>
      <c r="EP62" s="259" t="n"/>
      <c r="EQ62" s="259" t="n"/>
      <c r="ER62" s="259" t="n"/>
      <c r="ES62" s="259" t="n"/>
      <c r="ET62" s="259" t="n"/>
      <c r="EU62" s="259" t="n"/>
      <c r="EV62" s="259" t="n"/>
      <c r="EW62" s="259" t="n"/>
      <c r="EX62" s="259" t="n"/>
      <c r="EY62" s="259" t="n"/>
      <c r="EZ62" s="259" t="n"/>
      <c r="FA62" s="259" t="n"/>
      <c r="FB62" s="259" t="n"/>
      <c r="FC62" s="259" t="n"/>
      <c r="FD62" s="259" t="n"/>
      <c r="FE62" s="259" t="n"/>
      <c r="FF62" s="259" t="n"/>
      <c r="FG62" s="259" t="n"/>
      <c r="FH62" s="259" t="n"/>
      <c r="FI62" s="259" t="n"/>
      <c r="FJ62" s="259" t="n"/>
      <c r="FK62" s="259" t="n"/>
      <c r="FL62" s="259" t="n"/>
      <c r="FM62" s="259" t="n"/>
      <c r="FN62" s="259" t="n"/>
      <c r="FO62" s="259" t="n"/>
      <c r="FP62" s="259" t="n"/>
      <c r="FQ62" s="259" t="n"/>
      <c r="FR62" s="259" t="n"/>
      <c r="FS62" s="259" t="n"/>
      <c r="FT62" s="259" t="n"/>
      <c r="FU62" s="259" t="n"/>
      <c r="FV62" s="259" t="n"/>
      <c r="FW62" s="259" t="n"/>
      <c r="FX62" s="259" t="n"/>
      <c r="FY62" s="259" t="n"/>
      <c r="FZ62" s="259" t="n"/>
      <c r="GA62" s="259" t="n"/>
      <c r="GB62" s="259" t="n"/>
      <c r="GC62" s="259" t="n"/>
      <c r="GD62" s="259" t="n"/>
      <c r="GE62" s="259" t="n"/>
      <c r="GF62" s="259" t="n"/>
      <c r="GG62" s="259" t="n"/>
      <c r="GH62" s="259" t="n"/>
      <c r="GI62" s="259" t="n"/>
      <c r="GJ62" s="261">
        <f>SUM(F62:GI62)</f>
        <v/>
      </c>
      <c r="GK62" s="262">
        <f>E62-GJ62</f>
        <v/>
      </c>
    </row>
    <row r="63" ht="18" customHeight="1">
      <c r="A63" s="137" t="n">
        <v>63</v>
      </c>
      <c r="B63" s="256" t="n">
        <v>44784</v>
      </c>
      <c r="C63" s="139" t="inlineStr">
        <is>
          <t>Avnet 9112983339; 9112989513</t>
        </is>
      </c>
      <c r="D63" s="240" t="n">
        <v>44769</v>
      </c>
      <c r="E63" s="257" t="n">
        <v>19.98</v>
      </c>
      <c r="F63" s="258" t="n"/>
      <c r="G63" s="259" t="n"/>
      <c r="H63" s="259" t="n"/>
      <c r="I63" s="259" t="n"/>
      <c r="J63" s="258" t="n"/>
      <c r="K63" s="259" t="n"/>
      <c r="L63" s="259" t="n"/>
      <c r="M63" s="259" t="n"/>
      <c r="N63" s="259" t="n"/>
      <c r="O63" s="259" t="n"/>
      <c r="P63" s="259" t="n"/>
      <c r="Q63" s="259" t="n"/>
      <c r="R63" s="259" t="n"/>
      <c r="S63" s="259" t="n"/>
      <c r="T63" s="259" t="n"/>
      <c r="U63" s="259" t="n"/>
      <c r="V63" s="259" t="n"/>
      <c r="W63" s="259" t="n"/>
      <c r="X63" s="259" t="n"/>
      <c r="Y63" s="259" t="n"/>
      <c r="Z63" s="259" t="n"/>
      <c r="AA63" s="259" t="n"/>
      <c r="AB63" s="259" t="n"/>
      <c r="AC63" s="259" t="n"/>
      <c r="AD63" s="259" t="n"/>
      <c r="AE63" s="259" t="n"/>
      <c r="AF63" s="259" t="n"/>
      <c r="AG63" s="259" t="n"/>
      <c r="AH63" s="259" t="n"/>
      <c r="AI63" s="259" t="n"/>
      <c r="AJ63" s="259" t="n"/>
      <c r="AK63" s="259" t="n"/>
      <c r="AL63" s="259" t="n"/>
      <c r="AM63" s="259" t="n"/>
      <c r="AN63" s="259" t="n"/>
      <c r="AO63" s="259" t="n"/>
      <c r="AP63" s="259" t="n"/>
      <c r="AQ63" s="259" t="n"/>
      <c r="AR63" s="259" t="n"/>
      <c r="AS63" s="259" t="n"/>
      <c r="AT63" s="259" t="n"/>
      <c r="AU63" s="259" t="n"/>
      <c r="AV63" s="259" t="n"/>
      <c r="AW63" s="259" t="n"/>
      <c r="AX63" s="259" t="n"/>
      <c r="AY63" s="259" t="n"/>
      <c r="AZ63" s="259" t="n"/>
      <c r="BA63" s="259" t="n"/>
      <c r="BB63" s="259" t="n"/>
      <c r="BC63" s="259" t="n"/>
      <c r="BD63" s="259" t="n"/>
      <c r="BE63" s="259" t="n"/>
      <c r="BF63" s="259" t="n"/>
      <c r="BG63" s="259" t="n"/>
      <c r="BH63" s="259" t="n"/>
      <c r="BI63" s="259" t="n"/>
      <c r="BJ63" s="268" t="n"/>
      <c r="BK63" s="259" t="n"/>
      <c r="BL63" s="259" t="n"/>
      <c r="BM63" s="259" t="n"/>
      <c r="BN63" s="259" t="n"/>
      <c r="BO63" s="259" t="n"/>
      <c r="BP63" s="259" t="n"/>
      <c r="BQ63" s="259" t="n"/>
      <c r="BR63" s="259" t="n"/>
      <c r="BS63" s="259" t="n"/>
      <c r="BT63" s="259" t="n"/>
      <c r="BU63" s="259" t="n"/>
      <c r="BV63" s="259" t="n"/>
      <c r="BW63" s="259" t="n"/>
      <c r="BX63" s="259" t="n"/>
      <c r="BY63" s="259" t="n"/>
      <c r="BZ63" s="259" t="n"/>
      <c r="CA63" s="259" t="n"/>
      <c r="CB63" s="259" t="n"/>
      <c r="CC63" s="259" t="n"/>
      <c r="CD63" s="259" t="n"/>
      <c r="CE63" s="259" t="n"/>
      <c r="CF63" s="259" t="n"/>
      <c r="CG63" s="259" t="n"/>
      <c r="CH63" s="259" t="n"/>
      <c r="CI63" s="259" t="n"/>
      <c r="CJ63" s="259" t="n"/>
      <c r="CK63" s="259" t="n"/>
      <c r="CL63" s="259" t="n"/>
      <c r="CM63" s="259" t="n"/>
      <c r="CN63" s="259" t="n"/>
      <c r="CO63" s="259" t="n"/>
      <c r="CP63" s="259" t="n"/>
      <c r="CQ63" s="259" t="n"/>
      <c r="CR63" s="259" t="n"/>
      <c r="CS63" s="259" t="n"/>
      <c r="CT63" s="259" t="n"/>
      <c r="CU63" s="259" t="n"/>
      <c r="CV63" s="259" t="n"/>
      <c r="CW63" s="259" t="n"/>
      <c r="CX63" s="259" t="n"/>
      <c r="CY63" s="259" t="n"/>
      <c r="CZ63" s="259" t="n"/>
      <c r="DA63" s="259" t="n"/>
      <c r="DB63" s="259" t="n"/>
      <c r="DC63" s="259" t="n"/>
      <c r="DD63" s="259" t="n"/>
      <c r="DE63" s="259" t="n"/>
      <c r="DF63" s="259" t="n"/>
      <c r="DG63" s="259" t="n"/>
      <c r="DH63" s="268" t="n"/>
      <c r="DI63" s="259" t="n"/>
      <c r="DJ63" s="268" t="n"/>
      <c r="DK63" s="259" t="n"/>
      <c r="DL63" s="259" t="n"/>
      <c r="DM63" s="259" t="n"/>
      <c r="DN63" s="269" t="n">
        <v>19.98</v>
      </c>
      <c r="DO63" s="259" t="n"/>
      <c r="DP63" s="259" t="n"/>
      <c r="DQ63" s="259" t="n"/>
      <c r="DR63" s="259" t="n"/>
      <c r="DS63" s="259" t="n"/>
      <c r="DT63" s="259" t="n"/>
      <c r="DU63" s="259" t="n"/>
      <c r="DV63" s="259" t="n"/>
      <c r="DW63" s="259" t="n"/>
      <c r="DX63" s="259" t="n"/>
      <c r="DY63" s="259" t="n"/>
      <c r="DZ63" s="259" t="n"/>
      <c r="EA63" s="259" t="n"/>
      <c r="EB63" s="259" t="n"/>
      <c r="EC63" s="259" t="n"/>
      <c r="ED63" s="259" t="n"/>
      <c r="EE63" s="259" t="n"/>
      <c r="EF63" s="259" t="n"/>
      <c r="EG63" s="259" t="n"/>
      <c r="EH63" s="259" t="n"/>
      <c r="EI63" s="259" t="n"/>
      <c r="EJ63" s="259" t="n"/>
      <c r="EK63" s="259" t="n"/>
      <c r="EL63" s="259" t="n"/>
      <c r="EM63" s="259" t="n"/>
      <c r="EN63" s="259" t="n"/>
      <c r="EO63" s="259" t="n"/>
      <c r="EP63" s="259" t="n"/>
      <c r="EQ63" s="259" t="n"/>
      <c r="ER63" s="259" t="n"/>
      <c r="ES63" s="259" t="n"/>
      <c r="ET63" s="259" t="n"/>
      <c r="EU63" s="259" t="n"/>
      <c r="EV63" s="259" t="n"/>
      <c r="EW63" s="259" t="n"/>
      <c r="EX63" s="259" t="n"/>
      <c r="EY63" s="259" t="n"/>
      <c r="EZ63" s="259" t="n"/>
      <c r="FA63" s="259" t="n"/>
      <c r="FB63" s="259" t="n"/>
      <c r="FC63" s="259" t="n"/>
      <c r="FD63" s="259" t="n"/>
      <c r="FE63" s="259" t="n"/>
      <c r="FF63" s="259" t="n"/>
      <c r="FG63" s="259" t="n"/>
      <c r="FH63" s="259" t="n"/>
      <c r="FI63" s="259" t="n"/>
      <c r="FJ63" s="259" t="n"/>
      <c r="FK63" s="259" t="n"/>
      <c r="FL63" s="259" t="n"/>
      <c r="FM63" s="259" t="n"/>
      <c r="FN63" s="259" t="n"/>
      <c r="FO63" s="259" t="n"/>
      <c r="FP63" s="259" t="n"/>
      <c r="FQ63" s="259" t="n"/>
      <c r="FR63" s="259" t="n"/>
      <c r="FS63" s="259" t="n"/>
      <c r="FT63" s="259" t="n"/>
      <c r="FU63" s="259" t="n"/>
      <c r="FV63" s="259" t="n"/>
      <c r="FW63" s="259" t="n"/>
      <c r="FX63" s="259" t="n"/>
      <c r="FY63" s="259" t="n"/>
      <c r="FZ63" s="259" t="n"/>
      <c r="GA63" s="259" t="n"/>
      <c r="GB63" s="259" t="n"/>
      <c r="GC63" s="259" t="n"/>
      <c r="GD63" s="259" t="n"/>
      <c r="GE63" s="259" t="n"/>
      <c r="GF63" s="259" t="n"/>
      <c r="GG63" s="259" t="n"/>
      <c r="GH63" s="259" t="n"/>
      <c r="GI63" s="259" t="n"/>
      <c r="GJ63" s="261">
        <f>SUM(F63:GI63)</f>
        <v/>
      </c>
      <c r="GK63" s="262">
        <f>E63-GJ63</f>
        <v/>
      </c>
    </row>
    <row r="64" ht="18" customHeight="1">
      <c r="A64" s="137" t="n">
        <v>64</v>
      </c>
      <c r="B64" s="256" t="n">
        <v>44778</v>
      </c>
      <c r="C64" s="139" t="inlineStr">
        <is>
          <t>SUMMIT 173255</t>
        </is>
      </c>
      <c r="D64" s="240" t="n">
        <v>44775</v>
      </c>
      <c r="E64" s="257" t="n">
        <v>35</v>
      </c>
      <c r="F64" s="258" t="n"/>
      <c r="G64" s="259" t="n"/>
      <c r="H64" s="259" t="n"/>
      <c r="I64" s="259" t="n"/>
      <c r="J64" s="258" t="n"/>
      <c r="K64" s="259" t="n"/>
      <c r="L64" s="259" t="n"/>
      <c r="M64" s="259" t="n"/>
      <c r="N64" s="259" t="n"/>
      <c r="O64" s="259" t="n"/>
      <c r="P64" s="259" t="n"/>
      <c r="Q64" s="259" t="n"/>
      <c r="R64" s="259" t="n"/>
      <c r="S64" s="259" t="n"/>
      <c r="T64" s="269" t="n">
        <v>35</v>
      </c>
      <c r="U64" s="259" t="n"/>
      <c r="V64" s="259" t="n"/>
      <c r="W64" s="259" t="n"/>
      <c r="X64" s="259" t="n"/>
      <c r="Y64" s="259" t="n"/>
      <c r="Z64" s="259" t="n"/>
      <c r="AA64" s="259" t="n"/>
      <c r="AB64" s="259" t="n"/>
      <c r="AC64" s="259" t="n"/>
      <c r="AD64" s="259" t="n"/>
      <c r="AE64" s="259" t="n"/>
      <c r="AF64" s="259" t="n"/>
      <c r="AG64" s="259" t="n"/>
      <c r="AH64" s="259" t="n"/>
      <c r="AI64" s="259" t="n"/>
      <c r="AJ64" s="259" t="n"/>
      <c r="AK64" s="259" t="n"/>
      <c r="AL64" s="259" t="n"/>
      <c r="AM64" s="259" t="n"/>
      <c r="AN64" s="259" t="n"/>
      <c r="AO64" s="259" t="n"/>
      <c r="AP64" s="259" t="n"/>
      <c r="AQ64" s="259" t="n"/>
      <c r="AR64" s="259" t="n"/>
      <c r="AS64" s="259" t="n"/>
      <c r="AT64" s="259" t="n"/>
      <c r="AU64" s="259" t="n"/>
      <c r="AV64" s="259" t="n"/>
      <c r="AW64" s="259" t="n"/>
      <c r="AX64" s="259" t="n"/>
      <c r="AY64" s="259" t="n"/>
      <c r="AZ64" s="259" t="n"/>
      <c r="BA64" s="259" t="n"/>
      <c r="BB64" s="259" t="n"/>
      <c r="BC64" s="259" t="n"/>
      <c r="BD64" s="259" t="n"/>
      <c r="BE64" s="259" t="n"/>
      <c r="BF64" s="259" t="n"/>
      <c r="BG64" s="259" t="n"/>
      <c r="BH64" s="259" t="n"/>
      <c r="BI64" s="259" t="n"/>
      <c r="BJ64" s="268" t="n"/>
      <c r="BK64" s="259" t="n"/>
      <c r="BL64" s="259" t="n"/>
      <c r="BM64" s="259" t="n"/>
      <c r="BN64" s="259" t="n"/>
      <c r="BO64" s="259" t="n"/>
      <c r="BP64" s="259" t="n"/>
      <c r="BQ64" s="259" t="n"/>
      <c r="BR64" s="259" t="n"/>
      <c r="BS64" s="259" t="n"/>
      <c r="BT64" s="259" t="n"/>
      <c r="BU64" s="259" t="n"/>
      <c r="BV64" s="259" t="n"/>
      <c r="BW64" s="259" t="n"/>
      <c r="BX64" s="259" t="n"/>
      <c r="BY64" s="259" t="n"/>
      <c r="BZ64" s="259" t="n"/>
      <c r="CA64" s="259" t="n"/>
      <c r="CB64" s="259" t="n"/>
      <c r="CC64" s="259" t="n"/>
      <c r="CD64" s="259" t="n"/>
      <c r="CE64" s="259" t="n"/>
      <c r="CF64" s="259" t="n"/>
      <c r="CG64" s="259" t="n"/>
      <c r="CH64" s="259" t="n"/>
      <c r="CI64" s="259" t="n"/>
      <c r="CJ64" s="259" t="n"/>
      <c r="CK64" s="259" t="n"/>
      <c r="CL64" s="259" t="n"/>
      <c r="CM64" s="259" t="n"/>
      <c r="CN64" s="259" t="n"/>
      <c r="CO64" s="259" t="n"/>
      <c r="CP64" s="259" t="n"/>
      <c r="CQ64" s="259" t="n"/>
      <c r="CR64" s="259" t="n"/>
      <c r="CS64" s="259" t="n"/>
      <c r="CT64" s="259" t="n"/>
      <c r="CU64" s="259" t="n"/>
      <c r="CV64" s="259" t="n"/>
      <c r="CW64" s="259" t="n"/>
      <c r="CX64" s="259" t="n"/>
      <c r="CY64" s="259" t="n"/>
      <c r="CZ64" s="259" t="n"/>
      <c r="DA64" s="259" t="n"/>
      <c r="DB64" s="259" t="n"/>
      <c r="DC64" s="259" t="n"/>
      <c r="DD64" s="259" t="n"/>
      <c r="DE64" s="259" t="n"/>
      <c r="DF64" s="259" t="n"/>
      <c r="DG64" s="259" t="n"/>
      <c r="DH64" s="268" t="n"/>
      <c r="DI64" s="259" t="n"/>
      <c r="DJ64" s="268" t="n"/>
      <c r="DK64" s="259" t="n"/>
      <c r="DL64" s="259" t="n"/>
      <c r="DM64" s="259" t="n"/>
      <c r="DN64" s="259" t="n"/>
      <c r="DO64" s="259" t="n"/>
      <c r="DP64" s="259" t="n"/>
      <c r="DQ64" s="259" t="n"/>
      <c r="DR64" s="259" t="n"/>
      <c r="DS64" s="259" t="n"/>
      <c r="DT64" s="259" t="n"/>
      <c r="DU64" s="259" t="n"/>
      <c r="DV64" s="259" t="n"/>
      <c r="DW64" s="259" t="n"/>
      <c r="DX64" s="259" t="n"/>
      <c r="DY64" s="259" t="n"/>
      <c r="DZ64" s="259" t="n"/>
      <c r="EA64" s="259" t="n"/>
      <c r="EB64" s="259" t="n"/>
      <c r="EC64" s="259" t="n"/>
      <c r="ED64" s="259" t="n"/>
      <c r="EE64" s="259" t="n"/>
      <c r="EF64" s="259" t="n"/>
      <c r="EG64" s="259" t="n"/>
      <c r="EH64" s="259" t="n"/>
      <c r="EI64" s="259" t="n"/>
      <c r="EJ64" s="259" t="n"/>
      <c r="EK64" s="259" t="n"/>
      <c r="EL64" s="259" t="n"/>
      <c r="EM64" s="259" t="n"/>
      <c r="EN64" s="259" t="n"/>
      <c r="EO64" s="259" t="n"/>
      <c r="EP64" s="259" t="n"/>
      <c r="EQ64" s="259" t="n"/>
      <c r="ER64" s="259" t="n"/>
      <c r="ES64" s="259" t="n"/>
      <c r="ET64" s="259" t="n"/>
      <c r="EU64" s="259" t="n"/>
      <c r="EV64" s="259" t="n"/>
      <c r="EW64" s="259" t="n"/>
      <c r="EX64" s="259" t="n"/>
      <c r="EY64" s="259" t="n"/>
      <c r="EZ64" s="259" t="n"/>
      <c r="FA64" s="259" t="n"/>
      <c r="FB64" s="259" t="n"/>
      <c r="FC64" s="259" t="n"/>
      <c r="FD64" s="259" t="n"/>
      <c r="FE64" s="259" t="n"/>
      <c r="FF64" s="259" t="n"/>
      <c r="FG64" s="259" t="n"/>
      <c r="FH64" s="259" t="n"/>
      <c r="FI64" s="259" t="n"/>
      <c r="FJ64" s="259" t="n"/>
      <c r="FK64" s="259" t="n"/>
      <c r="FL64" s="259" t="n"/>
      <c r="FM64" s="259" t="n"/>
      <c r="FN64" s="259" t="n"/>
      <c r="FO64" s="259" t="n"/>
      <c r="FP64" s="259" t="n"/>
      <c r="FQ64" s="259" t="n"/>
      <c r="FR64" s="259" t="n"/>
      <c r="FS64" s="259" t="n"/>
      <c r="FT64" s="259" t="n"/>
      <c r="FU64" s="259" t="n"/>
      <c r="FV64" s="259" t="n"/>
      <c r="FW64" s="259" t="n"/>
      <c r="FX64" s="259" t="n"/>
      <c r="FY64" s="259" t="n"/>
      <c r="FZ64" s="259" t="n"/>
      <c r="GA64" s="259" t="n"/>
      <c r="GB64" s="259" t="n"/>
      <c r="GC64" s="259" t="n"/>
      <c r="GD64" s="259" t="n"/>
      <c r="GE64" s="259" t="n"/>
      <c r="GF64" s="259" t="n"/>
      <c r="GG64" s="259" t="n"/>
      <c r="GH64" s="259" t="n"/>
      <c r="GI64" s="259" t="n"/>
      <c r="GJ64" s="261">
        <f>SUM(F64:GI64)</f>
        <v/>
      </c>
      <c r="GK64" s="262">
        <f>E64-GJ64</f>
        <v/>
      </c>
    </row>
    <row r="65">
      <c r="A65" s="137" t="n">
        <v>65</v>
      </c>
      <c r="B65" s="256" t="n">
        <v>44788</v>
      </c>
      <c r="C65" s="146" t="inlineStr">
        <is>
          <t>2-066-79285</t>
        </is>
      </c>
      <c r="D65" s="240" t="n">
        <v>44763</v>
      </c>
      <c r="E65" s="257" t="n">
        <v>9866.92</v>
      </c>
      <c r="F65" s="258" t="n"/>
      <c r="G65" s="259" t="n"/>
      <c r="H65" s="259" t="n"/>
      <c r="I65" s="259" t="n"/>
      <c r="J65" s="258" t="n"/>
      <c r="K65" s="259" t="n"/>
      <c r="L65" s="259" t="n"/>
      <c r="M65" s="259" t="n"/>
      <c r="N65" s="259" t="n"/>
      <c r="O65" s="259" t="n"/>
      <c r="P65" s="259" t="n"/>
      <c r="Q65" s="259" t="n"/>
      <c r="R65" s="259" t="n"/>
      <c r="S65" s="259" t="n"/>
      <c r="T65" s="259" t="n"/>
      <c r="U65" s="259" t="n"/>
      <c r="V65" s="259" t="n"/>
      <c r="W65" s="259" t="n"/>
      <c r="X65" s="259" t="n"/>
      <c r="Y65" s="259" t="n"/>
      <c r="Z65" s="259" t="n"/>
      <c r="AA65" s="259" t="n"/>
      <c r="AB65" s="259" t="n"/>
      <c r="AC65" s="259" t="n"/>
      <c r="AD65" s="259" t="n"/>
      <c r="AE65" s="259" t="n"/>
      <c r="AF65" s="259" t="n"/>
      <c r="AG65" s="259" t="n"/>
      <c r="AH65" s="259" t="n"/>
      <c r="AI65" s="259" t="n"/>
      <c r="AJ65" s="259" t="n"/>
      <c r="AK65" s="259" t="n"/>
      <c r="AL65" s="259" t="n"/>
      <c r="AM65" s="259" t="n"/>
      <c r="AN65" s="259" t="n"/>
      <c r="AO65" s="259" t="n"/>
      <c r="AP65" s="259" t="n"/>
      <c r="AQ65" s="259" t="n"/>
      <c r="AR65" s="259" t="n"/>
      <c r="AS65" s="259" t="n"/>
      <c r="AT65" s="259" t="n"/>
      <c r="AU65" s="259" t="n"/>
      <c r="AV65" s="259" t="n"/>
      <c r="AW65" s="259" t="n"/>
      <c r="AX65" s="259" t="n"/>
      <c r="AY65" s="259" t="n"/>
      <c r="AZ65" s="259" t="n"/>
      <c r="BA65" s="259" t="n"/>
      <c r="BB65" s="259" t="n"/>
      <c r="BC65" s="259" t="n"/>
      <c r="BD65" s="259" t="n"/>
      <c r="BE65" s="259" t="n"/>
      <c r="BF65" s="259" t="n"/>
      <c r="BG65" s="259" t="n"/>
      <c r="BH65" s="259" t="n"/>
      <c r="BI65" s="259" t="n"/>
      <c r="BJ65" s="268" t="n"/>
      <c r="BK65" s="259" t="n"/>
      <c r="BL65" s="259" t="n"/>
      <c r="BM65" s="259" t="n"/>
      <c r="BN65" s="259" t="n"/>
      <c r="BO65" s="259" t="n"/>
      <c r="BP65" s="259" t="n"/>
      <c r="BQ65" s="259" t="n"/>
      <c r="BR65" s="259" t="n"/>
      <c r="BS65" s="259" t="n"/>
      <c r="BT65" s="259" t="n"/>
      <c r="BU65" s="259" t="n"/>
      <c r="BV65" s="259" t="n"/>
      <c r="BW65" s="259" t="n"/>
      <c r="BX65" s="259" t="n"/>
      <c r="BY65" s="259" t="n"/>
      <c r="BZ65" s="259" t="n"/>
      <c r="CA65" s="259" t="n"/>
      <c r="CB65" s="259" t="n"/>
      <c r="CC65" s="259" t="n"/>
      <c r="CD65" s="259" t="n"/>
      <c r="CE65" s="259" t="n"/>
      <c r="CF65" s="259" t="n"/>
      <c r="CG65" s="259" t="n"/>
      <c r="CH65" s="259" t="n"/>
      <c r="CI65" s="259" t="n"/>
      <c r="CJ65" s="259" t="n"/>
      <c r="CK65" s="259" t="n"/>
      <c r="CL65" s="259" t="n"/>
      <c r="CM65" s="259" t="n"/>
      <c r="CN65" s="259" t="n"/>
      <c r="CO65" s="259" t="n"/>
      <c r="CP65" s="259" t="n"/>
      <c r="CQ65" s="259" t="n"/>
      <c r="CR65" s="259" t="n"/>
      <c r="CS65" s="259" t="n"/>
      <c r="CT65" s="259" t="n"/>
      <c r="CU65" s="259" t="n"/>
      <c r="CV65" s="259" t="n"/>
      <c r="CW65" s="259" t="n"/>
      <c r="CX65" s="259" t="n"/>
      <c r="CY65" s="259" t="n"/>
      <c r="CZ65" s="259" t="n"/>
      <c r="DA65" s="259" t="n"/>
      <c r="DB65" s="259" t="n"/>
      <c r="DC65" s="259" t="n"/>
      <c r="DD65" s="259" t="n"/>
      <c r="DE65" s="259" t="n"/>
      <c r="DF65" s="259" t="n"/>
      <c r="DG65" s="259" t="n"/>
      <c r="DH65" s="268" t="n"/>
      <c r="DI65" s="260" t="n">
        <v>9866.92</v>
      </c>
      <c r="DJ65" s="268" t="n"/>
      <c r="DK65" s="259" t="n"/>
      <c r="DL65" s="259" t="n"/>
      <c r="DM65" s="259" t="n"/>
      <c r="DN65" s="259" t="n"/>
      <c r="DO65" s="259" t="n"/>
      <c r="DP65" s="259" t="n"/>
      <c r="DQ65" s="259" t="n"/>
      <c r="DR65" s="259" t="n"/>
      <c r="DS65" s="259" t="n"/>
      <c r="DT65" s="259" t="n"/>
      <c r="DU65" s="259" t="n"/>
      <c r="DV65" s="259" t="n"/>
      <c r="DW65" s="259" t="n"/>
      <c r="DX65" s="259" t="n"/>
      <c r="DY65" s="259" t="n"/>
      <c r="DZ65" s="259" t="n"/>
      <c r="EA65" s="259" t="n"/>
      <c r="EB65" s="259" t="n"/>
      <c r="EC65" s="259" t="n"/>
      <c r="ED65" s="259" t="n"/>
      <c r="EE65" s="259" t="n"/>
      <c r="EF65" s="259" t="n"/>
      <c r="EG65" s="259" t="n"/>
      <c r="EH65" s="259" t="n"/>
      <c r="EI65" s="259" t="n"/>
      <c r="EJ65" s="259" t="n"/>
      <c r="EK65" s="259" t="n"/>
      <c r="EL65" s="259" t="n"/>
      <c r="EM65" s="259" t="n"/>
      <c r="EN65" s="259" t="n"/>
      <c r="EO65" s="259" t="n"/>
      <c r="EP65" s="259" t="n"/>
      <c r="EQ65" s="259" t="n"/>
      <c r="ER65" s="259" t="n"/>
      <c r="ES65" s="259" t="n"/>
      <c r="ET65" s="259" t="n"/>
      <c r="EU65" s="259" t="n"/>
      <c r="EV65" s="259" t="n"/>
      <c r="EW65" s="259" t="n"/>
      <c r="EX65" s="259" t="n"/>
      <c r="EY65" s="259" t="n"/>
      <c r="EZ65" s="259" t="n"/>
      <c r="FA65" s="259" t="n"/>
      <c r="FB65" s="259" t="n"/>
      <c r="FC65" s="259" t="n"/>
      <c r="FD65" s="259" t="n"/>
      <c r="FE65" s="259" t="n"/>
      <c r="FF65" s="259" t="n"/>
      <c r="FG65" s="259" t="n"/>
      <c r="FH65" s="259" t="n"/>
      <c r="FI65" s="259" t="n"/>
      <c r="FJ65" s="259" t="n"/>
      <c r="FK65" s="259" t="n"/>
      <c r="FL65" s="259" t="n"/>
      <c r="FM65" s="259" t="n"/>
      <c r="FN65" s="259" t="n"/>
      <c r="FO65" s="259" t="n"/>
      <c r="FP65" s="259" t="n"/>
      <c r="FQ65" s="259" t="n"/>
      <c r="FR65" s="259" t="n"/>
      <c r="FS65" s="259" t="n"/>
      <c r="FT65" s="259" t="n"/>
      <c r="FU65" s="259" t="n"/>
      <c r="FV65" s="259" t="n"/>
      <c r="FW65" s="259" t="n"/>
      <c r="FX65" s="259" t="n"/>
      <c r="FY65" s="259" t="n"/>
      <c r="FZ65" s="259" t="n"/>
      <c r="GA65" s="259" t="n"/>
      <c r="GB65" s="259" t="n"/>
      <c r="GC65" s="259" t="n"/>
      <c r="GD65" s="259" t="n"/>
      <c r="GE65" s="259" t="n"/>
      <c r="GF65" s="259" t="n"/>
      <c r="GG65" s="259" t="n"/>
      <c r="GH65" s="259" t="n"/>
      <c r="GI65" s="259" t="n"/>
      <c r="GJ65" s="261">
        <f>SUM(F65:GI65)</f>
        <v/>
      </c>
      <c r="GK65" s="262">
        <f>E65-GJ65</f>
        <v/>
      </c>
    </row>
    <row r="66" ht="18" customHeight="1">
      <c r="A66" s="137" t="n">
        <v>66</v>
      </c>
      <c r="B66" s="256" t="n">
        <v>44788</v>
      </c>
      <c r="C66" s="156" t="inlineStr">
        <is>
          <t>2-070-45128</t>
        </is>
      </c>
      <c r="D66" s="239" t="n">
        <v>44775</v>
      </c>
      <c r="E66" s="257" t="n">
        <v>1037.27</v>
      </c>
      <c r="F66" s="258" t="n"/>
      <c r="G66" s="259" t="n"/>
      <c r="H66" s="259" t="n"/>
      <c r="I66" s="259" t="n"/>
      <c r="J66" s="258" t="n"/>
      <c r="K66" s="259" t="n"/>
      <c r="L66" s="259" t="n"/>
      <c r="M66" s="259" t="n"/>
      <c r="N66" s="259" t="n"/>
      <c r="O66" s="259" t="n"/>
      <c r="P66" s="259" t="n"/>
      <c r="Q66" s="259" t="n"/>
      <c r="R66" s="259" t="n"/>
      <c r="S66" s="259" t="n"/>
      <c r="T66" s="259" t="n"/>
      <c r="U66" s="259" t="n"/>
      <c r="V66" s="259" t="n"/>
      <c r="W66" s="259" t="n"/>
      <c r="X66" s="259" t="n"/>
      <c r="Y66" s="259" t="n"/>
      <c r="Z66" s="259" t="n"/>
      <c r="AA66" s="259" t="n"/>
      <c r="AB66" s="259" t="n"/>
      <c r="AC66" s="259" t="n"/>
      <c r="AD66" s="259" t="n"/>
      <c r="AE66" s="259" t="n"/>
      <c r="AF66" s="259" t="n"/>
      <c r="AG66" s="259" t="n"/>
      <c r="AH66" s="259" t="n"/>
      <c r="AI66" s="259" t="n"/>
      <c r="AJ66" s="259" t="n"/>
      <c r="AK66" s="259" t="n"/>
      <c r="AL66" s="259" t="n"/>
      <c r="AM66" s="259" t="n"/>
      <c r="AN66" s="259" t="n"/>
      <c r="AO66" s="259" t="n"/>
      <c r="AP66" s="259" t="n"/>
      <c r="AQ66" s="259" t="n"/>
      <c r="AR66" s="259" t="n"/>
      <c r="AS66" s="259" t="n"/>
      <c r="AT66" s="259" t="n"/>
      <c r="AU66" s="259" t="n"/>
      <c r="AV66" s="259" t="n"/>
      <c r="AW66" s="259" t="n"/>
      <c r="AX66" s="259" t="n"/>
      <c r="AY66" s="259" t="n"/>
      <c r="AZ66" s="259" t="n"/>
      <c r="BA66" s="259" t="n"/>
      <c r="BB66" s="259" t="n"/>
      <c r="BC66" s="259" t="n"/>
      <c r="BD66" s="259" t="n"/>
      <c r="BE66" s="259" t="n"/>
      <c r="BF66" s="259" t="n"/>
      <c r="BG66" s="259" t="n"/>
      <c r="BH66" s="259" t="n"/>
      <c r="BI66" s="259" t="n"/>
      <c r="BJ66" s="268" t="n"/>
      <c r="BK66" s="259" t="n"/>
      <c r="BL66" s="259" t="n"/>
      <c r="BM66" s="259" t="n"/>
      <c r="BN66" s="259" t="n"/>
      <c r="BO66" s="259" t="n"/>
      <c r="BP66" s="259" t="n"/>
      <c r="BQ66" s="259" t="n"/>
      <c r="BR66" s="259" t="n"/>
      <c r="BS66" s="259" t="n"/>
      <c r="BT66" s="259" t="n"/>
      <c r="BU66" s="259" t="n"/>
      <c r="BV66" s="259" t="n"/>
      <c r="BW66" s="259" t="n"/>
      <c r="BX66" s="259" t="n"/>
      <c r="BY66" s="259" t="n"/>
      <c r="BZ66" s="259" t="n"/>
      <c r="CA66" s="259" t="n"/>
      <c r="CB66" s="259" t="n"/>
      <c r="CC66" s="259" t="n"/>
      <c r="CD66" s="259" t="n"/>
      <c r="CE66" s="259" t="n"/>
      <c r="CF66" s="259" t="n"/>
      <c r="CG66" s="259" t="n"/>
      <c r="CH66" s="259" t="n"/>
      <c r="CI66" s="259" t="n"/>
      <c r="CJ66" s="259" t="n"/>
      <c r="CK66" s="259" t="n"/>
      <c r="CL66" s="259" t="n"/>
      <c r="CM66" s="259" t="n"/>
      <c r="CN66" s="259" t="n"/>
      <c r="CO66" s="259" t="n"/>
      <c r="CP66" s="259" t="n"/>
      <c r="CQ66" s="259" t="n"/>
      <c r="CR66" s="259" t="n"/>
      <c r="CS66" s="259" t="n"/>
      <c r="CT66" s="259" t="n"/>
      <c r="CU66" s="259" t="n"/>
      <c r="CV66" s="259" t="n"/>
      <c r="CW66" s="259" t="n"/>
      <c r="CX66" s="259" t="n"/>
      <c r="CY66" s="259" t="n"/>
      <c r="CZ66" s="259" t="n"/>
      <c r="DA66" s="259" t="n"/>
      <c r="DB66" s="259" t="n"/>
      <c r="DC66" s="259" t="n"/>
      <c r="DD66" s="259" t="n"/>
      <c r="DE66" s="259" t="n"/>
      <c r="DF66" s="259" t="n"/>
      <c r="DG66" s="259" t="n"/>
      <c r="DH66" s="268" t="n"/>
      <c r="DI66" s="259" t="n"/>
      <c r="DJ66" s="268" t="n"/>
      <c r="DK66" s="259" t="n"/>
      <c r="DL66" s="259" t="n"/>
      <c r="DM66" s="259" t="n"/>
      <c r="DN66" s="259" t="n"/>
      <c r="DO66" s="259" t="n"/>
      <c r="DP66" s="259" t="n"/>
      <c r="DQ66" s="259" t="n"/>
      <c r="DR66" s="259" t="n"/>
      <c r="DS66" s="259" t="n"/>
      <c r="DT66" s="259" t="n"/>
      <c r="DU66" s="259" t="n"/>
      <c r="DV66" s="259" t="n"/>
      <c r="DW66" s="259" t="n"/>
      <c r="DX66" s="259" t="n"/>
      <c r="DY66" s="259" t="n"/>
      <c r="DZ66" s="259" t="n"/>
      <c r="EA66" s="259" t="n"/>
      <c r="EB66" s="259" t="n"/>
      <c r="EC66" s="259" t="n"/>
      <c r="ED66" s="259" t="n"/>
      <c r="EE66" s="259" t="n"/>
      <c r="EF66" s="259" t="n"/>
      <c r="EG66" s="259" t="n"/>
      <c r="EH66" s="259" t="n"/>
      <c r="EI66" s="259" t="n"/>
      <c r="EJ66" s="259" t="n"/>
      <c r="EK66" s="259" t="n"/>
      <c r="EL66" s="259" t="n"/>
      <c r="EM66" s="259" t="n"/>
      <c r="EN66" s="259" t="n"/>
      <c r="EO66" s="259" t="n"/>
      <c r="EP66" s="259" t="n"/>
      <c r="EQ66" s="259" t="n"/>
      <c r="ER66" s="259" t="n"/>
      <c r="ES66" s="259" t="n"/>
      <c r="ET66" s="259" t="n"/>
      <c r="EU66" s="259" t="n"/>
      <c r="EV66" s="259" t="n"/>
      <c r="EW66" s="259" t="n"/>
      <c r="EX66" s="259" t="n"/>
      <c r="EY66" s="259" t="n"/>
      <c r="EZ66" s="259" t="n"/>
      <c r="FA66" s="259" t="n"/>
      <c r="FB66" s="260" t="n">
        <v>1037.27</v>
      </c>
      <c r="FC66" s="259" t="n"/>
      <c r="FD66" s="259" t="n"/>
      <c r="FE66" s="259" t="n"/>
      <c r="FF66" s="259" t="n"/>
      <c r="FG66" s="259" t="n"/>
      <c r="FH66" s="259" t="n"/>
      <c r="FI66" s="259" t="n"/>
      <c r="FJ66" s="259" t="n"/>
      <c r="FK66" s="259" t="n"/>
      <c r="FL66" s="259" t="n"/>
      <c r="FM66" s="259" t="n"/>
      <c r="FN66" s="259" t="n"/>
      <c r="FO66" s="259" t="n"/>
      <c r="FP66" s="259" t="n"/>
      <c r="FQ66" s="259" t="n"/>
      <c r="FR66" s="259" t="n"/>
      <c r="FS66" s="259" t="n"/>
      <c r="FT66" s="259" t="n"/>
      <c r="FU66" s="259" t="n"/>
      <c r="FV66" s="259" t="n"/>
      <c r="FW66" s="259" t="n"/>
      <c r="FX66" s="259" t="n"/>
      <c r="FY66" s="259" t="n"/>
      <c r="FZ66" s="259" t="n"/>
      <c r="GA66" s="259" t="n"/>
      <c r="GB66" s="259" t="n"/>
      <c r="GC66" s="259" t="n"/>
      <c r="GD66" s="259" t="n"/>
      <c r="GE66" s="259" t="n"/>
      <c r="GF66" s="259" t="n"/>
      <c r="GG66" s="259" t="n"/>
      <c r="GH66" s="259" t="n"/>
      <c r="GI66" s="259" t="n"/>
      <c r="GJ66" s="261">
        <f>SUM(F66:GI66)</f>
        <v/>
      </c>
      <c r="GK66" s="262">
        <f>E66-GJ66</f>
        <v/>
      </c>
    </row>
    <row r="67" ht="18" customHeight="1">
      <c r="A67" s="137" t="n">
        <v>67</v>
      </c>
      <c r="B67" s="256" t="n">
        <v>44788</v>
      </c>
      <c r="C67" s="139" t="inlineStr">
        <is>
          <t>2-071-15799</t>
        </is>
      </c>
      <c r="D67" s="240" t="n">
        <v>44776</v>
      </c>
      <c r="E67" s="257" t="n">
        <v>2787.51</v>
      </c>
      <c r="F67" s="258" t="n"/>
      <c r="G67" s="259" t="n"/>
      <c r="H67" s="259" t="n"/>
      <c r="I67" s="259" t="n"/>
      <c r="J67" s="258" t="n"/>
      <c r="K67" s="259" t="n"/>
      <c r="L67" s="259" t="n"/>
      <c r="M67" s="259" t="n"/>
      <c r="N67" s="259" t="n"/>
      <c r="O67" s="259" t="n"/>
      <c r="P67" s="259" t="n"/>
      <c r="Q67" s="259" t="n"/>
      <c r="R67" s="259" t="n"/>
      <c r="S67" s="259" t="n"/>
      <c r="T67" s="259" t="n"/>
      <c r="U67" s="259" t="n"/>
      <c r="V67" s="259" t="n"/>
      <c r="W67" s="259" t="n"/>
      <c r="X67" s="259" t="n"/>
      <c r="Y67" s="259" t="n"/>
      <c r="Z67" s="259" t="n"/>
      <c r="AA67" s="259" t="n"/>
      <c r="AB67" s="259" t="n"/>
      <c r="AC67" s="259" t="n"/>
      <c r="AD67" s="259" t="n"/>
      <c r="AE67" s="259" t="n"/>
      <c r="AF67" s="259" t="n"/>
      <c r="AG67" s="259" t="n"/>
      <c r="AH67" s="259" t="n"/>
      <c r="AI67" s="259" t="n"/>
      <c r="AJ67" s="259" t="n"/>
      <c r="AK67" s="259" t="n"/>
      <c r="AL67" s="259" t="n"/>
      <c r="AM67" s="259" t="n"/>
      <c r="AN67" s="259" t="n"/>
      <c r="AO67" s="259" t="n"/>
      <c r="AP67" s="259" t="n"/>
      <c r="AQ67" s="259" t="n"/>
      <c r="AR67" s="259" t="n"/>
      <c r="AS67" s="259" t="n"/>
      <c r="AT67" s="259" t="n"/>
      <c r="AU67" s="259" t="n"/>
      <c r="AV67" s="259" t="n"/>
      <c r="AW67" s="259" t="n"/>
      <c r="AX67" s="259" t="n"/>
      <c r="AY67" s="259" t="n"/>
      <c r="AZ67" s="259" t="n"/>
      <c r="BA67" s="259" t="n"/>
      <c r="BB67" s="259" t="n"/>
      <c r="BC67" s="259" t="n"/>
      <c r="BD67" s="259" t="n"/>
      <c r="BE67" s="259" t="n"/>
      <c r="BF67" s="259" t="n"/>
      <c r="BG67" s="259" t="n"/>
      <c r="BH67" s="259" t="n"/>
      <c r="BI67" s="259" t="n"/>
      <c r="BJ67" s="268" t="n"/>
      <c r="BK67" s="259" t="n"/>
      <c r="BL67" s="259" t="n"/>
      <c r="BM67" s="259" t="n"/>
      <c r="BN67" s="259" t="n"/>
      <c r="BO67" s="259" t="n"/>
      <c r="BP67" s="259" t="n"/>
      <c r="BQ67" s="259" t="n"/>
      <c r="BR67" s="259" t="n"/>
      <c r="BS67" s="259" t="n"/>
      <c r="BT67" s="259" t="n"/>
      <c r="BU67" s="259" t="n"/>
      <c r="BV67" s="259" t="n"/>
      <c r="BW67" s="259" t="n"/>
      <c r="BX67" s="259" t="n"/>
      <c r="BY67" s="259" t="n"/>
      <c r="BZ67" s="259" t="n"/>
      <c r="CA67" s="259" t="n"/>
      <c r="CB67" s="259" t="n"/>
      <c r="CC67" s="259" t="n"/>
      <c r="CD67" s="259" t="n"/>
      <c r="CE67" s="259" t="n"/>
      <c r="CF67" s="259" t="n"/>
      <c r="CG67" s="259" t="n"/>
      <c r="CH67" s="259" t="n"/>
      <c r="CI67" s="259" t="n"/>
      <c r="CJ67" s="259" t="n"/>
      <c r="CK67" s="259" t="n"/>
      <c r="CL67" s="259" t="n"/>
      <c r="CM67" s="259" t="n"/>
      <c r="CN67" s="259" t="n"/>
      <c r="CO67" s="259" t="n"/>
      <c r="CP67" s="259" t="n"/>
      <c r="CQ67" s="259" t="n"/>
      <c r="CR67" s="259" t="n"/>
      <c r="CS67" s="259" t="n"/>
      <c r="CT67" s="259" t="n"/>
      <c r="CU67" s="259" t="n"/>
      <c r="CV67" s="259" t="n"/>
      <c r="CW67" s="259" t="n"/>
      <c r="CX67" s="259" t="n"/>
      <c r="CY67" s="259" t="n"/>
      <c r="CZ67" s="259" t="n"/>
      <c r="DA67" s="259" t="n"/>
      <c r="DB67" s="259" t="n"/>
      <c r="DC67" s="259" t="n"/>
      <c r="DD67" s="259" t="n"/>
      <c r="DE67" s="259" t="n"/>
      <c r="DF67" s="259" t="n"/>
      <c r="DG67" s="259" t="n"/>
      <c r="DH67" s="268" t="n"/>
      <c r="DI67" s="259" t="n"/>
      <c r="DJ67" s="268" t="n"/>
      <c r="DK67" s="259" t="n"/>
      <c r="DL67" s="259" t="n"/>
      <c r="DM67" s="259" t="n"/>
      <c r="DN67" s="259" t="n"/>
      <c r="DO67" s="259" t="n"/>
      <c r="DP67" s="259" t="n"/>
      <c r="DQ67" s="259" t="n"/>
      <c r="DR67" s="259" t="n"/>
      <c r="DS67" s="259" t="n"/>
      <c r="DT67" s="259" t="n"/>
      <c r="DU67" s="259" t="n"/>
      <c r="DV67" s="259" t="n"/>
      <c r="DW67" s="259" t="n"/>
      <c r="DX67" s="259" t="n"/>
      <c r="DY67" s="259" t="n"/>
      <c r="DZ67" s="259" t="n"/>
      <c r="EA67" s="259" t="n"/>
      <c r="EB67" s="259" t="n"/>
      <c r="EC67" s="259" t="n"/>
      <c r="ED67" s="259" t="n"/>
      <c r="EE67" s="259" t="n"/>
      <c r="EF67" s="259" t="n"/>
      <c r="EG67" s="259" t="n"/>
      <c r="EH67" s="259" t="n"/>
      <c r="EI67" s="259" t="n"/>
      <c r="EJ67" s="259" t="n"/>
      <c r="EK67" s="259" t="n"/>
      <c r="EL67" s="259" t="n"/>
      <c r="EM67" s="259" t="n"/>
      <c r="EN67" s="259" t="n"/>
      <c r="EO67" s="259" t="n"/>
      <c r="EP67" s="260" t="n">
        <v>2787.51</v>
      </c>
      <c r="EQ67" s="259" t="n"/>
      <c r="ER67" s="259" t="n"/>
      <c r="ES67" s="259" t="n"/>
      <c r="ET67" s="259" t="n"/>
      <c r="EU67" s="259" t="n"/>
      <c r="EV67" s="259" t="n"/>
      <c r="EW67" s="259" t="n"/>
      <c r="EX67" s="259" t="n"/>
      <c r="EY67" s="259" t="n"/>
      <c r="EZ67" s="259" t="n"/>
      <c r="FA67" s="259" t="n"/>
      <c r="FB67" s="259" t="n"/>
      <c r="FC67" s="259" t="n"/>
      <c r="FD67" s="259" t="n"/>
      <c r="FE67" s="259" t="n"/>
      <c r="FF67" s="259" t="n"/>
      <c r="FG67" s="259" t="n"/>
      <c r="FH67" s="259" t="n"/>
      <c r="FI67" s="259" t="n"/>
      <c r="FJ67" s="259" t="n"/>
      <c r="FK67" s="259" t="n"/>
      <c r="FL67" s="259" t="n"/>
      <c r="FM67" s="259" t="n"/>
      <c r="FN67" s="259" t="n"/>
      <c r="FO67" s="259" t="n"/>
      <c r="FP67" s="259" t="n"/>
      <c r="FQ67" s="259" t="n"/>
      <c r="FR67" s="259" t="n"/>
      <c r="FS67" s="259" t="n"/>
      <c r="FT67" s="259" t="n"/>
      <c r="FU67" s="259" t="n"/>
      <c r="FV67" s="259" t="n"/>
      <c r="FW67" s="259" t="n"/>
      <c r="FX67" s="259" t="n"/>
      <c r="FY67" s="259" t="n"/>
      <c r="FZ67" s="259" t="n"/>
      <c r="GA67" s="259" t="n"/>
      <c r="GB67" s="259" t="n"/>
      <c r="GC67" s="259" t="n"/>
      <c r="GD67" s="259" t="n"/>
      <c r="GE67" s="259" t="n"/>
      <c r="GF67" s="259" t="n"/>
      <c r="GG67" s="259" t="n"/>
      <c r="GH67" s="259" t="n"/>
      <c r="GI67" s="259" t="n"/>
      <c r="GJ67" s="261">
        <f>SUM(F67:GI67)</f>
        <v/>
      </c>
      <c r="GK67" s="262">
        <f>E67-GJ67</f>
        <v/>
      </c>
    </row>
    <row r="68" ht="18" customHeight="1">
      <c r="A68" s="137" t="n">
        <v>68</v>
      </c>
      <c r="B68" s="256" t="n">
        <v>44788</v>
      </c>
      <c r="C68" s="139" t="inlineStr">
        <is>
          <t>2-073-37269</t>
        </is>
      </c>
      <c r="D68" s="240" t="n">
        <v>44783</v>
      </c>
      <c r="E68" s="257" t="n">
        <v>39.75</v>
      </c>
      <c r="F68" s="258" t="n"/>
      <c r="G68" s="259" t="n"/>
      <c r="H68" s="259" t="n"/>
      <c r="I68" s="259" t="n"/>
      <c r="J68" s="258" t="n"/>
      <c r="K68" s="259" t="n"/>
      <c r="L68" s="259" t="n"/>
      <c r="M68" s="259" t="n"/>
      <c r="N68" s="259" t="n"/>
      <c r="O68" s="259" t="n"/>
      <c r="P68" s="259" t="n"/>
      <c r="Q68" s="259" t="n"/>
      <c r="R68" s="259" t="n"/>
      <c r="S68" s="259" t="n"/>
      <c r="T68" s="259" t="n"/>
      <c r="U68" s="259" t="n"/>
      <c r="V68" s="259" t="n"/>
      <c r="W68" s="259" t="n"/>
      <c r="X68" s="259" t="n"/>
      <c r="Y68" s="259" t="n"/>
      <c r="Z68" s="259" t="n"/>
      <c r="AA68" s="259" t="n"/>
      <c r="AB68" s="259" t="n"/>
      <c r="AC68" s="259" t="n"/>
      <c r="AD68" s="259" t="n"/>
      <c r="AE68" s="259" t="n"/>
      <c r="AF68" s="259" t="n"/>
      <c r="AG68" s="259" t="n"/>
      <c r="AH68" s="259" t="n"/>
      <c r="AI68" s="259" t="n"/>
      <c r="AJ68" s="259" t="n"/>
      <c r="AK68" s="259" t="n"/>
      <c r="AL68" s="259" t="n"/>
      <c r="AM68" s="259" t="n"/>
      <c r="AN68" s="259" t="n"/>
      <c r="AO68" s="259" t="n"/>
      <c r="AP68" s="259" t="n"/>
      <c r="AQ68" s="259" t="n"/>
      <c r="AR68" s="259" t="n"/>
      <c r="AS68" s="259" t="n"/>
      <c r="AT68" s="259" t="n"/>
      <c r="AU68" s="259" t="n"/>
      <c r="AV68" s="259" t="n"/>
      <c r="AW68" s="259" t="n"/>
      <c r="AX68" s="259" t="n"/>
      <c r="AY68" s="259" t="n"/>
      <c r="AZ68" s="259" t="n"/>
      <c r="BA68" s="259" t="n"/>
      <c r="BB68" s="259" t="n"/>
      <c r="BC68" s="259" t="n"/>
      <c r="BD68" s="259" t="n"/>
      <c r="BE68" s="259" t="n"/>
      <c r="BF68" s="259" t="n"/>
      <c r="BG68" s="259" t="n"/>
      <c r="BH68" s="259" t="n"/>
      <c r="BI68" s="259" t="n"/>
      <c r="BJ68" s="268" t="n"/>
      <c r="BK68" s="259" t="n"/>
      <c r="BL68" s="259" t="n"/>
      <c r="BM68" s="259" t="n"/>
      <c r="BN68" s="259" t="n"/>
      <c r="BO68" s="259" t="n"/>
      <c r="BP68" s="259" t="n"/>
      <c r="BQ68" s="259" t="n"/>
      <c r="BR68" s="259" t="n"/>
      <c r="BS68" s="259" t="n"/>
      <c r="BT68" s="259" t="n"/>
      <c r="BU68" s="259" t="n"/>
      <c r="BV68" s="259" t="n"/>
      <c r="BW68" s="259" t="n"/>
      <c r="BX68" s="259" t="n"/>
      <c r="BY68" s="259" t="n"/>
      <c r="BZ68" s="259" t="n"/>
      <c r="CA68" s="259" t="n"/>
      <c r="CB68" s="259" t="n"/>
      <c r="CC68" s="259" t="n"/>
      <c r="CD68" s="259" t="n"/>
      <c r="CE68" s="259" t="n"/>
      <c r="CF68" s="259" t="n"/>
      <c r="CG68" s="259" t="n"/>
      <c r="CH68" s="259" t="n"/>
      <c r="CI68" s="259" t="n"/>
      <c r="CJ68" s="259" t="n"/>
      <c r="CK68" s="259" t="n"/>
      <c r="CL68" s="259" t="n"/>
      <c r="CM68" s="259" t="n"/>
      <c r="CN68" s="259" t="n"/>
      <c r="CO68" s="259" t="n"/>
      <c r="CP68" s="259" t="n"/>
      <c r="CQ68" s="259" t="n"/>
      <c r="CR68" s="259" t="n"/>
      <c r="CS68" s="259" t="n"/>
      <c r="CT68" s="259" t="n"/>
      <c r="CU68" s="259" t="n"/>
      <c r="CV68" s="259" t="n"/>
      <c r="CW68" s="259" t="n"/>
      <c r="CX68" s="259" t="n"/>
      <c r="CY68" s="259" t="n"/>
      <c r="CZ68" s="259" t="n"/>
      <c r="DA68" s="259" t="n"/>
      <c r="DB68" s="259" t="n"/>
      <c r="DC68" s="259" t="n"/>
      <c r="DD68" s="259" t="n"/>
      <c r="DE68" s="260" t="n">
        <v>39.75</v>
      </c>
      <c r="DF68" s="259" t="n"/>
      <c r="DG68" s="259" t="n"/>
      <c r="DH68" s="268" t="n"/>
      <c r="DI68" s="259" t="n"/>
      <c r="DJ68" s="268" t="n"/>
      <c r="DK68" s="259" t="n"/>
      <c r="DL68" s="259" t="n"/>
      <c r="DM68" s="259" t="n"/>
      <c r="DN68" s="259" t="n"/>
      <c r="DO68" s="259" t="n"/>
      <c r="DP68" s="259" t="n"/>
      <c r="DQ68" s="259" t="n"/>
      <c r="DR68" s="259" t="n"/>
      <c r="DS68" s="259" t="n"/>
      <c r="DT68" s="259" t="n"/>
      <c r="DU68" s="259" t="n"/>
      <c r="DV68" s="259" t="n"/>
      <c r="DW68" s="259" t="n"/>
      <c r="DX68" s="259" t="n"/>
      <c r="DY68" s="259" t="n"/>
      <c r="DZ68" s="259" t="n"/>
      <c r="EA68" s="259" t="n"/>
      <c r="EB68" s="259" t="n"/>
      <c r="EC68" s="259" t="n"/>
      <c r="ED68" s="259" t="n"/>
      <c r="EE68" s="259" t="n"/>
      <c r="EF68" s="259" t="n"/>
      <c r="EG68" s="259" t="n"/>
      <c r="EH68" s="259" t="n"/>
      <c r="EI68" s="259" t="n"/>
      <c r="EJ68" s="259" t="n"/>
      <c r="EK68" s="259" t="n"/>
      <c r="EL68" s="259" t="n"/>
      <c r="EM68" s="259" t="n"/>
      <c r="EN68" s="259" t="n"/>
      <c r="EO68" s="259" t="n"/>
      <c r="EP68" s="259" t="n"/>
      <c r="EQ68" s="259" t="n"/>
      <c r="ER68" s="259" t="n"/>
      <c r="ES68" s="259" t="n"/>
      <c r="ET68" s="259" t="n"/>
      <c r="EU68" s="259" t="n"/>
      <c r="EV68" s="259" t="n"/>
      <c r="EW68" s="259" t="n"/>
      <c r="EX68" s="259" t="n"/>
      <c r="EY68" s="259" t="n"/>
      <c r="EZ68" s="259" t="n"/>
      <c r="FA68" s="259" t="n"/>
      <c r="FB68" s="259" t="n"/>
      <c r="FC68" s="259" t="n"/>
      <c r="FD68" s="259" t="n"/>
      <c r="FE68" s="259" t="n"/>
      <c r="FF68" s="259" t="n"/>
      <c r="FG68" s="259" t="n"/>
      <c r="FH68" s="259" t="n"/>
      <c r="FI68" s="259" t="n"/>
      <c r="FJ68" s="259" t="n"/>
      <c r="FK68" s="259" t="n"/>
      <c r="FL68" s="259" t="n"/>
      <c r="FM68" s="259" t="n"/>
      <c r="FN68" s="259" t="n"/>
      <c r="FO68" s="259" t="n"/>
      <c r="FP68" s="259" t="n"/>
      <c r="FQ68" s="259" t="n"/>
      <c r="FR68" s="259" t="n"/>
      <c r="FS68" s="259" t="n"/>
      <c r="FT68" s="259" t="n"/>
      <c r="FU68" s="259" t="n"/>
      <c r="FV68" s="259" t="n"/>
      <c r="FW68" s="259" t="n"/>
      <c r="FX68" s="259" t="n"/>
      <c r="FY68" s="259" t="n"/>
      <c r="FZ68" s="259" t="n"/>
      <c r="GA68" s="259" t="n"/>
      <c r="GB68" s="259" t="n"/>
      <c r="GC68" s="259" t="n"/>
      <c r="GD68" s="259" t="n"/>
      <c r="GE68" s="259" t="n"/>
      <c r="GF68" s="259" t="n"/>
      <c r="GG68" s="259" t="n"/>
      <c r="GH68" s="259" t="n"/>
      <c r="GI68" s="259" t="n"/>
      <c r="GJ68" s="261">
        <f>SUM(F68:GI68)</f>
        <v/>
      </c>
      <c r="GK68" s="262">
        <f>E68-GJ68</f>
        <v/>
      </c>
    </row>
    <row r="69" ht="18" customHeight="1">
      <c r="A69" s="137" t="n">
        <v>69</v>
      </c>
      <c r="B69" s="256" t="n">
        <v>44788</v>
      </c>
      <c r="C69" s="139" t="inlineStr">
        <is>
          <t>7-834-28322</t>
        </is>
      </c>
      <c r="D69" s="240" t="n">
        <v>44770</v>
      </c>
      <c r="E69" s="257" t="n">
        <v>13.09</v>
      </c>
      <c r="F69" s="258" t="n"/>
      <c r="G69" s="259" t="n"/>
      <c r="H69" s="259" t="n"/>
      <c r="I69" s="259" t="n"/>
      <c r="J69" s="258" t="n"/>
      <c r="K69" s="259" t="n"/>
      <c r="L69" s="259" t="n"/>
      <c r="M69" s="259" t="n"/>
      <c r="N69" s="259" t="n"/>
      <c r="O69" s="259" t="n"/>
      <c r="P69" s="259" t="n"/>
      <c r="Q69" s="259" t="n"/>
      <c r="R69" s="259" t="n"/>
      <c r="S69" s="259" t="n"/>
      <c r="T69" s="259" t="n"/>
      <c r="U69" s="259" t="n"/>
      <c r="V69" s="259" t="n"/>
      <c r="W69" s="259" t="n"/>
      <c r="X69" s="259" t="n"/>
      <c r="Y69" s="259" t="n"/>
      <c r="Z69" s="259" t="n"/>
      <c r="AA69" s="259" t="n"/>
      <c r="AB69" s="259" t="n"/>
      <c r="AC69" s="259" t="n"/>
      <c r="AD69" s="259" t="n"/>
      <c r="AE69" s="260" t="n">
        <v>6.55</v>
      </c>
      <c r="AF69" s="260" t="n">
        <v>6.54</v>
      </c>
      <c r="AG69" s="259" t="n"/>
      <c r="AH69" s="259" t="n"/>
      <c r="AI69" s="259" t="n"/>
      <c r="AJ69" s="259" t="n"/>
      <c r="AK69" s="259" t="n"/>
      <c r="AL69" s="259" t="n"/>
      <c r="AM69" s="259" t="n"/>
      <c r="AN69" s="259" t="n"/>
      <c r="AO69" s="259" t="n"/>
      <c r="AP69" s="259" t="n"/>
      <c r="AQ69" s="259" t="n"/>
      <c r="AR69" s="259" t="n"/>
      <c r="AS69" s="259" t="n"/>
      <c r="AT69" s="259" t="n"/>
      <c r="AU69" s="259" t="n"/>
      <c r="AV69" s="259" t="n"/>
      <c r="AW69" s="259" t="n"/>
      <c r="AX69" s="259" t="n"/>
      <c r="AY69" s="259" t="n"/>
      <c r="AZ69" s="259" t="n"/>
      <c r="BA69" s="259" t="n"/>
      <c r="BB69" s="259" t="n"/>
      <c r="BC69" s="259" t="n"/>
      <c r="BD69" s="259" t="n"/>
      <c r="BE69" s="259" t="n"/>
      <c r="BF69" s="259" t="n"/>
      <c r="BG69" s="259" t="n"/>
      <c r="BH69" s="259" t="n"/>
      <c r="BI69" s="259" t="n"/>
      <c r="BJ69" s="268" t="n"/>
      <c r="BK69" s="259" t="n"/>
      <c r="BL69" s="259" t="n"/>
      <c r="BM69" s="259" t="n"/>
      <c r="BN69" s="259" t="n"/>
      <c r="BO69" s="259" t="n"/>
      <c r="BP69" s="259" t="n"/>
      <c r="BQ69" s="259" t="n"/>
      <c r="BR69" s="259" t="n"/>
      <c r="BS69" s="259" t="n"/>
      <c r="BT69" s="259" t="n"/>
      <c r="BU69" s="259" t="n"/>
      <c r="BV69" s="259" t="n"/>
      <c r="BW69" s="259" t="n"/>
      <c r="BX69" s="259" t="n"/>
      <c r="BY69" s="259" t="n"/>
      <c r="BZ69" s="259" t="n"/>
      <c r="CA69" s="259" t="n"/>
      <c r="CB69" s="259" t="n"/>
      <c r="CC69" s="259" t="n"/>
      <c r="CD69" s="259" t="n"/>
      <c r="CE69" s="259" t="n"/>
      <c r="CF69" s="259" t="n"/>
      <c r="CG69" s="259" t="n"/>
      <c r="CH69" s="259" t="n"/>
      <c r="CI69" s="259" t="n"/>
      <c r="CJ69" s="259" t="n"/>
      <c r="CK69" s="259" t="n"/>
      <c r="CL69" s="259" t="n"/>
      <c r="CM69" s="259" t="n"/>
      <c r="CN69" s="259" t="n"/>
      <c r="CO69" s="259" t="n"/>
      <c r="CP69" s="259" t="n"/>
      <c r="CQ69" s="259" t="n"/>
      <c r="CR69" s="259" t="n"/>
      <c r="CS69" s="259" t="n"/>
      <c r="CT69" s="259" t="n"/>
      <c r="CU69" s="259" t="n"/>
      <c r="CV69" s="259" t="n"/>
      <c r="CW69" s="259" t="n"/>
      <c r="CX69" s="259" t="n"/>
      <c r="CY69" s="259" t="n"/>
      <c r="CZ69" s="259" t="n"/>
      <c r="DA69" s="259" t="n"/>
      <c r="DB69" s="259" t="n"/>
      <c r="DC69" s="259" t="n"/>
      <c r="DD69" s="259" t="n"/>
      <c r="DE69" s="259" t="n"/>
      <c r="DF69" s="259" t="n"/>
      <c r="DG69" s="259" t="n"/>
      <c r="DH69" s="268" t="n"/>
      <c r="DI69" s="259" t="n"/>
      <c r="DJ69" s="268" t="n"/>
      <c r="DK69" s="259" t="n"/>
      <c r="DL69" s="259" t="n"/>
      <c r="DM69" s="259" t="n"/>
      <c r="DN69" s="259" t="n"/>
      <c r="DO69" s="259" t="n"/>
      <c r="DP69" s="259" t="n"/>
      <c r="DQ69" s="259" t="n"/>
      <c r="DR69" s="259" t="n"/>
      <c r="DS69" s="259" t="n"/>
      <c r="DT69" s="259" t="n"/>
      <c r="DU69" s="259" t="n"/>
      <c r="DV69" s="259" t="n"/>
      <c r="DW69" s="259" t="n"/>
      <c r="DX69" s="259" t="n"/>
      <c r="DY69" s="259" t="n"/>
      <c r="DZ69" s="259" t="n"/>
      <c r="EA69" s="259" t="n"/>
      <c r="EB69" s="259" t="n"/>
      <c r="EC69" s="259" t="n"/>
      <c r="ED69" s="259" t="n"/>
      <c r="EE69" s="259" t="n"/>
      <c r="EF69" s="259" t="n"/>
      <c r="EG69" s="259" t="n"/>
      <c r="EH69" s="259" t="n"/>
      <c r="EI69" s="259" t="n"/>
      <c r="EJ69" s="259" t="n"/>
      <c r="EK69" s="259" t="n"/>
      <c r="EL69" s="259" t="n"/>
      <c r="EM69" s="259" t="n"/>
      <c r="EN69" s="259" t="n"/>
      <c r="EO69" s="259" t="n"/>
      <c r="EP69" s="259" t="n"/>
      <c r="EQ69" s="259" t="n"/>
      <c r="ER69" s="259" t="n"/>
      <c r="ES69" s="259" t="n"/>
      <c r="ET69" s="259" t="n"/>
      <c r="EU69" s="259" t="n"/>
      <c r="EV69" s="259" t="n"/>
      <c r="EW69" s="259" t="n"/>
      <c r="EX69" s="259" t="n"/>
      <c r="EY69" s="259" t="n"/>
      <c r="EZ69" s="259" t="n"/>
      <c r="FA69" s="259" t="n"/>
      <c r="FB69" s="259" t="n"/>
      <c r="FC69" s="259" t="n"/>
      <c r="FD69" s="259" t="n"/>
      <c r="FE69" s="259" t="n"/>
      <c r="FF69" s="259" t="n"/>
      <c r="FG69" s="259" t="n"/>
      <c r="FH69" s="259" t="n"/>
      <c r="FI69" s="259" t="n"/>
      <c r="FJ69" s="259" t="n"/>
      <c r="FK69" s="259" t="n"/>
      <c r="FL69" s="259" t="n"/>
      <c r="FM69" s="259" t="n"/>
      <c r="FN69" s="259" t="n"/>
      <c r="FO69" s="259" t="n"/>
      <c r="FP69" s="259" t="n"/>
      <c r="FQ69" s="259" t="n"/>
      <c r="FR69" s="259" t="n"/>
      <c r="FS69" s="259" t="n"/>
      <c r="FT69" s="259" t="n"/>
      <c r="FU69" s="259" t="n"/>
      <c r="FV69" s="259" t="n"/>
      <c r="FW69" s="259" t="n"/>
      <c r="FX69" s="259" t="n"/>
      <c r="FY69" s="259" t="n"/>
      <c r="FZ69" s="259" t="n"/>
      <c r="GA69" s="259" t="n"/>
      <c r="GB69" s="259" t="n"/>
      <c r="GC69" s="259" t="n"/>
      <c r="GD69" s="259" t="n"/>
      <c r="GE69" s="259" t="n"/>
      <c r="GF69" s="259" t="n"/>
      <c r="GG69" s="259" t="n"/>
      <c r="GH69" s="259" t="n"/>
      <c r="GI69" s="259" t="n"/>
      <c r="GJ69" s="261">
        <f>SUM(F69:GI69)</f>
        <v/>
      </c>
      <c r="GK69" s="262">
        <f>E69-GJ69</f>
        <v/>
      </c>
    </row>
    <row r="70" ht="18" customHeight="1">
      <c r="A70" s="137" t="n">
        <v>70</v>
      </c>
      <c r="B70" s="256" t="n">
        <v>44788</v>
      </c>
      <c r="C70" s="139" t="inlineStr">
        <is>
          <t>2-069-86073</t>
        </is>
      </c>
      <c r="D70" s="240" t="n">
        <v>44771</v>
      </c>
      <c r="E70" s="257" t="n">
        <v>4348.95</v>
      </c>
      <c r="F70" s="258" t="n"/>
      <c r="G70" s="259" t="n"/>
      <c r="H70" s="259" t="n"/>
      <c r="I70" s="259" t="n"/>
      <c r="J70" s="258" t="n"/>
      <c r="K70" s="259" t="n"/>
      <c r="L70" s="259" t="n"/>
      <c r="M70" s="259" t="n"/>
      <c r="N70" s="259" t="n"/>
      <c r="O70" s="259" t="n"/>
      <c r="P70" s="259" t="n"/>
      <c r="Q70" s="259" t="n"/>
      <c r="R70" s="259" t="n"/>
      <c r="S70" s="259" t="n"/>
      <c r="T70" s="259" t="n"/>
      <c r="U70" s="259" t="n"/>
      <c r="V70" s="259" t="n"/>
      <c r="W70" s="259" t="n"/>
      <c r="X70" s="259" t="n"/>
      <c r="Y70" s="259" t="n"/>
      <c r="Z70" s="259" t="n"/>
      <c r="AA70" s="259" t="n"/>
      <c r="AB70" s="259" t="n"/>
      <c r="AC70" s="259" t="n"/>
      <c r="AD70" s="259" t="n"/>
      <c r="AE70" s="259" t="n"/>
      <c r="AF70" s="259" t="n"/>
      <c r="AG70" s="259" t="n"/>
      <c r="AH70" s="259" t="n"/>
      <c r="AI70" s="259" t="n"/>
      <c r="AJ70" s="259" t="n"/>
      <c r="AK70" s="259" t="n"/>
      <c r="AL70" s="259" t="n"/>
      <c r="AM70" s="259" t="n"/>
      <c r="AN70" s="259" t="n"/>
      <c r="AO70" s="259" t="n"/>
      <c r="AP70" s="259" t="n"/>
      <c r="AQ70" s="259" t="n"/>
      <c r="AR70" s="259" t="n"/>
      <c r="AS70" s="259" t="n"/>
      <c r="AT70" s="259" t="n"/>
      <c r="AU70" s="259" t="n"/>
      <c r="AV70" s="259" t="n"/>
      <c r="AW70" s="259" t="n"/>
      <c r="AX70" s="259" t="n"/>
      <c r="AY70" s="259" t="n"/>
      <c r="AZ70" s="259" t="n"/>
      <c r="BA70" s="259" t="n"/>
      <c r="BB70" s="259" t="n"/>
      <c r="BC70" s="259" t="n"/>
      <c r="BD70" s="259" t="n"/>
      <c r="BE70" s="259" t="n"/>
      <c r="BF70" s="259" t="n"/>
      <c r="BG70" s="259" t="n"/>
      <c r="BH70" s="259" t="n"/>
      <c r="BI70" s="259" t="n"/>
      <c r="BJ70" s="268" t="n"/>
      <c r="BK70" s="259" t="n"/>
      <c r="BL70" s="259" t="n"/>
      <c r="BM70" s="259" t="n"/>
      <c r="BN70" s="259" t="n"/>
      <c r="BO70" s="259" t="n"/>
      <c r="BP70" s="259" t="n"/>
      <c r="BQ70" s="259" t="n"/>
      <c r="BR70" s="259" t="n"/>
      <c r="BS70" s="259" t="n"/>
      <c r="BT70" s="259" t="n"/>
      <c r="BU70" s="259" t="n"/>
      <c r="BV70" s="259" t="n"/>
      <c r="BW70" s="259" t="n"/>
      <c r="BX70" s="259" t="n"/>
      <c r="BY70" s="259" t="n"/>
      <c r="BZ70" s="259" t="n"/>
      <c r="CA70" s="259" t="n"/>
      <c r="CB70" s="259" t="n"/>
      <c r="CC70" s="259" t="n"/>
      <c r="CD70" s="259" t="n"/>
      <c r="CE70" s="259" t="n"/>
      <c r="CF70" s="259" t="n"/>
      <c r="CG70" s="259" t="n"/>
      <c r="CH70" s="259" t="n"/>
      <c r="CI70" s="259" t="n"/>
      <c r="CJ70" s="259" t="n"/>
      <c r="CK70" s="259" t="n"/>
      <c r="CL70" s="259" t="n"/>
      <c r="CM70" s="259" t="n"/>
      <c r="CN70" s="259" t="n"/>
      <c r="CO70" s="259" t="n"/>
      <c r="CP70" s="259" t="n"/>
      <c r="CQ70" s="259" t="n"/>
      <c r="CR70" s="259" t="n"/>
      <c r="CS70" s="259" t="n"/>
      <c r="CT70" s="259" t="n"/>
      <c r="CU70" s="259" t="n"/>
      <c r="CV70" s="259" t="n"/>
      <c r="CW70" s="259" t="n"/>
      <c r="CX70" s="259" t="n"/>
      <c r="CY70" s="259" t="n"/>
      <c r="CZ70" s="259" t="n"/>
      <c r="DA70" s="259" t="n"/>
      <c r="DB70" s="260" t="n">
        <v>4281.31</v>
      </c>
      <c r="DC70" s="259" t="n"/>
      <c r="DD70" s="259" t="n"/>
      <c r="DE70" s="259" t="n"/>
      <c r="DF70" s="259" t="n"/>
      <c r="DG70" s="259" t="n"/>
      <c r="DH70" s="268" t="n"/>
      <c r="DI70" s="259" t="n"/>
      <c r="DJ70" s="268" t="n"/>
      <c r="DK70" s="259" t="n"/>
      <c r="DL70" s="259" t="n"/>
      <c r="DM70" s="259" t="n"/>
      <c r="DN70" s="259" t="n"/>
      <c r="DO70" s="259" t="n"/>
      <c r="DP70" s="259" t="n"/>
      <c r="DQ70" s="259" t="n"/>
      <c r="DR70" s="259" t="n"/>
      <c r="DS70" s="259" t="n"/>
      <c r="DT70" s="259" t="n"/>
      <c r="DU70" s="259" t="n"/>
      <c r="DV70" s="259" t="n"/>
      <c r="DW70" s="259" t="n"/>
      <c r="DX70" s="259" t="n"/>
      <c r="DY70" s="259" t="n"/>
      <c r="DZ70" s="259" t="n"/>
      <c r="EA70" s="259" t="n"/>
      <c r="EB70" s="259" t="n"/>
      <c r="EC70" s="259" t="n"/>
      <c r="ED70" s="259" t="n"/>
      <c r="EE70" s="259" t="n"/>
      <c r="EF70" s="259" t="n"/>
      <c r="EG70" s="259" t="n"/>
      <c r="EH70" s="259" t="n"/>
      <c r="EI70" s="259" t="n"/>
      <c r="EJ70" s="259" t="n"/>
      <c r="EK70" s="259" t="n"/>
      <c r="EL70" s="259" t="n"/>
      <c r="EM70" s="259" t="n"/>
      <c r="EN70" s="259" t="n"/>
      <c r="EO70" s="259" t="n"/>
      <c r="EP70" s="259" t="n"/>
      <c r="EQ70" s="259" t="n"/>
      <c r="ER70" s="259" t="n"/>
      <c r="ES70" s="259" t="n"/>
      <c r="ET70" s="259" t="n"/>
      <c r="EU70" s="259" t="n"/>
      <c r="EV70" s="259" t="n"/>
      <c r="EW70" s="259" t="n"/>
      <c r="EX70" s="259" t="n"/>
      <c r="EY70" s="259" t="n"/>
      <c r="EZ70" s="259" t="n"/>
      <c r="FA70" s="259" t="n"/>
      <c r="FB70" s="259" t="n"/>
      <c r="FC70" s="259" t="n"/>
      <c r="FD70" s="259" t="n"/>
      <c r="FE70" s="259" t="n"/>
      <c r="FF70" s="259" t="n"/>
      <c r="FG70" s="259" t="n"/>
      <c r="FH70" s="259" t="n"/>
      <c r="FI70" s="259" t="n"/>
      <c r="FJ70" s="259" t="n"/>
      <c r="FK70" s="259" t="n"/>
      <c r="FL70" s="259" t="n"/>
      <c r="FM70" s="259" t="n"/>
      <c r="FN70" s="259" t="n"/>
      <c r="FO70" s="259" t="n"/>
      <c r="FP70" s="259" t="n"/>
      <c r="FQ70" s="259" t="n"/>
      <c r="FR70" s="259" t="n"/>
      <c r="FS70" s="259" t="n"/>
      <c r="FT70" s="259" t="n"/>
      <c r="FU70" s="259" t="n"/>
      <c r="FV70" s="259" t="n"/>
      <c r="FW70" s="259" t="n"/>
      <c r="FX70" s="259" t="n"/>
      <c r="FY70" s="259" t="n"/>
      <c r="FZ70" s="259" t="n">
        <v>67.64</v>
      </c>
      <c r="GA70" s="259" t="n"/>
      <c r="GB70" s="259" t="n"/>
      <c r="GC70" s="259" t="n"/>
      <c r="GD70" s="259" t="n"/>
      <c r="GE70" s="259" t="n"/>
      <c r="GF70" s="259" t="n"/>
      <c r="GG70" s="259" t="n"/>
      <c r="GH70" s="259" t="n"/>
      <c r="GI70" s="259" t="n"/>
      <c r="GJ70" s="261">
        <f>SUM(F70:GI70)</f>
        <v/>
      </c>
      <c r="GK70" s="262">
        <f>E70-GJ70</f>
        <v/>
      </c>
    </row>
    <row r="71" ht="18" customHeight="1">
      <c r="A71" s="137" t="n">
        <v>71</v>
      </c>
      <c r="B71" s="256" t="n">
        <v>44788</v>
      </c>
      <c r="C71" s="139" t="inlineStr">
        <is>
          <t>2-070-37015</t>
        </is>
      </c>
      <c r="D71" s="240" t="n">
        <v>44774</v>
      </c>
      <c r="E71" s="257" t="n">
        <v>2006.98</v>
      </c>
      <c r="F71" s="258" t="n"/>
      <c r="G71" s="259" t="n"/>
      <c r="H71" s="260" t="n">
        <v>1456.31</v>
      </c>
      <c r="I71" s="259" t="n"/>
      <c r="J71" s="258" t="n"/>
      <c r="K71" s="259" t="n"/>
      <c r="L71" s="259" t="n"/>
      <c r="M71" s="259" t="n"/>
      <c r="N71" s="259" t="n"/>
      <c r="O71" s="259" t="n"/>
      <c r="P71" s="259" t="n"/>
      <c r="Q71" s="259" t="n"/>
      <c r="R71" s="259" t="n"/>
      <c r="S71" s="259" t="n"/>
      <c r="T71" s="259" t="n"/>
      <c r="U71" s="259" t="n"/>
      <c r="V71" s="259" t="n"/>
      <c r="W71" s="259" t="n"/>
      <c r="X71" s="259" t="n"/>
      <c r="Y71" s="259" t="n"/>
      <c r="Z71" s="259" t="n"/>
      <c r="AA71" s="259" t="n"/>
      <c r="AB71" s="259" t="n"/>
      <c r="AC71" s="259" t="n"/>
      <c r="AD71" s="259" t="n"/>
      <c r="AE71" s="259" t="n"/>
      <c r="AF71" s="259" t="n"/>
      <c r="AG71" s="259" t="n"/>
      <c r="AH71" s="259" t="n"/>
      <c r="AI71" s="259" t="n"/>
      <c r="AJ71" s="259" t="n"/>
      <c r="AK71" s="259" t="n"/>
      <c r="AL71" s="259" t="n"/>
      <c r="AM71" s="259" t="n"/>
      <c r="AN71" s="259" t="n"/>
      <c r="AO71" s="259" t="n"/>
      <c r="AP71" s="259" t="n"/>
      <c r="AQ71" s="259" t="n"/>
      <c r="AR71" s="259" t="n"/>
      <c r="AS71" s="259" t="n"/>
      <c r="AT71" s="259" t="n"/>
      <c r="AU71" s="259" t="n"/>
      <c r="AV71" s="259" t="n"/>
      <c r="AW71" s="259" t="n"/>
      <c r="AX71" s="259" t="n"/>
      <c r="AY71" s="259" t="n"/>
      <c r="AZ71" s="259" t="n"/>
      <c r="BA71" s="259" t="n"/>
      <c r="BB71" s="259" t="n"/>
      <c r="BC71" s="259" t="n"/>
      <c r="BD71" s="259" t="n"/>
      <c r="BE71" s="259" t="n"/>
      <c r="BF71" s="259" t="n"/>
      <c r="BG71" s="259" t="n"/>
      <c r="BH71" s="259" t="n"/>
      <c r="BI71" s="259" t="n"/>
      <c r="BJ71" s="268" t="n"/>
      <c r="BK71" s="259" t="n"/>
      <c r="BL71" s="259" t="n"/>
      <c r="BM71" s="259" t="n"/>
      <c r="BN71" s="259" t="n"/>
      <c r="BO71" s="259" t="n"/>
      <c r="BP71" s="259" t="n"/>
      <c r="BQ71" s="259" t="n"/>
      <c r="BR71" s="259" t="n"/>
      <c r="BS71" s="259" t="n"/>
      <c r="BT71" s="259" t="n"/>
      <c r="BU71" s="259" t="n"/>
      <c r="BV71" s="259" t="n"/>
      <c r="BW71" s="259" t="n"/>
      <c r="BX71" s="259" t="n"/>
      <c r="BY71" s="259" t="n"/>
      <c r="BZ71" s="259" t="n"/>
      <c r="CA71" s="259" t="n"/>
      <c r="CB71" s="259" t="n"/>
      <c r="CC71" s="259" t="n"/>
      <c r="CD71" s="259" t="n"/>
      <c r="CE71" s="259" t="n"/>
      <c r="CF71" s="259" t="n"/>
      <c r="CG71" s="259" t="n"/>
      <c r="CH71" s="259" t="n"/>
      <c r="CI71" s="259" t="n"/>
      <c r="CJ71" s="259" t="n"/>
      <c r="CK71" s="259" t="n"/>
      <c r="CL71" s="259" t="n"/>
      <c r="CM71" s="259" t="n"/>
      <c r="CN71" s="259" t="n"/>
      <c r="CO71" s="259" t="n"/>
      <c r="CP71" s="259" t="n"/>
      <c r="CQ71" s="259" t="n"/>
      <c r="CR71" s="259" t="n"/>
      <c r="CS71" s="259" t="n"/>
      <c r="CT71" s="259" t="n"/>
      <c r="CU71" s="259" t="n"/>
      <c r="CV71" s="259" t="n"/>
      <c r="CW71" s="259" t="n"/>
      <c r="CX71" s="259" t="n"/>
      <c r="CY71" s="259" t="n"/>
      <c r="CZ71" s="259" t="n"/>
      <c r="DA71" s="259" t="n"/>
      <c r="DB71" s="259" t="n"/>
      <c r="DC71" s="259" t="n"/>
      <c r="DD71" s="259" t="n"/>
      <c r="DE71" s="259" t="n"/>
      <c r="DF71" s="259" t="n"/>
      <c r="DG71" s="259" t="n"/>
      <c r="DH71" s="268" t="n"/>
      <c r="DI71" s="259" t="n"/>
      <c r="DJ71" s="268" t="n"/>
      <c r="DK71" s="259" t="n"/>
      <c r="DL71" s="259" t="n"/>
      <c r="DM71" s="259" t="n"/>
      <c r="DN71" s="259" t="n"/>
      <c r="DO71" s="259" t="n"/>
      <c r="DP71" s="259" t="n"/>
      <c r="DQ71" s="259" t="n"/>
      <c r="DR71" s="259" t="n"/>
      <c r="DS71" s="259" t="n"/>
      <c r="DT71" s="259" t="n"/>
      <c r="DU71" s="259" t="n"/>
      <c r="DV71" s="259" t="n"/>
      <c r="DW71" s="259" t="n"/>
      <c r="DX71" s="259" t="n"/>
      <c r="DY71" s="259" t="n"/>
      <c r="DZ71" s="259" t="n"/>
      <c r="EA71" s="259" t="n"/>
      <c r="EB71" s="259" t="n"/>
      <c r="EC71" s="259" t="n"/>
      <c r="ED71" s="259" t="n"/>
      <c r="EE71" s="259" t="n"/>
      <c r="EF71" s="259" t="n"/>
      <c r="EG71" s="259" t="n"/>
      <c r="EH71" s="259" t="n"/>
      <c r="EI71" s="259" t="n"/>
      <c r="EJ71" s="259" t="n"/>
      <c r="EK71" s="259" t="n"/>
      <c r="EL71" s="259" t="n"/>
      <c r="EM71" s="259" t="n"/>
      <c r="EN71" s="259" t="n"/>
      <c r="EO71" s="259" t="n"/>
      <c r="EP71" s="259" t="n"/>
      <c r="EQ71" s="259" t="n"/>
      <c r="ER71" s="259" t="n"/>
      <c r="ES71" s="259" t="n"/>
      <c r="ET71" s="259" t="n"/>
      <c r="EU71" s="259" t="n"/>
      <c r="EV71" s="259" t="n"/>
      <c r="EW71" s="259" t="n"/>
      <c r="EX71" s="259" t="n"/>
      <c r="EY71" s="259" t="n"/>
      <c r="EZ71" s="259" t="n"/>
      <c r="FA71" s="259" t="n"/>
      <c r="FB71" s="259" t="n"/>
      <c r="FC71" s="259" t="n"/>
      <c r="FD71" s="259" t="n"/>
      <c r="FE71" s="259" t="n"/>
      <c r="FF71" s="259" t="n"/>
      <c r="FG71" s="259" t="n"/>
      <c r="FH71" s="259" t="n"/>
      <c r="FI71" s="259" t="n"/>
      <c r="FJ71" s="260" t="n">
        <v>56.17</v>
      </c>
      <c r="FK71" s="259" t="n"/>
      <c r="FL71" s="259" t="n"/>
      <c r="FM71" s="259" t="n"/>
      <c r="FN71" s="259" t="n"/>
      <c r="FO71" s="259" t="n"/>
      <c r="FP71" s="259" t="n"/>
      <c r="FQ71" s="259" t="n"/>
      <c r="FR71" s="259" t="n"/>
      <c r="FS71" s="259" t="n"/>
      <c r="FT71" s="259" t="n"/>
      <c r="FU71" s="259" t="n"/>
      <c r="FV71" s="259" t="n"/>
      <c r="FW71" s="259" t="n"/>
      <c r="FX71" s="259" t="n"/>
      <c r="FY71" s="259" t="n"/>
      <c r="FZ71" s="259" t="n">
        <v>494.5</v>
      </c>
      <c r="GA71" s="259" t="n"/>
      <c r="GB71" s="259" t="n"/>
      <c r="GC71" s="259" t="n"/>
      <c r="GD71" s="259" t="n"/>
      <c r="GE71" s="259" t="n"/>
      <c r="GF71" s="259" t="n"/>
      <c r="GG71" s="259" t="n"/>
      <c r="GH71" s="259" t="n"/>
      <c r="GI71" s="259" t="n"/>
      <c r="GJ71" s="261">
        <f>SUM(F71:GI71)</f>
        <v/>
      </c>
      <c r="GK71" s="262">
        <f>E71-GJ71</f>
        <v/>
      </c>
    </row>
    <row r="72" ht="18" customHeight="1">
      <c r="A72" s="137" t="n">
        <v>72</v>
      </c>
      <c r="B72" s="256" t="n">
        <v>44788</v>
      </c>
      <c r="C72" s="139" t="inlineStr">
        <is>
          <t>2-070-79081</t>
        </is>
      </c>
      <c r="D72" s="240" t="n">
        <v>44775</v>
      </c>
      <c r="E72" s="257" t="n">
        <v>9953.99</v>
      </c>
      <c r="F72" s="258" t="n"/>
      <c r="G72" s="259" t="n"/>
      <c r="H72" s="259" t="n"/>
      <c r="I72" s="259" t="n"/>
      <c r="J72" s="258" t="n"/>
      <c r="K72" s="259" t="n"/>
      <c r="L72" s="259" t="n"/>
      <c r="M72" s="259" t="n"/>
      <c r="N72" s="259" t="n"/>
      <c r="O72" s="259" t="n"/>
      <c r="P72" s="259" t="n"/>
      <c r="Q72" s="259" t="n"/>
      <c r="R72" s="259" t="n"/>
      <c r="S72" s="259" t="n"/>
      <c r="T72" s="259" t="n"/>
      <c r="U72" s="259" t="n"/>
      <c r="V72" s="259" t="n"/>
      <c r="W72" s="259" t="n"/>
      <c r="X72" s="259" t="n"/>
      <c r="Y72" s="259" t="n"/>
      <c r="Z72" s="259" t="n"/>
      <c r="AA72" s="259" t="n"/>
      <c r="AB72" s="259" t="n"/>
      <c r="AC72" s="259" t="n"/>
      <c r="AD72" s="259" t="n"/>
      <c r="AE72" s="259" t="n"/>
      <c r="AF72" s="259" t="n"/>
      <c r="AG72" s="259" t="n"/>
      <c r="AH72" s="259" t="n"/>
      <c r="AI72" s="259" t="n"/>
      <c r="AJ72" s="259" t="n"/>
      <c r="AK72" s="259" t="n"/>
      <c r="AL72" s="259" t="n"/>
      <c r="AM72" s="259" t="n"/>
      <c r="AN72" s="259" t="n"/>
      <c r="AO72" s="259" t="n"/>
      <c r="AP72" s="259" t="n"/>
      <c r="AQ72" s="259" t="n"/>
      <c r="AR72" s="259" t="n"/>
      <c r="AS72" s="259" t="n"/>
      <c r="AT72" s="259" t="n"/>
      <c r="AU72" s="259" t="n"/>
      <c r="AV72" s="259" t="n"/>
      <c r="AW72" s="259" t="n"/>
      <c r="AX72" s="259" t="n"/>
      <c r="AY72" s="259" t="n"/>
      <c r="AZ72" s="259" t="n"/>
      <c r="BA72" s="259" t="n"/>
      <c r="BB72" s="259" t="n"/>
      <c r="BC72" s="259" t="n"/>
      <c r="BD72" s="259" t="n"/>
      <c r="BE72" s="259" t="n"/>
      <c r="BF72" s="259" t="n"/>
      <c r="BG72" s="259" t="n"/>
      <c r="BH72" s="259" t="n"/>
      <c r="BI72" s="259" t="n"/>
      <c r="BJ72" s="268" t="n"/>
      <c r="BK72" s="259" t="n"/>
      <c r="BL72" s="259" t="n"/>
      <c r="BM72" s="259" t="n"/>
      <c r="BN72" s="259" t="n"/>
      <c r="BO72" s="259" t="n"/>
      <c r="BP72" s="259" t="n"/>
      <c r="BQ72" s="259" t="n"/>
      <c r="BR72" s="259" t="n"/>
      <c r="BS72" s="259" t="n"/>
      <c r="BT72" s="259" t="n"/>
      <c r="BU72" s="259" t="n"/>
      <c r="BV72" s="259" t="n"/>
      <c r="BW72" s="259" t="n"/>
      <c r="BX72" s="259" t="n"/>
      <c r="BY72" s="259" t="n"/>
      <c r="BZ72" s="259" t="n"/>
      <c r="CA72" s="259" t="n"/>
      <c r="CB72" s="259" t="n"/>
      <c r="CC72" s="259" t="n"/>
      <c r="CD72" s="260" t="n">
        <v>7576.32</v>
      </c>
      <c r="CE72" s="259" t="n"/>
      <c r="CF72" s="259" t="n"/>
      <c r="CG72" s="259" t="n"/>
      <c r="CH72" s="259" t="n"/>
      <c r="CI72" s="259" t="n"/>
      <c r="CJ72" s="259" t="n"/>
      <c r="CK72" s="259" t="n"/>
      <c r="CL72" s="259" t="n"/>
      <c r="CM72" s="259" t="n"/>
      <c r="CN72" s="259" t="n"/>
      <c r="CO72" s="259" t="n"/>
      <c r="CP72" s="259" t="n"/>
      <c r="CQ72" s="259" t="n"/>
      <c r="CR72" s="259" t="n"/>
      <c r="CS72" s="259" t="n"/>
      <c r="CT72" s="259" t="n"/>
      <c r="CU72" s="259" t="n"/>
      <c r="CV72" s="259" t="n"/>
      <c r="CW72" s="259" t="n"/>
      <c r="CX72" s="259" t="n"/>
      <c r="CY72" s="259" t="n"/>
      <c r="CZ72" s="259" t="n"/>
      <c r="DA72" s="259" t="n"/>
      <c r="DB72" s="259" t="n"/>
      <c r="DC72" s="259" t="n"/>
      <c r="DD72" s="259" t="n"/>
      <c r="DE72" s="259" t="n"/>
      <c r="DF72" s="259" t="n"/>
      <c r="DG72" s="259" t="n"/>
      <c r="DH72" s="268" t="n"/>
      <c r="DI72" s="259" t="n"/>
      <c r="DJ72" s="268" t="n"/>
      <c r="DK72" s="259" t="n"/>
      <c r="DL72" s="259" t="n"/>
      <c r="DM72" s="259" t="n"/>
      <c r="DN72" s="260" t="n">
        <v>1086.56</v>
      </c>
      <c r="DO72" s="259" t="n"/>
      <c r="DP72" s="259" t="n"/>
      <c r="DQ72" s="259" t="n"/>
      <c r="DR72" s="259" t="n"/>
      <c r="DS72" s="259" t="n"/>
      <c r="DT72" s="259" t="n"/>
      <c r="DU72" s="259" t="n"/>
      <c r="DV72" s="259" t="n"/>
      <c r="DW72" s="259" t="n"/>
      <c r="DX72" s="259" t="n"/>
      <c r="DY72" s="259" t="n"/>
      <c r="DZ72" s="259" t="n"/>
      <c r="EA72" s="259" t="n"/>
      <c r="EB72" s="259" t="n"/>
      <c r="EC72" s="259" t="n"/>
      <c r="ED72" s="259" t="n"/>
      <c r="EE72" s="259" t="n"/>
      <c r="EF72" s="259" t="n"/>
      <c r="EG72" s="259" t="n"/>
      <c r="EH72" s="259" t="n"/>
      <c r="EI72" s="259" t="n"/>
      <c r="EJ72" s="259" t="n"/>
      <c r="EK72" s="259" t="n"/>
      <c r="EL72" s="259" t="n"/>
      <c r="EM72" s="259" t="n"/>
      <c r="EN72" s="259" t="n"/>
      <c r="EO72" s="259" t="n"/>
      <c r="EP72" s="259" t="n"/>
      <c r="EQ72" s="259" t="n"/>
      <c r="ER72" s="259" t="n"/>
      <c r="ES72" s="259" t="n"/>
      <c r="ET72" s="259" t="n"/>
      <c r="EU72" s="259" t="n"/>
      <c r="EV72" s="259" t="n"/>
      <c r="EW72" s="259" t="n"/>
      <c r="EX72" s="259" t="n"/>
      <c r="EY72" s="259" t="n"/>
      <c r="EZ72" s="259" t="n"/>
      <c r="FA72" s="259" t="n"/>
      <c r="FB72" s="259" t="n"/>
      <c r="FC72" s="259" t="n"/>
      <c r="FD72" s="259" t="n"/>
      <c r="FE72" s="259" t="n"/>
      <c r="FF72" s="259" t="n"/>
      <c r="FG72" s="259" t="n"/>
      <c r="FH72" s="259" t="n"/>
      <c r="FI72" s="259" t="n"/>
      <c r="FJ72" s="259" t="n"/>
      <c r="FK72" s="259" t="n"/>
      <c r="FL72" s="259" t="n"/>
      <c r="FM72" s="259" t="n"/>
      <c r="FN72" s="259" t="n"/>
      <c r="FO72" s="259" t="n"/>
      <c r="FP72" s="259" t="n"/>
      <c r="FQ72" s="259" t="n"/>
      <c r="FR72" s="259" t="n"/>
      <c r="FS72" s="259" t="n"/>
      <c r="FT72" s="259" t="n"/>
      <c r="FU72" s="259" t="n"/>
      <c r="FV72" s="259" t="n"/>
      <c r="FW72" s="259" t="n"/>
      <c r="FX72" s="259" t="n"/>
      <c r="FY72" s="259" t="n">
        <v>1291.11</v>
      </c>
      <c r="FZ72" s="259" t="n"/>
      <c r="GA72" s="259" t="n"/>
      <c r="GB72" s="259" t="n"/>
      <c r="GC72" s="259" t="n"/>
      <c r="GD72" s="259" t="n"/>
      <c r="GE72" s="259" t="n"/>
      <c r="GF72" s="259" t="n"/>
      <c r="GG72" s="259" t="n"/>
      <c r="GH72" s="259" t="n"/>
      <c r="GI72" s="259" t="n"/>
      <c r="GJ72" s="261">
        <f>SUM(F72:GI72)</f>
        <v/>
      </c>
      <c r="GK72" s="262">
        <f>E72-GJ72</f>
        <v/>
      </c>
    </row>
    <row r="73" ht="18" customHeight="1">
      <c r="A73" s="137" t="n">
        <v>73</v>
      </c>
      <c r="B73" s="256" t="n">
        <v>44788</v>
      </c>
      <c r="C73" s="139" t="inlineStr">
        <is>
          <t>2-071-51447</t>
        </is>
      </c>
      <c r="D73" s="240" t="n">
        <v>44777</v>
      </c>
      <c r="E73" s="257" t="n">
        <v>1765.37</v>
      </c>
      <c r="F73" s="258" t="n"/>
      <c r="G73" s="259" t="n"/>
      <c r="H73" s="259" t="n"/>
      <c r="I73" s="259" t="n"/>
      <c r="J73" s="258" t="n"/>
      <c r="K73" s="259" t="n"/>
      <c r="L73" s="259" t="n"/>
      <c r="M73" s="259" t="n"/>
      <c r="N73" s="259" t="n"/>
      <c r="O73" s="259" t="n"/>
      <c r="P73" s="259" t="n"/>
      <c r="Q73" s="259" t="n"/>
      <c r="R73" s="259" t="n"/>
      <c r="S73" s="259" t="n"/>
      <c r="T73" s="259" t="n"/>
      <c r="U73" s="259" t="n"/>
      <c r="V73" s="259" t="n"/>
      <c r="W73" s="259" t="n"/>
      <c r="X73" s="259" t="n"/>
      <c r="Y73" s="259" t="n"/>
      <c r="Z73" s="259" t="n"/>
      <c r="AA73" s="259" t="n"/>
      <c r="AB73" s="259" t="n"/>
      <c r="AC73" s="259" t="n"/>
      <c r="AD73" s="259" t="n"/>
      <c r="AE73" s="259" t="n"/>
      <c r="AF73" s="259" t="n"/>
      <c r="AG73" s="259" t="n"/>
      <c r="AH73" s="259" t="n"/>
      <c r="AI73" s="259" t="n"/>
      <c r="AJ73" s="259" t="n"/>
      <c r="AK73" s="259" t="n"/>
      <c r="AL73" s="259" t="n"/>
      <c r="AM73" s="259" t="n"/>
      <c r="AN73" s="259" t="n"/>
      <c r="AO73" s="259" t="n"/>
      <c r="AP73" s="259" t="n"/>
      <c r="AQ73" s="259" t="n"/>
      <c r="AR73" s="259" t="n"/>
      <c r="AS73" s="259" t="n"/>
      <c r="AT73" s="259" t="n"/>
      <c r="AU73" s="259" t="n"/>
      <c r="AV73" s="259" t="n"/>
      <c r="AW73" s="259" t="n"/>
      <c r="AX73" s="259" t="n"/>
      <c r="AY73" s="259" t="n"/>
      <c r="AZ73" s="259" t="n"/>
      <c r="BA73" s="259" t="n"/>
      <c r="BB73" s="259" t="n"/>
      <c r="BC73" s="259" t="n"/>
      <c r="BD73" s="259" t="n"/>
      <c r="BE73" s="259" t="n"/>
      <c r="BF73" s="259" t="n"/>
      <c r="BG73" s="259" t="n"/>
      <c r="BH73" s="259" t="n"/>
      <c r="BI73" s="259" t="n"/>
      <c r="BJ73" s="268" t="n"/>
      <c r="BK73" s="259" t="n"/>
      <c r="BL73" s="259" t="n"/>
      <c r="BM73" s="259" t="n"/>
      <c r="BN73" s="259" t="n"/>
      <c r="BO73" s="259" t="n"/>
      <c r="BP73" s="260" t="n">
        <v>844.05</v>
      </c>
      <c r="BQ73" s="259" t="n"/>
      <c r="BR73" s="259" t="n"/>
      <c r="BS73" s="259" t="n"/>
      <c r="BT73" s="259" t="n"/>
      <c r="BU73" s="259" t="n"/>
      <c r="BV73" s="259" t="n"/>
      <c r="BW73" s="259" t="n"/>
      <c r="BX73" s="259" t="n"/>
      <c r="BY73" s="259" t="n"/>
      <c r="BZ73" s="259" t="n"/>
      <c r="CA73" s="259" t="n"/>
      <c r="CB73" s="259" t="n"/>
      <c r="CC73" s="259" t="n"/>
      <c r="CD73" s="259" t="n"/>
      <c r="CE73" s="259" t="n"/>
      <c r="CF73" s="259" t="n"/>
      <c r="CG73" s="259" t="n"/>
      <c r="CH73" s="259" t="n"/>
      <c r="CI73" s="259" t="n"/>
      <c r="CJ73" s="259" t="n"/>
      <c r="CK73" s="259" t="n"/>
      <c r="CL73" s="259" t="n"/>
      <c r="CM73" s="259" t="n"/>
      <c r="CN73" s="259" t="n"/>
      <c r="CO73" s="259" t="n"/>
      <c r="CP73" s="259" t="n"/>
      <c r="CQ73" s="259" t="n"/>
      <c r="CR73" s="259" t="n"/>
      <c r="CS73" s="259" t="n"/>
      <c r="CT73" s="259" t="n"/>
      <c r="CU73" s="259" t="n"/>
      <c r="CV73" s="259" t="n"/>
      <c r="CW73" s="259" t="n"/>
      <c r="CX73" s="259" t="n"/>
      <c r="CY73" s="259" t="n"/>
      <c r="CZ73" s="259" t="n"/>
      <c r="DA73" s="259" t="n"/>
      <c r="DB73" s="259" t="n"/>
      <c r="DC73" s="259" t="n"/>
      <c r="DD73" s="259" t="n"/>
      <c r="DE73" s="259" t="n"/>
      <c r="DF73" s="259" t="n"/>
      <c r="DG73" s="259" t="n"/>
      <c r="DH73" s="268" t="n"/>
      <c r="DI73" s="259" t="n"/>
      <c r="DJ73" s="268" t="n"/>
      <c r="DK73" s="259" t="n"/>
      <c r="DL73" s="259" t="n"/>
      <c r="DM73" s="259" t="n"/>
      <c r="DN73" s="259" t="n"/>
      <c r="DO73" s="259" t="n"/>
      <c r="DP73" s="259" t="n"/>
      <c r="DQ73" s="259" t="n"/>
      <c r="DR73" s="259" t="n"/>
      <c r="DS73" s="259" t="n"/>
      <c r="DT73" s="259" t="n"/>
      <c r="DU73" s="259" t="n"/>
      <c r="DV73" s="259" t="n"/>
      <c r="DW73" s="259" t="n"/>
      <c r="DX73" s="259" t="n"/>
      <c r="DY73" s="259" t="n"/>
      <c r="DZ73" s="259" t="n"/>
      <c r="EA73" s="259" t="n"/>
      <c r="EB73" s="259" t="n"/>
      <c r="EC73" s="259" t="n"/>
      <c r="ED73" s="259" t="n"/>
      <c r="EE73" s="259" t="n"/>
      <c r="EF73" s="259" t="n"/>
      <c r="EG73" s="259" t="n"/>
      <c r="EH73" s="259" t="n"/>
      <c r="EI73" s="259" t="n"/>
      <c r="EJ73" s="259" t="n"/>
      <c r="EK73" s="259" t="n"/>
      <c r="EL73" s="259" t="n"/>
      <c r="EM73" s="259" t="n"/>
      <c r="EN73" s="259" t="n"/>
      <c r="EO73" s="260" t="n">
        <v>921.3200000000001</v>
      </c>
      <c r="EP73" s="259" t="n"/>
      <c r="EQ73" s="259" t="n"/>
      <c r="ER73" s="259" t="n"/>
      <c r="ES73" s="259" t="n"/>
      <c r="ET73" s="259" t="n"/>
      <c r="EU73" s="259" t="n"/>
      <c r="EV73" s="259" t="n"/>
      <c r="EW73" s="259" t="n"/>
      <c r="EX73" s="259" t="n"/>
      <c r="EY73" s="259" t="n"/>
      <c r="EZ73" s="259" t="n"/>
      <c r="FA73" s="259" t="n"/>
      <c r="FB73" s="259" t="n"/>
      <c r="FC73" s="259" t="n"/>
      <c r="FD73" s="259" t="n"/>
      <c r="FE73" s="259" t="n"/>
      <c r="FF73" s="259" t="n"/>
      <c r="FG73" s="259" t="n"/>
      <c r="FH73" s="259" t="n"/>
      <c r="FI73" s="259" t="n"/>
      <c r="FJ73" s="259" t="n"/>
      <c r="FK73" s="259" t="n"/>
      <c r="FL73" s="259" t="n"/>
      <c r="FM73" s="259" t="n"/>
      <c r="FN73" s="259" t="n"/>
      <c r="FO73" s="259" t="n"/>
      <c r="FP73" s="259" t="n"/>
      <c r="FQ73" s="259" t="n"/>
      <c r="FR73" s="259" t="n"/>
      <c r="FS73" s="259" t="n"/>
      <c r="FT73" s="259" t="n"/>
      <c r="FU73" s="259" t="n"/>
      <c r="FV73" s="259" t="n"/>
      <c r="FW73" s="259" t="n"/>
      <c r="FX73" s="259" t="n"/>
      <c r="FY73" s="259" t="n"/>
      <c r="FZ73" s="259" t="n"/>
      <c r="GA73" s="259" t="n"/>
      <c r="GB73" s="259" t="n"/>
      <c r="GC73" s="259" t="n"/>
      <c r="GD73" s="259" t="n"/>
      <c r="GE73" s="259" t="n"/>
      <c r="GF73" s="259" t="n"/>
      <c r="GG73" s="259" t="n"/>
      <c r="GH73" s="259" t="n"/>
      <c r="GI73" s="259" t="n"/>
      <c r="GJ73" s="261">
        <f>SUM(F73:GI73)</f>
        <v/>
      </c>
      <c r="GK73" s="262">
        <f>E73-GJ73</f>
        <v/>
      </c>
    </row>
    <row r="74" ht="18" customHeight="1">
      <c r="A74" s="137" t="n">
        <v>74</v>
      </c>
      <c r="B74" s="256" t="n">
        <v>44788</v>
      </c>
      <c r="C74" s="139" t="inlineStr">
        <is>
          <t>2-071-98480</t>
        </is>
      </c>
      <c r="D74" s="240" t="n">
        <v>44778</v>
      </c>
      <c r="E74" s="257" t="n">
        <v>12671.73</v>
      </c>
      <c r="F74" s="258" t="n"/>
      <c r="G74" s="259" t="n"/>
      <c r="H74" s="259" t="n"/>
      <c r="I74" s="259" t="n"/>
      <c r="J74" s="258" t="n"/>
      <c r="K74" s="259" t="n"/>
      <c r="L74" s="259" t="n"/>
      <c r="M74" s="259" t="n"/>
      <c r="N74" s="259" t="n"/>
      <c r="O74" s="259" t="n"/>
      <c r="P74" s="259" t="n"/>
      <c r="Q74" s="259" t="n"/>
      <c r="R74" s="259" t="n"/>
      <c r="S74" s="259" t="n"/>
      <c r="T74" s="259" t="n"/>
      <c r="U74" s="259" t="n"/>
      <c r="V74" s="259" t="n"/>
      <c r="W74" s="259" t="n"/>
      <c r="X74" s="259" t="n"/>
      <c r="Y74" s="259" t="n"/>
      <c r="Z74" s="259" t="n"/>
      <c r="AA74" s="259" t="n"/>
      <c r="AB74" s="259" t="n"/>
      <c r="AC74" s="259" t="n"/>
      <c r="AD74" s="259" t="n"/>
      <c r="AE74" s="259" t="n"/>
      <c r="AF74" s="259" t="n"/>
      <c r="AG74" s="259" t="n"/>
      <c r="AH74" s="259" t="n"/>
      <c r="AI74" s="259" t="n"/>
      <c r="AJ74" s="259" t="n"/>
      <c r="AK74" s="259" t="n"/>
      <c r="AL74" s="259" t="n"/>
      <c r="AM74" s="259" t="n"/>
      <c r="AN74" s="259" t="n"/>
      <c r="AO74" s="259" t="n"/>
      <c r="AP74" s="259" t="n"/>
      <c r="AQ74" s="259" t="n"/>
      <c r="AR74" s="259" t="n"/>
      <c r="AS74" s="259" t="n"/>
      <c r="AT74" s="259" t="n"/>
      <c r="AU74" s="259" t="n"/>
      <c r="AV74" s="259" t="n"/>
      <c r="AW74" s="259" t="n"/>
      <c r="AX74" s="259" t="n"/>
      <c r="AY74" s="259" t="n"/>
      <c r="AZ74" s="259" t="n"/>
      <c r="BA74" s="259" t="n"/>
      <c r="BB74" s="259" t="n"/>
      <c r="BC74" s="259" t="n"/>
      <c r="BD74" s="259" t="n"/>
      <c r="BE74" s="259" t="n"/>
      <c r="BF74" s="259" t="n"/>
      <c r="BG74" s="259" t="n"/>
      <c r="BH74" s="259" t="n"/>
      <c r="BI74" s="259" t="n"/>
      <c r="BJ74" s="268" t="n"/>
      <c r="BK74" s="259" t="n"/>
      <c r="BL74" s="259" t="n"/>
      <c r="BM74" s="259" t="n"/>
      <c r="BN74" s="259" t="n"/>
      <c r="BO74" s="259" t="n"/>
      <c r="BP74" s="259" t="n"/>
      <c r="BQ74" s="259" t="n"/>
      <c r="BR74" s="259" t="n"/>
      <c r="BS74" s="259" t="n"/>
      <c r="BT74" s="259" t="n"/>
      <c r="BU74" s="259" t="n"/>
      <c r="BV74" s="259" t="n"/>
      <c r="BW74" s="259" t="n"/>
      <c r="BX74" s="259" t="n"/>
      <c r="BY74" s="259" t="n"/>
      <c r="BZ74" s="259" t="n"/>
      <c r="CA74" s="259" t="n"/>
      <c r="CB74" s="259" t="n"/>
      <c r="CC74" s="259" t="n"/>
      <c r="CD74" s="259" t="n"/>
      <c r="CE74" s="259" t="n"/>
      <c r="CF74" s="259" t="n"/>
      <c r="CG74" s="259" t="n"/>
      <c r="CH74" s="259" t="n"/>
      <c r="CI74" s="259" t="n"/>
      <c r="CJ74" s="259" t="n"/>
      <c r="CK74" s="259" t="n"/>
      <c r="CL74" s="259" t="n"/>
      <c r="CM74" s="259" t="n"/>
      <c r="CN74" s="259" t="n"/>
      <c r="CO74" s="259" t="n"/>
      <c r="CP74" s="259" t="n"/>
      <c r="CQ74" s="259" t="n"/>
      <c r="CR74" s="259" t="n"/>
      <c r="CS74" s="259" t="n"/>
      <c r="CT74" s="259" t="n"/>
      <c r="CU74" s="259" t="n"/>
      <c r="CV74" s="259" t="n"/>
      <c r="CW74" s="259" t="n"/>
      <c r="CX74" s="259" t="n"/>
      <c r="CY74" s="260" t="n">
        <v>39.75</v>
      </c>
      <c r="CZ74" s="259" t="n"/>
      <c r="DA74" s="259" t="n"/>
      <c r="DB74" s="259" t="n"/>
      <c r="DC74" s="259" t="n"/>
      <c r="DD74" s="259" t="n"/>
      <c r="DE74" s="259" t="n"/>
      <c r="DF74" s="259" t="n"/>
      <c r="DG74" s="259" t="n"/>
      <c r="DH74" s="268" t="n"/>
      <c r="DI74" s="259" t="n"/>
      <c r="DJ74" s="268" t="n"/>
      <c r="DK74" s="260">
        <f>12227.33+404.65</f>
        <v/>
      </c>
      <c r="DL74" s="259" t="n"/>
      <c r="DM74" s="259" t="n"/>
      <c r="DN74" s="259" t="n"/>
      <c r="DO74" s="259" t="n"/>
      <c r="DP74" s="259" t="n"/>
      <c r="DQ74" s="259" t="n"/>
      <c r="DR74" s="259" t="n"/>
      <c r="DS74" s="259" t="n"/>
      <c r="DT74" s="259" t="n"/>
      <c r="DU74" s="259" t="n"/>
      <c r="DV74" s="259" t="n"/>
      <c r="DW74" s="259" t="n"/>
      <c r="DX74" s="259" t="n"/>
      <c r="DY74" s="259" t="n"/>
      <c r="DZ74" s="259" t="n"/>
      <c r="EA74" s="259" t="n"/>
      <c r="EB74" s="259" t="n"/>
      <c r="EC74" s="259" t="n"/>
      <c r="ED74" s="259" t="n"/>
      <c r="EE74" s="259" t="n"/>
      <c r="EF74" s="259" t="n"/>
      <c r="EG74" s="259" t="n"/>
      <c r="EH74" s="259" t="n"/>
      <c r="EI74" s="259" t="n"/>
      <c r="EJ74" s="259" t="n"/>
      <c r="EK74" s="259" t="n"/>
      <c r="EL74" s="259" t="n"/>
      <c r="EM74" s="259" t="n"/>
      <c r="EN74" s="259" t="n"/>
      <c r="EO74" s="259" t="n"/>
      <c r="EP74" s="259" t="n"/>
      <c r="EQ74" s="259" t="n"/>
      <c r="ER74" s="259" t="n"/>
      <c r="ES74" s="259" t="n"/>
      <c r="ET74" s="259" t="n"/>
      <c r="EU74" s="259" t="n"/>
      <c r="EV74" s="259" t="n"/>
      <c r="EW74" s="259" t="n"/>
      <c r="EX74" s="259" t="n"/>
      <c r="EY74" s="259" t="n"/>
      <c r="EZ74" s="259" t="n"/>
      <c r="FA74" s="259" t="n"/>
      <c r="FB74" s="259" t="n"/>
      <c r="FC74" s="259" t="n"/>
      <c r="FD74" s="259" t="n"/>
      <c r="FE74" s="259" t="n"/>
      <c r="FF74" s="259" t="n"/>
      <c r="FG74" s="259" t="n"/>
      <c r="FH74" s="259" t="n"/>
      <c r="FI74" s="259" t="n"/>
      <c r="FJ74" s="259" t="n"/>
      <c r="FK74" s="259" t="n"/>
      <c r="FL74" s="259" t="n"/>
      <c r="FM74" s="259" t="n"/>
      <c r="FN74" s="259" t="n"/>
      <c r="FO74" s="259" t="n"/>
      <c r="FP74" s="259" t="n"/>
      <c r="FQ74" s="259" t="n"/>
      <c r="FR74" s="259" t="n"/>
      <c r="FS74" s="259" t="n"/>
      <c r="FT74" s="259" t="n"/>
      <c r="FU74" s="259" t="n"/>
      <c r="FV74" s="259" t="n"/>
      <c r="FW74" s="259" t="n"/>
      <c r="FX74" s="259" t="n"/>
      <c r="FY74" s="259" t="n"/>
      <c r="FZ74" s="259" t="n"/>
      <c r="GA74" s="259" t="n"/>
      <c r="GB74" s="259" t="n"/>
      <c r="GC74" s="259" t="n"/>
      <c r="GD74" s="259" t="n"/>
      <c r="GE74" s="259" t="n"/>
      <c r="GF74" s="259" t="n"/>
      <c r="GG74" s="259" t="n"/>
      <c r="GH74" s="259" t="n"/>
      <c r="GI74" s="259" t="n"/>
      <c r="GJ74" s="261">
        <f>SUM(F74:GI74)</f>
        <v/>
      </c>
      <c r="GK74" s="262">
        <f>E74-GJ74</f>
        <v/>
      </c>
    </row>
    <row r="75" ht="18" customHeight="1">
      <c r="A75" s="137" t="n">
        <v>75</v>
      </c>
      <c r="B75" s="256" t="n">
        <v>44788</v>
      </c>
      <c r="C75" s="139" t="inlineStr">
        <is>
          <t>2-072-54903</t>
        </is>
      </c>
      <c r="D75" s="240" t="n">
        <v>44781</v>
      </c>
      <c r="E75" s="257" t="n">
        <v>3374.28</v>
      </c>
      <c r="F75" s="258" t="n"/>
      <c r="G75" s="259" t="n"/>
      <c r="H75" s="259" t="n"/>
      <c r="I75" s="259" t="n"/>
      <c r="J75" s="258" t="n"/>
      <c r="K75" s="259" t="n"/>
      <c r="L75" s="259" t="n"/>
      <c r="M75" s="259" t="n"/>
      <c r="N75" s="259" t="n"/>
      <c r="O75" s="259" t="n"/>
      <c r="P75" s="259" t="n"/>
      <c r="Q75" s="259" t="n"/>
      <c r="R75" s="259" t="n"/>
      <c r="S75" s="259" t="n"/>
      <c r="T75" s="259" t="n"/>
      <c r="U75" s="259" t="n"/>
      <c r="V75" s="259" t="n"/>
      <c r="W75" s="259" t="n"/>
      <c r="X75" s="259" t="n"/>
      <c r="Y75" s="259" t="n"/>
      <c r="Z75" s="259" t="n"/>
      <c r="AA75" s="259" t="n"/>
      <c r="AB75" s="259" t="n"/>
      <c r="AC75" s="259" t="n"/>
      <c r="AD75" s="259" t="n"/>
      <c r="AE75" s="259" t="n"/>
      <c r="AF75" s="259" t="n"/>
      <c r="AG75" s="259" t="n"/>
      <c r="AH75" s="259" t="n"/>
      <c r="AI75" s="259" t="n"/>
      <c r="AJ75" s="259" t="n"/>
      <c r="AK75" s="259" t="n"/>
      <c r="AL75" s="259" t="n"/>
      <c r="AM75" s="259" t="n"/>
      <c r="AN75" s="259" t="n"/>
      <c r="AO75" s="259" t="n"/>
      <c r="AP75" s="259" t="n"/>
      <c r="AQ75" s="259" t="n"/>
      <c r="AR75" s="259" t="n"/>
      <c r="AS75" s="259" t="n"/>
      <c r="AT75" s="259" t="n"/>
      <c r="AU75" s="259" t="n"/>
      <c r="AV75" s="259" t="n"/>
      <c r="AW75" s="259" t="n"/>
      <c r="AX75" s="259" t="n"/>
      <c r="AY75" s="259" t="n"/>
      <c r="AZ75" s="259" t="n"/>
      <c r="BA75" s="259" t="n"/>
      <c r="BB75" s="259" t="n"/>
      <c r="BC75" s="259" t="n"/>
      <c r="BD75" s="259" t="n"/>
      <c r="BE75" s="259" t="n"/>
      <c r="BF75" s="259" t="n"/>
      <c r="BG75" s="259" t="n"/>
      <c r="BH75" s="259" t="n"/>
      <c r="BI75" s="259" t="n"/>
      <c r="BJ75" s="268" t="n"/>
      <c r="BK75" s="259" t="n"/>
      <c r="BL75" s="259" t="n"/>
      <c r="BM75" s="259" t="n"/>
      <c r="BN75" s="259" t="n"/>
      <c r="BO75" s="259" t="n"/>
      <c r="BP75" s="259" t="n"/>
      <c r="BQ75" s="259" t="n"/>
      <c r="BR75" s="259" t="n"/>
      <c r="BS75" s="259" t="n"/>
      <c r="BT75" s="259" t="n"/>
      <c r="BU75" s="259" t="n"/>
      <c r="BV75" s="259" t="n"/>
      <c r="BW75" s="259" t="n"/>
      <c r="BX75" s="259" t="n"/>
      <c r="BY75" s="259" t="n"/>
      <c r="BZ75" s="259" t="n"/>
      <c r="CA75" s="259" t="n"/>
      <c r="CB75" s="259" t="n"/>
      <c r="CC75" s="259" t="n"/>
      <c r="CD75" s="259" t="n"/>
      <c r="CE75" s="259" t="n"/>
      <c r="CF75" s="259" t="n"/>
      <c r="CG75" s="259" t="n"/>
      <c r="CH75" s="259" t="n"/>
      <c r="CI75" s="259" t="n"/>
      <c r="CJ75" s="259" t="n"/>
      <c r="CK75" s="259" t="n"/>
      <c r="CL75" s="259" t="n"/>
      <c r="CM75" s="259" t="n"/>
      <c r="CN75" s="259" t="n"/>
      <c r="CO75" s="259" t="n"/>
      <c r="CP75" s="259" t="n"/>
      <c r="CQ75" s="259" t="n"/>
      <c r="CR75" s="259" t="n"/>
      <c r="CS75" s="259" t="n"/>
      <c r="CT75" s="259" t="n"/>
      <c r="CU75" s="259" t="n"/>
      <c r="CV75" s="259" t="n"/>
      <c r="CW75" s="259" t="n"/>
      <c r="CX75" s="259" t="n"/>
      <c r="CY75" s="259" t="n"/>
      <c r="CZ75" s="259" t="n"/>
      <c r="DA75" s="259" t="n"/>
      <c r="DB75" s="260" t="n">
        <v>85.87</v>
      </c>
      <c r="DC75" s="259" t="n"/>
      <c r="DD75" s="259" t="n"/>
      <c r="DE75" s="259" t="n"/>
      <c r="DF75" s="259" t="n"/>
      <c r="DG75" s="259" t="n"/>
      <c r="DH75" s="268" t="n"/>
      <c r="DI75" s="260" t="n">
        <v>3246.41</v>
      </c>
      <c r="DJ75" s="268" t="n"/>
      <c r="DK75" s="259" t="n"/>
      <c r="DL75" s="259" t="n"/>
      <c r="DM75" s="259" t="n"/>
      <c r="DN75" s="259" t="n"/>
      <c r="DO75" s="259" t="n"/>
      <c r="DP75" s="259" t="n"/>
      <c r="DQ75" s="259" t="n"/>
      <c r="DR75" s="259" t="n"/>
      <c r="DS75" s="259" t="n"/>
      <c r="DT75" s="259" t="n"/>
      <c r="DU75" s="259" t="n"/>
      <c r="DV75" s="259" t="n"/>
      <c r="DW75" s="259" t="n"/>
      <c r="DX75" s="259" t="n"/>
      <c r="DY75" s="259" t="n"/>
      <c r="DZ75" s="259" t="n"/>
      <c r="EA75" s="259" t="n"/>
      <c r="EB75" s="259" t="n"/>
      <c r="EC75" s="259" t="n"/>
      <c r="ED75" s="259" t="n"/>
      <c r="EE75" s="259" t="n"/>
      <c r="EF75" s="259" t="n"/>
      <c r="EG75" s="259" t="n"/>
      <c r="EH75" s="259" t="n"/>
      <c r="EI75" s="259" t="n"/>
      <c r="EJ75" s="259" t="n"/>
      <c r="EK75" s="259" t="n"/>
      <c r="EL75" s="260" t="n">
        <v>42</v>
      </c>
      <c r="EM75" s="259" t="n"/>
      <c r="EN75" s="259" t="n"/>
      <c r="EO75" s="259" t="n"/>
      <c r="EP75" s="259" t="n"/>
      <c r="EQ75" s="259" t="n"/>
      <c r="ER75" s="259" t="n"/>
      <c r="ES75" s="259" t="n"/>
      <c r="ET75" s="259" t="n"/>
      <c r="EU75" s="259" t="n"/>
      <c r="EV75" s="259" t="n"/>
      <c r="EW75" s="259" t="n"/>
      <c r="EX75" s="259" t="n"/>
      <c r="EY75" s="259" t="n"/>
      <c r="EZ75" s="259" t="n"/>
      <c r="FA75" s="259" t="n"/>
      <c r="FB75" s="259" t="n"/>
      <c r="FC75" s="259" t="n"/>
      <c r="FD75" s="259" t="n"/>
      <c r="FE75" s="259" t="n"/>
      <c r="FF75" s="259" t="n"/>
      <c r="FG75" s="259" t="n"/>
      <c r="FH75" s="259" t="n"/>
      <c r="FI75" s="259" t="n"/>
      <c r="FJ75" s="259" t="n"/>
      <c r="FK75" s="259" t="n"/>
      <c r="FL75" s="259" t="n"/>
      <c r="FM75" s="259" t="n"/>
      <c r="FN75" s="259" t="n"/>
      <c r="FO75" s="259" t="n"/>
      <c r="FP75" s="259" t="n"/>
      <c r="FQ75" s="259" t="n"/>
      <c r="FR75" s="259" t="n"/>
      <c r="FS75" s="259" t="n"/>
      <c r="FT75" s="259" t="n"/>
      <c r="FU75" s="259" t="n"/>
      <c r="FV75" s="259" t="n"/>
      <c r="FW75" s="259" t="n"/>
      <c r="FX75" s="259" t="n"/>
      <c r="FY75" s="259" t="n"/>
      <c r="FZ75" s="259" t="n"/>
      <c r="GA75" s="259" t="n"/>
      <c r="GB75" s="259" t="n"/>
      <c r="GC75" s="259" t="n"/>
      <c r="GD75" s="259" t="n"/>
      <c r="GE75" s="259" t="n"/>
      <c r="GF75" s="259" t="n"/>
      <c r="GG75" s="259" t="n"/>
      <c r="GH75" s="259" t="n"/>
      <c r="GI75" s="259" t="n"/>
      <c r="GJ75" s="261">
        <f>SUM(F75:GI75)</f>
        <v/>
      </c>
      <c r="GK75" s="262">
        <f>E75-GJ75</f>
        <v/>
      </c>
    </row>
    <row r="76" ht="18" customHeight="1">
      <c r="A76" s="137" t="n">
        <v>76</v>
      </c>
      <c r="B76" s="256" t="n">
        <v>44788</v>
      </c>
      <c r="C76" s="139" t="inlineStr">
        <is>
          <t>2-073-00051</t>
        </is>
      </c>
      <c r="D76" s="240" t="n">
        <v>44782</v>
      </c>
      <c r="E76" s="257" t="n">
        <v>22468.98</v>
      </c>
      <c r="F76" s="258" t="n"/>
      <c r="G76" s="259" t="n"/>
      <c r="H76" s="259" t="n"/>
      <c r="I76" s="259" t="n"/>
      <c r="J76" s="258" t="n"/>
      <c r="K76" s="259" t="n"/>
      <c r="L76" s="259" t="n"/>
      <c r="M76" s="259" t="n"/>
      <c r="N76" s="259" t="n"/>
      <c r="O76" s="259" t="n"/>
      <c r="P76" s="259" t="n"/>
      <c r="Q76" s="259" t="n"/>
      <c r="R76" s="259" t="n"/>
      <c r="S76" s="259" t="n"/>
      <c r="T76" s="259" t="n"/>
      <c r="U76" s="259" t="n"/>
      <c r="V76" s="259" t="n"/>
      <c r="W76" s="259" t="n"/>
      <c r="X76" s="259" t="n"/>
      <c r="Y76" s="259" t="n"/>
      <c r="Z76" s="259" t="n"/>
      <c r="AA76" s="259" t="n"/>
      <c r="AB76" s="259" t="n"/>
      <c r="AC76" s="259" t="n"/>
      <c r="AD76" s="259" t="n"/>
      <c r="AE76" s="259" t="n"/>
      <c r="AF76" s="259" t="n"/>
      <c r="AG76" s="259" t="n"/>
      <c r="AH76" s="259" t="n"/>
      <c r="AI76" s="259" t="n"/>
      <c r="AJ76" s="260" t="n">
        <v>640.3099999999999</v>
      </c>
      <c r="AK76" s="259" t="n"/>
      <c r="AL76" s="259" t="n"/>
      <c r="AM76" s="259" t="n"/>
      <c r="AN76" s="259" t="n"/>
      <c r="AO76" s="259" t="n"/>
      <c r="AP76" s="259" t="n"/>
      <c r="AQ76" s="259" t="n"/>
      <c r="AR76" s="259" t="n"/>
      <c r="AS76" s="259" t="n"/>
      <c r="AT76" s="259" t="n"/>
      <c r="AU76" s="259" t="n"/>
      <c r="AV76" s="259" t="n"/>
      <c r="AW76" s="259" t="n"/>
      <c r="AX76" s="259" t="n"/>
      <c r="AY76" s="259" t="n"/>
      <c r="AZ76" s="259" t="n"/>
      <c r="BA76" s="259" t="n"/>
      <c r="BB76" s="260" t="n">
        <v>560.75</v>
      </c>
      <c r="BC76" s="259" t="n"/>
      <c r="BD76" s="259" t="n"/>
      <c r="BE76" s="259" t="n"/>
      <c r="BF76" s="259" t="n"/>
      <c r="BG76" s="259" t="n"/>
      <c r="BH76" s="259" t="n"/>
      <c r="BI76" s="259" t="n"/>
      <c r="BJ76" s="268" t="n"/>
      <c r="BK76" s="259" t="n"/>
      <c r="BL76" s="259" t="n"/>
      <c r="BM76" s="259" t="n"/>
      <c r="BN76" s="259" t="n"/>
      <c r="BO76" s="259" t="n"/>
      <c r="BP76" s="259" t="n"/>
      <c r="BQ76" s="259" t="n"/>
      <c r="BR76" s="259" t="n"/>
      <c r="BS76" s="259" t="n"/>
      <c r="BT76" s="259" t="n"/>
      <c r="BU76" s="259" t="n"/>
      <c r="BV76" s="259" t="n"/>
      <c r="BW76" s="259" t="n"/>
      <c r="BX76" s="259" t="n"/>
      <c r="BY76" s="259" t="n"/>
      <c r="BZ76" s="259" t="n"/>
      <c r="CA76" s="259" t="n"/>
      <c r="CB76" s="259" t="n"/>
      <c r="CC76" s="259" t="n"/>
      <c r="CD76" s="259" t="n"/>
      <c r="CE76" s="259" t="n"/>
      <c r="CF76" s="259" t="n"/>
      <c r="CG76" s="259" t="n"/>
      <c r="CH76" s="259" t="n"/>
      <c r="CI76" s="259" t="n"/>
      <c r="CJ76" s="259" t="n"/>
      <c r="CK76" s="259" t="n"/>
      <c r="CL76" s="259" t="n"/>
      <c r="CM76" s="259" t="n"/>
      <c r="CN76" s="259" t="n"/>
      <c r="CO76" s="259" t="n"/>
      <c r="CP76" s="259" t="n"/>
      <c r="CQ76" s="259" t="n"/>
      <c r="CR76" s="259" t="n"/>
      <c r="CS76" s="259" t="n"/>
      <c r="CT76" s="259" t="n"/>
      <c r="CU76" s="259" t="n"/>
      <c r="CV76" s="259" t="n"/>
      <c r="CW76" s="259" t="n"/>
      <c r="CX76" s="259" t="n"/>
      <c r="CY76" s="259" t="n"/>
      <c r="CZ76" s="259" t="n"/>
      <c r="DA76" s="259" t="n"/>
      <c r="DB76" s="260" t="n">
        <v>21228.17</v>
      </c>
      <c r="DC76" s="259" t="n"/>
      <c r="DD76" s="259" t="n"/>
      <c r="DE76" s="259" t="n"/>
      <c r="DF76" s="259" t="n"/>
      <c r="DG76" s="259" t="n"/>
      <c r="DH76" s="268" t="n"/>
      <c r="DI76" s="259" t="n"/>
      <c r="DJ76" s="268" t="n"/>
      <c r="DK76" s="259" t="n"/>
      <c r="DL76" s="259" t="n"/>
      <c r="DM76" s="259" t="n"/>
      <c r="DN76" s="259" t="n"/>
      <c r="DO76" s="259" t="n"/>
      <c r="DP76" s="259" t="n"/>
      <c r="DQ76" s="259" t="n"/>
      <c r="DR76" s="259" t="n"/>
      <c r="DS76" s="259" t="n"/>
      <c r="DT76" s="259" t="n"/>
      <c r="DU76" s="259" t="n"/>
      <c r="DV76" s="259" t="n"/>
      <c r="DW76" s="259" t="n"/>
      <c r="DX76" s="259" t="n"/>
      <c r="DY76" s="259" t="n"/>
      <c r="DZ76" s="259" t="n"/>
      <c r="EA76" s="259" t="n"/>
      <c r="EB76" s="259" t="n"/>
      <c r="EC76" s="259" t="n"/>
      <c r="ED76" s="259" t="n"/>
      <c r="EE76" s="259" t="n"/>
      <c r="EF76" s="259" t="n"/>
      <c r="EG76" s="259" t="n"/>
      <c r="EH76" s="259" t="n"/>
      <c r="EI76" s="259" t="n"/>
      <c r="EJ76" s="259" t="n"/>
      <c r="EK76" s="259" t="n"/>
      <c r="EL76" s="259" t="n"/>
      <c r="EM76" s="259" t="n"/>
      <c r="EN76" s="259" t="n"/>
      <c r="EO76" s="259" t="n"/>
      <c r="EP76" s="259" t="n"/>
      <c r="EQ76" s="259" t="n"/>
      <c r="ER76" s="259" t="n"/>
      <c r="ES76" s="259" t="n"/>
      <c r="ET76" s="259" t="n"/>
      <c r="EU76" s="259" t="n"/>
      <c r="EV76" s="259" t="n"/>
      <c r="EW76" s="259" t="n"/>
      <c r="EX76" s="259" t="n"/>
      <c r="EY76" s="259" t="n"/>
      <c r="EZ76" s="259" t="n"/>
      <c r="FA76" s="259" t="n"/>
      <c r="FB76" s="259" t="n"/>
      <c r="FC76" s="259" t="n"/>
      <c r="FD76" s="259" t="n"/>
      <c r="FE76" s="259" t="n"/>
      <c r="FF76" s="259" t="n"/>
      <c r="FG76" s="259" t="n"/>
      <c r="FH76" s="259" t="n"/>
      <c r="FI76" s="259" t="n"/>
      <c r="FJ76" s="259" t="n"/>
      <c r="FK76" s="259" t="n"/>
      <c r="FL76" s="259" t="n"/>
      <c r="FM76" s="259" t="n"/>
      <c r="FN76" s="259" t="n"/>
      <c r="FO76" s="259" t="n"/>
      <c r="FP76" s="259" t="n"/>
      <c r="FQ76" s="259" t="n"/>
      <c r="FR76" s="259" t="n"/>
      <c r="FS76" s="259" t="n"/>
      <c r="FT76" s="259" t="n"/>
      <c r="FU76" s="259" t="n"/>
      <c r="FV76" s="259" t="n"/>
      <c r="FW76" s="259" t="n"/>
      <c r="FX76" s="259" t="n"/>
      <c r="FY76" s="259" t="n">
        <v>39.75</v>
      </c>
      <c r="FZ76" s="259" t="n"/>
      <c r="GA76" s="259" t="n"/>
      <c r="GB76" s="259" t="n"/>
      <c r="GC76" s="259" t="n"/>
      <c r="GD76" s="259" t="n"/>
      <c r="GE76" s="259" t="n"/>
      <c r="GF76" s="259" t="n"/>
      <c r="GG76" s="259" t="n"/>
      <c r="GH76" s="259" t="n"/>
      <c r="GI76" s="259" t="n"/>
      <c r="GJ76" s="261">
        <f>SUM(F76:GI76)</f>
        <v/>
      </c>
      <c r="GK76" s="262">
        <f>E76-GJ76</f>
        <v/>
      </c>
    </row>
    <row r="77" ht="18" customHeight="1">
      <c r="A77" s="137" t="n">
        <v>77</v>
      </c>
      <c r="B77" s="256" t="n">
        <v>44788</v>
      </c>
      <c r="C77" s="100" t="inlineStr">
        <is>
          <t>DHL-D18146520</t>
        </is>
      </c>
      <c r="D77" s="157" t="n">
        <v>44747</v>
      </c>
      <c r="E77" s="257" t="n">
        <v>44.75</v>
      </c>
      <c r="F77" s="258" t="n"/>
      <c r="G77" s="259" t="n"/>
      <c r="H77" s="259" t="n"/>
      <c r="I77" s="259" t="n"/>
      <c r="J77" s="258" t="n"/>
      <c r="K77" s="259" t="n"/>
      <c r="L77" s="259" t="n"/>
      <c r="M77" s="259" t="n"/>
      <c r="N77" s="259" t="n"/>
      <c r="O77" s="259" t="n"/>
      <c r="P77" s="259" t="n"/>
      <c r="Q77" s="259" t="n"/>
      <c r="R77" s="259" t="n"/>
      <c r="S77" s="259" t="n"/>
      <c r="T77" s="259" t="n"/>
      <c r="U77" s="259" t="n"/>
      <c r="V77" s="259" t="n"/>
      <c r="W77" s="259" t="n"/>
      <c r="X77" s="259" t="n"/>
      <c r="Y77" s="259" t="n"/>
      <c r="Z77" s="259" t="n"/>
      <c r="AA77" s="259" t="n"/>
      <c r="AB77" s="259" t="n"/>
      <c r="AC77" s="259" t="n"/>
      <c r="AD77" s="259" t="n"/>
      <c r="AE77" s="259" t="n"/>
      <c r="AF77" s="259" t="n"/>
      <c r="AG77" s="259" t="n"/>
      <c r="AH77" s="259" t="n"/>
      <c r="AI77" s="259" t="n"/>
      <c r="AJ77" s="259" t="n"/>
      <c r="AK77" s="259" t="n"/>
      <c r="AL77" s="259" t="n"/>
      <c r="AM77" s="259" t="n"/>
      <c r="AN77" s="259" t="n"/>
      <c r="AO77" s="259" t="n"/>
      <c r="AP77" s="259" t="n"/>
      <c r="AQ77" s="259" t="n"/>
      <c r="AR77" s="259" t="n"/>
      <c r="AS77" s="259" t="n"/>
      <c r="AT77" s="259" t="n"/>
      <c r="AU77" s="259" t="n"/>
      <c r="AV77" s="259" t="n"/>
      <c r="AW77" s="259" t="n"/>
      <c r="AX77" s="259" t="n"/>
      <c r="AY77" s="259" t="n"/>
      <c r="AZ77" s="259" t="n"/>
      <c r="BA77" s="259" t="n"/>
      <c r="BB77" s="259" t="n"/>
      <c r="BC77" s="259" t="n"/>
      <c r="BD77" s="259" t="n"/>
      <c r="BE77" s="259" t="n"/>
      <c r="BF77" s="259" t="n"/>
      <c r="BG77" s="259" t="n"/>
      <c r="BH77" s="259" t="n"/>
      <c r="BI77" s="259" t="n"/>
      <c r="BJ77" s="268" t="n"/>
      <c r="BK77" s="259" t="n"/>
      <c r="BL77" s="259" t="n"/>
      <c r="BM77" s="259" t="n"/>
      <c r="BN77" s="259" t="n"/>
      <c r="BO77" s="259" t="n"/>
      <c r="BP77" s="259" t="n"/>
      <c r="BQ77" s="259" t="n"/>
      <c r="BR77" s="259" t="n"/>
      <c r="BS77" s="259" t="n"/>
      <c r="BT77" s="259" t="n"/>
      <c r="BU77" s="259" t="n"/>
      <c r="BV77" s="259" t="n"/>
      <c r="BW77" s="259" t="n"/>
      <c r="BX77" s="259" t="n"/>
      <c r="BY77" s="259" t="n"/>
      <c r="BZ77" s="259" t="n"/>
      <c r="CA77" s="259" t="n"/>
      <c r="CB77" s="259" t="n"/>
      <c r="CC77" s="259" t="n"/>
      <c r="CD77" s="259" t="n"/>
      <c r="CE77" s="259" t="n"/>
      <c r="CF77" s="259" t="n"/>
      <c r="CG77" s="259" t="n"/>
      <c r="CH77" s="259" t="n"/>
      <c r="CI77" s="259" t="n"/>
      <c r="CJ77" s="259" t="n"/>
      <c r="CK77" s="259" t="n"/>
      <c r="CL77" s="259" t="n"/>
      <c r="CM77" s="259" t="n"/>
      <c r="CN77" s="259" t="n"/>
      <c r="CO77" s="259" t="n"/>
      <c r="CP77" s="259" t="n"/>
      <c r="CQ77" s="259" t="n"/>
      <c r="CR77" s="259" t="n"/>
      <c r="CS77" s="259" t="n"/>
      <c r="CT77" s="259" t="n"/>
      <c r="CU77" s="259" t="n"/>
      <c r="CV77" s="259" t="n"/>
      <c r="CW77" s="259" t="n"/>
      <c r="CX77" s="259" t="n"/>
      <c r="CY77" s="259" t="n"/>
      <c r="CZ77" s="259" t="n"/>
      <c r="DA77" s="259" t="n"/>
      <c r="DB77" s="259" t="n"/>
      <c r="DC77" s="259" t="n"/>
      <c r="DD77" s="259" t="n"/>
      <c r="DE77" s="259" t="n"/>
      <c r="DF77" s="259" t="n"/>
      <c r="DG77" s="259" t="n"/>
      <c r="DH77" s="268" t="n"/>
      <c r="DI77" s="259" t="n"/>
      <c r="DJ77" s="268" t="n"/>
      <c r="DK77" s="259" t="n"/>
      <c r="DL77" s="259" t="n"/>
      <c r="DM77" s="259" t="n"/>
      <c r="DN77" s="259" t="n"/>
      <c r="DO77" s="259" t="n"/>
      <c r="DP77" s="259" t="n"/>
      <c r="DQ77" s="259" t="n"/>
      <c r="DR77" s="259" t="n"/>
      <c r="DS77" s="259" t="n"/>
      <c r="DT77" s="259" t="n"/>
      <c r="DU77" s="259" t="n"/>
      <c r="DV77" s="259" t="n"/>
      <c r="DW77" s="259" t="n"/>
      <c r="DX77" s="259" t="n"/>
      <c r="DY77" s="259" t="n"/>
      <c r="DZ77" s="259" t="n"/>
      <c r="EA77" s="259" t="n"/>
      <c r="EB77" s="259" t="n"/>
      <c r="EC77" s="259" t="n"/>
      <c r="ED77" s="259" t="n"/>
      <c r="EE77" s="259" t="n"/>
      <c r="EF77" s="259" t="n"/>
      <c r="EG77" s="259" t="n"/>
      <c r="EH77" s="259" t="n"/>
      <c r="EI77" s="259" t="n"/>
      <c r="EJ77" s="259" t="n"/>
      <c r="EK77" s="259" t="n"/>
      <c r="EL77" s="259" t="n"/>
      <c r="EM77" s="259" t="n"/>
      <c r="EN77" s="259" t="n"/>
      <c r="EO77" s="259" t="n"/>
      <c r="EP77" s="259" t="n"/>
      <c r="EQ77" s="259" t="n"/>
      <c r="ER77" s="259" t="n"/>
      <c r="ES77" s="259" t="n"/>
      <c r="ET77" s="259" t="n"/>
      <c r="EU77" s="259" t="n"/>
      <c r="EV77" s="259" t="n"/>
      <c r="EW77" s="259" t="n"/>
      <c r="EX77" s="259" t="n"/>
      <c r="EY77" s="259" t="n"/>
      <c r="EZ77" s="259" t="n"/>
      <c r="FA77" s="259" t="n"/>
      <c r="FB77" s="259" t="n"/>
      <c r="FC77" s="259" t="n"/>
      <c r="FD77" s="259" t="n"/>
      <c r="FE77" s="259" t="n"/>
      <c r="FF77" s="259" t="n"/>
      <c r="FG77" s="259" t="n"/>
      <c r="FH77" s="259" t="n"/>
      <c r="FI77" s="259" t="n"/>
      <c r="FJ77" s="259" t="n"/>
      <c r="FK77" s="259" t="n"/>
      <c r="FL77" s="259" t="n"/>
      <c r="FM77" s="259" t="n"/>
      <c r="FN77" s="259" t="n"/>
      <c r="FO77" s="259" t="n"/>
      <c r="FP77" s="259" t="n"/>
      <c r="FQ77" s="259" t="n"/>
      <c r="FR77" s="259" t="n"/>
      <c r="FS77" s="259" t="n"/>
      <c r="FT77" s="259" t="n"/>
      <c r="FU77" s="259" t="n"/>
      <c r="FV77" s="259" t="n"/>
      <c r="FW77" s="259" t="n"/>
      <c r="FX77" s="259" t="n"/>
      <c r="FY77" s="259" t="n"/>
      <c r="FZ77" s="259" t="n"/>
      <c r="GA77" s="259" t="n"/>
      <c r="GB77" s="259" t="n"/>
      <c r="GC77" s="259" t="n"/>
      <c r="GD77" s="259" t="n"/>
      <c r="GE77" s="259" t="n"/>
      <c r="GF77" s="259" t="n"/>
      <c r="GG77" s="259" t="n"/>
      <c r="GH77" s="259" t="n"/>
      <c r="GI77" s="260" t="n">
        <v>44.75</v>
      </c>
      <c r="GJ77" s="261">
        <f>SUM(F77:GI77)</f>
        <v/>
      </c>
      <c r="GK77" s="262">
        <f>E77-GJ77</f>
        <v/>
      </c>
    </row>
    <row r="78" ht="18" customHeight="1">
      <c r="A78" s="137" t="n">
        <v>78</v>
      </c>
      <c r="B78" s="256" t="n">
        <v>44788</v>
      </c>
      <c r="C78" s="139" t="inlineStr">
        <is>
          <t>DHL-D18147474</t>
        </is>
      </c>
      <c r="D78" s="240" t="n">
        <v>44747</v>
      </c>
      <c r="E78" s="257" t="n">
        <v>55</v>
      </c>
      <c r="F78" s="258" t="n"/>
      <c r="G78" s="259" t="n"/>
      <c r="H78" s="259" t="n"/>
      <c r="I78" s="259" t="n"/>
      <c r="J78" s="258" t="n"/>
      <c r="K78" s="259" t="n"/>
      <c r="L78" s="259" t="n"/>
      <c r="M78" s="259" t="n"/>
      <c r="N78" s="259" t="n"/>
      <c r="O78" s="259" t="n"/>
      <c r="P78" s="259" t="n"/>
      <c r="Q78" s="259" t="n"/>
      <c r="R78" s="259" t="n"/>
      <c r="S78" s="259" t="n"/>
      <c r="T78" s="259" t="n"/>
      <c r="U78" s="259" t="n"/>
      <c r="V78" s="259" t="n"/>
      <c r="W78" s="259" t="n"/>
      <c r="X78" s="259" t="n"/>
      <c r="Y78" s="259" t="n"/>
      <c r="Z78" s="259" t="n"/>
      <c r="AA78" s="259" t="n"/>
      <c r="AB78" s="259" t="n"/>
      <c r="AC78" s="259" t="n"/>
      <c r="AD78" s="259" t="n"/>
      <c r="AE78" s="259" t="n"/>
      <c r="AF78" s="259" t="n"/>
      <c r="AG78" s="259" t="n"/>
      <c r="AH78" s="259" t="n"/>
      <c r="AI78" s="259" t="n"/>
      <c r="AJ78" s="259" t="n"/>
      <c r="AK78" s="259" t="n"/>
      <c r="AL78" s="259" t="n"/>
      <c r="AM78" s="259" t="n"/>
      <c r="AN78" s="259" t="n"/>
      <c r="AO78" s="259" t="n"/>
      <c r="AP78" s="259" t="n"/>
      <c r="AQ78" s="259" t="n"/>
      <c r="AR78" s="259" t="n"/>
      <c r="AS78" s="259" t="n"/>
      <c r="AT78" s="259" t="n"/>
      <c r="AU78" s="259" t="n"/>
      <c r="AV78" s="259" t="n"/>
      <c r="AW78" s="259" t="n"/>
      <c r="AX78" s="259" t="n"/>
      <c r="AY78" s="259" t="n"/>
      <c r="AZ78" s="259" t="n"/>
      <c r="BA78" s="259" t="n"/>
      <c r="BB78" s="259" t="n"/>
      <c r="BC78" s="259" t="n"/>
      <c r="BD78" s="259" t="n"/>
      <c r="BE78" s="259" t="n"/>
      <c r="BF78" s="259" t="n"/>
      <c r="BG78" s="259" t="n"/>
      <c r="BH78" s="259" t="n"/>
      <c r="BI78" s="259" t="n"/>
      <c r="BJ78" s="268" t="n"/>
      <c r="BK78" s="259" t="n"/>
      <c r="BL78" s="259" t="n"/>
      <c r="BM78" s="259" t="n"/>
      <c r="BN78" s="259" t="n"/>
      <c r="BO78" s="259" t="n"/>
      <c r="BP78" s="259" t="n"/>
      <c r="BQ78" s="259" t="n"/>
      <c r="BR78" s="259" t="n"/>
      <c r="BS78" s="259" t="n"/>
      <c r="BT78" s="259" t="n"/>
      <c r="BU78" s="259" t="n"/>
      <c r="BV78" s="259" t="n"/>
      <c r="BW78" s="259" t="n"/>
      <c r="BX78" s="259" t="n"/>
      <c r="BY78" s="259" t="n"/>
      <c r="BZ78" s="259" t="n"/>
      <c r="CA78" s="259" t="n"/>
      <c r="CB78" s="259" t="n"/>
      <c r="CC78" s="259" t="n"/>
      <c r="CD78" s="259" t="n"/>
      <c r="CE78" s="259" t="n"/>
      <c r="CF78" s="259" t="n"/>
      <c r="CG78" s="259" t="n"/>
      <c r="CH78" s="259" t="n"/>
      <c r="CI78" s="259" t="n"/>
      <c r="CJ78" s="259" t="n"/>
      <c r="CK78" s="259" t="n"/>
      <c r="CL78" s="259" t="n"/>
      <c r="CM78" s="259" t="n"/>
      <c r="CN78" s="259" t="n"/>
      <c r="CO78" s="259" t="n"/>
      <c r="CP78" s="259" t="n"/>
      <c r="CQ78" s="259" t="n"/>
      <c r="CR78" s="259" t="n"/>
      <c r="CS78" s="259" t="n"/>
      <c r="CT78" s="259" t="n"/>
      <c r="CU78" s="259" t="n"/>
      <c r="CV78" s="259" t="n"/>
      <c r="CW78" s="259" t="n"/>
      <c r="CX78" s="259" t="n"/>
      <c r="CY78" s="259" t="n"/>
      <c r="CZ78" s="259" t="n"/>
      <c r="DA78" s="259" t="n"/>
      <c r="DB78" s="259" t="n"/>
      <c r="DC78" s="259" t="n"/>
      <c r="DD78" s="259" t="n"/>
      <c r="DE78" s="259" t="n"/>
      <c r="DF78" s="259" t="n"/>
      <c r="DG78" s="259" t="n"/>
      <c r="DH78" s="268" t="n"/>
      <c r="DI78" s="259" t="n"/>
      <c r="DJ78" s="268" t="n"/>
      <c r="DK78" s="259" t="n"/>
      <c r="DL78" s="259" t="n"/>
      <c r="DM78" s="259" t="n"/>
      <c r="DN78" s="259" t="n"/>
      <c r="DO78" s="259" t="n"/>
      <c r="DP78" s="259" t="n"/>
      <c r="DQ78" s="259" t="n"/>
      <c r="DR78" s="259" t="n"/>
      <c r="DS78" s="259" t="n"/>
      <c r="DT78" s="259" t="n"/>
      <c r="DU78" s="259" t="n"/>
      <c r="DV78" s="259" t="n"/>
      <c r="DW78" s="259" t="n"/>
      <c r="DX78" s="259" t="n"/>
      <c r="DY78" s="259" t="n"/>
      <c r="DZ78" s="259" t="n"/>
      <c r="EA78" s="259" t="n"/>
      <c r="EB78" s="259" t="n"/>
      <c r="EC78" s="259" t="n"/>
      <c r="ED78" s="259" t="n"/>
      <c r="EE78" s="259" t="n"/>
      <c r="EF78" s="259" t="n"/>
      <c r="EG78" s="259" t="n"/>
      <c r="EH78" s="259" t="n"/>
      <c r="EI78" s="259" t="n"/>
      <c r="EJ78" s="259" t="n"/>
      <c r="EK78" s="259" t="n"/>
      <c r="EL78" s="259" t="n"/>
      <c r="EM78" s="259" t="n"/>
      <c r="EN78" s="259" t="n"/>
      <c r="EO78" s="259" t="n"/>
      <c r="EP78" s="259" t="n"/>
      <c r="EQ78" s="259" t="n"/>
      <c r="ER78" s="259" t="n"/>
      <c r="ES78" s="259" t="n"/>
      <c r="ET78" s="259" t="n"/>
      <c r="EU78" s="259" t="n"/>
      <c r="EV78" s="259" t="n"/>
      <c r="EW78" s="260" t="n">
        <v>55</v>
      </c>
      <c r="EX78" s="259" t="n"/>
      <c r="EY78" s="259" t="n"/>
      <c r="EZ78" s="259" t="n"/>
      <c r="FA78" s="259" t="n"/>
      <c r="FB78" s="259" t="n"/>
      <c r="FC78" s="259" t="n"/>
      <c r="FD78" s="259" t="n"/>
      <c r="FE78" s="259" t="n"/>
      <c r="FF78" s="259" t="n"/>
      <c r="FG78" s="259" t="n"/>
      <c r="FH78" s="259" t="n"/>
      <c r="FI78" s="259" t="n"/>
      <c r="FJ78" s="259" t="n"/>
      <c r="FK78" s="259" t="n"/>
      <c r="FL78" s="259" t="n"/>
      <c r="FM78" s="259" t="n"/>
      <c r="FN78" s="259" t="n"/>
      <c r="FO78" s="259" t="n"/>
      <c r="FP78" s="259" t="n"/>
      <c r="FQ78" s="259" t="n"/>
      <c r="FR78" s="259" t="n"/>
      <c r="FS78" s="259" t="n"/>
      <c r="FT78" s="259" t="n"/>
      <c r="FU78" s="259" t="n"/>
      <c r="FV78" s="259" t="n"/>
      <c r="FW78" s="259" t="n"/>
      <c r="FX78" s="259" t="n"/>
      <c r="FY78" s="259" t="n"/>
      <c r="FZ78" s="259" t="n"/>
      <c r="GA78" s="259" t="n"/>
      <c r="GB78" s="259" t="n"/>
      <c r="GC78" s="259" t="n"/>
      <c r="GD78" s="259" t="n"/>
      <c r="GE78" s="259" t="n"/>
      <c r="GF78" s="259" t="n"/>
      <c r="GG78" s="259" t="n"/>
      <c r="GH78" s="259" t="n"/>
      <c r="GI78" s="259" t="n"/>
      <c r="GJ78" s="261">
        <f>SUM(F78:GI78)</f>
        <v/>
      </c>
      <c r="GK78" s="262">
        <f>E78-GJ78</f>
        <v/>
      </c>
    </row>
    <row r="79" ht="18" customHeight="1">
      <c r="A79" s="137" t="n">
        <v>79</v>
      </c>
      <c r="B79" s="256" t="n">
        <v>44788</v>
      </c>
      <c r="C79" s="139" t="inlineStr">
        <is>
          <t>DHL-D18160800</t>
        </is>
      </c>
      <c r="D79" s="240" t="n">
        <v>44749</v>
      </c>
      <c r="E79" s="257" t="n">
        <v>103.16</v>
      </c>
      <c r="F79" s="258" t="n"/>
      <c r="G79" s="259" t="n"/>
      <c r="H79" s="259" t="n"/>
      <c r="I79" s="259" t="n"/>
      <c r="J79" s="258" t="n"/>
      <c r="K79" s="259" t="n"/>
      <c r="L79" s="259" t="n"/>
      <c r="M79" s="259" t="n"/>
      <c r="N79" s="259" t="n"/>
      <c r="O79" s="259" t="n"/>
      <c r="P79" s="259" t="n"/>
      <c r="Q79" s="259" t="n"/>
      <c r="R79" s="259" t="n"/>
      <c r="S79" s="259" t="n"/>
      <c r="T79" s="259" t="n"/>
      <c r="U79" s="259" t="n"/>
      <c r="V79" s="259" t="n"/>
      <c r="W79" s="259" t="n"/>
      <c r="X79" s="259" t="n"/>
      <c r="Y79" s="259" t="n"/>
      <c r="Z79" s="259" t="n"/>
      <c r="AA79" s="259" t="n"/>
      <c r="AB79" s="259" t="n"/>
      <c r="AC79" s="259" t="n"/>
      <c r="AD79" s="259" t="n"/>
      <c r="AE79" s="259" t="n"/>
      <c r="AF79" s="259" t="n"/>
      <c r="AG79" s="259" t="n"/>
      <c r="AH79" s="259" t="n"/>
      <c r="AI79" s="259" t="n"/>
      <c r="AJ79" s="259" t="n"/>
      <c r="AK79" s="259" t="n"/>
      <c r="AL79" s="259" t="n"/>
      <c r="AM79" s="259" t="n"/>
      <c r="AN79" s="259" t="n"/>
      <c r="AO79" s="259" t="n"/>
      <c r="AP79" s="259" t="n"/>
      <c r="AQ79" s="259" t="n"/>
      <c r="AR79" s="259" t="n"/>
      <c r="AS79" s="259" t="n"/>
      <c r="AT79" s="259" t="n"/>
      <c r="AU79" s="259" t="n"/>
      <c r="AV79" s="259" t="n"/>
      <c r="AW79" s="259" t="n"/>
      <c r="AX79" s="259" t="n"/>
      <c r="AY79" s="259" t="n"/>
      <c r="AZ79" s="259" t="n"/>
      <c r="BA79" s="259" t="n"/>
      <c r="BB79" s="259" t="n"/>
      <c r="BC79" s="259" t="n"/>
      <c r="BD79" s="259" t="n"/>
      <c r="BE79" s="259" t="n"/>
      <c r="BF79" s="259" t="n"/>
      <c r="BG79" s="259" t="n"/>
      <c r="BH79" s="259" t="n"/>
      <c r="BI79" s="259" t="n"/>
      <c r="BJ79" s="268" t="n"/>
      <c r="BK79" s="259" t="n"/>
      <c r="BL79" s="259" t="n"/>
      <c r="BM79" s="259" t="n"/>
      <c r="BN79" s="259" t="n"/>
      <c r="BO79" s="259" t="n"/>
      <c r="BP79" s="259" t="n"/>
      <c r="BQ79" s="259" t="n"/>
      <c r="BR79" s="259" t="n"/>
      <c r="BS79" s="259" t="n"/>
      <c r="BT79" s="259" t="n"/>
      <c r="BU79" s="259" t="n"/>
      <c r="BV79" s="259" t="n"/>
      <c r="BW79" s="259" t="n"/>
      <c r="BX79" s="259" t="n"/>
      <c r="BY79" s="259" t="n"/>
      <c r="BZ79" s="259" t="n"/>
      <c r="CA79" s="259" t="n"/>
      <c r="CB79" s="259" t="n"/>
      <c r="CC79" s="259" t="n"/>
      <c r="CD79" s="259" t="n"/>
      <c r="CE79" s="259" t="n"/>
      <c r="CF79" s="259" t="n"/>
      <c r="CG79" s="259" t="n"/>
      <c r="CH79" s="259" t="n"/>
      <c r="CI79" s="259" t="n"/>
      <c r="CJ79" s="259" t="n"/>
      <c r="CK79" s="259" t="n"/>
      <c r="CL79" s="259" t="n"/>
      <c r="CM79" s="259" t="n"/>
      <c r="CN79" s="259" t="n"/>
      <c r="CO79" s="259" t="n"/>
      <c r="CP79" s="259" t="n"/>
      <c r="CQ79" s="259" t="n"/>
      <c r="CR79" s="259" t="n"/>
      <c r="CS79" s="259" t="n"/>
      <c r="CT79" s="259" t="n"/>
      <c r="CU79" s="259" t="n"/>
      <c r="CV79" s="259" t="n"/>
      <c r="CW79" s="259" t="n"/>
      <c r="CX79" s="259" t="n"/>
      <c r="CY79" s="259" t="n"/>
      <c r="CZ79" s="259" t="n"/>
      <c r="DA79" s="259" t="n"/>
      <c r="DB79" s="259" t="n"/>
      <c r="DC79" s="259" t="n"/>
      <c r="DD79" s="259" t="n"/>
      <c r="DE79" s="259" t="n"/>
      <c r="DF79" s="259" t="n"/>
      <c r="DG79" s="259" t="n"/>
      <c r="DH79" s="268" t="n"/>
      <c r="DI79" s="259" t="n"/>
      <c r="DJ79" s="268" t="n"/>
      <c r="DK79" s="259" t="n"/>
      <c r="DL79" s="259" t="n"/>
      <c r="DM79" s="259" t="n"/>
      <c r="DN79" s="259" t="n"/>
      <c r="DO79" s="259" t="n"/>
      <c r="DP79" s="259" t="n"/>
      <c r="DQ79" s="259" t="n"/>
      <c r="DR79" s="259" t="n"/>
      <c r="DS79" s="259" t="n"/>
      <c r="DT79" s="259" t="n"/>
      <c r="DU79" s="259" t="n"/>
      <c r="DV79" s="259" t="n"/>
      <c r="DW79" s="259" t="n"/>
      <c r="DX79" s="259" t="n"/>
      <c r="DY79" s="259" t="n"/>
      <c r="DZ79" s="259" t="n"/>
      <c r="EA79" s="259" t="n"/>
      <c r="EB79" s="259" t="n"/>
      <c r="EC79" s="259" t="n"/>
      <c r="ED79" s="259" t="n"/>
      <c r="EE79" s="259" t="n"/>
      <c r="EF79" s="259" t="n"/>
      <c r="EG79" s="259" t="n"/>
      <c r="EH79" s="259" t="n"/>
      <c r="EI79" s="259" t="n"/>
      <c r="EJ79" s="259" t="n"/>
      <c r="EK79" s="259" t="n"/>
      <c r="EL79" s="259" t="n"/>
      <c r="EM79" s="259" t="n"/>
      <c r="EN79" s="259" t="n"/>
      <c r="EO79" s="259" t="n"/>
      <c r="EP79" s="259" t="n"/>
      <c r="EQ79" s="259" t="n"/>
      <c r="ER79" s="259" t="n"/>
      <c r="ES79" s="259" t="n"/>
      <c r="ET79" s="259" t="n"/>
      <c r="EU79" s="259" t="n"/>
      <c r="EV79" s="260" t="n">
        <v>103.16</v>
      </c>
      <c r="EW79" s="259" t="n"/>
      <c r="EX79" s="259" t="n"/>
      <c r="EY79" s="259" t="n"/>
      <c r="EZ79" s="259" t="n"/>
      <c r="FA79" s="259" t="n"/>
      <c r="FB79" s="259" t="n"/>
      <c r="FC79" s="259" t="n"/>
      <c r="FD79" s="259" t="n"/>
      <c r="FE79" s="259" t="n"/>
      <c r="FF79" s="259" t="n"/>
      <c r="FG79" s="259" t="n"/>
      <c r="FH79" s="259" t="n"/>
      <c r="FI79" s="259" t="n"/>
      <c r="FJ79" s="259" t="n"/>
      <c r="FK79" s="259" t="n"/>
      <c r="FL79" s="259" t="n"/>
      <c r="FM79" s="259" t="n"/>
      <c r="FN79" s="259" t="n"/>
      <c r="FO79" s="259" t="n"/>
      <c r="FP79" s="259" t="n"/>
      <c r="FQ79" s="259" t="n"/>
      <c r="FR79" s="259" t="n"/>
      <c r="FS79" s="259" t="n"/>
      <c r="FT79" s="259" t="n"/>
      <c r="FU79" s="259" t="n"/>
      <c r="FV79" s="259" t="n"/>
      <c r="FW79" s="259" t="n"/>
      <c r="FX79" s="259" t="n"/>
      <c r="FY79" s="259" t="n"/>
      <c r="FZ79" s="259" t="n"/>
      <c r="GA79" s="259" t="n"/>
      <c r="GB79" s="259" t="n"/>
      <c r="GC79" s="259" t="n"/>
      <c r="GD79" s="259" t="n"/>
      <c r="GE79" s="259" t="n"/>
      <c r="GF79" s="259" t="n"/>
      <c r="GG79" s="259" t="n"/>
      <c r="GH79" s="259" t="n"/>
      <c r="GI79" s="259" t="n"/>
      <c r="GJ79" s="261">
        <f>SUM(F79:GI79)</f>
        <v/>
      </c>
      <c r="GK79" s="262">
        <f>E79-GJ79</f>
        <v/>
      </c>
    </row>
    <row r="80" ht="18" customHeight="1">
      <c r="A80" s="137" t="n">
        <v>80</v>
      </c>
      <c r="B80" s="256" t="n">
        <v>44788</v>
      </c>
      <c r="C80" s="139" t="inlineStr">
        <is>
          <t>DHL-D18172675</t>
        </is>
      </c>
      <c r="D80" s="240" t="n">
        <v>44750</v>
      </c>
      <c r="E80" s="257" t="n">
        <v>55</v>
      </c>
      <c r="F80" s="258" t="n"/>
      <c r="G80" s="259" t="n"/>
      <c r="H80" s="259" t="n"/>
      <c r="I80" s="259" t="n"/>
      <c r="J80" s="258" t="n"/>
      <c r="K80" s="259" t="n"/>
      <c r="L80" s="259" t="n"/>
      <c r="M80" s="259" t="n"/>
      <c r="N80" s="259" t="n"/>
      <c r="O80" s="259" t="n"/>
      <c r="P80" s="259" t="n"/>
      <c r="Q80" s="259" t="n"/>
      <c r="R80" s="259" t="n"/>
      <c r="S80" s="259" t="n"/>
      <c r="T80" s="259" t="n"/>
      <c r="U80" s="259" t="n"/>
      <c r="V80" s="259" t="n"/>
      <c r="W80" s="259" t="n"/>
      <c r="X80" s="259" t="n"/>
      <c r="Y80" s="259" t="n"/>
      <c r="Z80" s="259" t="n"/>
      <c r="AA80" s="259" t="n"/>
      <c r="AB80" s="259" t="n"/>
      <c r="AC80" s="259" t="n"/>
      <c r="AD80" s="259" t="n"/>
      <c r="AE80" s="259" t="n"/>
      <c r="AF80" s="259" t="n"/>
      <c r="AG80" s="259" t="n"/>
      <c r="AH80" s="259" t="n"/>
      <c r="AI80" s="259" t="n"/>
      <c r="AJ80" s="259" t="n"/>
      <c r="AK80" s="259" t="n"/>
      <c r="AL80" s="259" t="n"/>
      <c r="AM80" s="259" t="n"/>
      <c r="AN80" s="259" t="n"/>
      <c r="AO80" s="259" t="n"/>
      <c r="AP80" s="259" t="n"/>
      <c r="AQ80" s="259" t="n"/>
      <c r="AR80" s="259" t="n"/>
      <c r="AS80" s="259" t="n"/>
      <c r="AT80" s="259" t="n"/>
      <c r="AU80" s="259" t="n"/>
      <c r="AV80" s="259" t="n"/>
      <c r="AW80" s="259" t="n"/>
      <c r="AX80" s="259" t="n"/>
      <c r="AY80" s="259" t="n"/>
      <c r="AZ80" s="259" t="n"/>
      <c r="BA80" s="259" t="n"/>
      <c r="BB80" s="259" t="n"/>
      <c r="BC80" s="259" t="n"/>
      <c r="BD80" s="259" t="n"/>
      <c r="BE80" s="259" t="n"/>
      <c r="BF80" s="259" t="n"/>
      <c r="BG80" s="259" t="n"/>
      <c r="BH80" s="259" t="n"/>
      <c r="BI80" s="259" t="n"/>
      <c r="BJ80" s="268" t="n"/>
      <c r="BK80" s="259" t="n"/>
      <c r="BL80" s="259" t="n"/>
      <c r="BM80" s="259" t="n"/>
      <c r="BN80" s="259" t="n"/>
      <c r="BO80" s="259" t="n"/>
      <c r="BP80" s="259" t="n"/>
      <c r="BQ80" s="259" t="n"/>
      <c r="BR80" s="259" t="n"/>
      <c r="BS80" s="259" t="n"/>
      <c r="BT80" s="259" t="n"/>
      <c r="BU80" s="259" t="n"/>
      <c r="BV80" s="259" t="n"/>
      <c r="BW80" s="259" t="n"/>
      <c r="BX80" s="259" t="n"/>
      <c r="BY80" s="259" t="n"/>
      <c r="BZ80" s="259" t="n"/>
      <c r="CA80" s="259" t="n"/>
      <c r="CB80" s="259" t="n"/>
      <c r="CC80" s="259" t="n"/>
      <c r="CD80" s="259" t="n"/>
      <c r="CE80" s="259" t="n"/>
      <c r="CF80" s="259" t="n"/>
      <c r="CG80" s="259" t="n"/>
      <c r="CH80" s="259" t="n"/>
      <c r="CI80" s="259" t="n"/>
      <c r="CJ80" s="259" t="n"/>
      <c r="CK80" s="259" t="n"/>
      <c r="CL80" s="259" t="n"/>
      <c r="CM80" s="259" t="n"/>
      <c r="CN80" s="259" t="n"/>
      <c r="CO80" s="259" t="n"/>
      <c r="CP80" s="259" t="n"/>
      <c r="CQ80" s="259" t="n"/>
      <c r="CR80" s="259" t="n"/>
      <c r="CS80" s="259" t="n"/>
      <c r="CT80" s="259" t="n"/>
      <c r="CU80" s="259" t="n"/>
      <c r="CV80" s="259" t="n"/>
      <c r="CW80" s="259" t="n"/>
      <c r="CX80" s="259" t="n"/>
      <c r="CY80" s="259" t="n"/>
      <c r="CZ80" s="259" t="n"/>
      <c r="DA80" s="259" t="n"/>
      <c r="DB80" s="259" t="n"/>
      <c r="DC80" s="259" t="n"/>
      <c r="DD80" s="259" t="n"/>
      <c r="DE80" s="259" t="n"/>
      <c r="DF80" s="259" t="n"/>
      <c r="DG80" s="259" t="n"/>
      <c r="DH80" s="268" t="n"/>
      <c r="DI80" s="259" t="n"/>
      <c r="DJ80" s="268" t="n"/>
      <c r="DK80" s="259" t="n"/>
      <c r="DL80" s="259" t="n"/>
      <c r="DM80" s="259" t="n"/>
      <c r="DN80" s="259" t="n"/>
      <c r="DO80" s="259" t="n"/>
      <c r="DP80" s="259" t="n"/>
      <c r="DQ80" s="259" t="n"/>
      <c r="DR80" s="259" t="n"/>
      <c r="DS80" s="259" t="n"/>
      <c r="DT80" s="259" t="n"/>
      <c r="DU80" s="259" t="n"/>
      <c r="DV80" s="259" t="n"/>
      <c r="DW80" s="259" t="n"/>
      <c r="DX80" s="259" t="n"/>
      <c r="DY80" s="259" t="n"/>
      <c r="DZ80" s="259" t="n"/>
      <c r="EA80" s="259" t="n"/>
      <c r="EB80" s="259" t="n"/>
      <c r="EC80" s="259" t="n"/>
      <c r="ED80" s="259" t="n"/>
      <c r="EE80" s="259" t="n"/>
      <c r="EF80" s="259" t="n"/>
      <c r="EG80" s="259" t="n"/>
      <c r="EH80" s="259" t="n"/>
      <c r="EI80" s="259" t="n"/>
      <c r="EJ80" s="259" t="n"/>
      <c r="EK80" s="259" t="n"/>
      <c r="EL80" s="259" t="n"/>
      <c r="EM80" s="259" t="n"/>
      <c r="EN80" s="259" t="n"/>
      <c r="EO80" s="259" t="n"/>
      <c r="EP80" s="259" t="n"/>
      <c r="EQ80" s="259" t="n"/>
      <c r="ER80" s="259" t="n"/>
      <c r="ES80" s="259" t="n"/>
      <c r="ET80" s="259" t="n"/>
      <c r="EU80" s="259" t="n"/>
      <c r="EV80" s="260" t="n">
        <v>55</v>
      </c>
      <c r="EW80" s="259" t="n"/>
      <c r="EX80" s="259" t="n"/>
      <c r="EY80" s="259" t="n"/>
      <c r="EZ80" s="259" t="n"/>
      <c r="FA80" s="259" t="n"/>
      <c r="FB80" s="259" t="n"/>
      <c r="FC80" s="259" t="n"/>
      <c r="FD80" s="259" t="n"/>
      <c r="FE80" s="259" t="n"/>
      <c r="FF80" s="259" t="n"/>
      <c r="FG80" s="259" t="n"/>
      <c r="FH80" s="259" t="n"/>
      <c r="FI80" s="259" t="n"/>
      <c r="FJ80" s="259" t="n"/>
      <c r="FK80" s="259" t="n"/>
      <c r="FL80" s="259" t="n"/>
      <c r="FM80" s="259" t="n"/>
      <c r="FN80" s="259" t="n"/>
      <c r="FO80" s="259" t="n"/>
      <c r="FP80" s="259" t="n"/>
      <c r="FQ80" s="259" t="n"/>
      <c r="FR80" s="259" t="n"/>
      <c r="FS80" s="259" t="n"/>
      <c r="FT80" s="259" t="n"/>
      <c r="FU80" s="259" t="n"/>
      <c r="FV80" s="259" t="n"/>
      <c r="FW80" s="259" t="n"/>
      <c r="FX80" s="259" t="n"/>
      <c r="FY80" s="259" t="n"/>
      <c r="FZ80" s="259" t="n"/>
      <c r="GA80" s="259" t="n"/>
      <c r="GB80" s="259" t="n"/>
      <c r="GC80" s="259" t="n"/>
      <c r="GD80" s="259" t="n"/>
      <c r="GE80" s="259" t="n"/>
      <c r="GF80" s="259" t="n"/>
      <c r="GG80" s="259" t="n"/>
      <c r="GH80" s="259" t="n"/>
      <c r="GI80" s="259" t="n"/>
      <c r="GJ80" s="261">
        <f>SUM(F80:GI80)</f>
        <v/>
      </c>
      <c r="GK80" s="262">
        <f>E80-GJ80</f>
        <v/>
      </c>
    </row>
    <row r="81" ht="18" customHeight="1">
      <c r="A81" s="137" t="n">
        <v>81</v>
      </c>
      <c r="B81" s="256" t="n">
        <v>44788</v>
      </c>
      <c r="C81" s="139" t="inlineStr">
        <is>
          <t>DHL-D18216149</t>
        </is>
      </c>
      <c r="D81" s="240" t="n">
        <v>44762</v>
      </c>
      <c r="E81" s="257" t="n">
        <v>819.75</v>
      </c>
      <c r="F81" s="258" t="n"/>
      <c r="G81" s="259" t="n"/>
      <c r="H81" s="259" t="n"/>
      <c r="I81" s="259" t="n"/>
      <c r="J81" s="258" t="n"/>
      <c r="K81" s="259" t="n"/>
      <c r="L81" s="259" t="n"/>
      <c r="M81" s="259" t="n"/>
      <c r="N81" s="259" t="n"/>
      <c r="O81" s="259" t="n"/>
      <c r="P81" s="259" t="n"/>
      <c r="Q81" s="259" t="n"/>
      <c r="R81" s="259" t="n"/>
      <c r="S81" s="259" t="n"/>
      <c r="T81" s="259" t="n"/>
      <c r="U81" s="259" t="n"/>
      <c r="V81" s="259" t="n"/>
      <c r="W81" s="259" t="n"/>
      <c r="X81" s="259" t="n"/>
      <c r="Y81" s="259" t="n"/>
      <c r="Z81" s="259" t="n"/>
      <c r="AA81" s="259" t="n"/>
      <c r="AB81" s="259" t="n"/>
      <c r="AC81" s="259" t="n"/>
      <c r="AD81" s="259" t="n"/>
      <c r="AE81" s="259" t="n"/>
      <c r="AF81" s="259" t="n"/>
      <c r="AG81" s="259" t="n"/>
      <c r="AH81" s="259" t="n"/>
      <c r="AI81" s="259" t="n"/>
      <c r="AJ81" s="259" t="n"/>
      <c r="AK81" s="259" t="n"/>
      <c r="AL81" s="259" t="n"/>
      <c r="AM81" s="259" t="n"/>
      <c r="AN81" s="259" t="n"/>
      <c r="AO81" s="259" t="n"/>
      <c r="AP81" s="259" t="n"/>
      <c r="AQ81" s="259" t="n"/>
      <c r="AR81" s="259" t="n"/>
      <c r="AS81" s="259" t="n"/>
      <c r="AT81" s="259" t="n"/>
      <c r="AU81" s="259" t="n"/>
      <c r="AV81" s="260" t="n">
        <v>819.75</v>
      </c>
      <c r="AW81" s="259" t="n"/>
      <c r="AX81" s="259" t="n"/>
      <c r="AY81" s="259" t="n"/>
      <c r="AZ81" s="259" t="n"/>
      <c r="BA81" s="259" t="n"/>
      <c r="BB81" s="259" t="n"/>
      <c r="BC81" s="259" t="n"/>
      <c r="BD81" s="259" t="n"/>
      <c r="BE81" s="259" t="n"/>
      <c r="BF81" s="259" t="n"/>
      <c r="BG81" s="259" t="n"/>
      <c r="BH81" s="259" t="n"/>
      <c r="BI81" s="259" t="n"/>
      <c r="BJ81" s="268" t="n"/>
      <c r="BK81" s="259" t="n"/>
      <c r="BL81" s="259" t="n"/>
      <c r="BM81" s="259" t="n"/>
      <c r="BN81" s="259" t="n"/>
      <c r="BO81" s="259" t="n"/>
      <c r="BP81" s="259" t="n"/>
      <c r="BQ81" s="259" t="n"/>
      <c r="BR81" s="259" t="n"/>
      <c r="BS81" s="259" t="n"/>
      <c r="BT81" s="259" t="n"/>
      <c r="BU81" s="259" t="n"/>
      <c r="BV81" s="259" t="n"/>
      <c r="BW81" s="259" t="n"/>
      <c r="BX81" s="259" t="n"/>
      <c r="BY81" s="259" t="n"/>
      <c r="BZ81" s="259" t="n"/>
      <c r="CA81" s="259" t="n"/>
      <c r="CB81" s="259" t="n"/>
      <c r="CC81" s="259" t="n"/>
      <c r="CD81" s="259" t="n"/>
      <c r="CE81" s="259" t="n"/>
      <c r="CF81" s="259" t="n"/>
      <c r="CG81" s="259" t="n"/>
      <c r="CH81" s="259" t="n"/>
      <c r="CI81" s="259" t="n"/>
      <c r="CJ81" s="259" t="n"/>
      <c r="CK81" s="259" t="n"/>
      <c r="CL81" s="259" t="n"/>
      <c r="CM81" s="259" t="n"/>
      <c r="CN81" s="259" t="n"/>
      <c r="CO81" s="259" t="n"/>
      <c r="CP81" s="259" t="n"/>
      <c r="CQ81" s="259" t="n"/>
      <c r="CR81" s="259" t="n"/>
      <c r="CS81" s="259" t="n"/>
      <c r="CT81" s="259" t="n"/>
      <c r="CU81" s="259" t="n"/>
      <c r="CV81" s="259" t="n"/>
      <c r="CW81" s="259" t="n"/>
      <c r="CX81" s="259" t="n"/>
      <c r="CY81" s="259" t="n"/>
      <c r="CZ81" s="259" t="n"/>
      <c r="DA81" s="259" t="n"/>
      <c r="DB81" s="259" t="n"/>
      <c r="DC81" s="259" t="n"/>
      <c r="DD81" s="259" t="n"/>
      <c r="DE81" s="259" t="n"/>
      <c r="DF81" s="259" t="n"/>
      <c r="DG81" s="259" t="n"/>
      <c r="DH81" s="268" t="n"/>
      <c r="DI81" s="259" t="n"/>
      <c r="DJ81" s="268" t="n"/>
      <c r="DK81" s="259" t="n"/>
      <c r="DL81" s="259" t="n"/>
      <c r="DM81" s="259" t="n"/>
      <c r="DN81" s="259" t="n"/>
      <c r="DO81" s="259" t="n"/>
      <c r="DP81" s="259" t="n"/>
      <c r="DQ81" s="259" t="n"/>
      <c r="DR81" s="259" t="n"/>
      <c r="DS81" s="259" t="n"/>
      <c r="DT81" s="259" t="n"/>
      <c r="DU81" s="259" t="n"/>
      <c r="DV81" s="259" t="n"/>
      <c r="DW81" s="259" t="n"/>
      <c r="DX81" s="259" t="n"/>
      <c r="DY81" s="259" t="n"/>
      <c r="DZ81" s="259" t="n"/>
      <c r="EA81" s="259" t="n"/>
      <c r="EB81" s="259" t="n"/>
      <c r="EC81" s="259" t="n"/>
      <c r="ED81" s="259" t="n"/>
      <c r="EE81" s="259" t="n"/>
      <c r="EF81" s="259" t="n"/>
      <c r="EG81" s="259" t="n"/>
      <c r="EH81" s="259" t="n"/>
      <c r="EI81" s="259" t="n"/>
      <c r="EJ81" s="259" t="n"/>
      <c r="EK81" s="259" t="n"/>
      <c r="EL81" s="259" t="n"/>
      <c r="EM81" s="259" t="n"/>
      <c r="EN81" s="259" t="n"/>
      <c r="EO81" s="259" t="n"/>
      <c r="EP81" s="259" t="n"/>
      <c r="EQ81" s="259" t="n"/>
      <c r="ER81" s="259" t="n"/>
      <c r="ES81" s="259" t="n"/>
      <c r="ET81" s="259" t="n"/>
      <c r="EU81" s="259" t="n"/>
      <c r="EV81" s="259" t="n"/>
      <c r="EW81" s="259" t="n"/>
      <c r="EX81" s="259" t="n"/>
      <c r="EY81" s="259" t="n"/>
      <c r="EZ81" s="259" t="n"/>
      <c r="FA81" s="259" t="n"/>
      <c r="FB81" s="259" t="n"/>
      <c r="FC81" s="259" t="n"/>
      <c r="FD81" s="259" t="n"/>
      <c r="FE81" s="259" t="n"/>
      <c r="FF81" s="259" t="n"/>
      <c r="FG81" s="259" t="n"/>
      <c r="FH81" s="259" t="n"/>
      <c r="FI81" s="259" t="n"/>
      <c r="FJ81" s="259" t="n"/>
      <c r="FK81" s="259" t="n"/>
      <c r="FL81" s="259" t="n"/>
      <c r="FM81" s="259" t="n"/>
      <c r="FN81" s="259" t="n"/>
      <c r="FO81" s="259" t="n"/>
      <c r="FP81" s="259" t="n"/>
      <c r="FQ81" s="259" t="n"/>
      <c r="FR81" s="259" t="n"/>
      <c r="FS81" s="259" t="n"/>
      <c r="FT81" s="259" t="n"/>
      <c r="FU81" s="259" t="n"/>
      <c r="FV81" s="259" t="n"/>
      <c r="FW81" s="259" t="n"/>
      <c r="FX81" s="259" t="n"/>
      <c r="FY81" s="259" t="n"/>
      <c r="FZ81" s="259" t="n"/>
      <c r="GA81" s="259" t="n"/>
      <c r="GB81" s="259" t="n"/>
      <c r="GC81" s="259" t="n"/>
      <c r="GD81" s="259" t="n"/>
      <c r="GE81" s="259" t="n"/>
      <c r="GF81" s="259" t="n"/>
      <c r="GG81" s="259" t="n"/>
      <c r="GH81" s="259" t="n"/>
      <c r="GI81" s="259" t="n"/>
      <c r="GJ81" s="261">
        <f>SUM(F81:GI81)</f>
        <v/>
      </c>
      <c r="GK81" s="262">
        <f>E81-GJ81</f>
        <v/>
      </c>
    </row>
    <row r="82" ht="18" customHeight="1">
      <c r="A82" s="137" t="n">
        <v>82</v>
      </c>
      <c r="B82" s="256" t="n">
        <v>44788</v>
      </c>
      <c r="C82" s="139" t="inlineStr">
        <is>
          <t>7-812-68666</t>
        </is>
      </c>
      <c r="D82" s="240" t="n">
        <v>44749</v>
      </c>
      <c r="E82" s="257" t="n">
        <v>1771.36</v>
      </c>
      <c r="F82" s="258" t="n"/>
      <c r="G82" s="259" t="n"/>
      <c r="H82" s="260" t="n">
        <v>26.05</v>
      </c>
      <c r="I82" s="259" t="n"/>
      <c r="J82" s="258" t="n"/>
      <c r="K82" s="259" t="n"/>
      <c r="L82" s="259" t="n"/>
      <c r="M82" s="260" t="n">
        <v>106.32</v>
      </c>
      <c r="N82" s="259" t="n"/>
      <c r="O82" s="260" t="n">
        <v>31.68</v>
      </c>
      <c r="P82" s="259" t="n"/>
      <c r="Q82" s="259" t="n"/>
      <c r="R82" s="260" t="n">
        <v>22.31</v>
      </c>
      <c r="S82" s="259" t="n"/>
      <c r="T82" s="259" t="n"/>
      <c r="U82" s="260" t="n">
        <v>11.6</v>
      </c>
      <c r="V82" s="259" t="n"/>
      <c r="W82" s="259" t="n"/>
      <c r="X82" s="259" t="n"/>
      <c r="Y82" s="259" t="n"/>
      <c r="Z82" s="260" t="n">
        <v>11.58</v>
      </c>
      <c r="AA82" s="259" t="n"/>
      <c r="AB82" s="260" t="n">
        <v>14.05</v>
      </c>
      <c r="AC82" s="259" t="n"/>
      <c r="AD82" s="259" t="n"/>
      <c r="AE82" s="260" t="n">
        <v>121.12</v>
      </c>
      <c r="AF82" s="260" t="n">
        <v>36.91</v>
      </c>
      <c r="AG82" s="259" t="n"/>
      <c r="AH82" s="259" t="n"/>
      <c r="AI82" s="260" t="n">
        <v>11.58</v>
      </c>
      <c r="AJ82" s="260" t="n">
        <v>21.97</v>
      </c>
      <c r="AK82" s="259" t="n"/>
      <c r="AL82" s="259" t="n"/>
      <c r="AM82" s="259" t="n"/>
      <c r="AN82" s="259" t="n"/>
      <c r="AO82" s="259" t="n"/>
      <c r="AP82" s="259" t="n"/>
      <c r="AQ82" s="259" t="n"/>
      <c r="AR82" s="259" t="n"/>
      <c r="AS82" s="259" t="n"/>
      <c r="AT82" s="259" t="n"/>
      <c r="AU82" s="259" t="n"/>
      <c r="AV82" s="259" t="n"/>
      <c r="AW82" s="259" t="n"/>
      <c r="AX82" s="259" t="n"/>
      <c r="AY82" s="259" t="n"/>
      <c r="AZ82" s="259" t="n"/>
      <c r="BA82" s="259" t="n"/>
      <c r="BB82" s="259" t="n"/>
      <c r="BC82" s="259" t="n"/>
      <c r="BD82" s="259" t="n"/>
      <c r="BE82" s="259" t="n"/>
      <c r="BF82" s="260" t="n">
        <v>20.43</v>
      </c>
      <c r="BG82" s="259" t="n"/>
      <c r="BH82" s="259" t="n"/>
      <c r="BI82" s="260" t="n">
        <v>155.62</v>
      </c>
      <c r="BJ82" s="268" t="n"/>
      <c r="BK82" s="259" t="n"/>
      <c r="BL82" s="259" t="n"/>
      <c r="BM82" s="259" t="n"/>
      <c r="BN82" s="259" t="n"/>
      <c r="BO82" s="259" t="n"/>
      <c r="BP82" s="260" t="n">
        <v>24.48</v>
      </c>
      <c r="BQ82" s="259" t="n"/>
      <c r="BR82" s="259" t="n"/>
      <c r="BS82" s="259" t="n"/>
      <c r="BT82" s="259" t="n"/>
      <c r="BU82" s="259" t="n"/>
      <c r="BV82" s="259" t="n"/>
      <c r="BW82" s="259" t="n"/>
      <c r="BX82" s="259" t="n"/>
      <c r="BY82" s="259" t="n"/>
      <c r="BZ82" s="259" t="n"/>
      <c r="CA82" s="259" t="n"/>
      <c r="CB82" s="259" t="n"/>
      <c r="CC82" s="259" t="n"/>
      <c r="CD82" s="259" t="n"/>
      <c r="CE82" s="259" t="n"/>
      <c r="CF82" s="259" t="n"/>
      <c r="CG82" s="259" t="n"/>
      <c r="CH82" s="260" t="n">
        <v>12.06</v>
      </c>
      <c r="CI82" s="259" t="n"/>
      <c r="CJ82" s="259" t="n"/>
      <c r="CK82" s="260" t="n">
        <v>33.71</v>
      </c>
      <c r="CL82" s="259" t="n"/>
      <c r="CM82" s="259" t="n"/>
      <c r="CN82" s="260" t="n">
        <v>13.96</v>
      </c>
      <c r="CO82" s="259" t="n"/>
      <c r="CP82" s="259" t="n"/>
      <c r="CQ82" s="259" t="n"/>
      <c r="CR82" s="259" t="n"/>
      <c r="CS82" s="259" t="n"/>
      <c r="CT82" s="259" t="n"/>
      <c r="CU82" s="259" t="n"/>
      <c r="CV82" s="259" t="n"/>
      <c r="CW82" s="259" t="n"/>
      <c r="CX82" s="259" t="n"/>
      <c r="CY82" s="259" t="n"/>
      <c r="CZ82" s="259" t="n"/>
      <c r="DA82" s="259" t="n"/>
      <c r="DB82" s="259" t="n"/>
      <c r="DC82" s="259" t="n"/>
      <c r="DD82" s="259" t="n"/>
      <c r="DE82" s="260" t="n">
        <v>146.16</v>
      </c>
      <c r="DF82" s="260" t="n">
        <v>127.56</v>
      </c>
      <c r="DG82" s="259" t="n"/>
      <c r="DH82" s="268" t="n"/>
      <c r="DI82" s="259" t="n"/>
      <c r="DJ82" s="268" t="n"/>
      <c r="DK82" s="259" t="n"/>
      <c r="DL82" s="259" t="n"/>
      <c r="DM82" s="259" t="n"/>
      <c r="DN82" s="260" t="n">
        <v>10.72</v>
      </c>
      <c r="DO82" s="259" t="n"/>
      <c r="DP82" s="260" t="n">
        <v>54.89</v>
      </c>
      <c r="DQ82" s="259" t="n"/>
      <c r="DR82" s="260" t="n">
        <v>6.05</v>
      </c>
      <c r="DS82" s="259" t="n"/>
      <c r="DT82" s="259" t="n"/>
      <c r="DU82" s="259" t="n"/>
      <c r="DV82" s="259" t="n"/>
      <c r="DW82" s="259" t="n"/>
      <c r="DX82" s="260" t="n">
        <v>6.33</v>
      </c>
      <c r="DY82" s="259" t="n"/>
      <c r="DZ82" s="259" t="n"/>
      <c r="EA82" s="259" t="n"/>
      <c r="EB82" s="259" t="n"/>
      <c r="EC82" s="259" t="n"/>
      <c r="ED82" s="259" t="n"/>
      <c r="EE82" s="259" t="n"/>
      <c r="EF82" s="259" t="n"/>
      <c r="EG82" s="259" t="n"/>
      <c r="EH82" s="259" t="n"/>
      <c r="EI82" s="259" t="n"/>
      <c r="EJ82" s="259" t="n"/>
      <c r="EK82" s="259" t="n"/>
      <c r="EL82" s="259" t="n"/>
      <c r="EM82" s="259" t="n"/>
      <c r="EN82" s="259" t="n"/>
      <c r="EO82" s="259" t="n"/>
      <c r="EP82" s="260" t="n">
        <v>6.06</v>
      </c>
      <c r="EQ82" s="259" t="n"/>
      <c r="ER82" s="259" t="n"/>
      <c r="ES82" s="259" t="n"/>
      <c r="ET82" s="259" t="n"/>
      <c r="EU82" s="259" t="n"/>
      <c r="EV82" s="259" t="n"/>
      <c r="EW82" s="259" t="n"/>
      <c r="EX82" s="259" t="n"/>
      <c r="EY82" s="260" t="n">
        <v>13.29</v>
      </c>
      <c r="EZ82" s="259" t="n"/>
      <c r="FA82" s="259" t="n"/>
      <c r="FB82" s="259" t="n"/>
      <c r="FC82" s="259" t="n"/>
      <c r="FD82" s="259" t="n"/>
      <c r="FE82" s="259" t="n"/>
      <c r="FF82" s="259" t="n"/>
      <c r="FG82" s="260" t="n">
        <v>19.48</v>
      </c>
      <c r="FH82" s="259" t="n"/>
      <c r="FI82" s="259" t="n"/>
      <c r="FJ82" s="259" t="n"/>
      <c r="FK82" s="260" t="n">
        <v>632.01</v>
      </c>
      <c r="FL82" s="259" t="n"/>
      <c r="FM82" s="259" t="n"/>
      <c r="FN82" s="259" t="n"/>
      <c r="FO82" s="259" t="n"/>
      <c r="FP82" s="259" t="n"/>
      <c r="FQ82" s="259" t="n"/>
      <c r="FR82" s="259" t="n"/>
      <c r="FS82" s="259" t="n"/>
      <c r="FT82" s="260" t="n">
        <v>11.58</v>
      </c>
      <c r="FU82" s="259" t="n"/>
      <c r="FV82" s="259" t="n"/>
      <c r="FW82" s="259" t="n"/>
      <c r="FX82" s="259" t="n"/>
      <c r="FY82" s="259" t="n"/>
      <c r="FZ82" s="259" t="n"/>
      <c r="GA82" s="259" t="n"/>
      <c r="GB82" s="259" t="n"/>
      <c r="GC82" s="259" t="n"/>
      <c r="GD82" s="259" t="n"/>
      <c r="GE82" s="259" t="n"/>
      <c r="GF82" s="259" t="n"/>
      <c r="GG82" s="260" t="n">
        <v>46.32</v>
      </c>
      <c r="GH82" s="259" t="n"/>
      <c r="GI82" s="260" t="n">
        <v>15.48</v>
      </c>
      <c r="GJ82" s="261">
        <f>SUM(F82:GI82)</f>
        <v/>
      </c>
      <c r="GK82" s="262">
        <f>E82-GJ82</f>
        <v/>
      </c>
    </row>
    <row r="83" ht="18" customHeight="1">
      <c r="A83" s="137" t="n">
        <v>83</v>
      </c>
      <c r="B83" s="256" t="n">
        <v>44788</v>
      </c>
      <c r="C83" s="139" t="inlineStr">
        <is>
          <t>2-062-91994</t>
        </is>
      </c>
      <c r="D83" s="240" t="n">
        <v>44750</v>
      </c>
      <c r="E83" s="257" t="n">
        <v>10535.78</v>
      </c>
      <c r="F83" s="258" t="n"/>
      <c r="G83" s="259" t="n"/>
      <c r="H83" s="259" t="n"/>
      <c r="I83" s="259" t="n"/>
      <c r="J83" s="258" t="n"/>
      <c r="K83" s="259" t="n"/>
      <c r="L83" s="259" t="n"/>
      <c r="M83" s="259" t="n"/>
      <c r="N83" s="259" t="n"/>
      <c r="O83" s="260" t="n">
        <v>1421.16</v>
      </c>
      <c r="P83" s="259" t="n"/>
      <c r="Q83" s="260" t="n">
        <v>937.85</v>
      </c>
      <c r="R83" s="259" t="n"/>
      <c r="S83" s="259" t="n"/>
      <c r="T83" s="259" t="n"/>
      <c r="U83" s="259" t="n"/>
      <c r="V83" s="259" t="n"/>
      <c r="W83" s="260" t="n">
        <v>476.69</v>
      </c>
      <c r="X83" s="259" t="n"/>
      <c r="Y83" s="259" t="n"/>
      <c r="Z83" s="259" t="n"/>
      <c r="AA83" s="259" t="n"/>
      <c r="AB83" s="259" t="n"/>
      <c r="AC83" s="259" t="n"/>
      <c r="AD83" s="259" t="n"/>
      <c r="AE83" s="259" t="n"/>
      <c r="AF83" s="260" t="n">
        <v>87.28</v>
      </c>
      <c r="AG83" s="259" t="n"/>
      <c r="AH83" s="259" t="n"/>
      <c r="AI83" s="259" t="n"/>
      <c r="AJ83" s="259" t="n"/>
      <c r="AK83" s="259" t="n"/>
      <c r="AL83" s="259" t="n"/>
      <c r="AM83" s="260" t="n">
        <v>397</v>
      </c>
      <c r="AN83" s="259" t="n"/>
      <c r="AO83" s="259" t="n"/>
      <c r="AP83" s="259" t="n"/>
      <c r="AQ83" s="259" t="n"/>
      <c r="AR83" s="259" t="n"/>
      <c r="AS83" s="259" t="n"/>
      <c r="AT83" s="259" t="n"/>
      <c r="AU83" s="259" t="n"/>
      <c r="AV83" s="260" t="n">
        <v>217.44</v>
      </c>
      <c r="AW83" s="259" t="n"/>
      <c r="AX83" s="259" t="n"/>
      <c r="AY83" s="259" t="n"/>
      <c r="AZ83" s="259" t="n"/>
      <c r="BA83" s="259" t="n"/>
      <c r="BB83" s="259" t="n"/>
      <c r="BC83" s="259" t="n"/>
      <c r="BD83" s="259" t="n"/>
      <c r="BE83" s="259" t="n"/>
      <c r="BF83" s="259" t="n"/>
      <c r="BG83" s="259" t="n"/>
      <c r="BH83" s="259" t="n"/>
      <c r="BI83" s="259" t="n"/>
      <c r="BJ83" s="268" t="n"/>
      <c r="BK83" s="259" t="n"/>
      <c r="BL83" s="259" t="n"/>
      <c r="BM83" s="259" t="n"/>
      <c r="BN83" s="259" t="n"/>
      <c r="BO83" s="259" t="n"/>
      <c r="BP83" s="260" t="n">
        <v>343.17</v>
      </c>
      <c r="BQ83" s="260" t="n">
        <v>287.97</v>
      </c>
      <c r="BR83" s="259" t="n"/>
      <c r="BS83" s="259" t="n"/>
      <c r="BT83" s="259" t="n"/>
      <c r="BU83" s="259" t="n"/>
      <c r="BV83" s="260" t="n">
        <v>196.14</v>
      </c>
      <c r="BW83" s="259" t="n"/>
      <c r="BX83" s="259" t="n"/>
      <c r="BY83" s="259" t="n"/>
      <c r="BZ83" s="259" t="n"/>
      <c r="CA83" s="259" t="n"/>
      <c r="CB83" s="259" t="n"/>
      <c r="CC83" s="259" t="n"/>
      <c r="CD83" s="259" t="n"/>
      <c r="CE83" s="259" t="n"/>
      <c r="CF83" s="259" t="n"/>
      <c r="CG83" s="259" t="n"/>
      <c r="CH83" s="259" t="n"/>
      <c r="CI83" s="259" t="n"/>
      <c r="CJ83" s="259" t="n"/>
      <c r="CK83" s="259" t="n"/>
      <c r="CL83" s="259" t="n"/>
      <c r="CM83" s="259" t="n"/>
      <c r="CN83" s="260" t="n">
        <v>113.69</v>
      </c>
      <c r="CO83" s="259" t="n"/>
      <c r="CP83" s="259" t="n"/>
      <c r="CQ83" s="259" t="n"/>
      <c r="CR83" s="259" t="n"/>
      <c r="CS83" s="259" t="n"/>
      <c r="CT83" s="259" t="n"/>
      <c r="CU83" s="259" t="n"/>
      <c r="CV83" s="259" t="n"/>
      <c r="CW83" s="259" t="n"/>
      <c r="CX83" s="259" t="n"/>
      <c r="CY83" s="259" t="n"/>
      <c r="CZ83" s="259" t="n"/>
      <c r="DA83" s="259" t="n"/>
      <c r="DB83" s="260" t="n">
        <v>228.09</v>
      </c>
      <c r="DC83" s="259" t="n"/>
      <c r="DD83" s="259" t="n"/>
      <c r="DE83" s="260" t="n">
        <v>1171.23</v>
      </c>
      <c r="DF83" s="259" t="n"/>
      <c r="DG83" s="259" t="n"/>
      <c r="DH83" s="268" t="n"/>
      <c r="DI83" s="260" t="n">
        <v>138.05</v>
      </c>
      <c r="DJ83" s="268" t="n"/>
      <c r="DK83" s="259" t="n"/>
      <c r="DL83" s="259" t="n"/>
      <c r="DM83" s="259" t="n"/>
      <c r="DN83" s="260" t="n">
        <v>1571.88</v>
      </c>
      <c r="DO83" s="259" t="n"/>
      <c r="DP83" s="260" t="n">
        <v>168.33</v>
      </c>
      <c r="DQ83" s="260" t="n">
        <v>410.49</v>
      </c>
      <c r="DR83" s="259" t="n"/>
      <c r="DS83" s="259" t="n"/>
      <c r="DT83" s="259" t="n"/>
      <c r="DU83" s="259" t="n"/>
      <c r="DV83" s="259" t="n"/>
      <c r="DW83" s="259" t="n"/>
      <c r="DX83" s="259" t="n"/>
      <c r="DY83" s="259" t="n"/>
      <c r="DZ83" s="260" t="n">
        <v>514.96</v>
      </c>
      <c r="EA83" s="259" t="n"/>
      <c r="EB83" s="259" t="n"/>
      <c r="EC83" s="259" t="n"/>
      <c r="ED83" s="259" t="n"/>
      <c r="EE83" s="259" t="n"/>
      <c r="EF83" s="260" t="n">
        <v>195.83</v>
      </c>
      <c r="EG83" s="259" t="n"/>
      <c r="EH83" s="259" t="n"/>
      <c r="EI83" s="259" t="n"/>
      <c r="EJ83" s="259" t="n"/>
      <c r="EK83" s="259" t="n"/>
      <c r="EL83" s="259" t="n"/>
      <c r="EM83" s="259" t="n"/>
      <c r="EN83" s="259" t="n"/>
      <c r="EO83" s="260" t="n">
        <v>195.83</v>
      </c>
      <c r="EP83" s="260" t="n">
        <v>619.1900000000001</v>
      </c>
      <c r="EQ83" s="259" t="n"/>
      <c r="ER83" s="259" t="n"/>
      <c r="ES83" s="259" t="n"/>
      <c r="ET83" s="259" t="n"/>
      <c r="EU83" s="259" t="n"/>
      <c r="EV83" s="260" t="n">
        <v>219.99</v>
      </c>
      <c r="EW83" s="259" t="n"/>
      <c r="EX83" s="259" t="n"/>
      <c r="EY83" s="259" t="n"/>
      <c r="EZ83" s="259" t="n"/>
      <c r="FA83" s="259" t="n"/>
      <c r="FB83" s="259" t="n"/>
      <c r="FC83" s="259" t="n"/>
      <c r="FD83" s="259" t="n"/>
      <c r="FE83" s="259" t="n"/>
      <c r="FF83" s="259" t="n"/>
      <c r="FG83" s="259" t="n"/>
      <c r="FH83" s="259" t="n"/>
      <c r="FI83" s="259" t="n"/>
      <c r="FJ83" s="260" t="n">
        <v>301.91</v>
      </c>
      <c r="FK83" s="259" t="n"/>
      <c r="FL83" s="259" t="n"/>
      <c r="FM83" s="259" t="n"/>
      <c r="FN83" s="259" t="n"/>
      <c r="FO83" s="259" t="n"/>
      <c r="FP83" s="259" t="n"/>
      <c r="FQ83" s="259" t="n"/>
      <c r="FR83" s="259" t="n"/>
      <c r="FS83" s="259" t="n"/>
      <c r="FT83" s="259" t="n"/>
      <c r="FU83" s="260" t="n">
        <v>196.32</v>
      </c>
      <c r="FV83" s="259" t="n"/>
      <c r="FW83" s="259" t="n"/>
      <c r="FX83" s="259" t="n"/>
      <c r="FY83" s="259" t="n"/>
      <c r="FZ83" s="259" t="n"/>
      <c r="GA83" s="259" t="n"/>
      <c r="GB83" s="260" t="n">
        <v>125.29</v>
      </c>
      <c r="GC83" s="259" t="n"/>
      <c r="GD83" s="259" t="n"/>
      <c r="GE83" s="259" t="n"/>
      <c r="GF83" s="259" t="n"/>
      <c r="GG83" s="259" t="n"/>
      <c r="GH83" s="259" t="n"/>
      <c r="GI83" s="259" t="n"/>
      <c r="GJ83" s="261">
        <f>SUM(F83:GI83)</f>
        <v/>
      </c>
      <c r="GK83" s="262">
        <f>E83-GJ83</f>
        <v/>
      </c>
    </row>
    <row r="84" ht="18" customHeight="1">
      <c r="A84" s="137" t="n">
        <v>84</v>
      </c>
      <c r="B84" s="256" t="n">
        <v>44788</v>
      </c>
      <c r="C84" s="139" t="inlineStr">
        <is>
          <t>2-065-10597</t>
        </is>
      </c>
      <c r="D84" s="240" t="n">
        <v>44757</v>
      </c>
      <c r="E84" s="257" t="n">
        <v>11907.25</v>
      </c>
      <c r="F84" s="258" t="n"/>
      <c r="G84" s="259" t="n"/>
      <c r="H84" s="260" t="n">
        <v>193.75</v>
      </c>
      <c r="I84" s="259" t="n"/>
      <c r="J84" s="258" t="n"/>
      <c r="K84" s="259" t="n"/>
      <c r="L84" s="259" t="n"/>
      <c r="M84" s="259" t="n"/>
      <c r="N84" s="259" t="n"/>
      <c r="O84" s="259" t="n"/>
      <c r="P84" s="259" t="n"/>
      <c r="Q84" s="260" t="n">
        <v>1496.35</v>
      </c>
      <c r="R84" s="260" t="n">
        <v>274.62</v>
      </c>
      <c r="S84" s="259" t="n"/>
      <c r="T84" s="260" t="n">
        <v>281.71</v>
      </c>
      <c r="U84" s="260" t="n">
        <v>293.45</v>
      </c>
      <c r="V84" s="259" t="n"/>
      <c r="W84" s="259" t="n"/>
      <c r="X84" s="259" t="n"/>
      <c r="Y84" s="259" t="n"/>
      <c r="Z84" s="259" t="n"/>
      <c r="AA84" s="259" t="n"/>
      <c r="AB84" s="259" t="n"/>
      <c r="AC84" s="259" t="n"/>
      <c r="AD84" s="259" t="n"/>
      <c r="AE84" s="260" t="n">
        <v>278.09</v>
      </c>
      <c r="AF84" s="259" t="n"/>
      <c r="AG84" s="259" t="n"/>
      <c r="AH84" s="259" t="n"/>
      <c r="AI84" s="259" t="n"/>
      <c r="AJ84" s="260" t="n">
        <v>410.49</v>
      </c>
      <c r="AK84" s="259" t="n"/>
      <c r="AL84" s="259" t="n"/>
      <c r="AM84" s="259" t="n"/>
      <c r="AN84" s="260" t="n">
        <v>140.58</v>
      </c>
      <c r="AO84" s="259" t="n"/>
      <c r="AP84" s="259" t="n"/>
      <c r="AQ84" s="259" t="n"/>
      <c r="AR84" s="259" t="n"/>
      <c r="AS84" s="259" t="n"/>
      <c r="AT84" s="259" t="n"/>
      <c r="AU84" s="259" t="n"/>
      <c r="AV84" s="260" t="n">
        <v>816.4299999999999</v>
      </c>
      <c r="AW84" s="259" t="n"/>
      <c r="AX84" s="259" t="n"/>
      <c r="AY84" s="259" t="n"/>
      <c r="AZ84" s="259" t="n"/>
      <c r="BA84" s="259" t="n"/>
      <c r="BB84" s="259" t="n"/>
      <c r="BC84" s="260" t="n">
        <v>246.86</v>
      </c>
      <c r="BD84" s="259" t="n"/>
      <c r="BE84" s="259" t="n"/>
      <c r="BF84" s="260" t="n">
        <v>342.8</v>
      </c>
      <c r="BG84" s="259" t="n"/>
      <c r="BH84" s="259" t="n"/>
      <c r="BI84" s="259" t="n"/>
      <c r="BJ84" s="272" t="n">
        <v>652.05</v>
      </c>
      <c r="BK84" s="259" t="n"/>
      <c r="BL84" s="259" t="n"/>
      <c r="BM84" s="259" t="n"/>
      <c r="BN84" s="260" t="n">
        <v>185.22</v>
      </c>
      <c r="BO84" s="259" t="n"/>
      <c r="BP84" s="260" t="n">
        <v>357.1</v>
      </c>
      <c r="BQ84" s="260" t="n">
        <v>403.67</v>
      </c>
      <c r="BR84" s="259" t="n"/>
      <c r="BS84" s="259" t="n"/>
      <c r="BT84" s="259" t="n"/>
      <c r="BU84" s="259" t="n"/>
      <c r="BV84" s="260" t="n">
        <v>106.78</v>
      </c>
      <c r="BW84" s="259" t="n"/>
      <c r="BX84" s="259" t="n"/>
      <c r="BY84" s="259" t="n"/>
      <c r="BZ84" s="259" t="n"/>
      <c r="CA84" s="259" t="n"/>
      <c r="CB84" s="259" t="n"/>
      <c r="CC84" s="259" t="n"/>
      <c r="CD84" s="259" t="n"/>
      <c r="CE84" s="259" t="n"/>
      <c r="CF84" s="259" t="n"/>
      <c r="CG84" s="259" t="n"/>
      <c r="CH84" s="259" t="n"/>
      <c r="CI84" s="259" t="n"/>
      <c r="CJ84" s="259" t="n"/>
      <c r="CK84" s="259" t="n"/>
      <c r="CL84" s="259" t="n"/>
      <c r="CM84" s="259" t="n"/>
      <c r="CN84" s="260" t="n">
        <v>521.1</v>
      </c>
      <c r="CO84" s="259" t="n"/>
      <c r="CP84" s="259" t="n"/>
      <c r="CQ84" s="259" t="n"/>
      <c r="CR84" s="259" t="n"/>
      <c r="CS84" s="259" t="n"/>
      <c r="CT84" s="260" t="n">
        <v>661.87</v>
      </c>
      <c r="CU84" s="259" t="n"/>
      <c r="CV84" s="259" t="n"/>
      <c r="CW84" s="259" t="n"/>
      <c r="CX84" s="259" t="n"/>
      <c r="CY84" s="259" t="n"/>
      <c r="CZ84" s="259" t="n"/>
      <c r="DA84" s="259" t="n"/>
      <c r="DB84" s="259" t="n"/>
      <c r="DC84" s="259" t="n"/>
      <c r="DD84" s="259" t="n"/>
      <c r="DE84" s="260" t="n">
        <v>490.81</v>
      </c>
      <c r="DF84" s="259" t="n"/>
      <c r="DG84" s="259" t="n"/>
      <c r="DH84" s="268" t="n"/>
      <c r="DI84" s="259" t="n"/>
      <c r="DJ84" s="268" t="n"/>
      <c r="DK84" s="259" t="n"/>
      <c r="DL84" s="259" t="n"/>
      <c r="DM84" s="259" t="n"/>
      <c r="DN84" s="260" t="n">
        <v>138.27</v>
      </c>
      <c r="DO84" s="260" t="n">
        <v>248.86</v>
      </c>
      <c r="DP84" s="259" t="n"/>
      <c r="DQ84" s="259" t="n"/>
      <c r="DR84" s="259" t="n"/>
      <c r="DS84" s="259" t="n"/>
      <c r="DT84" s="259" t="n"/>
      <c r="DU84" s="259" t="n"/>
      <c r="DV84" s="259" t="n"/>
      <c r="DW84" s="259" t="n"/>
      <c r="DX84" s="260" t="n">
        <v>175.68</v>
      </c>
      <c r="DY84" s="260" t="n">
        <v>560.42</v>
      </c>
      <c r="DZ84" s="259" t="n"/>
      <c r="EA84" s="259" t="n"/>
      <c r="EB84" s="259" t="n"/>
      <c r="EC84" s="259" t="n"/>
      <c r="ED84" s="259" t="n"/>
      <c r="EE84" s="259" t="n"/>
      <c r="EF84" s="259" t="n"/>
      <c r="EG84" s="259" t="n"/>
      <c r="EH84" s="259" t="n"/>
      <c r="EI84" s="259" t="n"/>
      <c r="EJ84" s="259" t="n"/>
      <c r="EK84" s="259" t="n"/>
      <c r="EL84" s="260" t="n">
        <v>340.2</v>
      </c>
      <c r="EM84" s="259" t="n"/>
      <c r="EN84" s="259" t="n"/>
      <c r="EO84" s="260" t="n">
        <v>502.08</v>
      </c>
      <c r="EP84" s="260" t="n">
        <v>393.1</v>
      </c>
      <c r="EQ84" s="259" t="n"/>
      <c r="ER84" s="259" t="n"/>
      <c r="ES84" s="260" t="n">
        <v>166.12</v>
      </c>
      <c r="ET84" s="259" t="n"/>
      <c r="EU84" s="259" t="n"/>
      <c r="EV84" s="259" t="n"/>
      <c r="EW84" s="259" t="n"/>
      <c r="EX84" s="259" t="n"/>
      <c r="EY84" s="259" t="n"/>
      <c r="EZ84" s="259" t="n"/>
      <c r="FA84" s="259" t="n"/>
      <c r="FB84" s="260" t="n">
        <v>223.66</v>
      </c>
      <c r="FC84" s="259" t="n"/>
      <c r="FD84" s="259" t="n"/>
      <c r="FE84" s="259" t="n"/>
      <c r="FF84" s="259" t="n"/>
      <c r="FG84" s="259" t="n"/>
      <c r="FH84" s="259" t="n"/>
      <c r="FI84" s="259" t="n"/>
      <c r="FJ84" s="259" t="n"/>
      <c r="FK84" s="259" t="n"/>
      <c r="FL84" s="259" t="n"/>
      <c r="FM84" s="259" t="n"/>
      <c r="FN84" s="259" t="n"/>
      <c r="FO84" s="259" t="n"/>
      <c r="FP84" s="259" t="n"/>
      <c r="FQ84" s="259" t="n"/>
      <c r="FR84" s="259" t="n"/>
      <c r="FS84" s="259" t="n"/>
      <c r="FT84" s="259" t="n"/>
      <c r="FU84" s="259" t="n"/>
      <c r="FV84" s="260" t="n">
        <v>168.6</v>
      </c>
      <c r="FW84" s="259" t="n"/>
      <c r="FX84" s="259" t="n"/>
      <c r="FY84" s="259" t="n"/>
      <c r="FZ84" s="260" t="n">
        <v>711.05</v>
      </c>
      <c r="GA84" s="259" t="n"/>
      <c r="GB84" s="260" t="n">
        <v>125.48</v>
      </c>
      <c r="GC84" s="259" t="n"/>
      <c r="GD84" s="259" t="n"/>
      <c r="GE84" s="259" t="n"/>
      <c r="GF84" s="259" t="n"/>
      <c r="GG84" s="259" t="n"/>
      <c r="GH84" s="259" t="n"/>
      <c r="GI84" s="259" t="n"/>
      <c r="GJ84" s="261">
        <f>SUM(F84:GI84)</f>
        <v/>
      </c>
      <c r="GK84" s="262">
        <f>E84-GJ84</f>
        <v/>
      </c>
    </row>
    <row r="85" ht="18" customHeight="1">
      <c r="A85" s="137" t="n">
        <v>85</v>
      </c>
      <c r="B85" s="256" t="n">
        <v>44788</v>
      </c>
      <c r="C85" s="139" t="inlineStr">
        <is>
          <t>7-827-32270</t>
        </is>
      </c>
      <c r="D85" s="240" t="n">
        <v>44763</v>
      </c>
      <c r="E85" s="257" t="n">
        <v>1671.76</v>
      </c>
      <c r="F85" s="258" t="n"/>
      <c r="G85" s="259" t="n"/>
      <c r="H85" s="259" t="n"/>
      <c r="I85" s="259" t="n"/>
      <c r="J85" s="258" t="n"/>
      <c r="K85" s="259" t="n"/>
      <c r="L85" s="259" t="n"/>
      <c r="M85" s="260" t="n">
        <v>68.26000000000001</v>
      </c>
      <c r="N85" s="259" t="n"/>
      <c r="O85" s="260" t="n">
        <v>18.37</v>
      </c>
      <c r="P85" s="259" t="n"/>
      <c r="Q85" s="259" t="n"/>
      <c r="R85" s="259" t="n"/>
      <c r="S85" s="259" t="n"/>
      <c r="T85" s="259" t="n"/>
      <c r="U85" s="260" t="n">
        <v>40.6</v>
      </c>
      <c r="V85" s="259" t="n"/>
      <c r="W85" s="259" t="n"/>
      <c r="X85" s="259" t="n"/>
      <c r="Y85" s="259" t="n"/>
      <c r="Z85" s="259" t="n"/>
      <c r="AA85" s="260" t="n">
        <v>55.12</v>
      </c>
      <c r="AB85" s="259" t="n"/>
      <c r="AC85" s="259" t="n"/>
      <c r="AD85" s="259" t="n"/>
      <c r="AE85" s="259" t="n"/>
      <c r="AF85" s="259" t="n"/>
      <c r="AG85" s="259" t="n"/>
      <c r="AH85" s="259" t="n"/>
      <c r="AI85" s="259" t="n"/>
      <c r="AJ85" s="259" t="n"/>
      <c r="AK85" s="259" t="n"/>
      <c r="AL85" s="259" t="n"/>
      <c r="AM85" s="259" t="n"/>
      <c r="AN85" s="259" t="n"/>
      <c r="AO85" s="259" t="n"/>
      <c r="AP85" s="259" t="n"/>
      <c r="AQ85" s="259" t="n"/>
      <c r="AR85" s="259" t="n"/>
      <c r="AS85" s="259" t="n"/>
      <c r="AT85" s="259" t="n"/>
      <c r="AU85" s="259" t="n"/>
      <c r="AV85" s="260" t="n">
        <v>36.16</v>
      </c>
      <c r="AW85" s="259" t="n"/>
      <c r="AX85" s="259" t="n"/>
      <c r="AY85" s="259" t="n"/>
      <c r="AZ85" s="259" t="n"/>
      <c r="BA85" s="259" t="n"/>
      <c r="BB85" s="260" t="n">
        <v>35.11</v>
      </c>
      <c r="BC85" s="259" t="n"/>
      <c r="BD85" s="260" t="n">
        <v>15.35</v>
      </c>
      <c r="BE85" s="259" t="n"/>
      <c r="BF85" s="259" t="n"/>
      <c r="BG85" s="259" t="n"/>
      <c r="BH85" s="260" t="n">
        <v>14.43</v>
      </c>
      <c r="BI85" s="260" t="n">
        <v>116.64</v>
      </c>
      <c r="BJ85" s="268" t="n"/>
      <c r="BK85" s="259" t="n"/>
      <c r="BL85" s="259" t="n"/>
      <c r="BM85" s="259" t="n"/>
      <c r="BN85" s="259" t="n"/>
      <c r="BO85" s="259" t="n"/>
      <c r="BP85" s="259" t="n"/>
      <c r="BQ85" s="259" t="n"/>
      <c r="BR85" s="259" t="n"/>
      <c r="BS85" s="259" t="n"/>
      <c r="BT85" s="259" t="n"/>
      <c r="BU85" s="259" t="n"/>
      <c r="BV85" s="259" t="n"/>
      <c r="BW85" s="259" t="n"/>
      <c r="BX85" s="259" t="n"/>
      <c r="BY85" s="260" t="n">
        <v>17.61</v>
      </c>
      <c r="BZ85" s="259" t="n"/>
      <c r="CA85" s="259" t="n"/>
      <c r="CB85" s="259" t="n"/>
      <c r="CC85" s="260" t="n">
        <v>19.43</v>
      </c>
      <c r="CD85" s="259" t="n"/>
      <c r="CE85" s="259" t="n"/>
      <c r="CF85" s="259" t="n"/>
      <c r="CG85" s="259" t="n"/>
      <c r="CH85" s="259" t="n"/>
      <c r="CI85" s="260" t="n">
        <v>6.01</v>
      </c>
      <c r="CJ85" s="259" t="n"/>
      <c r="CK85" s="259" t="n"/>
      <c r="CL85" s="259" t="n"/>
      <c r="CM85" s="259" t="n"/>
      <c r="CN85" s="260" t="n">
        <v>10.73</v>
      </c>
      <c r="CO85" s="260" t="n">
        <v>11.82</v>
      </c>
      <c r="CP85" s="259" t="n"/>
      <c r="CQ85" s="259" t="n"/>
      <c r="CR85" s="260" t="n">
        <v>21.63</v>
      </c>
      <c r="CS85" s="260" t="n">
        <v>10.12</v>
      </c>
      <c r="CT85" s="259" t="n"/>
      <c r="CU85" s="259" t="n"/>
      <c r="CV85" s="259" t="n"/>
      <c r="CW85" s="259" t="n"/>
      <c r="CX85" s="259" t="n"/>
      <c r="CY85" s="259" t="n"/>
      <c r="CZ85" s="259" t="n"/>
      <c r="DA85" s="259" t="n"/>
      <c r="DB85" s="259" t="n"/>
      <c r="DC85" s="259" t="n"/>
      <c r="DD85" s="260" t="n">
        <v>5.9</v>
      </c>
      <c r="DE85" s="260" t="n">
        <v>90.14</v>
      </c>
      <c r="DF85" s="260" t="n">
        <v>316.29</v>
      </c>
      <c r="DG85" s="259" t="n"/>
      <c r="DH85" s="268" t="n"/>
      <c r="DI85" s="259" t="n"/>
      <c r="DJ85" s="268" t="n"/>
      <c r="DK85" s="259" t="n"/>
      <c r="DL85" s="259" t="n"/>
      <c r="DM85" s="259" t="n"/>
      <c r="DN85" s="260" t="n">
        <v>7.35</v>
      </c>
      <c r="DO85" s="259" t="n"/>
      <c r="DP85" s="260" t="n">
        <v>15.71</v>
      </c>
      <c r="DQ85" s="259" t="n"/>
      <c r="DR85" s="260" t="n">
        <v>98.59999999999999</v>
      </c>
      <c r="DS85" s="259" t="n"/>
      <c r="DT85" s="259" t="n"/>
      <c r="DU85" s="259" t="n"/>
      <c r="DV85" s="259" t="n"/>
      <c r="DW85" s="259" t="n"/>
      <c r="DX85" s="260" t="n">
        <v>6.01</v>
      </c>
      <c r="DY85" s="259" t="n"/>
      <c r="DZ85" s="259" t="n"/>
      <c r="EA85" s="259" t="n"/>
      <c r="EB85" s="259" t="n"/>
      <c r="EC85" s="259" t="n"/>
      <c r="ED85" s="259" t="n"/>
      <c r="EE85" s="259" t="n"/>
      <c r="EF85" s="259" t="n"/>
      <c r="EG85" s="259" t="n"/>
      <c r="EH85" s="259" t="n"/>
      <c r="EI85" s="259" t="n"/>
      <c r="EJ85" s="259" t="n"/>
      <c r="EK85" s="259" t="n"/>
      <c r="EL85" s="259" t="n"/>
      <c r="EM85" s="259" t="n"/>
      <c r="EN85" s="259" t="n"/>
      <c r="EO85" s="259" t="n"/>
      <c r="EP85" s="259" t="n"/>
      <c r="EQ85" s="259" t="n"/>
      <c r="ER85" s="259" t="n"/>
      <c r="ES85" s="259" t="n"/>
      <c r="ET85" s="259" t="n"/>
      <c r="EU85" s="259" t="n"/>
      <c r="EV85" s="260" t="n">
        <v>31.3</v>
      </c>
      <c r="EW85" s="259" t="n"/>
      <c r="EX85" s="259" t="n"/>
      <c r="EY85" s="259" t="n"/>
      <c r="EZ85" s="259" t="n"/>
      <c r="FA85" s="259" t="n"/>
      <c r="FB85" s="260" t="n">
        <v>17.13</v>
      </c>
      <c r="FC85" s="259" t="n"/>
      <c r="FD85" s="259" t="n"/>
      <c r="FE85" s="259" t="n"/>
      <c r="FF85" s="259" t="n"/>
      <c r="FG85" s="259" t="n"/>
      <c r="FH85" s="259" t="n"/>
      <c r="FI85" s="259" t="n"/>
      <c r="FJ85" s="259" t="n"/>
      <c r="FK85" s="260" t="n">
        <v>114.68</v>
      </c>
      <c r="FL85" s="259" t="n"/>
      <c r="FM85" s="259" t="n"/>
      <c r="FN85" s="259" t="n"/>
      <c r="FO85" s="259" t="n"/>
      <c r="FP85" s="259" t="n"/>
      <c r="FQ85" s="259" t="n"/>
      <c r="FR85" s="259" t="n"/>
      <c r="FS85" s="259" t="n"/>
      <c r="FT85" s="259" t="n"/>
      <c r="FU85" s="260" t="n">
        <v>40.36</v>
      </c>
      <c r="FV85" s="259" t="n"/>
      <c r="FW85" s="259" t="n"/>
      <c r="FX85" s="259" t="n"/>
      <c r="FY85" s="260" t="n">
        <v>254.25</v>
      </c>
      <c r="FZ85" s="260" t="n">
        <v>112.78</v>
      </c>
      <c r="GA85" s="259" t="n"/>
      <c r="GB85" s="260" t="n">
        <v>15.99</v>
      </c>
      <c r="GC85" s="259" t="n"/>
      <c r="GD85" s="259" t="n"/>
      <c r="GE85" s="260" t="n">
        <v>11.51</v>
      </c>
      <c r="GF85" s="259" t="n"/>
      <c r="GG85" s="259" t="n"/>
      <c r="GH85" s="259" t="n"/>
      <c r="GI85" s="260" t="n">
        <v>36.37</v>
      </c>
      <c r="GJ85" s="261">
        <f>SUM(F85:GI85)</f>
        <v/>
      </c>
      <c r="GK85" s="262">
        <f>E85-GJ85</f>
        <v/>
      </c>
    </row>
    <row r="86" ht="18" customHeight="1">
      <c r="A86" s="137" t="n">
        <v>86</v>
      </c>
      <c r="B86" s="256" t="n">
        <v>44788</v>
      </c>
      <c r="C86" s="139" t="inlineStr">
        <is>
          <t>2-607-31389</t>
        </is>
      </c>
      <c r="D86" s="240" t="n">
        <v>44764</v>
      </c>
      <c r="E86" s="257" t="n">
        <v>12727.8</v>
      </c>
      <c r="F86" s="258" t="n"/>
      <c r="G86" s="259" t="n"/>
      <c r="H86" s="260" t="n">
        <v>150.77</v>
      </c>
      <c r="I86" s="259" t="n"/>
      <c r="J86" s="258" t="n"/>
      <c r="K86" s="259" t="n"/>
      <c r="L86" s="259" t="n"/>
      <c r="M86" s="259" t="n"/>
      <c r="N86" s="259" t="n"/>
      <c r="O86" s="259" t="n"/>
      <c r="P86" s="259" t="n"/>
      <c r="Q86" s="259" t="n"/>
      <c r="R86" s="259" t="n"/>
      <c r="S86" s="260" t="n">
        <v>238.3</v>
      </c>
      <c r="T86" s="259" t="n"/>
      <c r="U86" s="259" t="n"/>
      <c r="V86" s="259" t="n"/>
      <c r="W86" s="259" t="n"/>
      <c r="X86" s="259" t="n"/>
      <c r="Y86" s="259" t="n"/>
      <c r="Z86" s="259" t="n"/>
      <c r="AA86" s="259" t="n"/>
      <c r="AB86" s="259" t="n"/>
      <c r="AC86" s="259" t="n"/>
      <c r="AD86" s="259" t="n"/>
      <c r="AE86" s="260" t="n">
        <v>122</v>
      </c>
      <c r="AF86" s="259" t="n"/>
      <c r="AG86" s="259" t="n"/>
      <c r="AH86" s="259" t="n"/>
      <c r="AI86" s="259" t="n"/>
      <c r="AJ86" s="259" t="n"/>
      <c r="AK86" s="259" t="n"/>
      <c r="AL86" s="259" t="n"/>
      <c r="AM86" s="259" t="n"/>
      <c r="AN86" s="259" t="n"/>
      <c r="AO86" s="259" t="n"/>
      <c r="AP86" s="259" t="n"/>
      <c r="AQ86" s="259" t="n"/>
      <c r="AR86" s="259" t="n"/>
      <c r="AS86" s="259" t="n"/>
      <c r="AT86" s="260" t="n">
        <v>163.45</v>
      </c>
      <c r="AU86" s="259" t="n"/>
      <c r="AV86" s="259" t="n"/>
      <c r="AW86" s="259" t="n"/>
      <c r="AX86" s="259" t="n"/>
      <c r="AY86" s="259" t="n"/>
      <c r="AZ86" s="259" t="n"/>
      <c r="BA86" s="259" t="n"/>
      <c r="BB86" s="259" t="n"/>
      <c r="BC86" s="260" t="n">
        <v>118.18</v>
      </c>
      <c r="BD86" s="259" t="n"/>
      <c r="BE86" s="260" t="n">
        <v>200.56</v>
      </c>
      <c r="BF86" s="259" t="n"/>
      <c r="BG86" s="260" t="n">
        <v>493.26</v>
      </c>
      <c r="BH86" s="259" t="n"/>
      <c r="BI86" s="259" t="n"/>
      <c r="BJ86" s="272" t="n">
        <v>194.25</v>
      </c>
      <c r="BK86" s="259" t="n"/>
      <c r="BL86" s="259" t="n"/>
      <c r="BM86" s="259" t="n"/>
      <c r="BN86" s="259" t="n"/>
      <c r="BO86" s="259" t="n"/>
      <c r="BP86" s="260" t="n">
        <v>922.86</v>
      </c>
      <c r="BQ86" s="259" t="n"/>
      <c r="BR86" s="259" t="n"/>
      <c r="BS86" s="259" t="n"/>
      <c r="BT86" s="259" t="n"/>
      <c r="BU86" s="259" t="n"/>
      <c r="BV86" s="259" t="n"/>
      <c r="BW86" s="259" t="n"/>
      <c r="BX86" s="260" t="n">
        <v>218.23</v>
      </c>
      <c r="BY86" s="259" t="n"/>
      <c r="BZ86" s="259" t="n"/>
      <c r="CA86" s="259" t="n"/>
      <c r="CB86" s="259" t="n"/>
      <c r="CC86" s="259" t="n"/>
      <c r="CD86" s="259" t="n"/>
      <c r="CE86" s="259" t="n"/>
      <c r="CF86" s="259" t="n"/>
      <c r="CG86" s="259" t="n"/>
      <c r="CH86" s="259" t="n"/>
      <c r="CI86" s="260" t="n">
        <v>86.34</v>
      </c>
      <c r="CJ86" s="259" t="n"/>
      <c r="CK86" s="259" t="n"/>
      <c r="CL86" s="259" t="n"/>
      <c r="CM86" s="259" t="n"/>
      <c r="CN86" s="260" t="n">
        <v>283.27</v>
      </c>
      <c r="CO86" s="260" t="n">
        <v>111.65</v>
      </c>
      <c r="CP86" s="259" t="n"/>
      <c r="CQ86" s="259" t="n"/>
      <c r="CR86" s="259" t="n"/>
      <c r="CS86" s="259" t="n"/>
      <c r="CT86" s="259" t="n"/>
      <c r="CU86" s="259" t="n"/>
      <c r="CV86" s="259" t="n"/>
      <c r="CW86" s="259" t="n"/>
      <c r="CX86" s="259" t="n"/>
      <c r="CY86" s="259" t="n"/>
      <c r="CZ86" s="260" t="n">
        <v>408.2</v>
      </c>
      <c r="DA86" s="259" t="n"/>
      <c r="DB86" s="259" t="n"/>
      <c r="DC86" s="259" t="n"/>
      <c r="DD86" s="259" t="n"/>
      <c r="DE86" s="260" t="n">
        <v>675.02</v>
      </c>
      <c r="DF86" s="259" t="n"/>
      <c r="DG86" s="259" t="n"/>
      <c r="DH86" s="268" t="n"/>
      <c r="DI86" s="260" t="n">
        <v>753.55</v>
      </c>
      <c r="DJ86" s="268" t="n"/>
      <c r="DK86" s="259" t="n"/>
      <c r="DL86" s="259" t="n"/>
      <c r="DM86" s="259" t="n"/>
      <c r="DN86" s="259" t="n"/>
      <c r="DO86" s="259" t="n"/>
      <c r="DP86" s="259" t="n"/>
      <c r="DQ86" s="259" t="n"/>
      <c r="DR86" s="259" t="n"/>
      <c r="DS86" s="259" t="n"/>
      <c r="DT86" s="259" t="n"/>
      <c r="DU86" s="260" t="n">
        <v>224.39</v>
      </c>
      <c r="DV86" s="259" t="n"/>
      <c r="DW86" s="259" t="n"/>
      <c r="DX86" s="259" t="n"/>
      <c r="DY86" s="259" t="n"/>
      <c r="DZ86" s="259" t="n"/>
      <c r="EA86" s="259" t="n"/>
      <c r="EB86" s="259" t="n"/>
      <c r="EC86" s="259" t="n"/>
      <c r="ED86" s="259" t="n"/>
      <c r="EE86" s="259" t="n"/>
      <c r="EF86" s="259" t="n"/>
      <c r="EG86" s="259" t="n"/>
      <c r="EH86" s="260" t="n">
        <v>105.72</v>
      </c>
      <c r="EI86" s="259" t="n"/>
      <c r="EJ86" s="259" t="n"/>
      <c r="EK86" s="259" t="n"/>
      <c r="EL86" s="260" t="n">
        <v>196.14</v>
      </c>
      <c r="EM86" s="259" t="n"/>
      <c r="EN86" s="259" t="n"/>
      <c r="EO86" s="260" t="n">
        <v>292.29</v>
      </c>
      <c r="EP86" s="260" t="n">
        <v>1181.85</v>
      </c>
      <c r="EQ86" s="259" t="n"/>
      <c r="ER86" s="259" t="n"/>
      <c r="ES86" s="259" t="n"/>
      <c r="ET86" s="259" t="n"/>
      <c r="EU86" s="259" t="n"/>
      <c r="EV86" s="259" t="n"/>
      <c r="EW86" s="259" t="n"/>
      <c r="EX86" s="259" t="n"/>
      <c r="EY86" s="259" t="n"/>
      <c r="EZ86" s="259" t="n"/>
      <c r="FA86" s="259" t="n"/>
      <c r="FB86" s="260" t="n">
        <v>1012.31</v>
      </c>
      <c r="FC86" s="259" t="n"/>
      <c r="FD86" s="260" t="n">
        <v>163.45</v>
      </c>
      <c r="FE86" s="259" t="n"/>
      <c r="FF86" s="260" t="n">
        <v>238.3</v>
      </c>
      <c r="FG86" s="259" t="n"/>
      <c r="FH86" s="259" t="n"/>
      <c r="FI86" s="259" t="n"/>
      <c r="FJ86" s="259" t="n"/>
      <c r="FK86" s="259" t="n"/>
      <c r="FL86" s="259" t="n"/>
      <c r="FM86" s="259" t="n"/>
      <c r="FN86" s="259" t="n"/>
      <c r="FO86" s="259" t="n"/>
      <c r="FP86" s="259" t="n"/>
      <c r="FQ86" s="259" t="n"/>
      <c r="FR86" s="259" t="n"/>
      <c r="FS86" s="260" t="n">
        <v>98.5</v>
      </c>
      <c r="FT86" s="259" t="n"/>
      <c r="FU86" s="259" t="n"/>
      <c r="FV86" s="259" t="n"/>
      <c r="FW86" s="259" t="n"/>
      <c r="FX86" s="259" t="n"/>
      <c r="FY86" s="260" t="n">
        <v>1328.41</v>
      </c>
      <c r="FZ86" s="260" t="n">
        <v>2226.76</v>
      </c>
      <c r="GA86" s="259" t="n"/>
      <c r="GB86" s="259" t="n"/>
      <c r="GC86" s="259" t="n"/>
      <c r="GD86" s="259" t="n"/>
      <c r="GE86" s="259" t="n"/>
      <c r="GF86" s="259" t="n"/>
      <c r="GG86" s="260" t="n">
        <v>519.79</v>
      </c>
      <c r="GH86" s="259" t="n"/>
      <c r="GI86" s="259" t="n"/>
      <c r="GJ86" s="261">
        <f>SUM(F86:GI86)</f>
        <v/>
      </c>
      <c r="GK86" s="262">
        <f>E86-GJ86</f>
        <v/>
      </c>
    </row>
    <row r="87" ht="18" customHeight="1">
      <c r="A87" s="137" t="n">
        <v>87</v>
      </c>
      <c r="B87" s="256" t="n">
        <v>44788</v>
      </c>
      <c r="C87" s="139" t="inlineStr">
        <is>
          <t>7-834-28321</t>
        </is>
      </c>
      <c r="D87" s="240" t="n">
        <v>44770</v>
      </c>
      <c r="E87" s="257" t="n">
        <v>1237.11</v>
      </c>
      <c r="F87" s="258" t="n"/>
      <c r="G87" s="259" t="n"/>
      <c r="H87" s="259" t="n"/>
      <c r="I87" s="259" t="n"/>
      <c r="J87" s="258" t="n"/>
      <c r="K87" s="259" t="n"/>
      <c r="L87" s="259" t="n"/>
      <c r="M87" s="259" t="n"/>
      <c r="N87" s="259" t="n"/>
      <c r="O87" s="259" t="n"/>
      <c r="P87" s="259" t="n"/>
      <c r="Q87" s="260" t="n">
        <v>30.71</v>
      </c>
      <c r="R87" s="259" t="n"/>
      <c r="S87" s="260" t="n"/>
      <c r="T87" s="260" t="n">
        <v>33.08</v>
      </c>
      <c r="U87" s="260" t="n">
        <v>92.23</v>
      </c>
      <c r="V87" s="259" t="n"/>
      <c r="W87" s="259" t="n"/>
      <c r="X87" s="259" t="n"/>
      <c r="Y87" s="259" t="n"/>
      <c r="Z87" s="259" t="n"/>
      <c r="AA87" s="260" t="n">
        <v>48.12</v>
      </c>
      <c r="AB87" s="259" t="n"/>
      <c r="AC87" s="259" t="n"/>
      <c r="AD87" s="259" t="n"/>
      <c r="AE87" s="260" t="n">
        <v>59.31</v>
      </c>
      <c r="AF87" s="260" t="n">
        <v>9.99</v>
      </c>
      <c r="AG87" s="259" t="n"/>
      <c r="AH87" s="259" t="n"/>
      <c r="AI87" s="259" t="n"/>
      <c r="AJ87" s="260" t="n">
        <v>14.21</v>
      </c>
      <c r="AK87" s="259" t="n"/>
      <c r="AL87" s="259" t="n"/>
      <c r="AM87" s="259" t="n"/>
      <c r="AN87" s="260" t="n">
        <v>81.76000000000001</v>
      </c>
      <c r="AO87" s="259" t="n"/>
      <c r="AP87" s="259" t="n"/>
      <c r="AQ87" s="259" t="n"/>
      <c r="AR87" s="259" t="n"/>
      <c r="AS87" s="259" t="n"/>
      <c r="AT87" s="260" t="n">
        <v>15.62</v>
      </c>
      <c r="AU87" s="260" t="n">
        <v>40.75</v>
      </c>
      <c r="AV87" s="259" t="n"/>
      <c r="AW87" s="259" t="n"/>
      <c r="AX87" s="259" t="n"/>
      <c r="AY87" s="259" t="n"/>
      <c r="AZ87" s="259" t="n"/>
      <c r="BA87" s="259" t="n"/>
      <c r="BB87" s="260" t="n">
        <v>10.46</v>
      </c>
      <c r="BC87" s="259" t="n"/>
      <c r="BD87" s="259" t="n"/>
      <c r="BE87" s="259" t="n"/>
      <c r="BF87" s="259" t="n"/>
      <c r="BG87" s="259" t="n"/>
      <c r="BH87" s="260" t="n">
        <v>20.02</v>
      </c>
      <c r="BI87" s="260" t="n">
        <v>42.19</v>
      </c>
      <c r="BJ87" s="272" t="n">
        <v>15.09</v>
      </c>
      <c r="BK87" s="259" t="n"/>
      <c r="BL87" s="259" t="n"/>
      <c r="BM87" s="260" t="n">
        <v>28.06</v>
      </c>
      <c r="BN87" s="259" t="n"/>
      <c r="BO87" s="259" t="n"/>
      <c r="BP87" s="259" t="n"/>
      <c r="BQ87" s="259" t="n"/>
      <c r="BR87" s="259" t="n"/>
      <c r="BS87" s="259" t="n"/>
      <c r="BT87" s="259" t="n"/>
      <c r="BU87" s="259" t="n"/>
      <c r="BV87" s="259" t="n"/>
      <c r="BW87" s="259" t="n"/>
      <c r="BX87" s="259" t="n"/>
      <c r="BY87" s="259" t="n"/>
      <c r="BZ87" s="259" t="n"/>
      <c r="CA87" s="259" t="n"/>
      <c r="CB87" s="259" t="n"/>
      <c r="CC87" s="260" t="n">
        <v>128.69</v>
      </c>
      <c r="CD87" s="259" t="n"/>
      <c r="CE87" s="259" t="n"/>
      <c r="CF87" s="259" t="n"/>
      <c r="CG87" s="259" t="n"/>
      <c r="CH87" s="260" t="n">
        <v>11.77</v>
      </c>
      <c r="CI87" s="260" t="n">
        <v>13.7</v>
      </c>
      <c r="CJ87" s="259" t="n"/>
      <c r="CK87" s="260" t="n">
        <v>61.36</v>
      </c>
      <c r="CL87" s="259" t="n"/>
      <c r="CM87" s="259" t="n"/>
      <c r="CN87" s="260" t="n">
        <v>13.7</v>
      </c>
      <c r="CO87" s="259" t="n"/>
      <c r="CP87" s="259" t="n"/>
      <c r="CQ87" s="259" t="n"/>
      <c r="CR87" s="259" t="n"/>
      <c r="CS87" s="259" t="n"/>
      <c r="CT87" s="259" t="n"/>
      <c r="CU87" s="259" t="n"/>
      <c r="CV87" s="259" t="n"/>
      <c r="CW87" s="259" t="n"/>
      <c r="CX87" s="259" t="n"/>
      <c r="CY87" s="259" t="n"/>
      <c r="CZ87" s="259" t="n"/>
      <c r="DA87" s="259" t="n"/>
      <c r="DB87" s="260" t="n">
        <v>32.68</v>
      </c>
      <c r="DC87" s="259" t="n"/>
      <c r="DD87" s="260" t="n">
        <v>13.7</v>
      </c>
      <c r="DE87" s="260" t="n">
        <v>85.84</v>
      </c>
      <c r="DF87" s="260" t="n">
        <v>47.4</v>
      </c>
      <c r="DG87" s="259" t="n"/>
      <c r="DH87" s="268" t="n"/>
      <c r="DI87" s="260" t="n">
        <v>16.97</v>
      </c>
      <c r="DJ87" s="268" t="n"/>
      <c r="DK87" s="259" t="n"/>
      <c r="DL87" s="259" t="n"/>
      <c r="DM87" s="259" t="n"/>
      <c r="DN87" s="259" t="n"/>
      <c r="DO87" s="259" t="n"/>
      <c r="DP87" s="260" t="n">
        <v>15.49</v>
      </c>
      <c r="DQ87" s="259" t="n"/>
      <c r="DR87" s="259" t="n"/>
      <c r="DS87" s="259" t="n"/>
      <c r="DT87" s="259" t="n"/>
      <c r="DU87" s="259" t="n"/>
      <c r="DV87" s="259" t="n"/>
      <c r="DW87" s="259" t="n"/>
      <c r="DX87" s="259" t="n"/>
      <c r="DY87" s="260" t="n">
        <v>8.029999999999999</v>
      </c>
      <c r="DZ87" s="259" t="n"/>
      <c r="EA87" s="259" t="n"/>
      <c r="EB87" s="259" t="n"/>
      <c r="EC87" s="259" t="n"/>
      <c r="ED87" s="259" t="n"/>
      <c r="EE87" s="260" t="n">
        <v>12.93</v>
      </c>
      <c r="EF87" s="259" t="n"/>
      <c r="EG87" s="259" t="n"/>
      <c r="EH87" s="259" t="n"/>
      <c r="EI87" s="259" t="n"/>
      <c r="EJ87" s="259" t="n"/>
      <c r="EK87" s="259" t="n"/>
      <c r="EL87" s="259" t="n"/>
      <c r="EM87" s="259" t="n"/>
      <c r="EN87" s="259" t="n"/>
      <c r="EO87" s="260" t="n">
        <v>28.27</v>
      </c>
      <c r="EP87" s="259" t="n"/>
      <c r="EQ87" s="259" t="n"/>
      <c r="ER87" s="259" t="n"/>
      <c r="ES87" s="259" t="n"/>
      <c r="ET87" s="259" t="n"/>
      <c r="EU87" s="259" t="n"/>
      <c r="EV87" s="260" t="n">
        <v>11.31</v>
      </c>
      <c r="EW87" s="259" t="n"/>
      <c r="EX87" s="259" t="n"/>
      <c r="EY87" s="260" t="n">
        <v>12.98</v>
      </c>
      <c r="EZ87" s="259" t="n"/>
      <c r="FA87" s="260" t="n">
        <v>5.52</v>
      </c>
      <c r="FB87" s="260" t="n">
        <v>34.57</v>
      </c>
      <c r="FC87" s="259" t="n"/>
      <c r="FD87" s="259" t="n"/>
      <c r="FE87" s="259" t="n"/>
      <c r="FF87" s="259" t="n"/>
      <c r="FG87" s="259" t="n"/>
      <c r="FH87" s="259" t="n"/>
      <c r="FI87" s="260" t="n">
        <v>31.2</v>
      </c>
      <c r="FJ87" s="259" t="n"/>
      <c r="FK87" s="260" t="n">
        <v>73.77</v>
      </c>
      <c r="FL87" s="259" t="n"/>
      <c r="FM87" s="259" t="n"/>
      <c r="FN87" s="259" t="n"/>
      <c r="FO87" s="259" t="n"/>
      <c r="FP87" s="259" t="n"/>
      <c r="FQ87" s="259" t="n"/>
      <c r="FR87" s="259" t="n"/>
      <c r="FS87" s="260" t="n">
        <v>8.93</v>
      </c>
      <c r="FT87" s="259" t="n"/>
      <c r="FU87" s="259" t="n"/>
      <c r="FV87" s="259" t="n"/>
      <c r="FW87" s="259" t="n"/>
      <c r="FX87" s="259" t="n"/>
      <c r="FY87" s="259" t="n"/>
      <c r="FZ87" s="260" t="n">
        <v>26.7</v>
      </c>
      <c r="GA87" s="259" t="n"/>
      <c r="GB87" s="259" t="n"/>
      <c r="GC87" s="259" t="n"/>
      <c r="GD87" s="259" t="n"/>
      <c r="GE87" s="259" t="n"/>
      <c r="GF87" s="259" t="n"/>
      <c r="GG87" s="259" t="n"/>
      <c r="GH87" s="259" t="n"/>
      <c r="GI87" s="259" t="n"/>
      <c r="GJ87" s="261">
        <f>SUM(F87:GI87)</f>
        <v/>
      </c>
      <c r="GK87" s="262">
        <f>E87-GJ87</f>
        <v/>
      </c>
    </row>
    <row r="88" ht="18" customHeight="1">
      <c r="A88" s="137" t="n">
        <v>88</v>
      </c>
      <c r="B88" s="256" t="n">
        <v>44788</v>
      </c>
      <c r="C88" s="139" t="inlineStr">
        <is>
          <t>2-069-59837</t>
        </is>
      </c>
      <c r="D88" s="240" t="n">
        <v>44771</v>
      </c>
      <c r="E88" s="257" t="n">
        <v>9872.209999999999</v>
      </c>
      <c r="F88" s="258" t="n"/>
      <c r="G88" s="259" t="n"/>
      <c r="H88" s="259" t="n"/>
      <c r="I88" s="259" t="n"/>
      <c r="J88" s="258" t="n"/>
      <c r="K88" s="259" t="n"/>
      <c r="L88" s="259" t="n"/>
      <c r="M88" s="259" t="n"/>
      <c r="N88" s="259" t="n"/>
      <c r="O88" s="259" t="n"/>
      <c r="P88" s="259" t="n"/>
      <c r="Q88" s="260" t="n">
        <v>279.38</v>
      </c>
      <c r="R88" s="259" t="n"/>
      <c r="S88" s="259" t="n"/>
      <c r="T88" s="259" t="n"/>
      <c r="U88" s="259" t="n"/>
      <c r="V88" s="259" t="n"/>
      <c r="W88" s="259" t="n"/>
      <c r="X88" s="259" t="n"/>
      <c r="Y88" s="259" t="n"/>
      <c r="Z88" s="259" t="n"/>
      <c r="AA88" s="259" t="n"/>
      <c r="AB88" s="259" t="n"/>
      <c r="AC88" s="259" t="n"/>
      <c r="AD88" s="259" t="n"/>
      <c r="AE88" s="260" t="n">
        <v>115.68</v>
      </c>
      <c r="AF88" s="259" t="n"/>
      <c r="AG88" s="259" t="n"/>
      <c r="AH88" s="259" t="n"/>
      <c r="AI88" s="259" t="n"/>
      <c r="AJ88" s="259" t="n"/>
      <c r="AK88" s="259" t="n"/>
      <c r="AL88" s="260" t="n">
        <v>153.02</v>
      </c>
      <c r="AM88" s="259" t="n"/>
      <c r="AN88" s="260" t="n">
        <v>204.85</v>
      </c>
      <c r="AO88" s="259" t="n"/>
      <c r="AP88" s="259" t="n"/>
      <c r="AQ88" s="259" t="n"/>
      <c r="AR88" s="259" t="n"/>
      <c r="AS88" s="259" t="n"/>
      <c r="AT88" s="260" t="n">
        <v>118.18</v>
      </c>
      <c r="AU88" s="259" t="n"/>
      <c r="AV88" s="259" t="n"/>
      <c r="AW88" s="259" t="n"/>
      <c r="AX88" s="259" t="n"/>
      <c r="AY88" s="259" t="n"/>
      <c r="AZ88" s="259" t="n"/>
      <c r="BA88" s="259" t="n"/>
      <c r="BB88" s="260" t="n">
        <v>59.84</v>
      </c>
      <c r="BC88" s="259" t="n"/>
      <c r="BD88" s="259" t="n"/>
      <c r="BE88" s="259" t="n"/>
      <c r="BF88" s="259" t="n"/>
      <c r="BG88" s="259" t="n"/>
      <c r="BH88" s="259" t="n"/>
      <c r="BI88" s="260" t="n">
        <v>538.86</v>
      </c>
      <c r="BJ88" s="268" t="n"/>
      <c r="BK88" s="259" t="n"/>
      <c r="BL88" s="259" t="n"/>
      <c r="BM88" s="259" t="n"/>
      <c r="BN88" s="259" t="n"/>
      <c r="BO88" s="259" t="n"/>
      <c r="BP88" s="259" t="n"/>
      <c r="BQ88" s="260" t="n">
        <v>190.15</v>
      </c>
      <c r="BR88" s="259" t="n"/>
      <c r="BS88" s="259" t="n"/>
      <c r="BT88" s="259" t="n"/>
      <c r="BU88" s="259" t="n"/>
      <c r="BV88" s="259" t="n"/>
      <c r="BW88" s="259" t="n"/>
      <c r="BX88" s="259" t="n"/>
      <c r="BY88" s="259" t="n"/>
      <c r="BZ88" s="259" t="n"/>
      <c r="CA88" s="260" t="n">
        <v>205.55</v>
      </c>
      <c r="CB88" s="259" t="n"/>
      <c r="CC88" s="260" t="n">
        <v>405.03</v>
      </c>
      <c r="CD88" s="260" t="n">
        <v>657.27</v>
      </c>
      <c r="CE88" s="259" t="n"/>
      <c r="CF88" s="259" t="n"/>
      <c r="CG88" s="259" t="n"/>
      <c r="CH88" s="259" t="n"/>
      <c r="CI88" s="260" t="n">
        <v>170.31</v>
      </c>
      <c r="CJ88" s="259" t="n"/>
      <c r="CK88" s="259" t="n"/>
      <c r="CL88" s="259" t="n"/>
      <c r="CM88" s="259" t="n"/>
      <c r="CN88" s="260" t="n">
        <v>558.63</v>
      </c>
      <c r="CO88" s="259" t="n"/>
      <c r="CP88" s="259" t="n"/>
      <c r="CQ88" s="259" t="n"/>
      <c r="CR88" s="259" t="n"/>
      <c r="CS88" s="260" t="n">
        <v>258.86</v>
      </c>
      <c r="CT88" s="259" t="n"/>
      <c r="CU88" s="259" t="n"/>
      <c r="CV88" s="260" t="n">
        <v>128.28</v>
      </c>
      <c r="CW88" s="259" t="n"/>
      <c r="CX88" s="259" t="n"/>
      <c r="CY88" s="259" t="n"/>
      <c r="CZ88" s="259" t="n"/>
      <c r="DA88" s="259" t="n"/>
      <c r="DB88" s="260" t="n">
        <v>731.01</v>
      </c>
      <c r="DC88" s="260" t="n">
        <v>279.55</v>
      </c>
      <c r="DD88" s="259" t="n"/>
      <c r="DE88" s="259" t="n">
        <v>491.92</v>
      </c>
      <c r="DF88" s="259" t="n"/>
      <c r="DG88" s="259" t="n"/>
      <c r="DH88" s="268" t="n"/>
      <c r="DI88" s="260" t="n">
        <v>284.48</v>
      </c>
      <c r="DJ88" s="268" t="n"/>
      <c r="DK88" s="259" t="n"/>
      <c r="DL88" s="259" t="n"/>
      <c r="DM88" s="259" t="n"/>
      <c r="DN88" s="259" t="n"/>
      <c r="DO88" s="259" t="n"/>
      <c r="DP88" s="259" t="n"/>
      <c r="DQ88" s="259" t="n"/>
      <c r="DR88" s="259" t="n"/>
      <c r="DS88" s="259" t="n"/>
      <c r="DT88" s="259" t="n"/>
      <c r="DU88" s="259" t="n"/>
      <c r="DV88" s="259" t="n"/>
      <c r="DW88" s="259" t="n"/>
      <c r="DX88" s="259" t="n"/>
      <c r="DY88" s="259" t="n"/>
      <c r="DZ88" s="259" t="n"/>
      <c r="EA88" s="259" t="n"/>
      <c r="EB88" s="260" t="n">
        <v>508.82</v>
      </c>
      <c r="EC88" s="259" t="n"/>
      <c r="ED88" s="260" t="n">
        <v>110.02</v>
      </c>
      <c r="EE88" s="259" t="n"/>
      <c r="EF88" s="259" t="n"/>
      <c r="EG88" s="259" t="n"/>
      <c r="EH88" s="259" t="n"/>
      <c r="EI88" s="259" t="n"/>
      <c r="EJ88" s="259" t="n"/>
      <c r="EK88" s="259" t="n"/>
      <c r="EL88" s="259" t="n"/>
      <c r="EM88" s="259" t="n"/>
      <c r="EN88" s="259" t="n"/>
      <c r="EO88" s="260" t="n">
        <v>163.45</v>
      </c>
      <c r="EP88" s="260" t="n">
        <v>542.71</v>
      </c>
      <c r="EQ88" s="260" t="n">
        <v>129.13</v>
      </c>
      <c r="ER88" s="259" t="n"/>
      <c r="ES88" s="259" t="n"/>
      <c r="ET88" s="259" t="n"/>
      <c r="EU88" s="259" t="n"/>
      <c r="EV88" s="260" t="n">
        <v>65.13</v>
      </c>
      <c r="EW88" s="259" t="n"/>
      <c r="EX88" s="259" t="n"/>
      <c r="EY88" s="259" t="n"/>
      <c r="EZ88" s="259" t="n"/>
      <c r="FA88" s="260" t="n">
        <v>204.85</v>
      </c>
      <c r="FB88" s="260" t="n">
        <v>100.84</v>
      </c>
      <c r="FC88" s="260" t="n">
        <v>103.6</v>
      </c>
      <c r="FD88" s="259" t="n"/>
      <c r="FE88" s="259" t="n"/>
      <c r="FF88" s="259" t="n"/>
      <c r="FG88" s="259" t="n"/>
      <c r="FH88" s="259" t="n"/>
      <c r="FI88" s="259" t="n"/>
      <c r="FJ88" s="259" t="n"/>
      <c r="FK88" s="259" t="n"/>
      <c r="FL88" s="259" t="n"/>
      <c r="FM88" s="259" t="n"/>
      <c r="FN88" s="259" t="n"/>
      <c r="FO88" s="259" t="n"/>
      <c r="FP88" s="259" t="n"/>
      <c r="FQ88" s="259" t="n"/>
      <c r="FR88" s="259" t="n"/>
      <c r="FS88" s="259" t="n"/>
      <c r="FT88" s="259" t="n"/>
      <c r="FU88" s="260" t="n">
        <v>298.38</v>
      </c>
      <c r="FV88" s="259" t="n"/>
      <c r="FW88" s="259" t="n"/>
      <c r="FX88" s="259" t="n"/>
      <c r="FY88" s="260" t="n">
        <v>411.71</v>
      </c>
      <c r="FZ88" s="260" t="n">
        <v>1402.72</v>
      </c>
      <c r="GA88" s="259" t="n"/>
      <c r="GB88" s="259" t="n"/>
      <c r="GC88" s="259" t="n"/>
      <c r="GD88" s="259" t="n"/>
      <c r="GE88" s="259" t="n"/>
      <c r="GF88" s="259" t="n"/>
      <c r="GG88" s="259" t="n"/>
      <c r="GH88" s="259" t="n"/>
      <c r="GI88" s="259" t="n"/>
      <c r="GJ88" s="261">
        <f>SUM(F88:GI88)</f>
        <v/>
      </c>
      <c r="GK88" s="262">
        <f>E88-GJ88</f>
        <v/>
      </c>
    </row>
    <row r="89" ht="18" customHeight="1">
      <c r="A89" s="137" t="n">
        <v>89</v>
      </c>
      <c r="B89" s="256" t="n">
        <v>44789</v>
      </c>
      <c r="C89" s="139" t="inlineStr">
        <is>
          <t>SUMMIT 173282;173108</t>
        </is>
      </c>
      <c r="D89" s="240" t="n">
        <v>44777</v>
      </c>
      <c r="E89" s="257" t="n">
        <v>70</v>
      </c>
      <c r="F89" s="258" t="n"/>
      <c r="G89" s="259" t="n"/>
      <c r="H89" s="259" t="n"/>
      <c r="I89" s="259" t="n"/>
      <c r="J89" s="258" t="n"/>
      <c r="K89" s="259" t="n"/>
      <c r="L89" s="259" t="n"/>
      <c r="M89" s="259" t="n"/>
      <c r="N89" s="259" t="n"/>
      <c r="O89" s="259" t="n"/>
      <c r="P89" s="259" t="n"/>
      <c r="Q89" s="259" t="n"/>
      <c r="R89" s="259" t="n"/>
      <c r="S89" s="259" t="n"/>
      <c r="T89" s="259" t="n"/>
      <c r="U89" s="259" t="n"/>
      <c r="V89" s="259" t="n"/>
      <c r="W89" s="259" t="n"/>
      <c r="X89" s="259" t="n"/>
      <c r="Y89" s="259" t="n"/>
      <c r="Z89" s="259" t="n"/>
      <c r="AA89" s="259" t="n"/>
      <c r="AB89" s="259" t="n"/>
      <c r="AC89" s="259" t="n"/>
      <c r="AD89" s="259" t="n"/>
      <c r="AE89" s="259" t="n"/>
      <c r="AF89" s="259" t="n"/>
      <c r="AG89" s="259" t="n"/>
      <c r="AH89" s="259" t="n"/>
      <c r="AI89" s="259" t="n"/>
      <c r="AJ89" s="259" t="n"/>
      <c r="AK89" s="259" t="n"/>
      <c r="AL89" s="259" t="n"/>
      <c r="AM89" s="259" t="n"/>
      <c r="AN89" s="259" t="n"/>
      <c r="AO89" s="259" t="n"/>
      <c r="AP89" s="259" t="n"/>
      <c r="AQ89" s="259" t="n"/>
      <c r="AR89" s="259" t="n"/>
      <c r="AS89" s="259" t="n"/>
      <c r="AT89" s="259" t="n"/>
      <c r="AU89" s="259" t="n"/>
      <c r="AV89" s="259" t="n"/>
      <c r="AW89" s="259" t="n"/>
      <c r="AX89" s="259" t="n"/>
      <c r="AY89" s="259" t="n"/>
      <c r="AZ89" s="259" t="n"/>
      <c r="BA89" s="259" t="n"/>
      <c r="BB89" s="259" t="n"/>
      <c r="BC89" s="259" t="n"/>
      <c r="BD89" s="259" t="n"/>
      <c r="BE89" s="259" t="n"/>
      <c r="BF89" s="259" t="n"/>
      <c r="BG89" s="259" t="n"/>
      <c r="BH89" s="259" t="n"/>
      <c r="BI89" s="259" t="n"/>
      <c r="BJ89" s="268" t="n"/>
      <c r="BK89" s="259" t="n"/>
      <c r="BL89" s="259" t="n"/>
      <c r="BM89" s="259" t="n"/>
      <c r="BN89" s="259" t="n"/>
      <c r="BO89" s="259" t="n"/>
      <c r="BP89" s="259" t="n"/>
      <c r="BQ89" s="259" t="n"/>
      <c r="BR89" s="259" t="n"/>
      <c r="BS89" s="259" t="n"/>
      <c r="BT89" s="259" t="n"/>
      <c r="BU89" s="259" t="n"/>
      <c r="BV89" s="259" t="n"/>
      <c r="BW89" s="259" t="n"/>
      <c r="BX89" s="259" t="n"/>
      <c r="BY89" s="259" t="n"/>
      <c r="BZ89" s="259" t="n"/>
      <c r="CA89" s="259" t="n"/>
      <c r="CB89" s="259" t="n"/>
      <c r="CC89" s="259" t="n"/>
      <c r="CD89" s="259" t="n"/>
      <c r="CE89" s="259" t="n"/>
      <c r="CF89" s="259" t="n"/>
      <c r="CG89" s="259" t="n"/>
      <c r="CH89" s="259" t="n"/>
      <c r="CI89" s="259" t="n"/>
      <c r="CJ89" s="259" t="n"/>
      <c r="CK89" s="259" t="n"/>
      <c r="CL89" s="259" t="n"/>
      <c r="CM89" s="259" t="n"/>
      <c r="CN89" s="259" t="n"/>
      <c r="CO89" s="259" t="n"/>
      <c r="CP89" s="259" t="n"/>
      <c r="CQ89" s="259" t="n"/>
      <c r="CR89" s="259" t="n"/>
      <c r="CS89" s="259" t="n"/>
      <c r="CT89" s="259" t="n"/>
      <c r="CU89" s="259" t="n"/>
      <c r="CV89" s="259" t="n"/>
      <c r="CW89" s="259" t="n"/>
      <c r="CX89" s="259" t="n"/>
      <c r="CY89" s="259" t="n"/>
      <c r="CZ89" s="259" t="n"/>
      <c r="DA89" s="259" t="n"/>
      <c r="DB89" s="259" t="n"/>
      <c r="DC89" s="259" t="n"/>
      <c r="DD89" s="259" t="n"/>
      <c r="DE89" s="259" t="n"/>
      <c r="DF89" s="259" t="n"/>
      <c r="DG89" s="259" t="n"/>
      <c r="DH89" s="268" t="n"/>
      <c r="DI89" s="259" t="n"/>
      <c r="DJ89" s="268" t="n"/>
      <c r="DK89" s="259" t="n"/>
      <c r="DL89" s="259" t="n"/>
      <c r="DM89" s="259" t="n"/>
      <c r="DN89" s="259" t="n"/>
      <c r="DO89" s="259" t="n"/>
      <c r="DP89" s="259" t="n"/>
      <c r="DQ89" s="259" t="n"/>
      <c r="DR89" s="259" t="n"/>
      <c r="DS89" s="259" t="n"/>
      <c r="DT89" s="259" t="n"/>
      <c r="DU89" s="259" t="n"/>
      <c r="DV89" s="259" t="n"/>
      <c r="DW89" s="259" t="n"/>
      <c r="DX89" s="259" t="n"/>
      <c r="DY89" s="259" t="n"/>
      <c r="DZ89" s="259" t="n"/>
      <c r="EA89" s="259" t="n"/>
      <c r="EB89" s="259" t="n"/>
      <c r="EC89" s="259" t="n"/>
      <c r="ED89" s="260" t="n">
        <v>70</v>
      </c>
      <c r="EE89" s="259" t="n"/>
      <c r="EF89" s="259" t="n"/>
      <c r="EG89" s="259" t="n"/>
      <c r="EH89" s="259" t="n"/>
      <c r="EI89" s="259" t="n"/>
      <c r="EJ89" s="259" t="n"/>
      <c r="EK89" s="259" t="n"/>
      <c r="EL89" s="259" t="n"/>
      <c r="EM89" s="259" t="n"/>
      <c r="EN89" s="259" t="n"/>
      <c r="EO89" s="259" t="n"/>
      <c r="EP89" s="259" t="n"/>
      <c r="EQ89" s="259" t="n"/>
      <c r="ER89" s="259" t="n"/>
      <c r="ES89" s="259" t="n"/>
      <c r="ET89" s="259" t="n"/>
      <c r="EU89" s="259" t="n"/>
      <c r="EV89" s="259" t="n"/>
      <c r="EW89" s="259" t="n"/>
      <c r="EX89" s="259" t="n"/>
      <c r="EY89" s="259" t="n"/>
      <c r="EZ89" s="259" t="n"/>
      <c r="FA89" s="259" t="n"/>
      <c r="FB89" s="259" t="n"/>
      <c r="FC89" s="259" t="n"/>
      <c r="FD89" s="259" t="n"/>
      <c r="FE89" s="259" t="n"/>
      <c r="FF89" s="259" t="n"/>
      <c r="FG89" s="259" t="n"/>
      <c r="FH89" s="259" t="n"/>
      <c r="FI89" s="259" t="n"/>
      <c r="FJ89" s="259" t="n"/>
      <c r="FK89" s="259" t="n"/>
      <c r="FL89" s="259" t="n"/>
      <c r="FM89" s="259" t="n"/>
      <c r="FN89" s="259" t="n"/>
      <c r="FO89" s="259" t="n"/>
      <c r="FP89" s="259" t="n"/>
      <c r="FQ89" s="259" t="n"/>
      <c r="FR89" s="259" t="n"/>
      <c r="FS89" s="259" t="n"/>
      <c r="FT89" s="259" t="n"/>
      <c r="FU89" s="259" t="n"/>
      <c r="FV89" s="259" t="n"/>
      <c r="FW89" s="259" t="n"/>
      <c r="FX89" s="259" t="n"/>
      <c r="FY89" s="259" t="n"/>
      <c r="FZ89" s="259" t="n"/>
      <c r="GA89" s="259" t="n"/>
      <c r="GB89" s="259" t="n"/>
      <c r="GC89" s="259" t="n"/>
      <c r="GD89" s="259" t="n"/>
      <c r="GE89" s="259" t="n"/>
      <c r="GF89" s="259" t="n"/>
      <c r="GG89" s="259" t="n"/>
      <c r="GH89" s="259" t="n"/>
      <c r="GI89" s="259" t="n"/>
      <c r="GJ89" s="261">
        <f>SUM(F89:GI89)</f>
        <v/>
      </c>
      <c r="GK89" s="262">
        <f>E89-GJ89</f>
        <v/>
      </c>
    </row>
    <row r="90" ht="18" customHeight="1">
      <c r="A90" s="137" t="n">
        <v>90</v>
      </c>
      <c r="B90" s="256" t="n">
        <v>44789</v>
      </c>
      <c r="C90" s="139" t="inlineStr">
        <is>
          <t>AVNET 9113001770</t>
        </is>
      </c>
      <c r="D90" s="240" t="n">
        <v>44771</v>
      </c>
      <c r="E90" s="257" t="n">
        <v>9.99</v>
      </c>
      <c r="F90" s="258" t="n"/>
      <c r="G90" s="259" t="n"/>
      <c r="H90" s="259" t="n"/>
      <c r="I90" s="259" t="n"/>
      <c r="J90" s="258" t="n"/>
      <c r="K90" s="259" t="n"/>
      <c r="L90" s="259" t="n"/>
      <c r="M90" s="259" t="n"/>
      <c r="N90" s="259" t="n"/>
      <c r="O90" s="259" t="n"/>
      <c r="P90" s="259" t="n"/>
      <c r="Q90" s="259" t="n"/>
      <c r="R90" s="259" t="n"/>
      <c r="S90" s="259" t="n"/>
      <c r="T90" s="259" t="n"/>
      <c r="U90" s="259" t="n"/>
      <c r="V90" s="259" t="n"/>
      <c r="W90" s="259" t="n"/>
      <c r="X90" s="259" t="n"/>
      <c r="Y90" s="259" t="n"/>
      <c r="Z90" s="259" t="n"/>
      <c r="AA90" s="259" t="n"/>
      <c r="AB90" s="259" t="n"/>
      <c r="AC90" s="259" t="n"/>
      <c r="AD90" s="259" t="n"/>
      <c r="AE90" s="259" t="n"/>
      <c r="AF90" s="259" t="n"/>
      <c r="AG90" s="259" t="n"/>
      <c r="AH90" s="259" t="n"/>
      <c r="AI90" s="259" t="n"/>
      <c r="AJ90" s="259" t="n"/>
      <c r="AK90" s="259" t="n"/>
      <c r="AL90" s="259" t="n"/>
      <c r="AM90" s="259" t="n"/>
      <c r="AN90" s="259" t="n"/>
      <c r="AO90" s="259" t="n"/>
      <c r="AP90" s="259" t="n"/>
      <c r="AQ90" s="259" t="n"/>
      <c r="AR90" s="259" t="n"/>
      <c r="AS90" s="259" t="n"/>
      <c r="AT90" s="259" t="n"/>
      <c r="AU90" s="259" t="n"/>
      <c r="AV90" s="259" t="n"/>
      <c r="AW90" s="259" t="n"/>
      <c r="AX90" s="259" t="n"/>
      <c r="AY90" s="259" t="n"/>
      <c r="AZ90" s="259" t="n"/>
      <c r="BA90" s="259" t="n"/>
      <c r="BB90" s="259" t="n"/>
      <c r="BC90" s="259" t="n"/>
      <c r="BD90" s="259" t="n"/>
      <c r="BE90" s="259" t="n"/>
      <c r="BF90" s="259" t="n"/>
      <c r="BG90" s="259" t="n"/>
      <c r="BH90" s="259" t="n"/>
      <c r="BI90" s="259" t="n"/>
      <c r="BJ90" s="268" t="n"/>
      <c r="BK90" s="259" t="n"/>
      <c r="BL90" s="259" t="n"/>
      <c r="BM90" s="259" t="n"/>
      <c r="BN90" s="259" t="n"/>
      <c r="BO90" s="259" t="n"/>
      <c r="BP90" s="259" t="n"/>
      <c r="BQ90" s="259" t="n"/>
      <c r="BR90" s="259" t="n"/>
      <c r="BS90" s="259" t="n"/>
      <c r="BT90" s="259" t="n"/>
      <c r="BU90" s="259" t="n"/>
      <c r="BV90" s="259" t="n"/>
      <c r="BW90" s="259" t="n"/>
      <c r="BX90" s="259" t="n"/>
      <c r="BY90" s="259" t="n"/>
      <c r="BZ90" s="259" t="n"/>
      <c r="CA90" s="259" t="n"/>
      <c r="CB90" s="259" t="n"/>
      <c r="CC90" s="259" t="n"/>
      <c r="CD90" s="259" t="n"/>
      <c r="CE90" s="259" t="n"/>
      <c r="CF90" s="259" t="n"/>
      <c r="CG90" s="259" t="n"/>
      <c r="CH90" s="259" t="n"/>
      <c r="CI90" s="259" t="n"/>
      <c r="CJ90" s="259" t="n"/>
      <c r="CK90" s="260" t="n">
        <v>9.99</v>
      </c>
      <c r="CL90" s="259" t="n"/>
      <c r="CM90" s="259" t="n"/>
      <c r="CN90" s="259" t="n"/>
      <c r="CO90" s="259" t="n"/>
      <c r="CP90" s="259" t="n"/>
      <c r="CQ90" s="259" t="n"/>
      <c r="CR90" s="259" t="n"/>
      <c r="CS90" s="259" t="n"/>
      <c r="CT90" s="259" t="n"/>
      <c r="CU90" s="259" t="n"/>
      <c r="CV90" s="259" t="n"/>
      <c r="CW90" s="259" t="n"/>
      <c r="CX90" s="259" t="n"/>
      <c r="CY90" s="259" t="n"/>
      <c r="CZ90" s="259" t="n"/>
      <c r="DA90" s="259" t="n"/>
      <c r="DB90" s="259" t="n"/>
      <c r="DC90" s="259" t="n"/>
      <c r="DD90" s="259" t="n"/>
      <c r="DE90" s="259" t="n"/>
      <c r="DF90" s="259" t="n"/>
      <c r="DG90" s="259" t="n"/>
      <c r="DH90" s="268" t="n"/>
      <c r="DI90" s="259" t="n"/>
      <c r="DJ90" s="268" t="n"/>
      <c r="DK90" s="259" t="n"/>
      <c r="DL90" s="259" t="n"/>
      <c r="DM90" s="259" t="n"/>
      <c r="DN90" s="259" t="n"/>
      <c r="DO90" s="259" t="n"/>
      <c r="DP90" s="259" t="n"/>
      <c r="DQ90" s="259" t="n"/>
      <c r="DR90" s="259" t="n"/>
      <c r="DS90" s="259" t="n"/>
      <c r="DT90" s="259" t="n"/>
      <c r="DU90" s="259" t="n"/>
      <c r="DV90" s="259" t="n"/>
      <c r="DW90" s="259" t="n"/>
      <c r="DX90" s="259" t="n"/>
      <c r="DY90" s="259" t="n"/>
      <c r="DZ90" s="259" t="n"/>
      <c r="EA90" s="259" t="n"/>
      <c r="EB90" s="259" t="n"/>
      <c r="EC90" s="259" t="n"/>
      <c r="ED90" s="259" t="n"/>
      <c r="EE90" s="259" t="n"/>
      <c r="EF90" s="259" t="n"/>
      <c r="EG90" s="259" t="n"/>
      <c r="EH90" s="259" t="n"/>
      <c r="EI90" s="259" t="n"/>
      <c r="EJ90" s="259" t="n"/>
      <c r="EK90" s="259" t="n"/>
      <c r="EL90" s="259" t="n"/>
      <c r="EM90" s="259" t="n"/>
      <c r="EN90" s="259" t="n"/>
      <c r="EO90" s="259" t="n"/>
      <c r="EP90" s="259" t="n"/>
      <c r="EQ90" s="259" t="n"/>
      <c r="ER90" s="259" t="n"/>
      <c r="ES90" s="259" t="n"/>
      <c r="ET90" s="259" t="n"/>
      <c r="EU90" s="259" t="n"/>
      <c r="EV90" s="259" t="n"/>
      <c r="EW90" s="259" t="n"/>
      <c r="EX90" s="259" t="n"/>
      <c r="EY90" s="259" t="n"/>
      <c r="EZ90" s="259" t="n"/>
      <c r="FA90" s="259" t="n"/>
      <c r="FB90" s="259" t="n"/>
      <c r="FC90" s="259" t="n"/>
      <c r="FD90" s="259" t="n"/>
      <c r="FE90" s="259" t="n"/>
      <c r="FF90" s="259" t="n"/>
      <c r="FG90" s="259" t="n"/>
      <c r="FH90" s="259" t="n"/>
      <c r="FI90" s="259" t="n"/>
      <c r="FJ90" s="259" t="n"/>
      <c r="FK90" s="259" t="n"/>
      <c r="FL90" s="259" t="n"/>
      <c r="FM90" s="259" t="n"/>
      <c r="FN90" s="259" t="n"/>
      <c r="FO90" s="259" t="n"/>
      <c r="FP90" s="259" t="n"/>
      <c r="FQ90" s="259" t="n"/>
      <c r="FR90" s="259" t="n"/>
      <c r="FS90" s="259" t="n"/>
      <c r="FT90" s="259" t="n"/>
      <c r="FU90" s="259" t="n"/>
      <c r="FV90" s="259" t="n"/>
      <c r="FW90" s="259" t="n"/>
      <c r="FX90" s="259" t="n"/>
      <c r="FY90" s="259" t="n"/>
      <c r="FZ90" s="259" t="n"/>
      <c r="GA90" s="259" t="n"/>
      <c r="GB90" s="259" t="n"/>
      <c r="GC90" s="259" t="n"/>
      <c r="GD90" s="259" t="n"/>
      <c r="GE90" s="259" t="n"/>
      <c r="GF90" s="259" t="n"/>
      <c r="GG90" s="259" t="n"/>
      <c r="GH90" s="259" t="n"/>
      <c r="GI90" s="259" t="n"/>
      <c r="GJ90" s="261">
        <f>SUM(F90:GI90)</f>
        <v/>
      </c>
      <c r="GK90" s="262">
        <f>E90-GJ90</f>
        <v/>
      </c>
    </row>
    <row r="91" ht="18" customHeight="1">
      <c r="A91" s="137" t="n">
        <v>91</v>
      </c>
      <c r="B91" s="256" t="n">
        <v>44789</v>
      </c>
      <c r="C91" s="139" t="inlineStr">
        <is>
          <t>AVNET 9112833767</t>
        </is>
      </c>
      <c r="D91" s="240" t="n">
        <v>44728</v>
      </c>
      <c r="E91" s="257" t="n">
        <v>9.99</v>
      </c>
      <c r="F91" s="258" t="n"/>
      <c r="G91" s="259" t="n"/>
      <c r="H91" s="259" t="n"/>
      <c r="I91" s="259" t="n"/>
      <c r="J91" s="258" t="n"/>
      <c r="K91" s="259" t="n"/>
      <c r="L91" s="259" t="n"/>
      <c r="M91" s="259" t="n"/>
      <c r="N91" s="259" t="n"/>
      <c r="O91" s="259" t="n"/>
      <c r="P91" s="259" t="n"/>
      <c r="Q91" s="259" t="n"/>
      <c r="R91" s="259" t="n"/>
      <c r="S91" s="259" t="n"/>
      <c r="T91" s="259" t="n"/>
      <c r="U91" s="259" t="n"/>
      <c r="V91" s="259" t="n"/>
      <c r="W91" s="259" t="n"/>
      <c r="X91" s="259" t="n"/>
      <c r="Y91" s="259" t="n"/>
      <c r="Z91" s="259" t="n"/>
      <c r="AA91" s="259" t="n"/>
      <c r="AB91" s="259" t="n"/>
      <c r="AC91" s="259" t="n"/>
      <c r="AD91" s="259" t="n"/>
      <c r="AE91" s="259" t="n"/>
      <c r="AF91" s="259" t="n"/>
      <c r="AG91" s="259" t="n"/>
      <c r="AH91" s="259" t="n"/>
      <c r="AI91" s="259" t="n"/>
      <c r="AJ91" s="259" t="n"/>
      <c r="AK91" s="259" t="n"/>
      <c r="AL91" s="259" t="n"/>
      <c r="AM91" s="259" t="n"/>
      <c r="AN91" s="259" t="n"/>
      <c r="AO91" s="259" t="n"/>
      <c r="AP91" s="259" t="n"/>
      <c r="AQ91" s="259" t="n"/>
      <c r="AR91" s="259" t="n"/>
      <c r="AS91" s="259" t="n"/>
      <c r="AT91" s="259" t="n"/>
      <c r="AU91" s="259" t="n"/>
      <c r="AV91" s="259" t="n"/>
      <c r="AW91" s="259" t="n"/>
      <c r="AX91" s="259" t="n"/>
      <c r="AY91" s="259" t="n"/>
      <c r="AZ91" s="259" t="n"/>
      <c r="BA91" s="259" t="n"/>
      <c r="BB91" s="259" t="n"/>
      <c r="BC91" s="259" t="n"/>
      <c r="BD91" s="259" t="n"/>
      <c r="BE91" s="259" t="n"/>
      <c r="BF91" s="259" t="n"/>
      <c r="BG91" s="259" t="n"/>
      <c r="BH91" s="259" t="n"/>
      <c r="BI91" s="259" t="n"/>
      <c r="BJ91" s="268" t="n"/>
      <c r="BK91" s="259" t="n"/>
      <c r="BL91" s="259" t="n"/>
      <c r="BM91" s="259" t="n"/>
      <c r="BN91" s="259" t="n"/>
      <c r="BO91" s="259" t="n"/>
      <c r="BP91" s="259" t="n"/>
      <c r="BQ91" s="259" t="n"/>
      <c r="BR91" s="259" t="n"/>
      <c r="BS91" s="259" t="n"/>
      <c r="BT91" s="259" t="n"/>
      <c r="BU91" s="259" t="n"/>
      <c r="BV91" s="259" t="n"/>
      <c r="BW91" s="259" t="n"/>
      <c r="BX91" s="259" t="n"/>
      <c r="BY91" s="259" t="n"/>
      <c r="BZ91" s="259" t="n"/>
      <c r="CA91" s="259" t="n"/>
      <c r="CB91" s="259" t="n"/>
      <c r="CC91" s="259" t="n"/>
      <c r="CD91" s="259" t="n"/>
      <c r="CE91" s="259" t="n"/>
      <c r="CF91" s="259" t="n"/>
      <c r="CG91" s="259" t="n"/>
      <c r="CH91" s="259" t="n"/>
      <c r="CI91" s="259" t="n"/>
      <c r="CJ91" s="259" t="n"/>
      <c r="CK91" s="259" t="n"/>
      <c r="CL91" s="259" t="n"/>
      <c r="CM91" s="259" t="n"/>
      <c r="CN91" s="259" t="n"/>
      <c r="CO91" s="259" t="n"/>
      <c r="CP91" s="259" t="n"/>
      <c r="CQ91" s="259" t="n"/>
      <c r="CR91" s="259" t="n"/>
      <c r="CS91" s="259" t="n"/>
      <c r="CT91" s="259" t="n"/>
      <c r="CU91" s="259" t="n"/>
      <c r="CV91" s="259" t="n"/>
      <c r="CW91" s="260" t="n">
        <v>9.99</v>
      </c>
      <c r="CX91" s="259" t="n"/>
      <c r="CY91" s="259" t="n"/>
      <c r="CZ91" s="259" t="n"/>
      <c r="DA91" s="259" t="n"/>
      <c r="DB91" s="259" t="n"/>
      <c r="DC91" s="259" t="n"/>
      <c r="DD91" s="259" t="n"/>
      <c r="DE91" s="259" t="n"/>
      <c r="DF91" s="259" t="n"/>
      <c r="DG91" s="259" t="n"/>
      <c r="DH91" s="268" t="n"/>
      <c r="DI91" s="259" t="n"/>
      <c r="DJ91" s="268" t="n"/>
      <c r="DK91" s="259" t="n"/>
      <c r="DL91" s="259" t="n"/>
      <c r="DM91" s="259" t="n"/>
      <c r="DN91" s="259" t="n"/>
      <c r="DO91" s="259" t="n"/>
      <c r="DP91" s="259" t="n"/>
      <c r="DQ91" s="259" t="n"/>
      <c r="DR91" s="259" t="n"/>
      <c r="DS91" s="259" t="n"/>
      <c r="DT91" s="259" t="n"/>
      <c r="DU91" s="259" t="n"/>
      <c r="DV91" s="259" t="n"/>
      <c r="DW91" s="259" t="n"/>
      <c r="DX91" s="259" t="n"/>
      <c r="DY91" s="259" t="n"/>
      <c r="DZ91" s="259" t="n"/>
      <c r="EA91" s="259" t="n"/>
      <c r="EB91" s="259" t="n"/>
      <c r="EC91" s="259" t="n"/>
      <c r="ED91" s="259" t="n"/>
      <c r="EE91" s="259" t="n"/>
      <c r="EF91" s="259" t="n"/>
      <c r="EG91" s="259" t="n"/>
      <c r="EH91" s="259" t="n"/>
      <c r="EI91" s="259" t="n"/>
      <c r="EJ91" s="259" t="n"/>
      <c r="EK91" s="259" t="n"/>
      <c r="EL91" s="259" t="n"/>
      <c r="EM91" s="259" t="n"/>
      <c r="EN91" s="259" t="n"/>
      <c r="EO91" s="259" t="n"/>
      <c r="EP91" s="259" t="n"/>
      <c r="EQ91" s="259" t="n"/>
      <c r="ER91" s="259" t="n"/>
      <c r="ES91" s="259" t="n"/>
      <c r="ET91" s="259" t="n"/>
      <c r="EU91" s="259" t="n"/>
      <c r="EV91" s="259" t="n"/>
      <c r="EW91" s="259" t="n"/>
      <c r="EX91" s="259" t="n"/>
      <c r="EY91" s="259" t="n"/>
      <c r="EZ91" s="259" t="n"/>
      <c r="FA91" s="259" t="n"/>
      <c r="FB91" s="259" t="n"/>
      <c r="FC91" s="259" t="n"/>
      <c r="FD91" s="259" t="n"/>
      <c r="FE91" s="259" t="n"/>
      <c r="FF91" s="259" t="n"/>
      <c r="FG91" s="259" t="n"/>
      <c r="FH91" s="259" t="n"/>
      <c r="FI91" s="259" t="n"/>
      <c r="FJ91" s="259" t="n"/>
      <c r="FK91" s="259" t="n"/>
      <c r="FL91" s="259" t="n"/>
      <c r="FM91" s="259" t="n"/>
      <c r="FN91" s="259" t="n"/>
      <c r="FO91" s="259" t="n"/>
      <c r="FP91" s="259" t="n"/>
      <c r="FQ91" s="259" t="n"/>
      <c r="FR91" s="259" t="n"/>
      <c r="FS91" s="259" t="n"/>
      <c r="FT91" s="259" t="n"/>
      <c r="FU91" s="259" t="n"/>
      <c r="FV91" s="259" t="n"/>
      <c r="FW91" s="259" t="n"/>
      <c r="FX91" s="259" t="n"/>
      <c r="FY91" s="259" t="n"/>
      <c r="FZ91" s="259" t="n"/>
      <c r="GA91" s="259" t="n"/>
      <c r="GB91" s="259" t="n"/>
      <c r="GC91" s="259" t="n"/>
      <c r="GD91" s="259" t="n"/>
      <c r="GE91" s="259" t="n"/>
      <c r="GF91" s="259" t="n"/>
      <c r="GG91" s="259" t="n"/>
      <c r="GH91" s="259" t="n"/>
      <c r="GI91" s="259" t="n"/>
      <c r="GJ91" s="261">
        <f>SUM(F91:GI91)</f>
        <v/>
      </c>
      <c r="GK91" s="262">
        <f>E91-GJ91</f>
        <v/>
      </c>
    </row>
    <row r="92" ht="18" customHeight="1">
      <c r="A92" s="137" t="n">
        <v>92</v>
      </c>
      <c r="B92" s="256" t="n">
        <v>44789</v>
      </c>
      <c r="C92" s="139" t="inlineStr">
        <is>
          <t>TE CONNECTIVITY 4500675957</t>
        </is>
      </c>
      <c r="D92" s="240" t="n">
        <v>44764</v>
      </c>
      <c r="E92" s="257" t="n">
        <v>3898.98</v>
      </c>
      <c r="F92" s="258" t="n"/>
      <c r="G92" s="259" t="n"/>
      <c r="H92" s="259" t="n"/>
      <c r="I92" s="259" t="n"/>
      <c r="J92" s="258" t="n"/>
      <c r="K92" s="259" t="n"/>
      <c r="L92" s="259" t="n"/>
      <c r="M92" s="259" t="n"/>
      <c r="N92" s="259" t="n"/>
      <c r="O92" s="259" t="n"/>
      <c r="P92" s="259" t="n"/>
      <c r="Q92" s="259" t="n"/>
      <c r="R92" s="259" t="n"/>
      <c r="S92" s="259" t="n"/>
      <c r="T92" s="259" t="n"/>
      <c r="U92" s="259" t="n"/>
      <c r="V92" s="259" t="n"/>
      <c r="W92" s="259" t="n"/>
      <c r="X92" s="259" t="n"/>
      <c r="Y92" s="259" t="n"/>
      <c r="Z92" s="259" t="n"/>
      <c r="AA92" s="259" t="n"/>
      <c r="AB92" s="259" t="n"/>
      <c r="AC92" s="259" t="n"/>
      <c r="AD92" s="259" t="n"/>
      <c r="AE92" s="259" t="n"/>
      <c r="AF92" s="259" t="n"/>
      <c r="AG92" s="259" t="n"/>
      <c r="AH92" s="259" t="n"/>
      <c r="AI92" s="259" t="n"/>
      <c r="AJ92" s="259" t="n"/>
      <c r="AK92" s="259" t="n"/>
      <c r="AL92" s="259" t="n"/>
      <c r="AM92" s="259" t="n"/>
      <c r="AN92" s="259" t="n"/>
      <c r="AO92" s="259" t="n"/>
      <c r="AP92" s="259" t="n"/>
      <c r="AQ92" s="259" t="n"/>
      <c r="AR92" s="259" t="n"/>
      <c r="AS92" s="259" t="n"/>
      <c r="AT92" s="259" t="n"/>
      <c r="AU92" s="259" t="n"/>
      <c r="AV92" s="259" t="n"/>
      <c r="AW92" s="259" t="n"/>
      <c r="AX92" s="259" t="n"/>
      <c r="AY92" s="259" t="n"/>
      <c r="AZ92" s="259" t="n"/>
      <c r="BA92" s="259" t="n"/>
      <c r="BB92" s="259" t="n"/>
      <c r="BC92" s="259" t="n"/>
      <c r="BD92" s="259" t="n"/>
      <c r="BE92" s="259" t="n"/>
      <c r="BF92" s="259" t="n"/>
      <c r="BG92" s="259" t="n"/>
      <c r="BH92" s="259" t="n"/>
      <c r="BI92" s="259" t="n"/>
      <c r="BJ92" s="268" t="n"/>
      <c r="BK92" s="259" t="n"/>
      <c r="BL92" s="259" t="n"/>
      <c r="BM92" s="259" t="n"/>
      <c r="BN92" s="259" t="n"/>
      <c r="BO92" s="259" t="n"/>
      <c r="BP92" s="259" t="n"/>
      <c r="BQ92" s="259" t="n"/>
      <c r="BR92" s="259" t="n"/>
      <c r="BS92" s="259" t="n"/>
      <c r="BT92" s="259" t="n"/>
      <c r="BU92" s="259" t="n"/>
      <c r="BV92" s="259" t="n"/>
      <c r="BW92" s="259" t="n"/>
      <c r="BX92" s="259" t="n"/>
      <c r="BY92" s="259" t="n"/>
      <c r="BZ92" s="259" t="n"/>
      <c r="CA92" s="259" t="n"/>
      <c r="CB92" s="259" t="n"/>
      <c r="CC92" s="259" t="n"/>
      <c r="CD92" s="259" t="n"/>
      <c r="CE92" s="259" t="n"/>
      <c r="CF92" s="259" t="n"/>
      <c r="CG92" s="259" t="n"/>
      <c r="CH92" s="259" t="n"/>
      <c r="CI92" s="259" t="n"/>
      <c r="CJ92" s="259" t="n"/>
      <c r="CK92" s="259" t="n"/>
      <c r="CL92" s="259" t="n"/>
      <c r="CM92" s="259" t="n"/>
      <c r="CN92" s="259" t="n"/>
      <c r="CO92" s="259" t="n"/>
      <c r="CP92" s="259" t="n"/>
      <c r="CQ92" s="259" t="n"/>
      <c r="CR92" s="259" t="n"/>
      <c r="CS92" s="259" t="n"/>
      <c r="CT92" s="259" t="n"/>
      <c r="CU92" s="259" t="n"/>
      <c r="CV92" s="259" t="n"/>
      <c r="CW92" s="259" t="n"/>
      <c r="CX92" s="259" t="n"/>
      <c r="CY92" s="259" t="n"/>
      <c r="CZ92" s="259" t="n"/>
      <c r="DA92" s="259" t="n"/>
      <c r="DB92" s="259" t="n"/>
      <c r="DC92" s="259" t="n"/>
      <c r="DD92" s="259" t="n"/>
      <c r="DE92" s="259" t="n"/>
      <c r="DF92" s="259" t="n"/>
      <c r="DG92" s="259" t="n"/>
      <c r="DH92" s="268" t="n"/>
      <c r="DI92" s="259" t="n"/>
      <c r="DJ92" s="268" t="n"/>
      <c r="DK92" s="259" t="n"/>
      <c r="DL92" s="259" t="n"/>
      <c r="DM92" s="259" t="n"/>
      <c r="DN92" s="259" t="n"/>
      <c r="DO92" s="259" t="n"/>
      <c r="DP92" s="259" t="n"/>
      <c r="DQ92" s="259" t="n"/>
      <c r="DR92" s="259" t="n"/>
      <c r="DS92" s="259" t="n"/>
      <c r="DT92" s="259" t="n"/>
      <c r="DU92" s="259" t="n"/>
      <c r="DV92" s="259" t="n"/>
      <c r="DW92" s="259" t="n"/>
      <c r="DX92" s="259" t="n"/>
      <c r="DY92" s="259" t="n"/>
      <c r="DZ92" s="259" t="n"/>
      <c r="EA92" s="259" t="n"/>
      <c r="EB92" s="259" t="n"/>
      <c r="EC92" s="259" t="n"/>
      <c r="ED92" s="259" t="n"/>
      <c r="EE92" s="259" t="n"/>
      <c r="EF92" s="259" t="n"/>
      <c r="EG92" s="259" t="n"/>
      <c r="EH92" s="259" t="n"/>
      <c r="EI92" s="259" t="n"/>
      <c r="EJ92" s="259" t="n"/>
      <c r="EK92" s="259" t="n"/>
      <c r="EL92" s="259" t="n"/>
      <c r="EM92" s="259" t="n"/>
      <c r="EN92" s="259" t="n"/>
      <c r="EO92" s="259" t="n"/>
      <c r="EP92" s="259" t="n"/>
      <c r="EQ92" s="259" t="n"/>
      <c r="ER92" s="259" t="n"/>
      <c r="ES92" s="259" t="n"/>
      <c r="ET92" s="259" t="n"/>
      <c r="EU92" s="259" t="n"/>
      <c r="EV92" s="259" t="n"/>
      <c r="EW92" s="259" t="n"/>
      <c r="EX92" s="259" t="n"/>
      <c r="EY92" s="259" t="n"/>
      <c r="EZ92" s="259" t="n"/>
      <c r="FA92" s="259" t="n"/>
      <c r="FB92" s="259" t="n"/>
      <c r="FC92" s="259" t="n"/>
      <c r="FD92" s="259" t="n"/>
      <c r="FE92" s="259" t="n"/>
      <c r="FF92" s="259" t="n"/>
      <c r="FG92" s="259" t="n"/>
      <c r="FH92" s="259" t="n"/>
      <c r="FI92" s="259" t="n"/>
      <c r="FJ92" s="259" t="n"/>
      <c r="FK92" s="259" t="n"/>
      <c r="FL92" s="259" t="n"/>
      <c r="FM92" s="259" t="n"/>
      <c r="FN92" s="259" t="n"/>
      <c r="FO92" s="259" t="n"/>
      <c r="FP92" s="259" t="n"/>
      <c r="FQ92" s="259" t="n"/>
      <c r="FR92" s="259" t="n"/>
      <c r="FS92" s="259" t="n"/>
      <c r="FT92" s="259" t="n"/>
      <c r="FU92" s="259" t="n"/>
      <c r="FV92" s="259" t="n"/>
      <c r="FW92" s="259" t="n"/>
      <c r="FX92" s="259" t="n"/>
      <c r="FY92" s="259" t="n"/>
      <c r="FZ92" s="259" t="n"/>
      <c r="GA92" s="259" t="n"/>
      <c r="GB92" s="259" t="n"/>
      <c r="GC92" s="259" t="n"/>
      <c r="GD92" s="259" t="n"/>
      <c r="GE92" s="259" t="n"/>
      <c r="GF92" s="259" t="n"/>
      <c r="GG92" s="260" t="n">
        <v>3898.98</v>
      </c>
      <c r="GH92" s="259" t="n"/>
      <c r="GI92" s="259" t="n"/>
      <c r="GJ92" s="261">
        <f>SUM(F92:GI92)</f>
        <v/>
      </c>
      <c r="GK92" s="262">
        <f>E92-GJ92</f>
        <v/>
      </c>
    </row>
    <row r="93" ht="18" customHeight="1">
      <c r="A93" s="137" t="n">
        <v>93</v>
      </c>
      <c r="B93" s="256" t="n">
        <v>44795</v>
      </c>
      <c r="C93" s="139" t="inlineStr">
        <is>
          <t>2-073-06021</t>
        </is>
      </c>
      <c r="D93" s="240" t="n">
        <v>44783</v>
      </c>
      <c r="E93" s="257" t="n">
        <v>984.23</v>
      </c>
      <c r="F93" s="258" t="n"/>
      <c r="G93" s="259" t="n"/>
      <c r="H93" s="259" t="n"/>
      <c r="I93" s="259" t="n"/>
      <c r="J93" s="258" t="n"/>
      <c r="K93" s="259" t="n"/>
      <c r="L93" s="259" t="n"/>
      <c r="M93" s="259" t="n"/>
      <c r="N93" s="259" t="n"/>
      <c r="O93" s="259" t="n"/>
      <c r="P93" s="259" t="n"/>
      <c r="Q93" s="259" t="n"/>
      <c r="R93" s="259" t="n"/>
      <c r="S93" s="259" t="n"/>
      <c r="T93" s="259" t="n"/>
      <c r="U93" s="259" t="n"/>
      <c r="V93" s="259" t="n"/>
      <c r="W93" s="259" t="n"/>
      <c r="X93" s="259" t="n"/>
      <c r="Y93" s="259" t="n"/>
      <c r="Z93" s="259" t="n"/>
      <c r="AA93" s="259" t="n"/>
      <c r="AB93" s="259" t="n"/>
      <c r="AC93" s="259" t="n"/>
      <c r="AD93" s="259" t="n"/>
      <c r="AE93" s="259" t="n"/>
      <c r="AF93" s="259" t="n"/>
      <c r="AG93" s="259" t="n"/>
      <c r="AH93" s="259" t="n"/>
      <c r="AI93" s="259" t="n"/>
      <c r="AJ93" s="259" t="n"/>
      <c r="AK93" s="259" t="n"/>
      <c r="AL93" s="259" t="n"/>
      <c r="AM93" s="259" t="n"/>
      <c r="AN93" s="259" t="n"/>
      <c r="AO93" s="259" t="n"/>
      <c r="AP93" s="259" t="n"/>
      <c r="AQ93" s="259" t="n"/>
      <c r="AR93" s="259" t="n"/>
      <c r="AS93" s="259" t="n"/>
      <c r="AT93" s="259" t="n"/>
      <c r="AU93" s="259" t="n"/>
      <c r="AV93" s="259" t="n"/>
      <c r="AW93" s="259" t="n"/>
      <c r="AX93" s="259" t="n"/>
      <c r="AY93" s="259" t="n"/>
      <c r="AZ93" s="259" t="n"/>
      <c r="BA93" s="259" t="n"/>
      <c r="BB93" s="259" t="n"/>
      <c r="BC93" s="259" t="n"/>
      <c r="BD93" s="259" t="n"/>
      <c r="BE93" s="259" t="n"/>
      <c r="BF93" s="259" t="n"/>
      <c r="BG93" s="259" t="n"/>
      <c r="BH93" s="259" t="n"/>
      <c r="BI93" s="259" t="n"/>
      <c r="BJ93" s="268" t="n"/>
      <c r="BK93" s="259" t="n"/>
      <c r="BL93" s="259" t="n"/>
      <c r="BM93" s="259" t="n"/>
      <c r="BN93" s="259" t="n"/>
      <c r="BO93" s="259" t="n"/>
      <c r="BP93" s="259" t="n"/>
      <c r="BQ93" s="259" t="n"/>
      <c r="BR93" s="259" t="n"/>
      <c r="BS93" s="259" t="n"/>
      <c r="BT93" s="259" t="n"/>
      <c r="BU93" s="259" t="n"/>
      <c r="BV93" s="259" t="n"/>
      <c r="BW93" s="259" t="n"/>
      <c r="BX93" s="259" t="n"/>
      <c r="BY93" s="259" t="n"/>
      <c r="BZ93" s="259" t="n"/>
      <c r="CA93" s="259" t="n"/>
      <c r="CB93" s="259" t="n"/>
      <c r="CC93" s="259" t="n"/>
      <c r="CD93" s="259" t="n"/>
      <c r="CE93" s="259" t="n"/>
      <c r="CF93" s="259" t="n"/>
      <c r="CG93" s="259" t="n"/>
      <c r="CH93" s="259" t="n"/>
      <c r="CI93" s="259" t="n"/>
      <c r="CJ93" s="259" t="n"/>
      <c r="CK93" s="259" t="n"/>
      <c r="CL93" s="259" t="n"/>
      <c r="CM93" s="259" t="n"/>
      <c r="CN93" s="259" t="n"/>
      <c r="CO93" s="259" t="n"/>
      <c r="CP93" s="259" t="n"/>
      <c r="CQ93" s="259" t="n"/>
      <c r="CR93" s="259" t="n"/>
      <c r="CS93" s="259" t="n"/>
      <c r="CT93" s="259" t="n"/>
      <c r="CU93" s="259" t="n"/>
      <c r="CV93" s="259" t="n"/>
      <c r="CW93" s="259" t="n"/>
      <c r="CX93" s="259" t="n"/>
      <c r="CY93" s="259" t="n"/>
      <c r="CZ93" s="259" t="n"/>
      <c r="DA93" s="259" t="n"/>
      <c r="DB93" s="259" t="n"/>
      <c r="DC93" s="259" t="n"/>
      <c r="DD93" s="259" t="n"/>
      <c r="DE93" s="259" t="n"/>
      <c r="DF93" s="259" t="n"/>
      <c r="DG93" s="259" t="n"/>
      <c r="DH93" s="268" t="n"/>
      <c r="DI93" s="259" t="n"/>
      <c r="DJ93" s="268" t="n"/>
      <c r="DK93" s="259" t="n"/>
      <c r="DL93" s="259" t="n"/>
      <c r="DM93" s="259" t="n"/>
      <c r="DN93" s="259" t="n"/>
      <c r="DO93" s="259" t="n"/>
      <c r="DP93" s="259" t="n"/>
      <c r="DQ93" s="259" t="n"/>
      <c r="DR93" s="259" t="n"/>
      <c r="DS93" s="259" t="n"/>
      <c r="DT93" s="259" t="n"/>
      <c r="DU93" s="259" t="n"/>
      <c r="DV93" s="259" t="n"/>
      <c r="DW93" s="259" t="n"/>
      <c r="DX93" s="259" t="n"/>
      <c r="DY93" s="259" t="n"/>
      <c r="DZ93" s="259" t="n"/>
      <c r="EA93" s="259" t="n"/>
      <c r="EB93" s="259" t="n"/>
      <c r="EC93" s="259" t="n"/>
      <c r="ED93" s="259" t="n"/>
      <c r="EE93" s="259" t="n"/>
      <c r="EF93" s="259" t="n"/>
      <c r="EG93" s="259" t="n"/>
      <c r="EH93" s="259" t="n"/>
      <c r="EI93" s="259" t="n"/>
      <c r="EJ93" s="259" t="n"/>
      <c r="EK93" s="259" t="n"/>
      <c r="EL93" s="259" t="n"/>
      <c r="EM93" s="259" t="n"/>
      <c r="EN93" s="259" t="n"/>
      <c r="EO93" s="259" t="n"/>
      <c r="EP93" s="259" t="n"/>
      <c r="EQ93" s="259" t="n"/>
      <c r="ER93" s="259" t="n"/>
      <c r="ES93" s="259" t="n"/>
      <c r="ET93" s="259" t="n"/>
      <c r="EU93" s="259" t="n"/>
      <c r="EV93" s="259" t="n"/>
      <c r="EW93" s="259" t="n"/>
      <c r="EX93" s="259" t="n"/>
      <c r="EY93" s="259" t="n"/>
      <c r="EZ93" s="259" t="n"/>
      <c r="FA93" s="259" t="n"/>
      <c r="FB93" s="260" t="n">
        <v>984.23</v>
      </c>
      <c r="FC93" s="259" t="n"/>
      <c r="FD93" s="259" t="n"/>
      <c r="FE93" s="259" t="n"/>
      <c r="FF93" s="259" t="n"/>
      <c r="FG93" s="259" t="n"/>
      <c r="FH93" s="259" t="n"/>
      <c r="FI93" s="259" t="n"/>
      <c r="FJ93" s="259" t="n"/>
      <c r="FK93" s="259" t="n"/>
      <c r="FL93" s="259" t="n"/>
      <c r="FM93" s="259" t="n"/>
      <c r="FN93" s="259" t="n"/>
      <c r="FO93" s="259" t="n"/>
      <c r="FP93" s="259" t="n"/>
      <c r="FQ93" s="259" t="n"/>
      <c r="FR93" s="259" t="n"/>
      <c r="FS93" s="259" t="n"/>
      <c r="FT93" s="259" t="n"/>
      <c r="FU93" s="259" t="n"/>
      <c r="FV93" s="259" t="n"/>
      <c r="FW93" s="259" t="n"/>
      <c r="FX93" s="259" t="n"/>
      <c r="FY93" s="259" t="n"/>
      <c r="FZ93" s="259" t="n"/>
      <c r="GA93" s="259" t="n"/>
      <c r="GB93" s="259" t="n"/>
      <c r="GC93" s="259" t="n"/>
      <c r="GD93" s="259" t="n"/>
      <c r="GE93" s="259" t="n"/>
      <c r="GF93" s="259" t="n"/>
      <c r="GG93" s="259" t="n"/>
      <c r="GH93" s="259" t="n"/>
      <c r="GI93" s="259" t="n"/>
      <c r="GJ93" s="261">
        <f>SUM(F93:GI93)</f>
        <v/>
      </c>
      <c r="GK93" s="262">
        <f>E93-GJ93</f>
        <v/>
      </c>
    </row>
    <row r="94" ht="18" customHeight="1">
      <c r="A94" s="137" t="n">
        <v>94</v>
      </c>
      <c r="B94" s="256" t="n">
        <v>44795</v>
      </c>
      <c r="C94" s="139" t="inlineStr">
        <is>
          <t>2-073-76575</t>
        </is>
      </c>
      <c r="D94" s="240" t="n">
        <v>44785</v>
      </c>
      <c r="E94" s="257" t="n">
        <v>1810.91</v>
      </c>
      <c r="F94" s="258" t="n"/>
      <c r="G94" s="259" t="n"/>
      <c r="H94" s="259" t="n"/>
      <c r="I94" s="259" t="n"/>
      <c r="J94" s="258" t="n"/>
      <c r="K94" s="259" t="n"/>
      <c r="L94" s="259" t="n"/>
      <c r="M94" s="259" t="n"/>
      <c r="N94" s="259" t="n"/>
      <c r="O94" s="259" t="n"/>
      <c r="P94" s="259" t="n"/>
      <c r="Q94" s="259" t="n"/>
      <c r="R94" s="259" t="n"/>
      <c r="S94" s="259" t="n"/>
      <c r="T94" s="259" t="n"/>
      <c r="U94" s="259" t="n"/>
      <c r="V94" s="259" t="n"/>
      <c r="W94" s="259" t="n"/>
      <c r="X94" s="259" t="n"/>
      <c r="Y94" s="259" t="n"/>
      <c r="Z94" s="259" t="n"/>
      <c r="AA94" s="259" t="n"/>
      <c r="AB94" s="259" t="n"/>
      <c r="AC94" s="259" t="n"/>
      <c r="AD94" s="259" t="n"/>
      <c r="AE94" s="259" t="n"/>
      <c r="AF94" s="259" t="n"/>
      <c r="AG94" s="259" t="n"/>
      <c r="AH94" s="259" t="n"/>
      <c r="AI94" s="259" t="n"/>
      <c r="AJ94" s="259" t="n"/>
      <c r="AK94" s="259" t="n"/>
      <c r="AL94" s="259" t="n"/>
      <c r="AM94" s="259" t="n"/>
      <c r="AN94" s="259" t="n"/>
      <c r="AO94" s="259" t="n"/>
      <c r="AP94" s="259" t="n"/>
      <c r="AQ94" s="259" t="n"/>
      <c r="AR94" s="259" t="n"/>
      <c r="AS94" s="259" t="n"/>
      <c r="AT94" s="259" t="n"/>
      <c r="AU94" s="259" t="n"/>
      <c r="AV94" s="259" t="n"/>
      <c r="AW94" s="259" t="n"/>
      <c r="AX94" s="259" t="n"/>
      <c r="AY94" s="259" t="n"/>
      <c r="AZ94" s="259" t="n"/>
      <c r="BA94" s="259" t="n"/>
      <c r="BB94" s="259" t="n"/>
      <c r="BC94" s="259" t="n"/>
      <c r="BD94" s="259" t="n"/>
      <c r="BE94" s="259" t="n"/>
      <c r="BF94" s="259" t="n"/>
      <c r="BG94" s="259" t="n"/>
      <c r="BH94" s="259" t="n"/>
      <c r="BI94" s="259" t="n"/>
      <c r="BJ94" s="268" t="n"/>
      <c r="BK94" s="259" t="n"/>
      <c r="BL94" s="259" t="n"/>
      <c r="BM94" s="259" t="n"/>
      <c r="BN94" s="259" t="n"/>
      <c r="BO94" s="259" t="n"/>
      <c r="BP94" s="259" t="n"/>
      <c r="BQ94" s="259" t="n"/>
      <c r="BR94" s="259" t="n"/>
      <c r="BS94" s="259" t="n"/>
      <c r="BT94" s="259" t="n"/>
      <c r="BU94" s="259" t="n"/>
      <c r="BV94" s="259" t="n"/>
      <c r="BW94" s="259" t="n"/>
      <c r="BX94" s="260" t="n">
        <v>39.75</v>
      </c>
      <c r="BY94" s="259" t="n"/>
      <c r="BZ94" s="259" t="n"/>
      <c r="CA94" s="259" t="n"/>
      <c r="CB94" s="259" t="n"/>
      <c r="CC94" s="259" t="n"/>
      <c r="CD94" s="259" t="n"/>
      <c r="CE94" s="259" t="n"/>
      <c r="CF94" s="259" t="n"/>
      <c r="CG94" s="259" t="n"/>
      <c r="CH94" s="259" t="n"/>
      <c r="CI94" s="259" t="n"/>
      <c r="CJ94" s="259" t="n"/>
      <c r="CK94" s="259" t="n"/>
      <c r="CL94" s="259" t="n"/>
      <c r="CM94" s="259" t="n"/>
      <c r="CN94" s="259" t="n"/>
      <c r="CO94" s="259" t="n"/>
      <c r="CP94" s="259" t="n"/>
      <c r="CQ94" s="259" t="n"/>
      <c r="CR94" s="259" t="n"/>
      <c r="CS94" s="259" t="n"/>
      <c r="CT94" s="259" t="n"/>
      <c r="CU94" s="259" t="n"/>
      <c r="CV94" s="259" t="n"/>
      <c r="CW94" s="259" t="n"/>
      <c r="CX94" s="259" t="n"/>
      <c r="CY94" s="259" t="n"/>
      <c r="CZ94" s="259" t="n"/>
      <c r="DA94" s="259" t="n"/>
      <c r="DB94" s="259" t="n"/>
      <c r="DC94" s="259" t="n"/>
      <c r="DD94" s="259" t="n"/>
      <c r="DE94" s="259" t="n"/>
      <c r="DF94" s="259" t="n"/>
      <c r="DG94" s="259" t="n"/>
      <c r="DH94" s="268" t="n"/>
      <c r="DI94" s="259" t="n"/>
      <c r="DJ94" s="268" t="n"/>
      <c r="DK94" s="259" t="n"/>
      <c r="DL94" s="259" t="n"/>
      <c r="DM94" s="259" t="n"/>
      <c r="DN94" s="259" t="n"/>
      <c r="DO94" s="259" t="n"/>
      <c r="DP94" s="259" t="n"/>
      <c r="DQ94" s="259" t="n"/>
      <c r="DR94" s="259" t="n"/>
      <c r="DS94" s="259" t="n"/>
      <c r="DT94" s="259" t="n"/>
      <c r="DU94" s="259" t="n"/>
      <c r="DV94" s="259" t="n"/>
      <c r="DW94" s="260" t="n">
        <v>1771.16</v>
      </c>
      <c r="DX94" s="259" t="n"/>
      <c r="DY94" s="259" t="n"/>
      <c r="DZ94" s="259" t="n"/>
      <c r="EA94" s="259" t="n"/>
      <c r="EB94" s="259" t="n"/>
      <c r="EC94" s="259" t="n"/>
      <c r="ED94" s="259" t="n"/>
      <c r="EE94" s="259" t="n"/>
      <c r="EF94" s="259" t="n"/>
      <c r="EG94" s="259" t="n"/>
      <c r="EH94" s="259" t="n"/>
      <c r="EI94" s="259" t="n"/>
      <c r="EJ94" s="259" t="n"/>
      <c r="EK94" s="259" t="n"/>
      <c r="EL94" s="259" t="n"/>
      <c r="EM94" s="259" t="n"/>
      <c r="EN94" s="259" t="n"/>
      <c r="EO94" s="259" t="n"/>
      <c r="EP94" s="259" t="n"/>
      <c r="EQ94" s="259" t="n"/>
      <c r="ER94" s="259" t="n"/>
      <c r="ES94" s="259" t="n"/>
      <c r="ET94" s="259" t="n"/>
      <c r="EU94" s="259" t="n"/>
      <c r="EV94" s="259" t="n"/>
      <c r="EW94" s="259" t="n"/>
      <c r="EX94" s="259" t="n"/>
      <c r="EY94" s="259" t="n"/>
      <c r="EZ94" s="259" t="n"/>
      <c r="FA94" s="259" t="n"/>
      <c r="FB94" s="259" t="n"/>
      <c r="FC94" s="259" t="n"/>
      <c r="FD94" s="259" t="n"/>
      <c r="FE94" s="259" t="n"/>
      <c r="FF94" s="259" t="n"/>
      <c r="FG94" s="259" t="n"/>
      <c r="FH94" s="259" t="n"/>
      <c r="FI94" s="259" t="n"/>
      <c r="FJ94" s="259" t="n"/>
      <c r="FK94" s="259" t="n"/>
      <c r="FL94" s="259" t="n"/>
      <c r="FM94" s="259" t="n"/>
      <c r="FN94" s="259" t="n"/>
      <c r="FO94" s="259" t="n"/>
      <c r="FP94" s="259" t="n"/>
      <c r="FQ94" s="259" t="n"/>
      <c r="FR94" s="259" t="n"/>
      <c r="FS94" s="259" t="n"/>
      <c r="FT94" s="259" t="n"/>
      <c r="FU94" s="259" t="n"/>
      <c r="FV94" s="259" t="n"/>
      <c r="FW94" s="259" t="n"/>
      <c r="FX94" s="259" t="n"/>
      <c r="FY94" s="259" t="n"/>
      <c r="FZ94" s="259" t="n"/>
      <c r="GA94" s="259" t="n"/>
      <c r="GB94" s="259" t="n"/>
      <c r="GC94" s="259" t="n"/>
      <c r="GD94" s="259" t="n"/>
      <c r="GE94" s="259" t="n"/>
      <c r="GF94" s="259" t="n"/>
      <c r="GG94" s="259" t="n"/>
      <c r="GH94" s="259" t="n"/>
      <c r="GI94" s="259" t="n"/>
      <c r="GJ94" s="261">
        <f>SUM(F94:GI94)</f>
        <v/>
      </c>
      <c r="GK94" s="262">
        <f>E94-GJ94</f>
        <v/>
      </c>
    </row>
    <row r="95" ht="18" customHeight="1">
      <c r="A95" s="137" t="n">
        <v>95</v>
      </c>
      <c r="B95" s="256" t="n">
        <v>44795</v>
      </c>
      <c r="C95" s="139" t="inlineStr">
        <is>
          <t>2-075-15477</t>
        </is>
      </c>
      <c r="D95" s="240" t="n">
        <v>44789</v>
      </c>
      <c r="E95" s="257" t="n">
        <v>39.75</v>
      </c>
      <c r="F95" s="258" t="n"/>
      <c r="G95" s="259" t="n"/>
      <c r="H95" s="259" t="n"/>
      <c r="I95" s="259" t="n"/>
      <c r="J95" s="258" t="n"/>
      <c r="K95" s="259" t="n"/>
      <c r="L95" s="259" t="n"/>
      <c r="M95" s="259" t="n"/>
      <c r="N95" s="259" t="n"/>
      <c r="O95" s="259" t="n"/>
      <c r="P95" s="259" t="n"/>
      <c r="Q95" s="259" t="n"/>
      <c r="R95" s="259" t="n"/>
      <c r="S95" s="259" t="n"/>
      <c r="T95" s="259" t="n"/>
      <c r="U95" s="259" t="n"/>
      <c r="V95" s="259" t="n"/>
      <c r="W95" s="259" t="n"/>
      <c r="X95" s="259" t="n"/>
      <c r="Y95" s="259" t="n"/>
      <c r="Z95" s="259" t="n"/>
      <c r="AA95" s="259" t="n"/>
      <c r="AB95" s="259" t="n"/>
      <c r="AC95" s="259" t="n"/>
      <c r="AD95" s="259" t="n"/>
      <c r="AE95" s="259" t="n"/>
      <c r="AF95" s="259" t="n"/>
      <c r="AG95" s="259" t="n"/>
      <c r="AH95" s="259" t="n"/>
      <c r="AI95" s="259" t="n"/>
      <c r="AJ95" s="259" t="n"/>
      <c r="AK95" s="259" t="n"/>
      <c r="AL95" s="259" t="n"/>
      <c r="AM95" s="259" t="n"/>
      <c r="AN95" s="259" t="n"/>
      <c r="AO95" s="259" t="n"/>
      <c r="AP95" s="259" t="n"/>
      <c r="AQ95" s="259" t="n"/>
      <c r="AR95" s="259" t="n"/>
      <c r="AS95" s="259" t="n"/>
      <c r="AT95" s="259" t="n"/>
      <c r="AU95" s="259" t="n"/>
      <c r="AV95" s="259" t="n"/>
      <c r="AW95" s="259" t="n"/>
      <c r="AX95" s="259" t="n"/>
      <c r="AY95" s="259" t="n"/>
      <c r="AZ95" s="259" t="n"/>
      <c r="BA95" s="259" t="n"/>
      <c r="BB95" s="259" t="n"/>
      <c r="BC95" s="259" t="n"/>
      <c r="BD95" s="259" t="n"/>
      <c r="BE95" s="259" t="n"/>
      <c r="BF95" s="259" t="n"/>
      <c r="BG95" s="259" t="n"/>
      <c r="BH95" s="259" t="n"/>
      <c r="BI95" s="259" t="n"/>
      <c r="BJ95" s="268" t="n"/>
      <c r="BK95" s="259" t="n"/>
      <c r="BL95" s="259" t="n"/>
      <c r="BM95" s="259" t="n"/>
      <c r="BN95" s="259" t="n"/>
      <c r="BO95" s="259" t="n"/>
      <c r="BP95" s="259" t="n"/>
      <c r="BQ95" s="259" t="n"/>
      <c r="BR95" s="259" t="n"/>
      <c r="BS95" s="259" t="n"/>
      <c r="BT95" s="259" t="n"/>
      <c r="BU95" s="259" t="n"/>
      <c r="BV95" s="259" t="n"/>
      <c r="BW95" s="259" t="n"/>
      <c r="BX95" s="259" t="n"/>
      <c r="BY95" s="259" t="n"/>
      <c r="BZ95" s="259" t="n"/>
      <c r="CA95" s="259" t="n"/>
      <c r="CB95" s="259" t="n"/>
      <c r="CC95" s="259" t="n"/>
      <c r="CD95" s="259" t="n"/>
      <c r="CE95" s="259" t="n"/>
      <c r="CF95" s="259" t="n"/>
      <c r="CG95" s="259" t="n"/>
      <c r="CH95" s="259" t="n"/>
      <c r="CI95" s="259" t="n"/>
      <c r="CJ95" s="259" t="n"/>
      <c r="CK95" s="259" t="n"/>
      <c r="CL95" s="259" t="n"/>
      <c r="CM95" s="259" t="n"/>
      <c r="CN95" s="259" t="n"/>
      <c r="CO95" s="259" t="n"/>
      <c r="CP95" s="259" t="n"/>
      <c r="CQ95" s="259" t="n"/>
      <c r="CR95" s="259" t="n"/>
      <c r="CS95" s="259" t="n"/>
      <c r="CT95" s="259" t="n"/>
      <c r="CU95" s="259" t="n"/>
      <c r="CV95" s="259" t="n"/>
      <c r="CW95" s="259" t="n"/>
      <c r="CX95" s="259" t="n"/>
      <c r="CY95" s="259" t="n"/>
      <c r="CZ95" s="259" t="n"/>
      <c r="DA95" s="259" t="n"/>
      <c r="DB95" s="259" t="n"/>
      <c r="DC95" s="259" t="n"/>
      <c r="DD95" s="259" t="n"/>
      <c r="DE95" s="260" t="n">
        <v>39.75</v>
      </c>
      <c r="DF95" s="259" t="n"/>
      <c r="DG95" s="259" t="n"/>
      <c r="DH95" s="268" t="n"/>
      <c r="DI95" s="259" t="n"/>
      <c r="DJ95" s="268" t="n"/>
      <c r="DK95" s="259" t="n"/>
      <c r="DL95" s="259" t="n"/>
      <c r="DM95" s="259" t="n"/>
      <c r="DN95" s="259" t="n"/>
      <c r="DO95" s="259" t="n"/>
      <c r="DP95" s="259" t="n"/>
      <c r="DQ95" s="259" t="n"/>
      <c r="DR95" s="259" t="n"/>
      <c r="DS95" s="259" t="n"/>
      <c r="DT95" s="259" t="n"/>
      <c r="DU95" s="259" t="n"/>
      <c r="DV95" s="259" t="n"/>
      <c r="DW95" s="259" t="n"/>
      <c r="DX95" s="259" t="n"/>
      <c r="DY95" s="259" t="n"/>
      <c r="DZ95" s="259" t="n"/>
      <c r="EA95" s="259" t="n"/>
      <c r="EB95" s="259" t="n"/>
      <c r="EC95" s="259" t="n"/>
      <c r="ED95" s="259" t="n"/>
      <c r="EE95" s="259" t="n"/>
      <c r="EF95" s="259" t="n"/>
      <c r="EG95" s="259" t="n"/>
      <c r="EH95" s="259" t="n"/>
      <c r="EI95" s="259" t="n"/>
      <c r="EJ95" s="259" t="n"/>
      <c r="EK95" s="259" t="n"/>
      <c r="EL95" s="259" t="n"/>
      <c r="EM95" s="259" t="n"/>
      <c r="EN95" s="259" t="n"/>
      <c r="EO95" s="259" t="n"/>
      <c r="EP95" s="259" t="n"/>
      <c r="EQ95" s="259" t="n"/>
      <c r="ER95" s="259" t="n"/>
      <c r="ES95" s="259" t="n"/>
      <c r="ET95" s="259" t="n"/>
      <c r="EU95" s="259" t="n"/>
      <c r="EV95" s="259" t="n"/>
      <c r="EW95" s="259" t="n"/>
      <c r="EX95" s="259" t="n"/>
      <c r="EY95" s="259" t="n"/>
      <c r="EZ95" s="259" t="n"/>
      <c r="FA95" s="259" t="n"/>
      <c r="FB95" s="259" t="n"/>
      <c r="FC95" s="259" t="n"/>
      <c r="FD95" s="259" t="n"/>
      <c r="FE95" s="259" t="n"/>
      <c r="FF95" s="259" t="n"/>
      <c r="FG95" s="259" t="n"/>
      <c r="FH95" s="259" t="n"/>
      <c r="FI95" s="259" t="n"/>
      <c r="FJ95" s="259" t="n"/>
      <c r="FK95" s="259" t="n"/>
      <c r="FL95" s="259" t="n"/>
      <c r="FM95" s="259" t="n"/>
      <c r="FN95" s="259" t="n"/>
      <c r="FO95" s="259" t="n"/>
      <c r="FP95" s="259" t="n"/>
      <c r="FQ95" s="259" t="n"/>
      <c r="FR95" s="259" t="n"/>
      <c r="FS95" s="259" t="n"/>
      <c r="FT95" s="259" t="n"/>
      <c r="FU95" s="259" t="n"/>
      <c r="FV95" s="259" t="n"/>
      <c r="FW95" s="259" t="n"/>
      <c r="FX95" s="259" t="n"/>
      <c r="FY95" s="259" t="n"/>
      <c r="FZ95" s="259" t="n"/>
      <c r="GA95" s="259" t="n"/>
      <c r="GB95" s="259" t="n"/>
      <c r="GC95" s="259" t="n"/>
      <c r="GD95" s="259" t="n"/>
      <c r="GE95" s="259" t="n"/>
      <c r="GF95" s="259" t="n"/>
      <c r="GG95" s="259" t="n"/>
      <c r="GH95" s="259" t="n"/>
      <c r="GI95" s="259" t="n"/>
      <c r="GJ95" s="261">
        <f>SUM(F95:GI95)</f>
        <v/>
      </c>
      <c r="GK95" s="262">
        <f>E95-GJ95</f>
        <v/>
      </c>
    </row>
    <row r="96" ht="18" customHeight="1">
      <c r="A96" s="137" t="n">
        <v>96</v>
      </c>
      <c r="B96" s="256" t="n">
        <v>44795</v>
      </c>
      <c r="C96" s="139" t="inlineStr">
        <is>
          <t>2-075-87320</t>
        </is>
      </c>
      <c r="D96" s="240" t="n">
        <v>44791</v>
      </c>
      <c r="E96" s="257" t="n">
        <v>1354.31</v>
      </c>
      <c r="F96" s="258" t="n"/>
      <c r="G96" s="259" t="n"/>
      <c r="H96" s="259" t="n"/>
      <c r="I96" s="259" t="n"/>
      <c r="J96" s="258" t="n"/>
      <c r="K96" s="259" t="n"/>
      <c r="L96" s="259" t="n"/>
      <c r="M96" s="259" t="n"/>
      <c r="N96" s="259" t="n"/>
      <c r="O96" s="259" t="n"/>
      <c r="P96" s="259" t="n"/>
      <c r="Q96" s="259" t="n"/>
      <c r="R96" s="259" t="n"/>
      <c r="S96" s="259" t="n"/>
      <c r="T96" s="259" t="n"/>
      <c r="U96" s="259" t="n"/>
      <c r="V96" s="259" t="n"/>
      <c r="W96" s="259" t="n"/>
      <c r="X96" s="259" t="n"/>
      <c r="Y96" s="259" t="n"/>
      <c r="Z96" s="259" t="n"/>
      <c r="AA96" s="259" t="n"/>
      <c r="AB96" s="259" t="n"/>
      <c r="AC96" s="259" t="n"/>
      <c r="AD96" s="259" t="n"/>
      <c r="AE96" s="259" t="n"/>
      <c r="AF96" s="259" t="n"/>
      <c r="AG96" s="259" t="n"/>
      <c r="AH96" s="259" t="n"/>
      <c r="AI96" s="259" t="n"/>
      <c r="AJ96" s="259" t="n"/>
      <c r="AK96" s="259" t="n"/>
      <c r="AL96" s="259" t="n"/>
      <c r="AM96" s="259" t="n"/>
      <c r="AN96" s="259" t="n"/>
      <c r="AO96" s="259" t="n"/>
      <c r="AP96" s="259" t="n"/>
      <c r="AQ96" s="259" t="n"/>
      <c r="AR96" s="259" t="n"/>
      <c r="AS96" s="259" t="n"/>
      <c r="AT96" s="259" t="n"/>
      <c r="AU96" s="259" t="n"/>
      <c r="AV96" s="259" t="n"/>
      <c r="AW96" s="259" t="n"/>
      <c r="AX96" s="259" t="n"/>
      <c r="AY96" s="259" t="n"/>
      <c r="AZ96" s="259" t="n"/>
      <c r="BA96" s="259" t="n"/>
      <c r="BB96" s="259" t="n"/>
      <c r="BC96" s="259" t="n"/>
      <c r="BD96" s="259" t="n"/>
      <c r="BE96" s="259" t="n"/>
      <c r="BF96" s="259" t="n"/>
      <c r="BG96" s="259" t="n"/>
      <c r="BH96" s="259" t="n"/>
      <c r="BI96" s="259" t="n"/>
      <c r="BJ96" s="268" t="n"/>
      <c r="BK96" s="259" t="n"/>
      <c r="BL96" s="259" t="n"/>
      <c r="BM96" s="259" t="n"/>
      <c r="BN96" s="259" t="n"/>
      <c r="BO96" s="259" t="n"/>
      <c r="BP96" s="259" t="n"/>
      <c r="BQ96" s="259" t="n"/>
      <c r="BR96" s="260" t="n">
        <v>1354.31</v>
      </c>
      <c r="BS96" s="259" t="n"/>
      <c r="BT96" s="259" t="n"/>
      <c r="BU96" s="259" t="n"/>
      <c r="BV96" s="259" t="n"/>
      <c r="BW96" s="259" t="n"/>
      <c r="BX96" s="259" t="n"/>
      <c r="BY96" s="259" t="n"/>
      <c r="BZ96" s="259" t="n"/>
      <c r="CA96" s="259" t="n"/>
      <c r="CB96" s="259" t="n"/>
      <c r="CC96" s="259" t="n"/>
      <c r="CD96" s="259" t="n"/>
      <c r="CE96" s="259" t="n"/>
      <c r="CF96" s="259" t="n"/>
      <c r="CG96" s="259" t="n"/>
      <c r="CH96" s="259" t="n"/>
      <c r="CI96" s="259" t="n"/>
      <c r="CJ96" s="259" t="n"/>
      <c r="CK96" s="259" t="n"/>
      <c r="CL96" s="259" t="n"/>
      <c r="CM96" s="259" t="n"/>
      <c r="CN96" s="259" t="n"/>
      <c r="CO96" s="259" t="n"/>
      <c r="CP96" s="259" t="n"/>
      <c r="CQ96" s="259" t="n"/>
      <c r="CR96" s="259" t="n"/>
      <c r="CS96" s="259" t="n"/>
      <c r="CT96" s="259" t="n"/>
      <c r="CU96" s="259" t="n"/>
      <c r="CV96" s="259" t="n"/>
      <c r="CW96" s="259" t="n"/>
      <c r="CX96" s="259" t="n"/>
      <c r="CY96" s="259" t="n"/>
      <c r="CZ96" s="259" t="n"/>
      <c r="DA96" s="259" t="n"/>
      <c r="DB96" s="259" t="n"/>
      <c r="DC96" s="259" t="n"/>
      <c r="DD96" s="259" t="n"/>
      <c r="DE96" s="259" t="n"/>
      <c r="DF96" s="259" t="n"/>
      <c r="DG96" s="259" t="n"/>
      <c r="DH96" s="268" t="n"/>
      <c r="DI96" s="259" t="n"/>
      <c r="DJ96" s="268" t="n"/>
      <c r="DK96" s="259" t="n"/>
      <c r="DL96" s="259" t="n"/>
      <c r="DM96" s="259" t="n"/>
      <c r="DN96" s="259" t="n"/>
      <c r="DO96" s="259" t="n"/>
      <c r="DP96" s="259" t="n"/>
      <c r="DQ96" s="259" t="n"/>
      <c r="DR96" s="259" t="n"/>
      <c r="DS96" s="259" t="n"/>
      <c r="DT96" s="259" t="n"/>
      <c r="DU96" s="259" t="n"/>
      <c r="DV96" s="259" t="n"/>
      <c r="DW96" s="259" t="n"/>
      <c r="DX96" s="259" t="n"/>
      <c r="DY96" s="259" t="n"/>
      <c r="DZ96" s="259" t="n"/>
      <c r="EA96" s="259" t="n"/>
      <c r="EB96" s="259" t="n"/>
      <c r="EC96" s="259" t="n"/>
      <c r="ED96" s="259" t="n"/>
      <c r="EE96" s="259" t="n"/>
      <c r="EF96" s="259" t="n"/>
      <c r="EG96" s="259" t="n"/>
      <c r="EH96" s="259" t="n"/>
      <c r="EI96" s="259" t="n"/>
      <c r="EJ96" s="259" t="n"/>
      <c r="EK96" s="259" t="n"/>
      <c r="EL96" s="259" t="n"/>
      <c r="EM96" s="259" t="n"/>
      <c r="EN96" s="259" t="n"/>
      <c r="EO96" s="259" t="n"/>
      <c r="EP96" s="259" t="n"/>
      <c r="EQ96" s="259" t="n"/>
      <c r="ER96" s="259" t="n"/>
      <c r="ES96" s="259" t="n"/>
      <c r="ET96" s="259" t="n"/>
      <c r="EU96" s="259" t="n"/>
      <c r="EV96" s="259" t="n"/>
      <c r="EW96" s="259" t="n"/>
      <c r="EX96" s="259" t="n"/>
      <c r="EY96" s="259" t="n"/>
      <c r="EZ96" s="259" t="n"/>
      <c r="FA96" s="259" t="n"/>
      <c r="FB96" s="259" t="n"/>
      <c r="FC96" s="259" t="n"/>
      <c r="FD96" s="259" t="n"/>
      <c r="FE96" s="259" t="n"/>
      <c r="FF96" s="259" t="n"/>
      <c r="FG96" s="259" t="n"/>
      <c r="FH96" s="259" t="n"/>
      <c r="FI96" s="259" t="n"/>
      <c r="FJ96" s="259" t="n"/>
      <c r="FK96" s="259" t="n"/>
      <c r="FL96" s="259" t="n"/>
      <c r="FM96" s="259" t="n"/>
      <c r="FN96" s="259" t="n"/>
      <c r="FO96" s="259" t="n"/>
      <c r="FP96" s="259" t="n"/>
      <c r="FQ96" s="259" t="n"/>
      <c r="FR96" s="259" t="n"/>
      <c r="FS96" s="259" t="n"/>
      <c r="FT96" s="259" t="n"/>
      <c r="FU96" s="259" t="n"/>
      <c r="FV96" s="259" t="n"/>
      <c r="FW96" s="259" t="n"/>
      <c r="FX96" s="259" t="n"/>
      <c r="FY96" s="259" t="n"/>
      <c r="FZ96" s="259" t="n"/>
      <c r="GA96" s="259" t="n"/>
      <c r="GB96" s="259" t="n"/>
      <c r="GC96" s="259" t="n"/>
      <c r="GD96" s="259" t="n"/>
      <c r="GE96" s="259" t="n"/>
      <c r="GF96" s="259" t="n"/>
      <c r="GG96" s="259" t="n"/>
      <c r="GH96" s="259" t="n"/>
      <c r="GI96" s="259" t="n"/>
      <c r="GJ96" s="261">
        <f>SUM(F96:GI96)</f>
        <v/>
      </c>
      <c r="GK96" s="262">
        <f>E96-GJ96</f>
        <v/>
      </c>
    </row>
    <row r="97" ht="18" customHeight="1">
      <c r="A97" s="137" t="n">
        <v>97</v>
      </c>
      <c r="B97" s="256" t="n">
        <v>44795</v>
      </c>
      <c r="C97" s="139" t="inlineStr">
        <is>
          <t>2-076-33965</t>
        </is>
      </c>
      <c r="D97" s="240" t="n">
        <v>44792</v>
      </c>
      <c r="E97" s="257" t="n">
        <v>382.25</v>
      </c>
      <c r="F97" s="258" t="n"/>
      <c r="G97" s="259" t="n"/>
      <c r="H97" s="259" t="n"/>
      <c r="I97" s="259" t="n"/>
      <c r="J97" s="258" t="n"/>
      <c r="K97" s="259" t="n"/>
      <c r="L97" s="259" t="n"/>
      <c r="M97" s="259" t="n"/>
      <c r="N97" s="259" t="n"/>
      <c r="O97" s="259" t="n"/>
      <c r="P97" s="259" t="n"/>
      <c r="Q97" s="259" t="n"/>
      <c r="R97" s="259" t="n"/>
      <c r="S97" s="259" t="n"/>
      <c r="T97" s="259" t="n"/>
      <c r="U97" s="259" t="n"/>
      <c r="V97" s="259" t="n"/>
      <c r="W97" s="259" t="n"/>
      <c r="X97" s="259" t="n"/>
      <c r="Y97" s="259" t="n"/>
      <c r="Z97" s="259" t="n"/>
      <c r="AA97" s="259" t="n"/>
      <c r="AB97" s="259" t="n"/>
      <c r="AC97" s="259" t="n"/>
      <c r="AD97" s="259" t="n"/>
      <c r="AE97" s="259" t="n"/>
      <c r="AF97" s="259" t="n"/>
      <c r="AG97" s="259" t="n"/>
      <c r="AH97" s="259" t="n"/>
      <c r="AI97" s="259" t="n"/>
      <c r="AJ97" s="259" t="n"/>
      <c r="AK97" s="259" t="n"/>
      <c r="AL97" s="259" t="n"/>
      <c r="AM97" s="259" t="n"/>
      <c r="AN97" s="259" t="n"/>
      <c r="AO97" s="259" t="n"/>
      <c r="AP97" s="259" t="n"/>
      <c r="AQ97" s="259" t="n"/>
      <c r="AR97" s="259" t="n"/>
      <c r="AS97" s="259" t="n"/>
      <c r="AT97" s="259" t="n"/>
      <c r="AU97" s="259" t="n"/>
      <c r="AV97" s="259" t="n"/>
      <c r="AW97" s="259" t="n"/>
      <c r="AX97" s="259" t="n"/>
      <c r="AY97" s="259" t="n"/>
      <c r="AZ97" s="259" t="n"/>
      <c r="BA97" s="259" t="n"/>
      <c r="BB97" s="259" t="n"/>
      <c r="BC97" s="259" t="n"/>
      <c r="BD97" s="259" t="n"/>
      <c r="BE97" s="259" t="n"/>
      <c r="BF97" s="259" t="n"/>
      <c r="BG97" s="259" t="n"/>
      <c r="BH97" s="259" t="n"/>
      <c r="BI97" s="259" t="n"/>
      <c r="BJ97" s="268" t="n"/>
      <c r="BK97" s="259" t="n"/>
      <c r="BL97" s="259" t="n"/>
      <c r="BM97" s="259" t="n"/>
      <c r="BN97" s="259" t="n"/>
      <c r="BO97" s="259" t="n"/>
      <c r="BP97" s="259" t="n"/>
      <c r="BQ97" s="260" t="n">
        <v>382.25</v>
      </c>
      <c r="BR97" s="259" t="n"/>
      <c r="BS97" s="259" t="n"/>
      <c r="BT97" s="259" t="n"/>
      <c r="BU97" s="259" t="n"/>
      <c r="BV97" s="259" t="n"/>
      <c r="BW97" s="259" t="n"/>
      <c r="BX97" s="259" t="n"/>
      <c r="BY97" s="259" t="n"/>
      <c r="BZ97" s="259" t="n"/>
      <c r="CA97" s="259" t="n"/>
      <c r="CB97" s="259" t="n"/>
      <c r="CC97" s="259" t="n"/>
      <c r="CD97" s="259" t="n"/>
      <c r="CE97" s="259" t="n"/>
      <c r="CF97" s="259" t="n"/>
      <c r="CG97" s="259" t="n"/>
      <c r="CH97" s="259" t="n"/>
      <c r="CI97" s="259" t="n"/>
      <c r="CJ97" s="259" t="n"/>
      <c r="CK97" s="259" t="n"/>
      <c r="CL97" s="259" t="n"/>
      <c r="CM97" s="259" t="n"/>
      <c r="CN97" s="259" t="n"/>
      <c r="CO97" s="259" t="n"/>
      <c r="CP97" s="259" t="n"/>
      <c r="CQ97" s="259" t="n"/>
      <c r="CR97" s="259" t="n"/>
      <c r="CS97" s="259" t="n"/>
      <c r="CT97" s="259" t="n"/>
      <c r="CU97" s="259" t="n"/>
      <c r="CV97" s="259" t="n"/>
      <c r="CW97" s="259" t="n"/>
      <c r="CX97" s="259" t="n"/>
      <c r="CY97" s="259" t="n"/>
      <c r="CZ97" s="259" t="n"/>
      <c r="DA97" s="259" t="n"/>
      <c r="DB97" s="259" t="n"/>
      <c r="DC97" s="259" t="n"/>
      <c r="DD97" s="259" t="n"/>
      <c r="DE97" s="259" t="n"/>
      <c r="DF97" s="259" t="n"/>
      <c r="DG97" s="259" t="n"/>
      <c r="DH97" s="268" t="n"/>
      <c r="DI97" s="259" t="n"/>
      <c r="DJ97" s="268" t="n"/>
      <c r="DK97" s="259" t="n"/>
      <c r="DL97" s="259" t="n"/>
      <c r="DM97" s="259" t="n"/>
      <c r="DN97" s="259" t="n"/>
      <c r="DO97" s="259" t="n"/>
      <c r="DP97" s="259" t="n"/>
      <c r="DQ97" s="259" t="n"/>
      <c r="DR97" s="259" t="n"/>
      <c r="DS97" s="259" t="n"/>
      <c r="DT97" s="259" t="n"/>
      <c r="DU97" s="259" t="n"/>
      <c r="DV97" s="259" t="n"/>
      <c r="DW97" s="259" t="n"/>
      <c r="DX97" s="259" t="n"/>
      <c r="DY97" s="259" t="n"/>
      <c r="DZ97" s="259" t="n"/>
      <c r="EA97" s="259" t="n"/>
      <c r="EB97" s="259" t="n"/>
      <c r="EC97" s="259" t="n"/>
      <c r="ED97" s="259" t="n"/>
      <c r="EE97" s="259" t="n"/>
      <c r="EF97" s="259" t="n"/>
      <c r="EG97" s="259" t="n"/>
      <c r="EH97" s="259" t="n"/>
      <c r="EI97" s="259" t="n"/>
      <c r="EJ97" s="259" t="n"/>
      <c r="EK97" s="259" t="n"/>
      <c r="EL97" s="259" t="n"/>
      <c r="EM97" s="259" t="n"/>
      <c r="EN97" s="259" t="n"/>
      <c r="EO97" s="259" t="n"/>
      <c r="EP97" s="259" t="n"/>
      <c r="EQ97" s="259" t="n"/>
      <c r="ER97" s="259" t="n"/>
      <c r="ES97" s="259" t="n"/>
      <c r="ET97" s="259" t="n"/>
      <c r="EU97" s="259" t="n"/>
      <c r="EV97" s="259" t="n"/>
      <c r="EW97" s="259" t="n"/>
      <c r="EX97" s="259" t="n"/>
      <c r="EY97" s="259" t="n"/>
      <c r="EZ97" s="259" t="n"/>
      <c r="FA97" s="259" t="n"/>
      <c r="FB97" s="259" t="n"/>
      <c r="FC97" s="259" t="n"/>
      <c r="FD97" s="259" t="n"/>
      <c r="FE97" s="259" t="n"/>
      <c r="FF97" s="259" t="n"/>
      <c r="FG97" s="259" t="n"/>
      <c r="FH97" s="259" t="n"/>
      <c r="FI97" s="259" t="n"/>
      <c r="FJ97" s="259" t="n"/>
      <c r="FK97" s="259" t="n"/>
      <c r="FL97" s="259" t="n"/>
      <c r="FM97" s="259" t="n"/>
      <c r="FN97" s="259" t="n"/>
      <c r="FO97" s="259" t="n"/>
      <c r="FP97" s="259" t="n"/>
      <c r="FQ97" s="259" t="n"/>
      <c r="FR97" s="259" t="n"/>
      <c r="FS97" s="259" t="n"/>
      <c r="FT97" s="259" t="n"/>
      <c r="FU97" s="259" t="n"/>
      <c r="FV97" s="259" t="n"/>
      <c r="FW97" s="259" t="n"/>
      <c r="FX97" s="259" t="n"/>
      <c r="FY97" s="259" t="n"/>
      <c r="FZ97" s="259" t="n"/>
      <c r="GA97" s="259" t="n"/>
      <c r="GB97" s="259" t="n"/>
      <c r="GC97" s="259" t="n"/>
      <c r="GD97" s="259" t="n"/>
      <c r="GE97" s="259" t="n"/>
      <c r="GF97" s="259" t="n"/>
      <c r="GG97" s="259" t="n"/>
      <c r="GH97" s="259" t="n"/>
      <c r="GI97" s="259" t="n"/>
      <c r="GJ97" s="261">
        <f>SUM(F97:GI97)</f>
        <v/>
      </c>
      <c r="GK97" s="262">
        <f>E97-GJ97</f>
        <v/>
      </c>
    </row>
    <row r="98" ht="18" customHeight="1">
      <c r="A98" s="137" t="n">
        <v>98</v>
      </c>
      <c r="B98" s="256" t="n">
        <v>44795</v>
      </c>
      <c r="C98" s="139" t="inlineStr">
        <is>
          <t>2-074-19049</t>
        </is>
      </c>
      <c r="D98" s="240" t="n">
        <v>44785</v>
      </c>
      <c r="E98" s="257" t="n">
        <v>1044.8</v>
      </c>
      <c r="F98" s="258" t="n"/>
      <c r="G98" s="259" t="n"/>
      <c r="H98" s="259" t="n"/>
      <c r="I98" s="259" t="n"/>
      <c r="J98" s="258" t="n"/>
      <c r="K98" s="259" t="n"/>
      <c r="L98" s="259" t="n"/>
      <c r="M98" s="259" t="n"/>
      <c r="N98" s="259" t="n"/>
      <c r="O98" s="259" t="n"/>
      <c r="P98" s="259" t="n"/>
      <c r="Q98" s="259" t="n"/>
      <c r="R98" s="259" t="n"/>
      <c r="S98" s="259" t="n"/>
      <c r="T98" s="259" t="n"/>
      <c r="U98" s="259" t="n"/>
      <c r="V98" s="259" t="n"/>
      <c r="W98" s="259" t="n"/>
      <c r="X98" s="259" t="n"/>
      <c r="Y98" s="259" t="n"/>
      <c r="Z98" s="259" t="n"/>
      <c r="AA98" s="260" t="n">
        <v>589.75</v>
      </c>
      <c r="AB98" s="259" t="n"/>
      <c r="AC98" s="259" t="n"/>
      <c r="AD98" s="259" t="n"/>
      <c r="AE98" s="259" t="n"/>
      <c r="AF98" s="259" t="n"/>
      <c r="AG98" s="259" t="n"/>
      <c r="AH98" s="259" t="n"/>
      <c r="AI98" s="259" t="n"/>
      <c r="AJ98" s="259" t="n"/>
      <c r="AK98" s="259" t="n"/>
      <c r="AL98" s="259" t="n"/>
      <c r="AM98" s="259" t="n"/>
      <c r="AN98" s="259" t="n"/>
      <c r="AO98" s="259" t="n"/>
      <c r="AP98" s="259" t="n"/>
      <c r="AQ98" s="259" t="n"/>
      <c r="AR98" s="259" t="n"/>
      <c r="AS98" s="259" t="n"/>
      <c r="AT98" s="259" t="n"/>
      <c r="AU98" s="259" t="n"/>
      <c r="AV98" s="260" t="n">
        <v>414.75</v>
      </c>
      <c r="AW98" s="259" t="n"/>
      <c r="AX98" s="259" t="n"/>
      <c r="AY98" s="259" t="n"/>
      <c r="AZ98" s="259" t="n"/>
      <c r="BA98" s="259" t="n"/>
      <c r="BB98" s="259" t="n"/>
      <c r="BC98" s="259" t="n"/>
      <c r="BD98" s="259" t="n"/>
      <c r="BE98" s="259" t="n"/>
      <c r="BF98" s="259" t="n"/>
      <c r="BG98" s="259" t="n"/>
      <c r="BH98" s="259" t="n"/>
      <c r="BI98" s="259" t="n"/>
      <c r="BJ98" s="268" t="n"/>
      <c r="BK98" s="259" t="n"/>
      <c r="BL98" s="259" t="n"/>
      <c r="BM98" s="259" t="n"/>
      <c r="BN98" s="259" t="n"/>
      <c r="BO98" s="259" t="n"/>
      <c r="BP98" s="259" t="n"/>
      <c r="BQ98" s="259" t="n"/>
      <c r="BR98" s="259" t="n"/>
      <c r="BS98" s="259" t="n"/>
      <c r="BT98" s="259" t="n"/>
      <c r="BU98" s="259" t="n"/>
      <c r="BV98" s="259" t="n"/>
      <c r="BW98" s="260" t="n">
        <v>40.3</v>
      </c>
      <c r="BX98" s="259" t="n"/>
      <c r="BY98" s="259" t="n"/>
      <c r="BZ98" s="259" t="n"/>
      <c r="CA98" s="259" t="n"/>
      <c r="CB98" s="259" t="n"/>
      <c r="CC98" s="259" t="n"/>
      <c r="CD98" s="259" t="n"/>
      <c r="CE98" s="259" t="n"/>
      <c r="CF98" s="259" t="n"/>
      <c r="CG98" s="259" t="n"/>
      <c r="CH98" s="259" t="n"/>
      <c r="CI98" s="259" t="n"/>
      <c r="CJ98" s="259" t="n"/>
      <c r="CK98" s="259" t="n"/>
      <c r="CL98" s="259" t="n"/>
      <c r="CM98" s="259" t="n"/>
      <c r="CN98" s="259" t="n"/>
      <c r="CO98" s="259" t="n"/>
      <c r="CP98" s="259" t="n"/>
      <c r="CQ98" s="259" t="n"/>
      <c r="CR98" s="259" t="n"/>
      <c r="CS98" s="259" t="n"/>
      <c r="CT98" s="259" t="n"/>
      <c r="CU98" s="259" t="n"/>
      <c r="CV98" s="259" t="n"/>
      <c r="CW98" s="259" t="n"/>
      <c r="CX98" s="259" t="n"/>
      <c r="CY98" s="259" t="n"/>
      <c r="CZ98" s="259" t="n"/>
      <c r="DA98" s="259" t="n"/>
      <c r="DB98" s="259" t="n"/>
      <c r="DC98" s="259" t="n"/>
      <c r="DD98" s="259" t="n"/>
      <c r="DE98" s="259" t="n"/>
      <c r="DF98" s="259" t="n"/>
      <c r="DG98" s="259" t="n"/>
      <c r="DH98" s="268" t="n"/>
      <c r="DI98" s="259" t="n"/>
      <c r="DJ98" s="268" t="n"/>
      <c r="DK98" s="259" t="n"/>
      <c r="DL98" s="259" t="n"/>
      <c r="DM98" s="259" t="n"/>
      <c r="DN98" s="259" t="n"/>
      <c r="DO98" s="259" t="n"/>
      <c r="DP98" s="259" t="n"/>
      <c r="DQ98" s="259" t="n"/>
      <c r="DR98" s="259" t="n"/>
      <c r="DS98" s="259" t="n"/>
      <c r="DT98" s="259" t="n"/>
      <c r="DU98" s="259" t="n"/>
      <c r="DV98" s="259" t="n"/>
      <c r="DW98" s="259" t="n"/>
      <c r="DX98" s="259" t="n"/>
      <c r="DY98" s="259" t="n"/>
      <c r="DZ98" s="259" t="n"/>
      <c r="EA98" s="259" t="n"/>
      <c r="EB98" s="259" t="n"/>
      <c r="EC98" s="259" t="n"/>
      <c r="ED98" s="259" t="n"/>
      <c r="EE98" s="259" t="n"/>
      <c r="EF98" s="259" t="n"/>
      <c r="EG98" s="259" t="n"/>
      <c r="EH98" s="259" t="n"/>
      <c r="EI98" s="259" t="n"/>
      <c r="EJ98" s="259" t="n"/>
      <c r="EK98" s="259" t="n"/>
      <c r="EL98" s="259" t="n"/>
      <c r="EM98" s="259" t="n"/>
      <c r="EN98" s="259" t="n"/>
      <c r="EO98" s="259" t="n"/>
      <c r="EP98" s="259" t="n"/>
      <c r="EQ98" s="259" t="n"/>
      <c r="ER98" s="259" t="n"/>
      <c r="ES98" s="259" t="n"/>
      <c r="ET98" s="259" t="n"/>
      <c r="EU98" s="259" t="n"/>
      <c r="EV98" s="259" t="n"/>
      <c r="EW98" s="259" t="n"/>
      <c r="EX98" s="259" t="n"/>
      <c r="EY98" s="259" t="n"/>
      <c r="EZ98" s="259" t="n"/>
      <c r="FA98" s="259" t="n"/>
      <c r="FB98" s="259" t="n"/>
      <c r="FC98" s="259" t="n"/>
      <c r="FD98" s="259" t="n"/>
      <c r="FE98" s="259" t="n"/>
      <c r="FF98" s="259" t="n"/>
      <c r="FG98" s="259" t="n"/>
      <c r="FH98" s="259" t="n"/>
      <c r="FI98" s="259" t="n"/>
      <c r="FJ98" s="259" t="n"/>
      <c r="FK98" s="259" t="n"/>
      <c r="FL98" s="259" t="n"/>
      <c r="FM98" s="259" t="n"/>
      <c r="FN98" s="259" t="n"/>
      <c r="FO98" s="259" t="n"/>
      <c r="FP98" s="259" t="n"/>
      <c r="FQ98" s="259" t="n"/>
      <c r="FR98" s="259" t="n"/>
      <c r="FS98" s="259" t="n"/>
      <c r="FT98" s="259" t="n"/>
      <c r="FU98" s="259" t="n"/>
      <c r="FV98" s="259" t="n"/>
      <c r="FW98" s="259" t="n"/>
      <c r="FX98" s="259" t="n"/>
      <c r="FY98" s="259" t="n"/>
      <c r="FZ98" s="259" t="n"/>
      <c r="GA98" s="259" t="n"/>
      <c r="GB98" s="259" t="n"/>
      <c r="GC98" s="259" t="n"/>
      <c r="GD98" s="259" t="n"/>
      <c r="GE98" s="259" t="n"/>
      <c r="GF98" s="259" t="n"/>
      <c r="GG98" s="259" t="n"/>
      <c r="GH98" s="259" t="n"/>
      <c r="GI98" s="259" t="n"/>
      <c r="GJ98" s="261">
        <f>SUM(F98:GI98)</f>
        <v/>
      </c>
      <c r="GK98" s="262">
        <f>E98-GJ98</f>
        <v/>
      </c>
    </row>
    <row r="99" ht="18" customHeight="1">
      <c r="A99" s="137" t="n">
        <v>99</v>
      </c>
      <c r="B99" s="256" t="n">
        <v>44795</v>
      </c>
      <c r="C99" s="139" t="inlineStr">
        <is>
          <t>2-074-72943</t>
        </is>
      </c>
      <c r="D99" s="240" t="n">
        <v>44788</v>
      </c>
      <c r="E99" s="257" t="n">
        <v>15869.4</v>
      </c>
      <c r="F99" s="258" t="n"/>
      <c r="G99" s="259" t="n"/>
      <c r="H99" s="259" t="n"/>
      <c r="I99" s="259" t="n"/>
      <c r="J99" s="258" t="n"/>
      <c r="K99" s="259" t="n"/>
      <c r="L99" s="259" t="n"/>
      <c r="M99" s="259" t="n"/>
      <c r="N99" s="259" t="n"/>
      <c r="O99" s="259" t="n"/>
      <c r="P99" s="259" t="n"/>
      <c r="Q99" s="259" t="n"/>
      <c r="R99" s="259" t="n"/>
      <c r="S99" s="259" t="n"/>
      <c r="T99" s="259" t="n"/>
      <c r="U99" s="259" t="n"/>
      <c r="V99" s="259" t="n"/>
      <c r="W99" s="259" t="n"/>
      <c r="X99" s="259" t="n"/>
      <c r="Y99" s="259" t="n"/>
      <c r="Z99" s="259" t="n"/>
      <c r="AA99" s="259" t="n"/>
      <c r="AB99" s="259" t="n"/>
      <c r="AC99" s="259" t="n"/>
      <c r="AD99" s="259" t="n"/>
      <c r="AE99" s="259" t="n"/>
      <c r="AF99" s="259" t="n"/>
      <c r="AG99" s="259" t="n"/>
      <c r="AH99" s="259" t="n"/>
      <c r="AI99" s="259" t="n"/>
      <c r="AJ99" s="259" t="n"/>
      <c r="AK99" s="259" t="n"/>
      <c r="AL99" s="259" t="n"/>
      <c r="AM99" s="259" t="n"/>
      <c r="AN99" s="259" t="n"/>
      <c r="AO99" s="259" t="n"/>
      <c r="AP99" s="259" t="n"/>
      <c r="AQ99" s="259" t="n"/>
      <c r="AR99" s="259" t="n"/>
      <c r="AS99" s="259" t="n"/>
      <c r="AT99" s="259" t="n"/>
      <c r="AU99" s="259" t="n"/>
      <c r="AV99" s="259" t="n"/>
      <c r="AW99" s="259" t="n"/>
      <c r="AX99" s="259" t="n"/>
      <c r="AY99" s="259" t="n"/>
      <c r="AZ99" s="259" t="n"/>
      <c r="BA99" s="259" t="n"/>
      <c r="BB99" s="260" t="n">
        <v>757.35</v>
      </c>
      <c r="BC99" s="259" t="n"/>
      <c r="BD99" s="259" t="n"/>
      <c r="BE99" s="259" t="n"/>
      <c r="BF99" s="259" t="n"/>
      <c r="BG99" s="259" t="n"/>
      <c r="BH99" s="259" t="n"/>
      <c r="BI99" s="259" t="n"/>
      <c r="BJ99" s="268" t="n"/>
      <c r="BK99" s="259" t="n"/>
      <c r="BL99" s="259" t="n"/>
      <c r="BM99" s="259" t="n"/>
      <c r="BN99" s="259" t="n"/>
      <c r="BO99" s="259" t="n"/>
      <c r="BP99" s="259" t="n"/>
      <c r="BQ99" s="259" t="n"/>
      <c r="BR99" s="259" t="n"/>
      <c r="BS99" s="259" t="n"/>
      <c r="BT99" s="259" t="n"/>
      <c r="BU99" s="259" t="n"/>
      <c r="BV99" s="259" t="n"/>
      <c r="BW99" s="259" t="n"/>
      <c r="BX99" s="259" t="n"/>
      <c r="BY99" s="259" t="n"/>
      <c r="BZ99" s="259" t="n"/>
      <c r="CA99" s="259" t="n"/>
      <c r="CB99" s="259" t="n"/>
      <c r="CC99" s="259" t="n"/>
      <c r="CD99" s="259" t="n"/>
      <c r="CE99" s="259" t="n"/>
      <c r="CF99" s="259" t="n"/>
      <c r="CG99" s="259" t="n"/>
      <c r="CH99" s="259" t="n"/>
      <c r="CI99" s="259" t="n"/>
      <c r="CJ99" s="259" t="n"/>
      <c r="CK99" s="259" t="n"/>
      <c r="CL99" s="259" t="n"/>
      <c r="CM99" s="259" t="n"/>
      <c r="CN99" s="259" t="n"/>
      <c r="CO99" s="259" t="n"/>
      <c r="CP99" s="259" t="n"/>
      <c r="CQ99" s="259" t="n"/>
      <c r="CR99" s="259" t="n"/>
      <c r="CS99" s="259" t="n"/>
      <c r="CT99" s="259" t="n"/>
      <c r="CU99" s="259" t="n"/>
      <c r="CV99" s="259" t="n"/>
      <c r="CW99" s="259" t="n"/>
      <c r="CX99" s="259" t="n"/>
      <c r="CY99" s="259" t="n"/>
      <c r="CZ99" s="259" t="n"/>
      <c r="DA99" s="259" t="n"/>
      <c r="DB99" s="260" t="n">
        <v>11773.61</v>
      </c>
      <c r="DC99" s="259" t="n"/>
      <c r="DD99" s="259" t="n"/>
      <c r="DE99" s="260" t="n">
        <v>2280.47</v>
      </c>
      <c r="DF99" s="259" t="n"/>
      <c r="DG99" s="259" t="n"/>
      <c r="DH99" s="268" t="n"/>
      <c r="DI99" s="259" t="n"/>
      <c r="DJ99" s="268" t="n"/>
      <c r="DK99" s="260" t="n">
        <v>39.75</v>
      </c>
      <c r="DL99" s="259" t="n"/>
      <c r="DM99" s="259" t="n"/>
      <c r="DN99" s="259" t="n"/>
      <c r="DO99" s="259" t="n"/>
      <c r="DP99" s="259" t="n"/>
      <c r="DQ99" s="259" t="n"/>
      <c r="DR99" s="260" t="n">
        <v>1018.22</v>
      </c>
      <c r="DS99" s="259" t="n"/>
      <c r="DT99" s="259" t="n"/>
      <c r="DU99" s="259" t="n"/>
      <c r="DV99" s="259" t="n"/>
      <c r="DW99" s="259" t="n"/>
      <c r="DX99" s="259" t="n"/>
      <c r="DY99" s="259" t="n"/>
      <c r="DZ99" s="259" t="n"/>
      <c r="EA99" s="259" t="n"/>
      <c r="EB99" s="259" t="n"/>
      <c r="EC99" s="259" t="n"/>
      <c r="ED99" s="259" t="n"/>
      <c r="EE99" s="259" t="n"/>
      <c r="EF99" s="259" t="n"/>
      <c r="EG99" s="259" t="n"/>
      <c r="EH99" s="259" t="n"/>
      <c r="EI99" s="259" t="n"/>
      <c r="EJ99" s="259" t="n"/>
      <c r="EK99" s="259" t="n"/>
      <c r="EL99" s="259" t="n"/>
      <c r="EM99" s="259" t="n"/>
      <c r="EN99" s="259" t="n"/>
      <c r="EO99" s="259" t="n"/>
      <c r="EP99" s="259" t="n"/>
      <c r="EQ99" s="259" t="n"/>
      <c r="ER99" s="259" t="n"/>
      <c r="ES99" s="259" t="n"/>
      <c r="ET99" s="259" t="n"/>
      <c r="EU99" s="259" t="n"/>
      <c r="EV99" s="259" t="n"/>
      <c r="EW99" s="259" t="n"/>
      <c r="EX99" s="259" t="n"/>
      <c r="EY99" s="259" t="n"/>
      <c r="EZ99" s="259" t="n"/>
      <c r="FA99" s="259" t="n"/>
      <c r="FB99" s="259" t="n"/>
      <c r="FC99" s="259" t="n"/>
      <c r="FD99" s="259" t="n"/>
      <c r="FE99" s="259" t="n"/>
      <c r="FF99" s="259" t="n"/>
      <c r="FG99" s="259" t="n"/>
      <c r="FH99" s="259" t="n"/>
      <c r="FI99" s="259" t="n"/>
      <c r="FJ99" s="259" t="n"/>
      <c r="FK99" s="259" t="n"/>
      <c r="FL99" s="259" t="n"/>
      <c r="FM99" s="259" t="n"/>
      <c r="FN99" s="259" t="n"/>
      <c r="FO99" s="259" t="n"/>
      <c r="FP99" s="259" t="n"/>
      <c r="FQ99" s="259" t="n"/>
      <c r="FR99" s="259" t="n"/>
      <c r="FS99" s="259" t="n"/>
      <c r="FT99" s="259" t="n"/>
      <c r="FU99" s="259" t="n"/>
      <c r="FV99" s="259" t="n"/>
      <c r="FW99" s="259" t="n"/>
      <c r="FX99" s="259" t="n"/>
      <c r="FY99" s="259" t="n"/>
      <c r="FZ99" s="259" t="n"/>
      <c r="GA99" s="259" t="n"/>
      <c r="GB99" s="259" t="n"/>
      <c r="GC99" s="259" t="n"/>
      <c r="GD99" s="259" t="n"/>
      <c r="GE99" s="259" t="n"/>
      <c r="GF99" s="259" t="n"/>
      <c r="GG99" s="259" t="n"/>
      <c r="GH99" s="259" t="n"/>
      <c r="GI99" s="259" t="n"/>
      <c r="GJ99" s="261">
        <f>SUM(F99:GI99)</f>
        <v/>
      </c>
      <c r="GK99" s="262">
        <f>E99-GJ99</f>
        <v/>
      </c>
    </row>
    <row r="100" ht="18" customHeight="1">
      <c r="A100" s="137" t="n">
        <v>100</v>
      </c>
      <c r="B100" s="256" t="n">
        <v>44795</v>
      </c>
      <c r="C100" s="139" t="inlineStr">
        <is>
          <t>2-075-52172</t>
        </is>
      </c>
      <c r="D100" s="240" t="n">
        <v>44790</v>
      </c>
      <c r="E100" s="257" t="n">
        <v>1664.36</v>
      </c>
      <c r="F100" s="258" t="n"/>
      <c r="G100" s="259" t="n"/>
      <c r="H100" s="259" t="n"/>
      <c r="I100" s="259" t="n"/>
      <c r="J100" s="258" t="n"/>
      <c r="K100" s="259" t="n"/>
      <c r="L100" s="259" t="n"/>
      <c r="M100" s="259" t="n"/>
      <c r="N100" s="259" t="n"/>
      <c r="O100" s="259" t="n"/>
      <c r="P100" s="259" t="n"/>
      <c r="Q100" s="259" t="n"/>
      <c r="R100" s="259" t="n"/>
      <c r="S100" s="259" t="n"/>
      <c r="T100" s="259" t="n"/>
      <c r="U100" s="259" t="n"/>
      <c r="V100" s="259" t="n"/>
      <c r="W100" s="259" t="n"/>
      <c r="X100" s="259" t="n"/>
      <c r="Y100" s="259" t="n"/>
      <c r="Z100" s="259" t="n"/>
      <c r="AA100" s="259" t="n"/>
      <c r="AB100" s="259" t="n"/>
      <c r="AC100" s="259" t="n"/>
      <c r="AD100" s="259" t="n"/>
      <c r="AE100" s="259" t="n"/>
      <c r="AF100" s="259" t="n"/>
      <c r="AG100" s="259" t="n"/>
      <c r="AH100" s="259" t="n"/>
      <c r="AI100" s="259" t="n"/>
      <c r="AJ100" s="259" t="n"/>
      <c r="AK100" s="259" t="n"/>
      <c r="AL100" s="259" t="n"/>
      <c r="AM100" s="259" t="n"/>
      <c r="AN100" s="259" t="n"/>
      <c r="AO100" s="259" t="n"/>
      <c r="AP100" s="259" t="n"/>
      <c r="AQ100" s="259" t="n"/>
      <c r="AR100" s="259" t="n"/>
      <c r="AS100" s="259" t="n"/>
      <c r="AT100" s="259" t="n"/>
      <c r="AU100" s="259" t="n"/>
      <c r="AV100" s="260" t="n">
        <v>770.1</v>
      </c>
      <c r="AW100" s="259" t="n"/>
      <c r="AX100" s="259" t="n"/>
      <c r="AY100" s="259" t="n"/>
      <c r="AZ100" s="259" t="n"/>
      <c r="BA100" s="259" t="n"/>
      <c r="BB100" s="259" t="n"/>
      <c r="BC100" s="259" t="n"/>
      <c r="BD100" s="259" t="n"/>
      <c r="BE100" s="259" t="n"/>
      <c r="BF100" s="259" t="n"/>
      <c r="BG100" s="259" t="n"/>
      <c r="BH100" s="259" t="n"/>
      <c r="BI100" s="259" t="n"/>
      <c r="BJ100" s="268" t="n"/>
      <c r="BK100" s="259" t="n"/>
      <c r="BL100" s="259" t="n"/>
      <c r="BM100" s="259" t="n"/>
      <c r="BN100" s="259" t="n"/>
      <c r="BO100" s="259" t="n"/>
      <c r="BP100" s="259" t="n"/>
      <c r="BQ100" s="259" t="n"/>
      <c r="BR100" s="259" t="n"/>
      <c r="BS100" s="259" t="n"/>
      <c r="BT100" s="259" t="n"/>
      <c r="BU100" s="259" t="n"/>
      <c r="BV100" s="259" t="n"/>
      <c r="BW100" s="259" t="n"/>
      <c r="BX100" s="259" t="n"/>
      <c r="BY100" s="259" t="n"/>
      <c r="BZ100" s="260" t="n">
        <v>39.75</v>
      </c>
      <c r="CA100" s="259" t="n"/>
      <c r="CB100" s="259" t="n"/>
      <c r="CC100" s="259" t="n"/>
      <c r="CD100" s="259" t="n"/>
      <c r="CE100" s="259" t="n"/>
      <c r="CF100" s="259" t="n"/>
      <c r="CG100" s="259" t="n"/>
      <c r="CH100" s="259" t="n"/>
      <c r="CI100" s="259" t="n"/>
      <c r="CJ100" s="259" t="n"/>
      <c r="CK100" s="259" t="n"/>
      <c r="CL100" s="259" t="n"/>
      <c r="CM100" s="259" t="n"/>
      <c r="CN100" s="259" t="n"/>
      <c r="CO100" s="259" t="n"/>
      <c r="CP100" s="259" t="n"/>
      <c r="CQ100" s="259" t="n"/>
      <c r="CR100" s="259" t="n"/>
      <c r="CS100" s="259" t="n"/>
      <c r="CT100" s="259" t="n"/>
      <c r="CU100" s="259" t="n"/>
      <c r="CV100" s="259" t="n"/>
      <c r="CW100" s="259" t="n"/>
      <c r="CX100" s="259" t="n"/>
      <c r="CY100" s="259" t="n"/>
      <c r="CZ100" s="259" t="n"/>
      <c r="DA100" s="259" t="n"/>
      <c r="DB100" s="259" t="n"/>
      <c r="DC100" s="259" t="n"/>
      <c r="DD100" s="259" t="n"/>
      <c r="DE100" s="260" t="n">
        <v>854.51</v>
      </c>
      <c r="DF100" s="259" t="n"/>
      <c r="DG100" s="259" t="n"/>
      <c r="DH100" s="268" t="n"/>
      <c r="DI100" s="259" t="n"/>
      <c r="DJ100" s="268" t="n"/>
      <c r="DK100" s="259" t="n"/>
      <c r="DL100" s="259" t="n"/>
      <c r="DM100" s="259" t="n"/>
      <c r="DN100" s="259" t="n"/>
      <c r="DO100" s="259" t="n"/>
      <c r="DP100" s="259" t="n"/>
      <c r="DQ100" s="259" t="n"/>
      <c r="DR100" s="259" t="n"/>
      <c r="DS100" s="259" t="n"/>
      <c r="DT100" s="259" t="n"/>
      <c r="DU100" s="259" t="n"/>
      <c r="DV100" s="259" t="n"/>
      <c r="DW100" s="259" t="n"/>
      <c r="DX100" s="259" t="n"/>
      <c r="DY100" s="259" t="n"/>
      <c r="DZ100" s="259" t="n"/>
      <c r="EA100" s="259" t="n"/>
      <c r="EB100" s="259" t="n"/>
      <c r="EC100" s="259" t="n"/>
      <c r="ED100" s="259" t="n"/>
      <c r="EE100" s="259" t="n"/>
      <c r="EF100" s="259" t="n"/>
      <c r="EG100" s="259" t="n"/>
      <c r="EH100" s="259" t="n"/>
      <c r="EI100" s="259" t="n"/>
      <c r="EJ100" s="259" t="n"/>
      <c r="EK100" s="259" t="n"/>
      <c r="EL100" s="259" t="n"/>
      <c r="EM100" s="259" t="n"/>
      <c r="EN100" s="259" t="n"/>
      <c r="EO100" s="259" t="n"/>
      <c r="EP100" s="259" t="n"/>
      <c r="EQ100" s="259" t="n"/>
      <c r="ER100" s="259" t="n"/>
      <c r="ES100" s="259" t="n"/>
      <c r="ET100" s="259" t="n"/>
      <c r="EU100" s="259" t="n"/>
      <c r="EV100" s="259" t="n"/>
      <c r="EW100" s="259" t="n"/>
      <c r="EX100" s="259" t="n"/>
      <c r="EY100" s="259" t="n"/>
      <c r="EZ100" s="259" t="n"/>
      <c r="FA100" s="259" t="n"/>
      <c r="FB100" s="259" t="n"/>
      <c r="FC100" s="259" t="n"/>
      <c r="FD100" s="259" t="n"/>
      <c r="FE100" s="259" t="n"/>
      <c r="FF100" s="259" t="n"/>
      <c r="FG100" s="259" t="n"/>
      <c r="FH100" s="259" t="n"/>
      <c r="FI100" s="259" t="n"/>
      <c r="FJ100" s="259" t="n"/>
      <c r="FK100" s="259" t="n"/>
      <c r="FL100" s="259" t="n"/>
      <c r="FM100" s="259" t="n"/>
      <c r="FN100" s="259" t="n"/>
      <c r="FO100" s="259" t="n"/>
      <c r="FP100" s="259" t="n"/>
      <c r="FQ100" s="259" t="n"/>
      <c r="FR100" s="259" t="n"/>
      <c r="FS100" s="259" t="n"/>
      <c r="FT100" s="259" t="n"/>
      <c r="FU100" s="259" t="n"/>
      <c r="FV100" s="259" t="n"/>
      <c r="FW100" s="259" t="n"/>
      <c r="FX100" s="259" t="n"/>
      <c r="FY100" s="259" t="n"/>
      <c r="FZ100" s="259" t="n"/>
      <c r="GA100" s="259" t="n"/>
      <c r="GB100" s="259" t="n"/>
      <c r="GC100" s="259" t="n"/>
      <c r="GD100" s="259" t="n"/>
      <c r="GE100" s="259" t="n"/>
      <c r="GF100" s="259" t="n"/>
      <c r="GG100" s="259" t="n"/>
      <c r="GH100" s="259" t="n"/>
      <c r="GI100" s="259" t="n"/>
      <c r="GJ100" s="261">
        <f>SUM(F100:GI100)</f>
        <v/>
      </c>
      <c r="GK100" s="262">
        <f>E100-GJ100</f>
        <v/>
      </c>
    </row>
    <row r="101" ht="18" customHeight="1">
      <c r="A101" s="137" t="n">
        <v>101</v>
      </c>
      <c r="B101" s="256" t="n">
        <v>44795</v>
      </c>
      <c r="C101" s="139" t="inlineStr">
        <is>
          <t>7-857-28240</t>
        </is>
      </c>
      <c r="D101" s="240" t="n">
        <v>44792</v>
      </c>
      <c r="E101" s="257" t="n">
        <v>6.49</v>
      </c>
      <c r="F101" s="258" t="n"/>
      <c r="G101" s="259" t="n"/>
      <c r="H101" s="259" t="n"/>
      <c r="I101" s="259" t="n"/>
      <c r="J101" s="258" t="n"/>
      <c r="K101" s="259" t="n"/>
      <c r="L101" s="259" t="n"/>
      <c r="M101" s="259" t="n"/>
      <c r="N101" s="259" t="n"/>
      <c r="O101" s="259" t="n"/>
      <c r="P101" s="259" t="n"/>
      <c r="Q101" s="259" t="n"/>
      <c r="R101" s="259" t="n"/>
      <c r="S101" s="259" t="n"/>
      <c r="T101" s="259" t="n"/>
      <c r="U101" s="259" t="n"/>
      <c r="V101" s="259" t="n"/>
      <c r="W101" s="259" t="n"/>
      <c r="X101" s="259" t="n"/>
      <c r="Y101" s="259" t="n"/>
      <c r="Z101" s="259" t="n"/>
      <c r="AA101" s="259" t="n"/>
      <c r="AB101" s="259" t="n"/>
      <c r="AC101" s="259" t="n"/>
      <c r="AD101" s="259" t="n"/>
      <c r="AE101" s="259" t="n"/>
      <c r="AF101" s="259" t="n"/>
      <c r="AG101" s="259" t="n"/>
      <c r="AH101" s="259" t="n"/>
      <c r="AI101" s="259" t="n"/>
      <c r="AJ101" s="259" t="n"/>
      <c r="AK101" s="259" t="n"/>
      <c r="AL101" s="259" t="n"/>
      <c r="AM101" s="259" t="n"/>
      <c r="AN101" s="259" t="n"/>
      <c r="AO101" s="259" t="n"/>
      <c r="AP101" s="259" t="n"/>
      <c r="AQ101" s="259" t="n"/>
      <c r="AR101" s="259" t="n"/>
      <c r="AS101" s="259" t="n"/>
      <c r="AT101" s="259" t="n"/>
      <c r="AU101" s="259" t="n"/>
      <c r="AV101" s="259" t="n"/>
      <c r="AW101" s="259" t="n"/>
      <c r="AX101" s="259" t="n"/>
      <c r="AY101" s="259" t="n"/>
      <c r="AZ101" s="259" t="n"/>
      <c r="BA101" s="259" t="n"/>
      <c r="BB101" s="259" t="n"/>
      <c r="BC101" s="259" t="n"/>
      <c r="BD101" s="259" t="n"/>
      <c r="BE101" s="259" t="n"/>
      <c r="BF101" s="259" t="n"/>
      <c r="BG101" s="259" t="n"/>
      <c r="BH101" s="259" t="n"/>
      <c r="BI101" s="259" t="n"/>
      <c r="BJ101" s="268" t="n"/>
      <c r="BK101" s="259" t="n"/>
      <c r="BL101" s="259" t="n"/>
      <c r="BM101" s="259" t="n"/>
      <c r="BN101" s="259" t="n"/>
      <c r="BO101" s="259" t="n"/>
      <c r="BP101" s="259" t="n"/>
      <c r="BQ101" s="259" t="n"/>
      <c r="BR101" s="259" t="n"/>
      <c r="BS101" s="259" t="n"/>
      <c r="BT101" s="259" t="n"/>
      <c r="BU101" s="259" t="n"/>
      <c r="BV101" s="259" t="n"/>
      <c r="BW101" s="259" t="n"/>
      <c r="BX101" s="259" t="n"/>
      <c r="BY101" s="259" t="n"/>
      <c r="BZ101" s="259" t="n"/>
      <c r="CA101" s="259" t="n"/>
      <c r="CB101" s="259" t="n"/>
      <c r="CC101" s="259" t="n"/>
      <c r="CD101" s="259" t="n"/>
      <c r="CE101" s="259" t="n"/>
      <c r="CF101" s="259" t="n"/>
      <c r="CG101" s="259" t="n"/>
      <c r="CH101" s="259" t="n"/>
      <c r="CI101" s="260" t="n">
        <v>6.49</v>
      </c>
      <c r="CJ101" s="259" t="n"/>
      <c r="CK101" s="259" t="n"/>
      <c r="CL101" s="259" t="n"/>
      <c r="CM101" s="259" t="n"/>
      <c r="CN101" s="259" t="n"/>
      <c r="CO101" s="259" t="n"/>
      <c r="CP101" s="259" t="n"/>
      <c r="CQ101" s="259" t="n"/>
      <c r="CR101" s="259" t="n"/>
      <c r="CS101" s="259" t="n"/>
      <c r="CT101" s="259" t="n"/>
      <c r="CU101" s="259" t="n"/>
      <c r="CV101" s="259" t="n"/>
      <c r="CW101" s="259" t="n"/>
      <c r="CX101" s="259" t="n"/>
      <c r="CY101" s="259" t="n"/>
      <c r="CZ101" s="259" t="n"/>
      <c r="DA101" s="259" t="n"/>
      <c r="DB101" s="259" t="n"/>
      <c r="DC101" s="259" t="n"/>
      <c r="DD101" s="259" t="n"/>
      <c r="DE101" s="259" t="n"/>
      <c r="DF101" s="259" t="n"/>
      <c r="DG101" s="259" t="n"/>
      <c r="DH101" s="268" t="n"/>
      <c r="DI101" s="259" t="n"/>
      <c r="DJ101" s="268" t="n"/>
      <c r="DK101" s="259" t="n"/>
      <c r="DL101" s="259" t="n"/>
      <c r="DM101" s="259" t="n"/>
      <c r="DN101" s="259" t="n"/>
      <c r="DO101" s="259" t="n"/>
      <c r="DP101" s="259" t="n"/>
      <c r="DQ101" s="259" t="n"/>
      <c r="DR101" s="259" t="n"/>
      <c r="DS101" s="259" t="n"/>
      <c r="DT101" s="259" t="n"/>
      <c r="DU101" s="259" t="n"/>
      <c r="DV101" s="259" t="n"/>
      <c r="DW101" s="259" t="n"/>
      <c r="DX101" s="259" t="n"/>
      <c r="DY101" s="259" t="n"/>
      <c r="DZ101" s="259" t="n"/>
      <c r="EA101" s="259" t="n"/>
      <c r="EB101" s="259" t="n"/>
      <c r="EC101" s="259" t="n"/>
      <c r="ED101" s="259" t="n"/>
      <c r="EE101" s="259" t="n"/>
      <c r="EF101" s="259" t="n"/>
      <c r="EG101" s="259" t="n"/>
      <c r="EH101" s="259" t="n"/>
      <c r="EI101" s="259" t="n"/>
      <c r="EJ101" s="259" t="n"/>
      <c r="EK101" s="259" t="n"/>
      <c r="EL101" s="259" t="n"/>
      <c r="EM101" s="259" t="n"/>
      <c r="EN101" s="259" t="n"/>
      <c r="EO101" s="259" t="n"/>
      <c r="EP101" s="259" t="n"/>
      <c r="EQ101" s="259" t="n"/>
      <c r="ER101" s="259" t="n"/>
      <c r="ES101" s="259" t="n"/>
      <c r="ET101" s="259" t="n"/>
      <c r="EU101" s="259" t="n"/>
      <c r="EV101" s="259" t="n"/>
      <c r="EW101" s="259" t="n"/>
      <c r="EX101" s="259" t="n"/>
      <c r="EY101" s="259" t="n"/>
      <c r="EZ101" s="259" t="n"/>
      <c r="FA101" s="259" t="n"/>
      <c r="FB101" s="259" t="n"/>
      <c r="FC101" s="259" t="n"/>
      <c r="FD101" s="259" t="n"/>
      <c r="FE101" s="259" t="n"/>
      <c r="FF101" s="259" t="n"/>
      <c r="FG101" s="259" t="n"/>
      <c r="FH101" s="259" t="n"/>
      <c r="FI101" s="259" t="n"/>
      <c r="FJ101" s="259" t="n"/>
      <c r="FK101" s="259" t="n"/>
      <c r="FL101" s="259" t="n"/>
      <c r="FM101" s="259" t="n"/>
      <c r="FN101" s="259" t="n"/>
      <c r="FO101" s="259" t="n"/>
      <c r="FP101" s="259" t="n"/>
      <c r="FQ101" s="259" t="n"/>
      <c r="FR101" s="259" t="n"/>
      <c r="FS101" s="259" t="n"/>
      <c r="FT101" s="259" t="n"/>
      <c r="FU101" s="259" t="n"/>
      <c r="FV101" s="259" t="n"/>
      <c r="FW101" s="259" t="n"/>
      <c r="FX101" s="259" t="n"/>
      <c r="FY101" s="259" t="n"/>
      <c r="FZ101" s="259" t="n"/>
      <c r="GA101" s="259" t="n"/>
      <c r="GB101" s="259" t="n"/>
      <c r="GC101" s="259" t="n"/>
      <c r="GD101" s="259" t="n"/>
      <c r="GE101" s="259" t="n"/>
      <c r="GF101" s="259" t="n"/>
      <c r="GG101" s="259" t="n"/>
      <c r="GH101" s="259" t="n"/>
      <c r="GI101" s="259" t="n"/>
      <c r="GJ101" s="261">
        <f>SUM(F101:GI101)</f>
        <v/>
      </c>
      <c r="GK101" s="262">
        <f>E101-GJ101</f>
        <v/>
      </c>
    </row>
    <row r="102" ht="18" customHeight="1">
      <c r="A102" s="137" t="n">
        <v>102</v>
      </c>
      <c r="B102" s="256" t="n">
        <v>44795</v>
      </c>
      <c r="C102" s="139" t="inlineStr">
        <is>
          <t>7-842-67028</t>
        </is>
      </c>
      <c r="D102" s="240" t="n">
        <v>44777</v>
      </c>
      <c r="E102" s="257" t="n">
        <v>1582.35</v>
      </c>
      <c r="F102" s="258" t="n"/>
      <c r="G102" s="259" t="n"/>
      <c r="H102" s="259" t="n"/>
      <c r="I102" s="259" t="n"/>
      <c r="J102" s="258" t="n"/>
      <c r="K102" s="259" t="n"/>
      <c r="L102" s="259" t="n"/>
      <c r="M102" s="259" t="n"/>
      <c r="N102" s="259" t="n"/>
      <c r="O102" s="259" t="n"/>
      <c r="P102" s="259" t="n"/>
      <c r="Q102" s="259" t="n"/>
      <c r="R102" s="260" t="n">
        <v>50.5</v>
      </c>
      <c r="S102" s="259" t="n"/>
      <c r="T102" s="259" t="n"/>
      <c r="U102" s="259" t="n"/>
      <c r="V102" s="259" t="n"/>
      <c r="W102" s="259" t="n"/>
      <c r="X102" s="259" t="n"/>
      <c r="Y102" s="259" t="n"/>
      <c r="Z102" s="259" t="n"/>
      <c r="AA102" s="259" t="n"/>
      <c r="AB102" s="260" t="n">
        <v>11.66</v>
      </c>
      <c r="AC102" s="259" t="n"/>
      <c r="AD102" s="259" t="n"/>
      <c r="AE102" s="260" t="n">
        <v>32.51</v>
      </c>
      <c r="AF102" s="259" t="n"/>
      <c r="AG102" s="259" t="n"/>
      <c r="AH102" s="259" t="n"/>
      <c r="AI102" s="259" t="n"/>
      <c r="AJ102" s="260" t="n">
        <v>15.14</v>
      </c>
      <c r="AK102" s="259" t="n"/>
      <c r="AL102" s="259" t="n"/>
      <c r="AM102" s="259" t="n"/>
      <c r="AN102" s="259" t="n"/>
      <c r="AO102" s="259" t="n"/>
      <c r="AP102" s="259" t="n"/>
      <c r="AQ102" s="259" t="n"/>
      <c r="AR102" s="259" t="n"/>
      <c r="AS102" s="259" t="n"/>
      <c r="AT102" s="259" t="n"/>
      <c r="AU102" s="259" t="n"/>
      <c r="AV102" s="260" t="n">
        <v>52.87</v>
      </c>
      <c r="AW102" s="259" t="n"/>
      <c r="AX102" s="259" t="n"/>
      <c r="AY102" s="259" t="n"/>
      <c r="AZ102" s="259" t="n"/>
      <c r="BA102" s="259" t="n"/>
      <c r="BB102" s="259" t="n"/>
      <c r="BC102" s="259" t="n"/>
      <c r="BD102" s="260" t="n">
        <v>11.35</v>
      </c>
      <c r="BE102" s="260" t="n">
        <v>29.7</v>
      </c>
      <c r="BF102" s="260" t="n">
        <v>12.52</v>
      </c>
      <c r="BG102" s="260" t="n">
        <v>5.82</v>
      </c>
      <c r="BH102" s="259" t="n"/>
      <c r="BI102" s="260" t="n">
        <v>24.88</v>
      </c>
      <c r="BJ102" s="268" t="n"/>
      <c r="BK102" s="259" t="n"/>
      <c r="BL102" s="259" t="n"/>
      <c r="BM102" s="259" t="n"/>
      <c r="BN102" s="259" t="n"/>
      <c r="BO102" s="259" t="n"/>
      <c r="BP102" s="259" t="n"/>
      <c r="BQ102" s="260" t="n">
        <v>14.25</v>
      </c>
      <c r="BR102" s="260" t="n">
        <v>10.58</v>
      </c>
      <c r="BS102" s="259" t="n"/>
      <c r="BT102" s="259" t="n"/>
      <c r="BU102" s="260" t="n">
        <v>19.31</v>
      </c>
      <c r="BV102" s="259" t="n"/>
      <c r="BW102" s="259" t="n"/>
      <c r="BX102" s="260" t="n">
        <v>101.25</v>
      </c>
      <c r="BY102" s="259" t="n"/>
      <c r="BZ102" s="259" t="n"/>
      <c r="CA102" s="260" t="n">
        <v>23</v>
      </c>
      <c r="CB102" s="259" t="n"/>
      <c r="CC102" s="260" t="n">
        <v>62.22</v>
      </c>
      <c r="CD102" s="260" t="n">
        <v>244.83</v>
      </c>
      <c r="CE102" s="259" t="n"/>
      <c r="CF102" s="259" t="n"/>
      <c r="CG102" s="259" t="n"/>
      <c r="CH102" s="259" t="n"/>
      <c r="CI102" s="260" t="n">
        <v>24.24</v>
      </c>
      <c r="CJ102" s="259" t="n"/>
      <c r="CK102" s="260" t="n">
        <v>5.85</v>
      </c>
      <c r="CL102" s="260" t="n">
        <v>9.99</v>
      </c>
      <c r="CM102" s="259" t="n"/>
      <c r="CN102" s="260" t="n">
        <v>11.35</v>
      </c>
      <c r="CO102" s="259" t="n"/>
      <c r="CP102" s="259" t="n"/>
      <c r="CQ102" s="260" t="n">
        <v>35.6</v>
      </c>
      <c r="CR102" s="259" t="n"/>
      <c r="CS102" s="259" t="n"/>
      <c r="CT102" s="259" t="n"/>
      <c r="CU102" s="259" t="n"/>
      <c r="CV102" s="259" t="n"/>
      <c r="CW102" s="259" t="n"/>
      <c r="CX102" s="259" t="n"/>
      <c r="CY102" s="259" t="n"/>
      <c r="CZ102" s="259" t="n"/>
      <c r="DA102" s="259" t="n"/>
      <c r="DB102" s="260" t="n">
        <v>9.99</v>
      </c>
      <c r="DC102" s="259" t="n"/>
      <c r="DD102" s="259" t="n"/>
      <c r="DE102" s="260" t="n">
        <v>68.12</v>
      </c>
      <c r="DF102" s="260" t="n">
        <v>94.70999999999999</v>
      </c>
      <c r="DG102" s="259" t="n"/>
      <c r="DH102" s="268" t="n"/>
      <c r="DI102" s="259" t="n"/>
      <c r="DJ102" s="268" t="n"/>
      <c r="DK102" s="260" t="n">
        <v>18.03</v>
      </c>
      <c r="DL102" s="259" t="n"/>
      <c r="DM102" s="260" t="n">
        <v>56.5</v>
      </c>
      <c r="DN102" s="259" t="n"/>
      <c r="DO102" s="259" t="n"/>
      <c r="DP102" s="259" t="n"/>
      <c r="DQ102" s="259" t="n"/>
      <c r="DR102" s="260" t="n">
        <v>5.92</v>
      </c>
      <c r="DS102" s="260" t="n">
        <v>5.89</v>
      </c>
      <c r="DT102" s="259" t="n"/>
      <c r="DU102" s="259" t="n"/>
      <c r="DV102" s="259" t="n"/>
      <c r="DW102" s="259" t="n"/>
      <c r="DX102" s="259" t="n"/>
      <c r="DY102" s="259" t="n"/>
      <c r="DZ102" s="259" t="n"/>
      <c r="EA102" s="259" t="n"/>
      <c r="EB102" s="260" t="n">
        <v>15.5</v>
      </c>
      <c r="EC102" s="259" t="n"/>
      <c r="ED102" s="260" t="n">
        <v>15.5</v>
      </c>
      <c r="EE102" s="259" t="n"/>
      <c r="EF102" s="259" t="n"/>
      <c r="EG102" s="260" t="n">
        <v>13.74</v>
      </c>
      <c r="EH102" s="259" t="n"/>
      <c r="EI102" s="259" t="n"/>
      <c r="EJ102" s="259" t="n"/>
      <c r="EK102" s="259" t="n"/>
      <c r="EL102" s="260" t="n">
        <v>10.5</v>
      </c>
      <c r="EM102" s="259" t="n"/>
      <c r="EN102" s="259" t="n"/>
      <c r="EO102" s="260" t="n">
        <v>11.29</v>
      </c>
      <c r="EP102" s="259" t="n"/>
      <c r="EQ102" s="259" t="n"/>
      <c r="ER102" s="259" t="n"/>
      <c r="ES102" s="259" t="n"/>
      <c r="ET102" s="259" t="n"/>
      <c r="EU102" s="260" t="n">
        <v>13.74</v>
      </c>
      <c r="EV102" s="260" t="n">
        <v>11.35</v>
      </c>
      <c r="EW102" s="259" t="n"/>
      <c r="EX102" s="259" t="n"/>
      <c r="EY102" s="259" t="n"/>
      <c r="EZ102" s="259" t="n"/>
      <c r="FA102" s="259" t="n"/>
      <c r="FB102" s="259" t="n"/>
      <c r="FC102" s="259" t="n"/>
      <c r="FD102" s="259" t="n"/>
      <c r="FE102" s="259" t="n"/>
      <c r="FF102" s="259" t="n"/>
      <c r="FG102" s="259" t="n"/>
      <c r="FH102" s="259" t="n"/>
      <c r="FI102" s="259" t="n"/>
      <c r="FJ102" s="259" t="n"/>
      <c r="FK102" s="260" t="n">
        <v>113.44</v>
      </c>
      <c r="FL102" s="259" t="n"/>
      <c r="FM102" s="259" t="n"/>
      <c r="FN102" s="259" t="n"/>
      <c r="FO102" s="259" t="n"/>
      <c r="FP102" s="259" t="n"/>
      <c r="FQ102" s="259" t="n"/>
      <c r="FR102" s="259" t="n"/>
      <c r="FS102" s="260" t="n">
        <v>92.53</v>
      </c>
      <c r="FT102" s="259" t="n"/>
      <c r="FU102" s="259" t="n"/>
      <c r="FV102" s="259" t="n"/>
      <c r="FW102" s="259" t="n"/>
      <c r="FX102" s="259" t="n"/>
      <c r="FY102" s="260" t="n">
        <v>17.37</v>
      </c>
      <c r="FZ102" s="259" t="n"/>
      <c r="GA102" s="259" t="n"/>
      <c r="GB102" s="259" t="n"/>
      <c r="GC102" s="260" t="n">
        <v>13.74</v>
      </c>
      <c r="GD102" s="259" t="n"/>
      <c r="GE102" s="259" t="n"/>
      <c r="GF102" s="259" t="n"/>
      <c r="GG102" s="260" t="n">
        <v>185.07</v>
      </c>
      <c r="GH102" s="259" t="n"/>
      <c r="GI102" s="259" t="n"/>
      <c r="GJ102" s="261">
        <f>SUM(F102:GI102)</f>
        <v/>
      </c>
      <c r="GK102" s="262">
        <f>E102-GJ102</f>
        <v/>
      </c>
    </row>
    <row r="103" ht="18" customHeight="1">
      <c r="A103" s="137" t="n">
        <v>103</v>
      </c>
      <c r="B103" s="256" t="n">
        <v>44795</v>
      </c>
      <c r="C103" s="139" t="inlineStr">
        <is>
          <t>SUMMIT 173413</t>
        </is>
      </c>
      <c r="D103" s="240" t="n">
        <v>44785</v>
      </c>
      <c r="E103" s="257" t="n">
        <v>35</v>
      </c>
      <c r="F103" s="258" t="n"/>
      <c r="G103" s="259" t="n"/>
      <c r="H103" s="259" t="n"/>
      <c r="I103" s="259" t="n"/>
      <c r="J103" s="258" t="n"/>
      <c r="K103" s="259" t="n"/>
      <c r="L103" s="259" t="n"/>
      <c r="M103" s="259" t="n"/>
      <c r="N103" s="259" t="n"/>
      <c r="O103" s="259" t="n"/>
      <c r="P103" s="259" t="n"/>
      <c r="Q103" s="259" t="n"/>
      <c r="R103" s="259" t="n"/>
      <c r="S103" s="259" t="n"/>
      <c r="T103" s="259" t="n"/>
      <c r="U103" s="259" t="n"/>
      <c r="V103" s="259" t="n"/>
      <c r="W103" s="259" t="n"/>
      <c r="X103" s="259" t="n"/>
      <c r="Y103" s="259" t="n"/>
      <c r="Z103" s="259" t="n"/>
      <c r="AA103" s="259" t="n"/>
      <c r="AB103" s="259" t="n"/>
      <c r="AC103" s="259" t="n"/>
      <c r="AD103" s="259" t="n"/>
      <c r="AE103" s="259" t="n"/>
      <c r="AF103" s="259" t="n"/>
      <c r="AG103" s="259" t="n"/>
      <c r="AH103" s="259" t="n"/>
      <c r="AI103" s="259" t="n"/>
      <c r="AJ103" s="259" t="n"/>
      <c r="AK103" s="259" t="n"/>
      <c r="AL103" s="259" t="n"/>
      <c r="AM103" s="259" t="n"/>
      <c r="AN103" s="259" t="n"/>
      <c r="AO103" s="259" t="n"/>
      <c r="AP103" s="259" t="n"/>
      <c r="AQ103" s="259" t="n"/>
      <c r="AR103" s="259" t="n"/>
      <c r="AS103" s="259" t="n"/>
      <c r="AT103" s="259" t="n"/>
      <c r="AU103" s="259" t="n"/>
      <c r="AV103" s="260" t="n"/>
      <c r="AW103" s="259" t="n"/>
      <c r="AX103" s="259" t="n"/>
      <c r="AY103" s="259" t="n"/>
      <c r="AZ103" s="259" t="n"/>
      <c r="BA103" s="259" t="n"/>
      <c r="BB103" s="259" t="n"/>
      <c r="BC103" s="259" t="n"/>
      <c r="BD103" s="259" t="n"/>
      <c r="BE103" s="259" t="n"/>
      <c r="BF103" s="259" t="n"/>
      <c r="BG103" s="259" t="n"/>
      <c r="BH103" s="259" t="n"/>
      <c r="BI103" s="259" t="n"/>
      <c r="BJ103" s="268" t="n"/>
      <c r="BK103" s="259" t="n"/>
      <c r="BL103" s="259" t="n"/>
      <c r="BM103" s="259" t="n"/>
      <c r="BN103" s="259" t="n"/>
      <c r="BO103" s="259" t="n"/>
      <c r="BP103" s="259" t="n"/>
      <c r="BQ103" s="259" t="n"/>
      <c r="BR103" s="259" t="n"/>
      <c r="BS103" s="259" t="n"/>
      <c r="BT103" s="259" t="n"/>
      <c r="BU103" s="259" t="n"/>
      <c r="BV103" s="259" t="n"/>
      <c r="BW103" s="259" t="n"/>
      <c r="BY103" s="259" t="n"/>
      <c r="BZ103" s="259" t="n"/>
      <c r="CA103" s="259" t="n"/>
      <c r="CB103" s="259" t="n"/>
      <c r="CC103" s="259" t="n"/>
      <c r="CD103" s="259" t="n"/>
      <c r="CE103" s="259" t="n"/>
      <c r="CF103" s="259" t="n"/>
      <c r="CG103" s="259" t="n"/>
      <c r="CH103" s="259" t="n"/>
      <c r="CI103" s="259" t="n"/>
      <c r="CJ103" s="259" t="n"/>
      <c r="CK103" s="259" t="n"/>
      <c r="CL103" s="259" t="n"/>
      <c r="CM103" s="259" t="n"/>
      <c r="CN103" s="259" t="n"/>
      <c r="CO103" s="259" t="n"/>
      <c r="CP103" s="259" t="n"/>
      <c r="CQ103" s="259" t="n"/>
      <c r="CR103" s="259" t="n"/>
      <c r="CS103" s="259" t="n"/>
      <c r="CT103" s="259" t="n"/>
      <c r="CU103" s="259" t="n"/>
      <c r="CV103" s="259" t="n"/>
      <c r="CW103" s="259" t="n"/>
      <c r="CX103" s="259" t="n"/>
      <c r="CY103" s="259" t="n"/>
      <c r="CZ103" s="259" t="n"/>
      <c r="DA103" s="259" t="n"/>
      <c r="DB103" s="259" t="n"/>
      <c r="DC103" s="259" t="n"/>
      <c r="DD103" s="259" t="n"/>
      <c r="DE103" s="259" t="n"/>
      <c r="DF103" s="259" t="n"/>
      <c r="DG103" s="259" t="n"/>
      <c r="DH103" s="268" t="n"/>
      <c r="DI103" s="259" t="n"/>
      <c r="DJ103" s="268" t="n"/>
      <c r="DK103" s="259" t="n"/>
      <c r="DL103" s="259" t="n"/>
      <c r="DM103" s="259" t="n"/>
      <c r="DN103" s="259" t="n"/>
      <c r="DO103" s="259" t="n"/>
      <c r="DP103" s="259" t="n"/>
      <c r="DQ103" s="259" t="n"/>
      <c r="DR103" s="259" t="n"/>
      <c r="DS103" s="259" t="n"/>
      <c r="DT103" s="259" t="n"/>
      <c r="DU103" s="259" t="n"/>
      <c r="DV103" s="259" t="n"/>
      <c r="DW103" s="259" t="n"/>
      <c r="DX103" s="259" t="n"/>
      <c r="DY103" s="259" t="n"/>
      <c r="DZ103" s="259" t="n"/>
      <c r="EA103" s="259" t="n"/>
      <c r="EB103" s="259" t="n"/>
      <c r="EC103" s="259" t="n"/>
      <c r="ED103" s="260" t="n">
        <v>35</v>
      </c>
      <c r="EE103" s="259" t="n"/>
      <c r="EF103" s="259" t="n"/>
      <c r="EG103" s="259" t="n"/>
      <c r="EH103" s="259" t="n"/>
      <c r="EI103" s="259" t="n"/>
      <c r="EJ103" s="259" t="n"/>
      <c r="EK103" s="259" t="n"/>
      <c r="EL103" s="259" t="n"/>
      <c r="EM103" s="259" t="n"/>
      <c r="EN103" s="259" t="n"/>
      <c r="EO103" s="259" t="n"/>
      <c r="EP103" s="259" t="n"/>
      <c r="EQ103" s="259" t="n"/>
      <c r="ER103" s="259" t="n"/>
      <c r="ES103" s="259" t="n"/>
      <c r="ET103" s="259" t="n"/>
      <c r="EU103" s="259" t="n"/>
      <c r="EV103" s="259" t="n"/>
      <c r="EW103" s="259" t="n"/>
      <c r="EX103" s="259" t="n"/>
      <c r="EY103" s="259" t="n"/>
      <c r="EZ103" s="259" t="n"/>
      <c r="FA103" s="259" t="n"/>
      <c r="FB103" s="259" t="n"/>
      <c r="FC103" s="259" t="n"/>
      <c r="FD103" s="259" t="n"/>
      <c r="FE103" s="259" t="n"/>
      <c r="FF103" s="259" t="n"/>
      <c r="FG103" s="259" t="n"/>
      <c r="FH103" s="259" t="n"/>
      <c r="FI103" s="259" t="n"/>
      <c r="FJ103" s="259" t="n"/>
      <c r="FK103" s="259" t="n"/>
      <c r="FL103" s="259" t="n"/>
      <c r="FM103" s="259" t="n"/>
      <c r="FN103" s="259" t="n"/>
      <c r="FO103" s="259" t="n"/>
      <c r="FP103" s="259" t="n"/>
      <c r="FQ103" s="259" t="n"/>
      <c r="FR103" s="259" t="n"/>
      <c r="FS103" s="259" t="n"/>
      <c r="FT103" s="259" t="n"/>
      <c r="FU103" s="259" t="n"/>
      <c r="FV103" s="259" t="n"/>
      <c r="FW103" s="259" t="n"/>
      <c r="FX103" s="259" t="n"/>
      <c r="FY103" s="259" t="n"/>
      <c r="FZ103" s="259" t="n"/>
      <c r="GA103" s="259" t="n"/>
      <c r="GB103" s="259" t="n"/>
      <c r="GC103" s="259" t="n"/>
      <c r="GD103" s="259" t="n"/>
      <c r="GE103" s="259" t="n"/>
      <c r="GF103" s="259" t="n"/>
      <c r="GG103" s="259" t="n"/>
      <c r="GH103" s="259" t="n"/>
      <c r="GI103" s="259" t="n"/>
      <c r="GJ103" s="261">
        <f>SUM(F103:GI103)</f>
        <v/>
      </c>
      <c r="GK103" s="262">
        <f>E103-GJ103</f>
        <v/>
      </c>
    </row>
    <row r="104" ht="18" customHeight="1">
      <c r="A104" s="137" t="n">
        <v>104</v>
      </c>
      <c r="B104" s="256" t="n">
        <v>44795</v>
      </c>
      <c r="C104" s="139" t="inlineStr">
        <is>
          <t>AVNET 9112828330;9112828313</t>
        </is>
      </c>
      <c r="D104" s="240" t="n">
        <v>44728</v>
      </c>
      <c r="E104" s="257" t="n">
        <v>19.98</v>
      </c>
      <c r="F104" s="258" t="n"/>
      <c r="G104" s="259" t="n"/>
      <c r="H104" s="259" t="n"/>
      <c r="I104" s="259" t="n"/>
      <c r="J104" s="258" t="n"/>
      <c r="K104" s="259" t="n"/>
      <c r="L104" s="259" t="n"/>
      <c r="M104" s="259" t="n"/>
      <c r="N104" s="259" t="n"/>
      <c r="O104" s="259" t="n"/>
      <c r="P104" s="259" t="n"/>
      <c r="Q104" s="259" t="n"/>
      <c r="R104" s="259" t="n"/>
      <c r="S104" s="259" t="n"/>
      <c r="T104" s="259" t="n"/>
      <c r="U104" s="259" t="n"/>
      <c r="V104" s="259" t="n"/>
      <c r="W104" s="259" t="n"/>
      <c r="X104" s="259" t="n"/>
      <c r="Y104" s="259" t="n"/>
      <c r="Z104" s="259" t="n"/>
      <c r="AA104" s="259" t="n"/>
      <c r="AB104" s="259" t="n"/>
      <c r="AC104" s="259" t="n"/>
      <c r="AD104" s="259" t="n"/>
      <c r="AE104" s="259" t="n"/>
      <c r="AF104" s="259" t="n"/>
      <c r="AG104" s="259" t="n"/>
      <c r="AH104" s="259" t="n"/>
      <c r="AI104" s="259" t="n"/>
      <c r="AJ104" s="259" t="n"/>
      <c r="AK104" s="259" t="n"/>
      <c r="AL104" s="259" t="n"/>
      <c r="AM104" s="259" t="n"/>
      <c r="AN104" s="259" t="n"/>
      <c r="AO104" s="259" t="n"/>
      <c r="AP104" s="259" t="n"/>
      <c r="AQ104" s="259" t="n"/>
      <c r="AR104" s="259" t="n"/>
      <c r="AS104" s="259" t="n"/>
      <c r="AT104" s="259" t="n"/>
      <c r="AU104" s="259" t="n"/>
      <c r="AV104" s="259" t="n"/>
      <c r="AW104" s="259" t="n"/>
      <c r="AX104" s="259" t="n"/>
      <c r="AY104" s="259" t="n"/>
      <c r="AZ104" s="259" t="n"/>
      <c r="BA104" s="259" t="n"/>
      <c r="BB104" s="259" t="n"/>
      <c r="BC104" s="259" t="n"/>
      <c r="BD104" s="259" t="n"/>
      <c r="BE104" s="259" t="n"/>
      <c r="BF104" s="259" t="n"/>
      <c r="BG104" s="259" t="n"/>
      <c r="BH104" s="259" t="n"/>
      <c r="BI104" s="259" t="n"/>
      <c r="BJ104" s="268" t="n"/>
      <c r="BK104" s="259" t="n"/>
      <c r="BL104" s="259" t="n"/>
      <c r="BM104" s="259" t="n"/>
      <c r="BN104" s="259" t="n"/>
      <c r="BO104" s="259" t="n"/>
      <c r="BP104" s="259" t="n"/>
      <c r="BQ104" s="259" t="n"/>
      <c r="BR104" s="259" t="n"/>
      <c r="BS104" s="259" t="n"/>
      <c r="BT104" s="259" t="n"/>
      <c r="BU104" s="259" t="n"/>
      <c r="BV104" s="259" t="n"/>
      <c r="BW104" s="259" t="n"/>
      <c r="BX104" s="259" t="n"/>
      <c r="BY104" s="259" t="n"/>
      <c r="BZ104" s="259" t="n"/>
      <c r="CA104" s="259" t="n"/>
      <c r="CB104" s="259" t="n"/>
      <c r="CC104" s="259" t="n"/>
      <c r="CD104" s="259" t="n"/>
      <c r="CE104" s="259" t="n"/>
      <c r="CF104" s="259" t="n"/>
      <c r="CG104" s="259" t="n"/>
      <c r="CH104" s="259" t="n"/>
      <c r="CI104" s="259" t="n"/>
      <c r="CJ104" s="259" t="n"/>
      <c r="CK104" s="259" t="n"/>
      <c r="CL104" s="259" t="n"/>
      <c r="CM104" s="259" t="n"/>
      <c r="CN104" s="259" t="n"/>
      <c r="CO104" s="259" t="n"/>
      <c r="CP104" s="259" t="n"/>
      <c r="CQ104" s="259" t="n"/>
      <c r="CR104" s="259" t="n"/>
      <c r="CS104" s="259" t="n"/>
      <c r="CT104" s="259" t="n"/>
      <c r="CU104" s="259" t="n"/>
      <c r="CV104" s="259" t="n"/>
      <c r="CW104" s="259" t="n"/>
      <c r="CX104" s="260" t="n">
        <v>19.98</v>
      </c>
      <c r="CY104" s="259" t="n"/>
      <c r="CZ104" s="259" t="n"/>
      <c r="DA104" s="259" t="n"/>
      <c r="DB104" s="259" t="n"/>
      <c r="DC104" s="259" t="n"/>
      <c r="DD104" s="259" t="n"/>
      <c r="DE104" s="259" t="n"/>
      <c r="DF104" s="259" t="n"/>
      <c r="DG104" s="259" t="n"/>
      <c r="DH104" s="268" t="n"/>
      <c r="DI104" s="259" t="n"/>
      <c r="DJ104" s="268" t="n"/>
      <c r="DK104" s="259" t="n"/>
      <c r="DL104" s="259" t="n"/>
      <c r="DM104" s="259" t="n"/>
      <c r="DN104" s="259" t="n"/>
      <c r="DO104" s="259" t="n"/>
      <c r="DP104" s="259" t="n"/>
      <c r="DQ104" s="259" t="n"/>
      <c r="DR104" s="259" t="n"/>
      <c r="DS104" s="259" t="n"/>
      <c r="DT104" s="259" t="n"/>
      <c r="DU104" s="259" t="n"/>
      <c r="DV104" s="259" t="n"/>
      <c r="DW104" s="259" t="n"/>
      <c r="DX104" s="259" t="n"/>
      <c r="DY104" s="259" t="n"/>
      <c r="DZ104" s="259" t="n"/>
      <c r="EA104" s="259" t="n"/>
      <c r="EB104" s="259" t="n"/>
      <c r="EC104" s="259" t="n"/>
      <c r="ED104" s="259" t="n"/>
      <c r="EE104" s="259" t="n"/>
      <c r="EF104" s="259" t="n"/>
      <c r="EG104" s="259" t="n"/>
      <c r="EH104" s="259" t="n"/>
      <c r="EI104" s="259" t="n"/>
      <c r="EJ104" s="259" t="n"/>
      <c r="EK104" s="259" t="n"/>
      <c r="EL104" s="259" t="n"/>
      <c r="EM104" s="259" t="n"/>
      <c r="EN104" s="259" t="n"/>
      <c r="EO104" s="259" t="n"/>
      <c r="EP104" s="259" t="n"/>
      <c r="EQ104" s="259" t="n"/>
      <c r="ER104" s="259" t="n"/>
      <c r="ES104" s="259" t="n"/>
      <c r="ET104" s="259" t="n"/>
      <c r="EU104" s="259" t="n"/>
      <c r="EV104" s="259" t="n"/>
      <c r="EW104" s="259" t="n"/>
      <c r="EX104" s="259" t="n"/>
      <c r="EY104" s="259" t="n"/>
      <c r="EZ104" s="259" t="n"/>
      <c r="FA104" s="259" t="n"/>
      <c r="FB104" s="259" t="n"/>
      <c r="FC104" s="259" t="n"/>
      <c r="FD104" s="259" t="n"/>
      <c r="FE104" s="259" t="n"/>
      <c r="FF104" s="259" t="n"/>
      <c r="FG104" s="259" t="n"/>
      <c r="FH104" s="259" t="n"/>
      <c r="FI104" s="259" t="n"/>
      <c r="FJ104" s="259" t="n"/>
      <c r="FK104" s="259" t="n"/>
      <c r="FL104" s="259" t="n"/>
      <c r="FM104" s="259" t="n"/>
      <c r="FN104" s="259" t="n"/>
      <c r="FO104" s="259" t="n"/>
      <c r="FP104" s="259" t="n"/>
      <c r="FQ104" s="259" t="n"/>
      <c r="FR104" s="259" t="n"/>
      <c r="FS104" s="259" t="n"/>
      <c r="FT104" s="259" t="n"/>
      <c r="FU104" s="259" t="n"/>
      <c r="FV104" s="259" t="n"/>
      <c r="FW104" s="259" t="n"/>
      <c r="FX104" s="259" t="n"/>
      <c r="FY104" s="259" t="n"/>
      <c r="FZ104" s="259" t="n"/>
      <c r="GA104" s="259" t="n"/>
      <c r="GB104" s="259" t="n"/>
      <c r="GC104" s="259" t="n"/>
      <c r="GD104" s="259" t="n"/>
      <c r="GE104" s="259" t="n"/>
      <c r="GF104" s="259" t="n"/>
      <c r="GG104" s="259" t="n"/>
      <c r="GH104" s="259" t="n"/>
      <c r="GI104" s="259" t="n"/>
      <c r="GJ104" s="261">
        <f>SUM(F104:GI104)</f>
        <v/>
      </c>
      <c r="GK104" s="262">
        <f>E104-GJ104</f>
        <v/>
      </c>
    </row>
    <row r="105" ht="30" customHeight="1">
      <c r="A105" s="158" t="n">
        <v>105</v>
      </c>
      <c r="B105" s="256" t="n">
        <v>44798</v>
      </c>
      <c r="C105" s="146" t="inlineStr">
        <is>
          <t>DIGIKEY-4500675616/4500675750/
4500677020/</t>
        </is>
      </c>
      <c r="D105" s="240" t="n">
        <v>44757</v>
      </c>
      <c r="E105" s="257">
        <f>103.24+94.92+19.73</f>
        <v/>
      </c>
      <c r="F105" s="258" t="n"/>
      <c r="G105" s="259" t="n"/>
      <c r="H105" s="259" t="n"/>
      <c r="I105" s="259" t="n"/>
      <c r="J105" s="258" t="n"/>
      <c r="K105" s="259" t="n"/>
      <c r="L105" s="259" t="n"/>
      <c r="M105" s="259" t="n"/>
      <c r="N105" s="259" t="n"/>
      <c r="O105" s="259" t="n"/>
      <c r="P105" s="259" t="n"/>
      <c r="Q105" s="259" t="n"/>
      <c r="R105" s="259" t="n"/>
      <c r="S105" s="259" t="n"/>
      <c r="T105" s="259" t="n"/>
      <c r="U105" s="259" t="n"/>
      <c r="V105" s="259" t="n"/>
      <c r="W105" s="259" t="n"/>
      <c r="X105" s="259" t="n"/>
      <c r="Y105" s="259" t="n"/>
      <c r="Z105" s="259" t="n"/>
      <c r="AA105" s="259" t="n"/>
      <c r="AB105" s="259" t="n"/>
      <c r="AC105" s="259" t="n"/>
      <c r="AD105" s="259" t="n"/>
      <c r="AE105" s="259" t="n"/>
      <c r="AF105" s="259" t="n"/>
      <c r="AG105" s="259" t="n"/>
      <c r="AH105" s="259" t="n"/>
      <c r="AI105" s="259" t="n"/>
      <c r="AJ105" s="259" t="n"/>
      <c r="AK105" s="259" t="n"/>
      <c r="AL105" s="259" t="n"/>
      <c r="AM105" s="259" t="n"/>
      <c r="AN105" s="259" t="n"/>
      <c r="AO105" s="259" t="n"/>
      <c r="AP105" s="259" t="n"/>
      <c r="AQ105" s="259" t="n"/>
      <c r="AR105" s="259" t="n"/>
      <c r="AS105" s="259" t="n"/>
      <c r="AT105" s="259" t="n"/>
      <c r="AU105" s="259" t="n"/>
      <c r="AV105" s="259" t="n"/>
      <c r="AW105" s="259" t="n"/>
      <c r="AX105" s="259" t="n"/>
      <c r="AY105" s="259" t="n"/>
      <c r="AZ105" s="259" t="n"/>
      <c r="BA105" s="259" t="n"/>
      <c r="BB105" s="259" t="n"/>
      <c r="BC105" s="259" t="n"/>
      <c r="BD105" s="259" t="n"/>
      <c r="BE105" s="259" t="n"/>
      <c r="BF105" s="259" t="n"/>
      <c r="BG105" s="259" t="n"/>
      <c r="BH105" s="259" t="n"/>
      <c r="BI105" s="259" t="n"/>
      <c r="BJ105" s="268" t="n"/>
      <c r="BK105" s="259" t="n"/>
      <c r="BL105" s="259" t="n"/>
      <c r="BM105" s="259" t="n"/>
      <c r="BN105" s="259" t="n"/>
      <c r="BO105" s="259" t="n"/>
      <c r="BP105" s="259" t="n"/>
      <c r="BQ105" s="259" t="n"/>
      <c r="BR105" s="259" t="n"/>
      <c r="BS105" s="259" t="n"/>
      <c r="BT105" s="259" t="n"/>
      <c r="BU105" s="259" t="n"/>
      <c r="BV105" s="259" t="n"/>
      <c r="BW105" s="259" t="n"/>
      <c r="BX105" s="259" t="n"/>
      <c r="BY105" s="259" t="n"/>
      <c r="BZ105" s="259" t="n"/>
      <c r="CA105" s="259" t="n"/>
      <c r="CB105" s="259" t="n"/>
      <c r="CC105" s="259" t="n"/>
      <c r="CD105" s="259" t="n"/>
      <c r="CE105" s="259" t="n"/>
      <c r="CF105" s="259" t="n"/>
      <c r="CG105" s="259" t="n"/>
      <c r="CH105" s="259" t="n"/>
      <c r="CI105" s="259" t="n"/>
      <c r="CJ105" s="259" t="n"/>
      <c r="CK105" s="259" t="n"/>
      <c r="CL105" s="259" t="n"/>
      <c r="CM105" s="259" t="n"/>
      <c r="CN105" s="259" t="n"/>
      <c r="CO105" s="259" t="n"/>
      <c r="CP105" s="259" t="n"/>
      <c r="CQ105" s="259" t="n"/>
      <c r="CR105" s="259" t="n"/>
      <c r="CS105" s="259" t="n"/>
      <c r="CT105" s="259" t="n"/>
      <c r="CU105" s="259" t="n"/>
      <c r="CV105" s="259" t="n"/>
      <c r="CW105" s="259" t="n"/>
      <c r="CX105" s="259" t="n"/>
      <c r="CY105" s="259" t="n"/>
      <c r="CZ105" s="259" t="n"/>
      <c r="DA105" s="259" t="n"/>
      <c r="DB105" s="259" t="n"/>
      <c r="DC105" s="259" t="n"/>
      <c r="DD105" s="259" t="n"/>
      <c r="DE105" s="259" t="n"/>
      <c r="DF105" s="259" t="n"/>
      <c r="DG105" s="259" t="n"/>
      <c r="DH105" s="268" t="n"/>
      <c r="DI105" s="259" t="n"/>
      <c r="DJ105" s="268" t="n"/>
      <c r="DK105" s="259" t="n"/>
      <c r="DL105" s="259" t="n"/>
      <c r="DM105" s="259" t="n"/>
      <c r="DN105" s="259" t="n"/>
      <c r="DO105" s="259" t="n"/>
      <c r="DP105" s="259" t="n"/>
      <c r="DQ105" s="259" t="n"/>
      <c r="DR105" s="259" t="n"/>
      <c r="DS105" s="259" t="n"/>
      <c r="DT105" s="259" t="n"/>
      <c r="DU105" s="259" t="n"/>
      <c r="DV105" s="259" t="n"/>
      <c r="DW105" s="259" t="n"/>
      <c r="DX105" s="259" t="n"/>
      <c r="DY105" s="259" t="n"/>
      <c r="DZ105" s="259" t="n"/>
      <c r="EA105" s="259" t="n"/>
      <c r="EB105" s="259" t="n"/>
      <c r="EC105" s="259" t="n"/>
      <c r="ED105" s="259" t="n"/>
      <c r="EE105" s="259" t="n"/>
      <c r="EF105" s="259" t="n"/>
      <c r="EG105" s="259" t="n"/>
      <c r="EH105" s="259" t="n"/>
      <c r="EI105" s="259" t="n"/>
      <c r="EJ105" s="259" t="n"/>
      <c r="EK105" s="259" t="n"/>
      <c r="EL105" s="259" t="n"/>
      <c r="EM105" s="259" t="n"/>
      <c r="EN105" s="259" t="n"/>
      <c r="EO105" s="259" t="n"/>
      <c r="EP105" s="259" t="n"/>
      <c r="EQ105" s="259" t="n"/>
      <c r="ER105" s="259" t="n"/>
      <c r="ES105" s="259" t="n"/>
      <c r="ET105" s="259" t="n"/>
      <c r="EU105" s="259" t="n"/>
      <c r="EV105" s="259" t="n"/>
      <c r="EW105" s="259" t="n"/>
      <c r="EX105" s="259" t="n"/>
      <c r="EY105" s="259" t="n"/>
      <c r="EZ105" s="259" t="n"/>
      <c r="FA105" s="259" t="n"/>
      <c r="FB105" s="259" t="n"/>
      <c r="FC105" s="259" t="n"/>
      <c r="FD105" s="259" t="n"/>
      <c r="FE105" s="259" t="n"/>
      <c r="FF105" s="259" t="n"/>
      <c r="FG105" s="259" t="n"/>
      <c r="FH105" s="259" t="n"/>
      <c r="FI105" s="259" t="n"/>
      <c r="FJ105" s="259" t="n"/>
      <c r="FK105" s="259" t="n"/>
      <c r="FL105" s="259" t="n"/>
      <c r="FM105" s="260">
        <f>103.24+94.92+19.73</f>
        <v/>
      </c>
      <c r="FN105" s="259" t="n"/>
      <c r="FO105" s="259" t="n"/>
      <c r="FP105" s="259" t="n"/>
      <c r="FQ105" s="259" t="n"/>
      <c r="FR105" s="259" t="n"/>
      <c r="FS105" s="259" t="n"/>
      <c r="FT105" s="259" t="n"/>
      <c r="FU105" s="259" t="n"/>
      <c r="FV105" s="259" t="n"/>
      <c r="FW105" s="259" t="n"/>
      <c r="FX105" s="259" t="n"/>
      <c r="FY105" s="259" t="n"/>
      <c r="FZ105" s="259" t="n"/>
      <c r="GA105" s="259" t="n"/>
      <c r="GB105" s="259" t="n"/>
      <c r="GC105" s="259" t="n"/>
      <c r="GD105" s="259" t="n"/>
      <c r="GE105" s="259" t="n"/>
      <c r="GF105" s="259" t="n"/>
      <c r="GG105" s="259" t="n"/>
      <c r="GH105" s="259" t="n"/>
      <c r="GI105" s="259" t="n"/>
      <c r="GJ105" s="261">
        <f>SUM(F105:GI105)</f>
        <v/>
      </c>
      <c r="GK105" s="262">
        <f>E105-GJ105</f>
        <v/>
      </c>
    </row>
    <row r="106" ht="18" customHeight="1">
      <c r="A106" s="137" t="n">
        <v>106</v>
      </c>
      <c r="B106" s="256" t="n">
        <v>44798</v>
      </c>
      <c r="C106" s="139" t="inlineStr">
        <is>
          <t>DIGIKEY-4500675645</t>
        </is>
      </c>
      <c r="D106" s="240" t="n">
        <v>44757</v>
      </c>
      <c r="E106" s="257" t="n">
        <v>0.14</v>
      </c>
      <c r="F106" s="258" t="n"/>
      <c r="G106" s="259" t="n"/>
      <c r="H106" s="259" t="n"/>
      <c r="I106" s="259" t="n"/>
      <c r="J106" s="258" t="n"/>
      <c r="K106" s="259" t="n"/>
      <c r="L106" s="259" t="n"/>
      <c r="M106" s="259" t="n"/>
      <c r="N106" s="259" t="n"/>
      <c r="O106" s="259" t="n"/>
      <c r="P106" s="259" t="n"/>
      <c r="Q106" s="259" t="n"/>
      <c r="R106" s="259" t="n"/>
      <c r="S106" s="259" t="n"/>
      <c r="T106" s="259" t="n"/>
      <c r="U106" s="259" t="n"/>
      <c r="V106" s="259" t="n"/>
      <c r="W106" s="259" t="n"/>
      <c r="X106" s="259" t="n"/>
      <c r="Y106" s="259" t="n"/>
      <c r="Z106" s="259" t="n"/>
      <c r="AA106" s="259" t="n"/>
      <c r="AB106" s="259" t="n"/>
      <c r="AC106" s="259" t="n"/>
      <c r="AD106" s="259" t="n"/>
      <c r="AE106" s="259" t="n"/>
      <c r="AF106" s="259" t="n"/>
      <c r="AG106" s="259" t="n"/>
      <c r="AH106" s="259" t="n"/>
      <c r="AI106" s="259" t="n"/>
      <c r="AJ106" s="259" t="n"/>
      <c r="AK106" s="259" t="n"/>
      <c r="AL106" s="259" t="n"/>
      <c r="AM106" s="259" t="n"/>
      <c r="AN106" s="259" t="n"/>
      <c r="AO106" s="259" t="n"/>
      <c r="AP106" s="259" t="n"/>
      <c r="AQ106" s="259" t="n"/>
      <c r="AR106" s="259" t="n"/>
      <c r="AS106" s="259" t="n"/>
      <c r="AT106" s="259" t="n"/>
      <c r="AU106" s="259" t="n"/>
      <c r="AV106" s="259" t="n"/>
      <c r="AW106" s="259" t="n"/>
      <c r="AX106" s="259" t="n"/>
      <c r="AY106" s="259" t="n"/>
      <c r="AZ106" s="259" t="n"/>
      <c r="BA106" s="259" t="n"/>
      <c r="BB106" s="260" t="n">
        <v>0.14</v>
      </c>
      <c r="BC106" s="259" t="n"/>
      <c r="BD106" s="259" t="n"/>
      <c r="BE106" s="259" t="n"/>
      <c r="BF106" s="259" t="n"/>
      <c r="BG106" s="259" t="n"/>
      <c r="BH106" s="259" t="n"/>
      <c r="BI106" s="259" t="n"/>
      <c r="BJ106" s="268" t="n"/>
      <c r="BK106" s="259" t="n"/>
      <c r="BL106" s="259" t="n"/>
      <c r="BM106" s="259" t="n"/>
      <c r="BN106" s="259" t="n"/>
      <c r="BO106" s="259" t="n"/>
      <c r="BP106" s="259" t="n"/>
      <c r="BQ106" s="259" t="n"/>
      <c r="BR106" s="259" t="n"/>
      <c r="BS106" s="259" t="n"/>
      <c r="BT106" s="259" t="n"/>
      <c r="BU106" s="259" t="n"/>
      <c r="BV106" s="259" t="n"/>
      <c r="BW106" s="259" t="n"/>
      <c r="BX106" s="259" t="n"/>
      <c r="BY106" s="259" t="n"/>
      <c r="BZ106" s="259" t="n"/>
      <c r="CA106" s="259" t="n"/>
      <c r="CB106" s="259" t="n"/>
      <c r="CC106" s="259" t="n"/>
      <c r="CD106" s="259" t="n"/>
      <c r="CE106" s="259" t="n"/>
      <c r="CF106" s="259" t="n"/>
      <c r="CG106" s="259" t="n"/>
      <c r="CH106" s="259" t="n"/>
      <c r="CI106" s="259" t="n"/>
      <c r="CJ106" s="259" t="n"/>
      <c r="CK106" s="259" t="n"/>
      <c r="CL106" s="259" t="n"/>
      <c r="CM106" s="259" t="n"/>
      <c r="CN106" s="259" t="n"/>
      <c r="CO106" s="259" t="n"/>
      <c r="CP106" s="259" t="n"/>
      <c r="CQ106" s="259" t="n"/>
      <c r="CR106" s="259" t="n"/>
      <c r="CS106" s="259" t="n"/>
      <c r="CT106" s="259" t="n"/>
      <c r="CU106" s="259" t="n"/>
      <c r="CV106" s="259" t="n"/>
      <c r="CW106" s="259" t="n"/>
      <c r="CX106" s="259" t="n"/>
      <c r="CY106" s="259" t="n"/>
      <c r="CZ106" s="259" t="n"/>
      <c r="DA106" s="259" t="n"/>
      <c r="DB106" s="259" t="n"/>
      <c r="DC106" s="259" t="n"/>
      <c r="DD106" s="259" t="n"/>
      <c r="DE106" s="259" t="n"/>
      <c r="DF106" s="259" t="n"/>
      <c r="DG106" s="259" t="n"/>
      <c r="DH106" s="268" t="n"/>
      <c r="DI106" s="259" t="n"/>
      <c r="DJ106" s="268" t="n"/>
      <c r="DK106" s="259" t="n"/>
      <c r="DL106" s="259" t="n"/>
      <c r="DM106" s="259" t="n"/>
      <c r="DN106" s="259" t="n"/>
      <c r="DO106" s="259" t="n"/>
      <c r="DP106" s="259" t="n"/>
      <c r="DQ106" s="259" t="n"/>
      <c r="DR106" s="259" t="n"/>
      <c r="DS106" s="259" t="n"/>
      <c r="DT106" s="259" t="n"/>
      <c r="DU106" s="259" t="n"/>
      <c r="DV106" s="259" t="n"/>
      <c r="DW106" s="259" t="n"/>
      <c r="DX106" s="259" t="n"/>
      <c r="DY106" s="259" t="n"/>
      <c r="DZ106" s="259" t="n"/>
      <c r="EA106" s="259" t="n"/>
      <c r="EB106" s="259" t="n"/>
      <c r="EC106" s="259" t="n"/>
      <c r="ED106" s="259" t="n"/>
      <c r="EE106" s="259" t="n"/>
      <c r="EF106" s="259" t="n"/>
      <c r="EG106" s="259" t="n"/>
      <c r="EH106" s="259" t="n"/>
      <c r="EI106" s="259" t="n"/>
      <c r="EJ106" s="259" t="n"/>
      <c r="EK106" s="259" t="n"/>
      <c r="EL106" s="259" t="n"/>
      <c r="EM106" s="259" t="n"/>
      <c r="EN106" s="259" t="n"/>
      <c r="EO106" s="259" t="n"/>
      <c r="EP106" s="259" t="n"/>
      <c r="EQ106" s="259" t="n"/>
      <c r="ER106" s="259" t="n"/>
      <c r="ES106" s="259" t="n"/>
      <c r="ET106" s="259" t="n"/>
      <c r="EU106" s="259" t="n"/>
      <c r="EV106" s="259" t="n"/>
      <c r="EW106" s="259" t="n"/>
      <c r="EX106" s="259" t="n"/>
      <c r="EY106" s="259" t="n"/>
      <c r="EZ106" s="259" t="n"/>
      <c r="FA106" s="259" t="n"/>
      <c r="FB106" s="259" t="n"/>
      <c r="FC106" s="259" t="n"/>
      <c r="FD106" s="259" t="n"/>
      <c r="FE106" s="259" t="n"/>
      <c r="FF106" s="259" t="n"/>
      <c r="FG106" s="259" t="n"/>
      <c r="FH106" s="259" t="n"/>
      <c r="FI106" s="259" t="n"/>
      <c r="FJ106" s="259" t="n"/>
      <c r="FK106" s="259" t="n"/>
      <c r="FL106" s="259" t="n"/>
      <c r="FM106" s="259" t="n"/>
      <c r="FN106" s="259" t="n"/>
      <c r="FO106" s="259" t="n"/>
      <c r="FP106" s="259" t="n"/>
      <c r="FQ106" s="259" t="n"/>
      <c r="FR106" s="259" t="n"/>
      <c r="FS106" s="259" t="n"/>
      <c r="FT106" s="259" t="n"/>
      <c r="FU106" s="259" t="n"/>
      <c r="FV106" s="259" t="n"/>
      <c r="FW106" s="259" t="n"/>
      <c r="FX106" s="259" t="n"/>
      <c r="FY106" s="259" t="n"/>
      <c r="FZ106" s="259" t="n"/>
      <c r="GA106" s="259" t="n"/>
      <c r="GB106" s="259" t="n"/>
      <c r="GC106" s="259" t="n"/>
      <c r="GD106" s="259" t="n"/>
      <c r="GE106" s="259" t="n"/>
      <c r="GF106" s="259" t="n"/>
      <c r="GG106" s="259" t="n"/>
      <c r="GH106" s="259" t="n"/>
      <c r="GI106" s="259" t="n"/>
      <c r="GJ106" s="261">
        <f>SUM(F106:GI106)</f>
        <v/>
      </c>
      <c r="GK106" s="262">
        <f>E106-GJ106</f>
        <v/>
      </c>
    </row>
    <row r="107" ht="18" customHeight="1">
      <c r="A107" s="137" t="n">
        <v>107</v>
      </c>
      <c r="B107" s="256" t="n">
        <v>44798</v>
      </c>
      <c r="C107" s="139" t="inlineStr">
        <is>
          <t>DIGIKEY-4500675647</t>
        </is>
      </c>
      <c r="D107" s="240" t="n">
        <v>44757</v>
      </c>
      <c r="E107" s="257">
        <f>1.53+10.45</f>
        <v/>
      </c>
      <c r="F107" s="258" t="n"/>
      <c r="G107" s="259" t="n"/>
      <c r="H107" s="259" t="n"/>
      <c r="I107" s="259" t="n"/>
      <c r="J107" s="258" t="n"/>
      <c r="K107" s="259" t="n"/>
      <c r="L107" s="259" t="n"/>
      <c r="M107" s="259" t="n"/>
      <c r="N107" s="259" t="n"/>
      <c r="O107" s="259" t="n"/>
      <c r="P107" s="259" t="n"/>
      <c r="Q107" s="259" t="n"/>
      <c r="R107" s="259" t="n"/>
      <c r="S107" s="259" t="n"/>
      <c r="T107" s="259" t="n"/>
      <c r="U107" s="259" t="n"/>
      <c r="V107" s="259" t="n"/>
      <c r="W107" s="259" t="n"/>
      <c r="X107" s="259" t="n"/>
      <c r="Y107" s="259" t="n"/>
      <c r="Z107" s="259" t="n"/>
      <c r="AA107" s="260">
        <f>1.53+10.45</f>
        <v/>
      </c>
      <c r="AB107" s="259" t="n"/>
      <c r="AC107" s="259" t="n"/>
      <c r="AD107" s="259" t="n"/>
      <c r="AE107" s="259" t="n"/>
      <c r="AF107" s="259" t="n"/>
      <c r="AG107" s="259" t="n"/>
      <c r="AH107" s="259" t="n"/>
      <c r="AI107" s="259" t="n"/>
      <c r="AJ107" s="259" t="n"/>
      <c r="AK107" s="259" t="n"/>
      <c r="AL107" s="259" t="n"/>
      <c r="AM107" s="259" t="n"/>
      <c r="AN107" s="259" t="n"/>
      <c r="AO107" s="259" t="n"/>
      <c r="AP107" s="259" t="n"/>
      <c r="AQ107" s="259" t="n"/>
      <c r="AR107" s="259" t="n"/>
      <c r="AS107" s="259" t="n"/>
      <c r="AT107" s="259" t="n"/>
      <c r="AU107" s="259" t="n"/>
      <c r="AV107" s="259" t="n"/>
      <c r="AW107" s="259" t="n"/>
      <c r="AX107" s="259" t="n"/>
      <c r="AY107" s="259" t="n"/>
      <c r="AZ107" s="259" t="n"/>
      <c r="BA107" s="259" t="n"/>
      <c r="BB107" s="259" t="n"/>
      <c r="BC107" s="259" t="n"/>
      <c r="BD107" s="259" t="n"/>
      <c r="BE107" s="259" t="n"/>
      <c r="BF107" s="259" t="n"/>
      <c r="BG107" s="259" t="n"/>
      <c r="BH107" s="259" t="n"/>
      <c r="BI107" s="259" t="n"/>
      <c r="BJ107" s="268" t="n"/>
      <c r="BK107" s="259" t="n"/>
      <c r="BL107" s="259" t="n"/>
      <c r="BM107" s="259" t="n"/>
      <c r="BN107" s="259" t="n"/>
      <c r="BO107" s="259" t="n"/>
      <c r="BP107" s="259" t="n"/>
      <c r="BQ107" s="259" t="n"/>
      <c r="BR107" s="259" t="n"/>
      <c r="BS107" s="259" t="n"/>
      <c r="BT107" s="259" t="n"/>
      <c r="BU107" s="259" t="n"/>
      <c r="BV107" s="259" t="n"/>
      <c r="BW107" s="259" t="n"/>
      <c r="BX107" s="259" t="n"/>
      <c r="BY107" s="259" t="n"/>
      <c r="BZ107" s="259" t="n"/>
      <c r="CA107" s="259" t="n"/>
      <c r="CB107" s="259" t="n"/>
      <c r="CC107" s="259" t="n"/>
      <c r="CD107" s="259" t="n"/>
      <c r="CE107" s="259" t="n"/>
      <c r="CF107" s="259" t="n"/>
      <c r="CG107" s="259" t="n"/>
      <c r="CH107" s="259" t="n"/>
      <c r="CI107" s="259" t="n"/>
      <c r="CJ107" s="259" t="n"/>
      <c r="CK107" s="259" t="n"/>
      <c r="CL107" s="259" t="n"/>
      <c r="CM107" s="259" t="n"/>
      <c r="CN107" s="259" t="n"/>
      <c r="CO107" s="259" t="n"/>
      <c r="CP107" s="259" t="n"/>
      <c r="CQ107" s="259" t="n"/>
      <c r="CR107" s="259" t="n"/>
      <c r="CS107" s="259" t="n"/>
      <c r="CT107" s="259" t="n"/>
      <c r="CU107" s="259" t="n"/>
      <c r="CV107" s="259" t="n"/>
      <c r="CW107" s="259" t="n"/>
      <c r="CX107" s="259" t="n"/>
      <c r="CY107" s="259" t="n"/>
      <c r="CZ107" s="259" t="n"/>
      <c r="DA107" s="259" t="n"/>
      <c r="DB107" s="259" t="n"/>
      <c r="DC107" s="259" t="n"/>
      <c r="DD107" s="259" t="n"/>
      <c r="DE107" s="259" t="n"/>
      <c r="DF107" s="259" t="n"/>
      <c r="DG107" s="259" t="n"/>
      <c r="DH107" s="268" t="n"/>
      <c r="DI107" s="259" t="n"/>
      <c r="DJ107" s="268" t="n"/>
      <c r="DK107" s="259" t="n"/>
      <c r="DL107" s="259" t="n"/>
      <c r="DM107" s="259" t="n"/>
      <c r="DN107" s="259" t="n"/>
      <c r="DO107" s="259" t="n"/>
      <c r="DP107" s="259" t="n"/>
      <c r="DQ107" s="259" t="n"/>
      <c r="DR107" s="259" t="n"/>
      <c r="DS107" s="259" t="n"/>
      <c r="DT107" s="259" t="n"/>
      <c r="DU107" s="259" t="n"/>
      <c r="DV107" s="259" t="n"/>
      <c r="DW107" s="259" t="n"/>
      <c r="DX107" s="259" t="n"/>
      <c r="DY107" s="259" t="n"/>
      <c r="DZ107" s="259" t="n"/>
      <c r="EA107" s="259" t="n"/>
      <c r="EB107" s="259" t="n"/>
      <c r="EC107" s="259" t="n"/>
      <c r="ED107" s="259" t="n"/>
      <c r="EE107" s="259" t="n"/>
      <c r="EF107" s="259" t="n"/>
      <c r="EG107" s="259" t="n"/>
      <c r="EH107" s="259" t="n"/>
      <c r="EI107" s="259" t="n"/>
      <c r="EJ107" s="259" t="n"/>
      <c r="EK107" s="259" t="n"/>
      <c r="EL107" s="259" t="n"/>
      <c r="EM107" s="259" t="n"/>
      <c r="EN107" s="259" t="n"/>
      <c r="EO107" s="259" t="n"/>
      <c r="EP107" s="259" t="n"/>
      <c r="EQ107" s="259" t="n"/>
      <c r="ER107" s="259" t="n"/>
      <c r="ES107" s="259" t="n"/>
      <c r="ET107" s="259" t="n"/>
      <c r="EU107" s="259" t="n"/>
      <c r="EV107" s="259" t="n"/>
      <c r="EW107" s="259" t="n"/>
      <c r="EX107" s="259" t="n"/>
      <c r="EY107" s="259" t="n"/>
      <c r="EZ107" s="259" t="n"/>
      <c r="FA107" s="259" t="n"/>
      <c r="FB107" s="259" t="n"/>
      <c r="FC107" s="259" t="n"/>
      <c r="FD107" s="259" t="n"/>
      <c r="FE107" s="259" t="n"/>
      <c r="FF107" s="259" t="n"/>
      <c r="FG107" s="259" t="n"/>
      <c r="FH107" s="259" t="n"/>
      <c r="FI107" s="259" t="n"/>
      <c r="FJ107" s="259" t="n"/>
      <c r="FK107" s="259" t="n"/>
      <c r="FL107" s="259" t="n"/>
      <c r="FM107" s="259" t="n"/>
      <c r="FN107" s="259" t="n"/>
      <c r="FO107" s="259" t="n"/>
      <c r="FP107" s="259" t="n"/>
      <c r="FQ107" s="259" t="n"/>
      <c r="FR107" s="259" t="n"/>
      <c r="FS107" s="259" t="n"/>
      <c r="FT107" s="259" t="n"/>
      <c r="FU107" s="259" t="n"/>
      <c r="FV107" s="259" t="n"/>
      <c r="FW107" s="259" t="n"/>
      <c r="FX107" s="259" t="n"/>
      <c r="FY107" s="259" t="n"/>
      <c r="FZ107" s="259" t="n"/>
      <c r="GA107" s="259" t="n"/>
      <c r="GB107" s="259" t="n"/>
      <c r="GC107" s="259" t="n"/>
      <c r="GD107" s="259" t="n"/>
      <c r="GE107" s="259" t="n"/>
      <c r="GF107" s="259" t="n"/>
      <c r="GG107" s="259" t="n"/>
      <c r="GH107" s="259" t="n"/>
      <c r="GI107" s="259" t="n"/>
      <c r="GJ107" s="261">
        <f>SUM(F107:GI107)</f>
        <v/>
      </c>
      <c r="GK107" s="262">
        <f>E107-GJ107</f>
        <v/>
      </c>
    </row>
    <row r="108" ht="18" customHeight="1">
      <c r="A108" s="137" t="n">
        <v>108</v>
      </c>
      <c r="B108" s="256" t="n">
        <v>44798</v>
      </c>
      <c r="C108" s="139" t="inlineStr">
        <is>
          <t>DIGIKEY-4500675752</t>
        </is>
      </c>
      <c r="D108" s="240" t="n">
        <v>44757</v>
      </c>
      <c r="E108" s="257" t="n">
        <v>14.86</v>
      </c>
      <c r="F108" s="258" t="n"/>
      <c r="G108" s="259" t="n"/>
      <c r="H108" s="259" t="n"/>
      <c r="I108" s="259" t="n"/>
      <c r="J108" s="258" t="n"/>
      <c r="K108" s="259" t="n"/>
      <c r="L108" s="259" t="n"/>
      <c r="M108" s="259" t="n"/>
      <c r="N108" s="259" t="n"/>
      <c r="O108" s="259" t="n"/>
      <c r="P108" s="259" t="n"/>
      <c r="Q108" s="259" t="n"/>
      <c r="R108" s="259" t="n"/>
      <c r="S108" s="259" t="n"/>
      <c r="T108" s="259" t="n"/>
      <c r="U108" s="259" t="n"/>
      <c r="V108" s="259" t="n"/>
      <c r="W108" s="259" t="n"/>
      <c r="X108" s="259" t="n"/>
      <c r="Y108" s="259" t="n"/>
      <c r="Z108" s="259" t="n"/>
      <c r="AA108" s="259" t="n"/>
      <c r="AB108" s="259" t="n"/>
      <c r="AC108" s="259" t="n"/>
      <c r="AD108" s="259" t="n"/>
      <c r="AE108" s="259" t="n"/>
      <c r="AF108" s="259" t="n"/>
      <c r="AG108" s="259" t="n"/>
      <c r="AH108" s="259" t="n"/>
      <c r="AI108" s="259" t="n"/>
      <c r="AJ108" s="259" t="n"/>
      <c r="AK108" s="259" t="n"/>
      <c r="AL108" s="259" t="n"/>
      <c r="AM108" s="259" t="n"/>
      <c r="AN108" s="259" t="n"/>
      <c r="AO108" s="259" t="n"/>
      <c r="AP108" s="259" t="n"/>
      <c r="AQ108" s="259" t="n"/>
      <c r="AR108" s="259" t="n"/>
      <c r="AS108" s="259" t="n"/>
      <c r="AT108" s="259" t="n"/>
      <c r="AU108" s="259" t="n"/>
      <c r="AV108" s="259" t="n"/>
      <c r="AW108" s="259" t="n"/>
      <c r="AX108" s="259" t="n"/>
      <c r="AY108" s="259" t="n"/>
      <c r="AZ108" s="259" t="n"/>
      <c r="BA108" s="259" t="n"/>
      <c r="BB108" s="259" t="n"/>
      <c r="BC108" s="259" t="n"/>
      <c r="BD108" s="259" t="n"/>
      <c r="BE108" s="259" t="n"/>
      <c r="BF108" s="259" t="n"/>
      <c r="BG108" s="259" t="n"/>
      <c r="BH108" s="259" t="n"/>
      <c r="BI108" s="259" t="n"/>
      <c r="BJ108" s="268" t="n"/>
      <c r="BK108" s="259" t="n"/>
      <c r="BL108" s="259" t="n"/>
      <c r="BM108" s="259" t="n"/>
      <c r="BN108" s="259" t="n"/>
      <c r="BO108" s="259" t="n"/>
      <c r="BP108" s="259" t="n"/>
      <c r="BQ108" s="259" t="n"/>
      <c r="BR108" s="259" t="n"/>
      <c r="BS108" s="259" t="n"/>
      <c r="BT108" s="259" t="n"/>
      <c r="BU108" s="259" t="n"/>
      <c r="BV108" s="259" t="n"/>
      <c r="BW108" s="259" t="n"/>
      <c r="BX108" s="259" t="n"/>
      <c r="BY108" s="259" t="n"/>
      <c r="BZ108" s="259" t="n"/>
      <c r="CA108" s="259" t="n"/>
      <c r="CB108" s="259" t="n"/>
      <c r="CC108" s="259" t="n"/>
      <c r="CD108" s="259" t="n"/>
      <c r="CE108" s="259" t="n"/>
      <c r="CF108" s="259" t="n"/>
      <c r="CG108" s="259" t="n"/>
      <c r="CH108" s="259" t="n"/>
      <c r="CI108" s="259" t="n"/>
      <c r="CJ108" s="259" t="n"/>
      <c r="CK108" s="259" t="n"/>
      <c r="CL108" s="259" t="n"/>
      <c r="CM108" s="259" t="n"/>
      <c r="CN108" s="259" t="n"/>
      <c r="CO108" s="259" t="n"/>
      <c r="CP108" s="259" t="n"/>
      <c r="CQ108" s="259" t="n"/>
      <c r="CR108" s="260" t="n">
        <v>14.86</v>
      </c>
      <c r="CS108" s="259" t="n"/>
      <c r="CT108" s="259" t="n"/>
      <c r="CU108" s="259" t="n"/>
      <c r="CV108" s="259" t="n"/>
      <c r="CW108" s="259" t="n"/>
      <c r="CX108" s="259" t="n"/>
      <c r="CY108" s="259" t="n"/>
      <c r="CZ108" s="259" t="n"/>
      <c r="DA108" s="259" t="n"/>
      <c r="DB108" s="259" t="n"/>
      <c r="DC108" s="259" t="n"/>
      <c r="DD108" s="259" t="n"/>
      <c r="DE108" s="259" t="n"/>
      <c r="DF108" s="259" t="n"/>
      <c r="DG108" s="259" t="n"/>
      <c r="DH108" s="268" t="n"/>
      <c r="DI108" s="259" t="n"/>
      <c r="DJ108" s="268" t="n"/>
      <c r="DK108" s="259" t="n"/>
      <c r="DL108" s="259" t="n"/>
      <c r="DM108" s="259" t="n"/>
      <c r="DN108" s="259" t="n"/>
      <c r="DO108" s="259" t="n"/>
      <c r="DP108" s="259" t="n"/>
      <c r="DQ108" s="259" t="n"/>
      <c r="DR108" s="259" t="n"/>
      <c r="DS108" s="259" t="n"/>
      <c r="DT108" s="259" t="n"/>
      <c r="DU108" s="259" t="n"/>
      <c r="DV108" s="259" t="n"/>
      <c r="DW108" s="259" t="n"/>
      <c r="DX108" s="259" t="n"/>
      <c r="DY108" s="259" t="n"/>
      <c r="DZ108" s="259" t="n"/>
      <c r="EA108" s="259" t="n"/>
      <c r="EB108" s="259" t="n"/>
      <c r="EC108" s="259" t="n"/>
      <c r="ED108" s="259" t="n"/>
      <c r="EE108" s="259" t="n"/>
      <c r="EF108" s="259" t="n"/>
      <c r="EG108" s="259" t="n"/>
      <c r="EH108" s="259" t="n"/>
      <c r="EI108" s="259" t="n"/>
      <c r="EJ108" s="259" t="n"/>
      <c r="EK108" s="259" t="n"/>
      <c r="EL108" s="259" t="n"/>
      <c r="EM108" s="259" t="n"/>
      <c r="EN108" s="259" t="n"/>
      <c r="EO108" s="259" t="n"/>
      <c r="EP108" s="259" t="n"/>
      <c r="EQ108" s="259" t="n"/>
      <c r="ER108" s="259" t="n"/>
      <c r="ES108" s="259" t="n"/>
      <c r="ET108" s="259" t="n"/>
      <c r="EU108" s="259" t="n"/>
      <c r="EV108" s="259" t="n"/>
      <c r="EW108" s="259" t="n"/>
      <c r="EX108" s="259" t="n"/>
      <c r="EY108" s="259" t="n"/>
      <c r="EZ108" s="259" t="n"/>
      <c r="FA108" s="259" t="n"/>
      <c r="FB108" s="259" t="n"/>
      <c r="FC108" s="259" t="n"/>
      <c r="FD108" s="259" t="n"/>
      <c r="FE108" s="259" t="n"/>
      <c r="FF108" s="259" t="n"/>
      <c r="FG108" s="259" t="n"/>
      <c r="FH108" s="259" t="n"/>
      <c r="FI108" s="259" t="n"/>
      <c r="FJ108" s="259" t="n"/>
      <c r="FK108" s="259" t="n"/>
      <c r="FL108" s="259" t="n"/>
      <c r="FM108" s="259" t="n"/>
      <c r="FN108" s="259" t="n"/>
      <c r="FO108" s="259" t="n"/>
      <c r="FP108" s="259" t="n"/>
      <c r="FQ108" s="259" t="n"/>
      <c r="FR108" s="259" t="n"/>
      <c r="FS108" s="259" t="n"/>
      <c r="FT108" s="259" t="n"/>
      <c r="FU108" s="259" t="n"/>
      <c r="FV108" s="259" t="n"/>
      <c r="FW108" s="259" t="n"/>
      <c r="FX108" s="259" t="n"/>
      <c r="FY108" s="259" t="n"/>
      <c r="FZ108" s="259" t="n"/>
      <c r="GA108" s="259" t="n"/>
      <c r="GB108" s="259" t="n"/>
      <c r="GC108" s="259" t="n"/>
      <c r="GD108" s="259" t="n"/>
      <c r="GE108" s="259" t="n"/>
      <c r="GF108" s="259" t="n"/>
      <c r="GG108" s="259" t="n"/>
      <c r="GH108" s="259" t="n"/>
      <c r="GI108" s="259" t="n"/>
      <c r="GJ108" s="261">
        <f>SUM(F108:GI108)</f>
        <v/>
      </c>
      <c r="GK108" s="262">
        <f>E108-GJ108</f>
        <v/>
      </c>
    </row>
    <row r="109" ht="18" customHeight="1">
      <c r="A109" s="137" t="n">
        <v>109</v>
      </c>
      <c r="B109" s="256" t="n">
        <v>44798</v>
      </c>
      <c r="C109" s="139" t="inlineStr">
        <is>
          <t>DIGIKEY-4500676097</t>
        </is>
      </c>
      <c r="D109" s="240" t="n">
        <v>44761</v>
      </c>
      <c r="E109" s="257" t="n">
        <v>11.55</v>
      </c>
      <c r="F109" s="258" t="n"/>
      <c r="G109" s="259" t="n"/>
      <c r="H109" s="259" t="n"/>
      <c r="I109" s="259" t="n"/>
      <c r="J109" s="258" t="n"/>
      <c r="K109" s="259" t="n"/>
      <c r="L109" s="259" t="n"/>
      <c r="M109" s="259" t="n"/>
      <c r="N109" s="259" t="n"/>
      <c r="O109" s="259" t="n"/>
      <c r="P109" s="259" t="n"/>
      <c r="Q109" s="259" t="n"/>
      <c r="R109" s="259" t="n"/>
      <c r="S109" s="259" t="n"/>
      <c r="T109" s="259" t="n"/>
      <c r="U109" s="259" t="n"/>
      <c r="V109" s="259" t="n"/>
      <c r="W109" s="259" t="n"/>
      <c r="X109" s="259" t="n"/>
      <c r="Y109" s="259" t="n"/>
      <c r="Z109" s="259" t="n"/>
      <c r="AA109" s="259" t="n"/>
      <c r="AB109" s="259" t="n"/>
      <c r="AC109" s="259" t="n"/>
      <c r="AD109" s="259" t="n"/>
      <c r="AE109" s="259" t="n"/>
      <c r="AF109" s="259" t="n"/>
      <c r="AG109" s="259" t="n"/>
      <c r="AH109" s="259" t="n"/>
      <c r="AI109" s="259" t="n"/>
      <c r="AJ109" s="259" t="n"/>
      <c r="AK109" s="259" t="n"/>
      <c r="AL109" s="259" t="n"/>
      <c r="AM109" s="259" t="n"/>
      <c r="AN109" s="259" t="n"/>
      <c r="AO109" s="259" t="n"/>
      <c r="AP109" s="259" t="n"/>
      <c r="AQ109" s="259" t="n"/>
      <c r="AR109" s="259" t="n"/>
      <c r="AS109" s="259" t="n"/>
      <c r="AT109" s="259" t="n"/>
      <c r="AU109" s="259" t="n"/>
      <c r="AV109" s="259" t="n"/>
      <c r="AW109" s="259" t="n"/>
      <c r="AX109" s="259" t="n"/>
      <c r="AY109" s="259" t="n"/>
      <c r="AZ109" s="259" t="n"/>
      <c r="BA109" s="259" t="n"/>
      <c r="BB109" s="259" t="n"/>
      <c r="BC109" s="259" t="n"/>
      <c r="BD109" s="259" t="n"/>
      <c r="BE109" s="259" t="n"/>
      <c r="BF109" s="259" t="n"/>
      <c r="BG109" s="259" t="n"/>
      <c r="BH109" s="259" t="n"/>
      <c r="BI109" s="259" t="n"/>
      <c r="BJ109" s="268" t="n"/>
      <c r="BK109" s="259" t="n"/>
      <c r="BL109" s="259" t="n"/>
      <c r="BM109" s="259" t="n"/>
      <c r="BN109" s="259" t="n"/>
      <c r="BO109" s="259" t="n"/>
      <c r="BP109" s="259" t="n"/>
      <c r="BQ109" s="259" t="n"/>
      <c r="BR109" s="259" t="n"/>
      <c r="BS109" s="259" t="n"/>
      <c r="BT109" s="259" t="n"/>
      <c r="BU109" s="259" t="n"/>
      <c r="BV109" s="259" t="n"/>
      <c r="BW109" s="259" t="n"/>
      <c r="BX109" s="259" t="n"/>
      <c r="BY109" s="259" t="n"/>
      <c r="BZ109" s="259" t="n"/>
      <c r="CA109" s="259" t="n"/>
      <c r="CB109" s="259" t="n"/>
      <c r="CC109" s="260" t="n">
        <v>11.55</v>
      </c>
      <c r="CD109" s="259" t="n"/>
      <c r="CE109" s="259" t="n"/>
      <c r="CF109" s="259" t="n"/>
      <c r="CG109" s="259" t="n"/>
      <c r="CH109" s="259" t="n"/>
      <c r="CI109" s="259" t="n"/>
      <c r="CJ109" s="259" t="n"/>
      <c r="CK109" s="259" t="n"/>
      <c r="CL109" s="259" t="n"/>
      <c r="CM109" s="259" t="n"/>
      <c r="CN109" s="259" t="n"/>
      <c r="CO109" s="259" t="n"/>
      <c r="CP109" s="259" t="n"/>
      <c r="CQ109" s="259" t="n"/>
      <c r="CR109" s="259" t="n"/>
      <c r="CS109" s="259" t="n"/>
      <c r="CT109" s="259" t="n"/>
      <c r="CU109" s="259" t="n"/>
      <c r="CV109" s="259" t="n"/>
      <c r="CW109" s="259" t="n"/>
      <c r="CX109" s="259" t="n"/>
      <c r="CY109" s="259" t="n"/>
      <c r="CZ109" s="259" t="n"/>
      <c r="DA109" s="259" t="n"/>
      <c r="DB109" s="259" t="n"/>
      <c r="DC109" s="259" t="n"/>
      <c r="DD109" s="259" t="n"/>
      <c r="DE109" s="259" t="n"/>
      <c r="DF109" s="259" t="n"/>
      <c r="DG109" s="259" t="n"/>
      <c r="DH109" s="268" t="n"/>
      <c r="DI109" s="259" t="n"/>
      <c r="DJ109" s="268" t="n"/>
      <c r="DK109" s="259" t="n"/>
      <c r="DL109" s="259" t="n"/>
      <c r="DM109" s="259" t="n"/>
      <c r="DN109" s="259" t="n"/>
      <c r="DO109" s="259" t="n"/>
      <c r="DP109" s="259" t="n"/>
      <c r="DQ109" s="259" t="n"/>
      <c r="DR109" s="259" t="n"/>
      <c r="DS109" s="259" t="n"/>
      <c r="DT109" s="259" t="n"/>
      <c r="DU109" s="259" t="n"/>
      <c r="DV109" s="259" t="n"/>
      <c r="DW109" s="259" t="n"/>
      <c r="DX109" s="259" t="n"/>
      <c r="DY109" s="259" t="n"/>
      <c r="DZ109" s="259" t="n"/>
      <c r="EA109" s="259" t="n"/>
      <c r="EB109" s="259" t="n"/>
      <c r="EC109" s="259" t="n"/>
      <c r="ED109" s="259" t="n"/>
      <c r="EE109" s="259" t="n"/>
      <c r="EF109" s="259" t="n"/>
      <c r="EG109" s="259" t="n"/>
      <c r="EH109" s="259" t="n"/>
      <c r="EI109" s="259" t="n"/>
      <c r="EJ109" s="259" t="n"/>
      <c r="EK109" s="259" t="n"/>
      <c r="EL109" s="259" t="n"/>
      <c r="EM109" s="259" t="n"/>
      <c r="EN109" s="259" t="n"/>
      <c r="EO109" s="259" t="n"/>
      <c r="EP109" s="259" t="n"/>
      <c r="EQ109" s="259" t="n"/>
      <c r="ER109" s="259" t="n"/>
      <c r="ES109" s="259" t="n"/>
      <c r="ET109" s="259" t="n"/>
      <c r="EU109" s="259" t="n"/>
      <c r="EV109" s="259" t="n"/>
      <c r="EW109" s="259" t="n"/>
      <c r="EX109" s="259" t="n"/>
      <c r="EY109" s="259" t="n"/>
      <c r="EZ109" s="259" t="n"/>
      <c r="FA109" s="259" t="n"/>
      <c r="FB109" s="259" t="n"/>
      <c r="FC109" s="259" t="n"/>
      <c r="FD109" s="259" t="n"/>
      <c r="FE109" s="259" t="n"/>
      <c r="FF109" s="259" t="n"/>
      <c r="FG109" s="259" t="n"/>
      <c r="FH109" s="259" t="n"/>
      <c r="FI109" s="259" t="n"/>
      <c r="FJ109" s="259" t="n"/>
      <c r="FK109" s="259" t="n"/>
      <c r="FL109" s="259" t="n"/>
      <c r="FM109" s="259" t="n"/>
      <c r="FN109" s="259" t="n"/>
      <c r="FO109" s="259" t="n"/>
      <c r="FP109" s="259" t="n"/>
      <c r="FQ109" s="259" t="n"/>
      <c r="FR109" s="259" t="n"/>
      <c r="FS109" s="259" t="n"/>
      <c r="FT109" s="259" t="n"/>
      <c r="FU109" s="259" t="n"/>
      <c r="FV109" s="259" t="n"/>
      <c r="FW109" s="259" t="n"/>
      <c r="FX109" s="259" t="n"/>
      <c r="FY109" s="259" t="n"/>
      <c r="FZ109" s="259" t="n"/>
      <c r="GA109" s="259" t="n"/>
      <c r="GB109" s="259" t="n"/>
      <c r="GC109" s="259" t="n"/>
      <c r="GD109" s="259" t="n"/>
      <c r="GE109" s="259" t="n"/>
      <c r="GF109" s="259" t="n"/>
      <c r="GG109" s="259" t="n"/>
      <c r="GH109" s="259" t="n"/>
      <c r="GI109" s="259" t="n"/>
      <c r="GJ109" s="261">
        <f>SUM(F109:GI109)</f>
        <v/>
      </c>
      <c r="GK109" s="262">
        <f>E109-GJ109</f>
        <v/>
      </c>
    </row>
    <row r="110" ht="18" customHeight="1">
      <c r="A110" s="137" t="n">
        <v>110</v>
      </c>
      <c r="B110" s="256" t="n">
        <v>44798</v>
      </c>
      <c r="C110" s="139" t="inlineStr">
        <is>
          <t>DIGIKEY-4500676384/4500676389</t>
        </is>
      </c>
      <c r="D110" s="240" t="n">
        <v>44762</v>
      </c>
      <c r="E110" s="257">
        <f>1.53+0.62</f>
        <v/>
      </c>
      <c r="F110" s="258" t="n"/>
      <c r="G110" s="259" t="n"/>
      <c r="H110" s="259" t="n"/>
      <c r="I110" s="259" t="n"/>
      <c r="J110" s="258" t="n"/>
      <c r="K110" s="259" t="n"/>
      <c r="L110" s="259" t="n"/>
      <c r="M110" s="259" t="n"/>
      <c r="N110" s="259" t="n"/>
      <c r="O110" s="259" t="n"/>
      <c r="P110" s="259" t="n"/>
      <c r="Q110" s="259" t="n"/>
      <c r="R110" s="259" t="n"/>
      <c r="S110" s="259" t="n"/>
      <c r="T110" s="259" t="n"/>
      <c r="U110" s="259" t="n"/>
      <c r="V110" s="259" t="n"/>
      <c r="W110" s="259" t="n"/>
      <c r="X110" s="259" t="n"/>
      <c r="Y110" s="259" t="n"/>
      <c r="Z110" s="259" t="n"/>
      <c r="AA110" s="259" t="n"/>
      <c r="AB110" s="259" t="n"/>
      <c r="AC110" s="259" t="n"/>
      <c r="AD110" s="259" t="n"/>
      <c r="AE110" s="259" t="n"/>
      <c r="AF110" s="259" t="n"/>
      <c r="AG110" s="259" t="n"/>
      <c r="AH110" s="259" t="n"/>
      <c r="AI110" s="259" t="n"/>
      <c r="AJ110" s="259" t="n"/>
      <c r="AK110" s="259" t="n"/>
      <c r="AL110" s="259" t="n"/>
      <c r="AM110" s="259" t="n"/>
      <c r="AN110" s="259" t="n"/>
      <c r="AO110" s="259" t="n"/>
      <c r="AP110" s="259" t="n"/>
      <c r="AQ110" s="259" t="n"/>
      <c r="AR110" s="259" t="n"/>
      <c r="AS110" s="259" t="n"/>
      <c r="AT110" s="259" t="n"/>
      <c r="AU110" s="259" t="n"/>
      <c r="AV110" s="259" t="n"/>
      <c r="AW110" s="259" t="n"/>
      <c r="AX110" s="259" t="n"/>
      <c r="AY110" s="259" t="n"/>
      <c r="AZ110" s="259" t="n"/>
      <c r="BA110" s="259" t="n"/>
      <c r="BB110" s="259" t="n"/>
      <c r="BC110" s="259" t="n"/>
      <c r="BD110" s="259" t="n"/>
      <c r="BE110" s="259" t="n"/>
      <c r="BF110" s="259" t="n"/>
      <c r="BG110" s="259" t="n"/>
      <c r="BH110" s="259" t="n"/>
      <c r="BI110" s="259" t="n"/>
      <c r="BJ110" s="268" t="n"/>
      <c r="BK110" s="259" t="n"/>
      <c r="BL110" s="259" t="n"/>
      <c r="BM110" s="259" t="n"/>
      <c r="BN110" s="259" t="n"/>
      <c r="BO110" s="259" t="n"/>
      <c r="BP110" s="259" t="n"/>
      <c r="BQ110" s="259" t="n"/>
      <c r="BR110" s="259" t="n"/>
      <c r="BS110" s="259" t="n"/>
      <c r="BT110" s="259" t="n"/>
      <c r="BU110" s="259" t="n"/>
      <c r="BV110" s="259" t="n"/>
      <c r="BW110" s="259" t="n"/>
      <c r="BX110" s="259" t="n"/>
      <c r="BY110" s="259" t="n"/>
      <c r="BZ110" s="259" t="n"/>
      <c r="CA110" s="259" t="n"/>
      <c r="CB110" s="259" t="n"/>
      <c r="CC110" s="259" t="n"/>
      <c r="CD110" s="259" t="n"/>
      <c r="CE110" s="259" t="n"/>
      <c r="CF110" s="259" t="n"/>
      <c r="CG110" s="259" t="n"/>
      <c r="CH110" s="259" t="n"/>
      <c r="CI110" s="259" t="n"/>
      <c r="CJ110" s="259" t="n"/>
      <c r="CK110" s="260">
        <f>1.53+0.62</f>
        <v/>
      </c>
      <c r="CL110" s="259" t="n"/>
      <c r="CM110" s="259" t="n"/>
      <c r="CN110" s="259" t="n"/>
      <c r="CO110" s="259" t="n"/>
      <c r="CP110" s="259" t="n"/>
      <c r="CQ110" s="259" t="n"/>
      <c r="CR110" s="259" t="n"/>
      <c r="CS110" s="259" t="n"/>
      <c r="CT110" s="259" t="n"/>
      <c r="CU110" s="259" t="n"/>
      <c r="CV110" s="259" t="n"/>
      <c r="CW110" s="259" t="n"/>
      <c r="CX110" s="259" t="n"/>
      <c r="CY110" s="259" t="n"/>
      <c r="CZ110" s="259" t="n"/>
      <c r="DA110" s="259" t="n"/>
      <c r="DB110" s="259" t="n"/>
      <c r="DC110" s="259" t="n"/>
      <c r="DD110" s="259" t="n"/>
      <c r="DE110" s="259" t="n"/>
      <c r="DF110" s="259" t="n"/>
      <c r="DG110" s="259" t="n"/>
      <c r="DH110" s="268" t="n"/>
      <c r="DI110" s="259" t="n"/>
      <c r="DJ110" s="268" t="n"/>
      <c r="DK110" s="259" t="n"/>
      <c r="DL110" s="259" t="n"/>
      <c r="DM110" s="259" t="n"/>
      <c r="DN110" s="259" t="n"/>
      <c r="DO110" s="259" t="n"/>
      <c r="DP110" s="259" t="n"/>
      <c r="DQ110" s="259" t="n"/>
      <c r="DR110" s="259" t="n"/>
      <c r="DS110" s="259" t="n"/>
      <c r="DT110" s="259" t="n"/>
      <c r="DU110" s="259" t="n"/>
      <c r="DV110" s="259" t="n"/>
      <c r="DW110" s="259" t="n"/>
      <c r="DX110" s="259" t="n"/>
      <c r="DY110" s="259" t="n"/>
      <c r="DZ110" s="259" t="n"/>
      <c r="EA110" s="259" t="n"/>
      <c r="EB110" s="259" t="n"/>
      <c r="EC110" s="259" t="n"/>
      <c r="ED110" s="259" t="n"/>
      <c r="EE110" s="259" t="n"/>
      <c r="EF110" s="259" t="n"/>
      <c r="EG110" s="259" t="n"/>
      <c r="EH110" s="259" t="n"/>
      <c r="EI110" s="259" t="n"/>
      <c r="EJ110" s="259" t="n"/>
      <c r="EK110" s="259" t="n"/>
      <c r="EL110" s="259" t="n"/>
      <c r="EM110" s="259" t="n"/>
      <c r="EN110" s="259" t="n"/>
      <c r="EO110" s="259" t="n"/>
      <c r="EP110" s="259" t="n"/>
      <c r="EQ110" s="259" t="n"/>
      <c r="ER110" s="259" t="n"/>
      <c r="ES110" s="259" t="n"/>
      <c r="ET110" s="259" t="n"/>
      <c r="EU110" s="259" t="n"/>
      <c r="EV110" s="259" t="n"/>
      <c r="EW110" s="259" t="n"/>
      <c r="EX110" s="259" t="n"/>
      <c r="EY110" s="259" t="n"/>
      <c r="EZ110" s="259" t="n"/>
      <c r="FA110" s="259" t="n"/>
      <c r="FB110" s="259" t="n"/>
      <c r="FC110" s="259" t="n"/>
      <c r="FD110" s="259" t="n"/>
      <c r="FE110" s="259" t="n"/>
      <c r="FF110" s="259" t="n"/>
      <c r="FG110" s="259" t="n"/>
      <c r="FH110" s="259" t="n"/>
      <c r="FI110" s="259" t="n"/>
      <c r="FJ110" s="259" t="n"/>
      <c r="FK110" s="259" t="n"/>
      <c r="FL110" s="259" t="n"/>
      <c r="FM110" s="259" t="n"/>
      <c r="FN110" s="259" t="n"/>
      <c r="FO110" s="259" t="n"/>
      <c r="FP110" s="259" t="n"/>
      <c r="FQ110" s="259" t="n"/>
      <c r="FR110" s="259" t="n"/>
      <c r="FS110" s="259" t="n"/>
      <c r="FT110" s="259" t="n"/>
      <c r="FU110" s="259" t="n"/>
      <c r="FV110" s="259" t="n"/>
      <c r="FW110" s="259" t="n"/>
      <c r="FX110" s="259" t="n"/>
      <c r="FY110" s="259" t="n"/>
      <c r="FZ110" s="259" t="n"/>
      <c r="GA110" s="259" t="n"/>
      <c r="GB110" s="259" t="n"/>
      <c r="GC110" s="259" t="n"/>
      <c r="GD110" s="259" t="n"/>
      <c r="GE110" s="259" t="n"/>
      <c r="GF110" s="259" t="n"/>
      <c r="GG110" s="259" t="n"/>
      <c r="GH110" s="259" t="n"/>
      <c r="GI110" s="259" t="n"/>
      <c r="GJ110" s="261">
        <f>SUM(F110:GI110)</f>
        <v/>
      </c>
      <c r="GK110" s="262">
        <f>E110-GJ110</f>
        <v/>
      </c>
    </row>
    <row r="111" ht="18" customHeight="1">
      <c r="A111" s="137" t="n">
        <v>111</v>
      </c>
      <c r="B111" s="256" t="n">
        <v>44798</v>
      </c>
      <c r="C111" s="139" t="inlineStr">
        <is>
          <t>DIGIKEY-4500676402</t>
        </is>
      </c>
      <c r="D111" s="240" t="n">
        <v>44762</v>
      </c>
      <c r="E111" s="257" t="n">
        <v>41.77</v>
      </c>
      <c r="F111" s="258" t="n"/>
      <c r="G111" s="259" t="n"/>
      <c r="H111" s="259" t="n"/>
      <c r="I111" s="259" t="n"/>
      <c r="J111" s="258" t="n"/>
      <c r="K111" s="259" t="n"/>
      <c r="L111" s="259" t="n"/>
      <c r="M111" s="259" t="n"/>
      <c r="N111" s="259" t="n"/>
      <c r="O111" s="259" t="n"/>
      <c r="P111" s="259" t="n"/>
      <c r="Q111" s="259" t="n"/>
      <c r="R111" s="259" t="n"/>
      <c r="S111" s="259" t="n"/>
      <c r="T111" s="259" t="n"/>
      <c r="U111" s="259" t="n"/>
      <c r="V111" s="259" t="n"/>
      <c r="W111" s="259" t="n"/>
      <c r="X111" s="259" t="n"/>
      <c r="Y111" s="259" t="n"/>
      <c r="Z111" s="259" t="n"/>
      <c r="AA111" s="259" t="n"/>
      <c r="AB111" s="259" t="n"/>
      <c r="AC111" s="259" t="n"/>
      <c r="AD111" s="259" t="n"/>
      <c r="AE111" s="259" t="n"/>
      <c r="AF111" s="259" t="n"/>
      <c r="AG111" s="259" t="n"/>
      <c r="AH111" s="259" t="n"/>
      <c r="AI111" s="259" t="n"/>
      <c r="AJ111" s="259" t="n"/>
      <c r="AK111" s="259" t="n"/>
      <c r="AL111" s="259" t="n"/>
      <c r="AM111" s="259" t="n"/>
      <c r="AN111" s="260" t="n">
        <v>41.77</v>
      </c>
      <c r="AO111" s="259" t="n"/>
      <c r="AP111" s="259" t="n"/>
      <c r="AQ111" s="259" t="n"/>
      <c r="AR111" s="259" t="n"/>
      <c r="AS111" s="259" t="n"/>
      <c r="AT111" s="259" t="n"/>
      <c r="AU111" s="259" t="n"/>
      <c r="AV111" s="259" t="n"/>
      <c r="AW111" s="259" t="n"/>
      <c r="AX111" s="259" t="n"/>
      <c r="AY111" s="259" t="n"/>
      <c r="AZ111" s="259" t="n"/>
      <c r="BA111" s="259" t="n"/>
      <c r="BB111" s="259" t="n"/>
      <c r="BC111" s="259" t="n"/>
      <c r="BD111" s="259" t="n"/>
      <c r="BE111" s="259" t="n"/>
      <c r="BF111" s="259" t="n"/>
      <c r="BG111" s="259" t="n"/>
      <c r="BH111" s="259" t="n"/>
      <c r="BI111" s="259" t="n"/>
      <c r="BJ111" s="268" t="n"/>
      <c r="BK111" s="259" t="n"/>
      <c r="BL111" s="259" t="n"/>
      <c r="BM111" s="259" t="n"/>
      <c r="BN111" s="259" t="n"/>
      <c r="BO111" s="259" t="n"/>
      <c r="BP111" s="259" t="n"/>
      <c r="BQ111" s="259" t="n"/>
      <c r="BR111" s="259" t="n"/>
      <c r="BS111" s="259" t="n"/>
      <c r="BT111" s="259" t="n"/>
      <c r="BU111" s="259" t="n"/>
      <c r="BV111" s="259" t="n"/>
      <c r="BW111" s="259" t="n"/>
      <c r="BX111" s="259" t="n"/>
      <c r="BY111" s="259" t="n"/>
      <c r="BZ111" s="259" t="n"/>
      <c r="CA111" s="259" t="n"/>
      <c r="CB111" s="259" t="n"/>
      <c r="CC111" s="259" t="n"/>
      <c r="CD111" s="259" t="n"/>
      <c r="CE111" s="259" t="n"/>
      <c r="CF111" s="259" t="n"/>
      <c r="CG111" s="259" t="n"/>
      <c r="CH111" s="259" t="n"/>
      <c r="CI111" s="259" t="n"/>
      <c r="CJ111" s="259" t="n"/>
      <c r="CK111" s="259" t="n"/>
      <c r="CL111" s="259" t="n"/>
      <c r="CM111" s="259" t="n"/>
      <c r="CN111" s="259" t="n"/>
      <c r="CO111" s="259" t="n"/>
      <c r="CP111" s="259" t="n"/>
      <c r="CQ111" s="259" t="n"/>
      <c r="CR111" s="259" t="n"/>
      <c r="CS111" s="259" t="n"/>
      <c r="CT111" s="259" t="n"/>
      <c r="CU111" s="259" t="n"/>
      <c r="CV111" s="259" t="n"/>
      <c r="CW111" s="259" t="n"/>
      <c r="CX111" s="259" t="n"/>
      <c r="CY111" s="259" t="n"/>
      <c r="CZ111" s="259" t="n"/>
      <c r="DA111" s="259" t="n"/>
      <c r="DB111" s="259" t="n"/>
      <c r="DC111" s="259" t="n"/>
      <c r="DD111" s="259" t="n"/>
      <c r="DE111" s="259" t="n"/>
      <c r="DF111" s="259" t="n"/>
      <c r="DG111" s="259" t="n"/>
      <c r="DH111" s="268" t="n"/>
      <c r="DI111" s="259" t="n"/>
      <c r="DJ111" s="268" t="n"/>
      <c r="DK111" s="259" t="n"/>
      <c r="DL111" s="259" t="n"/>
      <c r="DM111" s="259" t="n"/>
      <c r="DN111" s="259" t="n"/>
      <c r="DO111" s="259" t="n"/>
      <c r="DP111" s="259" t="n"/>
      <c r="DQ111" s="259" t="n"/>
      <c r="DR111" s="259" t="n"/>
      <c r="DS111" s="259" t="n"/>
      <c r="DT111" s="259" t="n"/>
      <c r="DU111" s="259" t="n"/>
      <c r="DV111" s="259" t="n"/>
      <c r="DW111" s="259" t="n"/>
      <c r="DX111" s="259" t="n"/>
      <c r="DY111" s="259" t="n"/>
      <c r="DZ111" s="259" t="n"/>
      <c r="EA111" s="259" t="n"/>
      <c r="EB111" s="259" t="n"/>
      <c r="EC111" s="259" t="n"/>
      <c r="ED111" s="259" t="n"/>
      <c r="EE111" s="259" t="n"/>
      <c r="EF111" s="259" t="n"/>
      <c r="EG111" s="259" t="n"/>
      <c r="EH111" s="259" t="n"/>
      <c r="EI111" s="259" t="n"/>
      <c r="EJ111" s="259" t="n"/>
      <c r="EK111" s="259" t="n"/>
      <c r="EL111" s="259" t="n"/>
      <c r="EM111" s="259" t="n"/>
      <c r="EN111" s="259" t="n"/>
      <c r="EO111" s="259" t="n"/>
      <c r="EP111" s="259" t="n"/>
      <c r="EQ111" s="259" t="n"/>
      <c r="ER111" s="259" t="n"/>
      <c r="ES111" s="259" t="n"/>
      <c r="ET111" s="259" t="n"/>
      <c r="EU111" s="259" t="n"/>
      <c r="EV111" s="259" t="n"/>
      <c r="EW111" s="259" t="n"/>
      <c r="EX111" s="259" t="n"/>
      <c r="EY111" s="259" t="n"/>
      <c r="EZ111" s="259" t="n"/>
      <c r="FA111" s="259" t="n"/>
      <c r="FB111" s="259" t="n"/>
      <c r="FC111" s="259" t="n"/>
      <c r="FD111" s="259" t="n"/>
      <c r="FE111" s="259" t="n"/>
      <c r="FF111" s="259" t="n"/>
      <c r="FG111" s="259" t="n"/>
      <c r="FH111" s="259" t="n"/>
      <c r="FI111" s="259" t="n"/>
      <c r="FJ111" s="259" t="n"/>
      <c r="FK111" s="259" t="n"/>
      <c r="FL111" s="259" t="n"/>
      <c r="FM111" s="259" t="n"/>
      <c r="FN111" s="259" t="n"/>
      <c r="FO111" s="259" t="n"/>
      <c r="FP111" s="259" t="n"/>
      <c r="FQ111" s="259" t="n"/>
      <c r="FR111" s="259" t="n"/>
      <c r="FS111" s="259" t="n"/>
      <c r="FT111" s="259" t="n"/>
      <c r="FU111" s="259" t="n"/>
      <c r="FV111" s="259" t="n"/>
      <c r="FW111" s="259" t="n"/>
      <c r="FX111" s="259" t="n"/>
      <c r="FY111" s="259" t="n"/>
      <c r="FZ111" s="259" t="n"/>
      <c r="GA111" s="259" t="n"/>
      <c r="GB111" s="259" t="n"/>
      <c r="GC111" s="259" t="n"/>
      <c r="GD111" s="259" t="n"/>
      <c r="GE111" s="259" t="n"/>
      <c r="GF111" s="259" t="n"/>
      <c r="GG111" s="259" t="n"/>
      <c r="GH111" s="259" t="n"/>
      <c r="GI111" s="259" t="n"/>
      <c r="GJ111" s="261">
        <f>SUM(F111:GI111)</f>
        <v/>
      </c>
      <c r="GK111" s="262">
        <f>E111-GJ111</f>
        <v/>
      </c>
    </row>
    <row r="112" ht="18" customHeight="1">
      <c r="A112" s="137" t="n">
        <v>112</v>
      </c>
      <c r="B112" s="256" t="n">
        <v>44798</v>
      </c>
      <c r="C112" s="139" t="inlineStr">
        <is>
          <t>DIGIKEY-4500676860</t>
        </is>
      </c>
      <c r="D112" s="240" t="n">
        <v>44764</v>
      </c>
      <c r="E112" s="257" t="n">
        <v>28.28</v>
      </c>
      <c r="F112" s="258" t="n"/>
      <c r="G112" s="259" t="n"/>
      <c r="H112" s="259" t="n"/>
      <c r="I112" s="259" t="n"/>
      <c r="J112" s="258" t="n"/>
      <c r="K112" s="259" t="n"/>
      <c r="L112" s="259" t="n"/>
      <c r="M112" s="259" t="n"/>
      <c r="N112" s="259" t="n"/>
      <c r="O112" s="259" t="n"/>
      <c r="P112" s="259" t="n"/>
      <c r="Q112" s="259" t="n"/>
      <c r="R112" s="259" t="n"/>
      <c r="S112" s="259" t="n"/>
      <c r="T112" s="259" t="n"/>
      <c r="U112" s="259" t="n"/>
      <c r="V112" s="259" t="n"/>
      <c r="W112" s="259" t="n"/>
      <c r="X112" s="259" t="n"/>
      <c r="Y112" s="259" t="n"/>
      <c r="Z112" s="259" t="n"/>
      <c r="AA112" s="259" t="n"/>
      <c r="AB112" s="259" t="n"/>
      <c r="AC112" s="259" t="n"/>
      <c r="AD112" s="259" t="n"/>
      <c r="AE112" s="259" t="n"/>
      <c r="AF112" s="259" t="n"/>
      <c r="AG112" s="259" t="n"/>
      <c r="AH112" s="259" t="n"/>
      <c r="AI112" s="259" t="n"/>
      <c r="AJ112" s="259" t="n"/>
      <c r="AK112" s="259" t="n"/>
      <c r="AL112" s="259" t="n"/>
      <c r="AM112" s="259" t="n"/>
      <c r="AN112" s="259" t="n"/>
      <c r="AO112" s="259" t="n"/>
      <c r="AP112" s="259" t="n"/>
      <c r="AQ112" s="259" t="n"/>
      <c r="AR112" s="259" t="n"/>
      <c r="AS112" s="259" t="n"/>
      <c r="AT112" s="259" t="n"/>
      <c r="AU112" s="259" t="n"/>
      <c r="AV112" s="259" t="n"/>
      <c r="AW112" s="259" t="n"/>
      <c r="AX112" s="259" t="n"/>
      <c r="AY112" s="259" t="n"/>
      <c r="AZ112" s="259" t="n"/>
      <c r="BA112" s="259" t="n"/>
      <c r="BB112" s="259" t="n"/>
      <c r="BC112" s="259" t="n"/>
      <c r="BD112" s="259" t="n"/>
      <c r="BE112" s="259" t="n"/>
      <c r="BF112" s="259" t="n"/>
      <c r="BG112" s="259" t="n"/>
      <c r="BH112" s="259" t="n"/>
      <c r="BI112" s="259" t="n"/>
      <c r="BJ112" s="272" t="n">
        <v>28.28</v>
      </c>
      <c r="BK112" s="259" t="n"/>
      <c r="BL112" s="259" t="n"/>
      <c r="BM112" s="259" t="n"/>
      <c r="BN112" s="259" t="n"/>
      <c r="BO112" s="259" t="n"/>
      <c r="BP112" s="259" t="n"/>
      <c r="BQ112" s="259" t="n"/>
      <c r="BR112" s="259" t="n"/>
      <c r="BS112" s="259" t="n"/>
      <c r="BT112" s="259" t="n"/>
      <c r="BU112" s="259" t="n"/>
      <c r="BV112" s="259" t="n"/>
      <c r="BW112" s="259" t="n"/>
      <c r="BX112" s="259" t="n"/>
      <c r="BY112" s="259" t="n"/>
      <c r="BZ112" s="259" t="n"/>
      <c r="CA112" s="259" t="n"/>
      <c r="CB112" s="259" t="n"/>
      <c r="CC112" s="259" t="n"/>
      <c r="CD112" s="259" t="n"/>
      <c r="CE112" s="259" t="n"/>
      <c r="CF112" s="259" t="n"/>
      <c r="CG112" s="259" t="n"/>
      <c r="CH112" s="259" t="n"/>
      <c r="CI112" s="259" t="n"/>
      <c r="CJ112" s="259" t="n"/>
      <c r="CK112" s="259" t="n"/>
      <c r="CL112" s="259" t="n"/>
      <c r="CM112" s="259" t="n"/>
      <c r="CN112" s="259" t="n"/>
      <c r="CO112" s="259" t="n"/>
      <c r="CP112" s="259" t="n"/>
      <c r="CQ112" s="259" t="n"/>
      <c r="CR112" s="259" t="n"/>
      <c r="CS112" s="259" t="n"/>
      <c r="CT112" s="259" t="n"/>
      <c r="CU112" s="259" t="n"/>
      <c r="CV112" s="259" t="n"/>
      <c r="CW112" s="259" t="n"/>
      <c r="CX112" s="259" t="n"/>
      <c r="CY112" s="259" t="n"/>
      <c r="CZ112" s="259" t="n"/>
      <c r="DA112" s="259" t="n"/>
      <c r="DB112" s="259" t="n"/>
      <c r="DC112" s="259" t="n"/>
      <c r="DD112" s="259" t="n"/>
      <c r="DE112" s="259" t="n"/>
      <c r="DF112" s="259" t="n"/>
      <c r="DG112" s="259" t="n"/>
      <c r="DH112" s="268" t="n"/>
      <c r="DI112" s="259" t="n"/>
      <c r="DJ112" s="268" t="n"/>
      <c r="DK112" s="259" t="n"/>
      <c r="DL112" s="259" t="n"/>
      <c r="DM112" s="259" t="n"/>
      <c r="DN112" s="259" t="n"/>
      <c r="DO112" s="259" t="n"/>
      <c r="DP112" s="259" t="n"/>
      <c r="DQ112" s="259" t="n"/>
      <c r="DR112" s="259" t="n"/>
      <c r="DS112" s="259" t="n"/>
      <c r="DT112" s="259" t="n"/>
      <c r="DU112" s="259" t="n"/>
      <c r="DV112" s="259" t="n"/>
      <c r="DW112" s="259" t="n"/>
      <c r="DX112" s="259" t="n"/>
      <c r="DY112" s="259" t="n"/>
      <c r="DZ112" s="259" t="n"/>
      <c r="EA112" s="259" t="n"/>
      <c r="EB112" s="259" t="n"/>
      <c r="EC112" s="259" t="n"/>
      <c r="ED112" s="259" t="n"/>
      <c r="EE112" s="259" t="n"/>
      <c r="EF112" s="259" t="n"/>
      <c r="EG112" s="259" t="n"/>
      <c r="EH112" s="259" t="n"/>
      <c r="EI112" s="259" t="n"/>
      <c r="EJ112" s="259" t="n"/>
      <c r="EK112" s="259" t="n"/>
      <c r="EL112" s="259" t="n"/>
      <c r="EM112" s="259" t="n"/>
      <c r="EN112" s="259" t="n"/>
      <c r="EO112" s="259" t="n"/>
      <c r="EP112" s="259" t="n"/>
      <c r="EQ112" s="259" t="n"/>
      <c r="ER112" s="259" t="n"/>
      <c r="ES112" s="259" t="n"/>
      <c r="ET112" s="259" t="n"/>
      <c r="EU112" s="259" t="n"/>
      <c r="EV112" s="259" t="n"/>
      <c r="EW112" s="259" t="n"/>
      <c r="EX112" s="259" t="n"/>
      <c r="EY112" s="259" t="n"/>
      <c r="EZ112" s="259" t="n"/>
      <c r="FA112" s="259" t="n"/>
      <c r="FB112" s="259" t="n"/>
      <c r="FC112" s="259" t="n"/>
      <c r="FD112" s="259" t="n"/>
      <c r="FE112" s="259" t="n"/>
      <c r="FF112" s="259" t="n"/>
      <c r="FG112" s="259" t="n"/>
      <c r="FH112" s="259" t="n"/>
      <c r="FI112" s="259" t="n"/>
      <c r="FJ112" s="259" t="n"/>
      <c r="FK112" s="259" t="n"/>
      <c r="FL112" s="259" t="n"/>
      <c r="FM112" s="259" t="n"/>
      <c r="FN112" s="259" t="n"/>
      <c r="FO112" s="259" t="n"/>
      <c r="FP112" s="259" t="n"/>
      <c r="FQ112" s="259" t="n"/>
      <c r="FR112" s="259" t="n"/>
      <c r="FS112" s="259" t="n"/>
      <c r="FT112" s="259" t="n"/>
      <c r="FU112" s="259" t="n"/>
      <c r="FV112" s="259" t="n"/>
      <c r="FW112" s="259" t="n"/>
      <c r="FX112" s="259" t="n"/>
      <c r="FY112" s="259" t="n"/>
      <c r="FZ112" s="259" t="n"/>
      <c r="GA112" s="259" t="n"/>
      <c r="GB112" s="259" t="n"/>
      <c r="GC112" s="259" t="n"/>
      <c r="GD112" s="259" t="n"/>
      <c r="GE112" s="259" t="n"/>
      <c r="GF112" s="259" t="n"/>
      <c r="GG112" s="259" t="n"/>
      <c r="GH112" s="259" t="n"/>
      <c r="GI112" s="259" t="n"/>
      <c r="GJ112" s="261">
        <f>SUM(F112:GI112)</f>
        <v/>
      </c>
      <c r="GK112" s="262">
        <f>E112-GJ112</f>
        <v/>
      </c>
    </row>
    <row r="113" ht="18" customHeight="1">
      <c r="A113" s="137" t="n">
        <v>113</v>
      </c>
      <c r="B113" s="256" t="n">
        <v>44798</v>
      </c>
      <c r="C113" s="139" t="inlineStr">
        <is>
          <t>DIGIKEY-4500676807/4500678233</t>
        </is>
      </c>
      <c r="D113" s="240" t="n">
        <v>44763</v>
      </c>
      <c r="E113" s="257">
        <f>54.97+25.04</f>
        <v/>
      </c>
      <c r="F113" s="258" t="n"/>
      <c r="G113" s="259" t="n"/>
      <c r="H113" s="259" t="n"/>
      <c r="I113" s="259" t="n"/>
      <c r="J113" s="258" t="n"/>
      <c r="K113" s="259" t="n"/>
      <c r="L113" s="259" t="n"/>
      <c r="M113" s="259" t="n"/>
      <c r="N113" s="259" t="n"/>
      <c r="O113" s="259" t="n"/>
      <c r="P113" s="259" t="n"/>
      <c r="Q113" s="259" t="n"/>
      <c r="R113" s="259" t="n"/>
      <c r="S113" s="259" t="n"/>
      <c r="T113" s="259" t="n"/>
      <c r="U113" s="259" t="n"/>
      <c r="V113" s="259" t="n"/>
      <c r="W113" s="259" t="n"/>
      <c r="X113" s="259" t="n"/>
      <c r="Y113" s="259" t="n"/>
      <c r="Z113" s="259" t="n"/>
      <c r="AA113" s="259" t="n"/>
      <c r="AB113" s="259" t="n"/>
      <c r="AC113" s="259" t="n"/>
      <c r="AD113" s="259" t="n"/>
      <c r="AE113" s="259" t="n"/>
      <c r="AF113" s="259" t="n"/>
      <c r="AG113" s="259" t="n"/>
      <c r="AH113" s="259" t="n"/>
      <c r="AI113" s="259" t="n"/>
      <c r="AJ113" s="259" t="n"/>
      <c r="AK113" s="259" t="n"/>
      <c r="AL113" s="259" t="n"/>
      <c r="AM113" s="259" t="n"/>
      <c r="AN113" s="259" t="n"/>
      <c r="AO113" s="259" t="n"/>
      <c r="AP113" s="259" t="n"/>
      <c r="AQ113" s="259" t="n"/>
      <c r="AR113" s="259" t="n"/>
      <c r="AS113" s="259" t="n"/>
      <c r="AT113" s="259" t="n"/>
      <c r="AU113" s="259" t="n"/>
      <c r="AV113" s="259" t="n"/>
      <c r="AW113" s="259" t="n"/>
      <c r="AX113" s="259" t="n"/>
      <c r="AY113" s="259" t="n"/>
      <c r="AZ113" s="259" t="n"/>
      <c r="BA113" s="259" t="n"/>
      <c r="BB113" s="259" t="n"/>
      <c r="BC113" s="259" t="n"/>
      <c r="BD113" s="259" t="n"/>
      <c r="BE113" s="259" t="n"/>
      <c r="BF113" s="259" t="n"/>
      <c r="BG113" s="259" t="n"/>
      <c r="BH113" s="259" t="n"/>
      <c r="BI113" s="259" t="n"/>
      <c r="BJ113" s="268" t="n"/>
      <c r="BK113" s="259" t="n"/>
      <c r="BL113" s="259" t="n"/>
      <c r="BM113" s="259" t="n"/>
      <c r="BN113" s="259" t="n"/>
      <c r="BO113" s="259" t="n"/>
      <c r="BP113" s="259" t="n"/>
      <c r="BQ113" s="259" t="n"/>
      <c r="BR113" s="259" t="n"/>
      <c r="BS113" s="259" t="n"/>
      <c r="BT113" s="259" t="n"/>
      <c r="BU113" s="259" t="n"/>
      <c r="BV113" s="259" t="n"/>
      <c r="BW113" s="259" t="n"/>
      <c r="BX113" s="259" t="n"/>
      <c r="BY113" s="259" t="n"/>
      <c r="BZ113" s="259" t="n"/>
      <c r="CA113" s="259" t="n"/>
      <c r="CB113" s="259" t="n"/>
      <c r="CC113" s="259" t="n"/>
      <c r="CD113" s="259" t="n"/>
      <c r="CE113" s="259" t="n"/>
      <c r="CF113" s="259" t="n"/>
      <c r="CG113" s="259" t="n"/>
      <c r="CH113" s="259" t="n"/>
      <c r="CI113" s="259" t="n"/>
      <c r="CJ113" s="259" t="n"/>
      <c r="CK113" s="259" t="n"/>
      <c r="CL113" s="259" t="n"/>
      <c r="CM113" s="259" t="n"/>
      <c r="CN113" s="259" t="n"/>
      <c r="CO113" s="259" t="n"/>
      <c r="CP113" s="259" t="n"/>
      <c r="CQ113" s="259" t="n"/>
      <c r="CR113" s="259" t="n"/>
      <c r="CS113" s="259" t="n"/>
      <c r="CT113" s="259" t="n"/>
      <c r="CU113" s="259" t="n"/>
      <c r="CV113" s="259" t="n"/>
      <c r="CW113" s="259" t="n"/>
      <c r="CX113" s="259" t="n"/>
      <c r="CY113" s="259" t="n"/>
      <c r="CZ113" s="259" t="n"/>
      <c r="DA113" s="259" t="n"/>
      <c r="DB113" s="259" t="n"/>
      <c r="DC113" s="259" t="n"/>
      <c r="DD113" s="259" t="n"/>
      <c r="DE113" s="259" t="n"/>
      <c r="DF113" s="259" t="n"/>
      <c r="DG113" s="259" t="n"/>
      <c r="DH113" s="268" t="n"/>
      <c r="DI113" s="259" t="n"/>
      <c r="DJ113" s="268" t="n"/>
      <c r="DK113" s="259" t="n"/>
      <c r="DL113" s="259" t="n"/>
      <c r="DM113" s="259" t="n"/>
      <c r="DN113" s="259" t="n"/>
      <c r="DO113" s="259" t="n"/>
      <c r="DP113" s="259" t="n"/>
      <c r="DQ113" s="259" t="n"/>
      <c r="DR113" s="259" t="n"/>
      <c r="DS113" s="259" t="n"/>
      <c r="DT113" s="259" t="n"/>
      <c r="DU113" s="259" t="n"/>
      <c r="DV113" s="259" t="n"/>
      <c r="DW113" s="259" t="n"/>
      <c r="DX113" s="259" t="n"/>
      <c r="DY113" s="259" t="n"/>
      <c r="DZ113" s="259" t="n"/>
      <c r="EA113" s="259" t="n"/>
      <c r="EB113" s="259" t="n"/>
      <c r="EC113" s="259" t="n"/>
      <c r="ED113" s="259" t="n"/>
      <c r="EE113" s="259" t="n"/>
      <c r="EF113" s="259" t="n"/>
      <c r="EG113" s="259" t="n"/>
      <c r="EH113" s="259" t="n"/>
      <c r="EI113" s="259" t="n"/>
      <c r="EJ113" s="259" t="n"/>
      <c r="EK113" s="259" t="n"/>
      <c r="EL113" s="259" t="n"/>
      <c r="EM113" s="259" t="n"/>
      <c r="EN113" s="259" t="n"/>
      <c r="EO113" s="260">
        <f>54.97+25.04</f>
        <v/>
      </c>
      <c r="EP113" s="259" t="n"/>
      <c r="EQ113" s="259" t="n"/>
      <c r="ER113" s="259" t="n"/>
      <c r="ES113" s="259" t="n"/>
      <c r="ET113" s="259" t="n"/>
      <c r="EU113" s="259" t="n"/>
      <c r="EV113" s="259" t="n"/>
      <c r="EW113" s="259" t="n"/>
      <c r="EX113" s="259" t="n"/>
      <c r="EY113" s="259" t="n"/>
      <c r="EZ113" s="259" t="n"/>
      <c r="FA113" s="259" t="n"/>
      <c r="FB113" s="259" t="n"/>
      <c r="FC113" s="259" t="n"/>
      <c r="FD113" s="259" t="n"/>
      <c r="FE113" s="259" t="n"/>
      <c r="FF113" s="259" t="n"/>
      <c r="FG113" s="259" t="n"/>
      <c r="FH113" s="259" t="n"/>
      <c r="FI113" s="259" t="n"/>
      <c r="FJ113" s="259" t="n"/>
      <c r="FK113" s="259" t="n"/>
      <c r="FL113" s="259" t="n"/>
      <c r="FM113" s="259" t="n"/>
      <c r="FN113" s="259" t="n"/>
      <c r="FO113" s="259" t="n"/>
      <c r="FP113" s="259" t="n"/>
      <c r="FQ113" s="259" t="n"/>
      <c r="FR113" s="259" t="n"/>
      <c r="FS113" s="259" t="n"/>
      <c r="FT113" s="259" t="n"/>
      <c r="FU113" s="259" t="n"/>
      <c r="FV113" s="259" t="n"/>
      <c r="FW113" s="259" t="n"/>
      <c r="FX113" s="259" t="n"/>
      <c r="FY113" s="259" t="n"/>
      <c r="FZ113" s="259" t="n"/>
      <c r="GA113" s="259" t="n"/>
      <c r="GB113" s="259" t="n"/>
      <c r="GC113" s="259" t="n"/>
      <c r="GD113" s="259" t="n"/>
      <c r="GE113" s="259" t="n"/>
      <c r="GF113" s="259" t="n"/>
      <c r="GG113" s="259" t="n"/>
      <c r="GH113" s="259" t="n"/>
      <c r="GI113" s="259" t="n"/>
      <c r="GJ113" s="261">
        <f>SUM(F113:GI113)</f>
        <v/>
      </c>
      <c r="GK113" s="262">
        <f>E113-GJ113</f>
        <v/>
      </c>
    </row>
    <row r="114" ht="18.95" customHeight="1">
      <c r="A114" s="137" t="n">
        <v>114</v>
      </c>
      <c r="B114" s="256" t="n">
        <v>44798</v>
      </c>
      <c r="C114" s="146" t="inlineStr">
        <is>
          <t>DIGIKEY-4500677549/4500677639/
4500678453/4500679490/4500679457</t>
        </is>
      </c>
      <c r="D114" s="240" t="n">
        <v>44770</v>
      </c>
      <c r="E114" s="257">
        <f>20.63+312.77+15.37+244.91+74.04</f>
        <v/>
      </c>
      <c r="F114" s="258" t="n"/>
      <c r="G114" s="259" t="n"/>
      <c r="H114" s="259" t="n"/>
      <c r="I114" s="259" t="n"/>
      <c r="J114" s="258" t="n"/>
      <c r="K114" s="259" t="n"/>
      <c r="L114" s="259" t="n"/>
      <c r="M114" s="259" t="n"/>
      <c r="N114" s="259" t="n"/>
      <c r="O114" s="259" t="n"/>
      <c r="P114" s="259" t="n"/>
      <c r="Q114" s="259" t="n"/>
      <c r="R114" s="259" t="n"/>
      <c r="S114" s="259" t="n"/>
      <c r="T114" s="259" t="n"/>
      <c r="U114" s="259" t="n"/>
      <c r="V114" s="259" t="n"/>
      <c r="W114" s="259" t="n"/>
      <c r="X114" s="259" t="n"/>
      <c r="Y114" s="259" t="n"/>
      <c r="Z114" s="259" t="n"/>
      <c r="AA114" s="259" t="n"/>
      <c r="AB114" s="259" t="n"/>
      <c r="AC114" s="259" t="n"/>
      <c r="AD114" s="259" t="n"/>
      <c r="AE114" s="259" t="n"/>
      <c r="AF114" s="259" t="n"/>
      <c r="AG114" s="259" t="n"/>
      <c r="AH114" s="259" t="n"/>
      <c r="AI114" s="259" t="n"/>
      <c r="AJ114" s="259" t="n"/>
      <c r="AK114" s="259" t="n"/>
      <c r="AL114" s="259" t="n"/>
      <c r="AM114" s="259" t="n"/>
      <c r="AN114" s="259" t="n"/>
      <c r="AO114" s="259" t="n"/>
      <c r="AP114" s="259" t="n"/>
      <c r="AQ114" s="259" t="n"/>
      <c r="AR114" s="259" t="n"/>
      <c r="AS114" s="259" t="n"/>
      <c r="AT114" s="259" t="n"/>
      <c r="AU114" s="259" t="n"/>
      <c r="AV114" s="259" t="n"/>
      <c r="AW114" s="259" t="n"/>
      <c r="AX114" s="259" t="n"/>
      <c r="AY114" s="259" t="n"/>
      <c r="AZ114" s="259" t="n"/>
      <c r="BA114" s="259" t="n"/>
      <c r="BB114" s="259" t="n"/>
      <c r="BC114" s="259" t="n"/>
      <c r="BD114" s="259" t="n"/>
      <c r="BE114" s="259" t="n"/>
      <c r="BF114" s="259" t="n"/>
      <c r="BG114" s="259" t="n"/>
      <c r="BH114" s="259" t="n"/>
      <c r="BI114" s="259" t="n"/>
      <c r="BJ114" s="268" t="n"/>
      <c r="BK114" s="259" t="n"/>
      <c r="BL114" s="259" t="n"/>
      <c r="BM114" s="259" t="n"/>
      <c r="BN114" s="259" t="n"/>
      <c r="BO114" s="259" t="n"/>
      <c r="BP114" s="259" t="n"/>
      <c r="BQ114" s="259" t="n"/>
      <c r="BR114" s="259" t="n"/>
      <c r="BS114" s="259" t="n"/>
      <c r="BT114" s="259" t="n"/>
      <c r="BU114" s="259" t="n"/>
      <c r="BV114" s="259" t="n"/>
      <c r="BW114" s="259" t="n"/>
      <c r="BX114" s="259" t="n"/>
      <c r="BY114" s="259" t="n"/>
      <c r="BZ114" s="259" t="n"/>
      <c r="CA114" s="259" t="n"/>
      <c r="CB114" s="259" t="n"/>
      <c r="CC114" s="259" t="n"/>
      <c r="CD114" s="260">
        <f>20.63+312.77+15.37+244.91+74.04</f>
        <v/>
      </c>
      <c r="CE114" s="259" t="n"/>
      <c r="CF114" s="259" t="n"/>
      <c r="CG114" s="259" t="n"/>
      <c r="CH114" s="259" t="n"/>
      <c r="CI114" s="259" t="n"/>
      <c r="CJ114" s="259" t="n"/>
      <c r="CK114" s="259" t="n"/>
      <c r="CL114" s="259" t="n"/>
      <c r="CM114" s="259" t="n"/>
      <c r="CN114" s="259" t="n"/>
      <c r="CO114" s="259" t="n"/>
      <c r="CP114" s="259" t="n"/>
      <c r="CQ114" s="259" t="n"/>
      <c r="CR114" s="259" t="n"/>
      <c r="CS114" s="259" t="n"/>
      <c r="CT114" s="259" t="n"/>
      <c r="CU114" s="259" t="n"/>
      <c r="CV114" s="259" t="n"/>
      <c r="CW114" s="259" t="n"/>
      <c r="CX114" s="259" t="n"/>
      <c r="CY114" s="259" t="n"/>
      <c r="CZ114" s="259" t="n"/>
      <c r="DA114" s="259" t="n"/>
      <c r="DB114" s="259" t="n"/>
      <c r="DC114" s="259" t="n"/>
      <c r="DD114" s="259" t="n"/>
      <c r="DE114" s="259" t="n"/>
      <c r="DF114" s="259" t="n"/>
      <c r="DG114" s="259" t="n"/>
      <c r="DH114" s="268" t="n"/>
      <c r="DI114" s="259" t="n"/>
      <c r="DJ114" s="268" t="n"/>
      <c r="DK114" s="259" t="n"/>
      <c r="DL114" s="259" t="n"/>
      <c r="DM114" s="259" t="n"/>
      <c r="DN114" s="259" t="n"/>
      <c r="DO114" s="259" t="n"/>
      <c r="DP114" s="259" t="n"/>
      <c r="DQ114" s="259" t="n"/>
      <c r="DR114" s="259" t="n"/>
      <c r="DS114" s="259" t="n"/>
      <c r="DT114" s="259" t="n"/>
      <c r="DU114" s="259" t="n"/>
      <c r="DV114" s="259" t="n"/>
      <c r="DW114" s="259" t="n"/>
      <c r="DX114" s="259" t="n"/>
      <c r="DY114" s="259" t="n"/>
      <c r="DZ114" s="259" t="n"/>
      <c r="EA114" s="259" t="n"/>
      <c r="EB114" s="259" t="n"/>
      <c r="EC114" s="259" t="n"/>
      <c r="ED114" s="259" t="n"/>
      <c r="EE114" s="259" t="n"/>
      <c r="EF114" s="259" t="n"/>
      <c r="EG114" s="259" t="n"/>
      <c r="EH114" s="259" t="n"/>
      <c r="EI114" s="259" t="n"/>
      <c r="EJ114" s="259" t="n"/>
      <c r="EK114" s="259" t="n"/>
      <c r="EL114" s="259" t="n"/>
      <c r="EM114" s="259" t="n"/>
      <c r="EN114" s="259" t="n"/>
      <c r="EO114" s="259" t="n"/>
      <c r="EP114" s="259" t="n"/>
      <c r="EQ114" s="259" t="n"/>
      <c r="ER114" s="259" t="n"/>
      <c r="ES114" s="259" t="n"/>
      <c r="ET114" s="259" t="n"/>
      <c r="EU114" s="259" t="n"/>
      <c r="EV114" s="259" t="n"/>
      <c r="EW114" s="259" t="n"/>
      <c r="EX114" s="259" t="n"/>
      <c r="EY114" s="259" t="n"/>
      <c r="EZ114" s="259" t="n"/>
      <c r="FA114" s="259" t="n"/>
      <c r="FB114" s="259" t="n"/>
      <c r="FC114" s="259" t="n"/>
      <c r="FD114" s="259" t="n"/>
      <c r="FE114" s="259" t="n"/>
      <c r="FF114" s="259" t="n"/>
      <c r="FG114" s="259" t="n"/>
      <c r="FH114" s="259" t="n"/>
      <c r="FI114" s="259" t="n"/>
      <c r="FJ114" s="259" t="n"/>
      <c r="FK114" s="259" t="n"/>
      <c r="FL114" s="259" t="n"/>
      <c r="FM114" s="259" t="n"/>
      <c r="FN114" s="259" t="n"/>
      <c r="FO114" s="259" t="n"/>
      <c r="FP114" s="259" t="n"/>
      <c r="FQ114" s="259" t="n"/>
      <c r="FR114" s="259" t="n"/>
      <c r="FS114" s="259" t="n"/>
      <c r="FT114" s="259" t="n"/>
      <c r="FU114" s="259" t="n"/>
      <c r="FV114" s="259" t="n"/>
      <c r="FW114" s="259" t="n"/>
      <c r="FX114" s="259" t="n"/>
      <c r="FY114" s="259" t="n"/>
      <c r="FZ114" s="259" t="n"/>
      <c r="GA114" s="259" t="n"/>
      <c r="GB114" s="259" t="n"/>
      <c r="GC114" s="259" t="n"/>
      <c r="GD114" s="259" t="n"/>
      <c r="GE114" s="259" t="n"/>
      <c r="GF114" s="259" t="n"/>
      <c r="GG114" s="259" t="n"/>
      <c r="GH114" s="259" t="n"/>
      <c r="GI114" s="259" t="n"/>
      <c r="GJ114" s="261">
        <f>SUM(F114:GI114)</f>
        <v/>
      </c>
      <c r="GK114" s="262">
        <f>E114-GJ114</f>
        <v/>
      </c>
    </row>
    <row r="115" ht="18" customHeight="1">
      <c r="A115" s="137" t="n">
        <v>115</v>
      </c>
      <c r="B115" s="256" t="n">
        <v>44798</v>
      </c>
      <c r="C115" s="139" t="inlineStr">
        <is>
          <t>DIGIKEY-4500677600</t>
        </is>
      </c>
      <c r="D115" s="240" t="n">
        <v>44770</v>
      </c>
      <c r="E115" s="257" t="n">
        <v>17.38</v>
      </c>
      <c r="F115" s="258" t="n"/>
      <c r="G115" s="259" t="n"/>
      <c r="H115" s="259" t="n"/>
      <c r="I115" s="259" t="n"/>
      <c r="J115" s="258" t="n"/>
      <c r="K115" s="259" t="n"/>
      <c r="L115" s="259" t="n"/>
      <c r="M115" s="259" t="n"/>
      <c r="N115" s="259" t="n"/>
      <c r="O115" s="259" t="n"/>
      <c r="P115" s="259" t="n"/>
      <c r="Q115" s="259" t="n"/>
      <c r="R115" s="259" t="n"/>
      <c r="S115" s="259" t="n"/>
      <c r="T115" s="259" t="n"/>
      <c r="U115" s="259" t="n"/>
      <c r="V115" s="259" t="n"/>
      <c r="W115" s="259" t="n"/>
      <c r="X115" s="259" t="n"/>
      <c r="Y115" s="259" t="n"/>
      <c r="Z115" s="259" t="n"/>
      <c r="AA115" s="259" t="n"/>
      <c r="AB115" s="259" t="n"/>
      <c r="AC115" s="259" t="n"/>
      <c r="AD115" s="259" t="n"/>
      <c r="AE115" s="259" t="n"/>
      <c r="AF115" s="259" t="n"/>
      <c r="AG115" s="259" t="n"/>
      <c r="AH115" s="259" t="n"/>
      <c r="AI115" s="259" t="n"/>
      <c r="AJ115" s="259" t="n"/>
      <c r="AK115" s="259" t="n"/>
      <c r="AL115" s="259" t="n"/>
      <c r="AM115" s="259" t="n"/>
      <c r="AN115" s="259" t="n"/>
      <c r="AO115" s="259" t="n"/>
      <c r="AP115" s="259" t="n"/>
      <c r="AQ115" s="259" t="n"/>
      <c r="AR115" s="259" t="n"/>
      <c r="AS115" s="259" t="n"/>
      <c r="AT115" s="259" t="n"/>
      <c r="AU115" s="259" t="n"/>
      <c r="AV115" s="259" t="n"/>
      <c r="AW115" s="259" t="n"/>
      <c r="AX115" s="259" t="n"/>
      <c r="AY115" s="259" t="n"/>
      <c r="AZ115" s="259" t="n"/>
      <c r="BA115" s="259" t="n"/>
      <c r="BB115" s="259" t="n"/>
      <c r="BC115" s="259" t="n"/>
      <c r="BD115" s="259" t="n"/>
      <c r="BE115" s="259" t="n"/>
      <c r="BF115" s="259" t="n"/>
      <c r="BG115" s="259" t="n"/>
      <c r="BH115" s="259" t="n"/>
      <c r="BI115" s="259" t="n"/>
      <c r="BJ115" s="268" t="n"/>
      <c r="BK115" s="259" t="n"/>
      <c r="BL115" s="259" t="n"/>
      <c r="BM115" s="259" t="n"/>
      <c r="BN115" s="259" t="n"/>
      <c r="BO115" s="259" t="n"/>
      <c r="BP115" s="259" t="n"/>
      <c r="BQ115" s="259" t="n"/>
      <c r="BR115" s="259" t="n"/>
      <c r="BS115" s="259" t="n"/>
      <c r="BT115" s="259" t="n"/>
      <c r="BU115" s="259" t="n"/>
      <c r="BV115" s="259" t="n"/>
      <c r="BW115" s="259" t="n"/>
      <c r="BX115" s="259" t="n"/>
      <c r="BY115" s="259" t="n"/>
      <c r="BZ115" s="259" t="n"/>
      <c r="CA115" s="259" t="n"/>
      <c r="CB115" s="259" t="n"/>
      <c r="CC115" s="259" t="n"/>
      <c r="CD115" s="259" t="n"/>
      <c r="CE115" s="259" t="n"/>
      <c r="CF115" s="259" t="n"/>
      <c r="CG115" s="259" t="n"/>
      <c r="CH115" s="259" t="n"/>
      <c r="CI115" s="259" t="n"/>
      <c r="CJ115" s="259" t="n"/>
      <c r="CK115" s="259" t="n"/>
      <c r="CL115" s="259" t="n"/>
      <c r="CM115" s="259" t="n"/>
      <c r="CN115" s="259" t="n"/>
      <c r="CO115" s="259" t="n"/>
      <c r="CP115" s="259" t="n"/>
      <c r="CQ115" s="260" t="n">
        <v>17.38</v>
      </c>
      <c r="CR115" s="259" t="n"/>
      <c r="CS115" s="259" t="n"/>
      <c r="CT115" s="259" t="n"/>
      <c r="CU115" s="259" t="n"/>
      <c r="CV115" s="259" t="n"/>
      <c r="CW115" s="259" t="n"/>
      <c r="CX115" s="259" t="n"/>
      <c r="CY115" s="259" t="n"/>
      <c r="CZ115" s="259" t="n"/>
      <c r="DA115" s="259" t="n"/>
      <c r="DB115" s="259" t="n"/>
      <c r="DC115" s="259" t="n"/>
      <c r="DD115" s="259" t="n"/>
      <c r="DE115" s="259" t="n"/>
      <c r="DF115" s="259" t="n"/>
      <c r="DG115" s="259" t="n"/>
      <c r="DH115" s="268" t="n"/>
      <c r="DI115" s="259" t="n"/>
      <c r="DJ115" s="268" t="n"/>
      <c r="DK115" s="259" t="n"/>
      <c r="DL115" s="259" t="n"/>
      <c r="DM115" s="259" t="n"/>
      <c r="DN115" s="259" t="n"/>
      <c r="DO115" s="259" t="n"/>
      <c r="DP115" s="259" t="n"/>
      <c r="DQ115" s="259" t="n"/>
      <c r="DR115" s="259" t="n"/>
      <c r="DS115" s="259" t="n"/>
      <c r="DT115" s="259" t="n"/>
      <c r="DU115" s="259" t="n"/>
      <c r="DV115" s="259" t="n"/>
      <c r="DW115" s="259" t="n"/>
      <c r="DX115" s="259" t="n"/>
      <c r="DY115" s="259" t="n"/>
      <c r="DZ115" s="259" t="n"/>
      <c r="EA115" s="259" t="n"/>
      <c r="EB115" s="259" t="n"/>
      <c r="EC115" s="259" t="n"/>
      <c r="ED115" s="259" t="n"/>
      <c r="EE115" s="259" t="n"/>
      <c r="EF115" s="259" t="n"/>
      <c r="EG115" s="259" t="n"/>
      <c r="EH115" s="259" t="n"/>
      <c r="EI115" s="259" t="n"/>
      <c r="EJ115" s="259" t="n"/>
      <c r="EK115" s="259" t="n"/>
      <c r="EL115" s="259" t="n"/>
      <c r="EM115" s="259" t="n"/>
      <c r="EN115" s="259" t="n"/>
      <c r="EO115" s="259" t="n"/>
      <c r="EP115" s="259" t="n"/>
      <c r="EQ115" s="259" t="n"/>
      <c r="ER115" s="259" t="n"/>
      <c r="ES115" s="259" t="n"/>
      <c r="ET115" s="259" t="n"/>
      <c r="EU115" s="259" t="n"/>
      <c r="EV115" s="259" t="n"/>
      <c r="EW115" s="259" t="n"/>
      <c r="EX115" s="259" t="n"/>
      <c r="EY115" s="259" t="n"/>
      <c r="EZ115" s="259" t="n"/>
      <c r="FA115" s="259" t="n"/>
      <c r="FB115" s="259" t="n"/>
      <c r="FC115" s="259" t="n"/>
      <c r="FD115" s="259" t="n"/>
      <c r="FE115" s="259" t="n"/>
      <c r="FF115" s="259" t="n"/>
      <c r="FG115" s="259" t="n"/>
      <c r="FH115" s="259" t="n"/>
      <c r="FI115" s="259" t="n"/>
      <c r="FJ115" s="259" t="n"/>
      <c r="FK115" s="259" t="n"/>
      <c r="FL115" s="259" t="n"/>
      <c r="FM115" s="259" t="n"/>
      <c r="FN115" s="259" t="n"/>
      <c r="FO115" s="259" t="n"/>
      <c r="FP115" s="259" t="n"/>
      <c r="FQ115" s="259" t="n"/>
      <c r="FR115" s="259" t="n"/>
      <c r="FS115" s="259" t="n"/>
      <c r="FT115" s="259" t="n"/>
      <c r="FU115" s="259" t="n"/>
      <c r="FV115" s="259" t="n"/>
      <c r="FW115" s="259" t="n"/>
      <c r="FX115" s="259" t="n"/>
      <c r="FY115" s="259" t="n"/>
      <c r="FZ115" s="259" t="n"/>
      <c r="GA115" s="259" t="n"/>
      <c r="GB115" s="259" t="n"/>
      <c r="GC115" s="259" t="n"/>
      <c r="GD115" s="259" t="n"/>
      <c r="GE115" s="259" t="n"/>
      <c r="GF115" s="259" t="n"/>
      <c r="GG115" s="259" t="n"/>
      <c r="GH115" s="259" t="n"/>
      <c r="GI115" s="259" t="n"/>
      <c r="GJ115" s="261">
        <f>SUM(F115:GI115)</f>
        <v/>
      </c>
      <c r="GK115" s="262">
        <f>E115-GJ115</f>
        <v/>
      </c>
    </row>
    <row r="116" ht="18" customHeight="1">
      <c r="A116" s="137" t="n">
        <v>116</v>
      </c>
      <c r="B116" s="256" t="n">
        <v>44798</v>
      </c>
      <c r="C116" s="139" t="inlineStr">
        <is>
          <t>DIGIKEY-4500673434</t>
        </is>
      </c>
      <c r="D116" s="240" t="n">
        <v>44771</v>
      </c>
      <c r="E116" s="257" t="n">
        <v>4.96</v>
      </c>
      <c r="F116" s="258" t="n"/>
      <c r="G116" s="259" t="n"/>
      <c r="H116" s="259" t="n"/>
      <c r="I116" s="259" t="n"/>
      <c r="J116" s="258" t="n"/>
      <c r="K116" s="259" t="n"/>
      <c r="L116" s="259" t="n"/>
      <c r="M116" s="259" t="n"/>
      <c r="N116" s="259" t="n"/>
      <c r="O116" s="259" t="n"/>
      <c r="P116" s="259" t="n"/>
      <c r="Q116" s="259" t="n"/>
      <c r="R116" s="259" t="n"/>
      <c r="S116" s="259" t="n"/>
      <c r="T116" s="259" t="n"/>
      <c r="U116" s="259" t="n"/>
      <c r="V116" s="259" t="n"/>
      <c r="W116" s="259" t="n"/>
      <c r="X116" s="259" t="n"/>
      <c r="Y116" s="259" t="n"/>
      <c r="Z116" s="259" t="n"/>
      <c r="AA116" s="259" t="n"/>
      <c r="AB116" s="259" t="n"/>
      <c r="AC116" s="259" t="n"/>
      <c r="AD116" s="259" t="n"/>
      <c r="AE116" s="260" t="n">
        <v>4.96</v>
      </c>
      <c r="AF116" s="259" t="n"/>
      <c r="AG116" s="259" t="n"/>
      <c r="AH116" s="259" t="n"/>
      <c r="AI116" s="259" t="n"/>
      <c r="AJ116" s="259" t="n"/>
      <c r="AK116" s="259" t="n"/>
      <c r="AL116" s="259" t="n"/>
      <c r="AM116" s="259" t="n"/>
      <c r="AN116" s="259" t="n"/>
      <c r="AO116" s="259" t="n"/>
      <c r="AP116" s="259" t="n"/>
      <c r="AQ116" s="259" t="n"/>
      <c r="AR116" s="259" t="n"/>
      <c r="AS116" s="259" t="n"/>
      <c r="AT116" s="259" t="n"/>
      <c r="AU116" s="259" t="n"/>
      <c r="AV116" s="259" t="n"/>
      <c r="AW116" s="259" t="n"/>
      <c r="AX116" s="259" t="n"/>
      <c r="AY116" s="259" t="n"/>
      <c r="AZ116" s="259" t="n"/>
      <c r="BA116" s="259" t="n"/>
      <c r="BB116" s="259" t="n"/>
      <c r="BC116" s="259" t="n"/>
      <c r="BD116" s="259" t="n"/>
      <c r="BE116" s="259" t="n"/>
      <c r="BF116" s="259" t="n"/>
      <c r="BG116" s="259" t="n"/>
      <c r="BH116" s="259" t="n"/>
      <c r="BI116" s="259" t="n"/>
      <c r="BJ116" s="268" t="n"/>
      <c r="BK116" s="259" t="n"/>
      <c r="BL116" s="259" t="n"/>
      <c r="BM116" s="259" t="n"/>
      <c r="BN116" s="259" t="n"/>
      <c r="BO116" s="259" t="n"/>
      <c r="BP116" s="259" t="n"/>
      <c r="BQ116" s="259" t="n"/>
      <c r="BR116" s="259" t="n"/>
      <c r="BS116" s="259" t="n"/>
      <c r="BT116" s="259" t="n"/>
      <c r="BU116" s="259" t="n"/>
      <c r="BV116" s="259" t="n"/>
      <c r="BW116" s="259" t="n"/>
      <c r="BX116" s="259" t="n"/>
      <c r="BY116" s="259" t="n"/>
      <c r="BZ116" s="259" t="n"/>
      <c r="CA116" s="259" t="n"/>
      <c r="CB116" s="259" t="n"/>
      <c r="CC116" s="259" t="n"/>
      <c r="CD116" s="259" t="n"/>
      <c r="CE116" s="259" t="n"/>
      <c r="CF116" s="259" t="n"/>
      <c r="CG116" s="259" t="n"/>
      <c r="CH116" s="259" t="n"/>
      <c r="CI116" s="259" t="n"/>
      <c r="CJ116" s="259" t="n"/>
      <c r="CK116" s="259" t="n"/>
      <c r="CL116" s="259" t="n"/>
      <c r="CM116" s="259" t="n"/>
      <c r="CN116" s="259" t="n"/>
      <c r="CO116" s="259" t="n"/>
      <c r="CP116" s="259" t="n"/>
      <c r="CQ116" s="259" t="n"/>
      <c r="CR116" s="259" t="n"/>
      <c r="CS116" s="259" t="n"/>
      <c r="CT116" s="259" t="n"/>
      <c r="CU116" s="259" t="n"/>
      <c r="CV116" s="259" t="n"/>
      <c r="CW116" s="259" t="n"/>
      <c r="CX116" s="259" t="n"/>
      <c r="CY116" s="259" t="n"/>
      <c r="CZ116" s="259" t="n"/>
      <c r="DA116" s="259" t="n"/>
      <c r="DB116" s="259" t="n"/>
      <c r="DC116" s="259" t="n"/>
      <c r="DD116" s="259" t="n"/>
      <c r="DE116" s="259" t="n"/>
      <c r="DF116" s="259" t="n"/>
      <c r="DG116" s="259" t="n"/>
      <c r="DH116" s="268" t="n"/>
      <c r="DI116" s="259" t="n"/>
      <c r="DJ116" s="268" t="n"/>
      <c r="DK116" s="259" t="n"/>
      <c r="DL116" s="259" t="n"/>
      <c r="DM116" s="259" t="n"/>
      <c r="DN116" s="259" t="n"/>
      <c r="DO116" s="259" t="n"/>
      <c r="DP116" s="259" t="n"/>
      <c r="DQ116" s="259" t="n"/>
      <c r="DR116" s="259" t="n"/>
      <c r="DS116" s="259" t="n"/>
      <c r="DT116" s="259" t="n"/>
      <c r="DU116" s="259" t="n"/>
      <c r="DV116" s="259" t="n"/>
      <c r="DW116" s="259" t="n"/>
      <c r="DX116" s="259" t="n"/>
      <c r="DY116" s="259" t="n"/>
      <c r="DZ116" s="259" t="n"/>
      <c r="EA116" s="259" t="n"/>
      <c r="EB116" s="259" t="n"/>
      <c r="EC116" s="259" t="n"/>
      <c r="ED116" s="259" t="n"/>
      <c r="EE116" s="259" t="n"/>
      <c r="EF116" s="259" t="n"/>
      <c r="EG116" s="259" t="n"/>
      <c r="EH116" s="259" t="n"/>
      <c r="EI116" s="259" t="n"/>
      <c r="EJ116" s="259" t="n"/>
      <c r="EK116" s="259" t="n"/>
      <c r="EL116" s="259" t="n"/>
      <c r="EM116" s="259" t="n"/>
      <c r="EN116" s="259" t="n"/>
      <c r="EO116" s="259" t="n"/>
      <c r="EP116" s="259" t="n"/>
      <c r="EQ116" s="259" t="n"/>
      <c r="ER116" s="259" t="n"/>
      <c r="ES116" s="259" t="n"/>
      <c r="ET116" s="259" t="n"/>
      <c r="EU116" s="259" t="n"/>
      <c r="EV116" s="259" t="n"/>
      <c r="EW116" s="259" t="n"/>
      <c r="EX116" s="259" t="n"/>
      <c r="EY116" s="259" t="n"/>
      <c r="EZ116" s="259" t="n"/>
      <c r="FA116" s="259" t="n"/>
      <c r="FB116" s="259" t="n"/>
      <c r="FC116" s="259" t="n"/>
      <c r="FD116" s="259" t="n"/>
      <c r="FE116" s="259" t="n"/>
      <c r="FF116" s="259" t="n"/>
      <c r="FG116" s="259" t="n"/>
      <c r="FH116" s="259" t="n"/>
      <c r="FI116" s="259" t="n"/>
      <c r="FJ116" s="259" t="n"/>
      <c r="FK116" s="259" t="n"/>
      <c r="FL116" s="259" t="n"/>
      <c r="FM116" s="259" t="n"/>
      <c r="FN116" s="259" t="n"/>
      <c r="FO116" s="259" t="n"/>
      <c r="FP116" s="259" t="n"/>
      <c r="FQ116" s="259" t="n"/>
      <c r="FR116" s="259" t="n"/>
      <c r="FS116" s="259" t="n"/>
      <c r="FT116" s="259" t="n"/>
      <c r="FU116" s="259" t="n"/>
      <c r="FV116" s="259" t="n"/>
      <c r="FW116" s="259" t="n"/>
      <c r="FX116" s="259" t="n"/>
      <c r="FY116" s="259" t="n"/>
      <c r="FZ116" s="259" t="n"/>
      <c r="GA116" s="259" t="n"/>
      <c r="GB116" s="259" t="n"/>
      <c r="GC116" s="259" t="n"/>
      <c r="GD116" s="259" t="n"/>
      <c r="GE116" s="259" t="n"/>
      <c r="GF116" s="259" t="n"/>
      <c r="GG116" s="259" t="n"/>
      <c r="GH116" s="259" t="n"/>
      <c r="GI116" s="259" t="n"/>
      <c r="GJ116" s="261">
        <f>SUM(F116:GI116)</f>
        <v/>
      </c>
      <c r="GK116" s="262">
        <f>E116-GJ116</f>
        <v/>
      </c>
    </row>
    <row r="117" ht="18" customHeight="1">
      <c r="A117" s="137" t="n">
        <v>117</v>
      </c>
      <c r="B117" s="256" t="n">
        <v>44798</v>
      </c>
      <c r="C117" s="139" t="inlineStr">
        <is>
          <t>DIGIKEY-4500677939</t>
        </is>
      </c>
      <c r="D117" s="240" t="n">
        <v>44774</v>
      </c>
      <c r="E117" s="257" t="n">
        <v>14.24</v>
      </c>
      <c r="F117" s="258" t="n"/>
      <c r="G117" s="259" t="n"/>
      <c r="H117" s="259" t="n"/>
      <c r="I117" s="259" t="n"/>
      <c r="J117" s="258" t="n"/>
      <c r="K117" s="259" t="n"/>
      <c r="L117" s="259" t="n"/>
      <c r="M117" s="259" t="n"/>
      <c r="N117" s="259" t="n"/>
      <c r="O117" s="259" t="n"/>
      <c r="P117" s="259" t="n"/>
      <c r="Q117" s="259" t="n"/>
      <c r="R117" s="259" t="n"/>
      <c r="S117" s="259" t="n"/>
      <c r="T117" s="259" t="n"/>
      <c r="U117" s="259" t="n"/>
      <c r="V117" s="259" t="n"/>
      <c r="W117" s="259" t="n"/>
      <c r="X117" s="259" t="n"/>
      <c r="Y117" s="259" t="n"/>
      <c r="Z117" s="259" t="n"/>
      <c r="AA117" s="259" t="n"/>
      <c r="AB117" s="259" t="n"/>
      <c r="AC117" s="259" t="n"/>
      <c r="AD117" s="259" t="n"/>
      <c r="AE117" s="259" t="n"/>
      <c r="AF117" s="259" t="n"/>
      <c r="AG117" s="259" t="n"/>
      <c r="AH117" s="259" t="n"/>
      <c r="AI117" s="259" t="n"/>
      <c r="AJ117" s="259" t="n"/>
      <c r="AK117" s="259" t="n"/>
      <c r="AL117" s="259" t="n"/>
      <c r="AM117" s="259" t="n"/>
      <c r="AN117" s="259" t="n"/>
      <c r="AO117" s="259" t="n"/>
      <c r="AP117" s="259" t="n"/>
      <c r="AQ117" s="259" t="n"/>
      <c r="AR117" s="259" t="n"/>
      <c r="AS117" s="259" t="n"/>
      <c r="AT117" s="259" t="n"/>
      <c r="AU117" s="259" t="n"/>
      <c r="AV117" s="259" t="n"/>
      <c r="AW117" s="259" t="n"/>
      <c r="AX117" s="259" t="n"/>
      <c r="AY117" s="259" t="n"/>
      <c r="AZ117" s="259" t="n"/>
      <c r="BA117" s="259" t="n"/>
      <c r="BB117" s="259" t="n"/>
      <c r="BC117" s="259" t="n"/>
      <c r="BD117" s="259" t="n"/>
      <c r="BE117" s="259" t="n"/>
      <c r="BF117" s="259" t="n"/>
      <c r="BG117" s="259" t="n"/>
      <c r="BH117" s="259" t="n"/>
      <c r="BI117" s="259" t="n"/>
      <c r="BJ117" s="268" t="n"/>
      <c r="BK117" s="259" t="n"/>
      <c r="BL117" s="259" t="n"/>
      <c r="BM117" s="259" t="n"/>
      <c r="BN117" s="259" t="n"/>
      <c r="BO117" s="259" t="n"/>
      <c r="BP117" s="259" t="n"/>
      <c r="BQ117" s="259" t="n"/>
      <c r="BR117" s="259" t="n"/>
      <c r="BS117" s="259" t="n"/>
      <c r="BT117" s="259" t="n"/>
      <c r="BU117" s="259" t="n"/>
      <c r="BV117" s="259" t="n"/>
      <c r="BW117" s="259" t="n"/>
      <c r="BX117" s="260" t="n">
        <v>14.24</v>
      </c>
      <c r="BY117" s="259" t="n"/>
      <c r="BZ117" s="259" t="n"/>
      <c r="CA117" s="259" t="n"/>
      <c r="CB117" s="259" t="n"/>
      <c r="CC117" s="259" t="n"/>
      <c r="CD117" s="259" t="n"/>
      <c r="CE117" s="259" t="n"/>
      <c r="CF117" s="259" t="n"/>
      <c r="CG117" s="259" t="n"/>
      <c r="CH117" s="259" t="n"/>
      <c r="CI117" s="259" t="n"/>
      <c r="CJ117" s="259" t="n"/>
      <c r="CK117" s="259" t="n"/>
      <c r="CL117" s="259" t="n"/>
      <c r="CM117" s="259" t="n"/>
      <c r="CN117" s="259" t="n"/>
      <c r="CO117" s="259" t="n"/>
      <c r="CP117" s="259" t="n"/>
      <c r="CQ117" s="259" t="n"/>
      <c r="CR117" s="259" t="n"/>
      <c r="CS117" s="259" t="n"/>
      <c r="CT117" s="259" t="n"/>
      <c r="CU117" s="259" t="n"/>
      <c r="CV117" s="259" t="n"/>
      <c r="CW117" s="259" t="n"/>
      <c r="CX117" s="259" t="n"/>
      <c r="CY117" s="259" t="n"/>
      <c r="CZ117" s="259" t="n"/>
      <c r="DA117" s="259" t="n"/>
      <c r="DB117" s="259" t="n"/>
      <c r="DC117" s="259" t="n"/>
      <c r="DD117" s="259" t="n"/>
      <c r="DE117" s="259" t="n"/>
      <c r="DF117" s="259" t="n"/>
      <c r="DG117" s="259" t="n"/>
      <c r="DH117" s="268" t="n"/>
      <c r="DI117" s="259" t="n"/>
      <c r="DJ117" s="268" t="n"/>
      <c r="DK117" s="259" t="n"/>
      <c r="DL117" s="259" t="n"/>
      <c r="DM117" s="259" t="n"/>
      <c r="DN117" s="259" t="n"/>
      <c r="DO117" s="259" t="n"/>
      <c r="DP117" s="259" t="n"/>
      <c r="DQ117" s="259" t="n"/>
      <c r="DR117" s="259" t="n"/>
      <c r="DS117" s="259" t="n"/>
      <c r="DT117" s="259" t="n"/>
      <c r="DU117" s="259" t="n"/>
      <c r="DV117" s="259" t="n"/>
      <c r="DW117" s="259" t="n"/>
      <c r="DX117" s="259" t="n"/>
      <c r="DY117" s="259" t="n"/>
      <c r="DZ117" s="259" t="n"/>
      <c r="EA117" s="259" t="n"/>
      <c r="EB117" s="259" t="n"/>
      <c r="EC117" s="259" t="n"/>
      <c r="ED117" s="259" t="n"/>
      <c r="EE117" s="259" t="n"/>
      <c r="EF117" s="259" t="n"/>
      <c r="EG117" s="259" t="n"/>
      <c r="EH117" s="259" t="n"/>
      <c r="EI117" s="259" t="n"/>
      <c r="EJ117" s="259" t="n"/>
      <c r="EK117" s="259" t="n"/>
      <c r="EL117" s="259" t="n"/>
      <c r="EM117" s="259" t="n"/>
      <c r="EN117" s="259" t="n"/>
      <c r="EO117" s="259" t="n"/>
      <c r="EP117" s="259" t="n"/>
      <c r="EQ117" s="259" t="n"/>
      <c r="ER117" s="259" t="n"/>
      <c r="ES117" s="259" t="n"/>
      <c r="ET117" s="259" t="n"/>
      <c r="EU117" s="259" t="n"/>
      <c r="EV117" s="259" t="n"/>
      <c r="EW117" s="259" t="n"/>
      <c r="EX117" s="259" t="n"/>
      <c r="EY117" s="259" t="n"/>
      <c r="EZ117" s="259" t="n"/>
      <c r="FA117" s="259" t="n"/>
      <c r="FB117" s="259" t="n"/>
      <c r="FC117" s="259" t="n"/>
      <c r="FD117" s="259" t="n"/>
      <c r="FE117" s="259" t="n"/>
      <c r="FF117" s="259" t="n"/>
      <c r="FG117" s="259" t="n"/>
      <c r="FH117" s="259" t="n"/>
      <c r="FI117" s="259" t="n"/>
      <c r="FJ117" s="259" t="n"/>
      <c r="FK117" s="259" t="n"/>
      <c r="FL117" s="259" t="n"/>
      <c r="FM117" s="259" t="n"/>
      <c r="FN117" s="259" t="n"/>
      <c r="FO117" s="259" t="n"/>
      <c r="FP117" s="259" t="n"/>
      <c r="FQ117" s="259" t="n"/>
      <c r="FR117" s="259" t="n"/>
      <c r="FS117" s="259" t="n"/>
      <c r="FT117" s="259" t="n"/>
      <c r="FU117" s="259" t="n"/>
      <c r="FV117" s="259" t="n"/>
      <c r="FW117" s="259" t="n"/>
      <c r="FX117" s="259" t="n"/>
      <c r="FY117" s="259" t="n"/>
      <c r="FZ117" s="259" t="n"/>
      <c r="GA117" s="259" t="n"/>
      <c r="GB117" s="259" t="n"/>
      <c r="GC117" s="259" t="n"/>
      <c r="GD117" s="259" t="n"/>
      <c r="GE117" s="259" t="n"/>
      <c r="GF117" s="259" t="n"/>
      <c r="GG117" s="259" t="n"/>
      <c r="GH117" s="259" t="n"/>
      <c r="GI117" s="259" t="n"/>
      <c r="GJ117" s="261">
        <f>SUM(F117:GI117)</f>
        <v/>
      </c>
      <c r="GK117" s="262">
        <f>E117-GJ117</f>
        <v/>
      </c>
    </row>
    <row r="118" ht="18" customHeight="1">
      <c r="A118" s="137" t="n">
        <v>118</v>
      </c>
      <c r="B118" s="256" t="n">
        <v>44798</v>
      </c>
      <c r="C118" s="139" t="inlineStr">
        <is>
          <t>DIGIKEY-4500641609/4500651981</t>
        </is>
      </c>
      <c r="D118" s="240" t="n">
        <v>44774</v>
      </c>
      <c r="E118" s="257">
        <f>669+892+0.27</f>
        <v/>
      </c>
      <c r="F118" s="258" t="n"/>
      <c r="G118" s="259" t="n"/>
      <c r="H118" s="259" t="n"/>
      <c r="I118" s="259" t="n"/>
      <c r="J118" s="258" t="n"/>
      <c r="K118" s="259" t="n"/>
      <c r="L118" s="259" t="n"/>
      <c r="M118" s="259" t="n"/>
      <c r="N118" s="259" t="n"/>
      <c r="O118" s="259" t="n"/>
      <c r="P118" s="259" t="n"/>
      <c r="Q118" s="259" t="n"/>
      <c r="R118" s="259" t="n"/>
      <c r="S118" s="259" t="n"/>
      <c r="T118" s="259" t="n"/>
      <c r="U118" s="259" t="n"/>
      <c r="V118" s="259" t="n"/>
      <c r="W118" s="259" t="n"/>
      <c r="X118" s="259" t="n"/>
      <c r="Y118" s="259" t="n"/>
      <c r="Z118" s="259" t="n"/>
      <c r="AA118" s="259" t="n"/>
      <c r="AB118" s="259" t="n"/>
      <c r="AC118" s="259" t="n"/>
      <c r="AD118" s="259" t="n"/>
      <c r="AE118" s="259" t="n"/>
      <c r="AF118" s="259" t="n"/>
      <c r="AG118" s="259" t="n"/>
      <c r="AH118" s="259" t="n"/>
      <c r="AI118" s="259" t="n"/>
      <c r="AJ118" s="259" t="n"/>
      <c r="AK118" s="259" t="n"/>
      <c r="AL118" s="259" t="n"/>
      <c r="AM118" s="259" t="n"/>
      <c r="AN118" s="259" t="n"/>
      <c r="AO118" s="259" t="n"/>
      <c r="AP118" s="259" t="n"/>
      <c r="AQ118" s="259" t="n"/>
      <c r="AR118" s="259" t="n"/>
      <c r="AS118" s="259" t="n"/>
      <c r="AT118" s="259" t="n"/>
      <c r="AU118" s="259" t="n"/>
      <c r="AV118" s="259" t="n"/>
      <c r="AW118" s="259" t="n"/>
      <c r="AX118" s="259" t="n"/>
      <c r="AY118" s="259" t="n"/>
      <c r="AZ118" s="259" t="n"/>
      <c r="BA118" s="259" t="n"/>
      <c r="BB118" s="259" t="n"/>
      <c r="BC118" s="259" t="n"/>
      <c r="BD118" s="259" t="n"/>
      <c r="BE118" s="259" t="n"/>
      <c r="BF118" s="259" t="n"/>
      <c r="BG118" s="259" t="n"/>
      <c r="BH118" s="259" t="n"/>
      <c r="BI118" s="259" t="n"/>
      <c r="BJ118" s="268" t="n"/>
      <c r="BK118" s="259" t="n"/>
      <c r="BL118" s="259" t="n"/>
      <c r="BM118" s="259" t="n"/>
      <c r="BN118" s="259" t="n"/>
      <c r="BO118" s="259" t="n"/>
      <c r="BP118" s="259" t="n"/>
      <c r="BQ118" s="259" t="n"/>
      <c r="BR118" s="259" t="n"/>
      <c r="BS118" s="259" t="n"/>
      <c r="BT118" s="259" t="n"/>
      <c r="BU118" s="259" t="n"/>
      <c r="BV118" s="259" t="n"/>
      <c r="BW118" s="259" t="n"/>
      <c r="BY118" s="259" t="n"/>
      <c r="BZ118" s="259" t="n"/>
      <c r="CA118" s="259" t="n"/>
      <c r="CB118" s="259" t="n"/>
      <c r="CC118" s="259" t="n"/>
      <c r="CD118" s="259" t="n"/>
      <c r="CE118" s="259" t="n"/>
      <c r="CF118" s="259" t="n"/>
      <c r="CG118" s="259" t="n"/>
      <c r="CH118" s="259" t="n"/>
      <c r="CI118" s="259" t="n"/>
      <c r="CJ118" s="259" t="n"/>
      <c r="CK118" s="259" t="n"/>
      <c r="CL118" s="259" t="n"/>
      <c r="CM118" s="259" t="n"/>
      <c r="CN118" s="259" t="n"/>
      <c r="CO118" s="259" t="n"/>
      <c r="CP118" s="259" t="n"/>
      <c r="CQ118" s="259" t="n"/>
      <c r="CR118" s="259" t="n"/>
      <c r="CS118" s="259" t="n"/>
      <c r="CT118" s="259" t="n"/>
      <c r="CU118" s="259" t="n"/>
      <c r="CV118" s="259" t="n"/>
      <c r="CW118" s="259" t="n"/>
      <c r="CX118" s="259" t="n"/>
      <c r="CY118" s="259" t="n"/>
      <c r="CZ118" s="259" t="n"/>
      <c r="DA118" s="259" t="n"/>
      <c r="DB118" s="259" t="n"/>
      <c r="DC118" s="259" t="n"/>
      <c r="DD118" s="259" t="n"/>
      <c r="DE118" s="259" t="n"/>
      <c r="DF118" s="260">
        <f>669+892+0.27</f>
        <v/>
      </c>
      <c r="DG118" s="259" t="n"/>
      <c r="DH118" s="268" t="n"/>
      <c r="DI118" s="259" t="n"/>
      <c r="DJ118" s="268" t="n"/>
      <c r="DK118" s="259" t="n"/>
      <c r="DL118" s="259" t="n"/>
      <c r="DM118" s="259" t="n"/>
      <c r="DN118" s="259" t="n"/>
      <c r="DO118" s="259" t="n"/>
      <c r="DP118" s="259" t="n"/>
      <c r="DQ118" s="259" t="n"/>
      <c r="DR118" s="259" t="n"/>
      <c r="DS118" s="259" t="n"/>
      <c r="DT118" s="259" t="n"/>
      <c r="DU118" s="259" t="n"/>
      <c r="DV118" s="259" t="n"/>
      <c r="DW118" s="259" t="n"/>
      <c r="DX118" s="259" t="n"/>
      <c r="DY118" s="259" t="n"/>
      <c r="DZ118" s="259" t="n"/>
      <c r="EA118" s="259" t="n"/>
      <c r="EB118" s="259" t="n"/>
      <c r="EC118" s="259" t="n"/>
      <c r="ED118" s="259" t="n"/>
      <c r="EE118" s="259" t="n"/>
      <c r="EF118" s="259" t="n"/>
      <c r="EG118" s="259" t="n"/>
      <c r="EH118" s="259" t="n"/>
      <c r="EI118" s="259" t="n"/>
      <c r="EJ118" s="259" t="n"/>
      <c r="EK118" s="259" t="n"/>
      <c r="EL118" s="259" t="n"/>
      <c r="EM118" s="259" t="n"/>
      <c r="EN118" s="259" t="n"/>
      <c r="EO118" s="259" t="n"/>
      <c r="EP118" s="259" t="n"/>
      <c r="EQ118" s="259" t="n"/>
      <c r="ER118" s="259" t="n"/>
      <c r="ES118" s="259" t="n"/>
      <c r="ET118" s="259" t="n"/>
      <c r="EU118" s="259" t="n"/>
      <c r="EV118" s="259" t="n"/>
      <c r="EW118" s="259" t="n"/>
      <c r="EX118" s="259" t="n"/>
      <c r="EY118" s="259" t="n"/>
      <c r="EZ118" s="259" t="n"/>
      <c r="FA118" s="259" t="n"/>
      <c r="FB118" s="259" t="n"/>
      <c r="FC118" s="259" t="n"/>
      <c r="FD118" s="259" t="n"/>
      <c r="FE118" s="259" t="n"/>
      <c r="FF118" s="259" t="n"/>
      <c r="FG118" s="259" t="n"/>
      <c r="FH118" s="259" t="n"/>
      <c r="FI118" s="259" t="n"/>
      <c r="FJ118" s="259" t="n"/>
      <c r="FK118" s="259" t="n"/>
      <c r="FL118" s="259" t="n"/>
      <c r="FM118" s="259" t="n"/>
      <c r="FN118" s="259" t="n"/>
      <c r="FO118" s="259" t="n"/>
      <c r="FP118" s="259" t="n"/>
      <c r="FQ118" s="259" t="n"/>
      <c r="FR118" s="259" t="n"/>
      <c r="FS118" s="259" t="n"/>
      <c r="FT118" s="259" t="n"/>
      <c r="FU118" s="259" t="n"/>
      <c r="FV118" s="259" t="n"/>
      <c r="FW118" s="259" t="n"/>
      <c r="FX118" s="259" t="n"/>
      <c r="FY118" s="259" t="n"/>
      <c r="FZ118" s="259" t="n"/>
      <c r="GA118" s="259" t="n"/>
      <c r="GB118" s="259" t="n"/>
      <c r="GC118" s="259" t="n"/>
      <c r="GD118" s="259" t="n"/>
      <c r="GE118" s="259" t="n"/>
      <c r="GF118" s="259" t="n"/>
      <c r="GG118" s="259" t="n"/>
      <c r="GH118" s="259" t="n"/>
      <c r="GI118" s="259" t="n"/>
      <c r="GJ118" s="261">
        <f>SUM(F118:GI118)</f>
        <v/>
      </c>
      <c r="GK118" s="262">
        <f>E118-GJ118</f>
        <v/>
      </c>
    </row>
    <row r="119" ht="18" customHeight="1">
      <c r="A119" s="137" t="n">
        <v>119</v>
      </c>
      <c r="B119" s="256" t="n">
        <v>44798</v>
      </c>
      <c r="C119" s="139" t="inlineStr">
        <is>
          <t>DIGIKEY-4500678393</t>
        </is>
      </c>
      <c r="D119" s="240" t="n">
        <v>44776</v>
      </c>
      <c r="E119" s="257" t="n">
        <v>16.81</v>
      </c>
      <c r="F119" s="258" t="n"/>
      <c r="G119" s="259" t="n"/>
      <c r="H119" s="259" t="n"/>
      <c r="I119" s="259" t="n"/>
      <c r="J119" s="258" t="n"/>
      <c r="K119" s="259" t="n"/>
      <c r="L119" s="259" t="n"/>
      <c r="M119" s="259" t="n"/>
      <c r="N119" s="259" t="n"/>
      <c r="O119" s="259" t="n"/>
      <c r="P119" s="259" t="n"/>
      <c r="Q119" s="259" t="n"/>
      <c r="R119" s="259" t="n"/>
      <c r="S119" s="259" t="n"/>
      <c r="T119" s="259" t="n"/>
      <c r="U119" s="259" t="n"/>
      <c r="V119" s="259" t="n"/>
      <c r="W119" s="259" t="n"/>
      <c r="X119" s="259" t="n"/>
      <c r="Y119" s="259" t="n"/>
      <c r="Z119" s="259" t="n"/>
      <c r="AA119" s="259" t="n"/>
      <c r="AB119" s="259" t="n"/>
      <c r="AC119" s="259" t="n"/>
      <c r="AD119" s="259" t="n"/>
      <c r="AE119" s="259" t="n"/>
      <c r="AF119" s="259" t="n"/>
      <c r="AG119" s="259" t="n"/>
      <c r="AH119" s="259" t="n"/>
      <c r="AI119" s="259" t="n"/>
      <c r="AJ119" s="260" t="n">
        <v>16.81</v>
      </c>
      <c r="AK119" s="259" t="n"/>
      <c r="AL119" s="259" t="n"/>
      <c r="AM119" s="259" t="n"/>
      <c r="AN119" s="259" t="n"/>
      <c r="AO119" s="259" t="n"/>
      <c r="AP119" s="259" t="n"/>
      <c r="AQ119" s="259" t="n"/>
      <c r="AR119" s="259" t="n"/>
      <c r="AS119" s="259" t="n"/>
      <c r="AT119" s="259" t="n"/>
      <c r="AU119" s="259" t="n"/>
      <c r="AV119" s="259" t="n"/>
      <c r="AW119" s="259" t="n"/>
      <c r="AX119" s="259" t="n"/>
      <c r="AY119" s="259" t="n"/>
      <c r="AZ119" s="259" t="n"/>
      <c r="BA119" s="259" t="n"/>
      <c r="BB119" s="259" t="n"/>
      <c r="BC119" s="259" t="n"/>
      <c r="BD119" s="259" t="n"/>
      <c r="BE119" s="259" t="n"/>
      <c r="BF119" s="259" t="n"/>
      <c r="BG119" s="259" t="n"/>
      <c r="BH119" s="259" t="n"/>
      <c r="BI119" s="259" t="n"/>
      <c r="BJ119" s="268" t="n"/>
      <c r="BK119" s="259" t="n"/>
      <c r="BL119" s="259" t="n"/>
      <c r="BM119" s="259" t="n"/>
      <c r="BN119" s="259" t="n"/>
      <c r="BO119" s="259" t="n"/>
      <c r="BP119" s="259" t="n"/>
      <c r="BQ119" s="259" t="n"/>
      <c r="BR119" s="259" t="n"/>
      <c r="BS119" s="259" t="n"/>
      <c r="BT119" s="259" t="n"/>
      <c r="BU119" s="259" t="n"/>
      <c r="BV119" s="259" t="n"/>
      <c r="BW119" s="259" t="n"/>
      <c r="BX119" s="259" t="n"/>
      <c r="BY119" s="259" t="n"/>
      <c r="BZ119" s="259" t="n"/>
      <c r="CA119" s="259" t="n"/>
      <c r="CB119" s="259" t="n"/>
      <c r="CC119" s="259" t="n"/>
      <c r="CD119" s="259" t="n"/>
      <c r="CE119" s="259" t="n"/>
      <c r="CF119" s="259" t="n"/>
      <c r="CG119" s="259" t="n"/>
      <c r="CH119" s="259" t="n"/>
      <c r="CI119" s="259" t="n"/>
      <c r="CJ119" s="259" t="n"/>
      <c r="CK119" s="259" t="n"/>
      <c r="CL119" s="259" t="n"/>
      <c r="CM119" s="259" t="n"/>
      <c r="CN119" s="259" t="n"/>
      <c r="CO119" s="259" t="n"/>
      <c r="CP119" s="259" t="n"/>
      <c r="CQ119" s="259" t="n"/>
      <c r="CR119" s="259" t="n"/>
      <c r="CS119" s="259" t="n"/>
      <c r="CT119" s="259" t="n"/>
      <c r="CU119" s="259" t="n"/>
      <c r="CV119" s="259" t="n"/>
      <c r="CW119" s="259" t="n"/>
      <c r="CX119" s="259" t="n"/>
      <c r="CY119" s="259" t="n"/>
      <c r="CZ119" s="259" t="n"/>
      <c r="DA119" s="259" t="n"/>
      <c r="DB119" s="259" t="n"/>
      <c r="DC119" s="259" t="n"/>
      <c r="DD119" s="259" t="n"/>
      <c r="DE119" s="259" t="n"/>
      <c r="DF119" s="259" t="n"/>
      <c r="DG119" s="259" t="n"/>
      <c r="DH119" s="268" t="n"/>
      <c r="DI119" s="259" t="n"/>
      <c r="DJ119" s="268" t="n"/>
      <c r="DK119" s="259" t="n"/>
      <c r="DL119" s="259" t="n"/>
      <c r="DM119" s="259" t="n"/>
      <c r="DN119" s="259" t="n"/>
      <c r="DO119" s="259" t="n"/>
      <c r="DP119" s="259" t="n"/>
      <c r="DQ119" s="259" t="n"/>
      <c r="DR119" s="259" t="n"/>
      <c r="DS119" s="259" t="n"/>
      <c r="DT119" s="259" t="n"/>
      <c r="DU119" s="259" t="n"/>
      <c r="DV119" s="259" t="n"/>
      <c r="DW119" s="259" t="n"/>
      <c r="DX119" s="259" t="n"/>
      <c r="DY119" s="259" t="n"/>
      <c r="DZ119" s="259" t="n"/>
      <c r="EA119" s="259" t="n"/>
      <c r="EB119" s="259" t="n"/>
      <c r="EC119" s="259" t="n"/>
      <c r="ED119" s="259" t="n"/>
      <c r="EE119" s="259" t="n"/>
      <c r="EF119" s="259" t="n"/>
      <c r="EG119" s="259" t="n"/>
      <c r="EH119" s="259" t="n"/>
      <c r="EI119" s="259" t="n"/>
      <c r="EJ119" s="259" t="n"/>
      <c r="EK119" s="259" t="n"/>
      <c r="EL119" s="259" t="n"/>
      <c r="EM119" s="259" t="n"/>
      <c r="EN119" s="259" t="n"/>
      <c r="EO119" s="259" t="n"/>
      <c r="EP119" s="259" t="n"/>
      <c r="EQ119" s="259" t="n"/>
      <c r="ER119" s="259" t="n"/>
      <c r="ES119" s="259" t="n"/>
      <c r="ET119" s="259" t="n"/>
      <c r="EU119" s="259" t="n"/>
      <c r="EV119" s="259" t="n"/>
      <c r="EW119" s="259" t="n"/>
      <c r="EX119" s="259" t="n"/>
      <c r="EY119" s="259" t="n"/>
      <c r="EZ119" s="259" t="n"/>
      <c r="FA119" s="259" t="n"/>
      <c r="FB119" s="259" t="n"/>
      <c r="FC119" s="259" t="n"/>
      <c r="FD119" s="259" t="n"/>
      <c r="FE119" s="259" t="n"/>
      <c r="FF119" s="259" t="n"/>
      <c r="FG119" s="259" t="n"/>
      <c r="FH119" s="259" t="n"/>
      <c r="FI119" s="259" t="n"/>
      <c r="FJ119" s="259" t="n"/>
      <c r="FK119" s="259" t="n"/>
      <c r="FL119" s="259" t="n"/>
      <c r="FM119" s="259" t="n"/>
      <c r="FN119" s="259" t="n"/>
      <c r="FO119" s="259" t="n"/>
      <c r="FP119" s="259" t="n"/>
      <c r="FQ119" s="259" t="n"/>
      <c r="FR119" s="259" t="n"/>
      <c r="FS119" s="259" t="n"/>
      <c r="FT119" s="259" t="n"/>
      <c r="FU119" s="259" t="n"/>
      <c r="FV119" s="259" t="n"/>
      <c r="FW119" s="259" t="n"/>
      <c r="FX119" s="259" t="n"/>
      <c r="FY119" s="259" t="n"/>
      <c r="FZ119" s="259" t="n"/>
      <c r="GA119" s="259" t="n"/>
      <c r="GB119" s="259" t="n"/>
      <c r="GC119" s="259" t="n"/>
      <c r="GD119" s="259" t="n"/>
      <c r="GE119" s="259" t="n"/>
      <c r="GF119" s="259" t="n"/>
      <c r="GG119" s="259" t="n"/>
      <c r="GH119" s="259" t="n"/>
      <c r="GI119" s="259" t="n"/>
      <c r="GJ119" s="261">
        <f>SUM(F119:GI119)</f>
        <v/>
      </c>
      <c r="GK119" s="262">
        <f>E119-GJ119</f>
        <v/>
      </c>
    </row>
    <row r="120" ht="18" customHeight="1">
      <c r="A120" s="137" t="n">
        <v>120</v>
      </c>
      <c r="B120" s="256" t="n">
        <v>44798</v>
      </c>
      <c r="C120" s="139" t="inlineStr">
        <is>
          <t>DIGIKEY-4500679060</t>
        </is>
      </c>
      <c r="D120" s="240" t="n">
        <v>44781</v>
      </c>
      <c r="E120" s="257" t="n">
        <v>11.99</v>
      </c>
      <c r="F120" s="258" t="n"/>
      <c r="G120" s="259" t="n"/>
      <c r="H120" s="259" t="n"/>
      <c r="I120" s="259" t="n"/>
      <c r="J120" s="258" t="n"/>
      <c r="K120" s="259" t="n"/>
      <c r="L120" s="259" t="n"/>
      <c r="M120" s="259" t="n"/>
      <c r="N120" s="259" t="n"/>
      <c r="O120" s="259" t="n"/>
      <c r="P120" s="259" t="n"/>
      <c r="Q120" s="259" t="n"/>
      <c r="R120" s="259" t="n"/>
      <c r="S120" s="259" t="n"/>
      <c r="T120" s="259" t="n"/>
      <c r="U120" s="259" t="n"/>
      <c r="V120" s="259" t="n"/>
      <c r="W120" s="259" t="n"/>
      <c r="X120" s="259" t="n"/>
      <c r="Y120" s="259" t="n"/>
      <c r="Z120" s="259" t="n"/>
      <c r="AA120" s="259" t="n"/>
      <c r="AB120" s="259" t="n"/>
      <c r="AC120" s="259" t="n"/>
      <c r="AD120" s="259" t="n"/>
      <c r="AE120" s="259" t="n"/>
      <c r="AF120" s="259" t="n"/>
      <c r="AG120" s="259" t="n"/>
      <c r="AH120" s="259" t="n"/>
      <c r="AI120" s="259" t="n"/>
      <c r="AJ120" s="259" t="n"/>
      <c r="AK120" s="259" t="n"/>
      <c r="AL120" s="259" t="n"/>
      <c r="AM120" s="259" t="n"/>
      <c r="AN120" s="259" t="n"/>
      <c r="AO120" s="259" t="n"/>
      <c r="AP120" s="260" t="n">
        <v>11.99</v>
      </c>
      <c r="AQ120" s="259" t="n"/>
      <c r="AR120" s="259" t="n"/>
      <c r="AS120" s="259" t="n"/>
      <c r="AT120" s="259" t="n"/>
      <c r="AU120" s="259" t="n"/>
      <c r="AV120" s="259" t="n"/>
      <c r="AW120" s="259" t="n"/>
      <c r="AX120" s="259" t="n"/>
      <c r="AY120" s="259" t="n"/>
      <c r="AZ120" s="259" t="n"/>
      <c r="BA120" s="259" t="n"/>
      <c r="BB120" s="259" t="n"/>
      <c r="BC120" s="259" t="n"/>
      <c r="BD120" s="259" t="n"/>
      <c r="BE120" s="259" t="n"/>
      <c r="BF120" s="259" t="n"/>
      <c r="BG120" s="259" t="n"/>
      <c r="BH120" s="259" t="n"/>
      <c r="BI120" s="259" t="n"/>
      <c r="BJ120" s="268" t="n"/>
      <c r="BK120" s="259" t="n"/>
      <c r="BL120" s="259" t="n"/>
      <c r="BM120" s="259" t="n"/>
      <c r="BN120" s="259" t="n"/>
      <c r="BO120" s="259" t="n"/>
      <c r="BP120" s="259" t="n"/>
      <c r="BQ120" s="259" t="n"/>
      <c r="BR120" s="259" t="n"/>
      <c r="BS120" s="259" t="n"/>
      <c r="BT120" s="259" t="n"/>
      <c r="BU120" s="259" t="n"/>
      <c r="BV120" s="259" t="n"/>
      <c r="BW120" s="259" t="n"/>
      <c r="BX120" s="259" t="n"/>
      <c r="BY120" s="259" t="n"/>
      <c r="BZ120" s="259" t="n"/>
      <c r="CA120" s="259" t="n"/>
      <c r="CB120" s="259" t="n"/>
      <c r="CC120" s="259" t="n"/>
      <c r="CD120" s="259" t="n"/>
      <c r="CE120" s="259" t="n"/>
      <c r="CF120" s="259" t="n"/>
      <c r="CG120" s="259" t="n"/>
      <c r="CH120" s="259" t="n"/>
      <c r="CI120" s="259" t="n"/>
      <c r="CJ120" s="259" t="n"/>
      <c r="CK120" s="259" t="n"/>
      <c r="CL120" s="259" t="n"/>
      <c r="CM120" s="259" t="n"/>
      <c r="CN120" s="259" t="n"/>
      <c r="CO120" s="259" t="n"/>
      <c r="CP120" s="259" t="n"/>
      <c r="CQ120" s="259" t="n"/>
      <c r="CR120" s="259" t="n"/>
      <c r="CS120" s="259" t="n"/>
      <c r="CT120" s="259" t="n"/>
      <c r="CU120" s="259" t="n"/>
      <c r="CV120" s="259" t="n"/>
      <c r="CW120" s="259" t="n"/>
      <c r="CX120" s="259" t="n"/>
      <c r="CY120" s="259" t="n"/>
      <c r="CZ120" s="259" t="n"/>
      <c r="DA120" s="259" t="n"/>
      <c r="DB120" s="259" t="n"/>
      <c r="DC120" s="259" t="n"/>
      <c r="DD120" s="259" t="n"/>
      <c r="DE120" s="259" t="n"/>
      <c r="DF120" s="259" t="n"/>
      <c r="DG120" s="259" t="n"/>
      <c r="DH120" s="268" t="n"/>
      <c r="DI120" s="259" t="n"/>
      <c r="DJ120" s="268" t="n"/>
      <c r="DK120" s="259" t="n"/>
      <c r="DL120" s="259" t="n"/>
      <c r="DM120" s="259" t="n"/>
      <c r="DN120" s="259" t="n"/>
      <c r="DO120" s="259" t="n"/>
      <c r="DP120" s="259" t="n"/>
      <c r="DQ120" s="259" t="n"/>
      <c r="DR120" s="259" t="n"/>
      <c r="DS120" s="259" t="n"/>
      <c r="DT120" s="259" t="n"/>
      <c r="DU120" s="259" t="n"/>
      <c r="DV120" s="259" t="n"/>
      <c r="DW120" s="259" t="n"/>
      <c r="DX120" s="259" t="n"/>
      <c r="DY120" s="259" t="n"/>
      <c r="DZ120" s="259" t="n"/>
      <c r="EA120" s="259" t="n"/>
      <c r="EB120" s="259" t="n"/>
      <c r="EC120" s="259" t="n"/>
      <c r="ED120" s="259" t="n"/>
      <c r="EE120" s="259" t="n"/>
      <c r="EF120" s="259" t="n"/>
      <c r="EG120" s="259" t="n"/>
      <c r="EH120" s="259" t="n"/>
      <c r="EI120" s="259" t="n"/>
      <c r="EJ120" s="259" t="n"/>
      <c r="EK120" s="259" t="n"/>
      <c r="EL120" s="259" t="n"/>
      <c r="EM120" s="259" t="n"/>
      <c r="EN120" s="259" t="n"/>
      <c r="EO120" s="259" t="n"/>
      <c r="EP120" s="259" t="n"/>
      <c r="EQ120" s="259" t="n"/>
      <c r="ER120" s="259" t="n"/>
      <c r="ES120" s="259" t="n"/>
      <c r="ET120" s="259" t="n"/>
      <c r="EU120" s="259" t="n"/>
      <c r="EV120" s="259" t="n"/>
      <c r="EW120" s="259" t="n"/>
      <c r="EX120" s="259" t="n"/>
      <c r="EY120" s="259" t="n"/>
      <c r="EZ120" s="259" t="n"/>
      <c r="FA120" s="259" t="n"/>
      <c r="FB120" s="259" t="n"/>
      <c r="FC120" s="259" t="n"/>
      <c r="FD120" s="259" t="n"/>
      <c r="FE120" s="259" t="n"/>
      <c r="FF120" s="259" t="n"/>
      <c r="FG120" s="259" t="n"/>
      <c r="FH120" s="259" t="n"/>
      <c r="FI120" s="259" t="n"/>
      <c r="FJ120" s="259" t="n"/>
      <c r="FK120" s="259" t="n"/>
      <c r="FL120" s="259" t="n"/>
      <c r="FM120" s="259" t="n"/>
      <c r="FN120" s="259" t="n"/>
      <c r="FO120" s="259" t="n"/>
      <c r="FP120" s="259" t="n"/>
      <c r="FQ120" s="259" t="n"/>
      <c r="FR120" s="259" t="n"/>
      <c r="FS120" s="259" t="n"/>
      <c r="FT120" s="259" t="n"/>
      <c r="FU120" s="259" t="n"/>
      <c r="FV120" s="259" t="n"/>
      <c r="FW120" s="259" t="n"/>
      <c r="FX120" s="259" t="n"/>
      <c r="FY120" s="259" t="n"/>
      <c r="FZ120" s="259" t="n"/>
      <c r="GA120" s="259" t="n"/>
      <c r="GB120" s="259" t="n"/>
      <c r="GC120" s="259" t="n"/>
      <c r="GD120" s="259" t="n"/>
      <c r="GE120" s="259" t="n"/>
      <c r="GF120" s="259" t="n"/>
      <c r="GG120" s="259" t="n"/>
      <c r="GH120" s="259" t="n"/>
      <c r="GI120" s="259" t="n"/>
      <c r="GJ120" s="261">
        <f>SUM(F120:GI120)</f>
        <v/>
      </c>
      <c r="GK120" s="262">
        <f>E120-GJ120</f>
        <v/>
      </c>
    </row>
    <row r="121" ht="18" customHeight="1">
      <c r="A121" s="137" t="n">
        <v>121</v>
      </c>
      <c r="B121" s="256" t="n">
        <v>44798</v>
      </c>
      <c r="C121" s="139" t="inlineStr">
        <is>
          <t>DIGIKEY-4500679064</t>
        </is>
      </c>
      <c r="D121" s="240" t="n">
        <v>44781</v>
      </c>
      <c r="E121" s="257" t="n">
        <v>24.73</v>
      </c>
      <c r="F121" s="258" t="n"/>
      <c r="G121" s="259" t="n"/>
      <c r="H121" s="259" t="n"/>
      <c r="I121" s="259" t="n"/>
      <c r="J121" s="258" t="n"/>
      <c r="K121" s="259" t="n"/>
      <c r="L121" s="259" t="n"/>
      <c r="M121" s="259" t="n"/>
      <c r="N121" s="259" t="n"/>
      <c r="O121" s="259" t="n"/>
      <c r="P121" s="259" t="n"/>
      <c r="Q121" s="259" t="n"/>
      <c r="R121" s="259" t="n"/>
      <c r="S121" s="259" t="n"/>
      <c r="T121" s="259" t="n"/>
      <c r="U121" s="259" t="n"/>
      <c r="V121" s="259" t="n"/>
      <c r="W121" s="259" t="n"/>
      <c r="X121" s="259" t="n"/>
      <c r="Y121" s="259" t="n"/>
      <c r="Z121" s="259" t="n"/>
      <c r="AA121" s="259" t="n"/>
      <c r="AB121" s="259" t="n"/>
      <c r="AC121" s="259" t="n"/>
      <c r="AD121" s="259" t="n"/>
      <c r="AE121" s="259" t="n"/>
      <c r="AF121" s="259" t="n"/>
      <c r="AG121" s="259" t="n"/>
      <c r="AH121" s="259" t="n"/>
      <c r="AI121" s="259" t="n"/>
      <c r="AJ121" s="259" t="n"/>
      <c r="AK121" s="259" t="n"/>
      <c r="AL121" s="259" t="n"/>
      <c r="AM121" s="259" t="n"/>
      <c r="AN121" s="259" t="n"/>
      <c r="AO121" s="259" t="n"/>
      <c r="AP121" s="259" t="n"/>
      <c r="AQ121" s="259" t="n"/>
      <c r="AR121" s="259" t="n"/>
      <c r="AS121" s="259" t="n"/>
      <c r="AT121" s="259" t="n"/>
      <c r="AU121" s="259" t="n"/>
      <c r="AV121" s="259" t="n"/>
      <c r="AW121" s="259" t="n"/>
      <c r="AX121" s="259" t="n"/>
      <c r="AY121" s="259" t="n"/>
      <c r="AZ121" s="259" t="n"/>
      <c r="BA121" s="259" t="n"/>
      <c r="BB121" s="259" t="n"/>
      <c r="BC121" s="259" t="n"/>
      <c r="BD121" s="259" t="n"/>
      <c r="BE121" s="259" t="n"/>
      <c r="BF121" s="259" t="n"/>
      <c r="BG121" s="259" t="n"/>
      <c r="BH121" s="259" t="n"/>
      <c r="BI121" s="259" t="n"/>
      <c r="BJ121" s="268" t="n"/>
      <c r="BK121" s="259" t="n"/>
      <c r="BL121" s="259" t="n"/>
      <c r="BM121" s="259" t="n"/>
      <c r="BN121" s="259" t="n"/>
      <c r="BO121" s="259" t="n"/>
      <c r="BP121" s="259" t="n"/>
      <c r="BQ121" s="259" t="n"/>
      <c r="BR121" s="259" t="n"/>
      <c r="BS121" s="259" t="n"/>
      <c r="BT121" s="259" t="n"/>
      <c r="BU121" s="259" t="n"/>
      <c r="BV121" s="259" t="n"/>
      <c r="BW121" s="259" t="n"/>
      <c r="BX121" s="259" t="n"/>
      <c r="BY121" s="259" t="n"/>
      <c r="BZ121" s="259" t="n"/>
      <c r="CA121" s="259" t="n"/>
      <c r="CB121" s="259" t="n"/>
      <c r="CC121" s="259" t="n"/>
      <c r="CD121" s="259" t="n"/>
      <c r="CE121" s="259" t="n"/>
      <c r="CF121" s="259" t="n"/>
      <c r="CG121" s="259" t="n"/>
      <c r="CH121" s="259" t="n"/>
      <c r="CI121" s="259" t="n"/>
      <c r="CJ121" s="259" t="n"/>
      <c r="CK121" s="259" t="n"/>
      <c r="CL121" s="259" t="n"/>
      <c r="CM121" s="259" t="n"/>
      <c r="CN121" s="259" t="n"/>
      <c r="CO121" s="259" t="n"/>
      <c r="CP121" s="259" t="n"/>
      <c r="CQ121" s="259" t="n"/>
      <c r="CR121" s="259" t="n"/>
      <c r="CS121" s="259" t="n"/>
      <c r="CT121" s="259" t="n"/>
      <c r="CU121" s="259" t="n"/>
      <c r="CV121" s="259" t="n"/>
      <c r="CW121" s="259" t="n"/>
      <c r="CX121" s="259" t="n"/>
      <c r="CY121" s="259" t="n"/>
      <c r="CZ121" s="259" t="n"/>
      <c r="DA121" s="259" t="n"/>
      <c r="DB121" s="259" t="n"/>
      <c r="DC121" s="259" t="n"/>
      <c r="DD121" s="259" t="n"/>
      <c r="DE121" s="259" t="n"/>
      <c r="DF121" s="259" t="n"/>
      <c r="DG121" s="259" t="n"/>
      <c r="DH121" s="268" t="n"/>
      <c r="DI121" s="259" t="n"/>
      <c r="DJ121" s="268" t="n"/>
      <c r="DK121" s="259" t="n"/>
      <c r="DL121" s="259" t="n"/>
      <c r="DM121" s="259" t="n"/>
      <c r="DN121" s="259" t="n"/>
      <c r="DO121" s="259" t="n"/>
      <c r="DP121" s="259" t="n"/>
      <c r="DQ121" s="259" t="n"/>
      <c r="DR121" s="259" t="n"/>
      <c r="DS121" s="259" t="n"/>
      <c r="DT121" s="259" t="n"/>
      <c r="DU121" s="259" t="n"/>
      <c r="DV121" s="259" t="n"/>
      <c r="DW121" s="259" t="n"/>
      <c r="DX121" s="259" t="n"/>
      <c r="DY121" s="259" t="n"/>
      <c r="DZ121" s="259" t="n"/>
      <c r="EA121" s="259" t="n"/>
      <c r="EB121" s="259" t="n"/>
      <c r="EC121" s="259" t="n"/>
      <c r="ED121" s="259" t="n"/>
      <c r="EE121" s="259" t="n"/>
      <c r="EF121" s="259" t="n"/>
      <c r="EG121" s="259" t="n"/>
      <c r="EH121" s="259" t="n"/>
      <c r="EI121" s="259" t="n"/>
      <c r="EJ121" s="259" t="n"/>
      <c r="EK121" s="259" t="n"/>
      <c r="EL121" s="259" t="n"/>
      <c r="EM121" s="259" t="n"/>
      <c r="EN121" s="259" t="n"/>
      <c r="EO121" s="259" t="n"/>
      <c r="EP121" s="259" t="n"/>
      <c r="EQ121" s="259" t="n"/>
      <c r="ER121" s="259" t="n"/>
      <c r="ES121" s="259" t="n"/>
      <c r="ET121" s="259" t="n"/>
      <c r="EU121" s="259" t="n"/>
      <c r="EV121" s="259" t="n"/>
      <c r="EW121" s="259" t="n"/>
      <c r="EX121" s="259" t="n"/>
      <c r="EY121" s="259" t="n"/>
      <c r="EZ121" s="259" t="n"/>
      <c r="FA121" s="259" t="n"/>
      <c r="FB121" s="259" t="n"/>
      <c r="FC121" s="259" t="n"/>
      <c r="FD121" s="259" t="n"/>
      <c r="FE121" s="259" t="n"/>
      <c r="FF121" s="259" t="n"/>
      <c r="FG121" s="259" t="n"/>
      <c r="FH121" s="259" t="n"/>
      <c r="FI121" s="259" t="n"/>
      <c r="FJ121" s="259" t="n"/>
      <c r="FK121" s="259" t="n"/>
      <c r="FL121" s="259" t="n"/>
      <c r="FM121" s="259" t="n"/>
      <c r="FN121" s="259" t="n"/>
      <c r="FO121" s="259" t="n"/>
      <c r="FP121" s="260" t="n">
        <v>24.73</v>
      </c>
      <c r="FQ121" s="259" t="n"/>
      <c r="FR121" s="259" t="n"/>
      <c r="FS121" s="259" t="n"/>
      <c r="FT121" s="259" t="n"/>
      <c r="FU121" s="259" t="n"/>
      <c r="FV121" s="259" t="n"/>
      <c r="FW121" s="259" t="n"/>
      <c r="FX121" s="259" t="n"/>
      <c r="FY121" s="259" t="n"/>
      <c r="FZ121" s="259" t="n"/>
      <c r="GA121" s="259" t="n"/>
      <c r="GB121" s="259" t="n"/>
      <c r="GC121" s="259" t="n"/>
      <c r="GD121" s="259" t="n"/>
      <c r="GE121" s="259" t="n"/>
      <c r="GF121" s="259" t="n"/>
      <c r="GG121" s="259" t="n"/>
      <c r="GH121" s="259" t="n"/>
      <c r="GI121" s="259" t="n"/>
      <c r="GJ121" s="261">
        <f>SUM(F121:GI121)</f>
        <v/>
      </c>
      <c r="GK121" s="262">
        <f>E121-GJ121</f>
        <v/>
      </c>
    </row>
    <row r="122" ht="18" customHeight="1">
      <c r="A122" s="137" t="n">
        <v>122</v>
      </c>
      <c r="B122" s="256" t="n">
        <v>44798</v>
      </c>
      <c r="C122" s="139" t="inlineStr">
        <is>
          <t>DIGIKEY-4500679085</t>
        </is>
      </c>
      <c r="D122" s="240" t="n">
        <v>44781</v>
      </c>
      <c r="E122" s="257" t="n">
        <v>686.84</v>
      </c>
      <c r="F122" s="258" t="n"/>
      <c r="G122" s="259" t="n"/>
      <c r="H122" s="259" t="n"/>
      <c r="I122" s="259" t="n"/>
      <c r="J122" s="258" t="n"/>
      <c r="K122" s="259" t="n"/>
      <c r="L122" s="259" t="n"/>
      <c r="M122" s="259" t="n"/>
      <c r="N122" s="259" t="n"/>
      <c r="O122" s="259" t="n"/>
      <c r="P122" s="259" t="n"/>
      <c r="Q122" s="259" t="n"/>
      <c r="R122" s="259" t="n"/>
      <c r="S122" s="259" t="n"/>
      <c r="T122" s="259" t="n"/>
      <c r="U122" s="259" t="n"/>
      <c r="V122" s="259" t="n"/>
      <c r="W122" s="259" t="n"/>
      <c r="X122" s="259" t="n"/>
      <c r="Y122" s="259" t="n"/>
      <c r="Z122" s="259" t="n"/>
      <c r="AA122" s="259" t="n"/>
      <c r="AB122" s="259" t="n"/>
      <c r="AC122" s="259" t="n"/>
      <c r="AD122" s="259" t="n"/>
      <c r="AE122" s="259" t="n"/>
      <c r="AF122" s="259" t="n"/>
      <c r="AG122" s="259" t="n"/>
      <c r="AH122" s="259" t="n"/>
      <c r="AI122" s="259" t="n"/>
      <c r="AJ122" s="259" t="n"/>
      <c r="AK122" s="259" t="n"/>
      <c r="AL122" s="259" t="n"/>
      <c r="AM122" s="259" t="n"/>
      <c r="AN122" s="259" t="n"/>
      <c r="AO122" s="259" t="n"/>
      <c r="AP122" s="259" t="n"/>
      <c r="AQ122" s="259" t="n"/>
      <c r="AR122" s="259" t="n"/>
      <c r="AS122" s="259" t="n"/>
      <c r="AT122" s="259" t="n"/>
      <c r="AU122" s="259" t="n"/>
      <c r="AV122" s="259" t="n"/>
      <c r="AW122" s="259" t="n"/>
      <c r="AX122" s="259" t="n"/>
      <c r="AY122" s="259" t="n"/>
      <c r="AZ122" s="259" t="n"/>
      <c r="BA122" s="259" t="n"/>
      <c r="BB122" s="259" t="n"/>
      <c r="BC122" s="259" t="n"/>
      <c r="BD122" s="259" t="n"/>
      <c r="BE122" s="259" t="n"/>
      <c r="BF122" s="259" t="n"/>
      <c r="BG122" s="259" t="n"/>
      <c r="BH122" s="259" t="n"/>
      <c r="BI122" s="259" t="n"/>
      <c r="BJ122" s="268" t="n"/>
      <c r="BK122" s="259" t="n"/>
      <c r="BL122" s="259" t="n"/>
      <c r="BM122" s="259" t="n"/>
      <c r="BN122" s="259" t="n"/>
      <c r="BO122" s="259" t="n"/>
      <c r="BP122" s="259" t="n"/>
      <c r="BQ122" s="259" t="n"/>
      <c r="BR122" s="259" t="n"/>
      <c r="BS122" s="259" t="n"/>
      <c r="BT122" s="259" t="n"/>
      <c r="BU122" s="259" t="n"/>
      <c r="BV122" s="259" t="n"/>
      <c r="BW122" s="259" t="n"/>
      <c r="BX122" s="259" t="n"/>
      <c r="BY122" s="259" t="n"/>
      <c r="BZ122" s="259" t="n"/>
      <c r="CA122" s="259" t="n"/>
      <c r="CB122" s="259" t="n"/>
      <c r="CC122" s="259" t="n"/>
      <c r="CD122" s="259" t="n"/>
      <c r="CE122" s="259" t="n"/>
      <c r="CF122" s="259" t="n"/>
      <c r="CG122" s="259" t="n"/>
      <c r="CH122" s="259" t="n"/>
      <c r="CI122" s="259" t="n"/>
      <c r="CJ122" s="259" t="n"/>
      <c r="CK122" s="259" t="n"/>
      <c r="CL122" s="259" t="n"/>
      <c r="CM122" s="259" t="n"/>
      <c r="CN122" s="259" t="n"/>
      <c r="CO122" s="259" t="n"/>
      <c r="CP122" s="259" t="n"/>
      <c r="CQ122" s="259" t="n"/>
      <c r="CR122" s="259" t="n"/>
      <c r="CS122" s="259" t="n"/>
      <c r="CT122" s="259" t="n"/>
      <c r="CU122" s="259" t="n"/>
      <c r="CV122" s="259" t="n"/>
      <c r="CW122" s="259" t="n"/>
      <c r="CX122" s="259" t="n"/>
      <c r="CY122" s="259" t="n"/>
      <c r="CZ122" s="259" t="n"/>
      <c r="DA122" s="259" t="n"/>
      <c r="DB122" s="259" t="n"/>
      <c r="DC122" s="259" t="n"/>
      <c r="DD122" s="259" t="n"/>
      <c r="DE122" s="260" t="n">
        <v>686.84</v>
      </c>
      <c r="DF122" s="259" t="n"/>
      <c r="DG122" s="259" t="n"/>
      <c r="DH122" s="268" t="n"/>
      <c r="DI122" s="259" t="n"/>
      <c r="DJ122" s="268" t="n"/>
      <c r="DK122" s="259" t="n"/>
      <c r="DL122" s="259" t="n"/>
      <c r="DM122" s="259" t="n"/>
      <c r="DN122" s="259" t="n"/>
      <c r="DO122" s="259" t="n"/>
      <c r="DP122" s="259" t="n"/>
      <c r="DQ122" s="259" t="n"/>
      <c r="DR122" s="259" t="n"/>
      <c r="DS122" s="259" t="n"/>
      <c r="DT122" s="259" t="n"/>
      <c r="DU122" s="259" t="n"/>
      <c r="DV122" s="259" t="n"/>
      <c r="DW122" s="259" t="n"/>
      <c r="DX122" s="259" t="n"/>
      <c r="DY122" s="259" t="n"/>
      <c r="DZ122" s="259" t="n"/>
      <c r="EA122" s="259" t="n"/>
      <c r="EB122" s="259" t="n"/>
      <c r="EC122" s="259" t="n"/>
      <c r="ED122" s="259" t="n"/>
      <c r="EE122" s="259" t="n"/>
      <c r="EF122" s="259" t="n"/>
      <c r="EG122" s="259" t="n"/>
      <c r="EH122" s="259" t="n"/>
      <c r="EI122" s="259" t="n"/>
      <c r="EJ122" s="259" t="n"/>
      <c r="EK122" s="259" t="n"/>
      <c r="EL122" s="259" t="n"/>
      <c r="EM122" s="259" t="n"/>
      <c r="EN122" s="259" t="n"/>
      <c r="EO122" s="259" t="n"/>
      <c r="EP122" s="259" t="n"/>
      <c r="EQ122" s="259" t="n"/>
      <c r="ER122" s="259" t="n"/>
      <c r="ES122" s="259" t="n"/>
      <c r="ET122" s="259" t="n"/>
      <c r="EU122" s="259" t="n"/>
      <c r="EV122" s="259" t="n"/>
      <c r="EW122" s="259" t="n"/>
      <c r="EX122" s="259" t="n"/>
      <c r="EY122" s="259" t="n"/>
      <c r="EZ122" s="259" t="n"/>
      <c r="FA122" s="259" t="n"/>
      <c r="FB122" s="259" t="n"/>
      <c r="FC122" s="259" t="n"/>
      <c r="FD122" s="259" t="n"/>
      <c r="FE122" s="259" t="n"/>
      <c r="FF122" s="259" t="n"/>
      <c r="FG122" s="259" t="n"/>
      <c r="FH122" s="259" t="n"/>
      <c r="FI122" s="259" t="n"/>
      <c r="FJ122" s="259" t="n"/>
      <c r="FK122" s="259" t="n"/>
      <c r="FL122" s="259" t="n"/>
      <c r="FM122" s="259" t="n"/>
      <c r="FN122" s="259" t="n"/>
      <c r="FO122" s="259" t="n"/>
      <c r="FP122" s="259" t="n"/>
      <c r="FQ122" s="259" t="n"/>
      <c r="FR122" s="259" t="n"/>
      <c r="FS122" s="259" t="n"/>
      <c r="FT122" s="259" t="n"/>
      <c r="FU122" s="259" t="n"/>
      <c r="FV122" s="259" t="n"/>
      <c r="FW122" s="259" t="n"/>
      <c r="FX122" s="259" t="n"/>
      <c r="FY122" s="259" t="n"/>
      <c r="FZ122" s="259" t="n"/>
      <c r="GA122" s="259" t="n"/>
      <c r="GB122" s="259" t="n"/>
      <c r="GC122" s="259" t="n"/>
      <c r="GD122" s="259" t="n"/>
      <c r="GE122" s="259" t="n"/>
      <c r="GF122" s="259" t="n"/>
      <c r="GG122" s="259" t="n"/>
      <c r="GH122" s="259" t="n"/>
      <c r="GI122" s="259" t="n"/>
      <c r="GJ122" s="261">
        <f>SUM(F122:GI122)</f>
        <v/>
      </c>
      <c r="GK122" s="262">
        <f>E122-GJ122</f>
        <v/>
      </c>
    </row>
    <row r="123" ht="18" customHeight="1">
      <c r="A123" s="137" t="n">
        <v>123</v>
      </c>
      <c r="B123" s="256" t="n">
        <v>44798</v>
      </c>
      <c r="C123" s="139" t="inlineStr">
        <is>
          <t>DIGIKEY-4500679792</t>
        </is>
      </c>
      <c r="D123" s="240" t="n">
        <v>44783</v>
      </c>
      <c r="E123" s="257" t="n">
        <v>4.68</v>
      </c>
      <c r="F123" s="258" t="n"/>
      <c r="G123" s="259" t="n"/>
      <c r="H123" s="259" t="n"/>
      <c r="I123" s="259" t="n"/>
      <c r="J123" s="258" t="n"/>
      <c r="K123" s="259" t="n"/>
      <c r="L123" s="259" t="n"/>
      <c r="M123" s="259" t="n"/>
      <c r="N123" s="259" t="n"/>
      <c r="O123" s="259" t="n"/>
      <c r="P123" s="259" t="n"/>
      <c r="Q123" s="259" t="n"/>
      <c r="R123" s="259" t="n"/>
      <c r="S123" s="259" t="n"/>
      <c r="T123" s="259" t="n"/>
      <c r="U123" s="259" t="n"/>
      <c r="V123" s="259" t="n"/>
      <c r="W123" s="259" t="n"/>
      <c r="X123" s="259" t="n"/>
      <c r="Y123" s="259" t="n"/>
      <c r="Z123" s="259" t="n"/>
      <c r="AA123" s="259" t="n"/>
      <c r="AB123" s="259" t="n"/>
      <c r="AC123" s="259" t="n"/>
      <c r="AD123" s="259" t="n"/>
      <c r="AE123" s="259" t="n"/>
      <c r="AF123" s="259" t="n"/>
      <c r="AG123" s="259" t="n"/>
      <c r="AH123" s="259" t="n"/>
      <c r="AI123" s="259" t="n"/>
      <c r="AJ123" s="259" t="n"/>
      <c r="AK123" s="259" t="n"/>
      <c r="AL123" s="259" t="n"/>
      <c r="AM123" s="259" t="n"/>
      <c r="AN123" s="259" t="n"/>
      <c r="AO123" s="259" t="n"/>
      <c r="AP123" s="259" t="n"/>
      <c r="AQ123" s="259" t="n"/>
      <c r="AR123" s="259" t="n"/>
      <c r="AS123" s="259" t="n"/>
      <c r="AT123" s="259" t="n"/>
      <c r="AU123" s="259" t="n"/>
      <c r="AV123" s="259" t="n"/>
      <c r="AW123" s="259" t="n"/>
      <c r="AX123" s="259" t="n"/>
      <c r="AY123" s="259" t="n"/>
      <c r="AZ123" s="259" t="n"/>
      <c r="BA123" s="259" t="n"/>
      <c r="BB123" s="259" t="n"/>
      <c r="BC123" s="259" t="n"/>
      <c r="BD123" s="259" t="n"/>
      <c r="BE123" s="259" t="n"/>
      <c r="BF123" s="259" t="n"/>
      <c r="BG123" s="259" t="n"/>
      <c r="BH123" s="259" t="n"/>
      <c r="BI123" s="259" t="n"/>
      <c r="BJ123" s="268" t="n"/>
      <c r="BK123" s="259" t="n"/>
      <c r="BL123" s="259" t="n"/>
      <c r="BM123" s="259" t="n"/>
      <c r="BN123" s="259" t="n"/>
      <c r="BO123" s="259" t="n"/>
      <c r="BP123" s="259" t="n"/>
      <c r="BQ123" s="259" t="n"/>
      <c r="BR123" s="259" t="n"/>
      <c r="BS123" s="259" t="n"/>
      <c r="BT123" s="259" t="n"/>
      <c r="BU123" s="259" t="n"/>
      <c r="BV123" s="259" t="n"/>
      <c r="BW123" s="259" t="n"/>
      <c r="BX123" s="259" t="n"/>
      <c r="BY123" s="259" t="n"/>
      <c r="BZ123" s="259" t="n"/>
      <c r="CA123" s="259" t="n"/>
      <c r="CB123" s="259" t="n"/>
      <c r="CC123" s="259" t="n"/>
      <c r="CD123" s="259" t="n"/>
      <c r="CE123" s="259" t="n"/>
      <c r="CF123" s="259" t="n"/>
      <c r="CG123" s="259" t="n"/>
      <c r="CH123" s="259" t="n"/>
      <c r="CI123" s="259" t="n"/>
      <c r="CJ123" s="259" t="n"/>
      <c r="CK123" s="259" t="n"/>
      <c r="CL123" s="259" t="n"/>
      <c r="CM123" s="259" t="n"/>
      <c r="CN123" s="259" t="n"/>
      <c r="CO123" s="259" t="n"/>
      <c r="CP123" s="259" t="n"/>
      <c r="CQ123" s="259" t="n"/>
      <c r="CR123" s="259" t="n"/>
      <c r="CS123" s="259" t="n"/>
      <c r="CT123" s="259" t="n"/>
      <c r="CU123" s="259" t="n"/>
      <c r="CV123" s="259" t="n"/>
      <c r="CW123" s="259" t="n"/>
      <c r="CX123" s="259" t="n"/>
      <c r="CY123" s="259" t="n"/>
      <c r="CZ123" s="259" t="n"/>
      <c r="DA123" s="259" t="n"/>
      <c r="DB123" s="259" t="n"/>
      <c r="DC123" s="259" t="n"/>
      <c r="DD123" s="259" t="n"/>
      <c r="DE123" s="259" t="n"/>
      <c r="DF123" s="259" t="n"/>
      <c r="DG123" s="259" t="n"/>
      <c r="DH123" s="268" t="n"/>
      <c r="DI123" s="259" t="n"/>
      <c r="DJ123" s="268" t="n"/>
      <c r="DK123" s="259" t="n"/>
      <c r="DL123" s="259" t="n"/>
      <c r="DM123" s="259" t="n"/>
      <c r="DN123" s="259" t="n"/>
      <c r="DO123" s="259" t="n"/>
      <c r="DP123" s="259" t="n"/>
      <c r="DQ123" s="259" t="n"/>
      <c r="DR123" s="259" t="n"/>
      <c r="DS123" s="259" t="n"/>
      <c r="DT123" s="259" t="n"/>
      <c r="DU123" s="259" t="n"/>
      <c r="DV123" s="259" t="n"/>
      <c r="DW123" s="259" t="n"/>
      <c r="DX123" s="259" t="n"/>
      <c r="DY123" s="259" t="n"/>
      <c r="DZ123" s="260" t="n">
        <v>4.68</v>
      </c>
      <c r="EA123" s="259" t="n"/>
      <c r="EB123" s="259" t="n"/>
      <c r="EC123" s="259" t="n"/>
      <c r="ED123" s="259" t="n"/>
      <c r="EE123" s="259" t="n"/>
      <c r="EF123" s="259" t="n"/>
      <c r="EG123" s="259" t="n"/>
      <c r="EH123" s="259" t="n"/>
      <c r="EI123" s="259" t="n"/>
      <c r="EJ123" s="259" t="n"/>
      <c r="EK123" s="259" t="n"/>
      <c r="EL123" s="259" t="n"/>
      <c r="EM123" s="259" t="n"/>
      <c r="EN123" s="259" t="n"/>
      <c r="EO123" s="259" t="n"/>
      <c r="EP123" s="259" t="n"/>
      <c r="EQ123" s="259" t="n"/>
      <c r="ER123" s="259" t="n"/>
      <c r="ES123" s="259" t="n"/>
      <c r="ET123" s="259" t="n"/>
      <c r="EU123" s="259" t="n"/>
      <c r="EV123" s="259" t="n"/>
      <c r="EW123" s="259" t="n"/>
      <c r="EX123" s="259" t="n"/>
      <c r="EY123" s="259" t="n"/>
      <c r="EZ123" s="259" t="n"/>
      <c r="FA123" s="259" t="n"/>
      <c r="FB123" s="259" t="n"/>
      <c r="FC123" s="259" t="n"/>
      <c r="FD123" s="259" t="n"/>
      <c r="FE123" s="259" t="n"/>
      <c r="FF123" s="259" t="n"/>
      <c r="FG123" s="259" t="n"/>
      <c r="FH123" s="259" t="n"/>
      <c r="FI123" s="259" t="n"/>
      <c r="FJ123" s="259" t="n"/>
      <c r="FK123" s="259" t="n"/>
      <c r="FL123" s="259" t="n"/>
      <c r="FM123" s="259" t="n"/>
      <c r="FN123" s="259" t="n"/>
      <c r="FO123" s="259" t="n"/>
      <c r="FP123" s="259" t="n"/>
      <c r="FQ123" s="259" t="n"/>
      <c r="FR123" s="259" t="n"/>
      <c r="FS123" s="259" t="n"/>
      <c r="FT123" s="259" t="n"/>
      <c r="FU123" s="259" t="n"/>
      <c r="FV123" s="259" t="n"/>
      <c r="FW123" s="259" t="n"/>
      <c r="FX123" s="259" t="n"/>
      <c r="FY123" s="259" t="n"/>
      <c r="FZ123" s="259" t="n"/>
      <c r="GA123" s="259" t="n"/>
      <c r="GB123" s="259" t="n"/>
      <c r="GC123" s="259" t="n"/>
      <c r="GD123" s="259" t="n"/>
      <c r="GE123" s="259" t="n"/>
      <c r="GF123" s="259" t="n"/>
      <c r="GG123" s="259" t="n"/>
      <c r="GH123" s="259" t="n"/>
      <c r="GI123" s="259" t="n"/>
      <c r="GJ123" s="261">
        <f>SUM(F123:GI123)</f>
        <v/>
      </c>
      <c r="GK123" s="262">
        <f>E123-GJ123</f>
        <v/>
      </c>
    </row>
    <row r="124" ht="18" customHeight="1">
      <c r="A124" s="137" t="n">
        <v>124</v>
      </c>
      <c r="B124" s="256" t="n">
        <v>44799</v>
      </c>
      <c r="C124" s="139" t="inlineStr">
        <is>
          <t>DIGIKEY-4500680054/4500680171</t>
        </is>
      </c>
      <c r="D124" s="240" t="n">
        <v>44785</v>
      </c>
      <c r="E124" s="257">
        <f>12.57+25.23</f>
        <v/>
      </c>
      <c r="F124" s="258" t="n"/>
      <c r="G124" s="259" t="n"/>
      <c r="H124" s="259" t="n"/>
      <c r="I124" s="259" t="n"/>
      <c r="J124" s="258" t="n"/>
      <c r="K124" s="259" t="n"/>
      <c r="L124" s="259" t="n"/>
      <c r="M124" s="259" t="n"/>
      <c r="N124" s="259" t="n"/>
      <c r="O124" s="259" t="n"/>
      <c r="P124" s="259" t="n"/>
      <c r="Q124" s="259" t="n"/>
      <c r="R124" s="259" t="n"/>
      <c r="S124" s="259" t="n"/>
      <c r="T124" s="259" t="n"/>
      <c r="U124" s="259" t="n"/>
      <c r="V124" s="259" t="n"/>
      <c r="W124" s="259" t="n"/>
      <c r="X124" s="259" t="n"/>
      <c r="Y124" s="259" t="n"/>
      <c r="Z124" s="259" t="n"/>
      <c r="AA124" s="259" t="n"/>
      <c r="AB124" s="259" t="n"/>
      <c r="AC124" s="259" t="n"/>
      <c r="AD124" s="259" t="n"/>
      <c r="AE124" s="259" t="n"/>
      <c r="AF124" s="259" t="n"/>
      <c r="AG124" s="259" t="n"/>
      <c r="AH124" s="259" t="n"/>
      <c r="AI124" s="259" t="n"/>
      <c r="AJ124" s="259" t="n"/>
      <c r="AK124" s="259" t="n"/>
      <c r="AL124" s="259" t="n"/>
      <c r="AM124" s="259" t="n"/>
      <c r="AN124" s="259" t="n"/>
      <c r="AO124" s="259" t="n"/>
      <c r="AP124" s="259" t="n"/>
      <c r="AQ124" s="259" t="n"/>
      <c r="AR124" s="259" t="n"/>
      <c r="AS124" s="259" t="n"/>
      <c r="AT124" s="259" t="n"/>
      <c r="AU124" s="259" t="n"/>
      <c r="AV124" s="259" t="n"/>
      <c r="AW124" s="259" t="n"/>
      <c r="AX124" s="259" t="n"/>
      <c r="AY124" s="259" t="n"/>
      <c r="AZ124" s="259" t="n"/>
      <c r="BA124" s="259" t="n"/>
      <c r="BB124" s="259" t="n"/>
      <c r="BC124" s="259" t="n"/>
      <c r="BD124" s="259" t="n"/>
      <c r="BE124" s="259" t="n"/>
      <c r="BF124" s="259" t="n"/>
      <c r="BG124" s="259" t="n"/>
      <c r="BH124" s="259" t="n"/>
      <c r="BI124" s="259" t="n"/>
      <c r="BJ124" s="268" t="n"/>
      <c r="BK124" s="259" t="n"/>
      <c r="BL124" s="260">
        <f>12.57+25.23</f>
        <v/>
      </c>
      <c r="BM124" s="259" t="n"/>
      <c r="BN124" s="259" t="n"/>
      <c r="BO124" s="259" t="n"/>
      <c r="BP124" s="259" t="n"/>
      <c r="BQ124" s="259" t="n"/>
      <c r="BR124" s="259" t="n"/>
      <c r="BS124" s="259" t="n"/>
      <c r="BT124" s="259" t="n"/>
      <c r="BU124" s="259" t="n"/>
      <c r="BV124" s="259" t="n"/>
      <c r="BW124" s="259" t="n"/>
      <c r="BX124" s="259" t="n"/>
      <c r="BY124" s="259" t="n"/>
      <c r="BZ124" s="259" t="n"/>
      <c r="CA124" s="259" t="n"/>
      <c r="CB124" s="259" t="n"/>
      <c r="CC124" s="259" t="n"/>
      <c r="CD124" s="259" t="n"/>
      <c r="CE124" s="259" t="n"/>
      <c r="CF124" s="259" t="n"/>
      <c r="CG124" s="259" t="n"/>
      <c r="CH124" s="259" t="n"/>
      <c r="CI124" s="259" t="n"/>
      <c r="CJ124" s="259" t="n"/>
      <c r="CK124" s="259" t="n"/>
      <c r="CL124" s="259" t="n"/>
      <c r="CM124" s="259" t="n"/>
      <c r="CN124" s="259" t="n"/>
      <c r="CO124" s="259" t="n"/>
      <c r="CP124" s="259" t="n"/>
      <c r="CQ124" s="259" t="n"/>
      <c r="CR124" s="259" t="n"/>
      <c r="CS124" s="259" t="n"/>
      <c r="CT124" s="259" t="n"/>
      <c r="CU124" s="259" t="n"/>
      <c r="CV124" s="259" t="n"/>
      <c r="CW124" s="259" t="n"/>
      <c r="CX124" s="259" t="n"/>
      <c r="CY124" s="259" t="n"/>
      <c r="CZ124" s="259" t="n"/>
      <c r="DA124" s="259" t="n"/>
      <c r="DB124" s="259" t="n"/>
      <c r="DC124" s="259" t="n"/>
      <c r="DD124" s="259" t="n"/>
      <c r="DE124" s="259" t="n"/>
      <c r="DF124" s="259" t="n"/>
      <c r="DG124" s="259" t="n"/>
      <c r="DH124" s="268" t="n"/>
      <c r="DI124" s="259" t="n"/>
      <c r="DJ124" s="268" t="n"/>
      <c r="DK124" s="259" t="n"/>
      <c r="DL124" s="259" t="n"/>
      <c r="DM124" s="259" t="n"/>
      <c r="DN124" s="259" t="n"/>
      <c r="DO124" s="259" t="n"/>
      <c r="DP124" s="259" t="n"/>
      <c r="DQ124" s="259" t="n"/>
      <c r="DR124" s="259" t="n"/>
      <c r="DS124" s="259" t="n"/>
      <c r="DT124" s="259" t="n"/>
      <c r="DU124" s="259" t="n"/>
      <c r="DV124" s="259" t="n"/>
      <c r="DW124" s="259" t="n"/>
      <c r="DX124" s="259" t="n"/>
      <c r="DY124" s="259" t="n"/>
      <c r="DZ124" s="259" t="n"/>
      <c r="EA124" s="259" t="n"/>
      <c r="EB124" s="259" t="n"/>
      <c r="EC124" s="259" t="n"/>
      <c r="ED124" s="259" t="n"/>
      <c r="EE124" s="259" t="n"/>
      <c r="EF124" s="259" t="n"/>
      <c r="EG124" s="259" t="n"/>
      <c r="EH124" s="259" t="n"/>
      <c r="EI124" s="259" t="n"/>
      <c r="EJ124" s="259" t="n"/>
      <c r="EK124" s="259" t="n"/>
      <c r="EL124" s="259" t="n"/>
      <c r="EM124" s="259" t="n"/>
      <c r="EN124" s="259" t="n"/>
      <c r="EO124" s="259" t="n"/>
      <c r="EP124" s="259" t="n"/>
      <c r="EQ124" s="259" t="n"/>
      <c r="ER124" s="259" t="n"/>
      <c r="ES124" s="259" t="n"/>
      <c r="ET124" s="259" t="n"/>
      <c r="EU124" s="259" t="n"/>
      <c r="EV124" s="259" t="n"/>
      <c r="EW124" s="259" t="n"/>
      <c r="EX124" s="259" t="n"/>
      <c r="EY124" s="259" t="n"/>
      <c r="EZ124" s="259" t="n"/>
      <c r="FA124" s="259" t="n"/>
      <c r="FB124" s="259" t="n"/>
      <c r="FC124" s="259" t="n"/>
      <c r="FD124" s="259" t="n"/>
      <c r="FE124" s="259" t="n"/>
      <c r="FF124" s="259" t="n"/>
      <c r="FG124" s="259" t="n"/>
      <c r="FH124" s="259" t="n"/>
      <c r="FI124" s="259" t="n"/>
      <c r="FJ124" s="259" t="n"/>
      <c r="FK124" s="259" t="n"/>
      <c r="FL124" s="259" t="n"/>
      <c r="FM124" s="259" t="n"/>
      <c r="FN124" s="259" t="n"/>
      <c r="FO124" s="259" t="n"/>
      <c r="FP124" s="259" t="n"/>
      <c r="FQ124" s="259" t="n"/>
      <c r="FR124" s="259" t="n"/>
      <c r="FS124" s="259" t="n"/>
      <c r="FT124" s="259" t="n"/>
      <c r="FU124" s="259" t="n"/>
      <c r="FV124" s="259" t="n"/>
      <c r="FW124" s="259" t="n"/>
      <c r="FX124" s="259" t="n"/>
      <c r="FY124" s="259" t="n"/>
      <c r="FZ124" s="259" t="n"/>
      <c r="GA124" s="259" t="n"/>
      <c r="GB124" s="259" t="n"/>
      <c r="GC124" s="259" t="n"/>
      <c r="GD124" s="259" t="n"/>
      <c r="GE124" s="259" t="n"/>
      <c r="GF124" s="259" t="n"/>
      <c r="GG124" s="259" t="n"/>
      <c r="GH124" s="259" t="n"/>
      <c r="GI124" s="259" t="n"/>
      <c r="GJ124" s="261">
        <f>SUM(F124:GI124)</f>
        <v/>
      </c>
      <c r="GK124" s="262">
        <f>E124-GJ124</f>
        <v/>
      </c>
    </row>
    <row r="125" ht="18" customHeight="1">
      <c r="A125" s="137" t="n">
        <v>125</v>
      </c>
      <c r="B125" s="256" t="n">
        <v>44799</v>
      </c>
      <c r="C125" s="139" t="inlineStr">
        <is>
          <t>DIGIKEY-4500680053</t>
        </is>
      </c>
      <c r="D125" s="240" t="n">
        <v>44788</v>
      </c>
      <c r="E125" s="257" t="n">
        <v>14.95</v>
      </c>
      <c r="F125" s="258" t="n"/>
      <c r="G125" s="259" t="n"/>
      <c r="H125" s="259" t="n"/>
      <c r="I125" s="259" t="n"/>
      <c r="J125" s="258" t="n"/>
      <c r="K125" s="259" t="n"/>
      <c r="L125" s="259" t="n"/>
      <c r="M125" s="259" t="n"/>
      <c r="N125" s="259" t="n"/>
      <c r="O125" s="259" t="n"/>
      <c r="P125" s="259" t="n"/>
      <c r="Q125" s="259" t="n"/>
      <c r="R125" s="259" t="n"/>
      <c r="S125" s="259" t="n"/>
      <c r="T125" s="259" t="n"/>
      <c r="U125" s="259" t="n"/>
      <c r="V125" s="259" t="n"/>
      <c r="W125" s="259" t="n"/>
      <c r="X125" s="259" t="n"/>
      <c r="Y125" s="259" t="n"/>
      <c r="Z125" s="259" t="n"/>
      <c r="AA125" s="259" t="n"/>
      <c r="AB125" s="259" t="n"/>
      <c r="AC125" s="259" t="n"/>
      <c r="AD125" s="259" t="n"/>
      <c r="AE125" s="259" t="n"/>
      <c r="AF125" s="259" t="n"/>
      <c r="AG125" s="259" t="n"/>
      <c r="AH125" s="259" t="n"/>
      <c r="AI125" s="259" t="n"/>
      <c r="AJ125" s="259" t="n"/>
      <c r="AK125" s="259" t="n"/>
      <c r="AL125" s="259" t="n"/>
      <c r="AM125" s="259" t="n"/>
      <c r="AN125" s="259" t="n"/>
      <c r="AO125" s="259" t="n"/>
      <c r="AP125" s="259" t="n"/>
      <c r="AQ125" s="259" t="n"/>
      <c r="AR125" s="259" t="n"/>
      <c r="AS125" s="259" t="n"/>
      <c r="AT125" s="259" t="n"/>
      <c r="AU125" s="259" t="n"/>
      <c r="AV125" s="259" t="n"/>
      <c r="AW125" s="259" t="n"/>
      <c r="AX125" s="259" t="n"/>
      <c r="AY125" s="260" t="n">
        <v>14.95</v>
      </c>
      <c r="AZ125" s="259" t="n"/>
      <c r="BA125" s="259" t="n"/>
      <c r="BB125" s="259" t="n"/>
      <c r="BC125" s="259" t="n"/>
      <c r="BD125" s="259" t="n"/>
      <c r="BE125" s="259" t="n"/>
      <c r="BF125" s="259" t="n"/>
      <c r="BG125" s="259" t="n"/>
      <c r="BH125" s="259" t="n"/>
      <c r="BI125" s="259" t="n"/>
      <c r="BJ125" s="268" t="n"/>
      <c r="BK125" s="259" t="n"/>
      <c r="BL125" s="259" t="n"/>
      <c r="BM125" s="259" t="n"/>
      <c r="BN125" s="259" t="n"/>
      <c r="BO125" s="259" t="n"/>
      <c r="BP125" s="259" t="n"/>
      <c r="BQ125" s="259" t="n"/>
      <c r="BR125" s="259" t="n"/>
      <c r="BS125" s="259" t="n"/>
      <c r="BT125" s="259" t="n"/>
      <c r="BU125" s="259" t="n"/>
      <c r="BV125" s="259" t="n"/>
      <c r="BW125" s="259" t="n"/>
      <c r="BX125" s="259" t="n"/>
      <c r="BY125" s="259" t="n"/>
      <c r="BZ125" s="259" t="n"/>
      <c r="CA125" s="259" t="n"/>
      <c r="CB125" s="259" t="n"/>
      <c r="CC125" s="259" t="n"/>
      <c r="CD125" s="259" t="n"/>
      <c r="CE125" s="259" t="n"/>
      <c r="CF125" s="259" t="n"/>
      <c r="CG125" s="259" t="n"/>
      <c r="CH125" s="259" t="n"/>
      <c r="CI125" s="259" t="n"/>
      <c r="CJ125" s="259" t="n"/>
      <c r="CK125" s="259" t="n"/>
      <c r="CL125" s="259" t="n"/>
      <c r="CM125" s="259" t="n"/>
      <c r="CN125" s="259" t="n"/>
      <c r="CO125" s="259" t="n"/>
      <c r="CP125" s="259" t="n"/>
      <c r="CQ125" s="259" t="n"/>
      <c r="CR125" s="259" t="n"/>
      <c r="CS125" s="259" t="n"/>
      <c r="CT125" s="259" t="n"/>
      <c r="CU125" s="259" t="n"/>
      <c r="CV125" s="259" t="n"/>
      <c r="CW125" s="259" t="n"/>
      <c r="CX125" s="259" t="n"/>
      <c r="CY125" s="259" t="n"/>
      <c r="CZ125" s="259" t="n"/>
      <c r="DA125" s="259" t="n"/>
      <c r="DB125" s="259" t="n"/>
      <c r="DC125" s="259" t="n"/>
      <c r="DD125" s="259" t="n"/>
      <c r="DE125" s="259" t="n"/>
      <c r="DF125" s="259" t="n"/>
      <c r="DG125" s="259" t="n"/>
      <c r="DH125" s="268" t="n"/>
      <c r="DI125" s="259" t="n"/>
      <c r="DJ125" s="268" t="n"/>
      <c r="DK125" s="259" t="n"/>
      <c r="DL125" s="259" t="n"/>
      <c r="DM125" s="259" t="n"/>
      <c r="DN125" s="259" t="n"/>
      <c r="DO125" s="259" t="n"/>
      <c r="DP125" s="259" t="n"/>
      <c r="DQ125" s="259" t="n"/>
      <c r="DR125" s="259" t="n"/>
      <c r="DS125" s="259" t="n"/>
      <c r="DT125" s="259" t="n"/>
      <c r="DU125" s="259" t="n"/>
      <c r="DV125" s="259" t="n"/>
      <c r="DW125" s="259" t="n"/>
      <c r="DX125" s="259" t="n"/>
      <c r="DY125" s="259" t="n"/>
      <c r="DZ125" s="259" t="n"/>
      <c r="EA125" s="259" t="n"/>
      <c r="EB125" s="259" t="n"/>
      <c r="EC125" s="259" t="n"/>
      <c r="ED125" s="259" t="n"/>
      <c r="EE125" s="259" t="n"/>
      <c r="EF125" s="259" t="n"/>
      <c r="EG125" s="259" t="n"/>
      <c r="EH125" s="259" t="n"/>
      <c r="EI125" s="259" t="n"/>
      <c r="EJ125" s="259" t="n"/>
      <c r="EK125" s="259" t="n"/>
      <c r="EL125" s="259" t="n"/>
      <c r="EM125" s="259" t="n"/>
      <c r="EN125" s="259" t="n"/>
      <c r="EO125" s="259" t="n"/>
      <c r="EP125" s="259" t="n"/>
      <c r="EQ125" s="259" t="n"/>
      <c r="ER125" s="259" t="n"/>
      <c r="ES125" s="259" t="n"/>
      <c r="ET125" s="259" t="n"/>
      <c r="EU125" s="259" t="n"/>
      <c r="EV125" s="259" t="n"/>
      <c r="EW125" s="259" t="n"/>
      <c r="EX125" s="259" t="n"/>
      <c r="EY125" s="259" t="n"/>
      <c r="EZ125" s="259" t="n"/>
      <c r="FA125" s="259" t="n"/>
      <c r="FB125" s="259" t="n"/>
      <c r="FC125" s="259" t="n"/>
      <c r="FD125" s="259" t="n"/>
      <c r="FE125" s="259" t="n"/>
      <c r="FF125" s="259" t="n"/>
      <c r="FG125" s="259" t="n"/>
      <c r="FH125" s="259" t="n"/>
      <c r="FI125" s="259" t="n"/>
      <c r="FJ125" s="259" t="n"/>
      <c r="FK125" s="259" t="n"/>
      <c r="FL125" s="259" t="n"/>
      <c r="FM125" s="259" t="n"/>
      <c r="FN125" s="259" t="n"/>
      <c r="FO125" s="259" t="n"/>
      <c r="FP125" s="259" t="n"/>
      <c r="FQ125" s="259" t="n"/>
      <c r="FR125" s="259" t="n"/>
      <c r="FS125" s="259" t="n"/>
      <c r="FT125" s="259" t="n"/>
      <c r="FU125" s="259" t="n"/>
      <c r="FV125" s="259" t="n"/>
      <c r="FW125" s="259" t="n"/>
      <c r="FX125" s="259" t="n"/>
      <c r="FY125" s="259" t="n"/>
      <c r="FZ125" s="259" t="n"/>
      <c r="GA125" s="259" t="n"/>
      <c r="GB125" s="259" t="n"/>
      <c r="GC125" s="259" t="n"/>
      <c r="GD125" s="259" t="n"/>
      <c r="GE125" s="259" t="n"/>
      <c r="GF125" s="259" t="n"/>
      <c r="GG125" s="259" t="n"/>
      <c r="GH125" s="259" t="n"/>
      <c r="GI125" s="259" t="n"/>
      <c r="GJ125" s="261">
        <f>SUM(F125:GI125)</f>
        <v/>
      </c>
      <c r="GK125" s="262">
        <f>E125-GJ125</f>
        <v/>
      </c>
    </row>
    <row r="126" ht="18" customHeight="1">
      <c r="A126" s="137" t="n">
        <v>126</v>
      </c>
      <c r="B126" s="256" t="n">
        <v>44799</v>
      </c>
      <c r="C126" s="139" t="inlineStr">
        <is>
          <t>DIGIKEY-4500680418/4500680487</t>
        </is>
      </c>
      <c r="D126" s="240" t="n">
        <v>44789</v>
      </c>
      <c r="E126" s="257">
        <f>1.92+4.1</f>
        <v/>
      </c>
      <c r="F126" s="258" t="n"/>
      <c r="G126" s="259" t="n"/>
      <c r="H126" s="259" t="n"/>
      <c r="I126" s="259" t="n"/>
      <c r="J126" s="258" t="n"/>
      <c r="K126" s="259" t="n"/>
      <c r="L126" s="259" t="n"/>
      <c r="M126" s="259" t="n"/>
      <c r="N126" s="259" t="n"/>
      <c r="O126" s="259" t="n"/>
      <c r="P126" s="259" t="n"/>
      <c r="Q126" s="259" t="n"/>
      <c r="R126" s="259" t="n"/>
      <c r="S126" s="259" t="n"/>
      <c r="T126" s="259" t="n"/>
      <c r="U126" s="259" t="n"/>
      <c r="V126" s="259" t="n"/>
      <c r="W126" s="259" t="n"/>
      <c r="X126" s="259" t="n"/>
      <c r="Y126" s="259" t="n"/>
      <c r="Z126" s="259" t="n"/>
      <c r="AA126" s="259" t="n"/>
      <c r="AB126" s="259" t="n"/>
      <c r="AC126" s="259" t="n"/>
      <c r="AD126" s="259" t="n"/>
      <c r="AE126" s="259" t="n"/>
      <c r="AF126" s="259" t="n"/>
      <c r="AG126" s="259" t="n"/>
      <c r="AH126" s="259" t="n"/>
      <c r="AI126" s="259" t="n"/>
      <c r="AJ126" s="260">
        <f>1.92+4.1</f>
        <v/>
      </c>
      <c r="AK126" s="259" t="n"/>
      <c r="AL126" s="259" t="n"/>
      <c r="AM126" s="259" t="n"/>
      <c r="AN126" s="259" t="n"/>
      <c r="AO126" s="259" t="n"/>
      <c r="AP126" s="259" t="n"/>
      <c r="AQ126" s="259" t="n"/>
      <c r="AR126" s="259" t="n"/>
      <c r="AS126" s="259" t="n"/>
      <c r="AT126" s="259" t="n"/>
      <c r="AU126" s="259" t="n"/>
      <c r="AV126" s="259" t="n"/>
      <c r="AW126" s="259" t="n"/>
      <c r="AX126" s="259" t="n"/>
      <c r="AY126" s="259" t="n"/>
      <c r="AZ126" s="259" t="n"/>
      <c r="BA126" s="259" t="n"/>
      <c r="BB126" s="259" t="n"/>
      <c r="BC126" s="259" t="n"/>
      <c r="BD126" s="259" t="n"/>
      <c r="BE126" s="259" t="n"/>
      <c r="BF126" s="259" t="n"/>
      <c r="BG126" s="259" t="n"/>
      <c r="BH126" s="259" t="n"/>
      <c r="BI126" s="259" t="n"/>
      <c r="BJ126" s="268" t="n"/>
      <c r="BK126" s="259" t="n"/>
      <c r="BL126" s="259" t="n"/>
      <c r="BM126" s="259" t="n"/>
      <c r="BN126" s="259" t="n"/>
      <c r="BO126" s="259" t="n"/>
      <c r="BP126" s="259" t="n"/>
      <c r="BQ126" s="259" t="n"/>
      <c r="BR126" s="259" t="n"/>
      <c r="BS126" s="259" t="n"/>
      <c r="BT126" s="259" t="n"/>
      <c r="BU126" s="259" t="n"/>
      <c r="BV126" s="259" t="n"/>
      <c r="BW126" s="259" t="n"/>
      <c r="BX126" s="259" t="n"/>
      <c r="BY126" s="259" t="n"/>
      <c r="BZ126" s="259" t="n"/>
      <c r="CA126" s="259" t="n"/>
      <c r="CB126" s="259" t="n"/>
      <c r="CC126" s="259" t="n"/>
      <c r="CD126" s="259" t="n"/>
      <c r="CE126" s="259" t="n"/>
      <c r="CF126" s="259" t="n"/>
      <c r="CG126" s="259" t="n"/>
      <c r="CH126" s="259" t="n"/>
      <c r="CI126" s="259" t="n"/>
      <c r="CJ126" s="259" t="n"/>
      <c r="CK126" s="259" t="n"/>
      <c r="CL126" s="259" t="n"/>
      <c r="CM126" s="259" t="n"/>
      <c r="CN126" s="259" t="n"/>
      <c r="CO126" s="259" t="n"/>
      <c r="CP126" s="259" t="n"/>
      <c r="CQ126" s="259" t="n"/>
      <c r="CR126" s="259" t="n"/>
      <c r="CS126" s="259" t="n"/>
      <c r="CT126" s="259" t="n"/>
      <c r="CU126" s="259" t="n"/>
      <c r="CV126" s="259" t="n"/>
      <c r="CW126" s="259" t="n"/>
      <c r="CX126" s="259" t="n"/>
      <c r="CY126" s="259" t="n"/>
      <c r="CZ126" s="259" t="n"/>
      <c r="DA126" s="259" t="n"/>
      <c r="DB126" s="259" t="n"/>
      <c r="DC126" s="259" t="n"/>
      <c r="DD126" s="259" t="n"/>
      <c r="DE126" s="259" t="n"/>
      <c r="DF126" s="259" t="n"/>
      <c r="DG126" s="259" t="n"/>
      <c r="DH126" s="268" t="n"/>
      <c r="DI126" s="259" t="n"/>
      <c r="DJ126" s="268" t="n"/>
      <c r="DK126" s="259" t="n"/>
      <c r="DL126" s="259" t="n"/>
      <c r="DM126" s="259" t="n"/>
      <c r="DN126" s="259" t="n"/>
      <c r="DO126" s="259" t="n"/>
      <c r="DP126" s="259" t="n"/>
      <c r="DQ126" s="259" t="n"/>
      <c r="DR126" s="259" t="n"/>
      <c r="DS126" s="259" t="n"/>
      <c r="DT126" s="259" t="n"/>
      <c r="DU126" s="259" t="n"/>
      <c r="DV126" s="259" t="n"/>
      <c r="DW126" s="259" t="n"/>
      <c r="DX126" s="259" t="n"/>
      <c r="DY126" s="259" t="n"/>
      <c r="DZ126" s="259" t="n"/>
      <c r="EA126" s="259" t="n"/>
      <c r="EB126" s="259" t="n"/>
      <c r="EC126" s="259" t="n"/>
      <c r="ED126" s="259" t="n"/>
      <c r="EE126" s="259" t="n"/>
      <c r="EF126" s="259" t="n"/>
      <c r="EG126" s="259" t="n"/>
      <c r="EH126" s="259" t="n"/>
      <c r="EI126" s="259" t="n"/>
      <c r="EJ126" s="259" t="n"/>
      <c r="EK126" s="259" t="n"/>
      <c r="EL126" s="259" t="n"/>
      <c r="EM126" s="259" t="n"/>
      <c r="EN126" s="259" t="n"/>
      <c r="EO126" s="259" t="n"/>
      <c r="EP126" s="259" t="n"/>
      <c r="EQ126" s="259" t="n"/>
      <c r="ER126" s="259" t="n"/>
      <c r="ES126" s="259" t="n"/>
      <c r="ET126" s="259" t="n"/>
      <c r="EU126" s="259" t="n"/>
      <c r="EV126" s="259" t="n"/>
      <c r="EW126" s="259" t="n"/>
      <c r="EX126" s="259" t="n"/>
      <c r="EY126" s="259" t="n"/>
      <c r="EZ126" s="259" t="n"/>
      <c r="FA126" s="259" t="n"/>
      <c r="FB126" s="259" t="n"/>
      <c r="FC126" s="259" t="n"/>
      <c r="FD126" s="259" t="n"/>
      <c r="FE126" s="259" t="n"/>
      <c r="FF126" s="259" t="n"/>
      <c r="FG126" s="259" t="n"/>
      <c r="FH126" s="259" t="n"/>
      <c r="FI126" s="259" t="n"/>
      <c r="FJ126" s="259" t="n"/>
      <c r="FK126" s="259" t="n"/>
      <c r="FL126" s="259" t="n"/>
      <c r="FM126" s="259" t="n"/>
      <c r="FN126" s="259" t="n"/>
      <c r="FO126" s="259" t="n"/>
      <c r="FP126" s="259" t="n"/>
      <c r="FQ126" s="259" t="n"/>
      <c r="FR126" s="259" t="n"/>
      <c r="FS126" s="259" t="n"/>
      <c r="FT126" s="259" t="n"/>
      <c r="FU126" s="259" t="n"/>
      <c r="FV126" s="259" t="n"/>
      <c r="FW126" s="259" t="n"/>
      <c r="FX126" s="259" t="n"/>
      <c r="FY126" s="259" t="n"/>
      <c r="FZ126" s="259" t="n"/>
      <c r="GA126" s="259" t="n"/>
      <c r="GB126" s="259" t="n"/>
      <c r="GC126" s="259" t="n"/>
      <c r="GD126" s="259" t="n"/>
      <c r="GE126" s="259" t="n"/>
      <c r="GF126" s="259" t="n"/>
      <c r="GG126" s="259" t="n"/>
      <c r="GH126" s="259" t="n"/>
      <c r="GI126" s="259" t="n"/>
      <c r="GJ126" s="261">
        <f>SUM(F126:GI126)</f>
        <v/>
      </c>
      <c r="GK126" s="262">
        <f>E126-GJ126</f>
        <v/>
      </c>
    </row>
    <row r="127" ht="18" customHeight="1">
      <c r="A127" s="137" t="n">
        <v>127</v>
      </c>
      <c r="B127" s="256" t="n">
        <v>44799</v>
      </c>
      <c r="C127" s="139" t="inlineStr">
        <is>
          <t>DIGIKEY-4500623971</t>
        </is>
      </c>
      <c r="D127" s="240" t="n">
        <v>44790</v>
      </c>
      <c r="E127" s="257" t="n">
        <v>0.23</v>
      </c>
      <c r="F127" s="258" t="n"/>
      <c r="G127" s="259" t="n"/>
      <c r="H127" s="259" t="n"/>
      <c r="I127" s="259" t="n"/>
      <c r="J127" s="258" t="n"/>
      <c r="K127" s="259" t="n"/>
      <c r="L127" s="259" t="n"/>
      <c r="M127" s="259" t="n"/>
      <c r="N127" s="259" t="n"/>
      <c r="O127" s="259" t="n"/>
      <c r="P127" s="259" t="n"/>
      <c r="Q127" s="259" t="n"/>
      <c r="R127" s="259" t="n"/>
      <c r="S127" s="259" t="n"/>
      <c r="T127" s="259" t="n"/>
      <c r="U127" s="259" t="n"/>
      <c r="V127" s="259" t="n"/>
      <c r="W127" s="259" t="n"/>
      <c r="X127" s="259" t="n"/>
      <c r="Y127" s="259" t="n"/>
      <c r="Z127" s="259" t="n"/>
      <c r="AA127" s="259" t="n"/>
      <c r="AB127" s="259" t="n"/>
      <c r="AC127" s="259" t="n"/>
      <c r="AD127" s="259" t="n"/>
      <c r="AE127" s="259" t="n"/>
      <c r="AF127" s="259" t="n"/>
      <c r="AG127" s="259" t="n"/>
      <c r="AH127" s="259" t="n"/>
      <c r="AI127" s="259" t="n"/>
      <c r="AJ127" s="259" t="n"/>
      <c r="AK127" s="259" t="n"/>
      <c r="AL127" s="259" t="n"/>
      <c r="AM127" s="259" t="n"/>
      <c r="AN127" s="259" t="n"/>
      <c r="AO127" s="259" t="n"/>
      <c r="AP127" s="259" t="n"/>
      <c r="AQ127" s="259" t="n"/>
      <c r="AR127" s="259" t="n"/>
      <c r="AS127" s="259" t="n"/>
      <c r="AT127" s="259" t="n"/>
      <c r="AU127" s="259" t="n"/>
      <c r="AV127" s="259" t="n"/>
      <c r="AW127" s="259" t="n"/>
      <c r="AX127" s="259" t="n"/>
      <c r="AY127" s="259" t="n"/>
      <c r="AZ127" s="259" t="n"/>
      <c r="BA127" s="259" t="n"/>
      <c r="BB127" s="259" t="n"/>
      <c r="BC127" s="259" t="n"/>
      <c r="BD127" s="259" t="n"/>
      <c r="BE127" s="259" t="n"/>
      <c r="BF127" s="259" t="n"/>
      <c r="BG127" s="259" t="n"/>
      <c r="BH127" s="259" t="n"/>
      <c r="BI127" s="259" t="n"/>
      <c r="BJ127" s="268" t="n"/>
      <c r="BK127" s="259" t="n"/>
      <c r="BL127" s="259" t="n"/>
      <c r="BM127" s="259" t="n"/>
      <c r="BN127" s="259" t="n"/>
      <c r="BO127" s="259" t="n"/>
      <c r="BP127" s="259" t="n"/>
      <c r="BQ127" s="259" t="n"/>
      <c r="BR127" s="259" t="n"/>
      <c r="BS127" s="259" t="n"/>
      <c r="BT127" s="259" t="n"/>
      <c r="BU127" s="259" t="n"/>
      <c r="BV127" s="259" t="n"/>
      <c r="BW127" s="259" t="n"/>
      <c r="BX127" s="259" t="n"/>
      <c r="BY127" s="259" t="n"/>
      <c r="BZ127" s="259" t="n"/>
      <c r="CA127" s="259" t="n"/>
      <c r="CB127" s="259" t="n"/>
      <c r="CC127" s="259" t="n"/>
      <c r="CD127" s="259" t="n"/>
      <c r="CE127" s="259" t="n"/>
      <c r="CF127" s="259" t="n"/>
      <c r="CG127" s="259" t="n"/>
      <c r="CH127" s="259" t="n"/>
      <c r="CI127" s="259" t="n"/>
      <c r="CJ127" s="259" t="n"/>
      <c r="CK127" s="259" t="n"/>
      <c r="CL127" s="259" t="n"/>
      <c r="CM127" s="259" t="n"/>
      <c r="CN127" s="259" t="n"/>
      <c r="CO127" s="259" t="n"/>
      <c r="CP127" s="259" t="n"/>
      <c r="CQ127" s="259" t="n"/>
      <c r="CR127" s="259" t="n"/>
      <c r="CS127" s="259" t="n"/>
      <c r="CT127" s="259" t="n"/>
      <c r="CU127" s="259" t="n"/>
      <c r="CV127" s="259" t="n"/>
      <c r="CW127" s="259" t="n"/>
      <c r="CX127" s="259" t="n"/>
      <c r="CY127" s="259" t="n"/>
      <c r="CZ127" s="259" t="n"/>
      <c r="DA127" s="259" t="n"/>
      <c r="DB127" s="259" t="n"/>
      <c r="DC127" s="259" t="n"/>
      <c r="DD127" s="259" t="n"/>
      <c r="DE127" s="259" t="n"/>
      <c r="DF127" s="259" t="n"/>
      <c r="DG127" s="259" t="n"/>
      <c r="DH127" s="268" t="n"/>
      <c r="DI127" s="259" t="n"/>
      <c r="DJ127" s="268" t="n"/>
      <c r="DK127" s="259" t="n"/>
      <c r="DL127" s="259" t="n"/>
      <c r="DM127" s="259" t="n"/>
      <c r="DN127" s="259" t="n"/>
      <c r="DO127" s="259" t="n"/>
      <c r="DP127" s="259" t="n"/>
      <c r="DQ127" s="259" t="n"/>
      <c r="DR127" s="259" t="n"/>
      <c r="DS127" s="259" t="n"/>
      <c r="DT127" s="259" t="n"/>
      <c r="DU127" s="259" t="n"/>
      <c r="DV127" s="259" t="n"/>
      <c r="DW127" s="259" t="n"/>
      <c r="DX127" s="259" t="n"/>
      <c r="DY127" s="259" t="n"/>
      <c r="DZ127" s="259" t="n"/>
      <c r="EA127" s="259" t="n"/>
      <c r="EB127" s="259" t="n"/>
      <c r="EC127" s="259" t="n"/>
      <c r="ED127" s="259" t="n"/>
      <c r="EE127" s="259" t="n"/>
      <c r="EF127" s="259" t="n"/>
      <c r="EG127" s="259" t="n"/>
      <c r="EH127" s="259" t="n"/>
      <c r="EI127" s="259" t="n"/>
      <c r="EJ127" s="259" t="n"/>
      <c r="EK127" s="259" t="n"/>
      <c r="EL127" s="259" t="n"/>
      <c r="EM127" s="259" t="n"/>
      <c r="EN127" s="259" t="n"/>
      <c r="EO127" s="259" t="n"/>
      <c r="EP127" s="259" t="n"/>
      <c r="EQ127" s="259" t="n"/>
      <c r="ER127" s="259" t="n"/>
      <c r="ES127" s="259" t="n"/>
      <c r="ET127" s="259" t="n"/>
      <c r="EU127" s="259" t="n"/>
      <c r="EV127" s="259" t="n"/>
      <c r="EW127" s="259" t="n"/>
      <c r="EX127" s="259" t="n"/>
      <c r="EY127" s="259" t="n"/>
      <c r="EZ127" s="259" t="n"/>
      <c r="FA127" s="259" t="n"/>
      <c r="FB127" s="259" t="n"/>
      <c r="FC127" s="259" t="n"/>
      <c r="FD127" s="259" t="n"/>
      <c r="FE127" s="259" t="n"/>
      <c r="FF127" s="259" t="n"/>
      <c r="FG127" s="259" t="n"/>
      <c r="FH127" s="259" t="n"/>
      <c r="FI127" s="259" t="n"/>
      <c r="FJ127" s="259" t="n"/>
      <c r="FK127" s="259" t="n"/>
      <c r="FL127" s="259" t="n"/>
      <c r="FM127" s="259" t="n"/>
      <c r="FN127" s="260" t="n">
        <v>0.23</v>
      </c>
      <c r="FO127" s="259" t="n"/>
      <c r="FP127" s="259" t="n"/>
      <c r="FQ127" s="259" t="n"/>
      <c r="FR127" s="259" t="n"/>
      <c r="FS127" s="259" t="n"/>
      <c r="FT127" s="259" t="n"/>
      <c r="FU127" s="259" t="n"/>
      <c r="FV127" s="259" t="n"/>
      <c r="FW127" s="259" t="n"/>
      <c r="FX127" s="259" t="n"/>
      <c r="FY127" s="259" t="n"/>
      <c r="FZ127" s="259" t="n"/>
      <c r="GA127" s="259" t="n"/>
      <c r="GB127" s="259" t="n"/>
      <c r="GC127" s="259" t="n"/>
      <c r="GD127" s="259" t="n"/>
      <c r="GE127" s="259" t="n"/>
      <c r="GF127" s="259" t="n"/>
      <c r="GG127" s="259" t="n"/>
      <c r="GH127" s="259" t="n"/>
      <c r="GI127" s="259" t="n"/>
      <c r="GJ127" s="261">
        <f>SUM(F127:GI127)</f>
        <v/>
      </c>
      <c r="GK127" s="262">
        <f>E127-GJ127</f>
        <v/>
      </c>
    </row>
    <row r="128" ht="18" customHeight="1">
      <c r="A128" s="137" t="n">
        <v>128</v>
      </c>
      <c r="B128" s="256" t="n">
        <v>44799</v>
      </c>
      <c r="C128" s="139" t="inlineStr">
        <is>
          <t>DIGIKEY-4500680439</t>
        </is>
      </c>
      <c r="D128" s="240" t="n">
        <v>44789</v>
      </c>
      <c r="E128" s="257" t="n">
        <v>50.14</v>
      </c>
      <c r="F128" s="258" t="n"/>
      <c r="G128" s="259" t="n"/>
      <c r="H128" s="259" t="n"/>
      <c r="I128" s="259" t="n"/>
      <c r="J128" s="258" t="n"/>
      <c r="K128" s="259" t="n"/>
      <c r="L128" s="259" t="n"/>
      <c r="M128" s="259" t="n"/>
      <c r="N128" s="259" t="n"/>
      <c r="O128" s="259" t="n"/>
      <c r="P128" s="259" t="n"/>
      <c r="Q128" s="259" t="n"/>
      <c r="R128" s="259" t="n"/>
      <c r="S128" s="259" t="n"/>
      <c r="T128" s="259" t="n"/>
      <c r="U128" s="259" t="n"/>
      <c r="V128" s="259" t="n"/>
      <c r="W128" s="259" t="n"/>
      <c r="X128" s="259" t="n"/>
      <c r="Y128" s="259" t="n"/>
      <c r="Z128" s="259" t="n"/>
      <c r="AA128" s="259" t="n"/>
      <c r="AB128" s="259" t="n"/>
      <c r="AC128" s="259" t="n"/>
      <c r="AD128" s="259" t="n"/>
      <c r="AE128" s="259" t="n"/>
      <c r="AF128" s="259" t="n"/>
      <c r="AG128" s="259" t="n"/>
      <c r="AH128" s="259" t="n"/>
      <c r="AI128" s="259" t="n"/>
      <c r="AJ128" s="259" t="n"/>
      <c r="AK128" s="259" t="n"/>
      <c r="AL128" s="259" t="n"/>
      <c r="AM128" s="259" t="n"/>
      <c r="AN128" s="259" t="n"/>
      <c r="AO128" s="259" t="n"/>
      <c r="AP128" s="259" t="n"/>
      <c r="AQ128" s="259" t="n"/>
      <c r="AR128" s="259" t="n"/>
      <c r="AS128" s="259" t="n"/>
      <c r="AT128" s="259" t="n"/>
      <c r="AU128" s="259" t="n"/>
      <c r="AV128" s="259" t="n"/>
      <c r="AW128" s="259" t="n"/>
      <c r="AX128" s="259" t="n"/>
      <c r="AY128" s="259" t="n"/>
      <c r="AZ128" s="259" t="n"/>
      <c r="BA128" s="259" t="n"/>
      <c r="BB128" s="259" t="n"/>
      <c r="BC128" s="259" t="n"/>
      <c r="BD128" s="259" t="n"/>
      <c r="BE128" s="259" t="n"/>
      <c r="BF128" s="259" t="n"/>
      <c r="BG128" s="259" t="n"/>
      <c r="BH128" s="259" t="n"/>
      <c r="BI128" s="259" t="n"/>
      <c r="BJ128" s="268" t="n"/>
      <c r="BK128" s="259" t="n"/>
      <c r="BL128" s="259" t="n"/>
      <c r="BM128" s="259" t="n"/>
      <c r="BN128" s="259" t="n"/>
      <c r="BO128" s="259" t="n"/>
      <c r="BP128" s="259" t="n"/>
      <c r="BQ128" s="259" t="n"/>
      <c r="BR128" s="259" t="n"/>
      <c r="BS128" s="259" t="n"/>
      <c r="BT128" s="259" t="n"/>
      <c r="BU128" s="259" t="n"/>
      <c r="BV128" s="259" t="n"/>
      <c r="BW128" s="259" t="n"/>
      <c r="BX128" s="259" t="n"/>
      <c r="BY128" s="259" t="n"/>
      <c r="BZ128" s="259" t="n"/>
      <c r="CA128" s="259" t="n"/>
      <c r="CB128" s="259" t="n"/>
      <c r="CC128" s="259" t="n"/>
      <c r="CD128" s="259" t="n"/>
      <c r="CE128" s="259" t="n"/>
      <c r="CF128" s="259" t="n"/>
      <c r="CG128" s="259" t="n"/>
      <c r="CH128" s="259" t="n"/>
      <c r="CI128" s="259" t="n"/>
      <c r="CJ128" s="259" t="n"/>
      <c r="CK128" s="259" t="n"/>
      <c r="CL128" s="259" t="n"/>
      <c r="CM128" s="259" t="n"/>
      <c r="CN128" s="259" t="n"/>
      <c r="CO128" s="259" t="n"/>
      <c r="CP128" s="259" t="n"/>
      <c r="CQ128" s="259" t="n"/>
      <c r="CR128" s="259" t="n"/>
      <c r="CS128" s="259" t="n"/>
      <c r="CT128" s="259" t="n"/>
      <c r="CU128" s="259" t="n"/>
      <c r="CV128" s="259" t="n"/>
      <c r="CW128" s="259" t="n"/>
      <c r="CX128" s="259" t="n"/>
      <c r="CY128" s="259" t="n"/>
      <c r="CZ128" s="259" t="n"/>
      <c r="DA128" s="259" t="n"/>
      <c r="DB128" s="259" t="n"/>
      <c r="DC128" s="259" t="n"/>
      <c r="DD128" s="259" t="n"/>
      <c r="DE128" s="259" t="n"/>
      <c r="DF128" s="259" t="n"/>
      <c r="DG128" s="259" t="n"/>
      <c r="DH128" s="268" t="n"/>
      <c r="DI128" s="259" t="n"/>
      <c r="DJ128" s="268" t="n"/>
      <c r="DK128" s="259" t="n"/>
      <c r="DL128" s="259" t="n"/>
      <c r="DM128" s="259" t="n"/>
      <c r="DN128" s="259" t="n"/>
      <c r="DO128" s="259" t="n"/>
      <c r="DP128" s="259" t="n"/>
      <c r="DQ128" s="259" t="n"/>
      <c r="DR128" s="259" t="n"/>
      <c r="DS128" s="259" t="n"/>
      <c r="DT128" s="259" t="n"/>
      <c r="DU128" s="259" t="n"/>
      <c r="DV128" s="259" t="n"/>
      <c r="DW128" s="259" t="n"/>
      <c r="DX128" s="259" t="n"/>
      <c r="DY128" s="259" t="n"/>
      <c r="DZ128" s="259" t="n"/>
      <c r="EA128" s="259" t="n"/>
      <c r="EB128" s="259" t="n"/>
      <c r="EC128" s="259" t="n"/>
      <c r="ED128" s="259" t="n"/>
      <c r="EE128" s="259" t="n"/>
      <c r="EF128" s="259" t="n"/>
      <c r="EG128" s="259" t="n"/>
      <c r="EH128" s="259" t="n"/>
      <c r="EI128" s="259" t="n"/>
      <c r="EJ128" s="259" t="n"/>
      <c r="EK128" s="259" t="n"/>
      <c r="EL128" s="259" t="n"/>
      <c r="EM128" s="259" t="n"/>
      <c r="EN128" s="259" t="n"/>
      <c r="EO128" s="259" t="n"/>
      <c r="EP128" s="259" t="n"/>
      <c r="EQ128" s="259" t="n"/>
      <c r="ER128" s="259" t="n"/>
      <c r="ES128" s="259" t="n"/>
      <c r="ET128" s="259" t="n"/>
      <c r="EU128" s="259" t="n"/>
      <c r="EV128" s="259" t="n"/>
      <c r="EW128" s="259" t="n"/>
      <c r="EX128" s="259" t="n"/>
      <c r="EY128" s="259" t="n"/>
      <c r="EZ128" s="259" t="n"/>
      <c r="FA128" s="259" t="n"/>
      <c r="FB128" s="259" t="n"/>
      <c r="FC128" s="259" t="n"/>
      <c r="FD128" s="259" t="n"/>
      <c r="FE128" s="259" t="n"/>
      <c r="FF128" s="259" t="n"/>
      <c r="FG128" s="259" t="n"/>
      <c r="FH128" s="259" t="n"/>
      <c r="FI128" s="259" t="n"/>
      <c r="FJ128" s="259" t="n"/>
      <c r="FK128" s="259" t="n"/>
      <c r="FL128" s="259" t="n"/>
      <c r="FM128" s="259" t="n"/>
      <c r="FN128" s="259" t="n"/>
      <c r="FO128" s="259" t="n"/>
      <c r="FP128" s="259" t="n"/>
      <c r="FQ128" s="259" t="n"/>
      <c r="FR128" s="260" t="n">
        <v>50.14</v>
      </c>
      <c r="FS128" s="259" t="n"/>
      <c r="FT128" s="259" t="n"/>
      <c r="FU128" s="259" t="n"/>
      <c r="FV128" s="259" t="n"/>
      <c r="FW128" s="259" t="n"/>
      <c r="FX128" s="259" t="n"/>
      <c r="FY128" s="259" t="n"/>
      <c r="FZ128" s="259" t="n"/>
      <c r="GA128" s="259" t="n"/>
      <c r="GB128" s="259" t="n"/>
      <c r="GC128" s="259" t="n"/>
      <c r="GD128" s="259" t="n"/>
      <c r="GE128" s="259" t="n"/>
      <c r="GF128" s="259" t="n"/>
      <c r="GG128" s="259" t="n"/>
      <c r="GH128" s="259" t="n"/>
      <c r="GI128" s="259" t="n"/>
      <c r="GJ128" s="261">
        <f>SUM(F128:GI128)</f>
        <v/>
      </c>
      <c r="GK128" s="262">
        <f>E128-GJ128</f>
        <v/>
      </c>
    </row>
    <row r="129" ht="18" customHeight="1">
      <c r="A129" s="137" t="n">
        <v>129</v>
      </c>
      <c r="B129" s="256" t="n">
        <v>44799</v>
      </c>
      <c r="C129" s="139" t="inlineStr">
        <is>
          <t>DIGIKEY-4500680862</t>
        </is>
      </c>
      <c r="D129" s="240" t="n">
        <v>44792</v>
      </c>
      <c r="E129" s="257" t="n">
        <v>4.23</v>
      </c>
      <c r="F129" s="258" t="n"/>
      <c r="G129" s="259" t="n"/>
      <c r="H129" s="259" t="n"/>
      <c r="I129" s="259" t="n"/>
      <c r="J129" s="258" t="n"/>
      <c r="K129" s="259" t="n"/>
      <c r="L129" s="259" t="n"/>
      <c r="M129" s="259" t="n"/>
      <c r="N129" s="259" t="n"/>
      <c r="O129" s="259" t="n"/>
      <c r="P129" s="259" t="n"/>
      <c r="Q129" s="259" t="n"/>
      <c r="R129" s="259" t="n"/>
      <c r="S129" s="259" t="n"/>
      <c r="T129" s="259" t="n"/>
      <c r="U129" s="259" t="n"/>
      <c r="V129" s="259" t="n"/>
      <c r="W129" s="259" t="n"/>
      <c r="X129" s="259" t="n"/>
      <c r="Y129" s="259" t="n"/>
      <c r="Z129" s="259" t="n"/>
      <c r="AA129" s="259" t="n"/>
      <c r="AB129" s="259" t="n"/>
      <c r="AC129" s="259" t="n"/>
      <c r="AD129" s="259" t="n"/>
      <c r="AE129" s="259" t="n"/>
      <c r="AF129" s="259" t="n"/>
      <c r="AG129" s="259" t="n"/>
      <c r="AH129" s="259" t="n"/>
      <c r="AI129" s="259" t="n"/>
      <c r="AJ129" s="259" t="n"/>
      <c r="AK129" s="259" t="n"/>
      <c r="AL129" s="259" t="n"/>
      <c r="AM129" s="259" t="n"/>
      <c r="AN129" s="259" t="n"/>
      <c r="AO129" s="259" t="n"/>
      <c r="AP129" s="259" t="n"/>
      <c r="AQ129" s="259" t="n"/>
      <c r="AR129" s="259" t="n"/>
      <c r="AS129" s="259" t="n"/>
      <c r="AT129" s="259" t="n"/>
      <c r="AU129" s="259" t="n"/>
      <c r="AV129" s="259" t="n"/>
      <c r="AW129" s="259" t="n"/>
      <c r="AX129" s="259" t="n"/>
      <c r="AY129" s="259" t="n"/>
      <c r="AZ129" s="259" t="n"/>
      <c r="BA129" s="259" t="n"/>
      <c r="BB129" s="259" t="n"/>
      <c r="BC129" s="259" t="n"/>
      <c r="BD129" s="259" t="n"/>
      <c r="BE129" s="259" t="n"/>
      <c r="BF129" s="259" t="n"/>
      <c r="BG129" s="259" t="n"/>
      <c r="BH129" s="259" t="n"/>
      <c r="BI129" s="259" t="n"/>
      <c r="BJ129" s="268" t="n"/>
      <c r="BK129" s="259" t="n"/>
      <c r="BL129" s="259" t="n"/>
      <c r="BM129" s="259" t="n"/>
      <c r="BN129" s="259" t="n"/>
      <c r="BO129" s="259" t="n"/>
      <c r="BP129" s="259" t="n"/>
      <c r="BQ129" s="259" t="n"/>
      <c r="BR129" s="259" t="n"/>
      <c r="BS129" s="259" t="n"/>
      <c r="BT129" s="259" t="n"/>
      <c r="BU129" s="259" t="n"/>
      <c r="BV129" s="260" t="n">
        <v>4.23</v>
      </c>
      <c r="BW129" s="259" t="n"/>
      <c r="BX129" s="259" t="n"/>
      <c r="BY129" s="259" t="n"/>
      <c r="BZ129" s="259" t="n"/>
      <c r="CA129" s="259" t="n"/>
      <c r="CB129" s="259" t="n"/>
      <c r="CC129" s="259" t="n"/>
      <c r="CD129" s="259" t="n"/>
      <c r="CE129" s="259" t="n"/>
      <c r="CF129" s="259" t="n"/>
      <c r="CG129" s="259" t="n"/>
      <c r="CH129" s="259" t="n"/>
      <c r="CI129" s="259" t="n"/>
      <c r="CJ129" s="259" t="n"/>
      <c r="CK129" s="259" t="n"/>
      <c r="CL129" s="259" t="n"/>
      <c r="CM129" s="259" t="n"/>
      <c r="CN129" s="259" t="n"/>
      <c r="CO129" s="259" t="n"/>
      <c r="CP129" s="259" t="n"/>
      <c r="CQ129" s="259" t="n"/>
      <c r="CR129" s="259" t="n"/>
      <c r="CS129" s="259" t="n"/>
      <c r="CT129" s="259" t="n"/>
      <c r="CU129" s="259" t="n"/>
      <c r="CV129" s="259" t="n"/>
      <c r="CW129" s="259" t="n"/>
      <c r="CX129" s="259" t="n"/>
      <c r="CY129" s="259" t="n"/>
      <c r="CZ129" s="259" t="n"/>
      <c r="DA129" s="259" t="n"/>
      <c r="DB129" s="259" t="n"/>
      <c r="DC129" s="259" t="n"/>
      <c r="DD129" s="259" t="n"/>
      <c r="DE129" s="259" t="n"/>
      <c r="DF129" s="259" t="n"/>
      <c r="DG129" s="259" t="n"/>
      <c r="DH129" s="268" t="n"/>
      <c r="DI129" s="259" t="n"/>
      <c r="DJ129" s="268" t="n"/>
      <c r="DK129" s="259" t="n"/>
      <c r="DL129" s="259" t="n"/>
      <c r="DM129" s="259" t="n"/>
      <c r="DN129" s="259" t="n"/>
      <c r="DO129" s="259" t="n"/>
      <c r="DP129" s="259" t="n"/>
      <c r="DQ129" s="259" t="n"/>
      <c r="DR129" s="259" t="n"/>
      <c r="DS129" s="259" t="n"/>
      <c r="DT129" s="259" t="n"/>
      <c r="DU129" s="259" t="n"/>
      <c r="DV129" s="259" t="n"/>
      <c r="DW129" s="259" t="n"/>
      <c r="DX129" s="259" t="n"/>
      <c r="DY129" s="259" t="n"/>
      <c r="DZ129" s="259" t="n"/>
      <c r="EA129" s="259" t="n"/>
      <c r="EB129" s="259" t="n"/>
      <c r="EC129" s="259" t="n"/>
      <c r="ED129" s="259" t="n"/>
      <c r="EE129" s="259" t="n"/>
      <c r="EF129" s="259" t="n"/>
      <c r="EG129" s="259" t="n"/>
      <c r="EH129" s="259" t="n"/>
      <c r="EI129" s="259" t="n"/>
      <c r="EJ129" s="259" t="n"/>
      <c r="EK129" s="259" t="n"/>
      <c r="EL129" s="259" t="n"/>
      <c r="EM129" s="259" t="n"/>
      <c r="EN129" s="259" t="n"/>
      <c r="EO129" s="259" t="n"/>
      <c r="EP129" s="259" t="n"/>
      <c r="EQ129" s="259" t="n"/>
      <c r="ER129" s="259" t="n"/>
      <c r="ES129" s="259" t="n"/>
      <c r="ET129" s="259" t="n"/>
      <c r="EU129" s="259" t="n"/>
      <c r="EV129" s="259" t="n"/>
      <c r="EW129" s="259" t="n"/>
      <c r="EX129" s="259" t="n"/>
      <c r="EY129" s="259" t="n"/>
      <c r="EZ129" s="259" t="n"/>
      <c r="FA129" s="259" t="n"/>
      <c r="FB129" s="259" t="n"/>
      <c r="FC129" s="259" t="n"/>
      <c r="FD129" s="259" t="n"/>
      <c r="FE129" s="259" t="n"/>
      <c r="FF129" s="259" t="n"/>
      <c r="FG129" s="259" t="n"/>
      <c r="FH129" s="259" t="n"/>
      <c r="FI129" s="259" t="n"/>
      <c r="FJ129" s="259" t="n"/>
      <c r="FK129" s="259" t="n"/>
      <c r="FL129" s="259" t="n"/>
      <c r="FM129" s="259" t="n"/>
      <c r="FN129" s="259" t="n"/>
      <c r="FO129" s="259" t="n"/>
      <c r="FP129" s="259" t="n"/>
      <c r="FQ129" s="259" t="n"/>
      <c r="FR129" s="259" t="n"/>
      <c r="FS129" s="259" t="n"/>
      <c r="FT129" s="259" t="n"/>
      <c r="FU129" s="259" t="n"/>
      <c r="FV129" s="259" t="n"/>
      <c r="FW129" s="259" t="n"/>
      <c r="FX129" s="259" t="n"/>
      <c r="FY129" s="259" t="n"/>
      <c r="FZ129" s="259" t="n"/>
      <c r="GA129" s="259" t="n"/>
      <c r="GB129" s="259" t="n"/>
      <c r="GC129" s="259" t="n"/>
      <c r="GD129" s="259" t="n"/>
      <c r="GE129" s="259" t="n"/>
      <c r="GF129" s="259" t="n"/>
      <c r="GG129" s="259" t="n"/>
      <c r="GH129" s="259" t="n"/>
      <c r="GI129" s="259" t="n"/>
      <c r="GJ129" s="261">
        <f>SUM(F129:GI129)</f>
        <v/>
      </c>
      <c r="GK129" s="262">
        <f>E129-GJ129</f>
        <v/>
      </c>
    </row>
    <row r="130" ht="18" customHeight="1">
      <c r="A130" s="137" t="n">
        <v>130</v>
      </c>
      <c r="B130" s="256" t="n">
        <v>44799</v>
      </c>
      <c r="C130" s="139" t="inlineStr">
        <is>
          <t>DIGIKEY-4500681156</t>
        </is>
      </c>
      <c r="D130" s="240" t="n">
        <v>44795</v>
      </c>
      <c r="E130" s="257" t="n">
        <v>161.89</v>
      </c>
      <c r="F130" s="258" t="n"/>
      <c r="G130" s="259" t="n"/>
      <c r="H130" s="259" t="n"/>
      <c r="I130" s="259" t="n"/>
      <c r="J130" s="258" t="n"/>
      <c r="K130" s="259" t="n"/>
      <c r="L130" s="259" t="n"/>
      <c r="M130" s="259" t="n"/>
      <c r="N130" s="259" t="n"/>
      <c r="O130" s="259" t="n"/>
      <c r="P130" s="259" t="n"/>
      <c r="Q130" s="259" t="n"/>
      <c r="R130" s="259" t="n"/>
      <c r="S130" s="259" t="n"/>
      <c r="T130" s="259" t="n"/>
      <c r="U130" s="259" t="n"/>
      <c r="V130" s="259" t="n"/>
      <c r="W130" s="259" t="n"/>
      <c r="X130" s="259" t="n"/>
      <c r="Y130" s="259" t="n"/>
      <c r="Z130" s="259" t="n"/>
      <c r="AA130" s="259" t="n"/>
      <c r="AB130" s="259" t="n"/>
      <c r="AC130" s="259" t="n"/>
      <c r="AD130" s="259" t="n"/>
      <c r="AE130" s="259" t="n"/>
      <c r="AF130" s="259" t="n"/>
      <c r="AG130" s="259" t="n"/>
      <c r="AH130" s="259" t="n"/>
      <c r="AI130" s="259" t="n"/>
      <c r="AJ130" s="259" t="n"/>
      <c r="AK130" s="259" t="n"/>
      <c r="AL130" s="259" t="n"/>
      <c r="AM130" s="259" t="n"/>
      <c r="AN130" s="259" t="n"/>
      <c r="AO130" s="259" t="n"/>
      <c r="AP130" s="259" t="n"/>
      <c r="AQ130" s="259" t="n"/>
      <c r="AR130" s="259" t="n"/>
      <c r="AS130" s="259" t="n"/>
      <c r="AT130" s="259" t="n"/>
      <c r="AU130" s="259" t="n"/>
      <c r="AV130" s="259" t="n"/>
      <c r="AW130" s="259" t="n"/>
      <c r="AX130" s="259" t="n"/>
      <c r="AY130" s="259" t="n"/>
      <c r="AZ130" s="259" t="n"/>
      <c r="BA130" s="259" t="n"/>
      <c r="BB130" s="259" t="n"/>
      <c r="BC130" s="259" t="n"/>
      <c r="BD130" s="259" t="n"/>
      <c r="BE130" s="259" t="n"/>
      <c r="BF130" s="259" t="n"/>
      <c r="BG130" s="259" t="n"/>
      <c r="BH130" s="259" t="n"/>
      <c r="BI130" s="259" t="n"/>
      <c r="BJ130" s="268" t="n"/>
      <c r="BK130" s="259" t="n"/>
      <c r="BL130" s="259" t="n"/>
      <c r="BM130" s="259" t="n"/>
      <c r="BN130" s="259" t="n"/>
      <c r="BO130" s="259" t="n"/>
      <c r="BP130" s="259" t="n"/>
      <c r="BQ130" s="259" t="n"/>
      <c r="BR130" s="259" t="n"/>
      <c r="BS130" s="259" t="n"/>
      <c r="BT130" s="259" t="n"/>
      <c r="BU130" s="259" t="n"/>
      <c r="BV130" s="259" t="n"/>
      <c r="BW130" s="259" t="n"/>
      <c r="BX130" s="259" t="n"/>
      <c r="BY130" s="259" t="n"/>
      <c r="BZ130" s="259" t="n"/>
      <c r="CA130" s="259" t="n"/>
      <c r="CB130" s="259" t="n"/>
      <c r="CC130" s="259" t="n"/>
      <c r="CD130" s="259" t="n"/>
      <c r="CE130" s="259" t="n"/>
      <c r="CF130" s="259" t="n"/>
      <c r="CG130" s="259" t="n"/>
      <c r="CH130" s="259" t="n"/>
      <c r="CI130" s="259" t="n"/>
      <c r="CJ130" s="259" t="n"/>
      <c r="CK130" s="259" t="n"/>
      <c r="CL130" s="259" t="n"/>
      <c r="CM130" s="259" t="n"/>
      <c r="CN130" s="259" t="n"/>
      <c r="CO130" s="259" t="n"/>
      <c r="CP130" s="259" t="n"/>
      <c r="CQ130" s="259" t="n"/>
      <c r="CR130" s="259" t="n"/>
      <c r="CS130" s="259" t="n"/>
      <c r="CT130" s="259" t="n"/>
      <c r="CU130" s="259" t="n"/>
      <c r="CV130" s="259" t="n"/>
      <c r="CW130" s="259" t="n"/>
      <c r="CX130" s="259" t="n"/>
      <c r="CY130" s="259" t="n"/>
      <c r="CZ130" s="259" t="n"/>
      <c r="DA130" s="259" t="n"/>
      <c r="DB130" s="259" t="n"/>
      <c r="DC130" s="259" t="n"/>
      <c r="DD130" s="259" t="n"/>
      <c r="DE130" s="259" t="n"/>
      <c r="DF130" s="259" t="n"/>
      <c r="DG130" s="259" t="n"/>
      <c r="DH130" s="268" t="n"/>
      <c r="DI130" s="259" t="n"/>
      <c r="DJ130" s="268" t="n"/>
      <c r="DK130" s="259" t="n"/>
      <c r="DL130" s="259" t="n"/>
      <c r="DM130" s="259" t="n"/>
      <c r="DN130" s="259" t="n"/>
      <c r="DO130" s="259" t="n"/>
      <c r="DP130" s="259" t="n"/>
      <c r="DQ130" s="259" t="n"/>
      <c r="DR130" s="259" t="n"/>
      <c r="DS130" s="259" t="n"/>
      <c r="DT130" s="259" t="n"/>
      <c r="DU130" s="259" t="n"/>
      <c r="DV130" s="259" t="n"/>
      <c r="DW130" s="259" t="n"/>
      <c r="DX130" s="260" t="n">
        <v>161.89</v>
      </c>
      <c r="DY130" s="259" t="n"/>
      <c r="DZ130" s="259" t="n"/>
      <c r="EA130" s="259" t="n"/>
      <c r="EB130" s="259" t="n"/>
      <c r="EC130" s="259" t="n"/>
      <c r="ED130" s="259" t="n"/>
      <c r="EE130" s="259" t="n"/>
      <c r="EF130" s="259" t="n"/>
      <c r="EG130" s="259" t="n"/>
      <c r="EH130" s="259" t="n"/>
      <c r="EI130" s="259" t="n"/>
      <c r="EJ130" s="259" t="n"/>
      <c r="EK130" s="259" t="n"/>
      <c r="EL130" s="259" t="n"/>
      <c r="EM130" s="259" t="n"/>
      <c r="EN130" s="259" t="n"/>
      <c r="EO130" s="259" t="n"/>
      <c r="EP130" s="259" t="n"/>
      <c r="EQ130" s="259" t="n"/>
      <c r="ER130" s="259" t="n"/>
      <c r="ES130" s="259" t="n"/>
      <c r="ET130" s="259" t="n"/>
      <c r="EU130" s="259" t="n"/>
      <c r="EV130" s="259" t="n"/>
      <c r="EW130" s="259" t="n"/>
      <c r="EX130" s="259" t="n"/>
      <c r="EY130" s="259" t="n"/>
      <c r="EZ130" s="259" t="n"/>
      <c r="FA130" s="259" t="n"/>
      <c r="FB130" s="259" t="n"/>
      <c r="FC130" s="259" t="n"/>
      <c r="FD130" s="259" t="n"/>
      <c r="FE130" s="259" t="n"/>
      <c r="FF130" s="259" t="n"/>
      <c r="FG130" s="259" t="n"/>
      <c r="FH130" s="259" t="n"/>
      <c r="FI130" s="259" t="n"/>
      <c r="FJ130" s="259" t="n"/>
      <c r="FK130" s="259" t="n"/>
      <c r="FL130" s="259" t="n"/>
      <c r="FM130" s="259" t="n"/>
      <c r="FN130" s="259" t="n"/>
      <c r="FO130" s="259" t="n"/>
      <c r="FP130" s="259" t="n"/>
      <c r="FQ130" s="259" t="n"/>
      <c r="FR130" s="259" t="n"/>
      <c r="FS130" s="259" t="n"/>
      <c r="FT130" s="259" t="n"/>
      <c r="FU130" s="259" t="n"/>
      <c r="FV130" s="259" t="n"/>
      <c r="FW130" s="259" t="n"/>
      <c r="FX130" s="259" t="n"/>
      <c r="FY130" s="259" t="n"/>
      <c r="FZ130" s="259" t="n"/>
      <c r="GA130" s="259" t="n"/>
      <c r="GB130" s="259" t="n"/>
      <c r="GC130" s="259" t="n"/>
      <c r="GD130" s="259" t="n"/>
      <c r="GE130" s="259" t="n"/>
      <c r="GF130" s="259" t="n"/>
      <c r="GG130" s="259" t="n"/>
      <c r="GH130" s="259" t="n"/>
      <c r="GI130" s="259" t="n"/>
      <c r="GJ130" s="261">
        <f>SUM(F130:GI130)</f>
        <v/>
      </c>
      <c r="GK130" s="262">
        <f>E130-GJ130</f>
        <v/>
      </c>
    </row>
    <row r="131" ht="18" customHeight="1">
      <c r="A131" s="137" t="n">
        <v>131</v>
      </c>
      <c r="B131" s="256" t="n">
        <v>44803</v>
      </c>
      <c r="C131" s="139" t="inlineStr">
        <is>
          <t>VERICAL 4500679794</t>
        </is>
      </c>
      <c r="D131" s="240" t="n">
        <v>44783</v>
      </c>
      <c r="E131" s="257" t="n">
        <v>36.52</v>
      </c>
      <c r="F131" s="258" t="n"/>
      <c r="G131" s="259" t="n"/>
      <c r="H131" s="259" t="n"/>
      <c r="I131" s="259" t="n"/>
      <c r="J131" s="258" t="n"/>
      <c r="K131" s="259" t="n"/>
      <c r="L131" s="259" t="n"/>
      <c r="M131" s="259" t="n"/>
      <c r="N131" s="259" t="n"/>
      <c r="O131" s="259" t="n"/>
      <c r="P131" s="259" t="n"/>
      <c r="Q131" s="259" t="n"/>
      <c r="R131" s="259" t="n"/>
      <c r="S131" s="259" t="n"/>
      <c r="T131" s="259" t="n"/>
      <c r="U131" s="259" t="n"/>
      <c r="V131" s="259" t="n"/>
      <c r="W131" s="259" t="n"/>
      <c r="X131" s="259" t="n"/>
      <c r="Y131" s="259" t="n"/>
      <c r="Z131" s="259" t="n"/>
      <c r="AA131" s="259" t="n"/>
      <c r="AB131" s="259" t="n"/>
      <c r="AC131" s="259" t="n"/>
      <c r="AD131" s="259" t="n"/>
      <c r="AE131" s="259" t="n"/>
      <c r="AF131" s="259" t="n"/>
      <c r="AG131" s="259" t="n"/>
      <c r="AH131" s="259" t="n"/>
      <c r="AI131" s="259" t="n"/>
      <c r="AJ131" s="259" t="n"/>
      <c r="AK131" s="259" t="n"/>
      <c r="AL131" s="259" t="n"/>
      <c r="AM131" s="259" t="n"/>
      <c r="AN131" s="259" t="n"/>
      <c r="AO131" s="259" t="n"/>
      <c r="AP131" s="259" t="n"/>
      <c r="AQ131" s="259" t="n"/>
      <c r="AR131" s="259" t="n"/>
      <c r="AS131" s="259" t="n"/>
      <c r="AT131" s="259" t="n"/>
      <c r="AU131" s="259" t="n"/>
      <c r="AV131" s="259" t="n"/>
      <c r="AW131" s="259" t="n"/>
      <c r="AX131" s="259" t="n"/>
      <c r="AY131" s="259" t="n"/>
      <c r="AZ131" s="259" t="n"/>
      <c r="BA131" s="259" t="n"/>
      <c r="BB131" s="259" t="n"/>
      <c r="BC131" s="259" t="n"/>
      <c r="BD131" s="259" t="n"/>
      <c r="BE131" s="259" t="n"/>
      <c r="BF131" s="259" t="n"/>
      <c r="BG131" s="259" t="n"/>
      <c r="BH131" s="259" t="n"/>
      <c r="BI131" s="259" t="n"/>
      <c r="BJ131" s="268" t="n"/>
      <c r="BK131" s="259" t="n"/>
      <c r="BL131" s="259" t="n"/>
      <c r="BM131" s="259" t="n"/>
      <c r="BN131" s="259" t="n"/>
      <c r="BO131" s="259" t="n"/>
      <c r="BP131" s="259" t="n"/>
      <c r="BQ131" s="259" t="n"/>
      <c r="BR131" s="259" t="n"/>
      <c r="BS131" s="259" t="n"/>
      <c r="BT131" s="259" t="n"/>
      <c r="BU131" s="259" t="n"/>
      <c r="BV131" s="259" t="n"/>
      <c r="BW131" s="259" t="n"/>
      <c r="BX131" s="259" t="n"/>
      <c r="BY131" s="259" t="n"/>
      <c r="BZ131" s="259" t="n"/>
      <c r="CA131" s="259" t="n"/>
      <c r="CB131" s="259" t="n"/>
      <c r="CC131" s="259" t="n"/>
      <c r="CD131" s="259" t="n"/>
      <c r="CE131" s="259" t="n"/>
      <c r="CF131" s="259" t="n"/>
      <c r="CG131" s="259" t="n"/>
      <c r="CH131" s="259" t="n"/>
      <c r="CI131" s="259" t="n"/>
      <c r="CJ131" s="259" t="n"/>
      <c r="CK131" s="259" t="n"/>
      <c r="CL131" s="259" t="n"/>
      <c r="CM131" s="259" t="n"/>
      <c r="CN131" s="259" t="n"/>
      <c r="CO131" s="259" t="n"/>
      <c r="CP131" s="259" t="n"/>
      <c r="CQ131" s="259" t="n"/>
      <c r="CR131" s="259" t="n"/>
      <c r="CS131" s="259" t="n"/>
      <c r="CT131" s="259" t="n"/>
      <c r="CU131" s="259" t="n"/>
      <c r="CV131" s="259" t="n"/>
      <c r="CW131" s="259" t="n"/>
      <c r="CX131" s="259" t="n"/>
      <c r="CY131" s="259" t="n"/>
      <c r="CZ131" s="259" t="n"/>
      <c r="DA131" s="259" t="n"/>
      <c r="DB131" s="259" t="n"/>
      <c r="DC131" s="259" t="n"/>
      <c r="DD131" s="259" t="n"/>
      <c r="DE131" s="259" t="n"/>
      <c r="DF131" s="259" t="n"/>
      <c r="DG131" s="259" t="n"/>
      <c r="DH131" s="268" t="n"/>
      <c r="DI131" s="259" t="n"/>
      <c r="DJ131" s="268" t="n"/>
      <c r="DK131" s="259" t="n"/>
      <c r="DL131" s="259" t="n"/>
      <c r="DM131" s="259" t="n"/>
      <c r="DN131" s="259" t="n"/>
      <c r="DO131" s="259" t="n"/>
      <c r="DP131" s="259" t="n"/>
      <c r="DQ131" s="259" t="n"/>
      <c r="DR131" s="259" t="n"/>
      <c r="DS131" s="259" t="n"/>
      <c r="DT131" s="259" t="n"/>
      <c r="DU131" s="259" t="n"/>
      <c r="DV131" s="259" t="n"/>
      <c r="DW131" s="259" t="n"/>
      <c r="DX131" s="259" t="n"/>
      <c r="DY131" s="259" t="n"/>
      <c r="DZ131" s="260" t="n">
        <v>36.52</v>
      </c>
      <c r="EA131" s="259" t="n"/>
      <c r="EB131" s="259" t="n"/>
      <c r="EC131" s="259" t="n"/>
      <c r="ED131" s="259" t="n"/>
      <c r="EE131" s="259" t="n"/>
      <c r="EF131" s="259" t="n"/>
      <c r="EG131" s="259" t="n"/>
      <c r="EH131" s="259" t="n"/>
      <c r="EI131" s="259" t="n"/>
      <c r="EJ131" s="259" t="n"/>
      <c r="EK131" s="259" t="n"/>
      <c r="EL131" s="259" t="n"/>
      <c r="EM131" s="259" t="n"/>
      <c r="EN131" s="259" t="n"/>
      <c r="EO131" s="259" t="n"/>
      <c r="EP131" s="259" t="n"/>
      <c r="EQ131" s="259" t="n"/>
      <c r="ER131" s="259" t="n"/>
      <c r="ES131" s="259" t="n"/>
      <c r="ET131" s="259" t="n"/>
      <c r="EU131" s="259" t="n"/>
      <c r="EV131" s="259" t="n"/>
      <c r="EW131" s="259" t="n"/>
      <c r="EX131" s="259" t="n"/>
      <c r="EY131" s="259" t="n"/>
      <c r="EZ131" s="259" t="n"/>
      <c r="FA131" s="259" t="n"/>
      <c r="FB131" s="259" t="n"/>
      <c r="FC131" s="259" t="n"/>
      <c r="FD131" s="259" t="n"/>
      <c r="FE131" s="259" t="n"/>
      <c r="FF131" s="259" t="n"/>
      <c r="FG131" s="259" t="n"/>
      <c r="FH131" s="259" t="n"/>
      <c r="FI131" s="259" t="n"/>
      <c r="FJ131" s="259" t="n"/>
      <c r="FK131" s="259" t="n"/>
      <c r="FL131" s="259" t="n"/>
      <c r="FM131" s="259" t="n"/>
      <c r="FN131" s="259" t="n"/>
      <c r="FO131" s="259" t="n"/>
      <c r="FP131" s="259" t="n"/>
      <c r="FQ131" s="259" t="n"/>
      <c r="FR131" s="259" t="n"/>
      <c r="FS131" s="259" t="n"/>
      <c r="FT131" s="259" t="n"/>
      <c r="FU131" s="259" t="n"/>
      <c r="FV131" s="259" t="n"/>
      <c r="FW131" s="259" t="n"/>
      <c r="FX131" s="259" t="n"/>
      <c r="FY131" s="259" t="n"/>
      <c r="FZ131" s="259" t="n"/>
      <c r="GA131" s="259" t="n"/>
      <c r="GB131" s="259" t="n"/>
      <c r="GC131" s="259" t="n"/>
      <c r="GD131" s="259" t="n"/>
      <c r="GE131" s="259" t="n"/>
      <c r="GF131" s="259" t="n"/>
      <c r="GG131" s="259" t="n"/>
      <c r="GH131" s="259" t="n"/>
      <c r="GI131" s="259" t="n"/>
      <c r="GJ131" s="261">
        <f>SUM(F131:GI131)</f>
        <v/>
      </c>
      <c r="GK131" s="262">
        <f>E131-GJ131</f>
        <v/>
      </c>
    </row>
    <row r="132" ht="18" customHeight="1">
      <c r="A132" s="137" t="n">
        <v>132</v>
      </c>
      <c r="B132" s="256" t="n">
        <v>44803</v>
      </c>
      <c r="C132" s="139" t="inlineStr">
        <is>
          <t>MOLEX 4500641624</t>
        </is>
      </c>
      <c r="D132" s="240" t="n">
        <v>44726</v>
      </c>
      <c r="E132" s="257" t="n">
        <v>2503.68</v>
      </c>
      <c r="F132" s="258" t="n"/>
      <c r="G132" s="259" t="n"/>
      <c r="H132" s="259" t="n"/>
      <c r="I132" s="259" t="n"/>
      <c r="J132" s="258" t="n"/>
      <c r="K132" s="259" t="n"/>
      <c r="L132" s="259" t="n"/>
      <c r="M132" s="259" t="n"/>
      <c r="N132" s="259" t="n"/>
      <c r="O132" s="259" t="n"/>
      <c r="P132" s="259" t="n"/>
      <c r="Q132" s="259" t="n"/>
      <c r="R132" s="259" t="n"/>
      <c r="S132" s="259" t="n"/>
      <c r="T132" s="259" t="n"/>
      <c r="U132" s="259" t="n"/>
      <c r="V132" s="259" t="n"/>
      <c r="W132" s="259" t="n"/>
      <c r="X132" s="259" t="n"/>
      <c r="Y132" s="259" t="n"/>
      <c r="Z132" s="259" t="n"/>
      <c r="AA132" s="259" t="n"/>
      <c r="AB132" s="259" t="n"/>
      <c r="AC132" s="259" t="n"/>
      <c r="AD132" s="259" t="n"/>
      <c r="AE132" s="259" t="n"/>
      <c r="AF132" s="259" t="n"/>
      <c r="AG132" s="259" t="n"/>
      <c r="AH132" s="259" t="n"/>
      <c r="AI132" s="259" t="n"/>
      <c r="AJ132" s="259" t="n"/>
      <c r="AK132" s="259" t="n"/>
      <c r="AL132" s="259" t="n"/>
      <c r="AM132" s="259" t="n"/>
      <c r="AN132" s="259" t="n"/>
      <c r="AO132" s="259" t="n"/>
      <c r="AP132" s="259" t="n"/>
      <c r="AQ132" s="259" t="n"/>
      <c r="AR132" s="259" t="n"/>
      <c r="AS132" s="259" t="n"/>
      <c r="AT132" s="259" t="n"/>
      <c r="AU132" s="259" t="n"/>
      <c r="AV132" s="259" t="n"/>
      <c r="AW132" s="259" t="n"/>
      <c r="AX132" s="259" t="n"/>
      <c r="AY132" s="259" t="n"/>
      <c r="AZ132" s="259" t="n"/>
      <c r="BA132" s="259" t="n"/>
      <c r="BB132" s="259" t="n"/>
      <c r="BC132" s="259" t="n"/>
      <c r="BD132" s="259" t="n"/>
      <c r="BE132" s="259" t="n"/>
      <c r="BF132" s="259" t="n"/>
      <c r="BG132" s="259" t="n"/>
      <c r="BH132" s="259" t="n"/>
      <c r="BI132" s="259" t="n"/>
      <c r="BJ132" s="268" t="n"/>
      <c r="BK132" s="259" t="n"/>
      <c r="BL132" s="259" t="n"/>
      <c r="BM132" s="259" t="n"/>
      <c r="BN132" s="259" t="n"/>
      <c r="BO132" s="259" t="n"/>
      <c r="BP132" s="259" t="n"/>
      <c r="BQ132" s="259" t="n"/>
      <c r="BR132" s="259" t="n"/>
      <c r="BS132" s="259" t="n"/>
      <c r="BT132" s="259" t="n"/>
      <c r="BU132" s="259" t="n"/>
      <c r="BV132" s="259" t="n"/>
      <c r="BW132" s="259" t="n"/>
      <c r="BX132" s="259" t="n"/>
      <c r="BY132" s="259" t="n"/>
      <c r="BZ132" s="259" t="n"/>
      <c r="CA132" s="259" t="n"/>
      <c r="CB132" s="259" t="n"/>
      <c r="CC132" s="259" t="n"/>
      <c r="CD132" s="259" t="n"/>
      <c r="CE132" s="259" t="n"/>
      <c r="CF132" s="259" t="n"/>
      <c r="CG132" s="259" t="n"/>
      <c r="CH132" s="259" t="n"/>
      <c r="CI132" s="259" t="n"/>
      <c r="CJ132" s="259" t="n"/>
      <c r="CK132" s="259" t="n"/>
      <c r="CL132" s="259" t="n"/>
      <c r="CM132" s="259" t="n"/>
      <c r="CN132" s="259" t="n"/>
      <c r="CO132" s="259" t="n"/>
      <c r="CP132" s="259" t="n"/>
      <c r="CQ132" s="259" t="n"/>
      <c r="CR132" s="259" t="n"/>
      <c r="CS132" s="259" t="n"/>
      <c r="CT132" s="259" t="n"/>
      <c r="CU132" s="259" t="n"/>
      <c r="CV132" s="259" t="n"/>
      <c r="CW132" s="259" t="n"/>
      <c r="CX132" s="259" t="n"/>
      <c r="CY132" s="259" t="n"/>
      <c r="CZ132" s="259" t="n"/>
      <c r="DA132" s="259" t="n"/>
      <c r="DB132" s="259" t="n"/>
      <c r="DC132" s="259" t="n"/>
      <c r="DD132" s="259" t="n"/>
      <c r="DE132" s="259" t="n"/>
      <c r="DF132" s="260" t="n">
        <v>2503.68</v>
      </c>
      <c r="DG132" s="259" t="n"/>
      <c r="DH132" s="268" t="n"/>
      <c r="DI132" s="259" t="n"/>
      <c r="DJ132" s="268" t="n"/>
      <c r="DK132" s="259" t="n"/>
      <c r="DL132" s="259" t="n"/>
      <c r="DM132" s="259" t="n"/>
      <c r="DN132" s="259" t="n"/>
      <c r="DO132" s="259" t="n"/>
      <c r="DP132" s="259" t="n"/>
      <c r="DQ132" s="259" t="n"/>
      <c r="DR132" s="259" t="n"/>
      <c r="DS132" s="259" t="n"/>
      <c r="DT132" s="259" t="n"/>
      <c r="DU132" s="259" t="n"/>
      <c r="DV132" s="259" t="n"/>
      <c r="DW132" s="259" t="n"/>
      <c r="DX132" s="259" t="n"/>
      <c r="DY132" s="259" t="n"/>
      <c r="DZ132" s="259" t="n"/>
      <c r="EA132" s="259" t="n"/>
      <c r="EB132" s="259" t="n"/>
      <c r="EC132" s="259" t="n"/>
      <c r="ED132" s="259" t="n"/>
      <c r="EE132" s="259" t="n"/>
      <c r="EF132" s="259" t="n"/>
      <c r="EG132" s="259" t="n"/>
      <c r="EH132" s="259" t="n"/>
      <c r="EI132" s="259" t="n"/>
      <c r="EJ132" s="259" t="n"/>
      <c r="EK132" s="259" t="n"/>
      <c r="EL132" s="259" t="n"/>
      <c r="EM132" s="259" t="n"/>
      <c r="EN132" s="259" t="n"/>
      <c r="EO132" s="259" t="n"/>
      <c r="EP132" s="259" t="n"/>
      <c r="EQ132" s="259" t="n"/>
      <c r="ER132" s="259" t="n"/>
      <c r="ES132" s="259" t="n"/>
      <c r="ET132" s="259" t="n"/>
      <c r="EU132" s="259" t="n"/>
      <c r="EV132" s="259" t="n"/>
      <c r="EW132" s="259" t="n"/>
      <c r="EX132" s="259" t="n"/>
      <c r="EY132" s="259" t="n"/>
      <c r="EZ132" s="259" t="n"/>
      <c r="FA132" s="259" t="n"/>
      <c r="FB132" s="259" t="n"/>
      <c r="FC132" s="259" t="n"/>
      <c r="FD132" s="259" t="n"/>
      <c r="FE132" s="259" t="n"/>
      <c r="FF132" s="259" t="n"/>
      <c r="FG132" s="259" t="n"/>
      <c r="FH132" s="259" t="n"/>
      <c r="FI132" s="259" t="n"/>
      <c r="FJ132" s="259" t="n"/>
      <c r="FK132" s="259" t="n"/>
      <c r="FL132" s="259" t="n"/>
      <c r="FM132" s="259" t="n"/>
      <c r="FN132" s="259" t="n"/>
      <c r="FO132" s="259" t="n"/>
      <c r="FP132" s="259" t="n"/>
      <c r="FQ132" s="259" t="n"/>
      <c r="FR132" s="259" t="n"/>
      <c r="FS132" s="259" t="n"/>
      <c r="FT132" s="259" t="n"/>
      <c r="FU132" s="259" t="n"/>
      <c r="FV132" s="259" t="n"/>
      <c r="FW132" s="259" t="n"/>
      <c r="FX132" s="259" t="n"/>
      <c r="FY132" s="259" t="n"/>
      <c r="FZ132" s="259" t="n"/>
      <c r="GA132" s="259" t="n"/>
      <c r="GB132" s="259" t="n"/>
      <c r="GC132" s="259" t="n"/>
      <c r="GD132" s="259" t="n"/>
      <c r="GE132" s="259" t="n"/>
      <c r="GF132" s="259" t="n"/>
      <c r="GG132" s="259" t="n"/>
      <c r="GH132" s="259" t="n"/>
      <c r="GI132" s="259" t="n"/>
      <c r="GJ132" s="261">
        <f>SUM(F132:GI132)</f>
        <v/>
      </c>
      <c r="GK132" s="262">
        <f>E132-GJ132</f>
        <v/>
      </c>
    </row>
    <row r="133" ht="18" customHeight="1">
      <c r="A133" s="137" t="n">
        <v>133</v>
      </c>
      <c r="B133" s="256" t="n">
        <v>44803</v>
      </c>
      <c r="C133" s="139" t="inlineStr">
        <is>
          <t>AVNET 9113092328</t>
        </is>
      </c>
      <c r="D133" s="240" t="n">
        <v>44796</v>
      </c>
      <c r="E133" s="257" t="n">
        <v>9.99</v>
      </c>
      <c r="F133" s="258" t="n"/>
      <c r="G133" s="259" t="n"/>
      <c r="H133" s="259" t="n"/>
      <c r="I133" s="259" t="n"/>
      <c r="J133" s="258" t="n"/>
      <c r="K133" s="259" t="n"/>
      <c r="L133" s="259" t="n"/>
      <c r="M133" s="259" t="n"/>
      <c r="N133" s="259" t="n"/>
      <c r="O133" s="259" t="n"/>
      <c r="P133" s="259" t="n"/>
      <c r="Q133" s="259" t="n"/>
      <c r="R133" s="259" t="n"/>
      <c r="S133" s="259" t="n"/>
      <c r="T133" s="259" t="n"/>
      <c r="U133" s="259" t="n"/>
      <c r="V133" s="259" t="n"/>
      <c r="W133" s="259" t="n"/>
      <c r="X133" s="259" t="n"/>
      <c r="Y133" s="259" t="n"/>
      <c r="Z133" s="259" t="n"/>
      <c r="AA133" s="259" t="n"/>
      <c r="AB133" s="259" t="n"/>
      <c r="AC133" s="259" t="n"/>
      <c r="AD133" s="259" t="n"/>
      <c r="AE133" s="259" t="n"/>
      <c r="AF133" s="259" t="n"/>
      <c r="AG133" s="259" t="n"/>
      <c r="AH133" s="259" t="n"/>
      <c r="AI133" s="259" t="n"/>
      <c r="AJ133" s="259" t="n"/>
      <c r="AK133" s="259" t="n"/>
      <c r="AL133" s="259" t="n"/>
      <c r="AM133" s="259" t="n"/>
      <c r="AN133" s="259" t="n"/>
      <c r="AO133" s="259" t="n"/>
      <c r="AP133" s="259" t="n"/>
      <c r="AQ133" s="259" t="n"/>
      <c r="AR133" s="259" t="n"/>
      <c r="AS133" s="259" t="n"/>
      <c r="AT133" s="259" t="n"/>
      <c r="AU133" s="259" t="n"/>
      <c r="AV133" s="259" t="n"/>
      <c r="AW133" s="259" t="n"/>
      <c r="AX133" s="259" t="n"/>
      <c r="AY133" s="259" t="n"/>
      <c r="AZ133" s="259" t="n"/>
      <c r="BA133" s="259" t="n"/>
      <c r="BB133" s="259" t="n"/>
      <c r="BC133" s="259" t="n"/>
      <c r="BD133" s="259" t="n"/>
      <c r="BE133" s="259" t="n"/>
      <c r="BF133" s="259" t="n"/>
      <c r="BG133" s="259" t="n"/>
      <c r="BH133" s="259" t="n"/>
      <c r="BI133" s="259" t="n"/>
      <c r="BJ133" s="268" t="n"/>
      <c r="BK133" s="259" t="n"/>
      <c r="BL133" s="259" t="n"/>
      <c r="BM133" s="259" t="n"/>
      <c r="BN133" s="259" t="n"/>
      <c r="BO133" s="259" t="n"/>
      <c r="BP133" s="259" t="n"/>
      <c r="BQ133" s="259" t="n"/>
      <c r="BR133" s="259" t="n"/>
      <c r="BS133" s="259" t="n"/>
      <c r="BT133" s="259" t="n"/>
      <c r="BU133" s="259" t="n"/>
      <c r="BV133" s="259" t="n"/>
      <c r="BW133" s="259" t="n"/>
      <c r="BX133" s="259" t="n"/>
      <c r="BY133" s="259" t="n"/>
      <c r="BZ133" s="259" t="n"/>
      <c r="CA133" s="259" t="n"/>
      <c r="CB133" s="259" t="n"/>
      <c r="CC133" s="259" t="n"/>
      <c r="CD133" s="259" t="n"/>
      <c r="CE133" s="259" t="n"/>
      <c r="CF133" s="259" t="n"/>
      <c r="CG133" s="259" t="n"/>
      <c r="CH133" s="259" t="n"/>
      <c r="CI133" s="259" t="n"/>
      <c r="CJ133" s="259" t="n"/>
      <c r="CK133" s="259" t="n"/>
      <c r="CL133" s="259" t="n"/>
      <c r="CM133" s="259" t="n"/>
      <c r="CN133" s="259" t="n"/>
      <c r="CO133" s="259" t="n"/>
      <c r="CP133" s="259" t="n"/>
      <c r="CQ133" s="259" t="n"/>
      <c r="CR133" s="259" t="n"/>
      <c r="CS133" s="259" t="n"/>
      <c r="CT133" s="259" t="n"/>
      <c r="CU133" s="259" t="n"/>
      <c r="CV133" s="259" t="n"/>
      <c r="CW133" s="259" t="n"/>
      <c r="CX133" s="259" t="n"/>
      <c r="CY133" s="259" t="n"/>
      <c r="CZ133" s="259" t="n"/>
      <c r="DA133" s="259" t="n"/>
      <c r="DB133" s="259" t="n"/>
      <c r="DC133" s="259" t="n"/>
      <c r="DD133" s="259" t="n"/>
      <c r="DE133" s="259" t="n"/>
      <c r="DF133" s="259" t="n"/>
      <c r="DG133" s="259" t="n"/>
      <c r="DH133" s="272" t="n">
        <v>9.99</v>
      </c>
      <c r="DI133" s="259" t="n"/>
      <c r="DJ133" s="268" t="n"/>
      <c r="DK133" s="259" t="n"/>
      <c r="DL133" s="259" t="n"/>
      <c r="DM133" s="259" t="n"/>
      <c r="DN133" s="259" t="n"/>
      <c r="DO133" s="259" t="n"/>
      <c r="DP133" s="259" t="n"/>
      <c r="DQ133" s="259" t="n"/>
      <c r="DR133" s="259" t="n"/>
      <c r="DS133" s="259" t="n"/>
      <c r="DT133" s="259" t="n"/>
      <c r="DU133" s="259" t="n"/>
      <c r="DV133" s="259" t="n"/>
      <c r="DW133" s="259" t="n"/>
      <c r="DX133" s="259" t="n"/>
      <c r="DY133" s="259" t="n"/>
      <c r="DZ133" s="259" t="n"/>
      <c r="EA133" s="259" t="n"/>
      <c r="EB133" s="259" t="n"/>
      <c r="EC133" s="259" t="n"/>
      <c r="ED133" s="259" t="n"/>
      <c r="EE133" s="259" t="n"/>
      <c r="EF133" s="259" t="n"/>
      <c r="EG133" s="259" t="n"/>
      <c r="EH133" s="259" t="n"/>
      <c r="EI133" s="259" t="n"/>
      <c r="EJ133" s="259" t="n"/>
      <c r="EK133" s="259" t="n"/>
      <c r="EL133" s="259" t="n"/>
      <c r="EM133" s="259" t="n"/>
      <c r="EN133" s="259" t="n"/>
      <c r="EO133" s="259" t="n"/>
      <c r="EP133" s="259" t="n"/>
      <c r="EQ133" s="259" t="n"/>
      <c r="ER133" s="259" t="n"/>
      <c r="ES133" s="259" t="n"/>
      <c r="ET133" s="259" t="n"/>
      <c r="EU133" s="259" t="n"/>
      <c r="EV133" s="259" t="n"/>
      <c r="EW133" s="259" t="n"/>
      <c r="EX133" s="259" t="n"/>
      <c r="EY133" s="259" t="n"/>
      <c r="EZ133" s="259" t="n"/>
      <c r="FA133" s="259" t="n"/>
      <c r="FB133" s="259" t="n"/>
      <c r="FC133" s="259" t="n"/>
      <c r="FD133" s="259" t="n"/>
      <c r="FE133" s="259" t="n"/>
      <c r="FF133" s="259" t="n"/>
      <c r="FG133" s="259" t="n"/>
      <c r="FH133" s="259" t="n"/>
      <c r="FI133" s="259" t="n"/>
      <c r="FJ133" s="259" t="n"/>
      <c r="FK133" s="259" t="n"/>
      <c r="FL133" s="259" t="n"/>
      <c r="FM133" s="259" t="n"/>
      <c r="FN133" s="259" t="n"/>
      <c r="FO133" s="259" t="n"/>
      <c r="FP133" s="259" t="n"/>
      <c r="FQ133" s="259" t="n"/>
      <c r="FR133" s="259" t="n"/>
      <c r="FS133" s="259" t="n"/>
      <c r="FT133" s="259" t="n"/>
      <c r="FU133" s="259" t="n"/>
      <c r="FV133" s="259" t="n"/>
      <c r="FW133" s="259" t="n"/>
      <c r="FX133" s="259" t="n"/>
      <c r="FY133" s="259" t="n"/>
      <c r="FZ133" s="259" t="n"/>
      <c r="GA133" s="259" t="n"/>
      <c r="GB133" s="259" t="n"/>
      <c r="GC133" s="259" t="n"/>
      <c r="GD133" s="259" t="n"/>
      <c r="GE133" s="259" t="n"/>
      <c r="GF133" s="259" t="n"/>
      <c r="GG133" s="259" t="n"/>
      <c r="GH133" s="259" t="n"/>
      <c r="GI133" s="259" t="n"/>
      <c r="GJ133" s="261">
        <f>SUM(F133:GI133)</f>
        <v/>
      </c>
      <c r="GK133" s="262">
        <f>E133-GJ133</f>
        <v/>
      </c>
    </row>
    <row r="134" ht="18" customHeight="1">
      <c r="A134" s="137" t="n">
        <v>134</v>
      </c>
      <c r="B134" s="256" t="n">
        <v>44805</v>
      </c>
      <c r="C134" s="139" t="inlineStr">
        <is>
          <t>TTI 352752401</t>
        </is>
      </c>
      <c r="D134" s="240" t="n">
        <v>44777</v>
      </c>
      <c r="E134" s="257" t="n">
        <v>36.92</v>
      </c>
      <c r="F134" s="258" t="n"/>
      <c r="G134" s="259" t="n"/>
      <c r="H134" s="259" t="n"/>
      <c r="I134" s="259" t="n"/>
      <c r="J134" s="258" t="n"/>
      <c r="K134" s="259" t="n"/>
      <c r="L134" s="259" t="n"/>
      <c r="M134" s="259" t="n"/>
      <c r="N134" s="259" t="n"/>
      <c r="O134" s="259" t="n"/>
      <c r="P134" s="259" t="n"/>
      <c r="Q134" s="259" t="n"/>
      <c r="R134" s="259" t="n"/>
      <c r="S134" s="259" t="n"/>
      <c r="T134" s="259" t="n"/>
      <c r="U134" s="259" t="n"/>
      <c r="V134" s="259" t="n"/>
      <c r="W134" s="259" t="n"/>
      <c r="X134" s="259" t="n"/>
      <c r="Y134" s="259" t="n"/>
      <c r="Z134" s="259" t="n"/>
      <c r="AA134" s="259" t="n"/>
      <c r="AB134" s="259" t="n"/>
      <c r="AC134" s="259" t="n"/>
      <c r="AD134" s="259" t="n"/>
      <c r="AE134" s="259" t="n"/>
      <c r="AF134" s="259" t="n"/>
      <c r="AG134" s="259" t="n"/>
      <c r="AH134" s="259" t="n"/>
      <c r="AI134" s="259" t="n"/>
      <c r="AJ134" s="259" t="n"/>
      <c r="AK134" s="259" t="n"/>
      <c r="AL134" s="259" t="n"/>
      <c r="AM134" s="259" t="n"/>
      <c r="AN134" s="259" t="n"/>
      <c r="AO134" s="259" t="n"/>
      <c r="AP134" s="259" t="n"/>
      <c r="AQ134" s="259" t="n"/>
      <c r="AR134" s="259" t="n"/>
      <c r="AS134" s="259" t="n"/>
      <c r="AT134" s="259" t="n"/>
      <c r="AU134" s="259" t="n"/>
      <c r="AV134" s="259" t="n"/>
      <c r="AW134" s="259" t="n"/>
      <c r="AX134" s="259" t="n"/>
      <c r="AY134" s="259" t="n"/>
      <c r="AZ134" s="259" t="n"/>
      <c r="BA134" s="259" t="n"/>
      <c r="BB134" s="259" t="n"/>
      <c r="BC134" s="259" t="n"/>
      <c r="BD134" s="259" t="n"/>
      <c r="BE134" s="259" t="n"/>
      <c r="BF134" s="259" t="n"/>
      <c r="BG134" s="259" t="n"/>
      <c r="BH134" s="259" t="n"/>
      <c r="BI134" s="259" t="n"/>
      <c r="BJ134" s="268" t="n">
        <v>36.92</v>
      </c>
      <c r="BK134" s="259" t="n"/>
      <c r="BL134" s="259" t="n"/>
      <c r="BM134" s="259" t="n"/>
      <c r="BN134" s="259" t="n"/>
      <c r="BO134" s="259" t="n"/>
      <c r="BP134" s="259" t="n"/>
      <c r="BQ134" s="259" t="n"/>
      <c r="BR134" s="259" t="n"/>
      <c r="BS134" s="259" t="n"/>
      <c r="BT134" s="259" t="n"/>
      <c r="BU134" s="259" t="n"/>
      <c r="BV134" s="259" t="n"/>
      <c r="BW134" s="259" t="n"/>
      <c r="BX134" s="259" t="n"/>
      <c r="BY134" s="259" t="n"/>
      <c r="BZ134" s="259" t="n"/>
      <c r="CA134" s="259" t="n"/>
      <c r="CB134" s="259" t="n"/>
      <c r="CC134" s="259" t="n"/>
      <c r="CD134" s="259" t="n"/>
      <c r="CE134" s="259" t="n"/>
      <c r="CF134" s="259" t="n"/>
      <c r="CG134" s="259" t="n"/>
      <c r="CH134" s="259" t="n"/>
      <c r="CI134" s="259" t="n"/>
      <c r="CJ134" s="259" t="n"/>
      <c r="CK134" s="259" t="n"/>
      <c r="CL134" s="259" t="n"/>
      <c r="CM134" s="259" t="n"/>
      <c r="CN134" s="259" t="n"/>
      <c r="CO134" s="259" t="n"/>
      <c r="CP134" s="259" t="n"/>
      <c r="CQ134" s="259" t="n"/>
      <c r="CR134" s="259" t="n"/>
      <c r="CS134" s="259" t="n"/>
      <c r="CT134" s="259" t="n"/>
      <c r="CU134" s="259" t="n"/>
      <c r="CV134" s="259" t="n"/>
      <c r="CW134" s="259" t="n"/>
      <c r="CX134" s="259" t="n"/>
      <c r="CY134" s="259" t="n"/>
      <c r="CZ134" s="259" t="n"/>
      <c r="DA134" s="259" t="n"/>
      <c r="DB134" s="259" t="n"/>
      <c r="DC134" s="259" t="n"/>
      <c r="DD134" s="259" t="n"/>
      <c r="DE134" s="259" t="n"/>
      <c r="DF134" s="259" t="n"/>
      <c r="DG134" s="259" t="n"/>
      <c r="DH134" s="268" t="n"/>
      <c r="DI134" s="259" t="n"/>
      <c r="DJ134" s="268" t="n"/>
      <c r="DK134" s="259" t="n"/>
      <c r="DL134" s="259" t="n"/>
      <c r="DM134" s="259" t="n"/>
      <c r="DN134" s="259" t="n"/>
      <c r="DO134" s="259" t="n"/>
      <c r="DP134" s="259" t="n"/>
      <c r="DQ134" s="259" t="n"/>
      <c r="DR134" s="259" t="n"/>
      <c r="DS134" s="259" t="n"/>
      <c r="DT134" s="259" t="n"/>
      <c r="DU134" s="259" t="n"/>
      <c r="DV134" s="259" t="n"/>
      <c r="DW134" s="259" t="n"/>
      <c r="DX134" s="259" t="n"/>
      <c r="DY134" s="259" t="n"/>
      <c r="DZ134" s="259" t="n"/>
      <c r="EA134" s="259" t="n"/>
      <c r="EB134" s="259" t="n"/>
      <c r="EC134" s="259" t="n"/>
      <c r="ED134" s="259" t="n"/>
      <c r="EE134" s="259" t="n"/>
      <c r="EF134" s="259" t="n"/>
      <c r="EG134" s="259" t="n"/>
      <c r="EH134" s="259" t="n"/>
      <c r="EI134" s="259" t="n"/>
      <c r="EJ134" s="259" t="n"/>
      <c r="EK134" s="259" t="n"/>
      <c r="EL134" s="259" t="n"/>
      <c r="EM134" s="259" t="n"/>
      <c r="EN134" s="259" t="n"/>
      <c r="EO134" s="259" t="n"/>
      <c r="EP134" s="259" t="n"/>
      <c r="EQ134" s="259" t="n"/>
      <c r="ER134" s="259" t="n"/>
      <c r="ES134" s="259" t="n"/>
      <c r="ET134" s="259" t="n"/>
      <c r="EU134" s="259" t="n"/>
      <c r="EV134" s="259" t="n"/>
      <c r="EW134" s="259" t="n"/>
      <c r="EX134" s="259" t="n"/>
      <c r="EY134" s="259" t="n"/>
      <c r="EZ134" s="259" t="n"/>
      <c r="FA134" s="259" t="n"/>
      <c r="FB134" s="259" t="n"/>
      <c r="FC134" s="259" t="n"/>
      <c r="FD134" s="259" t="n"/>
      <c r="FE134" s="259" t="n"/>
      <c r="FF134" s="259" t="n"/>
      <c r="FG134" s="259" t="n"/>
      <c r="FH134" s="259" t="n"/>
      <c r="FI134" s="259" t="n"/>
      <c r="FJ134" s="259" t="n"/>
      <c r="FK134" s="259" t="n"/>
      <c r="FL134" s="259" t="n"/>
      <c r="FM134" s="259" t="n"/>
      <c r="FN134" s="259" t="n"/>
      <c r="FO134" s="259" t="n"/>
      <c r="FP134" s="259" t="n"/>
      <c r="FQ134" s="259" t="n"/>
      <c r="FR134" s="259" t="n"/>
      <c r="FS134" s="259" t="n"/>
      <c r="FT134" s="259" t="n"/>
      <c r="FU134" s="259" t="n"/>
      <c r="FV134" s="259" t="n"/>
      <c r="FW134" s="259" t="n"/>
      <c r="FX134" s="259" t="n"/>
      <c r="FY134" s="259" t="n"/>
      <c r="FZ134" s="259" t="n"/>
      <c r="GA134" s="259" t="n"/>
      <c r="GB134" s="259" t="n"/>
      <c r="GC134" s="259" t="n"/>
      <c r="GD134" s="259" t="n"/>
      <c r="GE134" s="259" t="n"/>
      <c r="GF134" s="259" t="n"/>
      <c r="GG134" s="259" t="n"/>
      <c r="GH134" s="259" t="n"/>
      <c r="GI134" s="259" t="n"/>
      <c r="GJ134" s="261">
        <f>SUM(F134:GI134)</f>
        <v/>
      </c>
      <c r="GK134" s="262">
        <f>E134-GJ134</f>
        <v/>
      </c>
    </row>
    <row r="135" ht="18" customHeight="1">
      <c r="A135" s="137" t="n">
        <v>135</v>
      </c>
      <c r="B135" s="256" t="n">
        <v>44805</v>
      </c>
      <c r="C135" s="139" t="inlineStr">
        <is>
          <t>AVNET 9113105811</t>
        </is>
      </c>
      <c r="D135" s="240" t="n">
        <v>44706</v>
      </c>
      <c r="E135" s="257" t="n">
        <v>9.99</v>
      </c>
      <c r="F135" s="258" t="n"/>
      <c r="G135" s="259" t="n"/>
      <c r="H135" s="259" t="n"/>
      <c r="I135" s="259" t="n"/>
      <c r="J135" s="258" t="n"/>
      <c r="K135" s="259" t="n"/>
      <c r="L135" s="259" t="n"/>
      <c r="M135" s="259" t="n"/>
      <c r="N135" s="259" t="n"/>
      <c r="O135" s="259" t="n"/>
      <c r="P135" s="259" t="n"/>
      <c r="Q135" s="259" t="n"/>
      <c r="R135" s="259" t="n"/>
      <c r="S135" s="259" t="n"/>
      <c r="T135" s="259" t="n"/>
      <c r="U135" s="259" t="n"/>
      <c r="V135" s="259" t="n"/>
      <c r="W135" s="259" t="n"/>
      <c r="X135" s="259" t="n"/>
      <c r="Y135" s="259" t="n"/>
      <c r="Z135" s="259" t="n"/>
      <c r="AA135" s="259" t="n"/>
      <c r="AB135" s="259" t="n"/>
      <c r="AC135" s="259" t="n"/>
      <c r="AD135" s="259" t="n"/>
      <c r="AE135" s="259" t="n"/>
      <c r="AF135" s="259" t="n"/>
      <c r="AG135" s="259" t="n"/>
      <c r="AH135" s="259" t="n"/>
      <c r="AI135" s="259" t="n"/>
      <c r="AJ135" s="259" t="n"/>
      <c r="AK135" s="259" t="n"/>
      <c r="AL135" s="259" t="n"/>
      <c r="AM135" s="259" t="n"/>
      <c r="AN135" s="259" t="n"/>
      <c r="AO135" s="259" t="n"/>
      <c r="AP135" s="259" t="n"/>
      <c r="AQ135" s="259" t="n"/>
      <c r="AR135" s="259" t="n"/>
      <c r="AS135" s="259" t="n"/>
      <c r="AT135" s="259" t="n"/>
      <c r="AU135" s="259" t="n"/>
      <c r="AV135" s="259" t="n"/>
      <c r="AW135" s="259" t="n"/>
      <c r="AX135" s="259" t="n"/>
      <c r="AY135" s="259" t="n"/>
      <c r="AZ135" s="259" t="n"/>
      <c r="BA135" s="259" t="n"/>
      <c r="BB135" s="259" t="n"/>
      <c r="BC135" s="259" t="n"/>
      <c r="BD135" s="259" t="n"/>
      <c r="BE135" s="259" t="n"/>
      <c r="BF135" s="259" t="n"/>
      <c r="BG135" s="259" t="n"/>
      <c r="BH135" s="259" t="n"/>
      <c r="BI135" s="259" t="n"/>
      <c r="BJ135" s="268" t="n"/>
      <c r="BK135" s="259" t="n"/>
      <c r="BL135" s="259" t="n"/>
      <c r="BM135" s="259" t="n"/>
      <c r="BN135" s="259" t="n"/>
      <c r="BO135" s="259" t="n"/>
      <c r="BP135" s="259" t="n"/>
      <c r="BQ135" s="259" t="n"/>
      <c r="BR135" s="259" t="n"/>
      <c r="BS135" s="259" t="n"/>
      <c r="BT135" s="259" t="n"/>
      <c r="BU135" s="259" t="n"/>
      <c r="BV135" s="259" t="n"/>
      <c r="BW135" s="259" t="n"/>
      <c r="BX135" s="259" t="n"/>
      <c r="BY135" s="259" t="n"/>
      <c r="BZ135" s="259" t="n"/>
      <c r="CA135" s="259" t="n"/>
      <c r="CB135" s="259" t="n"/>
      <c r="CC135" s="259" t="n"/>
      <c r="CD135" s="259" t="n"/>
      <c r="CE135" s="259" t="n"/>
      <c r="CF135" s="259" t="n"/>
      <c r="CG135" s="259" t="n"/>
      <c r="CH135" s="259" t="n"/>
      <c r="CI135" s="259" t="n"/>
      <c r="CJ135" s="259" t="n"/>
      <c r="CK135" s="259" t="n"/>
      <c r="CL135" s="259" t="n"/>
      <c r="CM135" s="259" t="n"/>
      <c r="CN135" s="259" t="n"/>
      <c r="CO135" s="259" t="n"/>
      <c r="CP135" s="259" t="n"/>
      <c r="CQ135" s="259" t="n"/>
      <c r="CR135" s="259" t="n"/>
      <c r="CS135" s="259" t="n"/>
      <c r="CT135" s="259" t="n"/>
      <c r="CU135" s="259" t="n"/>
      <c r="CV135" s="259" t="n"/>
      <c r="CW135" s="259" t="n"/>
      <c r="CX135" s="259" t="n"/>
      <c r="CY135" s="259" t="n"/>
      <c r="CZ135" s="259" t="n"/>
      <c r="DA135" s="259" t="n"/>
      <c r="DB135" s="259" t="n"/>
      <c r="DC135" s="259" t="n"/>
      <c r="DD135" s="259" t="n"/>
      <c r="DE135" s="259" t="n"/>
      <c r="DF135" s="259" t="n"/>
      <c r="DG135" s="259" t="n"/>
      <c r="DH135" s="268" t="n"/>
      <c r="DI135" s="259" t="n"/>
      <c r="DJ135" s="272" t="n">
        <v>9.99</v>
      </c>
      <c r="DK135" s="259" t="n"/>
      <c r="DL135" s="259" t="n"/>
      <c r="DM135" s="259" t="n"/>
      <c r="DN135" s="259" t="n"/>
      <c r="DO135" s="259" t="n"/>
      <c r="DP135" s="259" t="n"/>
      <c r="DQ135" s="259" t="n"/>
      <c r="DR135" s="259" t="n"/>
      <c r="DS135" s="259" t="n"/>
      <c r="DT135" s="259" t="n"/>
      <c r="DU135" s="259" t="n"/>
      <c r="DV135" s="259" t="n"/>
      <c r="DW135" s="259" t="n"/>
      <c r="DX135" s="259" t="n"/>
      <c r="DY135" s="259" t="n"/>
      <c r="DZ135" s="259" t="n"/>
      <c r="EA135" s="259" t="n"/>
      <c r="EB135" s="259" t="n"/>
      <c r="EC135" s="259" t="n"/>
      <c r="ED135" s="259" t="n"/>
      <c r="EE135" s="259" t="n"/>
      <c r="EF135" s="259" t="n"/>
      <c r="EG135" s="259" t="n"/>
      <c r="EH135" s="259" t="n"/>
      <c r="EI135" s="259" t="n"/>
      <c r="EJ135" s="259" t="n"/>
      <c r="EK135" s="259" t="n"/>
      <c r="EL135" s="259" t="n"/>
      <c r="EM135" s="259" t="n"/>
      <c r="EN135" s="259" t="n"/>
      <c r="EO135" s="259" t="n"/>
      <c r="EP135" s="259" t="n"/>
      <c r="EQ135" s="259" t="n"/>
      <c r="ER135" s="259" t="n"/>
      <c r="ES135" s="259" t="n"/>
      <c r="ET135" s="259" t="n"/>
      <c r="EU135" s="259" t="n"/>
      <c r="EV135" s="259" t="n"/>
      <c r="EW135" s="259" t="n"/>
      <c r="EX135" s="259" t="n"/>
      <c r="EY135" s="259" t="n"/>
      <c r="EZ135" s="259" t="n"/>
      <c r="FA135" s="259" t="n"/>
      <c r="FB135" s="259" t="n"/>
      <c r="FC135" s="259" t="n"/>
      <c r="FD135" s="259" t="n"/>
      <c r="FE135" s="259" t="n"/>
      <c r="FF135" s="259" t="n"/>
      <c r="FG135" s="259" t="n"/>
      <c r="FH135" s="259" t="n"/>
      <c r="FI135" s="259" t="n"/>
      <c r="FJ135" s="259" t="n"/>
      <c r="FK135" s="259" t="n"/>
      <c r="FL135" s="259" t="n"/>
      <c r="FM135" s="259" t="n"/>
      <c r="FN135" s="259" t="n"/>
      <c r="FO135" s="259" t="n"/>
      <c r="FP135" s="259" t="n"/>
      <c r="FQ135" s="259" t="n"/>
      <c r="FR135" s="259" t="n"/>
      <c r="FS135" s="259" t="n"/>
      <c r="FT135" s="259" t="n"/>
      <c r="FU135" s="259" t="n"/>
      <c r="FV135" s="259" t="n"/>
      <c r="FW135" s="259" t="n"/>
      <c r="FX135" s="259" t="n"/>
      <c r="FY135" s="259" t="n"/>
      <c r="FZ135" s="259" t="n"/>
      <c r="GA135" s="259" t="n"/>
      <c r="GB135" s="259" t="n"/>
      <c r="GC135" s="259" t="n"/>
      <c r="GD135" s="259" t="n"/>
      <c r="GE135" s="259" t="n"/>
      <c r="GF135" s="259" t="n"/>
      <c r="GG135" s="259" t="n"/>
      <c r="GH135" s="259" t="n"/>
      <c r="GI135" s="259" t="n"/>
      <c r="GJ135" s="261">
        <f>SUM(F135:GI135)</f>
        <v/>
      </c>
      <c r="GK135" s="262">
        <f>E135-GJ135</f>
        <v/>
      </c>
    </row>
    <row r="136" ht="18" customHeight="1" thickBot="1">
      <c r="A136" s="137" t="n">
        <v>136</v>
      </c>
      <c r="B136" s="256" t="n">
        <v>44813</v>
      </c>
      <c r="C136" s="139" t="inlineStr">
        <is>
          <t>AVNET 9113111436</t>
        </is>
      </c>
      <c r="D136" s="240" t="n">
        <v>44799</v>
      </c>
      <c r="E136" s="257" t="n">
        <v>9.99</v>
      </c>
      <c r="F136" s="258" t="n"/>
      <c r="G136" s="259" t="n"/>
      <c r="H136" s="259" t="n"/>
      <c r="I136" s="259" t="n"/>
      <c r="J136" s="258" t="n"/>
      <c r="K136" s="259" t="n"/>
      <c r="L136" s="259" t="n"/>
      <c r="M136" s="259" t="n"/>
      <c r="N136" s="259" t="n"/>
      <c r="O136" s="259" t="n"/>
      <c r="P136" s="259" t="n"/>
      <c r="Q136" s="259" t="n"/>
      <c r="R136" s="259" t="n"/>
      <c r="S136" s="259" t="n"/>
      <c r="T136" s="259" t="n"/>
      <c r="U136" s="259" t="n"/>
      <c r="V136" s="259" t="n"/>
      <c r="W136" s="259" t="n"/>
      <c r="X136" s="259" t="n"/>
      <c r="Y136" s="259" t="n"/>
      <c r="Z136" s="259" t="n"/>
      <c r="AA136" s="259" t="n"/>
      <c r="AB136" s="259" t="n"/>
      <c r="AC136" s="259" t="n"/>
      <c r="AD136" s="259" t="n"/>
      <c r="AE136" s="259" t="n"/>
      <c r="AF136" s="259" t="n"/>
      <c r="AG136" s="259" t="n"/>
      <c r="AH136" s="259" t="n"/>
      <c r="AI136" s="259" t="n"/>
      <c r="AJ136" s="259" t="n"/>
      <c r="AK136" s="259" t="n"/>
      <c r="AL136" s="259" t="n"/>
      <c r="AM136" s="259" t="n"/>
      <c r="AN136" s="259" t="n"/>
      <c r="AO136" s="259" t="n"/>
      <c r="AP136" s="259" t="n"/>
      <c r="AQ136" s="259" t="n"/>
      <c r="AR136" s="259" t="n"/>
      <c r="AS136" s="259" t="n"/>
      <c r="AT136" s="259" t="n"/>
      <c r="AU136" s="259" t="n"/>
      <c r="AV136" s="259" t="n"/>
      <c r="AW136" s="259" t="n"/>
      <c r="AX136" s="259" t="n"/>
      <c r="AY136" s="259" t="n"/>
      <c r="AZ136" s="259" t="n"/>
      <c r="BA136" s="259" t="n"/>
      <c r="BB136" s="259" t="n"/>
      <c r="BC136" s="259" t="n"/>
      <c r="BD136" s="259" t="n"/>
      <c r="BE136" s="259" t="n"/>
      <c r="BF136" s="259" t="n"/>
      <c r="BG136" s="259" t="n"/>
      <c r="BH136" s="259" t="n"/>
      <c r="BI136" s="259" t="n"/>
      <c r="BJ136" s="268" t="n"/>
      <c r="BK136" s="259" t="n"/>
      <c r="BL136" s="259" t="n"/>
      <c r="BM136" s="259" t="n"/>
      <c r="BN136" s="259" t="n"/>
      <c r="BO136" s="259" t="n"/>
      <c r="BP136" s="259" t="n"/>
      <c r="BQ136" s="259" t="n"/>
      <c r="BR136" s="259" t="n"/>
      <c r="BS136" s="259" t="n"/>
      <c r="BT136" s="259" t="n"/>
      <c r="BU136" s="259" t="n"/>
      <c r="BV136" s="259" t="n"/>
      <c r="BW136" s="259" t="n"/>
      <c r="BX136" s="259" t="n"/>
      <c r="BY136" s="259" t="n"/>
      <c r="BZ136" s="259" t="n"/>
      <c r="CA136" s="259" t="n"/>
      <c r="CB136" s="259" t="n"/>
      <c r="CC136" s="259" t="n"/>
      <c r="CD136" s="259" t="n"/>
      <c r="CE136" s="259" t="n"/>
      <c r="CF136" s="259" t="n"/>
      <c r="CG136" s="259" t="n"/>
      <c r="CH136" s="259" t="n"/>
      <c r="CI136" s="259" t="n"/>
      <c r="CJ136" s="259" t="n"/>
      <c r="CK136" s="259" t="n"/>
      <c r="CL136" s="259" t="n"/>
      <c r="CM136" s="259" t="n"/>
      <c r="CN136" s="259" t="n"/>
      <c r="CO136" s="259" t="n"/>
      <c r="CP136" s="259" t="n"/>
      <c r="CQ136" s="259" t="n"/>
      <c r="CR136" s="259" t="n"/>
      <c r="CS136" s="259" t="n"/>
      <c r="CT136" s="259" t="n"/>
      <c r="CU136" s="259" t="n"/>
      <c r="CV136" s="259" t="n"/>
      <c r="CW136" s="259" t="n"/>
      <c r="CX136" s="259" t="n"/>
      <c r="CY136" s="259" t="n"/>
      <c r="CZ136" s="259" t="n"/>
      <c r="DA136" s="259" t="n"/>
      <c r="DB136" s="259" t="n"/>
      <c r="DC136" s="259" t="n"/>
      <c r="DD136" s="259" t="n"/>
      <c r="DE136" s="259" t="n"/>
      <c r="DF136" s="259" t="n"/>
      <c r="DG136" s="259" t="n"/>
      <c r="DH136" s="268" t="n"/>
      <c r="DI136" s="259" t="n"/>
      <c r="DJ136" s="272" t="n">
        <v>9.99</v>
      </c>
      <c r="DK136" s="259" t="n"/>
      <c r="DL136" s="259" t="n"/>
      <c r="DM136" s="259" t="n"/>
      <c r="DN136" s="259" t="n"/>
      <c r="DO136" s="259" t="n"/>
      <c r="DP136" s="259" t="n"/>
      <c r="DQ136" s="259" t="n"/>
      <c r="DR136" s="259" t="n"/>
      <c r="DS136" s="259" t="n"/>
      <c r="DT136" s="259" t="n"/>
      <c r="DU136" s="259" t="n"/>
      <c r="DV136" s="259" t="n"/>
      <c r="DW136" s="259" t="n"/>
      <c r="DX136" s="259" t="n"/>
      <c r="DY136" s="259" t="n"/>
      <c r="DZ136" s="259" t="n"/>
      <c r="EA136" s="259" t="n"/>
      <c r="EB136" s="259" t="n"/>
      <c r="EC136" s="259" t="n"/>
      <c r="ED136" s="259" t="n"/>
      <c r="EE136" s="259" t="n"/>
      <c r="EF136" s="259" t="n"/>
      <c r="EG136" s="259" t="n"/>
      <c r="EH136" s="259" t="n"/>
      <c r="EI136" s="259" t="n"/>
      <c r="EJ136" s="259" t="n"/>
      <c r="EK136" s="259" t="n"/>
      <c r="EL136" s="259" t="n"/>
      <c r="EM136" s="259" t="n"/>
      <c r="EN136" s="259" t="n"/>
      <c r="EO136" s="259" t="n"/>
      <c r="EP136" s="259" t="n"/>
      <c r="EQ136" s="259" t="n"/>
      <c r="ER136" s="259" t="n"/>
      <c r="ES136" s="259" t="n"/>
      <c r="ET136" s="259" t="n"/>
      <c r="EU136" s="259" t="n"/>
      <c r="EV136" s="259" t="n"/>
      <c r="EW136" s="259" t="n"/>
      <c r="EX136" s="259" t="n"/>
      <c r="EY136" s="259" t="n"/>
      <c r="EZ136" s="259" t="n"/>
      <c r="FA136" s="259" t="n"/>
      <c r="FB136" s="259" t="n"/>
      <c r="FC136" s="259" t="n"/>
      <c r="FD136" s="259" t="n"/>
      <c r="FE136" s="259" t="n"/>
      <c r="FF136" s="259" t="n"/>
      <c r="FG136" s="259" t="n"/>
      <c r="FH136" s="259" t="n"/>
      <c r="FI136" s="259" t="n"/>
      <c r="FJ136" s="259" t="n"/>
      <c r="FK136" s="259" t="n"/>
      <c r="FL136" s="259" t="n"/>
      <c r="FM136" s="259" t="n"/>
      <c r="FN136" s="259" t="n"/>
      <c r="FO136" s="259" t="n"/>
      <c r="FP136" s="259" t="n"/>
      <c r="FQ136" s="259" t="n"/>
      <c r="FR136" s="259" t="n"/>
      <c r="FS136" s="259" t="n"/>
      <c r="FT136" s="259" t="n"/>
      <c r="FU136" s="259" t="n"/>
      <c r="FV136" s="259" t="n"/>
      <c r="FW136" s="259" t="n"/>
      <c r="FX136" s="259" t="n"/>
      <c r="FY136" s="259" t="n"/>
      <c r="FZ136" s="259" t="n"/>
      <c r="GA136" s="259" t="n"/>
      <c r="GB136" s="259" t="n"/>
      <c r="GC136" s="259" t="n"/>
      <c r="GD136" s="259" t="n"/>
      <c r="GE136" s="259" t="n"/>
      <c r="GF136" s="259" t="n"/>
      <c r="GG136" s="259" t="n"/>
      <c r="GH136" s="259" t="n"/>
      <c r="GI136" s="259" t="n"/>
      <c r="GJ136" s="261">
        <f>SUM(F136:GI136)</f>
        <v/>
      </c>
      <c r="GK136" s="262">
        <f>E136-GJ136</f>
        <v/>
      </c>
    </row>
    <row r="137" ht="18.95" customHeight="1" thickBot="1">
      <c r="A137" s="137" t="n"/>
      <c r="B137" s="265" t="n"/>
      <c r="C137" s="148" t="n"/>
      <c r="D137" s="265" t="n"/>
      <c r="E137" s="266">
        <f>SUM(E2:E136)</f>
        <v/>
      </c>
      <c r="F137" s="267">
        <f>SUM(F2:F136)</f>
        <v/>
      </c>
      <c r="G137" s="267">
        <f>SUM(G2:G136)</f>
        <v/>
      </c>
      <c r="H137" s="267">
        <f>SUM(H2:H136)</f>
        <v/>
      </c>
      <c r="I137" s="267">
        <f>SUM(I2:I136)</f>
        <v/>
      </c>
      <c r="J137" s="267">
        <f>SUM(J2:J136)</f>
        <v/>
      </c>
      <c r="K137" s="267">
        <f>SUM(K2:K136)</f>
        <v/>
      </c>
      <c r="L137" s="267">
        <f>SUM(L2:L136)</f>
        <v/>
      </c>
      <c r="M137" s="267">
        <f>SUM(M2:M136)</f>
        <v/>
      </c>
      <c r="N137" s="267">
        <f>SUM(N2:N136)</f>
        <v/>
      </c>
      <c r="O137" s="267">
        <f>SUM(O2:O136)</f>
        <v/>
      </c>
      <c r="P137" s="267">
        <f>SUM(P2:P136)</f>
        <v/>
      </c>
      <c r="Q137" s="267">
        <f>SUM(Q2:Q136)</f>
        <v/>
      </c>
      <c r="R137" s="267">
        <f>SUM(R2:R136)</f>
        <v/>
      </c>
      <c r="S137" s="267">
        <f>SUM(S2:S136)</f>
        <v/>
      </c>
      <c r="T137" s="267">
        <f>SUM(T2:T136)</f>
        <v/>
      </c>
      <c r="U137" s="267">
        <f>SUM(U2:U136)</f>
        <v/>
      </c>
      <c r="V137" s="267">
        <f>SUM(V2:V136)</f>
        <v/>
      </c>
      <c r="W137" s="267">
        <f>SUM(W2:W136)</f>
        <v/>
      </c>
      <c r="X137" s="267">
        <f>SUM(X2:X136)</f>
        <v/>
      </c>
      <c r="Y137" s="267">
        <f>SUM(Y2:Y136)</f>
        <v/>
      </c>
      <c r="Z137" s="267">
        <f>SUM(Z2:Z136)</f>
        <v/>
      </c>
      <c r="AA137" s="267">
        <f>SUM(AA2:AA136)</f>
        <v/>
      </c>
      <c r="AB137" s="267">
        <f>SUM(AB2:AB136)</f>
        <v/>
      </c>
      <c r="AC137" s="267">
        <f>SUM(AC2:AC136)</f>
        <v/>
      </c>
      <c r="AD137" s="267">
        <f>SUM(AD2:AD136)</f>
        <v/>
      </c>
      <c r="AE137" s="267">
        <f>SUM(AE2:AE136)</f>
        <v/>
      </c>
      <c r="AF137" s="267">
        <f>SUM(AF2:AF136)</f>
        <v/>
      </c>
      <c r="AG137" s="267">
        <f>SUM(AG2:AG136)</f>
        <v/>
      </c>
      <c r="AH137" s="267">
        <f>SUM(AH2:AH136)</f>
        <v/>
      </c>
      <c r="AI137" s="267">
        <f>SUM(AI2:AI136)</f>
        <v/>
      </c>
      <c r="AJ137" s="267">
        <f>SUM(AJ2:AJ136)</f>
        <v/>
      </c>
      <c r="AK137" s="267">
        <f>SUM(AK2:AK136)</f>
        <v/>
      </c>
      <c r="AL137" s="267">
        <f>SUM(AL2:AL136)</f>
        <v/>
      </c>
      <c r="AM137" s="267">
        <f>SUM(AM2:AM136)</f>
        <v/>
      </c>
      <c r="AN137" s="267">
        <f>SUM(AN2:AN136)</f>
        <v/>
      </c>
      <c r="AO137" s="267">
        <f>SUM(AO2:AO136)</f>
        <v/>
      </c>
      <c r="AP137" s="267">
        <f>SUM(AP2:AP136)</f>
        <v/>
      </c>
      <c r="AQ137" s="267">
        <f>SUM(AQ2:AQ136)</f>
        <v/>
      </c>
      <c r="AR137" s="267">
        <f>SUM(AR2:AR136)</f>
        <v/>
      </c>
      <c r="AS137" s="267">
        <f>SUM(AS2:AS136)</f>
        <v/>
      </c>
      <c r="AT137" s="267">
        <f>SUM(AT2:AT136)</f>
        <v/>
      </c>
      <c r="AU137" s="267">
        <f>SUM(AU2:AU136)</f>
        <v/>
      </c>
      <c r="AV137" s="267">
        <f>SUM(AV2:AV136)</f>
        <v/>
      </c>
      <c r="AW137" s="267">
        <f>SUM(AW2:AW136)</f>
        <v/>
      </c>
      <c r="AX137" s="267">
        <f>SUM(AX2:AX136)</f>
        <v/>
      </c>
      <c r="AY137" s="267">
        <f>SUM(AY2:AY136)</f>
        <v/>
      </c>
      <c r="AZ137" s="267">
        <f>SUM(AZ2:AZ136)</f>
        <v/>
      </c>
      <c r="BA137" s="267">
        <f>SUM(BA2:BA136)</f>
        <v/>
      </c>
      <c r="BB137" s="267">
        <f>SUM(BB2:BB136)</f>
        <v/>
      </c>
      <c r="BC137" s="267">
        <f>SUM(BC2:BC136)</f>
        <v/>
      </c>
      <c r="BD137" s="267">
        <f>SUM(BD2:BD136)</f>
        <v/>
      </c>
      <c r="BE137" s="267">
        <f>SUM(BE2:BE136)</f>
        <v/>
      </c>
      <c r="BF137" s="267">
        <f>SUM(BF2:BF136)</f>
        <v/>
      </c>
      <c r="BG137" s="267">
        <f>SUM(BG2:BG136)</f>
        <v/>
      </c>
      <c r="BH137" s="267">
        <f>SUM(BH2:BH136)</f>
        <v/>
      </c>
      <c r="BI137" s="267">
        <f>SUM(BI2:BI136)</f>
        <v/>
      </c>
      <c r="BJ137" s="273">
        <f>SUM(BJ2:BJ136)</f>
        <v/>
      </c>
      <c r="BK137" s="267">
        <f>SUM(BK2:BK136)</f>
        <v/>
      </c>
      <c r="BL137" s="267">
        <f>SUM(BL2:BL136)</f>
        <v/>
      </c>
      <c r="BM137" s="267">
        <f>SUM(BM2:BM136)</f>
        <v/>
      </c>
      <c r="BN137" s="267">
        <f>SUM(BN2:BN136)</f>
        <v/>
      </c>
      <c r="BO137" s="267">
        <f>SUM(BO2:BO136)</f>
        <v/>
      </c>
      <c r="BP137" s="267">
        <f>SUM(BP2:BP136)</f>
        <v/>
      </c>
      <c r="BQ137" s="267">
        <f>SUM(BQ2:BQ136)</f>
        <v/>
      </c>
      <c r="BR137" s="267">
        <f>SUM(BR2:BR136)</f>
        <v/>
      </c>
      <c r="BS137" s="267">
        <f>SUM(BS2:BS136)</f>
        <v/>
      </c>
      <c r="BT137" s="267">
        <f>SUM(BT2:BT136)</f>
        <v/>
      </c>
      <c r="BU137" s="267">
        <f>SUM(BU2:BU136)</f>
        <v/>
      </c>
      <c r="BV137" s="267">
        <f>SUM(BV2:BV136)</f>
        <v/>
      </c>
      <c r="BW137" s="267">
        <f>SUM(BW2:BW136)</f>
        <v/>
      </c>
      <c r="BX137" s="267">
        <f>SUM(BX2:BX136)</f>
        <v/>
      </c>
      <c r="BY137" s="267">
        <f>SUM(BY2:BY136)</f>
        <v/>
      </c>
      <c r="BZ137" s="267">
        <f>SUM(BZ2:BZ136)</f>
        <v/>
      </c>
      <c r="CA137" s="267">
        <f>SUM(CA2:CA136)</f>
        <v/>
      </c>
      <c r="CB137" s="267">
        <f>SUM(CB2:CB136)</f>
        <v/>
      </c>
      <c r="CC137" s="267">
        <f>SUM(CC2:CC136)</f>
        <v/>
      </c>
      <c r="CD137" s="267">
        <f>SUM(CD2:CD136)</f>
        <v/>
      </c>
      <c r="CE137" s="267">
        <f>SUM(CE2:CE136)</f>
        <v/>
      </c>
      <c r="CF137" s="267">
        <f>SUM(CF2:CF136)</f>
        <v/>
      </c>
      <c r="CG137" s="267">
        <f>SUM(CG2:CG136)</f>
        <v/>
      </c>
      <c r="CH137" s="267">
        <f>SUM(CH2:CH136)</f>
        <v/>
      </c>
      <c r="CI137" s="267">
        <f>SUM(CI2:CI136)</f>
        <v/>
      </c>
      <c r="CJ137" s="267">
        <f>SUM(CJ2:CJ136)</f>
        <v/>
      </c>
      <c r="CK137" s="267">
        <f>SUM(CK2:CK136)</f>
        <v/>
      </c>
      <c r="CL137" s="267">
        <f>SUM(CL2:CL136)</f>
        <v/>
      </c>
      <c r="CM137" s="267">
        <f>SUM(CM2:CM136)</f>
        <v/>
      </c>
      <c r="CN137" s="267">
        <f>SUM(CN2:CN136)</f>
        <v/>
      </c>
      <c r="CO137" s="267">
        <f>SUM(CO2:CO136)</f>
        <v/>
      </c>
      <c r="CP137" s="267">
        <f>SUM(CP2:CP136)</f>
        <v/>
      </c>
      <c r="CQ137" s="267">
        <f>SUM(CQ2:CQ136)</f>
        <v/>
      </c>
      <c r="CR137" s="267">
        <f>SUM(CR2:CR136)</f>
        <v/>
      </c>
      <c r="CS137" s="267">
        <f>SUM(CS2:CS136)</f>
        <v/>
      </c>
      <c r="CT137" s="267">
        <f>SUM(CT2:CT136)</f>
        <v/>
      </c>
      <c r="CU137" s="267">
        <f>SUM(CU2:CU136)</f>
        <v/>
      </c>
      <c r="CV137" s="267">
        <f>SUM(CV2:CV136)</f>
        <v/>
      </c>
      <c r="CW137" s="267">
        <f>SUM(CW2:CW136)</f>
        <v/>
      </c>
      <c r="CX137" s="267">
        <f>SUM(CX2:CX136)</f>
        <v/>
      </c>
      <c r="CY137" s="267">
        <f>SUM(CY2:CY136)</f>
        <v/>
      </c>
      <c r="CZ137" s="267">
        <f>SUM(CZ2:CZ136)</f>
        <v/>
      </c>
      <c r="DA137" s="267">
        <f>SUM(DA2:DA136)</f>
        <v/>
      </c>
      <c r="DB137" s="267">
        <f>SUM(DB2:DB136)</f>
        <v/>
      </c>
      <c r="DC137" s="267">
        <f>SUM(DC2:DC136)</f>
        <v/>
      </c>
      <c r="DD137" s="267">
        <f>SUM(DD2:DD136)</f>
        <v/>
      </c>
      <c r="DE137" s="267">
        <f>SUM(DE2:DE136)</f>
        <v/>
      </c>
      <c r="DF137" s="267">
        <f>SUM(DF2:DF136)</f>
        <v/>
      </c>
      <c r="DG137" s="267">
        <f>SUM(DG2:DG136)</f>
        <v/>
      </c>
      <c r="DH137" s="273">
        <f>SUM(DH2:DH136)</f>
        <v/>
      </c>
      <c r="DI137" s="267">
        <f>SUM(DI2:DI136)</f>
        <v/>
      </c>
      <c r="DJ137" s="273">
        <f>SUM(DJ2:DJ136)</f>
        <v/>
      </c>
      <c r="DK137" s="267">
        <f>SUM(DK2:DK136)</f>
        <v/>
      </c>
      <c r="DL137" s="267">
        <f>SUM(DL2:DL136)</f>
        <v/>
      </c>
      <c r="DM137" s="267">
        <f>SUM(DM2:DM136)</f>
        <v/>
      </c>
      <c r="DN137" s="267">
        <f>SUM(DN2:DN136)</f>
        <v/>
      </c>
      <c r="DO137" s="267">
        <f>SUM(DO2:DO136)</f>
        <v/>
      </c>
      <c r="DP137" s="267">
        <f>SUM(DP2:DP136)</f>
        <v/>
      </c>
      <c r="DQ137" s="267">
        <f>SUM(DQ2:DQ136)</f>
        <v/>
      </c>
      <c r="DR137" s="267">
        <f>SUM(DR2:DR136)</f>
        <v/>
      </c>
      <c r="DS137" s="267">
        <f>SUM(DS2:DS136)</f>
        <v/>
      </c>
      <c r="DT137" s="267">
        <f>SUM(DT2:DT136)</f>
        <v/>
      </c>
      <c r="DU137" s="267">
        <f>SUM(DU2:DU136)</f>
        <v/>
      </c>
      <c r="DV137" s="267">
        <f>SUM(DV2:DV136)</f>
        <v/>
      </c>
      <c r="DW137" s="267">
        <f>SUM(DW2:DW136)</f>
        <v/>
      </c>
      <c r="DX137" s="267">
        <f>SUM(DX2:DX136)</f>
        <v/>
      </c>
      <c r="DY137" s="267">
        <f>SUM(DY2:DY136)</f>
        <v/>
      </c>
      <c r="DZ137" s="267">
        <f>SUM(DZ2:DZ136)</f>
        <v/>
      </c>
      <c r="EA137" s="267">
        <f>SUM(EA2:EA136)</f>
        <v/>
      </c>
      <c r="EB137" s="267">
        <f>SUM(EB2:EB136)</f>
        <v/>
      </c>
      <c r="EC137" s="267">
        <f>SUM(EC2:EC136)</f>
        <v/>
      </c>
      <c r="ED137" s="267">
        <f>SUM(ED2:ED136)</f>
        <v/>
      </c>
      <c r="EE137" s="267">
        <f>SUM(EE2:EE136)</f>
        <v/>
      </c>
      <c r="EF137" s="267">
        <f>SUM(EF2:EF136)</f>
        <v/>
      </c>
      <c r="EG137" s="267">
        <f>SUM(EG2:EG136)</f>
        <v/>
      </c>
      <c r="EH137" s="267">
        <f>SUM(EH2:EH136)</f>
        <v/>
      </c>
      <c r="EI137" s="267">
        <f>SUM(EI2:EI136)</f>
        <v/>
      </c>
      <c r="EJ137" s="267">
        <f>SUM(EJ2:EJ136)</f>
        <v/>
      </c>
      <c r="EK137" s="267">
        <f>SUM(EK2:EK136)</f>
        <v/>
      </c>
      <c r="EL137" s="267">
        <f>SUM(EL2:EL136)</f>
        <v/>
      </c>
      <c r="EM137" s="267">
        <f>SUM(EM2:EM136)</f>
        <v/>
      </c>
      <c r="EN137" s="267">
        <f>SUM(EN2:EN136)</f>
        <v/>
      </c>
      <c r="EO137" s="267">
        <f>SUM(EO2:EO136)</f>
        <v/>
      </c>
      <c r="EP137" s="267">
        <f>SUM(EP2:EP136)</f>
        <v/>
      </c>
      <c r="EQ137" s="267">
        <f>SUM(EQ2:EQ136)</f>
        <v/>
      </c>
      <c r="ER137" s="267">
        <f>SUM(ER2:ER136)</f>
        <v/>
      </c>
      <c r="ES137" s="267">
        <f>SUM(ES2:ES136)</f>
        <v/>
      </c>
      <c r="ET137" s="267">
        <f>SUM(ET2:ET136)</f>
        <v/>
      </c>
      <c r="EU137" s="267">
        <f>SUM(EU2:EU136)</f>
        <v/>
      </c>
      <c r="EV137" s="267">
        <f>SUM(EV2:EV136)</f>
        <v/>
      </c>
      <c r="EW137" s="267">
        <f>SUM(EW2:EW136)</f>
        <v/>
      </c>
      <c r="EX137" s="267">
        <f>SUM(EX2:EX136)</f>
        <v/>
      </c>
      <c r="EY137" s="267">
        <f>SUM(EY2:EY136)</f>
        <v/>
      </c>
      <c r="EZ137" s="267">
        <f>SUM(EZ2:EZ136)</f>
        <v/>
      </c>
      <c r="FA137" s="267">
        <f>SUM(FA2:FA136)</f>
        <v/>
      </c>
      <c r="FB137" s="267">
        <f>SUM(FB2:FB136)</f>
        <v/>
      </c>
      <c r="FC137" s="267">
        <f>SUM(FC2:FC136)</f>
        <v/>
      </c>
      <c r="FD137" s="267">
        <f>SUM(FD2:FD136)</f>
        <v/>
      </c>
      <c r="FE137" s="267">
        <f>SUM(FE2:FE136)</f>
        <v/>
      </c>
      <c r="FF137" s="267">
        <f>SUM(FF2:FF136)</f>
        <v/>
      </c>
      <c r="FG137" s="267">
        <f>SUM(FG2:FG136)</f>
        <v/>
      </c>
      <c r="FH137" s="267">
        <f>SUM(FH2:FH136)</f>
        <v/>
      </c>
      <c r="FI137" s="267">
        <f>SUM(FI2:FI136)</f>
        <v/>
      </c>
      <c r="FJ137" s="267">
        <f>SUM(FJ2:FJ136)</f>
        <v/>
      </c>
      <c r="FK137" s="267">
        <f>SUM(FK2:FK136)</f>
        <v/>
      </c>
      <c r="FL137" s="267">
        <f>SUM(FL2:FL136)</f>
        <v/>
      </c>
      <c r="FM137" s="267">
        <f>SUM(FM2:FM136)</f>
        <v/>
      </c>
      <c r="FN137" s="267">
        <f>SUM(FN2:FN136)</f>
        <v/>
      </c>
      <c r="FO137" s="267">
        <f>SUM(FO2:FO136)</f>
        <v/>
      </c>
      <c r="FP137" s="267">
        <f>SUM(FP2:FP136)</f>
        <v/>
      </c>
      <c r="FQ137" s="267">
        <f>SUM(FQ2:FQ136)</f>
        <v/>
      </c>
      <c r="FR137" s="267">
        <f>SUM(FR2:FR136)</f>
        <v/>
      </c>
      <c r="FS137" s="267">
        <f>SUM(FS2:FS136)</f>
        <v/>
      </c>
      <c r="FT137" s="267">
        <f>SUM(FT2:FT136)</f>
        <v/>
      </c>
      <c r="FU137" s="267">
        <f>SUM(FU2:FU136)</f>
        <v/>
      </c>
      <c r="FV137" s="267">
        <f>SUM(FV2:FV136)</f>
        <v/>
      </c>
      <c r="FW137" s="267">
        <f>SUM(FW2:FW136)</f>
        <v/>
      </c>
      <c r="FX137" s="267">
        <f>SUM(FX2:FX136)</f>
        <v/>
      </c>
      <c r="FY137" s="267">
        <f>SUM(FY2:FY136)</f>
        <v/>
      </c>
      <c r="FZ137" s="267">
        <f>SUM(FZ2:FZ136)</f>
        <v/>
      </c>
      <c r="GA137" s="267">
        <f>SUM(GA2:GA136)</f>
        <v/>
      </c>
      <c r="GB137" s="267">
        <f>SUM(GB2:GB136)</f>
        <v/>
      </c>
      <c r="GC137" s="267">
        <f>SUM(GC2:GC136)</f>
        <v/>
      </c>
      <c r="GD137" s="267">
        <f>SUM(GD2:GD136)</f>
        <v/>
      </c>
      <c r="GE137" s="267">
        <f>SUM(GE2:GE136)</f>
        <v/>
      </c>
      <c r="GF137" s="267">
        <f>SUM(GF2:GF136)</f>
        <v/>
      </c>
      <c r="GG137" s="267">
        <f>SUM(GG2:GG136)</f>
        <v/>
      </c>
      <c r="GH137" s="267">
        <f>SUM(GH2:GH136)</f>
        <v/>
      </c>
      <c r="GI137" s="267">
        <f>SUM(GI2:GI136)</f>
        <v/>
      </c>
      <c r="GJ137" s="267">
        <f>SUM(F137:GI137)</f>
        <v/>
      </c>
      <c r="GK137" s="262">
        <f>E137-GJ137</f>
        <v/>
      </c>
      <c r="GL137" s="262" t="n"/>
    </row>
    <row r="138" ht="18.95" customHeight="1">
      <c r="A138" s="137" t="n"/>
    </row>
    <row r="139" ht="18.95" customHeight="1">
      <c r="A139" s="137" t="n"/>
    </row>
    <row r="140" ht="18.95" customHeight="1">
      <c r="A140" s="137" t="n"/>
    </row>
    <row r="141" ht="18.95" customHeight="1">
      <c r="A141" s="137" t="n"/>
    </row>
    <row r="142" ht="18.95" customHeight="1">
      <c r="A142" s="137" t="n"/>
    </row>
    <row r="143" ht="18.95" customHeight="1">
      <c r="A143" s="137" t="n"/>
    </row>
    <row r="144" ht="18.95" customHeight="1"/>
  </sheetData>
  <autoFilter ref="A1:GL137"/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tabColor rgb="FFFFC000"/>
    <outlinePr summaryBelow="1" summaryRight="1"/>
    <pageSetUpPr/>
  </sheetPr>
  <dimension ref="A1:HB143"/>
  <sheetViews>
    <sheetView zoomScale="70" zoomScaleNormal="70" zoomScalePageLayoutView="75" workbookViewId="0">
      <pane xSplit="5" ySplit="1" topLeftCell="F34" activePane="bottomRight" state="frozen"/>
      <selection pane="topRight" activeCell="F1" sqref="F1"/>
      <selection pane="bottomLeft" activeCell="A2" sqref="A2"/>
      <selection pane="bottomRight" activeCell="A65" sqref="A65:XFD65"/>
    </sheetView>
  </sheetViews>
  <sheetFormatPr baseColWidth="8" defaultColWidth="8.85546875" defaultRowHeight="15"/>
  <cols>
    <col width="11.42578125" bestFit="1" customWidth="1" min="1" max="1"/>
    <col width="12.140625" customWidth="1" min="2" max="2"/>
    <col width="56.42578125" customWidth="1" style="70" min="3" max="3"/>
    <col width="12.140625" customWidth="1" min="4" max="4"/>
    <col width="15.85546875" customWidth="1" min="5" max="40"/>
    <col width="13.42578125" customWidth="1" min="41" max="46"/>
    <col width="15.85546875" customWidth="1" min="47" max="48"/>
    <col width="13.42578125" customWidth="1" min="49" max="62"/>
    <col width="15.85546875" customWidth="1" min="63" max="63"/>
    <col width="13.42578125" customWidth="1" min="64" max="74"/>
    <col width="15.85546875" customWidth="1" min="75" max="78"/>
    <col width="13.42578125" customWidth="1" min="79" max="118"/>
    <col width="15.140625" customWidth="1" min="119" max="119"/>
    <col width="13.42578125" customWidth="1" min="120" max="208"/>
    <col width="13" customWidth="1" min="209" max="209"/>
    <col width="15.42578125" customWidth="1" min="210" max="210"/>
  </cols>
  <sheetData>
    <row r="1" ht="65.25" customHeight="1">
      <c r="A1" s="249" t="inlineStr">
        <is>
          <t xml:space="preserve">  </t>
        </is>
      </c>
      <c r="B1" s="250" t="inlineStr">
        <is>
          <t xml:space="preserve">Posting Date </t>
        </is>
      </c>
      <c r="C1" s="130" t="inlineStr">
        <is>
          <t xml:space="preserve">FedEx Invoice# </t>
        </is>
      </c>
      <c r="D1" s="251" t="inlineStr">
        <is>
          <t>Invoice Date</t>
        </is>
      </c>
      <c r="E1" s="252" t="inlineStr">
        <is>
          <t>Invoice Amount</t>
        </is>
      </c>
      <c r="F1" s="253" t="inlineStr">
        <is>
          <t>A125 Dev, PreEVT2</t>
        </is>
      </c>
      <c r="G1" s="253" t="inlineStr">
        <is>
          <t>A282 Dev</t>
        </is>
      </c>
      <c r="H1" s="253" t="inlineStr">
        <is>
          <t>BF2 Power, Proto1</t>
        </is>
      </c>
      <c r="I1" s="253" t="inlineStr">
        <is>
          <t>B489 Dev</t>
        </is>
      </c>
      <c r="J1" s="253" t="inlineStr">
        <is>
          <t>B532 Dev</t>
        </is>
      </c>
      <c r="K1" s="134" t="inlineStr">
        <is>
          <t>B532 MAHI EMC</t>
        </is>
      </c>
      <c r="L1" s="134" t="inlineStr">
        <is>
          <t>B620 CARRIER</t>
        </is>
      </c>
      <c r="M1" s="253" t="inlineStr">
        <is>
          <t>B625 MU ADDB</t>
        </is>
      </c>
      <c r="N1" s="253" t="inlineStr">
        <is>
          <t>B698 BENMULATOR</t>
        </is>
      </c>
      <c r="O1" s="134" t="inlineStr">
        <is>
          <t>D3y Optical Card</t>
        </is>
      </c>
      <c r="P1" s="134" t="inlineStr">
        <is>
          <t>D6X USB-C</t>
        </is>
      </c>
      <c r="Q1" s="134" t="inlineStr">
        <is>
          <t>D7x D3y Display</t>
        </is>
      </c>
      <c r="R1" s="134" t="inlineStr">
        <is>
          <t xml:space="preserve">D8x Audio </t>
        </is>
      </c>
      <c r="S1" s="134" t="inlineStr">
        <is>
          <t>D8X Audio QFN</t>
        </is>
      </c>
      <c r="T1" s="134" t="inlineStr">
        <is>
          <t>D8X D3Y BASEBOARD</t>
        </is>
      </c>
      <c r="U1" s="134" t="inlineStr">
        <is>
          <t xml:space="preserve">D8x D3y Charger </t>
        </is>
      </c>
      <c r="V1" s="134" t="inlineStr">
        <is>
          <t>D8X D3Y CHIPSET</t>
        </is>
      </c>
      <c r="W1" s="134" t="inlineStr">
        <is>
          <t>D8X D3Y Nand</t>
        </is>
      </c>
      <c r="X1" s="134" t="inlineStr">
        <is>
          <t>D8x Milliways DC</t>
        </is>
      </c>
      <c r="Y1" s="134" t="inlineStr">
        <is>
          <t>D8x Optical, Proto1</t>
        </is>
      </c>
      <c r="Z1" s="134" t="inlineStr">
        <is>
          <t>D38 E75 Breakout board</t>
        </is>
      </c>
      <c r="AA1" s="134" t="inlineStr">
        <is>
          <t>D67 Dev, Proto2</t>
        </is>
      </c>
      <c r="AB1" s="134" t="inlineStr">
        <is>
          <t>D83 E85 Dev Board</t>
        </is>
      </c>
      <c r="AC1" s="134" t="inlineStr">
        <is>
          <t>E5 BOX2M CITA DISCRETE</t>
        </is>
      </c>
      <c r="AD1" s="134" t="inlineStr">
        <is>
          <t>E5 Charmeleon</t>
        </is>
      </c>
      <c r="AE1" s="134" t="inlineStr">
        <is>
          <t>E5 IF Dev Expansion ADC Ditto</t>
        </is>
      </c>
      <c r="AF1" s="134" t="inlineStr">
        <is>
          <t>E5 IF  JigglyPuff</t>
        </is>
      </c>
      <c r="AG1" s="134" t="inlineStr">
        <is>
          <t>E5 IF MLB DROWZEE</t>
        </is>
      </c>
      <c r="AH1" s="134" t="inlineStr">
        <is>
          <t>E5 IF VCM EEVEE</t>
        </is>
      </c>
      <c r="AI1" s="134" t="inlineStr">
        <is>
          <t>E5 PIC CRREIER 2P 5P1</t>
        </is>
      </c>
      <c r="AJ1" s="134" t="inlineStr">
        <is>
          <t>E46 Matisse</t>
        </is>
      </c>
      <c r="AK1" s="134" t="inlineStr">
        <is>
          <t>E87 Shim Polo</t>
        </is>
      </c>
      <c r="AL1" s="134" t="inlineStr">
        <is>
          <t>E91 adapter</t>
        </is>
      </c>
      <c r="AM1" s="134" t="inlineStr">
        <is>
          <t>E91 Cluctch</t>
        </is>
      </c>
      <c r="AN1" s="134" t="inlineStr">
        <is>
          <t>E91 RAPTOR</t>
        </is>
      </c>
      <c r="AO1" s="134" t="inlineStr">
        <is>
          <t>E91 Trex</t>
        </is>
      </c>
      <c r="AP1" s="134" t="inlineStr">
        <is>
          <t>E91 Velociraptor</t>
        </is>
      </c>
      <c r="AQ1" s="134" t="inlineStr">
        <is>
          <t>E99 Medusa Breakout</t>
        </is>
      </c>
      <c r="AR1" s="134" t="inlineStr">
        <is>
          <t>E101 VIEW2 500KHZ PREAMP</t>
        </is>
      </c>
      <c r="AS1" s="134" t="inlineStr">
        <is>
          <t>E126 DB SOC BEDROCK</t>
        </is>
      </c>
      <c r="AT1" s="134" t="inlineStr">
        <is>
          <t>E126 DOUBLE WIDE</t>
        </is>
      </c>
      <c r="AU1" s="134" t="inlineStr">
        <is>
          <t>E1000 Cougar Pulsar, Proto2</t>
        </is>
      </c>
      <c r="AV1" s="134" t="inlineStr">
        <is>
          <t>GA FHSi Hub</t>
        </is>
      </c>
      <c r="AW1" s="134" t="inlineStr">
        <is>
          <t>J410 Camera</t>
        </is>
      </c>
      <c r="AX1" s="134" t="inlineStr">
        <is>
          <t>J410 Chipset</t>
        </is>
      </c>
      <c r="AY1" s="134" t="inlineStr">
        <is>
          <t>J410 DEV</t>
        </is>
      </c>
      <c r="AZ1" s="134" t="inlineStr">
        <is>
          <t>J410 Dog</t>
        </is>
      </c>
      <c r="BA1" s="134" t="inlineStr">
        <is>
          <t>J410 Mahi</t>
        </is>
      </c>
      <c r="BB1" s="134" t="inlineStr">
        <is>
          <t>J410/X2762 MLB</t>
        </is>
      </c>
      <c r="BC1" s="134" t="inlineStr">
        <is>
          <t>J410 MOTION SENSOR</t>
        </is>
      </c>
      <c r="BD1" s="134" t="inlineStr">
        <is>
          <t>J410 Si Char RR</t>
        </is>
      </c>
      <c r="BE1" s="134" t="inlineStr">
        <is>
          <t>J410 Speaker Max</t>
        </is>
      </c>
      <c r="BF1" s="134" t="inlineStr">
        <is>
          <t>J410 Viper Dog</t>
        </is>
      </c>
      <c r="BG1" s="134" t="inlineStr">
        <is>
          <t>J410 Viper Mahi</t>
        </is>
      </c>
      <c r="BH1" s="134" t="inlineStr">
        <is>
          <t>J410 VIPER NAND</t>
        </is>
      </c>
      <c r="BI1" s="134" t="inlineStr">
        <is>
          <t>J490 AUDIO</t>
        </is>
      </c>
      <c r="BJ1" s="134" t="inlineStr">
        <is>
          <t>J490 Camera</t>
        </is>
      </c>
      <c r="BK1" s="134" t="inlineStr">
        <is>
          <t>J490 Chipset</t>
        </is>
      </c>
      <c r="BL1" s="134" t="inlineStr">
        <is>
          <t>J490 DEV</t>
        </is>
      </c>
      <c r="BM1" s="134" t="inlineStr">
        <is>
          <t>J490 DISPLAY</t>
        </is>
      </c>
      <c r="BN1" s="134" t="inlineStr">
        <is>
          <t>J490 MICROPHONE</t>
        </is>
      </c>
      <c r="BO1" s="134" t="inlineStr">
        <is>
          <t>J490/X2612 Power and Debug</t>
        </is>
      </c>
      <c r="BP1" s="134" t="inlineStr">
        <is>
          <t>J490 S5</t>
        </is>
      </c>
      <c r="BQ1" s="134" t="inlineStr">
        <is>
          <t>J490 SENSOR</t>
        </is>
      </c>
      <c r="BR1" s="134" t="inlineStr">
        <is>
          <t>J490 Thread</t>
        </is>
      </c>
      <c r="BS1" s="134" t="inlineStr">
        <is>
          <t>J5X7 DUSTER ACE3 LITE</t>
        </is>
      </c>
      <c r="BT1" s="134" t="inlineStr">
        <is>
          <t>J517 MLB B</t>
        </is>
      </c>
      <c r="BU1" s="134" t="inlineStr">
        <is>
          <t>J537 X2691 P1 MLB</t>
        </is>
      </c>
      <c r="BV1" s="134" t="inlineStr">
        <is>
          <t>J7XX MAHI POC</t>
        </is>
      </c>
      <c r="BW1" s="134" t="inlineStr">
        <is>
          <t>J717 Cam Bors Card</t>
        </is>
      </c>
      <c r="BX1" s="134" t="inlineStr">
        <is>
          <t>J720 Cougar Dig</t>
        </is>
      </c>
      <c r="BY1" s="134" t="inlineStr">
        <is>
          <t>J720 Cougar OS</t>
        </is>
      </c>
      <c r="BZ1" s="134" t="inlineStr">
        <is>
          <t>N208 IBIS</t>
        </is>
      </c>
      <c r="CA1" s="134" t="inlineStr">
        <is>
          <t>R4X8 DEV</t>
        </is>
      </c>
      <c r="CB1" s="134" t="inlineStr">
        <is>
          <t>TI LONG LT FOR PATRICIA</t>
        </is>
      </c>
      <c r="CC1" s="134" t="inlineStr">
        <is>
          <t>T275 Strategic Components</t>
        </is>
      </c>
      <c r="CD1" s="134" t="inlineStr">
        <is>
          <t>T290 USBC Probot</t>
        </is>
      </c>
      <c r="CE1" s="134" t="inlineStr">
        <is>
          <t>T306 ANT RALLY</t>
        </is>
      </c>
      <c r="CF1" s="134" t="inlineStr">
        <is>
          <t>T306 Coyote Lite</t>
        </is>
      </c>
      <c r="CG1" s="134" t="inlineStr">
        <is>
          <t>T306 Module</t>
        </is>
      </c>
      <c r="CH1" s="134" t="inlineStr">
        <is>
          <t>T306 Monarch Rally</t>
        </is>
      </c>
      <c r="CI1" s="134" t="inlineStr">
        <is>
          <t>T306 PMU LLT</t>
        </is>
      </c>
      <c r="CJ1" s="134" t="inlineStr">
        <is>
          <t>T306 Serval rally</t>
        </is>
      </c>
      <c r="CK1" s="134" t="inlineStr">
        <is>
          <t>T306 Sphynx Ant Rally</t>
        </is>
      </c>
      <c r="CL1" s="134" t="inlineStr">
        <is>
          <t>T381 Tabletop</t>
        </is>
      </c>
      <c r="CM1" s="134" t="inlineStr">
        <is>
          <t xml:space="preserve">T348 Cockscrew </t>
        </is>
      </c>
      <c r="CN1" s="134" t="inlineStr">
        <is>
          <t>T348 Pelican Creek</t>
        </is>
      </c>
      <c r="CO1" s="254" t="inlineStr">
        <is>
          <t>T428 Sentinel</t>
        </is>
      </c>
      <c r="CP1" s="254" t="inlineStr">
        <is>
          <t>T458 Controller</t>
        </is>
      </c>
      <c r="CQ1" s="254" t="inlineStr">
        <is>
          <t>T506 Folio</t>
        </is>
      </c>
      <c r="CR1" s="254" t="inlineStr">
        <is>
          <t>T683 INT CCCC TO COAX</t>
        </is>
      </c>
      <c r="CS1" s="254" t="inlineStr">
        <is>
          <t>T683 SMALL TOOTH PERIDOT build 2</t>
        </is>
      </c>
      <c r="CT1" s="254" t="inlineStr">
        <is>
          <t>T720 RETRO MLB</t>
        </is>
      </c>
      <c r="CU1" s="254" t="inlineStr">
        <is>
          <t>TA7B4C2 Helike Interposer</t>
        </is>
      </c>
      <c r="CV1" s="254" t="inlineStr">
        <is>
          <t>T841 Bambi</t>
        </is>
      </c>
      <c r="CW1" s="254" t="inlineStr">
        <is>
          <t>T841 BISHOP</t>
        </is>
      </c>
      <c r="CX1" s="254" t="inlineStr">
        <is>
          <t>T841 Bobolink</t>
        </is>
      </c>
      <c r="CY1" s="254" t="inlineStr">
        <is>
          <t>T841 CANNOLI</t>
        </is>
      </c>
      <c r="CZ1" s="134" t="inlineStr">
        <is>
          <t>T841 CERSEI</t>
        </is>
      </c>
      <c r="DA1" s="134" t="inlineStr">
        <is>
          <t>T841 CLEO</t>
        </is>
      </c>
      <c r="DB1" s="134" t="inlineStr">
        <is>
          <t>T841 Clover</t>
        </is>
      </c>
      <c r="DC1" s="134" t="inlineStr">
        <is>
          <t>T841 Colima</t>
        </is>
      </c>
      <c r="DD1" s="134" t="inlineStr">
        <is>
          <t>T841 COPPERHEAD</t>
        </is>
      </c>
      <c r="DE1" s="134" t="inlineStr">
        <is>
          <t>T841 Corvus,</t>
        </is>
      </c>
      <c r="DF1" s="134" t="inlineStr">
        <is>
          <t>T841 CRUX</t>
        </is>
      </c>
      <c r="DG1" s="134" t="inlineStr">
        <is>
          <t>T841 DAFFODIL</t>
        </is>
      </c>
      <c r="DH1" s="134" t="inlineStr">
        <is>
          <t>T841 Drogon</t>
        </is>
      </c>
      <c r="DI1" s="134" t="inlineStr">
        <is>
          <t>T841 DUNLIN</t>
        </is>
      </c>
      <c r="DJ1" s="134" t="inlineStr">
        <is>
          <t>T841 ISHTAR</t>
        </is>
      </c>
      <c r="DK1" s="134" t="inlineStr">
        <is>
          <t>T841 Itachi</t>
        </is>
      </c>
      <c r="DL1" s="134" t="inlineStr">
        <is>
          <t>T841 Larch</t>
        </is>
      </c>
      <c r="DM1" s="134" t="inlineStr">
        <is>
          <t>T841 LIBRA</t>
        </is>
      </c>
      <c r="DN1" s="134" t="inlineStr">
        <is>
          <t>T841 LLT C BOARD</t>
        </is>
      </c>
      <c r="DO1" s="134" t="inlineStr">
        <is>
          <t>T841 LLT L BOARD</t>
        </is>
      </c>
      <c r="DP1" s="134" t="inlineStr">
        <is>
          <t>T841 LLT FALL 2022</t>
        </is>
      </c>
      <c r="DQ1" s="134" t="inlineStr">
        <is>
          <t>T841 LLT SUMMER 2022</t>
        </is>
      </c>
      <c r="DR1" s="134" t="inlineStr">
        <is>
          <t>TA8B4C1 LOKI</t>
        </is>
      </c>
      <c r="DS1" s="134" t="inlineStr">
        <is>
          <t>T841 LYCHEE</t>
        </is>
      </c>
      <c r="DT1" s="134" t="inlineStr">
        <is>
          <t>T841 LYRA</t>
        </is>
      </c>
      <c r="DU1" s="134" t="inlineStr">
        <is>
          <t>T841 Passion</t>
        </is>
      </c>
      <c r="DV1" s="134" t="inlineStr">
        <is>
          <t>T841 PERSIMMON</t>
        </is>
      </c>
      <c r="DW1" s="134" t="inlineStr">
        <is>
          <t xml:space="preserve">T841 Pflamigo </t>
        </is>
      </c>
      <c r="DX1" s="134" t="inlineStr">
        <is>
          <t>T841 Phanpy O</t>
        </is>
      </c>
      <c r="DY1" s="134" t="inlineStr">
        <is>
          <t>T841 RA DEV2</t>
        </is>
      </c>
      <c r="DZ1" s="134" t="inlineStr">
        <is>
          <t>T841 SLT DBB 5</t>
        </is>
      </c>
      <c r="EA1" s="134" t="inlineStr">
        <is>
          <t>T841 STM32H735 TEST</t>
        </is>
      </c>
      <c r="EB1" s="134" t="inlineStr">
        <is>
          <t>T841 VEGETA</t>
        </is>
      </c>
      <c r="EC1" s="134" t="inlineStr">
        <is>
          <t>T936 Blazar</t>
        </is>
      </c>
      <c r="ED1" s="134" t="inlineStr">
        <is>
          <t>T995 Tamba</t>
        </is>
      </c>
      <c r="EE1" s="134" t="inlineStr">
        <is>
          <t>T1023 Draco</t>
        </is>
      </c>
      <c r="EF1" s="134" t="inlineStr">
        <is>
          <t>T1023 Echo</t>
        </is>
      </c>
      <c r="EG1" s="134" t="inlineStr">
        <is>
          <t>T1023 Leto</t>
        </is>
      </c>
      <c r="EH1" s="134" t="inlineStr">
        <is>
          <t>T1023 Mercury</t>
        </is>
      </c>
      <c r="EI1" s="134" t="inlineStr">
        <is>
          <t>T1023 Olympus</t>
        </is>
      </c>
      <c r="EJ1" s="134" t="inlineStr">
        <is>
          <t>T1023 Sunstone</t>
        </is>
      </c>
      <c r="EK1" s="134" t="inlineStr">
        <is>
          <t>T1096 Lyra</t>
        </is>
      </c>
      <c r="EL1" s="134" t="inlineStr">
        <is>
          <t>T1252 Interposer Combo</t>
        </is>
      </c>
      <c r="EM1" s="254" t="inlineStr">
        <is>
          <t>T2345 ARCO</t>
        </is>
      </c>
      <c r="EN1" s="134" t="inlineStr">
        <is>
          <t>ToucanRCAMSWT</t>
        </is>
      </c>
      <c r="EO1" s="134" t="inlineStr">
        <is>
          <t>WM1</t>
        </is>
      </c>
      <c r="EP1" s="134" t="inlineStr">
        <is>
          <t>X373 DOE</t>
        </is>
      </c>
      <c r="EQ1" s="134" t="inlineStr">
        <is>
          <t>X490 Camera</t>
        </is>
      </c>
      <c r="ER1" s="134" t="inlineStr">
        <is>
          <t>X1072 Rosella</t>
        </is>
      </c>
      <c r="ES1" s="134" t="inlineStr">
        <is>
          <t>X1230 Audio</t>
        </is>
      </c>
      <c r="ET1" s="254" t="inlineStr">
        <is>
          <t>X1230 DEBUG DVT</t>
        </is>
      </c>
      <c r="EU1" s="134" t="inlineStr">
        <is>
          <t>X1230 MLB DVT</t>
        </is>
      </c>
      <c r="EV1" s="134" t="inlineStr">
        <is>
          <t>X1230 OJUMP L&amp;R DVT</t>
        </is>
      </c>
      <c r="EW1" s="134" t="inlineStr">
        <is>
          <t>X1294 Toaster Card</t>
        </is>
      </c>
      <c r="EX1" s="134" t="inlineStr">
        <is>
          <t>X1623 Artane</t>
        </is>
      </c>
      <c r="EY1" s="134" t="inlineStr">
        <is>
          <t>X1761 MLB BRG</t>
        </is>
      </c>
      <c r="EZ1" s="134" t="inlineStr">
        <is>
          <t>X1761 MLB R</t>
        </is>
      </c>
      <c r="FA1" s="134" t="inlineStr">
        <is>
          <t>X2042 DEV</t>
        </is>
      </c>
      <c r="FB1" s="134" t="inlineStr">
        <is>
          <t>X2042 Pre EVT</t>
        </is>
      </c>
      <c r="FC1" s="134" t="inlineStr">
        <is>
          <t xml:space="preserve">X2042 TAYCAN COBRA </t>
        </is>
      </c>
      <c r="FD1" s="134" t="inlineStr">
        <is>
          <t>X2109 Dev</t>
        </is>
      </c>
      <c r="FE1" s="134" t="inlineStr">
        <is>
          <t>X2281 MLB</t>
        </is>
      </c>
      <c r="FF1" s="134" t="inlineStr">
        <is>
          <t>X2281 WAV</t>
        </is>
      </c>
      <c r="FG1" s="134" t="inlineStr">
        <is>
          <t>X2337 Dev</t>
        </is>
      </c>
      <c r="FH1" s="254" t="inlineStr">
        <is>
          <t>X2356C DEV</t>
        </is>
      </c>
      <c r="FI1" s="254" t="inlineStr">
        <is>
          <t>X2356c LIL ADAM</t>
        </is>
      </c>
      <c r="FJ1" s="254" t="inlineStr">
        <is>
          <t>X2356c LIL LAGUNA</t>
        </is>
      </c>
      <c r="FK1" s="254" t="inlineStr">
        <is>
          <t>X2356c LIL LOCUST</t>
        </is>
      </c>
      <c r="FL1" s="254" t="inlineStr">
        <is>
          <t>X2356c MAGNETITE</t>
        </is>
      </c>
      <c r="FM1" s="254" t="inlineStr">
        <is>
          <t>X2357 MLB EVT2</t>
        </is>
      </c>
      <c r="FN1" s="254" t="inlineStr">
        <is>
          <t>X2357 Puck EVT</t>
        </is>
      </c>
      <c r="FO1" s="254" t="inlineStr">
        <is>
          <t>X2370  AGNES</t>
        </is>
      </c>
      <c r="FP1" s="254" t="inlineStr">
        <is>
          <t>X2381 Larkspur</t>
        </is>
      </c>
      <c r="FQ1" s="254" t="inlineStr">
        <is>
          <t>X2381 Viddo</t>
        </is>
      </c>
      <c r="FR1" s="254" t="inlineStr">
        <is>
          <t>X2411 2G SPAD</t>
        </is>
      </c>
      <c r="FS1" s="134" t="inlineStr">
        <is>
          <t>X2411 AR DE1</t>
        </is>
      </c>
      <c r="FT1" s="134" t="inlineStr">
        <is>
          <t>X2411 CARPO DEBUG</t>
        </is>
      </c>
      <c r="FU1" s="134" t="inlineStr">
        <is>
          <t>X2411 CARPO PERFORMANCE #2</t>
        </is>
      </c>
      <c r="FV1" s="134" t="inlineStr">
        <is>
          <t>X2411 Leda Debug</t>
        </is>
      </c>
      <c r="FW1" s="134" t="inlineStr">
        <is>
          <t>XA2B4C1D1 PUAKO</t>
        </is>
      </c>
      <c r="FX1" s="134" t="inlineStr">
        <is>
          <t>X2411 RF BRIDGE</t>
        </is>
      </c>
      <c r="FY1" s="134" t="inlineStr">
        <is>
          <t>X2411 RF DEV</t>
        </is>
      </c>
      <c r="FZ1" s="134" t="inlineStr">
        <is>
          <t>X2411 RFEB3</t>
        </is>
      </c>
      <c r="GA1" s="134" t="inlineStr">
        <is>
          <t>X2411/T742 PCIe Bridge</t>
        </is>
      </c>
      <c r="GB1" s="254" t="inlineStr">
        <is>
          <t>X2540 DC DORA</t>
        </is>
      </c>
      <c r="GC1" s="254" t="inlineStr">
        <is>
          <t>X2575 Dev</t>
        </is>
      </c>
      <c r="GD1" s="254" t="inlineStr">
        <is>
          <t>X2617  RF Dev 1</t>
        </is>
      </c>
      <c r="GE1" s="254" t="inlineStr">
        <is>
          <t>X2662 LLT</t>
        </is>
      </c>
      <c r="GF1" s="254" t="inlineStr">
        <is>
          <t>X2662 P0</t>
        </is>
      </c>
      <c r="GG1" s="134" t="inlineStr">
        <is>
          <t>X2703 EC FCM BOURBON</t>
        </is>
      </c>
      <c r="GH1" s="134" t="inlineStr">
        <is>
          <t>X2703 &amp; X3103 BUILDS LLT</t>
        </is>
      </c>
      <c r="GI1" s="134" t="inlineStr">
        <is>
          <t>X2703 EC FCM DIDGERIDOO</t>
        </is>
      </c>
      <c r="GJ1" s="254" t="inlineStr">
        <is>
          <t>X2703/X3103 EC Limonite</t>
        </is>
      </c>
      <c r="GK1" s="134" t="inlineStr">
        <is>
          <t>X2703 NFC</t>
        </is>
      </c>
      <c r="GL1" s="134" t="inlineStr">
        <is>
          <t>X2717 Carrier</t>
        </is>
      </c>
      <c r="GM1" s="134" t="inlineStr">
        <is>
          <t>X2717 NFC Antenna, Proto1</t>
        </is>
      </c>
      <c r="GN1" s="134" t="inlineStr">
        <is>
          <t>X2717 RF DEV3</t>
        </is>
      </c>
      <c r="GO1" s="134" t="inlineStr">
        <is>
          <t>X2762 J410 MLB</t>
        </is>
      </c>
      <c r="GP1" s="254" t="inlineStr">
        <is>
          <t>X2950 NFC</t>
        </is>
      </c>
      <c r="GQ1" s="134" t="inlineStr">
        <is>
          <t>X3103 EC BMU</t>
        </is>
      </c>
      <c r="GR1" s="254" t="inlineStr">
        <is>
          <t>X3103 EC Coronet</t>
        </is>
      </c>
      <c r="GS1" s="134" t="inlineStr">
        <is>
          <t>X3103 EC KOKO</t>
        </is>
      </c>
      <c r="GT1" s="134" t="inlineStr">
        <is>
          <t>X3103 EEC SONNET</t>
        </is>
      </c>
      <c r="GU1" s="134" t="inlineStr">
        <is>
          <t>X3103 SUNSTONE</t>
        </is>
      </c>
      <c r="GV1" s="134" t="inlineStr">
        <is>
          <t>X3103 Test Lait</t>
        </is>
      </c>
      <c r="GW1" s="134" t="inlineStr">
        <is>
          <t>Z7 View2 MLB#6</t>
        </is>
      </c>
      <c r="GX1" s="165" t="inlineStr">
        <is>
          <t>ZA7 VIEW2 PREAMP #6</t>
        </is>
      </c>
      <c r="GY1" s="165" t="inlineStr">
        <is>
          <t xml:space="preserve">ZA7 VIEW2 STANDARD </t>
        </is>
      </c>
      <c r="GZ1" s="255" t="inlineStr">
        <is>
          <t>Total Amount</t>
        </is>
      </c>
    </row>
    <row r="2" ht="18" customHeight="1">
      <c r="A2" s="137" t="n">
        <v>1</v>
      </c>
      <c r="B2" s="256" t="n">
        <v>44816</v>
      </c>
      <c r="C2" s="139" t="inlineStr">
        <is>
          <t>UPS-INV#1575098006</t>
        </is>
      </c>
      <c r="D2" s="240" t="n">
        <v>44706</v>
      </c>
      <c r="E2" s="257" t="n">
        <v>1133.91</v>
      </c>
      <c r="F2" s="274" t="n"/>
      <c r="G2" s="274" t="n"/>
      <c r="H2" s="274" t="n"/>
      <c r="I2" s="274" t="n"/>
      <c r="J2" s="274" t="n"/>
      <c r="K2" s="259" t="n"/>
      <c r="L2" s="259" t="n"/>
      <c r="M2" s="274" t="n"/>
      <c r="N2" s="274" t="n"/>
      <c r="O2" s="259" t="n"/>
      <c r="P2" s="259" t="n"/>
      <c r="Q2" s="259" t="n"/>
      <c r="R2" s="259" t="n"/>
      <c r="S2" s="259" t="n"/>
      <c r="T2" s="259" t="n"/>
      <c r="U2" s="259" t="n"/>
      <c r="V2" s="259" t="n"/>
      <c r="W2" s="269" t="n">
        <v>1133.91</v>
      </c>
      <c r="X2" s="259" t="n"/>
      <c r="Y2" s="259" t="n"/>
      <c r="Z2" s="259" t="n"/>
      <c r="AA2" s="259" t="n"/>
      <c r="AB2" s="259" t="n"/>
      <c r="AC2" s="259" t="n"/>
      <c r="AD2" s="259" t="n"/>
      <c r="AE2" s="259" t="n"/>
      <c r="AF2" s="259" t="n"/>
      <c r="AG2" s="259" t="n"/>
      <c r="AH2" s="259" t="n"/>
      <c r="AI2" s="259" t="n"/>
      <c r="AJ2" s="259" t="n"/>
      <c r="AK2" s="259" t="n"/>
      <c r="AL2" s="259" t="n"/>
      <c r="AM2" s="259" t="n"/>
      <c r="AN2" s="259" t="n"/>
      <c r="AO2" s="259" t="n"/>
      <c r="AP2" s="259" t="n"/>
      <c r="AQ2" s="259" t="n"/>
      <c r="AR2" s="259" t="n"/>
      <c r="AS2" s="259" t="n"/>
      <c r="AT2" s="259" t="n"/>
      <c r="AU2" s="259" t="n"/>
      <c r="AV2" s="259" t="n"/>
      <c r="AW2" s="259" t="n"/>
      <c r="AX2" s="259" t="n"/>
      <c r="AY2" s="259" t="n"/>
      <c r="AZ2" s="259" t="n"/>
      <c r="BA2" s="259" t="n"/>
      <c r="BB2" s="259" t="n"/>
      <c r="BC2" s="259" t="n"/>
      <c r="BD2" s="259" t="n"/>
      <c r="BE2" s="259" t="n"/>
      <c r="BF2" s="259" t="n"/>
      <c r="BG2" s="259" t="n"/>
      <c r="BH2" s="259" t="n"/>
      <c r="BI2" s="259" t="n"/>
      <c r="BJ2" s="259" t="n"/>
      <c r="BK2" s="259" t="n"/>
      <c r="BL2" s="259" t="n"/>
      <c r="BM2" s="259" t="n"/>
      <c r="BN2" s="259" t="n"/>
      <c r="BO2" s="259" t="n"/>
      <c r="BP2" s="259" t="n"/>
      <c r="BQ2" s="259" t="n"/>
      <c r="BR2" s="259" t="n"/>
      <c r="BS2" s="259" t="n"/>
      <c r="BT2" s="259" t="n"/>
      <c r="BU2" s="259" t="n"/>
      <c r="BV2" s="259" t="n"/>
      <c r="BW2" s="259" t="n"/>
      <c r="BX2" s="259" t="n"/>
      <c r="BY2" s="259" t="n"/>
      <c r="BZ2" s="259" t="n"/>
      <c r="CA2" s="259" t="n"/>
      <c r="CB2" s="259" t="n"/>
      <c r="CC2" s="259" t="n"/>
      <c r="CD2" s="259" t="n"/>
      <c r="CE2" s="259" t="n"/>
      <c r="CF2" s="259" t="n"/>
      <c r="CG2" s="259" t="n"/>
      <c r="CH2" s="259" t="n"/>
      <c r="CI2" s="259" t="n"/>
      <c r="CJ2" s="259" t="n"/>
      <c r="CK2" s="259" t="n"/>
      <c r="CL2" s="259" t="n"/>
      <c r="CM2" s="259" t="n"/>
      <c r="CN2" s="259" t="n"/>
      <c r="CO2" s="259" t="n"/>
      <c r="CP2" s="259" t="n"/>
      <c r="CQ2" s="259" t="n"/>
      <c r="CR2" s="259" t="n"/>
      <c r="CS2" s="259" t="n"/>
      <c r="CT2" s="259" t="n"/>
      <c r="CU2" s="259" t="n"/>
      <c r="CV2" s="259" t="n"/>
      <c r="CW2" s="259" t="n"/>
      <c r="CX2" s="259" t="n"/>
      <c r="CY2" s="259" t="n"/>
      <c r="CZ2" s="259" t="n"/>
      <c r="DA2" s="259" t="n"/>
      <c r="DB2" s="259" t="n"/>
      <c r="DC2" s="259" t="n"/>
      <c r="DD2" s="259" t="n"/>
      <c r="DE2" s="259" t="n"/>
      <c r="DF2" s="259" t="n"/>
      <c r="DG2" s="259" t="n"/>
      <c r="DH2" s="259" t="n"/>
      <c r="DI2" s="259" t="n"/>
      <c r="DJ2" s="259" t="n"/>
      <c r="DK2" s="259" t="n"/>
      <c r="DL2" s="259" t="n"/>
      <c r="DM2" s="259" t="n"/>
      <c r="DN2" s="259" t="n"/>
      <c r="DO2" s="259" t="n"/>
      <c r="DP2" s="259" t="n"/>
      <c r="DQ2" s="259" t="n"/>
      <c r="DR2" s="259" t="n"/>
      <c r="DS2" s="259" t="n"/>
      <c r="DT2" s="259" t="n"/>
      <c r="DU2" s="259" t="n"/>
      <c r="DV2" s="259" t="n"/>
      <c r="DW2" s="259" t="n"/>
      <c r="DX2" s="259" t="n"/>
      <c r="DY2" s="259" t="n"/>
      <c r="DZ2" s="259" t="n"/>
      <c r="EA2" s="259" t="n"/>
      <c r="EB2" s="259" t="n"/>
      <c r="EC2" s="259" t="n"/>
      <c r="ED2" s="259" t="n"/>
      <c r="EE2" s="259" t="n"/>
      <c r="EF2" s="259" t="n"/>
      <c r="EG2" s="259" t="n"/>
      <c r="EH2" s="259" t="n"/>
      <c r="EI2" s="259" t="n"/>
      <c r="EJ2" s="259" t="n"/>
      <c r="EK2" s="259" t="n"/>
      <c r="EL2" s="259" t="n"/>
      <c r="EM2" s="259" t="n"/>
      <c r="EN2" s="259" t="n"/>
      <c r="EO2" s="259" t="n"/>
      <c r="EP2" s="259" t="n"/>
      <c r="EQ2" s="259" t="n"/>
      <c r="ER2" s="259" t="n"/>
      <c r="ES2" s="259" t="n"/>
      <c r="ET2" s="259" t="n"/>
      <c r="EU2" s="259" t="n"/>
      <c r="EV2" s="259" t="n"/>
      <c r="EW2" s="259" t="n"/>
      <c r="EX2" s="259" t="n"/>
      <c r="EY2" s="259" t="n"/>
      <c r="EZ2" s="259" t="n"/>
      <c r="FA2" s="259" t="n"/>
      <c r="FB2" s="259" t="n"/>
      <c r="FC2" s="259" t="n"/>
      <c r="FD2" s="259" t="n"/>
      <c r="FE2" s="259" t="n"/>
      <c r="FF2" s="259" t="n"/>
      <c r="FG2" s="259" t="n"/>
      <c r="FH2" s="259" t="n"/>
      <c r="FI2" s="259" t="n"/>
      <c r="FJ2" s="259" t="n"/>
      <c r="FK2" s="259" t="n"/>
      <c r="FL2" s="259" t="n"/>
      <c r="FM2" s="259" t="n"/>
      <c r="FN2" s="259" t="n"/>
      <c r="FO2" s="259" t="n"/>
      <c r="FP2" s="259" t="n"/>
      <c r="FQ2" s="259" t="n"/>
      <c r="FR2" s="259" t="n"/>
      <c r="FS2" s="259" t="n"/>
      <c r="FT2" s="259" t="n"/>
      <c r="FU2" s="259" t="n"/>
      <c r="FV2" s="259" t="n"/>
      <c r="FW2" s="259" t="n"/>
      <c r="FX2" s="259" t="n"/>
      <c r="FY2" s="259" t="n"/>
      <c r="FZ2" s="259" t="n"/>
      <c r="GA2" s="259" t="n"/>
      <c r="GB2" s="259" t="n"/>
      <c r="GC2" s="259" t="n"/>
      <c r="GD2" s="259" t="n"/>
      <c r="GE2" s="259" t="n"/>
      <c r="GF2" s="259" t="n"/>
      <c r="GG2" s="259" t="n"/>
      <c r="GH2" s="259" t="n"/>
      <c r="GI2" s="259" t="n"/>
      <c r="GJ2" s="259" t="n"/>
      <c r="GK2" s="259" t="n"/>
      <c r="GL2" s="259" t="n"/>
      <c r="GM2" s="259" t="n"/>
      <c r="GN2" s="259" t="n"/>
      <c r="GO2" s="259" t="n"/>
      <c r="GP2" s="259" t="n"/>
      <c r="GQ2" s="259" t="n"/>
      <c r="GR2" s="259" t="n"/>
      <c r="GS2" s="259" t="n"/>
      <c r="GT2" s="259" t="n"/>
      <c r="GU2" s="259" t="n"/>
      <c r="GV2" s="259" t="n"/>
      <c r="GW2" s="259" t="n"/>
      <c r="GX2" s="259" t="inlineStr">
        <is>
          <t>ZA7 VIEW2 STANDARD ADC #6</t>
        </is>
      </c>
      <c r="GY2" s="259" t="inlineStr">
        <is>
          <t>ZA7 VIEW2 STANDARD ADC #6</t>
        </is>
      </c>
      <c r="GZ2" s="261">
        <f>SUM(F2:GW2)</f>
        <v/>
      </c>
      <c r="HA2" s="262">
        <f>E2-GZ2</f>
        <v/>
      </c>
    </row>
    <row r="3" ht="18" customHeight="1">
      <c r="A3" s="137" t="n">
        <v>2</v>
      </c>
      <c r="B3" s="256" t="n">
        <v>44816</v>
      </c>
      <c r="C3" s="139" t="inlineStr">
        <is>
          <t>7-864-58127</t>
        </is>
      </c>
      <c r="D3" s="240" t="n">
        <v>44798</v>
      </c>
      <c r="E3" s="257" t="n">
        <v>15.23</v>
      </c>
      <c r="F3" s="274" t="n"/>
      <c r="G3" s="274" t="n"/>
      <c r="H3" s="274" t="n"/>
      <c r="I3" s="274" t="n"/>
      <c r="J3" s="274" t="n"/>
      <c r="K3" s="259" t="n"/>
      <c r="L3" s="259" t="n"/>
      <c r="M3" s="274" t="n"/>
      <c r="N3" s="274" t="n"/>
      <c r="O3" s="259" t="n"/>
      <c r="P3" s="259" t="n"/>
      <c r="Q3" s="259" t="n"/>
      <c r="R3" s="259" t="n"/>
      <c r="S3" s="259" t="n"/>
      <c r="T3" s="259" t="n"/>
      <c r="U3" s="259" t="n"/>
      <c r="V3" s="259" t="n"/>
      <c r="W3" s="259" t="n"/>
      <c r="X3" s="259" t="n"/>
      <c r="Y3" s="259" t="n"/>
      <c r="Z3" s="259" t="n"/>
      <c r="AA3" s="259" t="n"/>
      <c r="AB3" s="259" t="n"/>
      <c r="AC3" s="259" t="n"/>
      <c r="AD3" s="259" t="n"/>
      <c r="AE3" s="259" t="n"/>
      <c r="AF3" s="259" t="n"/>
      <c r="AG3" s="259" t="n"/>
      <c r="AH3" s="259" t="n"/>
      <c r="AI3" s="259" t="n"/>
      <c r="AJ3" s="259" t="n"/>
      <c r="AK3" s="259" t="n"/>
      <c r="AL3" s="259" t="n"/>
      <c r="AM3" s="259" t="n"/>
      <c r="AN3" s="259" t="n"/>
      <c r="AO3" s="259" t="n"/>
      <c r="AP3" s="259" t="n"/>
      <c r="AQ3" s="259" t="n"/>
      <c r="AR3" s="259" t="n"/>
      <c r="AS3" s="259" t="n"/>
      <c r="AT3" s="259" t="n"/>
      <c r="AU3" s="259" t="n"/>
      <c r="AV3" s="259" t="n"/>
      <c r="AW3" s="259" t="n"/>
      <c r="AX3" s="259" t="n"/>
      <c r="AY3" s="259" t="n"/>
      <c r="AZ3" s="259" t="n"/>
      <c r="BA3" s="259" t="n"/>
      <c r="BB3" s="259" t="n"/>
      <c r="BC3" s="259" t="n"/>
      <c r="BD3" s="259" t="n"/>
      <c r="BE3" s="259" t="n"/>
      <c r="BF3" s="259" t="n"/>
      <c r="BG3" s="259" t="n"/>
      <c r="BH3" s="259" t="n"/>
      <c r="BI3" s="259" t="n"/>
      <c r="BJ3" s="259" t="n"/>
      <c r="BK3" s="259" t="n"/>
      <c r="BL3" s="259" t="n"/>
      <c r="BM3" s="259" t="n"/>
      <c r="BN3" s="259" t="n"/>
      <c r="BO3" s="259" t="n"/>
      <c r="BP3" s="259" t="n"/>
      <c r="BQ3" s="259" t="n"/>
      <c r="BR3" s="259" t="n"/>
      <c r="BS3" s="259" t="n"/>
      <c r="BT3" s="259" t="n"/>
      <c r="BU3" s="259" t="n"/>
      <c r="BV3" s="259" t="n"/>
      <c r="BW3" s="259" t="n"/>
      <c r="BX3" s="259" t="n"/>
      <c r="BY3" s="259" t="n"/>
      <c r="BZ3" s="259" t="n"/>
      <c r="CA3" s="259" t="n"/>
      <c r="CB3" s="259" t="n"/>
      <c r="CC3" s="259" t="n"/>
      <c r="CD3" s="259" t="n"/>
      <c r="CE3" s="259" t="n"/>
      <c r="CF3" s="259" t="n"/>
      <c r="CG3" s="259" t="n"/>
      <c r="CH3" s="259" t="n"/>
      <c r="CI3" s="259" t="n"/>
      <c r="CJ3" s="259" t="n"/>
      <c r="CK3" s="259" t="n"/>
      <c r="CL3" s="259" t="n"/>
      <c r="CM3" s="259" t="n"/>
      <c r="CN3" s="259" t="n"/>
      <c r="CO3" s="259" t="n"/>
      <c r="CP3" s="259" t="n"/>
      <c r="CQ3" s="259" t="n"/>
      <c r="CR3" s="259" t="n"/>
      <c r="CS3" s="259" t="n"/>
      <c r="CT3" s="259" t="n"/>
      <c r="CU3" s="259" t="n"/>
      <c r="CV3" s="259" t="n"/>
      <c r="CW3" s="259" t="n"/>
      <c r="CX3" s="259" t="n"/>
      <c r="CY3" s="259" t="n"/>
      <c r="CZ3" s="259" t="n"/>
      <c r="DA3" s="259" t="n"/>
      <c r="DB3" s="259" t="n"/>
      <c r="DC3" s="259" t="n"/>
      <c r="DD3" s="259" t="n"/>
      <c r="DE3" s="259" t="n"/>
      <c r="DF3" s="259" t="n"/>
      <c r="DG3" s="259" t="n"/>
      <c r="DH3" s="259" t="n"/>
      <c r="DI3" s="259" t="n"/>
      <c r="DJ3" s="259" t="n"/>
      <c r="DK3" s="259" t="n"/>
      <c r="DL3" s="259" t="n"/>
      <c r="DM3" s="269" t="n">
        <v>15.23</v>
      </c>
      <c r="DN3" s="259" t="n"/>
      <c r="DO3" s="259" t="n"/>
      <c r="DP3" s="259" t="n"/>
      <c r="DQ3" s="259" t="n"/>
      <c r="DR3" s="259" t="n"/>
      <c r="DS3" s="259" t="n"/>
      <c r="DT3" s="259" t="n"/>
      <c r="DU3" s="259" t="n"/>
      <c r="DV3" s="259" t="n"/>
      <c r="DW3" s="259" t="n"/>
      <c r="DX3" s="259" t="n"/>
      <c r="DY3" s="259" t="n"/>
      <c r="DZ3" s="259" t="n"/>
      <c r="EA3" s="259" t="n"/>
      <c r="EB3" s="259" t="n"/>
      <c r="EC3" s="259" t="n"/>
      <c r="ED3" s="259" t="n"/>
      <c r="EE3" s="259" t="n"/>
      <c r="EF3" s="259" t="n"/>
      <c r="EG3" s="259" t="n"/>
      <c r="EH3" s="259" t="n"/>
      <c r="EI3" s="259" t="n"/>
      <c r="EJ3" s="259" t="n"/>
      <c r="EK3" s="259" t="n"/>
      <c r="EL3" s="259" t="n"/>
      <c r="EM3" s="259" t="n"/>
      <c r="EN3" s="259" t="n"/>
      <c r="EO3" s="259" t="n"/>
      <c r="EP3" s="259" t="n"/>
      <c r="EQ3" s="259" t="n"/>
      <c r="ER3" s="259" t="n"/>
      <c r="ES3" s="259" t="n"/>
      <c r="ET3" s="259" t="n"/>
      <c r="EU3" s="259" t="n"/>
      <c r="EV3" s="259" t="n"/>
      <c r="EW3" s="259" t="n"/>
      <c r="EX3" s="259" t="n"/>
      <c r="EY3" s="259" t="n"/>
      <c r="EZ3" s="259" t="n"/>
      <c r="FA3" s="259" t="n"/>
      <c r="FB3" s="259" t="n"/>
      <c r="FC3" s="259" t="n"/>
      <c r="FD3" s="259" t="n"/>
      <c r="FE3" s="259" t="n"/>
      <c r="FF3" s="259" t="n"/>
      <c r="FG3" s="259" t="n"/>
      <c r="FH3" s="259" t="n"/>
      <c r="FI3" s="259" t="n"/>
      <c r="FJ3" s="259" t="n"/>
      <c r="FK3" s="259" t="n"/>
      <c r="FL3" s="259" t="n"/>
      <c r="FM3" s="259" t="n"/>
      <c r="FN3" s="259" t="n"/>
      <c r="FO3" s="259" t="n"/>
      <c r="FP3" s="259" t="n"/>
      <c r="FQ3" s="259" t="n"/>
      <c r="FR3" s="259" t="n"/>
      <c r="FS3" s="259" t="n"/>
      <c r="FT3" s="259" t="n"/>
      <c r="FU3" s="259" t="n"/>
      <c r="FV3" s="259" t="n"/>
      <c r="FW3" s="259" t="n"/>
      <c r="FX3" s="259" t="n"/>
      <c r="FY3" s="259" t="n"/>
      <c r="FZ3" s="259" t="n"/>
      <c r="GA3" s="259" t="n"/>
      <c r="GB3" s="259" t="n"/>
      <c r="GC3" s="259" t="n"/>
      <c r="GD3" s="259" t="n"/>
      <c r="GE3" s="259" t="n"/>
      <c r="GF3" s="259" t="n"/>
      <c r="GG3" s="259" t="n"/>
      <c r="GH3" s="259" t="n"/>
      <c r="GI3" s="259" t="n"/>
      <c r="GJ3" s="259" t="n"/>
      <c r="GK3" s="259" t="n"/>
      <c r="GL3" s="259" t="n"/>
      <c r="GM3" s="259" t="n"/>
      <c r="GN3" s="259" t="n"/>
      <c r="GO3" s="259" t="n"/>
      <c r="GP3" s="259" t="n"/>
      <c r="GQ3" s="259" t="n"/>
      <c r="GR3" s="259" t="n"/>
      <c r="GS3" s="259" t="n"/>
      <c r="GT3" s="259" t="n"/>
      <c r="GU3" s="259" t="n"/>
      <c r="GV3" s="259" t="n"/>
      <c r="GW3" s="259" t="n"/>
      <c r="GX3" s="259" t="n"/>
      <c r="GY3" s="259" t="n"/>
      <c r="GZ3" s="261">
        <f>SUM(F3:GW3)</f>
        <v/>
      </c>
      <c r="HA3" s="262">
        <f>E3-GZ3</f>
        <v/>
      </c>
    </row>
    <row r="4" ht="18" customHeight="1">
      <c r="A4" s="137" t="n">
        <v>3</v>
      </c>
      <c r="B4" s="256" t="n">
        <v>44816</v>
      </c>
      <c r="C4" s="139" t="inlineStr">
        <is>
          <t>2-077-76567</t>
        </is>
      </c>
      <c r="D4" s="240" t="n">
        <v>44798</v>
      </c>
      <c r="E4" s="257" t="n">
        <v>42</v>
      </c>
      <c r="F4" s="274" t="n"/>
      <c r="G4" s="274" t="n"/>
      <c r="H4" s="274" t="n"/>
      <c r="I4" s="274" t="n"/>
      <c r="J4" s="274" t="n"/>
      <c r="K4" s="259" t="n"/>
      <c r="L4" s="259" t="n"/>
      <c r="M4" s="274" t="n"/>
      <c r="N4" s="274" t="n"/>
      <c r="O4" s="259" t="n"/>
      <c r="P4" s="259" t="n"/>
      <c r="Q4" s="259" t="n"/>
      <c r="R4" s="259" t="n"/>
      <c r="S4" s="259" t="n"/>
      <c r="T4" s="259" t="n"/>
      <c r="U4" s="259" t="n"/>
      <c r="V4" s="259" t="n"/>
      <c r="W4" s="259" t="n"/>
      <c r="X4" s="259" t="n"/>
      <c r="Y4" s="259" t="n"/>
      <c r="Z4" s="259" t="n"/>
      <c r="AA4" s="259" t="n"/>
      <c r="AB4" s="259" t="n"/>
      <c r="AC4" s="259" t="n"/>
      <c r="AD4" s="259" t="n"/>
      <c r="AE4" s="259" t="n"/>
      <c r="AF4" s="259" t="n"/>
      <c r="AG4" s="259" t="n"/>
      <c r="AH4" s="259" t="n"/>
      <c r="AI4" s="259" t="n"/>
      <c r="AJ4" s="259" t="n"/>
      <c r="AK4" s="259" t="n"/>
      <c r="AL4" s="259" t="n"/>
      <c r="AM4" s="259" t="n"/>
      <c r="AN4" s="259" t="n"/>
      <c r="AO4" s="259" t="n"/>
      <c r="AP4" s="259" t="n"/>
      <c r="AQ4" s="259" t="n"/>
      <c r="AR4" s="259" t="n"/>
      <c r="AS4" s="259" t="n"/>
      <c r="AT4" s="259" t="n"/>
      <c r="AU4" s="259" t="n"/>
      <c r="AV4" s="259" t="n"/>
      <c r="AW4" s="259" t="n"/>
      <c r="AX4" s="259" t="n"/>
      <c r="AY4" s="259" t="n"/>
      <c r="AZ4" s="259" t="n"/>
      <c r="BA4" s="259" t="n"/>
      <c r="BB4" s="259" t="n"/>
      <c r="BC4" s="259" t="n"/>
      <c r="BD4" s="259" t="n"/>
      <c r="BE4" s="259" t="n"/>
      <c r="BF4" s="259" t="n"/>
      <c r="BG4" s="259" t="n"/>
      <c r="BH4" s="259" t="n"/>
      <c r="BI4" s="259" t="n"/>
      <c r="BJ4" s="259" t="n"/>
      <c r="BK4" s="259" t="n"/>
      <c r="BL4" s="259" t="n"/>
      <c r="BM4" s="259" t="n"/>
      <c r="BN4" s="259" t="n"/>
      <c r="BO4" s="259" t="n"/>
      <c r="BP4" s="259" t="n"/>
      <c r="BQ4" s="259" t="n"/>
      <c r="BR4" s="259" t="n"/>
      <c r="BS4" s="259" t="n"/>
      <c r="BT4" s="259" t="n"/>
      <c r="BU4" s="259" t="n"/>
      <c r="BV4" s="259" t="n"/>
      <c r="BW4" s="259" t="n"/>
      <c r="BX4" s="259" t="n"/>
      <c r="BY4" s="259" t="n"/>
      <c r="BZ4" s="259" t="n"/>
      <c r="CA4" s="259" t="n"/>
      <c r="CB4" s="259" t="n"/>
      <c r="CC4" s="259" t="n"/>
      <c r="CD4" s="259" t="n"/>
      <c r="CE4" s="259" t="n"/>
      <c r="CF4" s="259" t="n"/>
      <c r="CG4" s="259" t="n"/>
      <c r="CH4" s="259" t="n"/>
      <c r="CI4" s="259" t="n"/>
      <c r="CJ4" s="259" t="n"/>
      <c r="CK4" s="259" t="n"/>
      <c r="CL4" s="259" t="n"/>
      <c r="CM4" s="259" t="n"/>
      <c r="CN4" s="259" t="n"/>
      <c r="CO4" s="259" t="n"/>
      <c r="CP4" s="259" t="n"/>
      <c r="CQ4" s="259" t="n"/>
      <c r="CR4" s="259" t="n"/>
      <c r="CS4" s="259" t="n"/>
      <c r="CT4" s="259" t="n"/>
      <c r="CU4" s="259" t="n"/>
      <c r="CV4" s="259" t="n"/>
      <c r="CW4" s="259" t="n"/>
      <c r="CX4" s="259" t="n"/>
      <c r="CY4" s="259" t="n"/>
      <c r="CZ4" s="259" t="n"/>
      <c r="DA4" s="259" t="n"/>
      <c r="DB4" s="259" t="n"/>
      <c r="DC4" s="259" t="n"/>
      <c r="DD4" s="259" t="n"/>
      <c r="DE4" s="259" t="n"/>
      <c r="DF4" s="259" t="n"/>
      <c r="DG4" s="259" t="n"/>
      <c r="DH4" s="259" t="n"/>
      <c r="DI4" s="259" t="n"/>
      <c r="DJ4" s="259" t="n"/>
      <c r="DK4" s="259" t="n"/>
      <c r="DL4" s="259" t="n"/>
      <c r="DM4" s="259" t="n"/>
      <c r="DN4" s="259" t="n"/>
      <c r="DO4" s="259" t="n"/>
      <c r="DP4" s="259" t="n"/>
      <c r="DQ4" s="259" t="n"/>
      <c r="DR4" s="259" t="n"/>
      <c r="DS4" s="259" t="n"/>
      <c r="DT4" s="259" t="n"/>
      <c r="DU4" s="259" t="n"/>
      <c r="DV4" s="259" t="n"/>
      <c r="DW4" s="259" t="n"/>
      <c r="DX4" s="259" t="n"/>
      <c r="DY4" s="259" t="n"/>
      <c r="DZ4" s="259" t="n"/>
      <c r="EA4" s="259" t="n"/>
      <c r="EB4" s="259" t="n"/>
      <c r="EC4" s="259" t="n"/>
      <c r="ED4" s="259" t="n"/>
      <c r="EE4" s="259" t="n"/>
      <c r="EF4" s="259" t="n"/>
      <c r="EG4" s="259" t="n"/>
      <c r="EH4" s="259" t="n"/>
      <c r="EI4" s="259" t="n"/>
      <c r="EJ4" s="259" t="n"/>
      <c r="EK4" s="259" t="n"/>
      <c r="EL4" s="259" t="n"/>
      <c r="EM4" s="259" t="n"/>
      <c r="EN4" s="259" t="n"/>
      <c r="EO4" s="259" t="n"/>
      <c r="EP4" s="259" t="n"/>
      <c r="EQ4" s="259" t="n"/>
      <c r="ER4" s="259" t="n"/>
      <c r="ES4" s="259" t="n"/>
      <c r="ET4" s="259" t="n"/>
      <c r="EU4" s="269" t="n">
        <v>42</v>
      </c>
      <c r="EV4" s="259" t="n"/>
      <c r="EW4" s="259" t="n"/>
      <c r="EX4" s="259" t="n"/>
      <c r="EY4" s="259" t="n"/>
      <c r="EZ4" s="259" t="n"/>
      <c r="FA4" s="259" t="n"/>
      <c r="FB4" s="259" t="n"/>
      <c r="FC4" s="259" t="n"/>
      <c r="FD4" s="259" t="n"/>
      <c r="FE4" s="259" t="n"/>
      <c r="FF4" s="259" t="n"/>
      <c r="FG4" s="259" t="n"/>
      <c r="FH4" s="259" t="n"/>
      <c r="FI4" s="259" t="n"/>
      <c r="FJ4" s="259" t="n"/>
      <c r="FK4" s="259" t="n"/>
      <c r="FL4" s="259" t="n"/>
      <c r="FM4" s="259" t="n"/>
      <c r="FN4" s="259" t="n"/>
      <c r="FO4" s="259" t="n"/>
      <c r="FP4" s="259" t="n"/>
      <c r="FQ4" s="259" t="n"/>
      <c r="FR4" s="259" t="n"/>
      <c r="FS4" s="259" t="n"/>
      <c r="FT4" s="259" t="n"/>
      <c r="FU4" s="259" t="n"/>
      <c r="FV4" s="259" t="n"/>
      <c r="FW4" s="259" t="n"/>
      <c r="FX4" s="259" t="n"/>
      <c r="FY4" s="259" t="n"/>
      <c r="FZ4" s="259" t="n"/>
      <c r="GA4" s="259" t="n"/>
      <c r="GB4" s="259" t="n"/>
      <c r="GC4" s="259" t="n"/>
      <c r="GD4" s="259" t="n"/>
      <c r="GE4" s="259" t="n"/>
      <c r="GF4" s="259" t="n"/>
      <c r="GG4" s="259" t="n"/>
      <c r="GH4" s="259" t="n"/>
      <c r="GI4" s="259" t="n"/>
      <c r="GJ4" s="259" t="n"/>
      <c r="GK4" s="259" t="n"/>
      <c r="GL4" s="259" t="n"/>
      <c r="GM4" s="259" t="n"/>
      <c r="GN4" s="259" t="n"/>
      <c r="GO4" s="259" t="n"/>
      <c r="GP4" s="259" t="n"/>
      <c r="GQ4" s="259" t="n"/>
      <c r="GR4" s="259" t="n"/>
      <c r="GS4" s="259" t="n"/>
      <c r="GT4" s="259" t="n"/>
      <c r="GU4" s="259" t="n"/>
      <c r="GV4" s="259" t="n"/>
      <c r="GW4" s="259" t="n"/>
      <c r="GX4" s="259" t="n"/>
      <c r="GY4" s="259" t="n"/>
      <c r="GZ4" s="261">
        <f>SUM(F4:GW4)</f>
        <v/>
      </c>
      <c r="HA4" s="262">
        <f>E4-GZ4</f>
        <v/>
      </c>
    </row>
    <row r="5" ht="18" customHeight="1">
      <c r="A5" s="137" t="n">
        <v>5</v>
      </c>
      <c r="B5" s="256" t="n">
        <v>44816</v>
      </c>
      <c r="C5" s="139" t="inlineStr">
        <is>
          <t>2-078-60270</t>
        </is>
      </c>
      <c r="D5" s="240" t="n">
        <v>44799</v>
      </c>
      <c r="E5" s="257" t="n">
        <v>39.75</v>
      </c>
      <c r="F5" s="274" t="n"/>
      <c r="G5" s="274" t="n"/>
      <c r="H5" s="274" t="n"/>
      <c r="I5" s="274" t="n"/>
      <c r="J5" s="274" t="n"/>
      <c r="K5" s="259" t="n"/>
      <c r="L5" s="259" t="n"/>
      <c r="M5" s="274" t="n"/>
      <c r="N5" s="274" t="n"/>
      <c r="O5" s="259" t="n"/>
      <c r="P5" s="259" t="n"/>
      <c r="Q5" s="259" t="n"/>
      <c r="R5" s="259" t="n"/>
      <c r="S5" s="259" t="n"/>
      <c r="T5" s="259" t="n"/>
      <c r="U5" s="259" t="n"/>
      <c r="V5" s="259" t="n"/>
      <c r="W5" s="259" t="n"/>
      <c r="X5" s="259" t="n"/>
      <c r="Y5" s="259" t="n"/>
      <c r="Z5" s="259" t="n"/>
      <c r="AA5" s="259" t="n"/>
      <c r="AB5" s="259" t="n"/>
      <c r="AC5" s="259" t="n"/>
      <c r="AD5" s="259" t="n"/>
      <c r="AE5" s="259" t="n"/>
      <c r="AF5" s="259" t="n"/>
      <c r="AG5" s="259" t="n"/>
      <c r="AH5" s="259" t="n"/>
      <c r="AI5" s="259" t="n"/>
      <c r="AJ5" s="259" t="n"/>
      <c r="AK5" s="259" t="n"/>
      <c r="AL5" s="259" t="n"/>
      <c r="AM5" s="259" t="n"/>
      <c r="AN5" s="259" t="n"/>
      <c r="AO5" s="259" t="n"/>
      <c r="AP5" s="259" t="n"/>
      <c r="AQ5" s="259" t="n"/>
      <c r="AR5" s="259" t="n"/>
      <c r="AS5" s="259" t="n"/>
      <c r="AT5" s="259" t="n"/>
      <c r="AU5" s="259" t="n"/>
      <c r="AV5" s="259" t="n"/>
      <c r="AW5" s="259" t="n"/>
      <c r="AX5" s="259" t="n"/>
      <c r="AY5" s="259" t="n"/>
      <c r="AZ5" s="259" t="n"/>
      <c r="BA5" s="259" t="n"/>
      <c r="BB5" s="259" t="n"/>
      <c r="BC5" s="259" t="n"/>
      <c r="BD5" s="259" t="n"/>
      <c r="BE5" s="259" t="n"/>
      <c r="BF5" s="259" t="n"/>
      <c r="BG5" s="259" t="n"/>
      <c r="BH5" s="259" t="n"/>
      <c r="BI5" s="259" t="n"/>
      <c r="BJ5" s="259" t="n"/>
      <c r="BK5" s="259" t="n"/>
      <c r="BL5" s="259" t="n"/>
      <c r="BM5" s="259" t="n"/>
      <c r="BN5" s="259" t="n"/>
      <c r="BO5" s="259" t="n"/>
      <c r="BP5" s="259" t="n"/>
      <c r="BQ5" s="259" t="n"/>
      <c r="BR5" s="259" t="n"/>
      <c r="BS5" s="259" t="n"/>
      <c r="BT5" s="259" t="n"/>
      <c r="BU5" s="259" t="n"/>
      <c r="BV5" s="259" t="n"/>
      <c r="BW5" s="259" t="n"/>
      <c r="BX5" s="259" t="n"/>
      <c r="BY5" s="259" t="n"/>
      <c r="BZ5" s="259" t="n"/>
      <c r="CA5" s="259" t="n"/>
      <c r="CB5" s="259" t="n"/>
      <c r="CC5" s="259" t="n"/>
      <c r="CD5" s="259" t="n"/>
      <c r="CE5" s="259" t="n"/>
      <c r="CF5" s="259" t="n"/>
      <c r="CG5" s="259" t="n"/>
      <c r="CH5" s="259" t="n"/>
      <c r="CI5" s="259" t="n"/>
      <c r="CJ5" s="259" t="n"/>
      <c r="CK5" s="259" t="n"/>
      <c r="CL5" s="259" t="n"/>
      <c r="CM5" s="259" t="n"/>
      <c r="CN5" s="269" t="n">
        <v>39.75</v>
      </c>
      <c r="CO5" s="259" t="n"/>
      <c r="CP5" s="259" t="n"/>
      <c r="CQ5" s="259" t="n"/>
      <c r="CR5" s="259" t="n"/>
      <c r="CS5" s="259" t="n"/>
      <c r="CT5" s="259" t="n"/>
      <c r="CU5" s="259" t="n"/>
      <c r="CV5" s="259" t="n"/>
      <c r="CW5" s="259" t="n"/>
      <c r="CX5" s="259" t="n"/>
      <c r="CY5" s="259" t="n"/>
      <c r="CZ5" s="259" t="n"/>
      <c r="DA5" s="259" t="n"/>
      <c r="DB5" s="259" t="n"/>
      <c r="DC5" s="259" t="n"/>
      <c r="DD5" s="259" t="n"/>
      <c r="DE5" s="259" t="n"/>
      <c r="DF5" s="259" t="n"/>
      <c r="DG5" s="259" t="n"/>
      <c r="DH5" s="259" t="n"/>
      <c r="DI5" s="259" t="n"/>
      <c r="DJ5" s="259" t="n"/>
      <c r="DK5" s="259" t="n"/>
      <c r="DL5" s="259" t="n"/>
      <c r="DM5" s="259" t="n"/>
      <c r="DN5" s="259" t="n"/>
      <c r="DO5" s="259" t="n"/>
      <c r="DP5" s="259" t="n"/>
      <c r="DQ5" s="259" t="n"/>
      <c r="DR5" s="259" t="n"/>
      <c r="DS5" s="259" t="n"/>
      <c r="DT5" s="259" t="n"/>
      <c r="DU5" s="259" t="n"/>
      <c r="DV5" s="259" t="n"/>
      <c r="DW5" s="259" t="n"/>
      <c r="DX5" s="259" t="n"/>
      <c r="DY5" s="259" t="n"/>
      <c r="DZ5" s="259" t="n"/>
      <c r="EA5" s="259" t="n"/>
      <c r="EB5" s="259" t="n"/>
      <c r="EC5" s="259" t="n"/>
      <c r="ED5" s="259" t="n"/>
      <c r="EE5" s="259" t="n"/>
      <c r="EF5" s="259" t="n"/>
      <c r="EG5" s="259" t="n"/>
      <c r="EH5" s="259" t="n"/>
      <c r="EI5" s="259" t="n"/>
      <c r="EJ5" s="259" t="n"/>
      <c r="EK5" s="259" t="n"/>
      <c r="EL5" s="259" t="n"/>
      <c r="EM5" s="259" t="n"/>
      <c r="EN5" s="259" t="n"/>
      <c r="EO5" s="259" t="n"/>
      <c r="EP5" s="259" t="n"/>
      <c r="EQ5" s="259" t="n"/>
      <c r="ER5" s="259" t="n"/>
      <c r="ES5" s="259" t="n"/>
      <c r="ET5" s="259" t="n"/>
      <c r="EU5" s="259" t="n"/>
      <c r="EV5" s="259" t="n"/>
      <c r="EW5" s="259" t="n"/>
      <c r="EX5" s="259" t="n"/>
      <c r="EY5" s="259" t="n"/>
      <c r="EZ5" s="259" t="n"/>
      <c r="FA5" s="259" t="n"/>
      <c r="FB5" s="259" t="n"/>
      <c r="FC5" s="259" t="n"/>
      <c r="FD5" s="259" t="n"/>
      <c r="FE5" s="259" t="n"/>
      <c r="FF5" s="259" t="n"/>
      <c r="FG5" s="259" t="n"/>
      <c r="FH5" s="259" t="n"/>
      <c r="FI5" s="259" t="n"/>
      <c r="FJ5" s="259" t="n"/>
      <c r="FK5" s="259" t="n"/>
      <c r="FL5" s="259" t="n"/>
      <c r="FM5" s="259" t="n"/>
      <c r="FN5" s="259" t="n"/>
      <c r="FO5" s="259" t="n"/>
      <c r="FP5" s="259" t="n"/>
      <c r="FQ5" s="259" t="n"/>
      <c r="FR5" s="259" t="n"/>
      <c r="FS5" s="259" t="n"/>
      <c r="FT5" s="259" t="n"/>
      <c r="FU5" s="259" t="n"/>
      <c r="FV5" s="259" t="n"/>
      <c r="FW5" s="259" t="n"/>
      <c r="FX5" s="259" t="n"/>
      <c r="FY5" s="259" t="n"/>
      <c r="FZ5" s="259" t="n"/>
      <c r="GA5" s="259" t="n"/>
      <c r="GB5" s="259" t="n"/>
      <c r="GC5" s="259" t="n"/>
      <c r="GD5" s="259" t="n"/>
      <c r="GE5" s="259" t="n"/>
      <c r="GF5" s="259" t="n"/>
      <c r="GG5" s="259" t="n"/>
      <c r="GH5" s="259" t="n"/>
      <c r="GI5" s="259" t="n"/>
      <c r="GJ5" s="259" t="n"/>
      <c r="GK5" s="259" t="n"/>
      <c r="GL5" s="259" t="n"/>
      <c r="GM5" s="259" t="n"/>
      <c r="GN5" s="259" t="n"/>
      <c r="GO5" s="259" t="n"/>
      <c r="GP5" s="259" t="n"/>
      <c r="GQ5" s="259" t="n"/>
      <c r="GR5" s="259" t="n"/>
      <c r="GS5" s="259" t="n"/>
      <c r="GT5" s="259" t="n"/>
      <c r="GU5" s="259" t="n"/>
      <c r="GV5" s="259" t="n"/>
      <c r="GW5" s="259" t="n"/>
      <c r="GX5" s="259" t="n"/>
      <c r="GY5" s="259" t="n"/>
      <c r="GZ5" s="261">
        <f>SUM(F5:GW5)</f>
        <v/>
      </c>
      <c r="HA5" s="262">
        <f>E5-GZ5</f>
        <v/>
      </c>
    </row>
    <row r="6" ht="18" customHeight="1">
      <c r="A6" s="137" t="n">
        <v>6</v>
      </c>
      <c r="B6" s="256" t="n">
        <v>44816</v>
      </c>
      <c r="C6" s="139" t="inlineStr">
        <is>
          <t>7-863-91829</t>
        </is>
      </c>
      <c r="D6" s="240" t="n">
        <v>44799</v>
      </c>
      <c r="E6" s="257" t="n">
        <v>6.49</v>
      </c>
      <c r="F6" s="274" t="n"/>
      <c r="G6" s="274" t="n"/>
      <c r="H6" s="274" t="n"/>
      <c r="I6" s="274" t="n"/>
      <c r="J6" s="274" t="n"/>
      <c r="K6" s="259" t="n"/>
      <c r="L6" s="259" t="n"/>
      <c r="M6" s="274" t="n"/>
      <c r="N6" s="274" t="n"/>
      <c r="O6" s="259" t="n"/>
      <c r="P6" s="259" t="n"/>
      <c r="Q6" s="259" t="n"/>
      <c r="R6" s="259" t="n"/>
      <c r="S6" s="259" t="n"/>
      <c r="T6" s="259" t="n"/>
      <c r="U6" s="259" t="n"/>
      <c r="V6" s="259" t="n"/>
      <c r="W6" s="259" t="n"/>
      <c r="X6" s="259" t="n"/>
      <c r="Y6" s="259" t="n"/>
      <c r="Z6" s="259" t="n"/>
      <c r="AA6" s="259" t="n"/>
      <c r="AB6" s="259" t="n"/>
      <c r="AC6" s="259" t="n"/>
      <c r="AD6" s="259" t="n"/>
      <c r="AE6" s="259" t="n"/>
      <c r="AF6" s="259" t="n"/>
      <c r="AG6" s="259" t="n"/>
      <c r="AH6" s="259" t="n"/>
      <c r="AI6" s="259" t="n"/>
      <c r="AJ6" s="259" t="n"/>
      <c r="AK6" s="259" t="n"/>
      <c r="AL6" s="259" t="n"/>
      <c r="AM6" s="259" t="n"/>
      <c r="AN6" s="259" t="n"/>
      <c r="AO6" s="259" t="n"/>
      <c r="AP6" s="259" t="n"/>
      <c r="AQ6" s="259" t="n"/>
      <c r="AR6" s="259" t="n"/>
      <c r="AS6" s="259" t="n"/>
      <c r="AT6" s="259" t="n"/>
      <c r="AU6" s="259" t="n"/>
      <c r="AV6" s="259" t="n"/>
      <c r="AW6" s="259" t="n"/>
      <c r="AX6" s="259" t="n"/>
      <c r="AY6" s="259" t="n"/>
      <c r="AZ6" s="259" t="n"/>
      <c r="BA6" s="259" t="n"/>
      <c r="BB6" s="259" t="n"/>
      <c r="BC6" s="259" t="n"/>
      <c r="BD6" s="259" t="n"/>
      <c r="BE6" s="259" t="n"/>
      <c r="BF6" s="259" t="n"/>
      <c r="BG6" s="259" t="n"/>
      <c r="BH6" s="259" t="n"/>
      <c r="BI6" s="259" t="n"/>
      <c r="BJ6" s="259" t="n"/>
      <c r="BK6" s="259" t="n"/>
      <c r="BL6" s="259" t="n"/>
      <c r="BM6" s="259" t="n"/>
      <c r="BN6" s="259" t="n"/>
      <c r="BO6" s="259" t="n"/>
      <c r="BP6" s="259" t="n"/>
      <c r="BQ6" s="259" t="n"/>
      <c r="BR6" s="259" t="n"/>
      <c r="BS6" s="259" t="n"/>
      <c r="BT6" s="259" t="n"/>
      <c r="BU6" s="259" t="n"/>
      <c r="BV6" s="259" t="n"/>
      <c r="BW6" s="259" t="n"/>
      <c r="BX6" s="259" t="n"/>
      <c r="BY6" s="259" t="n"/>
      <c r="BZ6" s="259" t="n"/>
      <c r="CA6" s="259" t="n"/>
      <c r="CB6" s="259" t="n"/>
      <c r="CC6" s="259" t="n"/>
      <c r="CD6" s="259" t="n"/>
      <c r="CE6" s="259" t="n"/>
      <c r="CF6" s="259" t="n"/>
      <c r="CG6" s="259" t="n"/>
      <c r="CH6" s="259" t="n"/>
      <c r="CI6" s="259" t="n"/>
      <c r="CJ6" s="259" t="n"/>
      <c r="CK6" s="259" t="n"/>
      <c r="CL6" s="259" t="n"/>
      <c r="CM6" s="259" t="n"/>
      <c r="CN6" s="269" t="n">
        <v>6.49</v>
      </c>
      <c r="CO6" s="259" t="n"/>
      <c r="CP6" s="259" t="n"/>
      <c r="CQ6" s="259" t="n"/>
      <c r="CR6" s="259" t="n"/>
      <c r="CS6" s="259" t="n"/>
      <c r="CT6" s="259" t="n"/>
      <c r="CU6" s="259" t="n"/>
      <c r="CV6" s="259" t="n"/>
      <c r="CW6" s="259" t="n"/>
      <c r="CX6" s="259" t="n"/>
      <c r="CY6" s="259" t="n"/>
      <c r="CZ6" s="259" t="n"/>
      <c r="DA6" s="259" t="n"/>
      <c r="DB6" s="259" t="n"/>
      <c r="DC6" s="259" t="n"/>
      <c r="DD6" s="259" t="n"/>
      <c r="DE6" s="259" t="n"/>
      <c r="DF6" s="259" t="n"/>
      <c r="DG6" s="259" t="n"/>
      <c r="DH6" s="259" t="n"/>
      <c r="DI6" s="259" t="n"/>
      <c r="DJ6" s="259" t="n"/>
      <c r="DK6" s="259" t="n"/>
      <c r="DL6" s="259" t="n"/>
      <c r="DM6" s="259" t="n"/>
      <c r="DN6" s="259" t="n"/>
      <c r="DO6" s="259" t="n"/>
      <c r="DP6" s="259" t="n"/>
      <c r="DQ6" s="259" t="n"/>
      <c r="DR6" s="259" t="n"/>
      <c r="DS6" s="259" t="n"/>
      <c r="DT6" s="259" t="n"/>
      <c r="DU6" s="259" t="n"/>
      <c r="DV6" s="259" t="n"/>
      <c r="DW6" s="259" t="n"/>
      <c r="DX6" s="259" t="n"/>
      <c r="DY6" s="259" t="n"/>
      <c r="DZ6" s="259" t="n"/>
      <c r="EA6" s="259" t="n"/>
      <c r="EB6" s="259" t="n"/>
      <c r="EC6" s="259" t="n"/>
      <c r="ED6" s="259" t="n"/>
      <c r="EE6" s="259" t="n"/>
      <c r="EF6" s="259" t="n"/>
      <c r="EG6" s="259" t="n"/>
      <c r="EH6" s="259" t="n"/>
      <c r="EI6" s="259" t="n"/>
      <c r="EJ6" s="259" t="n"/>
      <c r="EK6" s="259" t="n"/>
      <c r="EL6" s="259" t="n"/>
      <c r="EM6" s="259" t="n"/>
      <c r="EN6" s="259" t="n"/>
      <c r="EO6" s="259" t="n"/>
      <c r="EP6" s="259" t="n"/>
      <c r="EQ6" s="259" t="n"/>
      <c r="ER6" s="259" t="n"/>
      <c r="ES6" s="259" t="n"/>
      <c r="ET6" s="259" t="n"/>
      <c r="EU6" s="259" t="n"/>
      <c r="EV6" s="259" t="n"/>
      <c r="EW6" s="259" t="n"/>
      <c r="EX6" s="259" t="n"/>
      <c r="EY6" s="259" t="n"/>
      <c r="EZ6" s="259" t="n"/>
      <c r="FA6" s="259" t="n"/>
      <c r="FB6" s="259" t="n"/>
      <c r="FC6" s="259" t="n"/>
      <c r="FD6" s="259" t="n"/>
      <c r="FE6" s="259" t="n"/>
      <c r="FF6" s="259" t="n"/>
      <c r="FG6" s="259" t="n"/>
      <c r="FH6" s="259" t="n"/>
      <c r="FI6" s="259" t="n"/>
      <c r="FJ6" s="259" t="n"/>
      <c r="FK6" s="259" t="n"/>
      <c r="FL6" s="259" t="n"/>
      <c r="FM6" s="259" t="n"/>
      <c r="FN6" s="259" t="n"/>
      <c r="FO6" s="259" t="n"/>
      <c r="FP6" s="259" t="n"/>
      <c r="FQ6" s="259" t="n"/>
      <c r="FR6" s="259" t="n"/>
      <c r="FS6" s="259" t="n"/>
      <c r="FT6" s="259" t="n"/>
      <c r="FU6" s="259" t="n"/>
      <c r="FV6" s="259" t="n"/>
      <c r="FW6" s="259" t="n"/>
      <c r="FX6" s="259" t="n"/>
      <c r="FY6" s="259" t="n"/>
      <c r="FZ6" s="259" t="n"/>
      <c r="GA6" s="259" t="n"/>
      <c r="GB6" s="259" t="n"/>
      <c r="GC6" s="259" t="n"/>
      <c r="GD6" s="259" t="n"/>
      <c r="GE6" s="259" t="n"/>
      <c r="GF6" s="259" t="n"/>
      <c r="GG6" s="259" t="n"/>
      <c r="GH6" s="259" t="n"/>
      <c r="GI6" s="259" t="n"/>
      <c r="GJ6" s="259" t="n"/>
      <c r="GK6" s="259" t="n"/>
      <c r="GL6" s="259" t="n"/>
      <c r="GM6" s="259" t="n"/>
      <c r="GN6" s="259" t="n"/>
      <c r="GO6" s="259" t="n"/>
      <c r="GP6" s="259" t="n"/>
      <c r="GQ6" s="259" t="n"/>
      <c r="GR6" s="259" t="n"/>
      <c r="GS6" s="259" t="n"/>
      <c r="GT6" s="259" t="n"/>
      <c r="GU6" s="259" t="n"/>
      <c r="GV6" s="259" t="n"/>
      <c r="GW6" s="259" t="n"/>
      <c r="GX6" s="259" t="n"/>
      <c r="GY6" s="259" t="n"/>
      <c r="GZ6" s="261">
        <f>SUM(F6:GW6)</f>
        <v/>
      </c>
      <c r="HA6" s="262">
        <f>E6-GZ6</f>
        <v/>
      </c>
    </row>
    <row r="7" ht="18" customHeight="1">
      <c r="A7" s="137" t="n">
        <v>7</v>
      </c>
      <c r="B7" s="256" t="n">
        <v>44816</v>
      </c>
      <c r="C7" s="145" t="inlineStr">
        <is>
          <t>2-079-11547</t>
        </is>
      </c>
      <c r="D7" s="240" t="n">
        <v>44802</v>
      </c>
      <c r="E7" s="257" t="n">
        <v>6415.76</v>
      </c>
      <c r="F7" s="274" t="n"/>
      <c r="G7" s="274" t="n"/>
      <c r="H7" s="274" t="n"/>
      <c r="I7" s="274" t="n"/>
      <c r="J7" s="274" t="n"/>
      <c r="K7" s="259" t="n"/>
      <c r="L7" s="259" t="n"/>
      <c r="M7" s="274" t="n"/>
      <c r="N7" s="274" t="n"/>
      <c r="O7" s="259" t="n"/>
      <c r="P7" s="259" t="n"/>
      <c r="Q7" s="259" t="n"/>
      <c r="R7" s="259" t="n"/>
      <c r="S7" s="259" t="n"/>
      <c r="T7" s="259" t="n"/>
      <c r="U7" s="259" t="n"/>
      <c r="V7" s="259" t="n"/>
      <c r="W7" s="259" t="n"/>
      <c r="X7" s="259" t="n"/>
      <c r="Y7" s="259" t="n"/>
      <c r="Z7" s="259" t="n"/>
      <c r="AA7" s="259" t="n"/>
      <c r="AB7" s="259" t="n"/>
      <c r="AC7" s="259" t="n"/>
      <c r="AD7" s="259" t="n"/>
      <c r="AE7" s="259" t="n"/>
      <c r="AF7" s="259" t="n"/>
      <c r="AG7" s="259" t="n"/>
      <c r="AH7" s="259" t="n"/>
      <c r="AI7" s="259" t="n"/>
      <c r="AJ7" s="259" t="n"/>
      <c r="AK7" s="259" t="n"/>
      <c r="AL7" s="259" t="n"/>
      <c r="AM7" s="259" t="n"/>
      <c r="AN7" s="259" t="n"/>
      <c r="AO7" s="259" t="n"/>
      <c r="AP7" s="259" t="n"/>
      <c r="AQ7" s="259" t="n"/>
      <c r="AR7" s="259" t="n"/>
      <c r="AS7" s="259" t="n"/>
      <c r="AT7" s="259" t="n"/>
      <c r="AU7" s="259" t="n"/>
      <c r="AV7" s="259" t="n"/>
      <c r="AW7" s="259" t="n"/>
      <c r="AX7" s="259" t="n"/>
      <c r="AY7" s="269" t="n">
        <v>6415.76</v>
      </c>
      <c r="AZ7" s="259" t="n"/>
      <c r="BA7" s="259" t="n"/>
      <c r="BB7" s="259" t="n"/>
      <c r="BC7" s="259" t="n"/>
      <c r="BD7" s="259" t="n"/>
      <c r="BE7" s="259" t="n"/>
      <c r="BF7" s="259" t="n"/>
      <c r="BG7" s="259" t="n"/>
      <c r="BH7" s="259" t="n"/>
      <c r="BI7" s="259" t="n"/>
      <c r="BJ7" s="259" t="n"/>
      <c r="BK7" s="259" t="n"/>
      <c r="BL7" s="259" t="n"/>
      <c r="BM7" s="259" t="n"/>
      <c r="BN7" s="259" t="n"/>
      <c r="BO7" s="259" t="n"/>
      <c r="BP7" s="259" t="n"/>
      <c r="BQ7" s="259" t="n"/>
      <c r="BR7" s="259" t="n"/>
      <c r="BS7" s="259" t="n"/>
      <c r="BT7" s="259" t="n"/>
      <c r="BU7" s="259" t="n"/>
      <c r="BV7" s="259" t="n"/>
      <c r="BW7" s="259" t="n"/>
      <c r="BX7" s="259" t="n"/>
      <c r="BY7" s="259" t="n"/>
      <c r="BZ7" s="259" t="n"/>
      <c r="CA7" s="259" t="n"/>
      <c r="CB7" s="259" t="n"/>
      <c r="CC7" s="259" t="n"/>
      <c r="CD7" s="259" t="n"/>
      <c r="CE7" s="259" t="n"/>
      <c r="CF7" s="259" t="n"/>
      <c r="CG7" s="259" t="n"/>
      <c r="CH7" s="259" t="n"/>
      <c r="CI7" s="259" t="n"/>
      <c r="CJ7" s="259" t="n"/>
      <c r="CK7" s="259" t="n"/>
      <c r="CL7" s="259" t="n"/>
      <c r="CM7" s="259" t="n"/>
      <c r="CN7" s="259" t="n"/>
      <c r="CO7" s="259" t="n"/>
      <c r="CP7" s="259" t="n"/>
      <c r="CQ7" s="259" t="n"/>
      <c r="CR7" s="259" t="n"/>
      <c r="CS7" s="259" t="n"/>
      <c r="CT7" s="259" t="n"/>
      <c r="CU7" s="259" t="n"/>
      <c r="CV7" s="259" t="n"/>
      <c r="CW7" s="259" t="n"/>
      <c r="CX7" s="259" t="n"/>
      <c r="CY7" s="259" t="n"/>
      <c r="CZ7" s="259" t="n"/>
      <c r="DA7" s="259" t="n"/>
      <c r="DB7" s="259" t="n"/>
      <c r="DC7" s="259" t="n"/>
      <c r="DD7" s="259" t="n"/>
      <c r="DE7" s="259" t="n"/>
      <c r="DF7" s="259" t="n"/>
      <c r="DG7" s="259" t="n"/>
      <c r="DH7" s="259" t="n"/>
      <c r="DI7" s="259" t="n"/>
      <c r="DJ7" s="259" t="n"/>
      <c r="DK7" s="259" t="n"/>
      <c r="DL7" s="259" t="n"/>
      <c r="DM7" s="259" t="n"/>
      <c r="DN7" s="259" t="n"/>
      <c r="DO7" s="259" t="n"/>
      <c r="DP7" s="259" t="n"/>
      <c r="DQ7" s="259" t="n"/>
      <c r="DR7" s="259" t="n"/>
      <c r="DS7" s="259" t="n"/>
      <c r="DT7" s="259" t="n"/>
      <c r="DU7" s="259" t="n"/>
      <c r="DV7" s="259" t="n"/>
      <c r="DW7" s="259" t="n"/>
      <c r="DX7" s="259" t="n"/>
      <c r="DY7" s="259" t="n"/>
      <c r="DZ7" s="259" t="n"/>
      <c r="EA7" s="259" t="n"/>
      <c r="EB7" s="259" t="n"/>
      <c r="EC7" s="259" t="n"/>
      <c r="ED7" s="259" t="n"/>
      <c r="EE7" s="259" t="n"/>
      <c r="EF7" s="259" t="n"/>
      <c r="EG7" s="259" t="n"/>
      <c r="EH7" s="259" t="n"/>
      <c r="EI7" s="259" t="n"/>
      <c r="EJ7" s="259" t="n"/>
      <c r="EK7" s="259" t="n"/>
      <c r="EL7" s="259" t="n"/>
      <c r="EM7" s="259" t="n"/>
      <c r="EN7" s="259" t="n"/>
      <c r="EO7" s="259" t="n"/>
      <c r="EP7" s="259" t="n"/>
      <c r="EQ7" s="259" t="n"/>
      <c r="ER7" s="259" t="n"/>
      <c r="ES7" s="259" t="n"/>
      <c r="ET7" s="259" t="n"/>
      <c r="EU7" s="259" t="n"/>
      <c r="EV7" s="259" t="n"/>
      <c r="EW7" s="259" t="n"/>
      <c r="EX7" s="259" t="n"/>
      <c r="EY7" s="259" t="n"/>
      <c r="EZ7" s="259" t="n"/>
      <c r="FA7" s="259" t="n"/>
      <c r="FB7" s="259" t="n"/>
      <c r="FC7" s="259" t="n"/>
      <c r="FD7" s="259" t="n"/>
      <c r="FE7" s="259" t="n"/>
      <c r="FF7" s="259" t="n"/>
      <c r="FG7" s="259" t="n"/>
      <c r="FH7" s="259" t="n"/>
      <c r="FI7" s="259" t="n"/>
      <c r="FJ7" s="259" t="n"/>
      <c r="FK7" s="259" t="n"/>
      <c r="FL7" s="259" t="n"/>
      <c r="FM7" s="259" t="n"/>
      <c r="FN7" s="259" t="n"/>
      <c r="FO7" s="259" t="n"/>
      <c r="FP7" s="259" t="n"/>
      <c r="FQ7" s="259" t="n"/>
      <c r="FR7" s="259" t="n"/>
      <c r="FS7" s="259" t="n"/>
      <c r="FT7" s="259" t="n"/>
      <c r="FU7" s="259" t="n"/>
      <c r="FV7" s="259" t="n"/>
      <c r="FW7" s="259" t="n"/>
      <c r="FX7" s="259" t="n"/>
      <c r="FY7" s="259" t="n"/>
      <c r="FZ7" s="259" t="n"/>
      <c r="GA7" s="259" t="n"/>
      <c r="GB7" s="259" t="n"/>
      <c r="GC7" s="259" t="n"/>
      <c r="GD7" s="259" t="n"/>
      <c r="GE7" s="259" t="n"/>
      <c r="GF7" s="259" t="n"/>
      <c r="GG7" s="259" t="n"/>
      <c r="GH7" s="259" t="n"/>
      <c r="GI7" s="259" t="n"/>
      <c r="GJ7" s="259" t="n"/>
      <c r="GK7" s="259" t="n"/>
      <c r="GL7" s="259" t="n"/>
      <c r="GM7" s="259" t="n"/>
      <c r="GN7" s="259" t="n"/>
      <c r="GO7" s="259" t="n"/>
      <c r="GP7" s="259" t="n"/>
      <c r="GQ7" s="259" t="n"/>
      <c r="GR7" s="259" t="n"/>
      <c r="GS7" s="259" t="n"/>
      <c r="GT7" s="259" t="n"/>
      <c r="GU7" s="259" t="n"/>
      <c r="GV7" s="259" t="n"/>
      <c r="GW7" s="259" t="n"/>
      <c r="GX7" s="259" t="n"/>
      <c r="GY7" s="259" t="n"/>
      <c r="GZ7" s="261">
        <f>SUM(F7:GW7)</f>
        <v/>
      </c>
      <c r="HA7" s="262">
        <f>E7-GZ7</f>
        <v/>
      </c>
    </row>
    <row r="8" ht="18" customHeight="1">
      <c r="A8" s="137" t="n">
        <v>8</v>
      </c>
      <c r="B8" s="256" t="n">
        <v>44816</v>
      </c>
      <c r="C8" s="139" t="inlineStr">
        <is>
          <t>2-079-18923</t>
        </is>
      </c>
      <c r="D8" s="240" t="n">
        <v>44803</v>
      </c>
      <c r="E8" s="257" t="n">
        <v>326.5</v>
      </c>
      <c r="F8" s="274" t="n"/>
      <c r="G8" s="274" t="n"/>
      <c r="H8" s="274" t="n"/>
      <c r="I8" s="274" t="n"/>
      <c r="J8" s="274" t="n"/>
      <c r="K8" s="259" t="n"/>
      <c r="L8" s="259" t="n"/>
      <c r="M8" s="274" t="n"/>
      <c r="N8" s="274" t="n"/>
      <c r="O8" s="259" t="n"/>
      <c r="P8" s="259" t="n"/>
      <c r="Q8" s="259" t="n"/>
      <c r="R8" s="259" t="n"/>
      <c r="S8" s="259" t="n"/>
      <c r="T8" s="259" t="n"/>
      <c r="U8" s="259" t="n"/>
      <c r="V8" s="259" t="n"/>
      <c r="W8" s="259" t="n"/>
      <c r="X8" s="259" t="n"/>
      <c r="Y8" s="259" t="n"/>
      <c r="Z8" s="259" t="n"/>
      <c r="AA8" s="259" t="n"/>
      <c r="AB8" s="259" t="n"/>
      <c r="AC8" s="259" t="n"/>
      <c r="AD8" s="259" t="n"/>
      <c r="AE8" s="259" t="n"/>
      <c r="AF8" s="259" t="n"/>
      <c r="AG8" s="259" t="n"/>
      <c r="AH8" s="259" t="n"/>
      <c r="AI8" s="259" t="n"/>
      <c r="AJ8" s="259" t="n"/>
      <c r="AK8" s="259" t="n"/>
      <c r="AL8" s="259" t="n"/>
      <c r="AM8" s="259" t="n"/>
      <c r="AN8" s="259" t="n"/>
      <c r="AO8" s="259" t="n"/>
      <c r="AP8" s="259" t="n"/>
      <c r="AQ8" s="259" t="n"/>
      <c r="AR8" s="259" t="n"/>
      <c r="AS8" s="259" t="n"/>
      <c r="AT8" s="259" t="n"/>
      <c r="AU8" s="259" t="n"/>
      <c r="AV8" s="259" t="n"/>
      <c r="AW8" s="259" t="n"/>
      <c r="AX8" s="259" t="n"/>
      <c r="AY8" s="259" t="n"/>
      <c r="AZ8" s="259" t="n"/>
      <c r="BA8" s="259" t="n"/>
      <c r="BB8" s="259" t="n"/>
      <c r="BC8" s="259" t="n"/>
      <c r="BD8" s="259" t="n"/>
      <c r="BE8" s="259" t="n"/>
      <c r="BF8" s="259" t="n"/>
      <c r="BG8" s="259" t="n"/>
      <c r="BH8" s="259" t="n"/>
      <c r="BI8" s="259" t="n"/>
      <c r="BJ8" s="259" t="n"/>
      <c r="BK8" s="259" t="n"/>
      <c r="BL8" s="259" t="n"/>
      <c r="BM8" s="259" t="n"/>
      <c r="BN8" s="259" t="n"/>
      <c r="BO8" s="259" t="n"/>
      <c r="BP8" s="259" t="n"/>
      <c r="BQ8" s="259" t="n"/>
      <c r="BR8" s="259" t="n"/>
      <c r="BS8" s="259" t="n"/>
      <c r="BT8" s="259" t="n"/>
      <c r="BU8" s="259" t="n"/>
      <c r="BV8" s="259" t="n"/>
      <c r="BW8" s="259" t="n"/>
      <c r="BX8" s="259" t="n"/>
      <c r="BY8" s="259" t="n"/>
      <c r="BZ8" s="259" t="n"/>
      <c r="CA8" s="259" t="n"/>
      <c r="CB8" s="259" t="n"/>
      <c r="CC8" s="259" t="n"/>
      <c r="CD8" s="259" t="n"/>
      <c r="CE8" s="259" t="n"/>
      <c r="CF8" s="259" t="n"/>
      <c r="CG8" s="259" t="n"/>
      <c r="CH8" s="259" t="n"/>
      <c r="CI8" s="259" t="n"/>
      <c r="CJ8" s="259" t="n"/>
      <c r="CK8" s="259" t="n"/>
      <c r="CL8" s="259" t="n"/>
      <c r="CM8" s="259" t="n"/>
      <c r="CN8" s="259" t="n"/>
      <c r="CO8" s="259" t="n"/>
      <c r="CP8" s="259" t="n"/>
      <c r="CQ8" s="259" t="n"/>
      <c r="CR8" s="259" t="n"/>
      <c r="CS8" s="259" t="n"/>
      <c r="CT8" s="269" t="n">
        <v>326.5</v>
      </c>
      <c r="CU8" s="259" t="n"/>
      <c r="CV8" s="259" t="n"/>
      <c r="CW8" s="259" t="n"/>
      <c r="CX8" s="259" t="n"/>
      <c r="CY8" s="259" t="n"/>
      <c r="CZ8" s="259" t="n"/>
      <c r="DA8" s="259" t="n"/>
      <c r="DB8" s="259" t="n"/>
      <c r="DC8" s="259" t="n"/>
      <c r="DD8" s="259" t="n"/>
      <c r="DE8" s="259" t="n"/>
      <c r="DF8" s="259" t="n"/>
      <c r="DG8" s="259" t="n"/>
      <c r="DH8" s="259" t="n"/>
      <c r="DI8" s="259" t="n"/>
      <c r="DJ8" s="259" t="n"/>
      <c r="DK8" s="259" t="n"/>
      <c r="DL8" s="259" t="n"/>
      <c r="DM8" s="259" t="n"/>
      <c r="DN8" s="259" t="n"/>
      <c r="DO8" s="259" t="n"/>
      <c r="DP8" s="259" t="n"/>
      <c r="DQ8" s="259" t="n"/>
      <c r="DR8" s="259" t="n"/>
      <c r="DS8" s="259" t="n"/>
      <c r="DT8" s="259" t="n"/>
      <c r="DU8" s="259" t="n"/>
      <c r="DV8" s="259" t="n"/>
      <c r="DW8" s="259" t="n"/>
      <c r="DX8" s="259" t="n"/>
      <c r="DY8" s="259" t="n"/>
      <c r="DZ8" s="259" t="n"/>
      <c r="EA8" s="259" t="n"/>
      <c r="EB8" s="259" t="n"/>
      <c r="EC8" s="259" t="n"/>
      <c r="ED8" s="259" t="n"/>
      <c r="EE8" s="259" t="n"/>
      <c r="EF8" s="259" t="n"/>
      <c r="EG8" s="259" t="n"/>
      <c r="EH8" s="259" t="n"/>
      <c r="EI8" s="259" t="n"/>
      <c r="EJ8" s="259" t="n"/>
      <c r="EK8" s="259" t="n"/>
      <c r="EL8" s="259" t="n"/>
      <c r="EM8" s="259" t="n"/>
      <c r="EN8" s="259" t="n"/>
      <c r="EO8" s="259" t="n"/>
      <c r="EP8" s="259" t="n"/>
      <c r="EQ8" s="259" t="n"/>
      <c r="ER8" s="259" t="n"/>
      <c r="ES8" s="259" t="n"/>
      <c r="ET8" s="259" t="n"/>
      <c r="EU8" s="259" t="n"/>
      <c r="EV8" s="259" t="n"/>
      <c r="EW8" s="259" t="n"/>
      <c r="EX8" s="259" t="n"/>
      <c r="EY8" s="259" t="n"/>
      <c r="EZ8" s="259" t="n"/>
      <c r="FA8" s="259" t="n"/>
      <c r="FB8" s="259" t="n"/>
      <c r="FC8" s="259" t="n"/>
      <c r="FD8" s="259" t="n"/>
      <c r="FE8" s="259" t="n"/>
      <c r="FF8" s="259" t="n"/>
      <c r="FG8" s="259" t="n"/>
      <c r="FH8" s="259" t="n"/>
      <c r="FI8" s="259" t="n"/>
      <c r="FJ8" s="259" t="n"/>
      <c r="FK8" s="259" t="n"/>
      <c r="FL8" s="259" t="n"/>
      <c r="FM8" s="259" t="n"/>
      <c r="FN8" s="259" t="n"/>
      <c r="FO8" s="259" t="n"/>
      <c r="FP8" s="259" t="n"/>
      <c r="FQ8" s="259" t="n"/>
      <c r="FR8" s="259" t="n"/>
      <c r="FS8" s="259" t="n"/>
      <c r="FT8" s="259" t="n"/>
      <c r="FU8" s="259" t="n"/>
      <c r="FV8" s="259" t="n"/>
      <c r="FW8" s="259" t="n"/>
      <c r="FX8" s="259" t="n"/>
      <c r="FY8" s="259" t="n"/>
      <c r="FZ8" s="259" t="n"/>
      <c r="GA8" s="259" t="n"/>
      <c r="GB8" s="259" t="n"/>
      <c r="GC8" s="259" t="n"/>
      <c r="GD8" s="259" t="n"/>
      <c r="GE8" s="259" t="n"/>
      <c r="GF8" s="259" t="n"/>
      <c r="GG8" s="259" t="n"/>
      <c r="GH8" s="259" t="n"/>
      <c r="GI8" s="259" t="n"/>
      <c r="GJ8" s="259" t="n"/>
      <c r="GK8" s="259" t="n"/>
      <c r="GL8" s="259" t="n"/>
      <c r="GM8" s="259" t="n"/>
      <c r="GN8" s="259" t="n"/>
      <c r="GO8" s="259" t="n"/>
      <c r="GP8" s="259" t="n"/>
      <c r="GQ8" s="259" t="n"/>
      <c r="GR8" s="259" t="n"/>
      <c r="GS8" s="259" t="n"/>
      <c r="GT8" s="259" t="n"/>
      <c r="GU8" s="259" t="n"/>
      <c r="GV8" s="259" t="n"/>
      <c r="GW8" s="259" t="n"/>
      <c r="GX8" s="259" t="n"/>
      <c r="GY8" s="259" t="n"/>
      <c r="GZ8" s="261">
        <f>SUM(F8:GW8)</f>
        <v/>
      </c>
      <c r="HA8" s="262">
        <f>E8-GZ8</f>
        <v/>
      </c>
    </row>
    <row r="9" ht="18" customHeight="1">
      <c r="A9" s="137" t="n">
        <v>9</v>
      </c>
      <c r="B9" s="256" t="n">
        <v>44816</v>
      </c>
      <c r="C9" s="145" t="inlineStr">
        <is>
          <t>2-079-91439</t>
        </is>
      </c>
      <c r="D9" s="240" t="n">
        <v>44804</v>
      </c>
      <c r="E9" s="257" t="n">
        <v>717.5700000000001</v>
      </c>
      <c r="F9" s="274" t="n"/>
      <c r="G9" s="274" t="n"/>
      <c r="H9" s="274" t="n"/>
      <c r="I9" s="274" t="n"/>
      <c r="J9" s="274" t="n"/>
      <c r="K9" s="259" t="n"/>
      <c r="L9" s="259" t="n"/>
      <c r="M9" s="274" t="n"/>
      <c r="N9" s="274" t="n"/>
      <c r="O9" s="259" t="n"/>
      <c r="P9" s="259" t="n"/>
      <c r="Q9" s="259" t="n"/>
      <c r="R9" s="259" t="n"/>
      <c r="S9" s="259" t="n"/>
      <c r="T9" s="259" t="n"/>
      <c r="U9" s="259" t="n"/>
      <c r="V9" s="259" t="n"/>
      <c r="W9" s="259" t="n"/>
      <c r="X9" s="259" t="n"/>
      <c r="Y9" s="259" t="n"/>
      <c r="Z9" s="259" t="n"/>
      <c r="AA9" s="259" t="n"/>
      <c r="AB9" s="259" t="n"/>
      <c r="AC9" s="259" t="n"/>
      <c r="AD9" s="259" t="n"/>
      <c r="AE9" s="259" t="n"/>
      <c r="AF9" s="259" t="n"/>
      <c r="AG9" s="259" t="n"/>
      <c r="AH9" s="259" t="n"/>
      <c r="AI9" s="259" t="n"/>
      <c r="AJ9" s="259" t="n"/>
      <c r="AK9" s="259" t="n"/>
      <c r="AL9" s="259" t="n"/>
      <c r="AM9" s="259" t="n"/>
      <c r="AN9" s="259" t="n"/>
      <c r="AO9" s="259" t="n"/>
      <c r="AP9" s="259" t="n"/>
      <c r="AQ9" s="259" t="n"/>
      <c r="AR9" s="259" t="n"/>
      <c r="AS9" s="259" t="n"/>
      <c r="AT9" s="259" t="n"/>
      <c r="AU9" s="259" t="n"/>
      <c r="AV9" s="259" t="n"/>
      <c r="AW9" s="259" t="n"/>
      <c r="AX9" s="259" t="n"/>
      <c r="AY9" s="259" t="n"/>
      <c r="AZ9" s="259" t="n"/>
      <c r="BA9" s="259" t="n"/>
      <c r="BB9" s="259" t="n"/>
      <c r="BC9" s="259" t="n"/>
      <c r="BD9" s="259" t="n"/>
      <c r="BE9" s="259" t="n"/>
      <c r="BF9" s="259" t="n"/>
      <c r="BG9" s="259" t="n"/>
      <c r="BH9" s="259" t="n"/>
      <c r="BI9" s="259" t="n"/>
      <c r="BJ9" s="259" t="n"/>
      <c r="BK9" s="259" t="n"/>
      <c r="BL9" s="259" t="n"/>
      <c r="BM9" s="259" t="n"/>
      <c r="BN9" s="259" t="n"/>
      <c r="BO9" s="259" t="n"/>
      <c r="BP9" s="259" t="n"/>
      <c r="BQ9" s="259" t="n"/>
      <c r="BR9" s="259" t="n"/>
      <c r="BS9" s="259" t="n"/>
      <c r="BT9" s="259" t="n"/>
      <c r="BU9" s="259" t="n"/>
      <c r="BV9" s="259" t="n"/>
      <c r="BW9" s="259" t="n"/>
      <c r="BX9" s="259" t="n"/>
      <c r="BY9" s="259" t="n"/>
      <c r="BZ9" s="259" t="n"/>
      <c r="CA9" s="259" t="n"/>
      <c r="CB9" s="259" t="n"/>
      <c r="CC9" s="259" t="n"/>
      <c r="CD9" s="259" t="n"/>
      <c r="CE9" s="259" t="n"/>
      <c r="CF9" s="259" t="n"/>
      <c r="CG9" s="259" t="n"/>
      <c r="CH9" s="259" t="n"/>
      <c r="CI9" s="259" t="n"/>
      <c r="CJ9" s="259" t="n"/>
      <c r="CK9" s="259" t="n"/>
      <c r="CL9" s="259" t="n"/>
      <c r="CM9" s="259" t="n"/>
      <c r="CN9" s="259" t="n"/>
      <c r="CO9" s="259" t="n"/>
      <c r="CP9" s="259" t="n"/>
      <c r="CQ9" s="259" t="n"/>
      <c r="CR9" s="259" t="n"/>
      <c r="CS9" s="259" t="n"/>
      <c r="CT9" s="259" t="n"/>
      <c r="CU9" s="259" t="n"/>
      <c r="CV9" s="259" t="n"/>
      <c r="CW9" s="259" t="n"/>
      <c r="CX9" s="259" t="n"/>
      <c r="CY9" s="259" t="n"/>
      <c r="CZ9" s="259" t="n"/>
      <c r="DA9" s="259" t="n"/>
      <c r="DB9" s="259" t="n"/>
      <c r="DC9" s="259" t="n"/>
      <c r="DD9" s="259" t="n"/>
      <c r="DE9" s="259" t="n"/>
      <c r="DF9" s="259" t="n"/>
      <c r="DG9" s="259" t="n"/>
      <c r="DH9" s="259" t="n"/>
      <c r="DI9" s="259" t="n"/>
      <c r="DJ9" s="259" t="n"/>
      <c r="DK9" s="259" t="n"/>
      <c r="DL9" s="259" t="n"/>
      <c r="DM9" s="259" t="n"/>
      <c r="DN9" s="259" t="n"/>
      <c r="DO9" s="259" t="n"/>
      <c r="DP9" s="259" t="n"/>
      <c r="DQ9" s="259" t="n"/>
      <c r="DR9" s="259" t="n"/>
      <c r="DS9" s="259" t="n"/>
      <c r="DT9" s="259" t="n"/>
      <c r="DU9" s="259" t="n"/>
      <c r="DV9" s="259" t="n"/>
      <c r="DW9" s="259" t="n"/>
      <c r="DX9" s="259" t="n"/>
      <c r="DY9" s="259" t="n"/>
      <c r="DZ9" s="259" t="n"/>
      <c r="EA9" s="259" t="n"/>
      <c r="EB9" s="259" t="n"/>
      <c r="EC9" s="259" t="n"/>
      <c r="ED9" s="259" t="n"/>
      <c r="EE9" s="259" t="n"/>
      <c r="EF9" s="259" t="n"/>
      <c r="EG9" s="259" t="n"/>
      <c r="EH9" s="259" t="n"/>
      <c r="EI9" s="259" t="n"/>
      <c r="EJ9" s="259" t="n"/>
      <c r="EK9" s="259" t="n"/>
      <c r="EL9" s="259" t="n"/>
      <c r="EM9" s="259" t="n"/>
      <c r="EN9" s="259" t="n"/>
      <c r="EO9" s="259" t="n"/>
      <c r="EP9" s="259" t="n"/>
      <c r="EQ9" s="259" t="n"/>
      <c r="ER9" s="259" t="n"/>
      <c r="ES9" s="259" t="n"/>
      <c r="ET9" s="259" t="n"/>
      <c r="EU9" s="259" t="n"/>
      <c r="EV9" s="259" t="n"/>
      <c r="EW9" s="259" t="n"/>
      <c r="EX9" s="259" t="n"/>
      <c r="EY9" s="269" t="n">
        <v>717.5700000000001</v>
      </c>
      <c r="EZ9" s="259" t="n"/>
      <c r="FA9" s="259" t="n"/>
      <c r="FB9" s="259" t="n"/>
      <c r="FC9" s="259" t="n"/>
      <c r="FD9" s="259" t="n"/>
      <c r="FE9" s="259" t="n"/>
      <c r="FF9" s="259" t="n"/>
      <c r="FG9" s="259" t="n"/>
      <c r="FH9" s="259" t="n"/>
      <c r="FI9" s="259" t="n"/>
      <c r="FJ9" s="259" t="n"/>
      <c r="FK9" s="259" t="n"/>
      <c r="FL9" s="259" t="n"/>
      <c r="FM9" s="259" t="n"/>
      <c r="FN9" s="259" t="n"/>
      <c r="FO9" s="259" t="n"/>
      <c r="FP9" s="259" t="n"/>
      <c r="FQ9" s="259" t="n"/>
      <c r="FR9" s="259" t="n"/>
      <c r="FS9" s="259" t="n"/>
      <c r="FT9" s="259" t="n"/>
      <c r="FU9" s="259" t="n"/>
      <c r="FV9" s="259" t="n"/>
      <c r="FW9" s="259" t="n"/>
      <c r="FX9" s="259" t="n"/>
      <c r="FY9" s="259" t="n"/>
      <c r="FZ9" s="259" t="n"/>
      <c r="GA9" s="259" t="n"/>
      <c r="GB9" s="259" t="n"/>
      <c r="GC9" s="259" t="n"/>
      <c r="GD9" s="259" t="n"/>
      <c r="GE9" s="259" t="n"/>
      <c r="GF9" s="259" t="n"/>
      <c r="GG9" s="259" t="n"/>
      <c r="GH9" s="259" t="n"/>
      <c r="GI9" s="259" t="n"/>
      <c r="GJ9" s="259" t="n"/>
      <c r="GK9" s="259" t="n"/>
      <c r="GL9" s="259" t="n"/>
      <c r="GM9" s="259" t="n"/>
      <c r="GN9" s="259" t="n"/>
      <c r="GO9" s="259" t="n"/>
      <c r="GP9" s="259" t="n"/>
      <c r="GQ9" s="259" t="n"/>
      <c r="GR9" s="259" t="n"/>
      <c r="GS9" s="259" t="n"/>
      <c r="GT9" s="259" t="n"/>
      <c r="GU9" s="259" t="n"/>
      <c r="GV9" s="259" t="n"/>
      <c r="GW9" s="259" t="n"/>
      <c r="GX9" s="259" t="n"/>
      <c r="GY9" s="259" t="n"/>
      <c r="GZ9" s="261">
        <f>SUM(F9:GW9)</f>
        <v/>
      </c>
      <c r="HA9" s="262">
        <f>E9-GZ9</f>
        <v/>
      </c>
    </row>
    <row r="10" ht="18" customHeight="1">
      <c r="A10" s="137" t="n">
        <v>10</v>
      </c>
      <c r="B10" s="256" t="n">
        <v>44816</v>
      </c>
      <c r="C10" s="139" t="inlineStr">
        <is>
          <t>2-080-77400</t>
        </is>
      </c>
      <c r="D10" s="240" t="n">
        <v>44806</v>
      </c>
      <c r="E10" s="257" t="n">
        <v>577.5</v>
      </c>
      <c r="F10" s="274" t="n"/>
      <c r="G10" s="274" t="n"/>
      <c r="H10" s="274" t="n"/>
      <c r="I10" s="274" t="n"/>
      <c r="J10" s="274" t="n"/>
      <c r="K10" s="259" t="n"/>
      <c r="L10" s="259" t="n"/>
      <c r="M10" s="274" t="n"/>
      <c r="N10" s="274" t="n"/>
      <c r="O10" s="259" t="n"/>
      <c r="P10" s="259" t="n"/>
      <c r="Q10" s="259" t="n"/>
      <c r="R10" s="259" t="n"/>
      <c r="S10" s="259" t="n"/>
      <c r="T10" s="259" t="n"/>
      <c r="U10" s="259" t="n"/>
      <c r="V10" s="259" t="n"/>
      <c r="W10" s="259" t="n"/>
      <c r="X10" s="259" t="n"/>
      <c r="Y10" s="259" t="n"/>
      <c r="Z10" s="259" t="n"/>
      <c r="AA10" s="259" t="n"/>
      <c r="AB10" s="259" t="n"/>
      <c r="AC10" s="259" t="n"/>
      <c r="AD10" s="259" t="n"/>
      <c r="AE10" s="259" t="n"/>
      <c r="AF10" s="259" t="n"/>
      <c r="AG10" s="259" t="n"/>
      <c r="AH10" s="259" t="n"/>
      <c r="AI10" s="259" t="n"/>
      <c r="AJ10" s="259" t="n"/>
      <c r="AK10" s="259" t="n"/>
      <c r="AL10" s="259" t="n"/>
      <c r="AM10" s="259" t="n"/>
      <c r="AN10" s="259" t="n"/>
      <c r="AO10" s="259" t="n"/>
      <c r="AP10" s="259" t="n"/>
      <c r="AQ10" s="259" t="n"/>
      <c r="AR10" s="259" t="n"/>
      <c r="AS10" s="259" t="n"/>
      <c r="AT10" s="259" t="n"/>
      <c r="AU10" s="259" t="n"/>
      <c r="AV10" s="259" t="n"/>
      <c r="AW10" s="259" t="n"/>
      <c r="AX10" s="259" t="n"/>
      <c r="AY10" s="259" t="n"/>
      <c r="AZ10" s="259" t="n"/>
      <c r="BA10" s="259" t="n"/>
      <c r="BB10" s="259" t="n"/>
      <c r="BC10" s="259" t="n"/>
      <c r="BD10" s="259" t="n"/>
      <c r="BE10" s="259" t="n"/>
      <c r="BF10" s="259" t="n"/>
      <c r="BG10" s="259" t="n"/>
      <c r="BH10" s="259" t="n"/>
      <c r="BI10" s="259" t="n"/>
      <c r="BJ10" s="259" t="n"/>
      <c r="BK10" s="259" t="n"/>
      <c r="BL10" s="259" t="n"/>
      <c r="BM10" s="259" t="n"/>
      <c r="BN10" s="259" t="n"/>
      <c r="BO10" s="259" t="n"/>
      <c r="BP10" s="259" t="n"/>
      <c r="BQ10" s="259" t="n"/>
      <c r="BR10" s="259" t="n"/>
      <c r="BS10" s="259" t="n"/>
      <c r="BT10" s="259" t="n"/>
      <c r="BU10" s="259" t="n"/>
      <c r="BV10" s="259" t="n"/>
      <c r="BW10" s="259" t="n"/>
      <c r="BX10" s="259" t="n"/>
      <c r="BY10" s="259" t="n"/>
      <c r="BZ10" s="259" t="n"/>
      <c r="CA10" s="259" t="n"/>
      <c r="CB10" s="259" t="n"/>
      <c r="CC10" s="259" t="n"/>
      <c r="CD10" s="259" t="n"/>
      <c r="CE10" s="259" t="n"/>
      <c r="CF10" s="259" t="n"/>
      <c r="CG10" s="259" t="n"/>
      <c r="CH10" s="259" t="n"/>
      <c r="CI10" s="259" t="n"/>
      <c r="CJ10" s="259" t="n"/>
      <c r="CK10" s="259" t="n"/>
      <c r="CL10" s="259" t="n"/>
      <c r="CM10" s="259" t="n"/>
      <c r="CN10" s="259" t="n"/>
      <c r="CO10" s="259" t="n"/>
      <c r="CP10" s="259" t="n"/>
      <c r="CQ10" s="259" t="n"/>
      <c r="CR10" s="259" t="n"/>
      <c r="CS10" s="259" t="n"/>
      <c r="CT10" s="259" t="n"/>
      <c r="CU10" s="259" t="n"/>
      <c r="CV10" s="259" t="n"/>
      <c r="CW10" s="259" t="n"/>
      <c r="CX10" s="259" t="n"/>
      <c r="CY10" s="259" t="n"/>
      <c r="CZ10" s="259" t="n"/>
      <c r="DA10" s="259" t="n"/>
      <c r="DB10" s="259" t="n"/>
      <c r="DC10" s="259" t="n"/>
      <c r="DD10" s="259" t="n"/>
      <c r="DE10" s="259" t="n"/>
      <c r="DF10" s="259" t="n"/>
      <c r="DG10" s="259" t="n"/>
      <c r="DH10" s="259" t="n"/>
      <c r="DI10" s="259" t="n"/>
      <c r="DJ10" s="259" t="n"/>
      <c r="DK10" s="259" t="n"/>
      <c r="DL10" s="259" t="n"/>
      <c r="DM10" s="259" t="n"/>
      <c r="DN10" s="259" t="n"/>
      <c r="DO10" s="259" t="n"/>
      <c r="DP10" s="259" t="n"/>
      <c r="DQ10" s="259" t="n"/>
      <c r="DR10" s="259" t="n"/>
      <c r="DS10" s="259" t="n"/>
      <c r="DT10" s="259" t="n"/>
      <c r="DU10" s="259" t="n"/>
      <c r="DV10" s="259" t="n"/>
      <c r="DW10" s="259" t="n"/>
      <c r="DX10" s="259" t="n"/>
      <c r="DY10" s="259" t="n"/>
      <c r="DZ10" s="259" t="n"/>
      <c r="EA10" s="259" t="n"/>
      <c r="EB10" s="259" t="n"/>
      <c r="EC10" s="259" t="n"/>
      <c r="ED10" s="259" t="n"/>
      <c r="EE10" s="259" t="n"/>
      <c r="EF10" s="259" t="n"/>
      <c r="EG10" s="259" t="n"/>
      <c r="EH10" s="259" t="n"/>
      <c r="EI10" s="259" t="n"/>
      <c r="EJ10" s="259" t="n"/>
      <c r="EK10" s="259" t="n"/>
      <c r="EL10" s="259" t="n"/>
      <c r="EM10" s="259" t="n"/>
      <c r="EN10" s="259" t="n"/>
      <c r="EO10" s="259" t="n"/>
      <c r="EP10" s="259" t="n"/>
      <c r="EQ10" s="259" t="n"/>
      <c r="ER10" s="259" t="n"/>
      <c r="ES10" s="259" t="n"/>
      <c r="ET10" s="259" t="n"/>
      <c r="EU10" s="259" t="n"/>
      <c r="EV10" s="259" t="n"/>
      <c r="EW10" s="259" t="n"/>
      <c r="EX10" s="259" t="n"/>
      <c r="EY10" s="259" t="n"/>
      <c r="EZ10" s="259" t="n"/>
      <c r="FA10" s="259" t="n"/>
      <c r="FB10" s="259" t="n"/>
      <c r="FC10" s="259" t="n"/>
      <c r="FD10" s="259" t="n"/>
      <c r="FE10" s="259" t="n"/>
      <c r="FF10" s="259" t="n"/>
      <c r="FG10" s="259" t="n"/>
      <c r="FH10" s="259" t="n"/>
      <c r="FI10" s="259" t="n"/>
      <c r="FJ10" s="259" t="n"/>
      <c r="FK10" s="259" t="n"/>
      <c r="FL10" s="259" t="n"/>
      <c r="FM10" s="259" t="n"/>
      <c r="FN10" s="259" t="n"/>
      <c r="FO10" s="259" t="n"/>
      <c r="FP10" s="259" t="n"/>
      <c r="FQ10" s="259" t="n"/>
      <c r="FR10" s="259" t="n"/>
      <c r="FS10" s="259" t="n"/>
      <c r="FT10" s="259" t="n"/>
      <c r="FU10" s="259" t="n"/>
      <c r="FV10" s="259" t="n"/>
      <c r="FW10" s="259" t="n"/>
      <c r="FX10" s="259" t="n"/>
      <c r="FY10" s="259" t="n"/>
      <c r="FZ10" s="259" t="n"/>
      <c r="GA10" s="259" t="n"/>
      <c r="GB10" s="259" t="n"/>
      <c r="GC10" s="259" t="n"/>
      <c r="GD10" s="259" t="n"/>
      <c r="GE10" s="259" t="n"/>
      <c r="GF10" s="259" t="n"/>
      <c r="GG10" s="259" t="n"/>
      <c r="GH10" s="259" t="n"/>
      <c r="GI10" s="259" t="n"/>
      <c r="GJ10" s="259" t="n"/>
      <c r="GK10" s="259" t="n"/>
      <c r="GL10" s="259" t="n"/>
      <c r="GM10" s="269" t="n">
        <v>577.5</v>
      </c>
      <c r="GN10" s="259" t="n"/>
      <c r="GO10" s="259" t="n"/>
      <c r="GP10" s="259" t="n"/>
      <c r="GQ10" s="259" t="n"/>
      <c r="GR10" s="259" t="n"/>
      <c r="GS10" s="259" t="n"/>
      <c r="GT10" s="259" t="n"/>
      <c r="GU10" s="259" t="n"/>
      <c r="GV10" s="259" t="n"/>
      <c r="GW10" s="259" t="n"/>
      <c r="GX10" s="259" t="n"/>
      <c r="GY10" s="259" t="n"/>
      <c r="GZ10" s="261">
        <f>SUM(F10:GW10)</f>
        <v/>
      </c>
      <c r="HA10" s="262">
        <f>E10-GZ10</f>
        <v/>
      </c>
    </row>
    <row r="11" ht="18" customHeight="1">
      <c r="A11" s="137" t="n">
        <v>11</v>
      </c>
      <c r="B11" s="256" t="n">
        <v>44816</v>
      </c>
      <c r="C11" s="139" t="inlineStr">
        <is>
          <t>2-080-77002</t>
        </is>
      </c>
      <c r="D11" s="240" t="n">
        <v>44809</v>
      </c>
      <c r="E11" s="257" t="n">
        <v>41.86</v>
      </c>
      <c r="F11" s="274" t="n"/>
      <c r="G11" s="274" t="n"/>
      <c r="H11" s="274" t="n"/>
      <c r="I11" s="274" t="n"/>
      <c r="J11" s="274" t="n"/>
      <c r="K11" s="259" t="n"/>
      <c r="L11" s="259" t="n"/>
      <c r="M11" s="274" t="n"/>
      <c r="N11" s="274" t="n"/>
      <c r="O11" s="259" t="n"/>
      <c r="P11" s="259" t="n"/>
      <c r="Q11" s="259" t="n"/>
      <c r="R11" s="259" t="n"/>
      <c r="S11" s="259" t="n"/>
      <c r="T11" s="259" t="n"/>
      <c r="U11" s="259" t="n"/>
      <c r="V11" s="259" t="n"/>
      <c r="W11" s="259" t="n"/>
      <c r="X11" s="259" t="n"/>
      <c r="Y11" s="259" t="n"/>
      <c r="Z11" s="259" t="n"/>
      <c r="AA11" s="259" t="n"/>
      <c r="AB11" s="259" t="n"/>
      <c r="AC11" s="259" t="n"/>
      <c r="AD11" s="259" t="n"/>
      <c r="AE11" s="259" t="n"/>
      <c r="AF11" s="259" t="n"/>
      <c r="AG11" s="259" t="n"/>
      <c r="AH11" s="259" t="n"/>
      <c r="AI11" s="259" t="n"/>
      <c r="AJ11" s="259" t="n"/>
      <c r="AK11" s="259" t="n"/>
      <c r="AL11" s="259" t="n"/>
      <c r="AM11" s="259" t="n"/>
      <c r="AN11" s="259" t="n"/>
      <c r="AO11" s="259" t="n"/>
      <c r="AP11" s="259" t="n"/>
      <c r="AQ11" s="259" t="n"/>
      <c r="AR11" s="259" t="n"/>
      <c r="AS11" s="259" t="n"/>
      <c r="AT11" s="259" t="n"/>
      <c r="AU11" s="259" t="n"/>
      <c r="AV11" s="259" t="n"/>
      <c r="AW11" s="259" t="n"/>
      <c r="AX11" s="259" t="n"/>
      <c r="AY11" s="259" t="n"/>
      <c r="AZ11" s="259" t="n"/>
      <c r="BA11" s="259" t="n"/>
      <c r="BB11" s="259" t="n"/>
      <c r="BC11" s="259" t="n"/>
      <c r="BD11" s="259" t="n"/>
      <c r="BE11" s="259" t="n"/>
      <c r="BF11" s="259" t="n"/>
      <c r="BG11" s="259" t="n"/>
      <c r="BH11" s="259" t="n"/>
      <c r="BI11" s="259" t="n"/>
      <c r="BJ11" s="259" t="n"/>
      <c r="BK11" s="259" t="n"/>
      <c r="BL11" s="259" t="n"/>
      <c r="BM11" s="259" t="n"/>
      <c r="BN11" s="259" t="n"/>
      <c r="BO11" s="259" t="n"/>
      <c r="BP11" s="259" t="n"/>
      <c r="BQ11" s="259" t="n"/>
      <c r="BR11" s="259" t="n"/>
      <c r="BS11" s="259" t="n"/>
      <c r="BT11" s="259" t="n"/>
      <c r="BU11" s="259" t="n"/>
      <c r="BV11" s="259" t="n"/>
      <c r="BW11" s="259" t="n"/>
      <c r="BX11" s="259" t="n"/>
      <c r="BY11" s="259" t="n"/>
      <c r="BZ11" s="259" t="n"/>
      <c r="CA11" s="259" t="n"/>
      <c r="CB11" s="259" t="n"/>
      <c r="CC11" s="259" t="n"/>
      <c r="CD11" s="259" t="n"/>
      <c r="CE11" s="259" t="n"/>
      <c r="CF11" s="259" t="n"/>
      <c r="CG11" s="259" t="n"/>
      <c r="CH11" s="259" t="n"/>
      <c r="CI11" s="259" t="n"/>
      <c r="CJ11" s="259" t="n"/>
      <c r="CK11" s="259" t="n"/>
      <c r="CL11" s="259" t="n"/>
      <c r="CM11" s="259" t="n"/>
      <c r="CN11" s="259" t="n"/>
      <c r="CO11" s="259" t="n"/>
      <c r="CP11" s="259" t="n"/>
      <c r="CQ11" s="259" t="n"/>
      <c r="CR11" s="259" t="n"/>
      <c r="CS11" s="259" t="n"/>
      <c r="CT11" s="259" t="n"/>
      <c r="CU11" s="259" t="n"/>
      <c r="CV11" s="259" t="n"/>
      <c r="CW11" s="259" t="n"/>
      <c r="CX11" s="259" t="n"/>
      <c r="CY11" s="259" t="n"/>
      <c r="CZ11" s="259" t="n"/>
      <c r="DA11" s="259" t="n"/>
      <c r="DB11" s="259" t="n"/>
      <c r="DC11" s="259" t="n"/>
      <c r="DD11" s="259" t="n"/>
      <c r="DE11" s="259" t="n"/>
      <c r="DF11" s="259" t="n"/>
      <c r="DG11" s="259" t="n"/>
      <c r="DH11" s="259" t="n"/>
      <c r="DI11" s="259" t="n"/>
      <c r="DJ11" s="259" t="n"/>
      <c r="DK11" s="259" t="n"/>
      <c r="DL11" s="259" t="n"/>
      <c r="DM11" s="259" t="n"/>
      <c r="DN11" s="259" t="n"/>
      <c r="DO11" s="259" t="n"/>
      <c r="DP11" s="259" t="n"/>
      <c r="DQ11" s="259" t="n"/>
      <c r="DR11" s="259" t="n"/>
      <c r="DS11" s="259" t="n"/>
      <c r="DT11" s="259" t="n"/>
      <c r="DU11" s="259" t="n"/>
      <c r="DV11" s="259" t="n"/>
      <c r="DW11" s="259" t="n"/>
      <c r="DX11" s="259" t="n"/>
      <c r="DY11" s="259" t="n"/>
      <c r="DZ11" s="259" t="n"/>
      <c r="EA11" s="259" t="n"/>
      <c r="EB11" s="259" t="n"/>
      <c r="EC11" s="259" t="n"/>
      <c r="ED11" s="259" t="n"/>
      <c r="EE11" s="259" t="n"/>
      <c r="EF11" s="259" t="n"/>
      <c r="EG11" s="259" t="n"/>
      <c r="EH11" s="259" t="n"/>
      <c r="EI11" s="259" t="n"/>
      <c r="EJ11" s="259" t="n"/>
      <c r="EK11" s="259" t="n"/>
      <c r="EL11" s="259" t="n"/>
      <c r="EM11" s="259" t="n"/>
      <c r="EN11" s="259" t="n"/>
      <c r="EO11" s="259" t="n"/>
      <c r="EP11" s="259" t="n"/>
      <c r="EQ11" s="259" t="n"/>
      <c r="ER11" s="259" t="n"/>
      <c r="ES11" s="259" t="n"/>
      <c r="ET11" s="259" t="n"/>
      <c r="EU11" s="259" t="n"/>
      <c r="EV11" s="259" t="n"/>
      <c r="EW11" s="259" t="n"/>
      <c r="EX11" s="259" t="n"/>
      <c r="EY11" s="259" t="n"/>
      <c r="EZ11" s="259" t="n"/>
      <c r="FA11" s="259" t="n"/>
      <c r="FB11" s="259" t="n"/>
      <c r="FC11" s="259" t="n"/>
      <c r="FD11" s="259" t="n"/>
      <c r="FE11" s="259" t="n"/>
      <c r="FF11" s="259" t="n"/>
      <c r="FG11" s="259" t="n"/>
      <c r="FH11" s="259" t="n"/>
      <c r="FI11" s="259" t="n"/>
      <c r="FJ11" s="259" t="n"/>
      <c r="FK11" s="259" t="n"/>
      <c r="FL11" s="259" t="n"/>
      <c r="FM11" s="259" t="n"/>
      <c r="FN11" s="259" t="n"/>
      <c r="FO11" s="259" t="n"/>
      <c r="FP11" s="259" t="n"/>
      <c r="FQ11" s="259" t="n"/>
      <c r="FR11" s="259" t="n"/>
      <c r="FS11" s="259" t="n"/>
      <c r="FT11" s="259" t="n"/>
      <c r="FU11" s="259" t="n"/>
      <c r="FV11" s="259" t="n"/>
      <c r="FW11" s="259" t="n"/>
      <c r="FX11" s="269" t="n">
        <v>41.86</v>
      </c>
      <c r="FY11" s="259" t="n"/>
      <c r="FZ11" s="259" t="n"/>
      <c r="GA11" s="259" t="n"/>
      <c r="GB11" s="259" t="n"/>
      <c r="GC11" s="259" t="n"/>
      <c r="GD11" s="259" t="n"/>
      <c r="GE11" s="259" t="n"/>
      <c r="GF11" s="259" t="n"/>
      <c r="GG11" s="259" t="n"/>
      <c r="GH11" s="259" t="n"/>
      <c r="GI11" s="259" t="n"/>
      <c r="GJ11" s="259" t="n"/>
      <c r="GK11" s="259" t="n"/>
      <c r="GL11" s="259" t="n"/>
      <c r="GM11" s="259" t="n"/>
      <c r="GN11" s="259" t="n"/>
      <c r="GO11" s="259" t="n"/>
      <c r="GP11" s="259" t="n"/>
      <c r="GQ11" s="259" t="n"/>
      <c r="GR11" s="259" t="n"/>
      <c r="GS11" s="259" t="n"/>
      <c r="GT11" s="259" t="n"/>
      <c r="GU11" s="259" t="n"/>
      <c r="GV11" s="259" t="n"/>
      <c r="GW11" s="259" t="n"/>
      <c r="GX11" s="259" t="n"/>
      <c r="GY11" s="259" t="n"/>
      <c r="GZ11" s="261">
        <f>SUM(F11:GW11)</f>
        <v/>
      </c>
      <c r="HA11" s="262">
        <f>E11-GZ11</f>
        <v/>
      </c>
    </row>
    <row r="12" ht="18" customHeight="1">
      <c r="A12" s="137" t="n">
        <v>12</v>
      </c>
      <c r="B12" s="256" t="n">
        <v>44816</v>
      </c>
      <c r="C12" s="139" t="inlineStr">
        <is>
          <t>2-076-88003</t>
        </is>
      </c>
      <c r="D12" s="240" t="n">
        <v>44795</v>
      </c>
      <c r="E12" s="257" t="n">
        <v>738.22</v>
      </c>
      <c r="F12" s="274" t="n"/>
      <c r="G12" s="274" t="n"/>
      <c r="H12" s="274" t="n"/>
      <c r="I12" s="274" t="n"/>
      <c r="J12" s="274" t="n"/>
      <c r="K12" s="259" t="n"/>
      <c r="L12" s="259" t="n"/>
      <c r="M12" s="274" t="n"/>
      <c r="N12" s="274" t="n"/>
      <c r="O12" s="259" t="n"/>
      <c r="P12" s="259" t="n"/>
      <c r="Q12" s="259" t="n"/>
      <c r="R12" s="259" t="n"/>
      <c r="S12" s="259" t="n"/>
      <c r="T12" s="259" t="n"/>
      <c r="U12" s="259" t="n"/>
      <c r="V12" s="259" t="n"/>
      <c r="W12" s="259" t="n"/>
      <c r="X12" s="259" t="n"/>
      <c r="Y12" s="259" t="n"/>
      <c r="Z12" s="259" t="n"/>
      <c r="AA12" s="259" t="n"/>
      <c r="AB12" s="259" t="n"/>
      <c r="AC12" s="259" t="n"/>
      <c r="AD12" s="259" t="n"/>
      <c r="AE12" s="259" t="n"/>
      <c r="AF12" s="259" t="n"/>
      <c r="AG12" s="259" t="n"/>
      <c r="AH12" s="259" t="n"/>
      <c r="AI12" s="259" t="n"/>
      <c r="AJ12" s="259" t="n"/>
      <c r="AK12" s="259" t="n"/>
      <c r="AL12" s="259" t="n"/>
      <c r="AM12" s="259" t="n"/>
      <c r="AN12" s="259" t="n"/>
      <c r="AO12" s="259" t="n"/>
      <c r="AP12" s="259" t="n"/>
      <c r="AQ12" s="259" t="n"/>
      <c r="AR12" s="259" t="n"/>
      <c r="AS12" s="259" t="n"/>
      <c r="AT12" s="259" t="n"/>
      <c r="AU12" s="259" t="n"/>
      <c r="AV12" s="259" t="n"/>
      <c r="AW12" s="259" t="n"/>
      <c r="AX12" s="259" t="n"/>
      <c r="AY12" s="259" t="n"/>
      <c r="AZ12" s="259" t="n"/>
      <c r="BA12" s="259" t="n"/>
      <c r="BB12" s="259" t="n"/>
      <c r="BC12" s="259" t="n"/>
      <c r="BD12" s="259" t="n"/>
      <c r="BE12" s="259" t="n"/>
      <c r="BF12" s="259" t="n"/>
      <c r="BG12" s="259" t="n"/>
      <c r="BH12" s="259" t="n"/>
      <c r="BI12" s="259" t="n"/>
      <c r="BJ12" s="259" t="n"/>
      <c r="BK12" s="259" t="n"/>
      <c r="BL12" s="259" t="n"/>
      <c r="BM12" s="259" t="n"/>
      <c r="BN12" s="259" t="n"/>
      <c r="BO12" s="259" t="n"/>
      <c r="BP12" s="259" t="n"/>
      <c r="BQ12" s="259" t="n"/>
      <c r="BR12" s="259" t="n"/>
      <c r="BS12" s="259" t="n"/>
      <c r="BT12" s="259" t="n"/>
      <c r="BU12" s="259" t="n"/>
      <c r="BV12" s="259" t="n"/>
      <c r="BW12" s="259" t="n"/>
      <c r="BX12" s="259" t="n"/>
      <c r="BY12" s="259" t="n"/>
      <c r="BZ12" s="259" t="n"/>
      <c r="CA12" s="259" t="n"/>
      <c r="CB12" s="259" t="n"/>
      <c r="CC12" s="259" t="n"/>
      <c r="CD12" s="259" t="n"/>
      <c r="CE12" s="259" t="n"/>
      <c r="CF12" s="259" t="n"/>
      <c r="CG12" s="259" t="n"/>
      <c r="CH12" s="259" t="n"/>
      <c r="CI12" s="259" t="n"/>
      <c r="CJ12" s="259" t="n"/>
      <c r="CK12" s="259" t="n"/>
      <c r="CL12" s="259" t="n"/>
      <c r="CM12" s="259" t="n"/>
      <c r="CN12" s="259" t="n"/>
      <c r="CO12" s="259" t="n"/>
      <c r="CP12" s="259" t="n"/>
      <c r="CQ12" s="259" t="n"/>
      <c r="CR12" s="259" t="n"/>
      <c r="CS12" s="259" t="n"/>
      <c r="CT12" s="259" t="n"/>
      <c r="CU12" s="259" t="n"/>
      <c r="CV12" s="259" t="n"/>
      <c r="CW12" s="259" t="n"/>
      <c r="CX12" s="259" t="n"/>
      <c r="CY12" s="259" t="n"/>
      <c r="CZ12" s="259" t="n"/>
      <c r="DA12" s="259" t="n"/>
      <c r="DB12" s="259" t="n"/>
      <c r="DC12" s="259" t="n"/>
      <c r="DD12" s="259" t="n"/>
      <c r="DE12" s="259" t="n"/>
      <c r="DF12" s="259" t="n"/>
      <c r="DG12" s="259" t="n"/>
      <c r="DH12" s="259" t="n"/>
      <c r="DI12" s="259" t="n"/>
      <c r="DJ12" s="259" t="n"/>
      <c r="DK12" s="259" t="n"/>
      <c r="DL12" s="259" t="n"/>
      <c r="DM12" s="259" t="n"/>
      <c r="DN12" s="259" t="n"/>
      <c r="DO12" s="259" t="n"/>
      <c r="DP12" s="259" t="n"/>
      <c r="DQ12" s="259" t="n"/>
      <c r="DR12" s="259" t="n"/>
      <c r="DS12" s="259" t="n"/>
      <c r="DT12" s="269" t="n">
        <v>144.47</v>
      </c>
      <c r="DU12" s="259" t="n"/>
      <c r="DV12" s="259" t="n"/>
      <c r="DW12" s="259" t="n"/>
      <c r="DX12" s="259" t="n"/>
      <c r="DY12" s="259" t="n"/>
      <c r="DZ12" s="259" t="n"/>
      <c r="EA12" s="259" t="n"/>
      <c r="EB12" s="259" t="n"/>
      <c r="EC12" s="259" t="n"/>
      <c r="ED12" s="259" t="n"/>
      <c r="EE12" s="259" t="n"/>
      <c r="EF12" s="259" t="n"/>
      <c r="EG12" s="259" t="n"/>
      <c r="EH12" s="259" t="n"/>
      <c r="EI12" s="259" t="n"/>
      <c r="EJ12" s="259" t="n"/>
      <c r="EK12" s="259" t="n"/>
      <c r="EL12" s="259" t="n"/>
      <c r="EM12" s="259" t="n"/>
      <c r="EN12" s="259" t="n"/>
      <c r="EO12" s="259" t="n"/>
      <c r="EP12" s="259" t="n"/>
      <c r="EQ12" s="259" t="n"/>
      <c r="ER12" s="259" t="n"/>
      <c r="ES12" s="259" t="n"/>
      <c r="ET12" s="259" t="n"/>
      <c r="EU12" s="259" t="n"/>
      <c r="EV12" s="259" t="n"/>
      <c r="EW12" s="259" t="n"/>
      <c r="EX12" s="259" t="n"/>
      <c r="EY12" s="259" t="n"/>
      <c r="EZ12" s="259" t="n"/>
      <c r="FA12" s="259" t="n"/>
      <c r="FB12" s="259" t="n"/>
      <c r="FC12" s="259" t="n"/>
      <c r="FD12" s="259" t="n"/>
      <c r="FE12" s="259" t="n"/>
      <c r="FF12" s="259" t="n"/>
      <c r="FG12" s="259" t="n"/>
      <c r="FH12" s="259" t="n"/>
      <c r="FI12" s="259" t="n"/>
      <c r="FJ12" s="259" t="n"/>
      <c r="FK12" s="259" t="n"/>
      <c r="FL12" s="259" t="n"/>
      <c r="FM12" s="259" t="n"/>
      <c r="FN12" s="259" t="n"/>
      <c r="FO12" s="259" t="n"/>
      <c r="FP12" s="259" t="n"/>
      <c r="FQ12" s="259" t="n"/>
      <c r="FR12" s="259" t="n"/>
      <c r="FS12" s="259" t="n"/>
      <c r="FT12" s="259" t="n"/>
      <c r="FU12" s="259" t="n"/>
      <c r="FV12" s="259" t="n"/>
      <c r="FW12" s="259" t="n"/>
      <c r="FX12" s="259" t="n"/>
      <c r="FY12" s="259" t="n"/>
      <c r="FZ12" s="259" t="n"/>
      <c r="GA12" s="259" t="n"/>
      <c r="GB12" s="259" t="n"/>
      <c r="GC12" s="269" t="n">
        <v>593.75</v>
      </c>
      <c r="GD12" s="259" t="n"/>
      <c r="GE12" s="259" t="n"/>
      <c r="GF12" s="259" t="n"/>
      <c r="GG12" s="259" t="n"/>
      <c r="GH12" s="259" t="n"/>
      <c r="GI12" s="259" t="n"/>
      <c r="GJ12" s="259" t="n"/>
      <c r="GK12" s="259" t="n"/>
      <c r="GL12" s="259" t="n"/>
      <c r="GM12" s="259" t="n"/>
      <c r="GN12" s="259" t="n"/>
      <c r="GO12" s="259" t="n"/>
      <c r="GP12" s="259" t="n"/>
      <c r="GQ12" s="259" t="n"/>
      <c r="GR12" s="259" t="n"/>
      <c r="GS12" s="259" t="n"/>
      <c r="GT12" s="259" t="n"/>
      <c r="GU12" s="259" t="n"/>
      <c r="GV12" s="259" t="n"/>
      <c r="GW12" s="259" t="n"/>
      <c r="GX12" s="259" t="n"/>
      <c r="GY12" s="259" t="n"/>
      <c r="GZ12" s="261">
        <f>SUM(F12:GW12)</f>
        <v/>
      </c>
      <c r="HA12" s="262">
        <f>E12-GZ12</f>
        <v/>
      </c>
    </row>
    <row r="13" ht="18" customHeight="1">
      <c r="A13" s="137" t="n">
        <v>13</v>
      </c>
      <c r="B13" s="256" t="n">
        <v>44816</v>
      </c>
      <c r="C13" s="139" t="inlineStr">
        <is>
          <t>2-077-33300</t>
        </is>
      </c>
      <c r="D13" s="240" t="n">
        <v>44796</v>
      </c>
      <c r="E13" s="257" t="n">
        <v>1079.81</v>
      </c>
      <c r="F13" s="274" t="n"/>
      <c r="G13" s="274" t="n"/>
      <c r="H13" s="274" t="n"/>
      <c r="I13" s="274" t="n"/>
      <c r="J13" s="274" t="n"/>
      <c r="K13" s="259" t="n"/>
      <c r="L13" s="259" t="n"/>
      <c r="M13" s="274" t="n"/>
      <c r="N13" s="274" t="n"/>
      <c r="O13" s="259" t="n"/>
      <c r="P13" s="259" t="n"/>
      <c r="Q13" s="259" t="n"/>
      <c r="R13" s="259" t="n"/>
      <c r="S13" s="259" t="n"/>
      <c r="T13" s="259" t="n"/>
      <c r="U13" s="259" t="n"/>
      <c r="V13" s="259" t="n"/>
      <c r="W13" s="259" t="n"/>
      <c r="X13" s="259" t="n"/>
      <c r="Y13" s="259" t="n"/>
      <c r="Z13" s="259" t="n"/>
      <c r="AA13" s="259" t="n"/>
      <c r="AB13" s="259" t="n"/>
      <c r="AC13" s="259" t="n"/>
      <c r="AD13" s="259" t="n"/>
      <c r="AE13" s="259" t="n"/>
      <c r="AF13" s="259" t="n"/>
      <c r="AG13" s="259" t="n"/>
      <c r="AH13" s="259" t="n"/>
      <c r="AI13" s="259" t="n"/>
      <c r="AJ13" s="259" t="n"/>
      <c r="AK13" s="269" t="n">
        <v>691.3099999999999</v>
      </c>
      <c r="AL13" s="259" t="n"/>
      <c r="AM13" s="259" t="n"/>
      <c r="AN13" s="259" t="n"/>
      <c r="AO13" s="259" t="n"/>
      <c r="AP13" s="259" t="n"/>
      <c r="AQ13" s="259" t="n"/>
      <c r="AR13" s="259" t="n"/>
      <c r="AS13" s="259" t="n"/>
      <c r="AT13" s="259" t="n"/>
      <c r="AU13" s="259" t="n"/>
      <c r="AV13" s="259" t="n"/>
      <c r="AW13" s="259" t="n"/>
      <c r="AX13" s="259" t="n"/>
      <c r="AY13" s="259" t="n"/>
      <c r="AZ13" s="259" t="n"/>
      <c r="BA13" s="259" t="n"/>
      <c r="BB13" s="259" t="n"/>
      <c r="BC13" s="259" t="n"/>
      <c r="BD13" s="259" t="n"/>
      <c r="BE13" s="259" t="n"/>
      <c r="BF13" s="259" t="n"/>
      <c r="BG13" s="259" t="n"/>
      <c r="BH13" s="259" t="n"/>
      <c r="BI13" s="259" t="n"/>
      <c r="BJ13" s="259" t="n"/>
      <c r="BK13" s="259" t="n"/>
      <c r="BL13" s="259" t="n"/>
      <c r="BM13" s="259" t="n"/>
      <c r="BN13" s="259" t="n"/>
      <c r="BO13" s="259" t="n"/>
      <c r="BP13" s="259" t="n"/>
      <c r="BQ13" s="259" t="n"/>
      <c r="BR13" s="259" t="n"/>
      <c r="BS13" s="259" t="n"/>
      <c r="BT13" s="259" t="n"/>
      <c r="BU13" s="269" t="n">
        <v>348.75</v>
      </c>
      <c r="BV13" s="259" t="n"/>
      <c r="BW13" s="259" t="n"/>
      <c r="BX13" s="259" t="n"/>
      <c r="BY13" s="259" t="n"/>
      <c r="BZ13" s="259" t="n"/>
      <c r="CA13" s="259" t="n"/>
      <c r="CB13" s="259" t="n"/>
      <c r="CC13" s="259" t="n"/>
      <c r="CD13" s="259" t="n"/>
      <c r="CE13" s="259" t="n"/>
      <c r="CF13" s="259" t="n"/>
      <c r="CG13" s="259" t="n"/>
      <c r="CH13" s="259" t="n"/>
      <c r="CI13" s="259" t="n"/>
      <c r="CJ13" s="259" t="n"/>
      <c r="CK13" s="269" t="n">
        <v>39.75</v>
      </c>
      <c r="CL13" s="259" t="n"/>
      <c r="CM13" s="259" t="n"/>
      <c r="CN13" s="259" t="n"/>
      <c r="CO13" s="259" t="n"/>
      <c r="CP13" s="259" t="n"/>
      <c r="CQ13" s="259" t="n"/>
      <c r="CR13" s="259" t="n"/>
      <c r="CS13" s="259" t="n"/>
      <c r="CT13" s="259" t="n"/>
      <c r="CU13" s="259" t="n"/>
      <c r="CV13" s="259" t="n"/>
      <c r="CW13" s="259" t="n"/>
      <c r="CX13" s="259" t="n"/>
      <c r="CY13" s="259" t="n"/>
      <c r="CZ13" s="259" t="n"/>
      <c r="DA13" s="259" t="n"/>
      <c r="DB13" s="259" t="n"/>
      <c r="DC13" s="259" t="n"/>
      <c r="DD13" s="259" t="n"/>
      <c r="DE13" s="259" t="n"/>
      <c r="DF13" s="259" t="n"/>
      <c r="DG13" s="259" t="n"/>
      <c r="DH13" s="259" t="n"/>
      <c r="DI13" s="259" t="n"/>
      <c r="DJ13" s="259" t="n"/>
      <c r="DK13" s="259" t="n"/>
      <c r="DL13" s="259" t="n"/>
      <c r="DM13" s="259" t="n"/>
      <c r="DN13" s="259" t="n"/>
      <c r="DO13" s="259" t="n"/>
      <c r="DP13" s="259" t="n"/>
      <c r="DQ13" s="259" t="n"/>
      <c r="DR13" s="259" t="n"/>
      <c r="DS13" s="259" t="n"/>
      <c r="DT13" s="259" t="n"/>
      <c r="DU13" s="259" t="n"/>
      <c r="DV13" s="259" t="n"/>
      <c r="DW13" s="259" t="n"/>
      <c r="DX13" s="259" t="n"/>
      <c r="DY13" s="259" t="n"/>
      <c r="DZ13" s="259" t="n"/>
      <c r="EA13" s="259" t="n"/>
      <c r="EB13" s="259" t="n"/>
      <c r="EC13" s="259" t="n"/>
      <c r="ED13" s="259" t="n"/>
      <c r="EE13" s="259" t="n"/>
      <c r="EF13" s="259" t="n"/>
      <c r="EG13" s="259" t="n"/>
      <c r="EH13" s="259" t="n"/>
      <c r="EI13" s="259" t="n"/>
      <c r="EJ13" s="259" t="n"/>
      <c r="EK13" s="259" t="n"/>
      <c r="EL13" s="259" t="n"/>
      <c r="EM13" s="259" t="n"/>
      <c r="EN13" s="259" t="n"/>
      <c r="EO13" s="259" t="n"/>
      <c r="EP13" s="259" t="n"/>
      <c r="EQ13" s="259" t="n"/>
      <c r="ER13" s="259" t="n"/>
      <c r="ES13" s="259" t="n"/>
      <c r="ET13" s="259" t="n"/>
      <c r="EU13" s="259" t="n"/>
      <c r="EV13" s="259" t="n"/>
      <c r="EW13" s="259" t="n"/>
      <c r="EX13" s="259" t="n"/>
      <c r="EY13" s="259" t="n"/>
      <c r="EZ13" s="259" t="n"/>
      <c r="FA13" s="259" t="n"/>
      <c r="FB13" s="259" t="n"/>
      <c r="FC13" s="259" t="n"/>
      <c r="FD13" s="259" t="n"/>
      <c r="FE13" s="259" t="n"/>
      <c r="FF13" s="259" t="n"/>
      <c r="FG13" s="259" t="n"/>
      <c r="FH13" s="259" t="n"/>
      <c r="FI13" s="259" t="n"/>
      <c r="FJ13" s="259" t="n"/>
      <c r="FK13" s="259" t="n"/>
      <c r="FL13" s="259" t="n"/>
      <c r="FM13" s="259" t="n"/>
      <c r="FN13" s="259" t="n"/>
      <c r="FO13" s="259" t="n"/>
      <c r="FP13" s="259" t="n"/>
      <c r="FQ13" s="259" t="n"/>
      <c r="FR13" s="259" t="n"/>
      <c r="FS13" s="259" t="n"/>
      <c r="FT13" s="259" t="n"/>
      <c r="FU13" s="259" t="n"/>
      <c r="FV13" s="259" t="n"/>
      <c r="FW13" s="259" t="n"/>
      <c r="FX13" s="259" t="n"/>
      <c r="FY13" s="259" t="n"/>
      <c r="FZ13" s="259" t="n"/>
      <c r="GA13" s="259" t="n"/>
      <c r="GB13" s="259" t="n"/>
      <c r="GC13" s="259" t="n"/>
      <c r="GD13" s="259" t="n"/>
      <c r="GE13" s="259" t="n"/>
      <c r="GF13" s="259" t="n"/>
      <c r="GG13" s="259" t="n"/>
      <c r="GH13" s="259" t="n"/>
      <c r="GI13" s="259" t="n"/>
      <c r="GJ13" s="259" t="n"/>
      <c r="GK13" s="259" t="n"/>
      <c r="GL13" s="259" t="n"/>
      <c r="GM13" s="259" t="n"/>
      <c r="GN13" s="259" t="n"/>
      <c r="GO13" s="259" t="n"/>
      <c r="GP13" s="259" t="n"/>
      <c r="GQ13" s="259" t="n"/>
      <c r="GR13" s="259" t="n"/>
      <c r="GS13" s="259" t="n"/>
      <c r="GT13" s="259" t="n"/>
      <c r="GU13" s="259" t="n"/>
      <c r="GV13" s="259" t="n"/>
      <c r="GW13" s="259" t="n"/>
      <c r="GX13" s="259" t="n"/>
      <c r="GY13" s="259" t="n"/>
      <c r="GZ13" s="261">
        <f>SUM(F13:GW13)</f>
        <v/>
      </c>
      <c r="HA13" s="262">
        <f>E13-GZ13</f>
        <v/>
      </c>
    </row>
    <row r="14" ht="18" customHeight="1">
      <c r="A14" s="137" t="n">
        <v>14</v>
      </c>
      <c r="B14" s="256" t="n">
        <v>44816</v>
      </c>
      <c r="C14" s="139" t="inlineStr">
        <is>
          <t>2-078-08708</t>
        </is>
      </c>
      <c r="D14" s="240" t="n">
        <v>44798</v>
      </c>
      <c r="E14" s="257" t="n">
        <v>7169.37</v>
      </c>
      <c r="F14" s="274" t="n"/>
      <c r="G14" s="274" t="n"/>
      <c r="H14" s="274" t="n"/>
      <c r="I14" s="274" t="n"/>
      <c r="J14" s="274" t="n"/>
      <c r="K14" s="259" t="n"/>
      <c r="L14" s="259" t="n"/>
      <c r="M14" s="274" t="n"/>
      <c r="N14" s="274" t="n"/>
      <c r="O14" s="259" t="n"/>
      <c r="P14" s="259" t="n"/>
      <c r="Q14" s="259" t="n"/>
      <c r="R14" s="259" t="n"/>
      <c r="S14" s="259" t="n"/>
      <c r="T14" s="259" t="n"/>
      <c r="U14" s="259" t="n"/>
      <c r="V14" s="259" t="n"/>
      <c r="W14" s="259" t="n"/>
      <c r="X14" s="259" t="n"/>
      <c r="Y14" s="259" t="n"/>
      <c r="Z14" s="259" t="n"/>
      <c r="AA14" s="259" t="n"/>
      <c r="AB14" s="269" t="n">
        <v>49.06</v>
      </c>
      <c r="AC14" s="259" t="n"/>
      <c r="AD14" s="259" t="n"/>
      <c r="AE14" s="259" t="n"/>
      <c r="AF14" s="259" t="n"/>
      <c r="AG14" s="259" t="n"/>
      <c r="AH14" s="259" t="n"/>
      <c r="AI14" s="259" t="n"/>
      <c r="AJ14" s="259" t="n"/>
      <c r="AK14" s="259" t="n"/>
      <c r="AL14" s="259" t="n"/>
      <c r="AM14" s="259" t="n"/>
      <c r="AN14" s="259" t="n"/>
      <c r="AO14" s="259" t="n"/>
      <c r="AP14" s="259" t="n"/>
      <c r="AQ14" s="259" t="n"/>
      <c r="AR14" s="259" t="n"/>
      <c r="AS14" s="259" t="n"/>
      <c r="AT14" s="259" t="n"/>
      <c r="AU14" s="259" t="n"/>
      <c r="AV14" s="259" t="n"/>
      <c r="AW14" s="259" t="n"/>
      <c r="AX14" s="259" t="n"/>
      <c r="AY14" s="269" t="n">
        <v>4641.19</v>
      </c>
      <c r="AZ14" s="259" t="n"/>
      <c r="BA14" s="259" t="n"/>
      <c r="BB14" s="259" t="n"/>
      <c r="BC14" s="259" t="n"/>
      <c r="BD14" s="259" t="n"/>
      <c r="BE14" s="269" t="n">
        <v>1048.31</v>
      </c>
      <c r="BF14" s="259" t="n"/>
      <c r="BG14" s="259" t="n"/>
      <c r="BH14" s="259" t="n"/>
      <c r="BI14" s="259" t="n"/>
      <c r="BJ14" s="259" t="n"/>
      <c r="BK14" s="259" t="n"/>
      <c r="BL14" s="259" t="n"/>
      <c r="BM14" s="259" t="n"/>
      <c r="BN14" s="259" t="n"/>
      <c r="BO14" s="259" t="n"/>
      <c r="BP14" s="259" t="n"/>
      <c r="BQ14" s="259" t="n"/>
      <c r="BR14" s="259" t="n"/>
      <c r="BS14" s="259" t="n"/>
      <c r="BT14" s="259" t="n"/>
      <c r="BU14" s="259" t="n"/>
      <c r="BV14" s="259" t="n"/>
      <c r="BW14" s="259" t="n"/>
      <c r="BX14" s="259" t="n"/>
      <c r="BY14" s="259" t="n"/>
      <c r="BZ14" s="259" t="n"/>
      <c r="CA14" s="259" t="n"/>
      <c r="CB14" s="259" t="n"/>
      <c r="CC14" s="259" t="n"/>
      <c r="CD14" s="259" t="n"/>
      <c r="CE14" s="259" t="n"/>
      <c r="CF14" s="259" t="n"/>
      <c r="CG14" s="259" t="n"/>
      <c r="CH14" s="259" t="n"/>
      <c r="CI14" s="259" t="n"/>
      <c r="CJ14" s="259" t="n"/>
      <c r="CK14" s="259" t="n"/>
      <c r="CL14" s="259" t="n"/>
      <c r="CM14" s="259" t="n"/>
      <c r="CN14" s="259" t="n"/>
      <c r="CO14" s="259" t="n"/>
      <c r="CP14" s="259" t="n"/>
      <c r="CQ14" s="259" t="n"/>
      <c r="CR14" s="259" t="n"/>
      <c r="CS14" s="259" t="n"/>
      <c r="CT14" s="259" t="n"/>
      <c r="CU14" s="259" t="n"/>
      <c r="CV14" s="259" t="n"/>
      <c r="CW14" s="259" t="n"/>
      <c r="CX14" s="259" t="n"/>
      <c r="CY14" s="259" t="n"/>
      <c r="CZ14" s="259" t="n"/>
      <c r="DA14" s="259" t="n"/>
      <c r="DB14" s="259" t="n"/>
      <c r="DC14" s="259" t="n"/>
      <c r="DD14" s="259" t="n"/>
      <c r="DE14" s="259" t="n"/>
      <c r="DF14" s="259" t="n"/>
      <c r="DG14" s="259" t="n"/>
      <c r="DH14" s="259" t="n"/>
      <c r="DI14" s="259" t="n"/>
      <c r="DJ14" s="259" t="n"/>
      <c r="DK14" s="259" t="n"/>
      <c r="DL14" s="259" t="n"/>
      <c r="DM14" s="259" t="n"/>
      <c r="DN14" s="259" t="n"/>
      <c r="DO14" s="259" t="n"/>
      <c r="DP14" s="259" t="n"/>
      <c r="DQ14" s="259" t="n"/>
      <c r="DR14" s="259" t="n"/>
      <c r="DS14" s="259" t="n"/>
      <c r="DT14" s="259" t="n"/>
      <c r="DU14" s="259" t="n"/>
      <c r="DV14" s="259" t="n"/>
      <c r="DW14" s="259" t="n"/>
      <c r="DX14" s="259" t="n"/>
      <c r="DY14" s="259" t="n"/>
      <c r="DZ14" s="259" t="n"/>
      <c r="EA14" s="259" t="n"/>
      <c r="EB14" s="259" t="n"/>
      <c r="EC14" s="259" t="n"/>
      <c r="ED14" s="259" t="n"/>
      <c r="EE14" s="259" t="n"/>
      <c r="EF14" s="259" t="n"/>
      <c r="EG14" s="259" t="n"/>
      <c r="EH14" s="259" t="n"/>
      <c r="EI14" s="259" t="n"/>
      <c r="EJ14" s="259" t="n"/>
      <c r="EK14" s="259" t="n"/>
      <c r="EL14" s="259" t="n"/>
      <c r="EM14" s="259" t="n"/>
      <c r="EN14" s="259" t="n"/>
      <c r="EO14" s="259" t="n"/>
      <c r="EP14" s="259" t="n"/>
      <c r="EQ14" s="259" t="n"/>
      <c r="ER14" s="259" t="n"/>
      <c r="ES14" s="259" t="n"/>
      <c r="ET14" s="259" t="n"/>
      <c r="EU14" s="259" t="n"/>
      <c r="EV14" s="259" t="n"/>
      <c r="EW14" s="259" t="n"/>
      <c r="EX14" s="259" t="n"/>
      <c r="EY14" s="259" t="n"/>
      <c r="EZ14" s="259" t="n"/>
      <c r="FA14" s="259" t="n"/>
      <c r="FB14" s="259" t="n"/>
      <c r="FC14" s="259" t="n"/>
      <c r="FD14" s="259" t="n"/>
      <c r="FE14" s="259" t="n"/>
      <c r="FF14" s="259" t="n"/>
      <c r="FG14" s="259" t="n"/>
      <c r="FH14" s="259" t="n"/>
      <c r="FI14" s="259" t="n"/>
      <c r="FJ14" s="259" t="n"/>
      <c r="FK14" s="259" t="n"/>
      <c r="FL14" s="259" t="n"/>
      <c r="FM14" s="259" t="n"/>
      <c r="FN14" s="259" t="n"/>
      <c r="FO14" s="259" t="n"/>
      <c r="FP14" s="259" t="n"/>
      <c r="FQ14" s="259" t="n"/>
      <c r="FR14" s="259" t="n"/>
      <c r="FS14" s="259" t="n"/>
      <c r="FT14" s="259" t="n"/>
      <c r="FU14" s="259" t="n"/>
      <c r="FV14" s="259" t="n"/>
      <c r="FW14" s="259" t="n"/>
      <c r="FX14" s="259" t="n"/>
      <c r="FY14" s="259" t="n"/>
      <c r="FZ14" s="259" t="n"/>
      <c r="GA14" s="259" t="n"/>
      <c r="GB14" s="259" t="n"/>
      <c r="GC14" s="259" t="n"/>
      <c r="GD14" s="259" t="n"/>
      <c r="GE14" s="259" t="n"/>
      <c r="GF14" s="259" t="n"/>
      <c r="GG14" s="259" t="n"/>
      <c r="GH14" s="259" t="n"/>
      <c r="GI14" s="259" t="n"/>
      <c r="GJ14" s="259" t="n"/>
      <c r="GK14" s="259" t="n"/>
      <c r="GL14" s="259" t="n"/>
      <c r="GM14" s="259" t="n"/>
      <c r="GN14" s="259" t="n"/>
      <c r="GO14" s="259" t="n"/>
      <c r="GP14" s="259" t="n"/>
      <c r="GQ14" s="259" t="n"/>
      <c r="GR14" s="269" t="n">
        <v>1430.81</v>
      </c>
      <c r="GS14" s="259" t="n"/>
      <c r="GT14" s="259" t="n"/>
      <c r="GU14" s="259" t="n"/>
      <c r="GV14" s="259" t="n"/>
      <c r="GW14" s="259" t="n"/>
      <c r="GX14" s="259" t="n"/>
      <c r="GY14" s="259" t="n"/>
      <c r="GZ14" s="261">
        <f>SUM(F14:GW14)</f>
        <v/>
      </c>
      <c r="HA14" s="262">
        <f>E14-GZ14</f>
        <v/>
      </c>
    </row>
    <row r="15" ht="18" customHeight="1">
      <c r="A15" s="137" t="n">
        <v>15</v>
      </c>
      <c r="B15" s="256" t="n">
        <v>44816</v>
      </c>
      <c r="C15" s="139" t="inlineStr">
        <is>
          <t>2-079-54091</t>
        </is>
      </c>
      <c r="D15" s="240" t="n">
        <v>44803</v>
      </c>
      <c r="E15" s="257" t="n">
        <v>1600.18</v>
      </c>
      <c r="F15" s="274" t="n"/>
      <c r="G15" s="274" t="n"/>
      <c r="H15" s="274" t="n"/>
      <c r="I15" s="274" t="n"/>
      <c r="J15" s="274" t="n"/>
      <c r="K15" s="259" t="n"/>
      <c r="L15" s="259" t="n"/>
      <c r="M15" s="274" t="n"/>
      <c r="N15" s="274" t="n"/>
      <c r="O15" s="259" t="n"/>
      <c r="P15" s="259" t="n"/>
      <c r="Q15" s="259" t="n"/>
      <c r="R15" s="259" t="n"/>
      <c r="S15" s="259" t="n"/>
      <c r="T15" s="259" t="n"/>
      <c r="U15" s="259" t="n"/>
      <c r="V15" s="259" t="n"/>
      <c r="W15" s="259" t="n"/>
      <c r="X15" s="259" t="n"/>
      <c r="Y15" s="259" t="n"/>
      <c r="Z15" s="259" t="n"/>
      <c r="AA15" s="259" t="n"/>
      <c r="AB15" s="259" t="n"/>
      <c r="AC15" s="259" t="n"/>
      <c r="AD15" s="259" t="n"/>
      <c r="AE15" s="259" t="n"/>
      <c r="AF15" s="259" t="n"/>
      <c r="AG15" s="259" t="n"/>
      <c r="AH15" s="259" t="n"/>
      <c r="AI15" s="259" t="n"/>
      <c r="AJ15" s="259" t="n"/>
      <c r="AK15" s="259" t="n"/>
      <c r="AL15" s="259" t="n"/>
      <c r="AM15" s="259" t="n"/>
      <c r="AN15" s="259" t="n"/>
      <c r="AO15" s="259" t="n"/>
      <c r="AP15" s="259" t="n"/>
      <c r="AQ15" s="259" t="n"/>
      <c r="AR15" s="259" t="n"/>
      <c r="AS15" s="259" t="n"/>
      <c r="AT15" s="259" t="n"/>
      <c r="AU15" s="259" t="n"/>
      <c r="AV15" s="259" t="n"/>
      <c r="AW15" s="259" t="n"/>
      <c r="AX15" s="259" t="n"/>
      <c r="AY15" s="259" t="n"/>
      <c r="AZ15" s="259" t="n"/>
      <c r="BA15" s="259" t="n"/>
      <c r="BB15" s="259" t="n"/>
      <c r="BC15" s="259" t="n"/>
      <c r="BD15" s="259" t="n"/>
      <c r="BE15" s="259" t="n"/>
      <c r="BF15" s="259" t="n"/>
      <c r="BG15" s="259" t="n"/>
      <c r="BH15" s="259" t="n"/>
      <c r="BI15" s="259" t="n"/>
      <c r="BJ15" s="259" t="n"/>
      <c r="BK15" s="259" t="n"/>
      <c r="BL15" s="259" t="n"/>
      <c r="BM15" s="259" t="n"/>
      <c r="BN15" s="259" t="n"/>
      <c r="BO15" s="259" t="n"/>
      <c r="BP15" s="259" t="n"/>
      <c r="BQ15" s="259" t="n"/>
      <c r="BR15" s="259" t="n"/>
      <c r="BS15" s="259" t="n"/>
      <c r="BT15" s="259" t="n"/>
      <c r="BU15" s="259" t="n"/>
      <c r="BV15" s="259" t="n"/>
      <c r="BW15" s="259" t="n"/>
      <c r="BX15" s="259" t="n"/>
      <c r="BY15" s="259" t="n"/>
      <c r="BZ15" s="259" t="n"/>
      <c r="CA15" s="259" t="n"/>
      <c r="CB15" s="259" t="n"/>
      <c r="CC15" s="259" t="n"/>
      <c r="CD15" s="259" t="n"/>
      <c r="CE15" s="259" t="n"/>
      <c r="CF15" s="259" t="n"/>
      <c r="CG15" s="259" t="n"/>
      <c r="CH15" s="259" t="n"/>
      <c r="CI15" s="259" t="n"/>
      <c r="CJ15" s="259" t="n"/>
      <c r="CK15" s="259" t="n"/>
      <c r="CL15" s="259" t="n"/>
      <c r="CM15" s="259" t="n"/>
      <c r="CN15" s="259" t="n"/>
      <c r="CO15" s="259" t="n"/>
      <c r="CP15" s="259" t="n"/>
      <c r="CQ15" s="259" t="n"/>
      <c r="CR15" s="259" t="n"/>
      <c r="CS15" s="259" t="n"/>
      <c r="CT15" s="259" t="n"/>
      <c r="CU15" s="259" t="n"/>
      <c r="CV15" s="259" t="n"/>
      <c r="CW15" s="259" t="n"/>
      <c r="CX15" s="259" t="n"/>
      <c r="CY15" s="259" t="n"/>
      <c r="CZ15" s="259" t="n"/>
      <c r="DA15" s="259" t="n"/>
      <c r="DB15" s="259" t="n"/>
      <c r="DC15" s="259" t="n"/>
      <c r="DD15" s="259" t="n"/>
      <c r="DE15" s="259" t="n"/>
      <c r="DF15" s="259" t="n"/>
      <c r="DG15" s="259" t="n"/>
      <c r="DH15" s="259" t="n"/>
      <c r="DI15" s="259" t="n"/>
      <c r="DJ15" s="259" t="n"/>
      <c r="DK15" s="259" t="n"/>
      <c r="DL15" s="269" t="n">
        <v>39.75</v>
      </c>
      <c r="DM15" s="259" t="n"/>
      <c r="DN15" s="259" t="n"/>
      <c r="DO15" s="259" t="n"/>
      <c r="DP15" s="259" t="n"/>
      <c r="DQ15" s="259" t="n"/>
      <c r="DR15" s="259" t="n"/>
      <c r="DS15" s="259" t="n"/>
      <c r="DT15" s="259" t="n"/>
      <c r="DU15" s="269" t="n">
        <v>58.07</v>
      </c>
      <c r="DV15" s="259" t="n"/>
      <c r="DW15" s="269" t="n">
        <v>1089.36</v>
      </c>
      <c r="DX15" s="259" t="n"/>
      <c r="DY15" s="259" t="n"/>
      <c r="DZ15" s="259" t="n"/>
      <c r="EA15" s="259" t="n"/>
      <c r="EB15" s="259" t="n"/>
      <c r="EC15" s="269" t="n">
        <v>413</v>
      </c>
      <c r="ED15" s="259" t="n"/>
      <c r="EE15" s="259" t="n"/>
      <c r="EF15" s="259" t="n"/>
      <c r="EG15" s="259" t="n"/>
      <c r="EH15" s="259" t="n"/>
      <c r="EI15" s="259" t="n"/>
      <c r="EJ15" s="259" t="n"/>
      <c r="EK15" s="259" t="n"/>
      <c r="EL15" s="259" t="n"/>
      <c r="EM15" s="259" t="n"/>
      <c r="EN15" s="259" t="n"/>
      <c r="EO15" s="259" t="n"/>
      <c r="EP15" s="259" t="n"/>
      <c r="EQ15" s="259" t="n"/>
      <c r="ER15" s="259" t="n"/>
      <c r="ES15" s="259" t="n"/>
      <c r="ET15" s="259" t="n"/>
      <c r="EU15" s="259" t="n"/>
      <c r="EV15" s="259" t="n"/>
      <c r="EW15" s="259" t="n"/>
      <c r="EX15" s="259" t="n"/>
      <c r="EY15" s="259" t="n"/>
      <c r="EZ15" s="259" t="n"/>
      <c r="FA15" s="259" t="n"/>
      <c r="FB15" s="259" t="n"/>
      <c r="FC15" s="259" t="n"/>
      <c r="FD15" s="259" t="n"/>
      <c r="FE15" s="259" t="n"/>
      <c r="FF15" s="259" t="n"/>
      <c r="FG15" s="259" t="n"/>
      <c r="FH15" s="259" t="n"/>
      <c r="FI15" s="259" t="n"/>
      <c r="FJ15" s="259" t="n"/>
      <c r="FK15" s="259" t="n"/>
      <c r="FL15" s="259" t="n"/>
      <c r="FM15" s="259" t="n"/>
      <c r="FN15" s="259" t="n"/>
      <c r="FO15" s="259" t="n"/>
      <c r="FP15" s="259" t="n"/>
      <c r="FQ15" s="259" t="n"/>
      <c r="FR15" s="259" t="n"/>
      <c r="FS15" s="259" t="n"/>
      <c r="FT15" s="259" t="n"/>
      <c r="FU15" s="259" t="n"/>
      <c r="FV15" s="259" t="n"/>
      <c r="FW15" s="259" t="n"/>
      <c r="FX15" s="259" t="n"/>
      <c r="FY15" s="259" t="n"/>
      <c r="FZ15" s="259" t="n"/>
      <c r="GA15" s="259" t="n"/>
      <c r="GB15" s="259" t="n"/>
      <c r="GC15" s="259" t="n"/>
      <c r="GD15" s="259" t="n"/>
      <c r="GE15" s="259" t="n"/>
      <c r="GF15" s="259" t="n"/>
      <c r="GG15" s="259" t="n"/>
      <c r="GH15" s="259" t="n"/>
      <c r="GI15" s="259" t="n"/>
      <c r="GJ15" s="259" t="n"/>
      <c r="GK15" s="259" t="n"/>
      <c r="GL15" s="259" t="n"/>
      <c r="GM15" s="259" t="n"/>
      <c r="GN15" s="259" t="n"/>
      <c r="GO15" s="259" t="n"/>
      <c r="GP15" s="259" t="n"/>
      <c r="GQ15" s="259" t="n"/>
      <c r="GR15" s="259" t="n"/>
      <c r="GS15" s="259" t="n"/>
      <c r="GT15" s="259" t="n"/>
      <c r="GU15" s="259" t="n"/>
      <c r="GV15" s="259" t="n"/>
      <c r="GW15" s="259" t="n"/>
      <c r="GX15" s="259" t="n"/>
      <c r="GY15" s="259" t="n"/>
      <c r="GZ15" s="261">
        <f>SUM(F15:GW15)</f>
        <v/>
      </c>
      <c r="HA15" s="262">
        <f>E15-GZ15</f>
        <v/>
      </c>
    </row>
    <row r="16" ht="18" customHeight="1">
      <c r="A16" s="137" t="n">
        <v>16</v>
      </c>
      <c r="B16" s="256" t="n">
        <v>44816</v>
      </c>
      <c r="C16" s="139" t="inlineStr">
        <is>
          <t>2-081-30369</t>
        </is>
      </c>
      <c r="D16" s="240" t="n">
        <v>44809</v>
      </c>
      <c r="E16" s="257" t="n">
        <v>9040.75</v>
      </c>
      <c r="F16" s="274" t="n"/>
      <c r="G16" s="274" t="n"/>
      <c r="H16" s="274" t="n"/>
      <c r="I16" s="274" t="n"/>
      <c r="J16" s="274" t="n"/>
      <c r="K16" s="259" t="n"/>
      <c r="L16" s="259" t="n"/>
      <c r="M16" s="274" t="n"/>
      <c r="N16" s="274" t="n"/>
      <c r="O16" s="259" t="n"/>
      <c r="P16" s="259" t="n"/>
      <c r="Q16" s="259" t="n"/>
      <c r="R16" s="259" t="n"/>
      <c r="S16" s="259" t="n"/>
      <c r="T16" s="259" t="n"/>
      <c r="U16" s="259" t="n"/>
      <c r="V16" s="259" t="n"/>
      <c r="W16" s="259" t="n"/>
      <c r="X16" s="259" t="n"/>
      <c r="Y16" s="259" t="n"/>
      <c r="Z16" s="259" t="n"/>
      <c r="AA16" s="259" t="n"/>
      <c r="AB16" s="259" t="n"/>
      <c r="AC16" s="259" t="n"/>
      <c r="AD16" s="259" t="n"/>
      <c r="AE16" s="259" t="n"/>
      <c r="AF16" s="259" t="n"/>
      <c r="AG16" s="259" t="n"/>
      <c r="AH16" s="259" t="n"/>
      <c r="AI16" s="259" t="n"/>
      <c r="AJ16" s="259" t="n"/>
      <c r="AK16" s="259" t="n"/>
      <c r="AL16" s="259" t="n"/>
      <c r="AM16" s="259" t="n"/>
      <c r="AN16" s="259" t="n"/>
      <c r="AO16" s="259" t="n"/>
      <c r="AP16" s="259" t="n"/>
      <c r="AQ16" s="259" t="n"/>
      <c r="AR16" s="259" t="n"/>
      <c r="AS16" s="259" t="n"/>
      <c r="AT16" s="259" t="n"/>
      <c r="AU16" s="259" t="n"/>
      <c r="AV16" s="259" t="n"/>
      <c r="AW16" s="259" t="n"/>
      <c r="AX16" s="259" t="n"/>
      <c r="AY16" s="269" t="n">
        <v>2593.61</v>
      </c>
      <c r="AZ16" s="259" t="n"/>
      <c r="BA16" s="259" t="n"/>
      <c r="BB16" s="259" t="n"/>
      <c r="BC16" s="259" t="n"/>
      <c r="BD16" s="259" t="n"/>
      <c r="BE16" s="259" t="n"/>
      <c r="BF16" s="259" t="n"/>
      <c r="BG16" s="259" t="n"/>
      <c r="BH16" s="259" t="n"/>
      <c r="BI16" s="259" t="n"/>
      <c r="BJ16" s="259" t="n"/>
      <c r="BK16" s="259" t="n"/>
      <c r="BL16" s="259" t="n"/>
      <c r="BM16" s="259" t="n"/>
      <c r="BN16" s="259" t="n"/>
      <c r="BO16" s="259" t="n"/>
      <c r="BP16" s="259" t="n"/>
      <c r="BQ16" s="259" t="n"/>
      <c r="BR16" s="259" t="n"/>
      <c r="BS16" s="259" t="n"/>
      <c r="BT16" s="259" t="n"/>
      <c r="BU16" s="259" t="n"/>
      <c r="BV16" s="259" t="n"/>
      <c r="BW16" s="259" t="n"/>
      <c r="BX16" s="259" t="n"/>
      <c r="BY16" s="259" t="n"/>
      <c r="BZ16" s="259" t="n"/>
      <c r="CA16" s="259" t="n"/>
      <c r="CB16" s="259" t="n"/>
      <c r="CC16" s="259" t="n"/>
      <c r="CD16" s="259" t="n"/>
      <c r="CE16" s="259" t="n"/>
      <c r="CF16" s="259" t="n"/>
      <c r="CG16" s="259" t="n"/>
      <c r="CH16" s="259" t="n"/>
      <c r="CI16" s="259" t="n"/>
      <c r="CJ16" s="259" t="n"/>
      <c r="CK16" s="259" t="n"/>
      <c r="CL16" s="259" t="n"/>
      <c r="CM16" s="259" t="n"/>
      <c r="CN16" s="259" t="n"/>
      <c r="CO16" s="259" t="n"/>
      <c r="CP16" s="259" t="n"/>
      <c r="CQ16" s="259" t="n"/>
      <c r="CR16" s="259" t="n"/>
      <c r="CS16" s="259" t="n"/>
      <c r="CT16" s="259" t="n"/>
      <c r="CU16" s="259" t="n"/>
      <c r="CV16" s="259" t="n"/>
      <c r="CW16" s="259" t="n"/>
      <c r="CX16" s="259" t="n"/>
      <c r="CY16" s="259" t="n"/>
      <c r="CZ16" s="259" t="n"/>
      <c r="DA16" s="259" t="n"/>
      <c r="DB16" s="259" t="n"/>
      <c r="DC16" s="259" t="n"/>
      <c r="DD16" s="259" t="n"/>
      <c r="DE16" s="259" t="n"/>
      <c r="DF16" s="259" t="n"/>
      <c r="DG16" s="259" t="n"/>
      <c r="DH16" s="259" t="n"/>
      <c r="DI16" s="259" t="n"/>
      <c r="DJ16" s="259" t="n"/>
      <c r="DK16" s="269" t="n">
        <v>3164.45</v>
      </c>
      <c r="DL16" s="259" t="n"/>
      <c r="DM16" s="259" t="n"/>
      <c r="DN16" s="259" t="n"/>
      <c r="DO16" s="259" t="n"/>
      <c r="DP16" s="259" t="n"/>
      <c r="DQ16" s="259" t="n"/>
      <c r="DR16" s="259" t="n"/>
      <c r="DS16" s="269" t="n">
        <v>2389.63</v>
      </c>
      <c r="DT16" s="259" t="n"/>
      <c r="DU16" s="259" t="n"/>
      <c r="DV16" s="259" t="n"/>
      <c r="DW16" s="269" t="n">
        <v>252.75</v>
      </c>
      <c r="DX16" s="259" t="n"/>
      <c r="DY16" s="259" t="n"/>
      <c r="DZ16" s="259" t="n"/>
      <c r="EA16" s="259" t="n"/>
      <c r="EB16" s="259" t="n"/>
      <c r="EC16" s="259" t="n"/>
      <c r="ED16" s="259" t="n"/>
      <c r="EE16" s="259" t="n"/>
      <c r="EF16" s="259" t="n"/>
      <c r="EG16" s="259" t="n"/>
      <c r="EH16" s="259" t="n"/>
      <c r="EI16" s="259" t="n"/>
      <c r="EJ16" s="259" t="n"/>
      <c r="EK16" s="259" t="n"/>
      <c r="EL16" s="259" t="n"/>
      <c r="EM16" s="259" t="n"/>
      <c r="EN16" s="259" t="n"/>
      <c r="EO16" s="259" t="n"/>
      <c r="EP16" s="259" t="n"/>
      <c r="EQ16" s="259" t="n"/>
      <c r="ER16" s="259" t="n"/>
      <c r="ES16" s="259" t="n"/>
      <c r="ET16" s="259" t="n"/>
      <c r="EU16" s="259" t="n"/>
      <c r="EV16" s="259" t="n"/>
      <c r="EW16" s="259" t="n"/>
      <c r="EX16" s="259" t="n"/>
      <c r="EY16" s="259" t="n"/>
      <c r="EZ16" s="259" t="n"/>
      <c r="FA16" s="259" t="n"/>
      <c r="FB16" s="259" t="n"/>
      <c r="FC16" s="259" t="n"/>
      <c r="FD16" s="259" t="n"/>
      <c r="FE16" s="259" t="n"/>
      <c r="FF16" s="259" t="n"/>
      <c r="FG16" s="259" t="n"/>
      <c r="FH16" s="259" t="n"/>
      <c r="FI16" s="259" t="n"/>
      <c r="FJ16" s="259" t="n"/>
      <c r="FK16" s="259" t="n"/>
      <c r="FL16" s="259" t="n"/>
      <c r="FM16" s="259" t="n"/>
      <c r="FN16" s="259" t="n"/>
      <c r="FO16" s="259" t="n"/>
      <c r="FP16" s="259" t="n"/>
      <c r="FQ16" s="259" t="n"/>
      <c r="FR16" s="259" t="n"/>
      <c r="FS16" s="259" t="n"/>
      <c r="FT16" s="259" t="n"/>
      <c r="FU16" s="259" t="n"/>
      <c r="FV16" s="259" t="n"/>
      <c r="FW16" s="259" t="n"/>
      <c r="FX16" s="259" t="n"/>
      <c r="FY16" s="259" t="n"/>
      <c r="FZ16" s="259" t="n"/>
      <c r="GA16" s="259" t="n"/>
      <c r="GB16" s="259" t="n"/>
      <c r="GC16" s="259" t="n"/>
      <c r="GD16" s="259" t="n"/>
      <c r="GE16" s="259" t="n"/>
      <c r="GF16" s="259" t="n"/>
      <c r="GG16" s="259" t="n"/>
      <c r="GH16" s="259" t="n"/>
      <c r="GI16" s="259" t="n"/>
      <c r="GJ16" s="259" t="n"/>
      <c r="GK16" s="259" t="n"/>
      <c r="GL16" s="259" t="n"/>
      <c r="GM16" s="259" t="n"/>
      <c r="GN16" s="259" t="n"/>
      <c r="GO16" s="259" t="n"/>
      <c r="GP16" s="259" t="n"/>
      <c r="GQ16" s="259" t="n"/>
      <c r="GR16" s="269" t="n">
        <v>640.3099999999999</v>
      </c>
      <c r="GS16" s="259" t="n"/>
      <c r="GT16" s="259" t="n"/>
      <c r="GU16" s="259" t="n"/>
      <c r="GV16" s="259" t="n"/>
      <c r="GW16" s="259" t="n"/>
      <c r="GX16" s="259" t="n"/>
      <c r="GY16" s="259" t="n"/>
      <c r="GZ16" s="261">
        <f>SUM(F16:GW16)</f>
        <v/>
      </c>
      <c r="HA16" s="262">
        <f>E16-GZ16</f>
        <v/>
      </c>
    </row>
    <row r="17" ht="18" customHeight="1">
      <c r="A17" s="137" t="n">
        <v>17</v>
      </c>
      <c r="B17" s="256" t="n">
        <v>44816</v>
      </c>
      <c r="C17" s="146" t="inlineStr">
        <is>
          <t>2-081-99861</t>
        </is>
      </c>
      <c r="D17" s="240" t="n">
        <v>44811</v>
      </c>
      <c r="E17" s="257" t="n">
        <v>1051.31</v>
      </c>
      <c r="F17" s="274" t="n"/>
      <c r="G17" s="274" t="n"/>
      <c r="H17" s="274" t="n"/>
      <c r="I17" s="274" t="n"/>
      <c r="J17" s="274" t="n"/>
      <c r="K17" s="259" t="n"/>
      <c r="L17" s="259" t="n"/>
      <c r="M17" s="274" t="n"/>
      <c r="N17" s="274" t="n"/>
      <c r="O17" s="259" t="n"/>
      <c r="P17" s="259" t="n"/>
      <c r="Q17" s="259" t="n"/>
      <c r="R17" s="259" t="n"/>
      <c r="S17" s="259" t="n"/>
      <c r="T17" s="259" t="n"/>
      <c r="U17" s="259" t="n"/>
      <c r="V17" s="259" t="n"/>
      <c r="W17" s="259" t="n"/>
      <c r="X17" s="259" t="n"/>
      <c r="Y17" s="259" t="n"/>
      <c r="Z17" s="259" t="n"/>
      <c r="AA17" s="259" t="n"/>
      <c r="AB17" s="259" t="n"/>
      <c r="AC17" s="259" t="n"/>
      <c r="AD17" s="259" t="n"/>
      <c r="AE17" s="269" t="n">
        <v>691.3099999999999</v>
      </c>
      <c r="AF17" s="259" t="n"/>
      <c r="AG17" s="259" t="n"/>
      <c r="AH17" s="259" t="n"/>
      <c r="AI17" s="259" t="n"/>
      <c r="AJ17" s="259" t="n"/>
      <c r="AK17" s="259" t="n"/>
      <c r="AL17" s="259" t="n"/>
      <c r="AM17" s="259" t="n"/>
      <c r="AN17" s="259" t="n"/>
      <c r="AO17" s="259" t="n"/>
      <c r="AP17" s="259" t="n"/>
      <c r="AQ17" s="259" t="n"/>
      <c r="AR17" s="259" t="n"/>
      <c r="AS17" s="259" t="n"/>
      <c r="AT17" s="259" t="n"/>
      <c r="AU17" s="259" t="n"/>
      <c r="AV17" s="259" t="n"/>
      <c r="AW17" s="259" t="n"/>
      <c r="AX17" s="259" t="n"/>
      <c r="AY17" s="259" t="n"/>
      <c r="AZ17" s="259" t="n"/>
      <c r="BA17" s="259" t="n"/>
      <c r="BB17" s="259" t="n"/>
      <c r="BC17" s="259" t="n"/>
      <c r="BD17" s="259" t="n"/>
      <c r="BE17" s="259" t="n"/>
      <c r="BF17" s="259" t="n"/>
      <c r="BG17" s="259" t="n"/>
      <c r="BH17" s="259" t="n"/>
      <c r="BI17" s="259" t="n"/>
      <c r="BJ17" s="259" t="n"/>
      <c r="BK17" s="259" t="n"/>
      <c r="BL17" s="259" t="n"/>
      <c r="BM17" s="259" t="n"/>
      <c r="BN17" s="259" t="n"/>
      <c r="BO17" s="259" t="n"/>
      <c r="BP17" s="259" t="n"/>
      <c r="BQ17" s="259" t="n"/>
      <c r="BR17" s="259" t="n"/>
      <c r="BS17" s="259" t="n"/>
      <c r="BT17" s="259" t="n"/>
      <c r="BU17" s="259" t="n"/>
      <c r="BV17" s="259" t="n"/>
      <c r="BW17" s="259" t="n"/>
      <c r="BX17" s="259" t="n"/>
      <c r="BY17" s="259" t="n"/>
      <c r="BZ17" s="259" t="n"/>
      <c r="CA17" s="259" t="n"/>
      <c r="CB17" s="259" t="n"/>
      <c r="CC17" s="259" t="n"/>
      <c r="CD17" s="259" t="n"/>
      <c r="CE17" s="259" t="n"/>
      <c r="CF17" s="259" t="n"/>
      <c r="CG17" s="259" t="n"/>
      <c r="CH17" s="259" t="n"/>
      <c r="CI17" s="259" t="n"/>
      <c r="CJ17" s="259" t="n"/>
      <c r="CK17" s="259" t="n"/>
      <c r="CL17" s="259" t="n"/>
      <c r="CM17" s="259" t="n"/>
      <c r="CN17" s="259" t="n"/>
      <c r="CO17" s="259" t="n"/>
      <c r="CP17" s="259" t="n"/>
      <c r="CQ17" s="259" t="n"/>
      <c r="CR17" s="259" t="n"/>
      <c r="CS17" s="259" t="n"/>
      <c r="CT17" s="259" t="n"/>
      <c r="CU17" s="259" t="n"/>
      <c r="CV17" s="259" t="n"/>
      <c r="CW17" s="259" t="n"/>
      <c r="CX17" s="259" t="n"/>
      <c r="CY17" s="259" t="n"/>
      <c r="CZ17" s="259" t="n"/>
      <c r="DA17" s="259" t="n"/>
      <c r="DB17" s="259" t="n"/>
      <c r="DC17" s="259" t="n"/>
      <c r="DD17" s="259" t="n"/>
      <c r="DE17" s="259" t="n"/>
      <c r="DF17" s="259" t="n"/>
      <c r="DG17" s="259" t="n"/>
      <c r="DH17" s="259" t="n"/>
      <c r="DI17" s="259" t="n"/>
      <c r="DJ17" s="259" t="n"/>
      <c r="DK17" s="259" t="n"/>
      <c r="DL17" s="259" t="n"/>
      <c r="DM17" s="259" t="n"/>
      <c r="DN17" s="259" t="n"/>
      <c r="DO17" s="259" t="n"/>
      <c r="DP17" s="259" t="n"/>
      <c r="DQ17" s="259" t="n"/>
      <c r="DR17" s="259" t="n"/>
      <c r="DS17" s="259" t="n"/>
      <c r="DT17" s="259" t="n"/>
      <c r="DU17" s="259" t="n"/>
      <c r="DV17" s="259" t="n"/>
      <c r="DW17" s="259" t="n"/>
      <c r="DX17" s="259" t="n"/>
      <c r="DY17" s="259" t="n"/>
      <c r="DZ17" s="259" t="n"/>
      <c r="EA17" s="259" t="n"/>
      <c r="EB17" s="259" t="n"/>
      <c r="EC17" s="259" t="n"/>
      <c r="ED17" s="259" t="n"/>
      <c r="EE17" s="259" t="n"/>
      <c r="EF17" s="259" t="n"/>
      <c r="EG17" s="259" t="n"/>
      <c r="EH17" s="259" t="n"/>
      <c r="EI17" s="259" t="n"/>
      <c r="EJ17" s="259" t="n"/>
      <c r="EK17" s="259" t="n"/>
      <c r="EL17" s="259" t="n"/>
      <c r="EM17" s="259" t="n"/>
      <c r="EN17" s="259" t="n"/>
      <c r="EO17" s="259" t="n"/>
      <c r="EP17" s="259" t="n"/>
      <c r="EQ17" s="259" t="n"/>
      <c r="ER17" s="259" t="n"/>
      <c r="ES17" s="259" t="n"/>
      <c r="ET17" s="259" t="n"/>
      <c r="EU17" s="259" t="n"/>
      <c r="EV17" s="259" t="n"/>
      <c r="EW17" s="259" t="n"/>
      <c r="EX17" s="259" t="n"/>
      <c r="EY17" s="259" t="n"/>
      <c r="EZ17" s="259" t="n"/>
      <c r="FA17" s="259" t="n"/>
      <c r="FB17" s="259" t="n"/>
      <c r="FC17" s="259" t="n"/>
      <c r="FD17" s="259" t="n"/>
      <c r="FE17" s="259" t="n"/>
      <c r="FF17" s="259" t="n"/>
      <c r="FG17" s="259" t="n"/>
      <c r="FH17" s="259" t="n"/>
      <c r="FI17" s="259" t="n"/>
      <c r="FJ17" s="259" t="n"/>
      <c r="FK17" s="259" t="n"/>
      <c r="FL17" s="259" t="n"/>
      <c r="FM17" s="259" t="n"/>
      <c r="FN17" s="259" t="n"/>
      <c r="FO17" s="259" t="n"/>
      <c r="FP17" s="259" t="n"/>
      <c r="FQ17" s="259" t="n"/>
      <c r="FR17" s="259" t="n"/>
      <c r="FS17" s="259" t="n"/>
      <c r="FT17" s="259" t="n"/>
      <c r="FU17" s="259" t="n"/>
      <c r="FV17" s="259" t="n"/>
      <c r="FW17" s="259" t="n"/>
      <c r="FX17" s="259" t="n"/>
      <c r="FY17" s="259" t="n"/>
      <c r="FZ17" s="259" t="n"/>
      <c r="GA17" s="259" t="n"/>
      <c r="GB17" s="259" t="n"/>
      <c r="GC17" s="259" t="n"/>
      <c r="GD17" s="259" t="n"/>
      <c r="GE17" s="259" t="n"/>
      <c r="GF17" s="259" t="n"/>
      <c r="GG17" s="269" t="n">
        <v>360</v>
      </c>
      <c r="GH17" s="259" t="n"/>
      <c r="GI17" s="259" t="n"/>
      <c r="GJ17" s="259" t="n"/>
      <c r="GK17" s="259" t="n"/>
      <c r="GL17" s="259" t="n"/>
      <c r="GM17" s="259" t="n"/>
      <c r="GN17" s="259" t="n"/>
      <c r="GO17" s="259" t="n"/>
      <c r="GP17" s="259" t="n"/>
      <c r="GQ17" s="259" t="n"/>
      <c r="GR17" s="259" t="n"/>
      <c r="GS17" s="259" t="n"/>
      <c r="GT17" s="259" t="n"/>
      <c r="GU17" s="259" t="n"/>
      <c r="GV17" s="259" t="n"/>
      <c r="GW17" s="259" t="n"/>
      <c r="GX17" s="259" t="n"/>
      <c r="GY17" s="259" t="n"/>
      <c r="GZ17" s="261">
        <f>SUM(F17:GW17)</f>
        <v/>
      </c>
      <c r="HA17" s="262">
        <f>E17-GZ17</f>
        <v/>
      </c>
    </row>
    <row r="18" ht="18" customHeight="1">
      <c r="A18" s="137" t="n">
        <v>18</v>
      </c>
      <c r="B18" s="256" t="n">
        <v>44816</v>
      </c>
      <c r="C18" s="139" t="inlineStr">
        <is>
          <t>7-878/47713</t>
        </is>
      </c>
      <c r="D18" s="240" t="n">
        <v>44812</v>
      </c>
      <c r="E18" s="257" t="n">
        <v>12.96</v>
      </c>
      <c r="F18" s="274" t="n"/>
      <c r="G18" s="270" t="n">
        <v>6.5</v>
      </c>
      <c r="H18" s="274" t="n"/>
      <c r="I18" s="274" t="n"/>
      <c r="J18" s="274" t="n"/>
      <c r="K18" s="259" t="n"/>
      <c r="L18" s="259" t="n"/>
      <c r="M18" s="274" t="n"/>
      <c r="N18" s="274" t="n"/>
      <c r="O18" s="259" t="n"/>
      <c r="P18" s="259" t="n"/>
      <c r="Q18" s="259" t="n"/>
      <c r="R18" s="259" t="n"/>
      <c r="S18" s="259" t="n"/>
      <c r="T18" s="259" t="n"/>
      <c r="U18" s="259" t="n"/>
      <c r="V18" s="259" t="n"/>
      <c r="W18" s="259" t="n"/>
      <c r="X18" s="259" t="n"/>
      <c r="Y18" s="259" t="n"/>
      <c r="Z18" s="259" t="n"/>
      <c r="AA18" s="259" t="n"/>
      <c r="AB18" s="259" t="n"/>
      <c r="AC18" s="259" t="n"/>
      <c r="AD18" s="259" t="n"/>
      <c r="AE18" s="259" t="n"/>
      <c r="AF18" s="259" t="n"/>
      <c r="AG18" s="259" t="n"/>
      <c r="AH18" s="259" t="n"/>
      <c r="AI18" s="259" t="n"/>
      <c r="AJ18" s="259" t="n"/>
      <c r="AK18" s="259" t="n"/>
      <c r="AL18" s="259" t="n"/>
      <c r="AM18" s="259" t="n"/>
      <c r="AN18" s="259" t="n"/>
      <c r="AO18" s="259" t="n"/>
      <c r="AP18" s="259" t="n"/>
      <c r="AQ18" s="259" t="n"/>
      <c r="AR18" s="259" t="n"/>
      <c r="AS18" s="259" t="n"/>
      <c r="AT18" s="259" t="n"/>
      <c r="AU18" s="259" t="n"/>
      <c r="AV18" s="259" t="n"/>
      <c r="AW18" s="259" t="n"/>
      <c r="AX18" s="259" t="n"/>
      <c r="AY18" s="259" t="n"/>
      <c r="AZ18" s="259" t="n"/>
      <c r="BA18" s="259" t="n"/>
      <c r="BB18" s="259" t="n"/>
      <c r="BC18" s="259" t="n"/>
      <c r="BD18" s="259" t="n"/>
      <c r="BE18" s="259" t="n"/>
      <c r="BF18" s="259" t="n"/>
      <c r="BG18" s="259" t="n"/>
      <c r="BH18" s="259" t="n"/>
      <c r="BI18" s="259" t="n"/>
      <c r="BJ18" s="259" t="n"/>
      <c r="BK18" s="259" t="n"/>
      <c r="BL18" s="259" t="n"/>
      <c r="BM18" s="259" t="n"/>
      <c r="BN18" s="259" t="n"/>
      <c r="BO18" s="259" t="n"/>
      <c r="BP18" s="259" t="n"/>
      <c r="BQ18" s="259" t="n"/>
      <c r="BR18" s="259" t="n"/>
      <c r="BS18" s="259" t="n"/>
      <c r="BT18" s="259" t="n"/>
      <c r="BU18" s="259" t="n"/>
      <c r="BV18" s="259" t="n"/>
      <c r="BW18" s="259" t="n"/>
      <c r="BX18" s="259" t="n"/>
      <c r="BY18" s="259" t="n"/>
      <c r="BZ18" s="259" t="n"/>
      <c r="CA18" s="259" t="n"/>
      <c r="CB18" s="259" t="n"/>
      <c r="CC18" s="259" t="n"/>
      <c r="CD18" s="259" t="n"/>
      <c r="CE18" s="259" t="n"/>
      <c r="CF18" s="259" t="n"/>
      <c r="CG18" s="259" t="n"/>
      <c r="CH18" s="259" t="n"/>
      <c r="CI18" s="259" t="n"/>
      <c r="CJ18" s="259" t="n"/>
      <c r="CK18" s="259" t="n"/>
      <c r="CL18" s="259" t="n"/>
      <c r="CM18" s="259" t="n"/>
      <c r="CN18" s="259" t="n"/>
      <c r="CO18" s="259" t="n"/>
      <c r="CP18" s="259" t="n"/>
      <c r="CQ18" s="259" t="n"/>
      <c r="CR18" s="259" t="n"/>
      <c r="CS18" s="259" t="n"/>
      <c r="CT18" s="259" t="n"/>
      <c r="CU18" s="259" t="n"/>
      <c r="CV18" s="259" t="n"/>
      <c r="CW18" s="259" t="n"/>
      <c r="CX18" s="269" t="n">
        <v>6.46</v>
      </c>
      <c r="CY18" s="259" t="n"/>
      <c r="CZ18" s="259" t="n"/>
      <c r="DA18" s="259" t="n"/>
      <c r="DB18" s="259" t="n"/>
      <c r="DC18" s="259" t="n"/>
      <c r="DD18" s="259" t="n"/>
      <c r="DE18" s="259" t="n"/>
      <c r="DF18" s="259" t="n"/>
      <c r="DG18" s="259" t="n"/>
      <c r="DH18" s="259" t="n"/>
      <c r="DI18" s="259" t="n"/>
      <c r="DJ18" s="259" t="n"/>
      <c r="DK18" s="259" t="n"/>
      <c r="DL18" s="259" t="n"/>
      <c r="DM18" s="259" t="n"/>
      <c r="DN18" s="259" t="n"/>
      <c r="DO18" s="259" t="n"/>
      <c r="DP18" s="259" t="n"/>
      <c r="DQ18" s="259" t="n"/>
      <c r="DR18" s="259" t="n"/>
      <c r="DS18" s="259" t="n"/>
      <c r="DT18" s="259" t="n"/>
      <c r="DU18" s="259" t="n"/>
      <c r="DV18" s="259" t="n"/>
      <c r="DW18" s="259" t="n"/>
      <c r="DX18" s="259" t="n"/>
      <c r="DY18" s="259" t="n"/>
      <c r="DZ18" s="259" t="n"/>
      <c r="EA18" s="259" t="n"/>
      <c r="EB18" s="259" t="n"/>
      <c r="EC18" s="259" t="n"/>
      <c r="ED18" s="259" t="n"/>
      <c r="EE18" s="259" t="n"/>
      <c r="EF18" s="259" t="n"/>
      <c r="EG18" s="259" t="n"/>
      <c r="EH18" s="259" t="n"/>
      <c r="EI18" s="259" t="n"/>
      <c r="EJ18" s="259" t="n"/>
      <c r="EK18" s="259" t="n"/>
      <c r="EL18" s="259" t="n"/>
      <c r="EM18" s="259" t="n"/>
      <c r="EN18" s="259" t="n"/>
      <c r="EO18" s="259" t="n"/>
      <c r="EP18" s="259" t="n"/>
      <c r="EQ18" s="259" t="n"/>
      <c r="ER18" s="259" t="n"/>
      <c r="ES18" s="259" t="n"/>
      <c r="ET18" s="259" t="n"/>
      <c r="EU18" s="259" t="n"/>
      <c r="EV18" s="259" t="n"/>
      <c r="EW18" s="259" t="n"/>
      <c r="EX18" s="259" t="n"/>
      <c r="EY18" s="259" t="n"/>
      <c r="EZ18" s="259" t="n"/>
      <c r="FA18" s="259" t="n"/>
      <c r="FB18" s="259" t="n"/>
      <c r="FC18" s="259" t="n"/>
      <c r="FD18" s="259" t="n"/>
      <c r="FE18" s="259" t="n"/>
      <c r="FF18" s="259" t="n"/>
      <c r="FG18" s="259" t="n"/>
      <c r="FH18" s="259" t="n"/>
      <c r="FI18" s="259" t="n"/>
      <c r="FJ18" s="259" t="n"/>
      <c r="FK18" s="259" t="n"/>
      <c r="FL18" s="259" t="n"/>
      <c r="FM18" s="259" t="n"/>
      <c r="FN18" s="259" t="n"/>
      <c r="FO18" s="259" t="n"/>
      <c r="FP18" s="259" t="n"/>
      <c r="FQ18" s="259" t="n"/>
      <c r="FR18" s="259" t="n"/>
      <c r="FS18" s="259" t="n"/>
      <c r="FT18" s="259" t="n"/>
      <c r="FU18" s="259" t="n"/>
      <c r="FV18" s="259" t="n"/>
      <c r="FW18" s="259" t="n"/>
      <c r="FX18" s="259" t="n"/>
      <c r="FY18" s="259" t="n"/>
      <c r="FZ18" s="259" t="n"/>
      <c r="GA18" s="259" t="n"/>
      <c r="GB18" s="259" t="n"/>
      <c r="GC18" s="259" t="n"/>
      <c r="GD18" s="259" t="n"/>
      <c r="GE18" s="259" t="n"/>
      <c r="GF18" s="259" t="n"/>
      <c r="GG18" s="259" t="n"/>
      <c r="GH18" s="259" t="n"/>
      <c r="GI18" s="259" t="n"/>
      <c r="GJ18" s="259" t="n"/>
      <c r="GK18" s="259" t="n"/>
      <c r="GL18" s="259" t="n"/>
      <c r="GM18" s="259" t="n"/>
      <c r="GN18" s="259" t="n"/>
      <c r="GO18" s="259" t="n"/>
      <c r="GP18" s="259" t="n"/>
      <c r="GQ18" s="259" t="n"/>
      <c r="GR18" s="259" t="n"/>
      <c r="GS18" s="259" t="n"/>
      <c r="GT18" s="259" t="n"/>
      <c r="GU18" s="259" t="n"/>
      <c r="GV18" s="259" t="n"/>
      <c r="GW18" s="259" t="n"/>
      <c r="GX18" s="259" t="n"/>
      <c r="GY18" s="259" t="n"/>
      <c r="GZ18" s="261">
        <f>SUM(F18:GW18)</f>
        <v/>
      </c>
      <c r="HA18" s="262">
        <f>E18-GZ18</f>
        <v/>
      </c>
    </row>
    <row r="19" ht="18" customHeight="1">
      <c r="A19" s="137" t="n">
        <v>19</v>
      </c>
      <c r="B19" s="256" t="n">
        <v>44816</v>
      </c>
      <c r="C19" s="139" t="inlineStr">
        <is>
          <t>2-082-33242</t>
        </is>
      </c>
      <c r="D19" s="240" t="n">
        <v>44812</v>
      </c>
      <c r="E19" s="257" t="n">
        <v>5028.19</v>
      </c>
      <c r="F19" s="274" t="n"/>
      <c r="G19" s="274" t="n"/>
      <c r="H19" s="274" t="n"/>
      <c r="I19" s="274" t="n"/>
      <c r="J19" s="274" t="n"/>
      <c r="K19" s="259" t="n"/>
      <c r="L19" s="259" t="n"/>
      <c r="M19" s="274" t="n"/>
      <c r="N19" s="274" t="n"/>
      <c r="O19" s="259" t="n"/>
      <c r="P19" s="259" t="n"/>
      <c r="Q19" s="259" t="n"/>
      <c r="R19" s="259" t="n"/>
      <c r="S19" s="259" t="n"/>
      <c r="T19" s="259" t="n"/>
      <c r="U19" s="259" t="n"/>
      <c r="V19" s="259" t="n"/>
      <c r="W19" s="259" t="n"/>
      <c r="X19" s="259" t="n"/>
      <c r="Y19" s="259" t="n"/>
      <c r="Z19" s="259" t="n"/>
      <c r="AA19" s="259" t="n"/>
      <c r="AB19" s="259" t="n"/>
      <c r="AC19" s="259" t="n"/>
      <c r="AD19" s="259" t="n"/>
      <c r="AE19" s="259" t="n"/>
      <c r="AF19" s="259" t="n"/>
      <c r="AG19" s="259" t="n"/>
      <c r="AH19" s="259" t="n"/>
      <c r="AI19" s="259" t="n"/>
      <c r="AJ19" s="259" t="n"/>
      <c r="AK19" s="259" t="n"/>
      <c r="AL19" s="259" t="n"/>
      <c r="AM19" s="259" t="n"/>
      <c r="AN19" s="259" t="n"/>
      <c r="AO19" s="259" t="n"/>
      <c r="AP19" s="259" t="n"/>
      <c r="AQ19" s="259" t="n"/>
      <c r="AR19" s="259" t="n"/>
      <c r="AS19" s="259" t="n"/>
      <c r="AT19" s="259" t="n"/>
      <c r="AU19" s="259" t="n"/>
      <c r="AV19" s="259" t="n"/>
      <c r="AW19" s="259" t="n"/>
      <c r="AX19" s="259" t="n"/>
      <c r="AY19" s="259" t="n"/>
      <c r="AZ19" s="259" t="n"/>
      <c r="BA19" s="259" t="n"/>
      <c r="BB19" s="259" t="n"/>
      <c r="BC19" s="259" t="n"/>
      <c r="BD19" s="259" t="n"/>
      <c r="BE19" s="259" t="n"/>
      <c r="BF19" s="259" t="n"/>
      <c r="BG19" s="259" t="n"/>
      <c r="BH19" s="259" t="n"/>
      <c r="BI19" s="259" t="n"/>
      <c r="BJ19" s="259" t="n"/>
      <c r="BK19" s="259" t="n"/>
      <c r="BL19" s="259" t="n"/>
      <c r="BM19" s="259" t="n"/>
      <c r="BN19" s="259" t="n"/>
      <c r="BO19" s="269" t="n">
        <v>275</v>
      </c>
      <c r="BP19" s="259" t="n"/>
      <c r="BQ19" s="259" t="n"/>
      <c r="BR19" s="259" t="n"/>
      <c r="BS19" s="259" t="n"/>
      <c r="BT19" s="259" t="n"/>
      <c r="BU19" s="259" t="n"/>
      <c r="BV19" s="259" t="n"/>
      <c r="BW19" s="259" t="n"/>
      <c r="BX19" s="259" t="n"/>
      <c r="BY19" s="259" t="n"/>
      <c r="BZ19" s="259" t="n"/>
      <c r="CA19" s="259" t="n"/>
      <c r="CB19" s="259" t="n"/>
      <c r="CC19" s="259" t="n"/>
      <c r="CD19" s="259" t="n"/>
      <c r="CE19" s="259" t="n"/>
      <c r="CF19" s="259" t="n"/>
      <c r="CG19" s="259" t="n"/>
      <c r="CH19" s="259" t="n"/>
      <c r="CI19" s="259" t="n"/>
      <c r="CJ19" s="259" t="n"/>
      <c r="CK19" s="259" t="n"/>
      <c r="CL19" s="259" t="n"/>
      <c r="CM19" s="259" t="n"/>
      <c r="CN19" s="259" t="n"/>
      <c r="CO19" s="259" t="n"/>
      <c r="CP19" s="259" t="n"/>
      <c r="CQ19" s="259" t="n"/>
      <c r="CR19" s="259" t="n"/>
      <c r="CS19" s="259" t="n"/>
      <c r="CT19" s="269" t="n">
        <v>1468.8</v>
      </c>
      <c r="CU19" s="259" t="n"/>
      <c r="CV19" s="259" t="n"/>
      <c r="CW19" s="259" t="n"/>
      <c r="CX19" s="259" t="n"/>
      <c r="CY19" s="259" t="n"/>
      <c r="CZ19" s="259" t="n"/>
      <c r="DA19" s="259" t="n"/>
      <c r="DB19" s="259" t="n"/>
      <c r="DC19" s="259" t="n"/>
      <c r="DD19" s="259" t="n"/>
      <c r="DE19" s="259" t="n"/>
      <c r="DF19" s="259" t="n"/>
      <c r="DG19" s="259" t="n"/>
      <c r="DH19" s="259" t="n"/>
      <c r="DI19" s="259" t="n"/>
      <c r="DJ19" s="259" t="n"/>
      <c r="DK19" s="259" t="n"/>
      <c r="DL19" s="259" t="n"/>
      <c r="DM19" s="259" t="n"/>
      <c r="DN19" s="259" t="n"/>
      <c r="DO19" s="259" t="n"/>
      <c r="DP19" s="259" t="n"/>
      <c r="DQ19" s="259" t="n"/>
      <c r="DR19" s="259" t="n"/>
      <c r="DS19" s="259" t="n"/>
      <c r="DT19" s="259" t="n"/>
      <c r="DU19" s="259" t="n"/>
      <c r="DV19" s="259" t="n"/>
      <c r="DW19" s="259" t="n"/>
      <c r="DX19" s="259" t="n"/>
      <c r="DY19" s="259" t="n"/>
      <c r="DZ19" s="259" t="n"/>
      <c r="EA19" s="259" t="n"/>
      <c r="EB19" s="269" t="n">
        <v>1693.97</v>
      </c>
      <c r="EC19" s="259" t="n"/>
      <c r="ED19" s="259" t="n"/>
      <c r="EE19" s="259" t="n"/>
      <c r="EF19" s="259" t="n"/>
      <c r="EG19" s="259" t="n"/>
      <c r="EH19" s="259" t="n"/>
      <c r="EI19" s="259" t="n"/>
      <c r="EJ19" s="259" t="n"/>
      <c r="EK19" s="259" t="n"/>
      <c r="EL19" s="259" t="n"/>
      <c r="EM19" s="259" t="n"/>
      <c r="EN19" s="259" t="n"/>
      <c r="EO19" s="259" t="n"/>
      <c r="EP19" s="259" t="n"/>
      <c r="EQ19" s="259" t="n"/>
      <c r="ER19" s="259" t="n"/>
      <c r="ES19" s="259" t="n"/>
      <c r="ET19" s="259" t="n"/>
      <c r="EU19" s="259" t="n"/>
      <c r="EV19" s="259" t="n"/>
      <c r="EW19" s="269" t="n">
        <v>1107.47</v>
      </c>
      <c r="EX19" s="259" t="n"/>
      <c r="EY19" s="259" t="n"/>
      <c r="EZ19" s="259" t="n"/>
      <c r="FA19" s="259" t="n"/>
      <c r="FB19" s="259" t="n"/>
      <c r="FC19" s="259" t="n"/>
      <c r="FD19" s="259" t="n"/>
      <c r="FE19" s="259" t="n"/>
      <c r="FF19" s="259" t="n"/>
      <c r="FG19" s="259" t="n"/>
      <c r="FH19" s="259" t="n"/>
      <c r="FI19" s="259" t="n"/>
      <c r="FJ19" s="259" t="n"/>
      <c r="FK19" s="259" t="n"/>
      <c r="FL19" s="259" t="n"/>
      <c r="FM19" s="259" t="n"/>
      <c r="FN19" s="259" t="n"/>
      <c r="FO19" s="259" t="n"/>
      <c r="FP19" s="259" t="n"/>
      <c r="FQ19" s="259" t="n"/>
      <c r="FR19" s="259" t="n"/>
      <c r="FS19" s="259" t="n"/>
      <c r="FT19" s="259" t="n"/>
      <c r="FU19" s="259" t="n"/>
      <c r="FV19" s="259" t="n"/>
      <c r="FW19" s="259" t="n"/>
      <c r="FX19" s="259" t="n"/>
      <c r="FY19" s="259" t="n"/>
      <c r="FZ19" s="259" t="n"/>
      <c r="GA19" s="259" t="n"/>
      <c r="GB19" s="259" t="n"/>
      <c r="GC19" s="269" t="n">
        <v>482.95</v>
      </c>
      <c r="GD19" s="259" t="n"/>
      <c r="GE19" s="259" t="n"/>
      <c r="GF19" s="259" t="n"/>
      <c r="GG19" s="259" t="n"/>
      <c r="GH19" s="259" t="n"/>
      <c r="GI19" s="259" t="n"/>
      <c r="GJ19" s="259" t="n"/>
      <c r="GK19" s="259" t="n"/>
      <c r="GL19" s="259" t="n"/>
      <c r="GM19" s="259" t="n"/>
      <c r="GN19" s="259" t="n"/>
      <c r="GO19" s="259" t="n"/>
      <c r="GP19" s="259" t="n"/>
      <c r="GQ19" s="259" t="n"/>
      <c r="GR19" s="259" t="n"/>
      <c r="GS19" s="259" t="n"/>
      <c r="GT19" s="259" t="n"/>
      <c r="GU19" s="259" t="n"/>
      <c r="GV19" s="259" t="n"/>
      <c r="GW19" s="259" t="n"/>
      <c r="GX19" s="259" t="n"/>
      <c r="GY19" s="259" t="n"/>
      <c r="GZ19" s="261">
        <f>SUM(F19:GW19)</f>
        <v/>
      </c>
      <c r="HA19" s="262">
        <f>E19-GZ19</f>
        <v/>
      </c>
    </row>
    <row r="20" ht="18" customHeight="1">
      <c r="A20" s="137" t="n">
        <v>20</v>
      </c>
      <c r="B20" s="256" t="n">
        <v>44816</v>
      </c>
      <c r="C20" s="139" t="inlineStr">
        <is>
          <t>AVNET 9113079379;9113112078</t>
        </is>
      </c>
      <c r="D20" s="240" t="n">
        <v>44803</v>
      </c>
      <c r="E20" s="257" t="n">
        <v>19.98</v>
      </c>
      <c r="F20" s="274" t="n"/>
      <c r="G20" s="274" t="n"/>
      <c r="H20" s="274" t="n"/>
      <c r="I20" s="274" t="n"/>
      <c r="J20" s="274" t="n"/>
      <c r="K20" s="259" t="n"/>
      <c r="L20" s="259" t="n"/>
      <c r="M20" s="274" t="n"/>
      <c r="N20" s="274" t="n"/>
      <c r="O20" s="259" t="n"/>
      <c r="P20" s="259" t="n"/>
      <c r="Q20" s="259" t="n"/>
      <c r="R20" s="259" t="n"/>
      <c r="S20" s="259" t="n"/>
      <c r="T20" s="259" t="n"/>
      <c r="U20" s="259" t="n"/>
      <c r="V20" s="259" t="n"/>
      <c r="W20" s="259" t="n"/>
      <c r="X20" s="259" t="n"/>
      <c r="Y20" s="259" t="n"/>
      <c r="Z20" s="259" t="n"/>
      <c r="AA20" s="259" t="n"/>
      <c r="AB20" s="259" t="n"/>
      <c r="AC20" s="259" t="n"/>
      <c r="AD20" s="259" t="n"/>
      <c r="AE20" s="259" t="n"/>
      <c r="AF20" s="259" t="n"/>
      <c r="AG20" s="259" t="n"/>
      <c r="AH20" s="259" t="n"/>
      <c r="AI20" s="259" t="n"/>
      <c r="AJ20" s="259" t="n"/>
      <c r="AK20" s="259" t="n"/>
      <c r="AL20" s="259" t="n"/>
      <c r="AM20" s="259" t="n"/>
      <c r="AN20" s="259" t="n"/>
      <c r="AO20" s="259" t="n"/>
      <c r="AP20" s="259" t="n"/>
      <c r="AQ20" s="259" t="n"/>
      <c r="AR20" s="259" t="n"/>
      <c r="AS20" s="259" t="n"/>
      <c r="AT20" s="259" t="n"/>
      <c r="AU20" s="259" t="n"/>
      <c r="AV20" s="259" t="n"/>
      <c r="AW20" s="259" t="n"/>
      <c r="AX20" s="259" t="n"/>
      <c r="AY20" s="259" t="n"/>
      <c r="AZ20" s="259" t="n"/>
      <c r="BA20" s="259" t="n"/>
      <c r="BB20" s="259" t="n"/>
      <c r="BC20" s="259" t="n"/>
      <c r="BD20" s="259" t="n"/>
      <c r="BE20" s="259" t="n"/>
      <c r="BF20" s="259" t="n"/>
      <c r="BG20" s="259" t="n"/>
      <c r="BH20" s="259" t="n"/>
      <c r="BI20" s="259" t="n"/>
      <c r="BJ20" s="259" t="n"/>
      <c r="BK20" s="259" t="n"/>
      <c r="BL20" s="259" t="n"/>
      <c r="BM20" s="259" t="n"/>
      <c r="BN20" s="259" t="n"/>
      <c r="BO20" s="259" t="n"/>
      <c r="BP20" s="259" t="n"/>
      <c r="BQ20" s="259" t="n"/>
      <c r="BR20" s="259" t="n"/>
      <c r="BS20" s="259" t="n"/>
      <c r="BT20" s="259" t="n"/>
      <c r="BU20" s="259" t="n"/>
      <c r="BV20" s="259" t="n"/>
      <c r="BW20" s="259" t="n"/>
      <c r="BX20" s="259" t="n"/>
      <c r="BY20" s="259" t="n"/>
      <c r="BZ20" s="259" t="n"/>
      <c r="CA20" s="259" t="n"/>
      <c r="CB20" s="259" t="n"/>
      <c r="CC20" s="259" t="n"/>
      <c r="CD20" s="259" t="n"/>
      <c r="CE20" s="259" t="n"/>
      <c r="CF20" s="259" t="n"/>
      <c r="CG20" s="269" t="n">
        <v>19.98</v>
      </c>
      <c r="CH20" s="259" t="n"/>
      <c r="CI20" s="259" t="n"/>
      <c r="CJ20" s="259" t="n"/>
      <c r="CK20" s="259" t="n"/>
      <c r="CL20" s="259" t="n"/>
      <c r="CM20" s="259" t="n"/>
      <c r="CN20" s="259" t="n"/>
      <c r="CO20" s="259" t="n"/>
      <c r="CP20" s="259" t="n"/>
      <c r="CQ20" s="259" t="n"/>
      <c r="CR20" s="259" t="n"/>
      <c r="CS20" s="259" t="n"/>
      <c r="CT20" s="259" t="n"/>
      <c r="CU20" s="259" t="n"/>
      <c r="CV20" s="259" t="n"/>
      <c r="CW20" s="259" t="n"/>
      <c r="CX20" s="259" t="n"/>
      <c r="CY20" s="259" t="n"/>
      <c r="CZ20" s="259" t="n"/>
      <c r="DA20" s="259" t="n"/>
      <c r="DB20" s="259" t="n"/>
      <c r="DC20" s="259" t="n"/>
      <c r="DD20" s="259" t="n"/>
      <c r="DE20" s="259" t="n"/>
      <c r="DF20" s="259" t="n"/>
      <c r="DG20" s="259" t="n"/>
      <c r="DH20" s="259" t="n"/>
      <c r="DI20" s="259" t="n"/>
      <c r="DJ20" s="259" t="n"/>
      <c r="DK20" s="259" t="n"/>
      <c r="DL20" s="259" t="n"/>
      <c r="DM20" s="259" t="n"/>
      <c r="DN20" s="259" t="n"/>
      <c r="DO20" s="259" t="n"/>
      <c r="DP20" s="259" t="n"/>
      <c r="DQ20" s="259" t="n"/>
      <c r="DR20" s="259" t="n"/>
      <c r="DS20" s="259" t="n"/>
      <c r="DT20" s="259" t="n"/>
      <c r="DU20" s="259" t="n"/>
      <c r="DV20" s="259" t="n"/>
      <c r="DW20" s="259" t="n"/>
      <c r="DX20" s="259" t="n"/>
      <c r="DY20" s="259" t="n"/>
      <c r="DZ20" s="259" t="n"/>
      <c r="EA20" s="259" t="n"/>
      <c r="EB20" s="259" t="n"/>
      <c r="EC20" s="259" t="n"/>
      <c r="ED20" s="259" t="n"/>
      <c r="EE20" s="259" t="n"/>
      <c r="EF20" s="259" t="n"/>
      <c r="EG20" s="259" t="n"/>
      <c r="EH20" s="259" t="n"/>
      <c r="EI20" s="259" t="n"/>
      <c r="EJ20" s="259" t="n"/>
      <c r="EK20" s="259" t="n"/>
      <c r="EL20" s="259" t="n"/>
      <c r="EM20" s="259" t="n"/>
      <c r="EN20" s="259" t="n"/>
      <c r="EO20" s="259" t="n"/>
      <c r="EP20" s="259" t="n"/>
      <c r="EQ20" s="259" t="n"/>
      <c r="ER20" s="259" t="n"/>
      <c r="ES20" s="259" t="n"/>
      <c r="ET20" s="259" t="n"/>
      <c r="EU20" s="259" t="n"/>
      <c r="EV20" s="259" t="n"/>
      <c r="EW20" s="259" t="n"/>
      <c r="EX20" s="259" t="n"/>
      <c r="EY20" s="259" t="n"/>
      <c r="EZ20" s="259" t="n"/>
      <c r="FA20" s="259" t="n"/>
      <c r="FB20" s="259" t="n"/>
      <c r="FC20" s="259" t="n"/>
      <c r="FD20" s="259" t="n"/>
      <c r="FE20" s="259" t="n"/>
      <c r="FF20" s="259" t="n"/>
      <c r="FG20" s="259" t="n"/>
      <c r="FH20" s="259" t="n"/>
      <c r="FI20" s="259" t="n"/>
      <c r="FJ20" s="259" t="n"/>
      <c r="FK20" s="259" t="n"/>
      <c r="FL20" s="259" t="n"/>
      <c r="FM20" s="259" t="n"/>
      <c r="FN20" s="259" t="n"/>
      <c r="FO20" s="259" t="n"/>
      <c r="FP20" s="259" t="n"/>
      <c r="FQ20" s="259" t="n"/>
      <c r="FR20" s="259" t="n"/>
      <c r="FS20" s="259" t="n"/>
      <c r="FT20" s="259" t="n"/>
      <c r="FU20" s="259" t="n"/>
      <c r="FV20" s="259" t="n"/>
      <c r="FW20" s="259" t="n"/>
      <c r="FX20" s="259" t="n"/>
      <c r="FY20" s="259" t="n"/>
      <c r="FZ20" s="259" t="n"/>
      <c r="GA20" s="259" t="n"/>
      <c r="GB20" s="259" t="n"/>
      <c r="GC20" s="259" t="n"/>
      <c r="GD20" s="259" t="n"/>
      <c r="GE20" s="259" t="n"/>
      <c r="GF20" s="259" t="n"/>
      <c r="GG20" s="259" t="n"/>
      <c r="GH20" s="259" t="n"/>
      <c r="GI20" s="259" t="n"/>
      <c r="GJ20" s="259" t="n"/>
      <c r="GK20" s="259" t="n"/>
      <c r="GL20" s="259" t="n"/>
      <c r="GM20" s="259" t="n"/>
      <c r="GN20" s="259" t="n"/>
      <c r="GO20" s="259" t="n"/>
      <c r="GP20" s="259" t="n"/>
      <c r="GQ20" s="259" t="n"/>
      <c r="GR20" s="259" t="n"/>
      <c r="GS20" s="259" t="n"/>
      <c r="GT20" s="259" t="n"/>
      <c r="GU20" s="259" t="n"/>
      <c r="GV20" s="259" t="n"/>
      <c r="GW20" s="259" t="n"/>
      <c r="GX20" s="259" t="n"/>
      <c r="GY20" s="259" t="n"/>
      <c r="GZ20" s="261">
        <f>SUM(F20:GW20)</f>
        <v/>
      </c>
      <c r="HA20" s="262">
        <f>E20-GZ20</f>
        <v/>
      </c>
    </row>
    <row r="21" ht="18" customHeight="1">
      <c r="A21" s="137" t="n">
        <v>21</v>
      </c>
      <c r="B21" s="256" t="n">
        <v>44816</v>
      </c>
      <c r="C21" s="139" t="inlineStr">
        <is>
          <t>AVNET 9113140399</t>
        </is>
      </c>
      <c r="D21" s="240" t="n">
        <v>44806</v>
      </c>
      <c r="E21" s="257" t="n">
        <v>9.99</v>
      </c>
      <c r="F21" s="274" t="n"/>
      <c r="G21" s="274" t="n"/>
      <c r="H21" s="274" t="n"/>
      <c r="I21" s="274" t="n"/>
      <c r="J21" s="274" t="n"/>
      <c r="K21" s="259" t="n"/>
      <c r="L21" s="259" t="n"/>
      <c r="M21" s="274" t="n"/>
      <c r="N21" s="274" t="n"/>
      <c r="O21" s="259" t="n"/>
      <c r="P21" s="259" t="n"/>
      <c r="Q21" s="259" t="n"/>
      <c r="R21" s="259" t="n"/>
      <c r="S21" s="259" t="n"/>
      <c r="T21" s="259" t="n"/>
      <c r="U21" s="259" t="n"/>
      <c r="V21" s="259" t="n"/>
      <c r="W21" s="259" t="n"/>
      <c r="X21" s="259" t="n"/>
      <c r="Y21" s="259" t="n"/>
      <c r="Z21" s="259" t="n"/>
      <c r="AA21" s="259" t="n"/>
      <c r="AB21" s="259" t="n"/>
      <c r="AC21" s="259" t="n"/>
      <c r="AD21" s="259" t="n"/>
      <c r="AE21" s="259" t="n"/>
      <c r="AF21" s="259" t="n"/>
      <c r="AG21" s="259" t="n"/>
      <c r="AH21" s="259" t="n"/>
      <c r="AI21" s="259" t="n"/>
      <c r="AJ21" s="259" t="n"/>
      <c r="AK21" s="259" t="n"/>
      <c r="AL21" s="259" t="n"/>
      <c r="AM21" s="259" t="n"/>
      <c r="AN21" s="259" t="n"/>
      <c r="AO21" s="259" t="n"/>
      <c r="AP21" s="259" t="n"/>
      <c r="AQ21" s="259" t="n"/>
      <c r="AR21" s="259" t="n"/>
      <c r="AS21" s="259" t="n"/>
      <c r="AT21" s="259" t="n"/>
      <c r="AU21" s="259" t="n"/>
      <c r="AV21" s="259" t="n"/>
      <c r="AW21" s="259" t="n"/>
      <c r="AX21" s="259" t="n"/>
      <c r="AY21" s="259" t="n"/>
      <c r="AZ21" s="259" t="n"/>
      <c r="BA21" s="259" t="n"/>
      <c r="BB21" s="259" t="n"/>
      <c r="BC21" s="259" t="n"/>
      <c r="BD21" s="259" t="n"/>
      <c r="BE21" s="259" t="n"/>
      <c r="BF21" s="259" t="n"/>
      <c r="BG21" s="259" t="n"/>
      <c r="BH21" s="259" t="n"/>
      <c r="BI21" s="259" t="n"/>
      <c r="BJ21" s="259" t="n"/>
      <c r="BK21" s="259" t="n"/>
      <c r="BL21" s="259" t="n"/>
      <c r="BM21" s="259" t="n"/>
      <c r="BN21" s="259" t="n"/>
      <c r="BO21" s="259" t="n"/>
      <c r="BP21" s="259" t="n"/>
      <c r="BQ21" s="259" t="n"/>
      <c r="BR21" s="259" t="n"/>
      <c r="BS21" s="259" t="n"/>
      <c r="BT21" s="259" t="n"/>
      <c r="BU21" s="259" t="n"/>
      <c r="BV21" s="259" t="n"/>
      <c r="BW21" s="259" t="n"/>
      <c r="BX21" s="259" t="n"/>
      <c r="BY21" s="259" t="n"/>
      <c r="BZ21" s="259" t="n"/>
      <c r="CA21" s="259" t="n"/>
      <c r="CB21" s="259" t="n"/>
      <c r="CC21" s="259" t="n"/>
      <c r="CD21" s="259" t="n"/>
      <c r="CE21" s="259" t="n"/>
      <c r="CF21" s="259" t="n"/>
      <c r="CG21" s="259" t="n"/>
      <c r="CH21" s="259" t="n"/>
      <c r="CI21" s="259" t="n"/>
      <c r="CJ21" s="259" t="n"/>
      <c r="CK21" s="259" t="n"/>
      <c r="CL21" s="259" t="n"/>
      <c r="CM21" s="259" t="n"/>
      <c r="CN21" s="259" t="n"/>
      <c r="CO21" s="259" t="n"/>
      <c r="CP21" s="259" t="n"/>
      <c r="CQ21" s="259" t="n"/>
      <c r="CR21" s="259" t="n"/>
      <c r="CS21" s="259" t="n"/>
      <c r="CT21" s="259" t="n"/>
      <c r="CU21" s="259" t="n"/>
      <c r="CV21" s="259" t="n"/>
      <c r="CW21" s="259" t="n"/>
      <c r="CX21" s="259" t="n"/>
      <c r="CY21" s="259" t="n"/>
      <c r="CZ21" s="259" t="n"/>
      <c r="DA21" s="259" t="n"/>
      <c r="DB21" s="259" t="n"/>
      <c r="DC21" s="259" t="n"/>
      <c r="DD21" s="259" t="n"/>
      <c r="DE21" s="259" t="n"/>
      <c r="DF21" s="259" t="n"/>
      <c r="DG21" s="259" t="n"/>
      <c r="DH21" s="259" t="n"/>
      <c r="DI21" s="259" t="n"/>
      <c r="DJ21" s="259" t="n"/>
      <c r="DK21" s="259" t="n"/>
      <c r="DL21" s="259" t="n"/>
      <c r="DM21" s="259" t="n"/>
      <c r="DN21" s="259" t="n"/>
      <c r="DO21" s="259" t="n"/>
      <c r="DP21" s="269" t="n">
        <v>9.99</v>
      </c>
      <c r="DQ21" s="259" t="n"/>
      <c r="DR21" s="259" t="n"/>
      <c r="DS21" s="259" t="n"/>
      <c r="DT21" s="259" t="n"/>
      <c r="DU21" s="259" t="n"/>
      <c r="DV21" s="259" t="n"/>
      <c r="DW21" s="259" t="n"/>
      <c r="DX21" s="259" t="n"/>
      <c r="DY21" s="259" t="n"/>
      <c r="DZ21" s="259" t="n"/>
      <c r="EA21" s="259" t="n"/>
      <c r="EB21" s="259" t="n"/>
      <c r="EC21" s="259" t="n"/>
      <c r="ED21" s="259" t="n"/>
      <c r="EE21" s="259" t="n"/>
      <c r="EF21" s="259" t="n"/>
      <c r="EG21" s="259" t="n"/>
      <c r="EH21" s="259" t="n"/>
      <c r="EI21" s="259" t="n"/>
      <c r="EJ21" s="259" t="n"/>
      <c r="EK21" s="259" t="n"/>
      <c r="EL21" s="259" t="n"/>
      <c r="EM21" s="259" t="n"/>
      <c r="EN21" s="259" t="n"/>
      <c r="EO21" s="259" t="n"/>
      <c r="EP21" s="259" t="n"/>
      <c r="EQ21" s="259" t="n"/>
      <c r="ER21" s="259" t="n"/>
      <c r="ES21" s="259" t="n"/>
      <c r="ET21" s="259" t="n"/>
      <c r="EU21" s="259" t="n"/>
      <c r="EV21" s="259" t="n"/>
      <c r="EW21" s="259" t="n"/>
      <c r="EX21" s="259" t="n"/>
      <c r="EY21" s="259" t="n"/>
      <c r="EZ21" s="259" t="n"/>
      <c r="FA21" s="259" t="n"/>
      <c r="FB21" s="259" t="n"/>
      <c r="FC21" s="259" t="n"/>
      <c r="FD21" s="259" t="n"/>
      <c r="FE21" s="259" t="n"/>
      <c r="FF21" s="259" t="n"/>
      <c r="FG21" s="259" t="n"/>
      <c r="FH21" s="259" t="n"/>
      <c r="FI21" s="259" t="n"/>
      <c r="FJ21" s="259" t="n"/>
      <c r="FK21" s="259" t="n"/>
      <c r="FL21" s="259" t="n"/>
      <c r="FM21" s="259" t="n"/>
      <c r="FN21" s="259" t="n"/>
      <c r="FO21" s="259" t="n"/>
      <c r="FP21" s="259" t="n"/>
      <c r="FQ21" s="259" t="n"/>
      <c r="FR21" s="259" t="n"/>
      <c r="FS21" s="259" t="n"/>
      <c r="FT21" s="259" t="n"/>
      <c r="FU21" s="259" t="n"/>
      <c r="FV21" s="259" t="n"/>
      <c r="FW21" s="259" t="n"/>
      <c r="FX21" s="259" t="n"/>
      <c r="FY21" s="259" t="n"/>
      <c r="FZ21" s="259" t="n"/>
      <c r="GA21" s="259" t="n"/>
      <c r="GB21" s="259" t="n"/>
      <c r="GC21" s="259" t="n"/>
      <c r="GD21" s="259" t="n"/>
      <c r="GE21" s="259" t="n"/>
      <c r="GF21" s="259" t="n"/>
      <c r="GG21" s="259" t="n"/>
      <c r="GH21" s="259" t="n"/>
      <c r="GI21" s="259" t="n"/>
      <c r="GJ21" s="259" t="n"/>
      <c r="GK21" s="259" t="n"/>
      <c r="GL21" s="259" t="n"/>
      <c r="GM21" s="259" t="n"/>
      <c r="GN21" s="259" t="n"/>
      <c r="GO21" s="259" t="n"/>
      <c r="GP21" s="259" t="n"/>
      <c r="GQ21" s="259" t="n"/>
      <c r="GR21" s="259" t="n"/>
      <c r="GS21" s="259" t="n"/>
      <c r="GT21" s="259" t="n"/>
      <c r="GU21" s="259" t="n"/>
      <c r="GV21" s="259" t="n"/>
      <c r="GW21" s="259" t="n"/>
      <c r="GX21" s="259" t="n"/>
      <c r="GY21" s="259" t="n"/>
      <c r="GZ21" s="261">
        <f>SUM(F21:GW21)</f>
        <v/>
      </c>
      <c r="HA21" s="262">
        <f>E21-GZ21</f>
        <v/>
      </c>
    </row>
    <row r="22" ht="18" customHeight="1">
      <c r="A22" s="137" t="n">
        <v>22</v>
      </c>
      <c r="B22" s="256" t="n">
        <v>44816</v>
      </c>
      <c r="C22" s="139" t="inlineStr">
        <is>
          <t>AVNET 4500672492</t>
        </is>
      </c>
      <c r="D22" s="240" t="n">
        <v>44806</v>
      </c>
      <c r="E22" s="257" t="n">
        <v>35.21</v>
      </c>
      <c r="F22" s="274" t="n"/>
      <c r="G22" s="274" t="n"/>
      <c r="H22" s="274" t="n"/>
      <c r="I22" s="274" t="n"/>
      <c r="J22" s="274" t="n"/>
      <c r="K22" s="259" t="n"/>
      <c r="L22" s="259" t="n"/>
      <c r="M22" s="274" t="n"/>
      <c r="N22" s="274" t="n"/>
      <c r="O22" s="259" t="n"/>
      <c r="P22" s="259" t="n"/>
      <c r="Q22" s="259" t="n"/>
      <c r="R22" s="259" t="n"/>
      <c r="S22" s="259" t="n"/>
      <c r="T22" s="259" t="n"/>
      <c r="U22" s="62" t="n"/>
      <c r="V22" s="62" t="n"/>
      <c r="W22" s="62" t="n"/>
      <c r="X22" s="62" t="n"/>
      <c r="Y22" s="259" t="n"/>
      <c r="Z22" s="259" t="n"/>
      <c r="AA22" s="259" t="n"/>
      <c r="AB22" s="259" t="n"/>
      <c r="AC22" s="259" t="n"/>
      <c r="AD22" s="259" t="n"/>
      <c r="AE22" s="259" t="n"/>
      <c r="AF22" s="259" t="n"/>
      <c r="AG22" s="259" t="n"/>
      <c r="AH22" s="259" t="n"/>
      <c r="AI22" s="259" t="n"/>
      <c r="AJ22" s="259" t="n"/>
      <c r="AK22" s="259" t="n"/>
      <c r="AL22" s="259" t="n"/>
      <c r="AM22" s="259" t="n"/>
      <c r="AN22" s="259" t="n"/>
      <c r="AO22" s="259" t="n"/>
      <c r="AP22" s="259" t="n"/>
      <c r="AQ22" s="259" t="n"/>
      <c r="AR22" s="259" t="n"/>
      <c r="AS22" s="259" t="n"/>
      <c r="AT22" s="259" t="n"/>
      <c r="AU22" s="259" t="n"/>
      <c r="AV22" s="259" t="n"/>
      <c r="AW22" s="259" t="n"/>
      <c r="AX22" s="259" t="n"/>
      <c r="AY22" s="259" t="n"/>
      <c r="AZ22" s="259" t="n"/>
      <c r="BA22" s="259" t="n"/>
      <c r="BB22" s="259" t="n"/>
      <c r="BC22" s="259" t="n"/>
      <c r="BD22" s="259" t="n"/>
      <c r="BE22" s="259" t="n"/>
      <c r="BF22" s="259" t="n"/>
      <c r="BG22" s="259" t="n"/>
      <c r="BH22" s="259" t="n"/>
      <c r="BI22" s="259" t="n"/>
      <c r="BJ22" s="259" t="n"/>
      <c r="BK22" s="259" t="n"/>
      <c r="BL22" s="259" t="n"/>
      <c r="BM22" s="259" t="n"/>
      <c r="BN22" s="259" t="n"/>
      <c r="BO22" s="259" t="n"/>
      <c r="BP22" s="259" t="n"/>
      <c r="BQ22" s="259" t="n"/>
      <c r="BR22" s="259" t="n"/>
      <c r="BS22" s="259" t="n"/>
      <c r="BT22" s="259" t="n"/>
      <c r="BU22" s="259" t="n"/>
      <c r="BV22" s="259" t="n"/>
      <c r="BW22" s="259" t="n"/>
      <c r="BX22" s="259" t="n"/>
      <c r="BY22" s="259" t="n"/>
      <c r="BZ22" s="259" t="n"/>
      <c r="CA22" s="259" t="n"/>
      <c r="CB22" s="259" t="n"/>
      <c r="CC22" s="259" t="n"/>
      <c r="CD22" s="259" t="n"/>
      <c r="CE22" s="259" t="n"/>
      <c r="CF22" s="259" t="n"/>
      <c r="CG22" s="259" t="n"/>
      <c r="CH22" s="259" t="n"/>
      <c r="CI22" s="259" t="n"/>
      <c r="CJ22" s="259" t="n"/>
      <c r="CK22" s="259" t="n"/>
      <c r="CL22" s="259" t="n"/>
      <c r="CM22" s="259" t="n"/>
      <c r="CN22" s="259" t="n"/>
      <c r="CO22" s="259" t="n"/>
      <c r="CP22" s="259" t="n"/>
      <c r="CQ22" s="259" t="n"/>
      <c r="CR22" s="259" t="n"/>
      <c r="CS22" s="259" t="n"/>
      <c r="CT22" s="259" t="n"/>
      <c r="CU22" s="259" t="n"/>
      <c r="CV22" s="259" t="n"/>
      <c r="CW22" s="259" t="n"/>
      <c r="CX22" s="259" t="n"/>
      <c r="CY22" s="259" t="n"/>
      <c r="CZ22" s="259" t="n"/>
      <c r="DA22" s="259" t="n"/>
      <c r="DB22" s="259" t="n"/>
      <c r="DC22" s="259" t="n"/>
      <c r="DD22" s="259" t="n"/>
      <c r="DE22" s="259" t="n"/>
      <c r="DF22" s="259" t="n"/>
      <c r="DG22" s="259" t="n"/>
      <c r="DH22" s="259" t="n"/>
      <c r="DI22" s="259" t="n"/>
      <c r="DJ22" s="259" t="n"/>
      <c r="DK22" s="259" t="n"/>
      <c r="DL22" s="259" t="n"/>
      <c r="DM22" s="259" t="n"/>
      <c r="DN22" s="259" t="n"/>
      <c r="DO22" s="259" t="n"/>
      <c r="DP22" s="269" t="n">
        <v>35.21</v>
      </c>
      <c r="DQ22" s="259" t="n"/>
      <c r="DR22" s="259" t="n"/>
      <c r="DS22" s="259" t="n"/>
      <c r="DT22" s="259" t="n"/>
      <c r="DU22" s="259" t="n"/>
      <c r="DV22" s="259" t="n"/>
      <c r="DW22" s="259" t="n"/>
      <c r="DX22" s="259" t="n"/>
      <c r="DY22" s="259" t="n"/>
      <c r="DZ22" s="259" t="n"/>
      <c r="EA22" s="259" t="n"/>
      <c r="EB22" s="259" t="n"/>
      <c r="EC22" s="259" t="n"/>
      <c r="ED22" s="259" t="n"/>
      <c r="EE22" s="259" t="n"/>
      <c r="EF22" s="259" t="n"/>
      <c r="EG22" s="259" t="n"/>
      <c r="EH22" s="259" t="n"/>
      <c r="EI22" s="259" t="n"/>
      <c r="EJ22" s="259" t="n"/>
      <c r="EK22" s="259" t="n"/>
      <c r="EL22" s="259" t="n"/>
      <c r="EM22" s="259" t="n"/>
      <c r="EN22" s="259" t="n"/>
      <c r="EO22" s="259" t="n"/>
      <c r="EP22" s="259" t="n"/>
      <c r="EQ22" s="259" t="n"/>
      <c r="ER22" s="259" t="n"/>
      <c r="ES22" s="259" t="n"/>
      <c r="ET22" s="259" t="n"/>
      <c r="EU22" s="259" t="n"/>
      <c r="EV22" s="259" t="n"/>
      <c r="EW22" s="259" t="n"/>
      <c r="EX22" s="259" t="n"/>
      <c r="EY22" s="259" t="n"/>
      <c r="EZ22" s="259" t="n"/>
      <c r="FA22" s="259" t="n"/>
      <c r="FB22" s="259" t="n"/>
      <c r="FC22" s="259" t="n"/>
      <c r="FD22" s="259" t="n"/>
      <c r="FE22" s="259" t="n"/>
      <c r="FF22" s="259" t="n"/>
      <c r="FG22" s="259" t="n"/>
      <c r="FH22" s="259" t="n"/>
      <c r="FI22" s="259" t="n"/>
      <c r="FJ22" s="259" t="n"/>
      <c r="FK22" s="259" t="n"/>
      <c r="FL22" s="259" t="n"/>
      <c r="FM22" s="259" t="n"/>
      <c r="FN22" s="259" t="n"/>
      <c r="FO22" s="259" t="n"/>
      <c r="FP22" s="259" t="n"/>
      <c r="FQ22" s="259" t="n"/>
      <c r="FR22" s="259" t="n"/>
      <c r="FS22" s="259" t="n"/>
      <c r="FT22" s="259" t="n"/>
      <c r="FU22" s="259" t="n"/>
      <c r="FV22" s="259" t="n"/>
      <c r="FW22" s="259" t="n"/>
      <c r="FX22" s="259" t="n"/>
      <c r="FY22" s="259" t="n"/>
      <c r="FZ22" s="259" t="n"/>
      <c r="GA22" s="259" t="n"/>
      <c r="GB22" s="259" t="n"/>
      <c r="GC22" s="259" t="n"/>
      <c r="GD22" s="259" t="n"/>
      <c r="GE22" s="259" t="n"/>
      <c r="GF22" s="259" t="n"/>
      <c r="GG22" s="259" t="n"/>
      <c r="GH22" s="259" t="n"/>
      <c r="GI22" s="259" t="n"/>
      <c r="GJ22" s="259" t="n"/>
      <c r="GK22" s="259" t="n"/>
      <c r="GL22" s="259" t="n"/>
      <c r="GM22" s="259" t="n"/>
      <c r="GN22" s="259" t="n"/>
      <c r="GO22" s="259" t="n"/>
      <c r="GP22" s="259" t="n"/>
      <c r="GQ22" s="259" t="n"/>
      <c r="GR22" s="259" t="n"/>
      <c r="GS22" s="259" t="n"/>
      <c r="GT22" s="259" t="n"/>
      <c r="GU22" s="259" t="n"/>
      <c r="GV22" s="259" t="n"/>
      <c r="GW22" s="259" t="n"/>
      <c r="GX22" s="259" t="n"/>
      <c r="GY22" s="259" t="n"/>
      <c r="GZ22" s="261">
        <f>SUM(F22:GW22)</f>
        <v/>
      </c>
      <c r="HA22" s="262">
        <f>E22-GZ22</f>
        <v/>
      </c>
    </row>
    <row r="23" ht="18" customHeight="1">
      <c r="A23" s="137" t="n">
        <v>23</v>
      </c>
      <c r="B23" s="256" t="n">
        <v>44816</v>
      </c>
      <c r="C23" s="139" t="inlineStr">
        <is>
          <t>TTI 4500673466; 4500674649;4500675470</t>
        </is>
      </c>
      <c r="D23" s="240" t="n">
        <v>44774</v>
      </c>
      <c r="E23" s="257" t="n">
        <v>546.53</v>
      </c>
      <c r="F23" s="274" t="n"/>
      <c r="G23" s="274" t="n"/>
      <c r="H23" s="274" t="n"/>
      <c r="I23" s="274" t="n"/>
      <c r="J23" s="274" t="n"/>
      <c r="K23" s="259" t="n"/>
      <c r="L23" s="259" t="n"/>
      <c r="M23" s="274" t="n"/>
      <c r="N23" s="274" t="n"/>
      <c r="O23" s="259" t="n"/>
      <c r="P23" s="259" t="n"/>
      <c r="Q23" s="259" t="n"/>
      <c r="R23" s="259" t="n"/>
      <c r="S23" s="259" t="n"/>
      <c r="T23" s="259" t="n"/>
      <c r="U23" s="259" t="n"/>
      <c r="V23" s="259" t="n"/>
      <c r="W23" s="259" t="n"/>
      <c r="X23" s="259" t="n"/>
      <c r="Y23" s="259" t="n"/>
      <c r="Z23" s="259" t="n"/>
      <c r="AA23" s="259" t="n"/>
      <c r="AB23" s="259" t="n"/>
      <c r="AC23" s="259" t="n"/>
      <c r="AD23" s="259" t="n"/>
      <c r="AE23" s="259" t="n"/>
      <c r="AF23" s="259" t="n"/>
      <c r="AG23" s="259" t="n"/>
      <c r="AH23" s="259" t="n"/>
      <c r="AI23" s="259" t="n"/>
      <c r="AJ23" s="259" t="n"/>
      <c r="AK23" s="259" t="n"/>
      <c r="AL23" s="259" t="n"/>
      <c r="AM23" s="259" t="n"/>
      <c r="AN23" s="259" t="n"/>
      <c r="AO23" s="259" t="n"/>
      <c r="AP23" s="259" t="n"/>
      <c r="AQ23" s="259" t="n"/>
      <c r="AR23" s="259" t="n"/>
      <c r="AS23" s="259" t="n"/>
      <c r="AT23" s="259" t="n"/>
      <c r="AU23" s="259" t="n"/>
      <c r="AV23" s="259" t="n"/>
      <c r="AW23" s="259" t="n"/>
      <c r="AX23" s="259" t="n"/>
      <c r="AY23" s="259" t="n"/>
      <c r="AZ23" s="259" t="n"/>
      <c r="BA23" s="259" t="n"/>
      <c r="BB23" s="259" t="n"/>
      <c r="BC23" s="259" t="n"/>
      <c r="BD23" s="259" t="n"/>
      <c r="BE23" s="259" t="n"/>
      <c r="BF23" s="259" t="n"/>
      <c r="BG23" s="259" t="n"/>
      <c r="BH23" s="259" t="n"/>
      <c r="BI23" s="259" t="n"/>
      <c r="BJ23" s="259" t="n"/>
      <c r="BK23" s="259" t="n"/>
      <c r="BL23" s="269" t="n">
        <v>546.53</v>
      </c>
      <c r="BM23" s="259" t="n"/>
      <c r="BN23" s="259" t="n"/>
      <c r="BO23" s="259" t="n"/>
      <c r="BP23" s="259" t="n"/>
      <c r="BQ23" s="259" t="n"/>
      <c r="BR23" s="259" t="n"/>
      <c r="BS23" s="259" t="n"/>
      <c r="BT23" s="259" t="n"/>
      <c r="BU23" s="259" t="n"/>
      <c r="BV23" s="259" t="n"/>
      <c r="BW23" s="259" t="n"/>
      <c r="BX23" s="259" t="n"/>
      <c r="BY23" s="259" t="n"/>
      <c r="BZ23" s="259" t="n"/>
      <c r="CA23" s="259" t="n"/>
      <c r="CB23" s="259" t="n"/>
      <c r="CC23" s="259" t="n"/>
      <c r="CD23" s="259" t="n"/>
      <c r="CE23" s="259" t="n"/>
      <c r="CF23" s="259" t="n"/>
      <c r="CG23" s="259" t="n"/>
      <c r="CH23" s="259" t="n"/>
      <c r="CI23" s="259" t="n"/>
      <c r="CJ23" s="259" t="n"/>
      <c r="CK23" s="259" t="n"/>
      <c r="CL23" s="259" t="n"/>
      <c r="CM23" s="259" t="n"/>
      <c r="CN23" s="259" t="n"/>
      <c r="CO23" s="259" t="n"/>
      <c r="CP23" s="259" t="n"/>
      <c r="CQ23" s="259" t="n"/>
      <c r="CR23" s="259" t="n"/>
      <c r="CS23" s="259" t="n"/>
      <c r="CT23" s="259" t="n"/>
      <c r="CU23" s="259" t="n"/>
      <c r="CV23" s="259" t="n"/>
      <c r="CW23" s="259" t="n"/>
      <c r="CX23" s="259" t="n"/>
      <c r="CY23" s="259" t="n"/>
      <c r="CZ23" s="259" t="n"/>
      <c r="DA23" s="259" t="n"/>
      <c r="DB23" s="259" t="n"/>
      <c r="DC23" s="259" t="n"/>
      <c r="DD23" s="259" t="n"/>
      <c r="DE23" s="259" t="n"/>
      <c r="DF23" s="259" t="n"/>
      <c r="DG23" s="259" t="n"/>
      <c r="DH23" s="259" t="n"/>
      <c r="DI23" s="259" t="n"/>
      <c r="DJ23" s="259" t="n"/>
      <c r="DK23" s="259" t="n"/>
      <c r="DL23" s="259" t="n"/>
      <c r="DM23" s="259" t="n"/>
      <c r="DN23" s="259" t="n"/>
      <c r="DO23" s="259" t="n"/>
      <c r="DP23" s="259" t="n"/>
      <c r="DQ23" s="259" t="n"/>
      <c r="DR23" s="259" t="n"/>
      <c r="DS23" s="259" t="n"/>
      <c r="DT23" s="259" t="n"/>
      <c r="DU23" s="259" t="n"/>
      <c r="DV23" s="259" t="n"/>
      <c r="DW23" s="259" t="n"/>
      <c r="DX23" s="259" t="n"/>
      <c r="DY23" s="259" t="n"/>
      <c r="DZ23" s="259" t="n"/>
      <c r="EA23" s="259" t="n"/>
      <c r="EB23" s="259" t="n"/>
      <c r="EC23" s="259" t="n"/>
      <c r="ED23" s="259" t="n"/>
      <c r="EE23" s="259" t="n"/>
      <c r="EF23" s="259" t="n"/>
      <c r="EG23" s="259" t="n"/>
      <c r="EH23" s="259" t="n"/>
      <c r="EI23" s="259" t="n"/>
      <c r="EJ23" s="259" t="n"/>
      <c r="EK23" s="259" t="n"/>
      <c r="EL23" s="259" t="n"/>
      <c r="EM23" s="259" t="n"/>
      <c r="EN23" s="259" t="n"/>
      <c r="EO23" s="259" t="n"/>
      <c r="EP23" s="259" t="n"/>
      <c r="EQ23" s="259" t="n"/>
      <c r="ER23" s="259" t="n"/>
      <c r="ES23" s="259" t="n"/>
      <c r="ET23" s="259" t="n"/>
      <c r="EU23" s="259" t="n"/>
      <c r="EV23" s="259" t="n"/>
      <c r="EW23" s="259" t="n"/>
      <c r="EX23" s="259" t="n"/>
      <c r="EY23" s="259" t="n"/>
      <c r="EZ23" s="259" t="n"/>
      <c r="FA23" s="259" t="n"/>
      <c r="FB23" s="259" t="n"/>
      <c r="FC23" s="259" t="n"/>
      <c r="FD23" s="259" t="n"/>
      <c r="FE23" s="259" t="n"/>
      <c r="FF23" s="259" t="n"/>
      <c r="FG23" s="259" t="n"/>
      <c r="FH23" s="259" t="n"/>
      <c r="FI23" s="259" t="n"/>
      <c r="FJ23" s="259" t="n"/>
      <c r="FK23" s="259" t="n"/>
      <c r="FL23" s="259" t="n"/>
      <c r="FM23" s="259" t="n"/>
      <c r="FN23" s="259" t="n"/>
      <c r="FO23" s="259" t="n"/>
      <c r="FP23" s="259" t="n"/>
      <c r="FQ23" s="259" t="n"/>
      <c r="FR23" s="259" t="n"/>
      <c r="FS23" s="259" t="n"/>
      <c r="FT23" s="259" t="n"/>
      <c r="FU23" s="259" t="n"/>
      <c r="FV23" s="259" t="n"/>
      <c r="FW23" s="259" t="n"/>
      <c r="FX23" s="259" t="n"/>
      <c r="FY23" s="259" t="n"/>
      <c r="FZ23" s="259" t="n"/>
      <c r="GA23" s="259" t="n"/>
      <c r="GB23" s="259" t="n"/>
      <c r="GC23" s="259" t="n"/>
      <c r="GD23" s="259" t="n"/>
      <c r="GE23" s="259" t="n"/>
      <c r="GF23" s="259" t="n"/>
      <c r="GG23" s="259" t="n"/>
      <c r="GH23" s="259" t="n"/>
      <c r="GI23" s="259" t="n"/>
      <c r="GJ23" s="259" t="n"/>
      <c r="GK23" s="259" t="n"/>
      <c r="GL23" s="259" t="n"/>
      <c r="GM23" s="259" t="n"/>
      <c r="GN23" s="259" t="n"/>
      <c r="GO23" s="259" t="n"/>
      <c r="GP23" s="259" t="n"/>
      <c r="GQ23" s="259" t="n"/>
      <c r="GR23" s="259" t="n"/>
      <c r="GS23" s="259" t="n"/>
      <c r="GT23" s="259" t="n"/>
      <c r="GU23" s="259" t="n"/>
      <c r="GV23" s="259" t="n"/>
      <c r="GW23" s="259" t="n"/>
      <c r="GX23" s="259" t="n"/>
      <c r="GY23" s="259" t="n"/>
      <c r="GZ23" s="261">
        <f>SUM(F23:GW23)</f>
        <v/>
      </c>
      <c r="HA23" s="262">
        <f>E23-GZ23</f>
        <v/>
      </c>
    </row>
    <row r="24" ht="18" customHeight="1">
      <c r="A24" s="137" t="n">
        <v>24</v>
      </c>
      <c r="B24" s="256" t="n">
        <v>44816</v>
      </c>
      <c r="C24" s="139" t="inlineStr">
        <is>
          <t>TTI 4500665852</t>
        </is>
      </c>
      <c r="D24" s="240" t="n">
        <v>44774</v>
      </c>
      <c r="E24" s="257" t="n">
        <v>467.84</v>
      </c>
      <c r="F24" s="274" t="n"/>
      <c r="G24" s="274" t="n"/>
      <c r="H24" s="274" t="n"/>
      <c r="I24" s="274" t="n"/>
      <c r="J24" s="274" t="n"/>
      <c r="K24" s="259" t="n"/>
      <c r="L24" s="259" t="n"/>
      <c r="M24" s="274" t="n"/>
      <c r="N24" s="274" t="n"/>
      <c r="O24" s="259" t="n"/>
      <c r="P24" s="259" t="n"/>
      <c r="Q24" s="259" t="n"/>
      <c r="R24" s="259" t="n"/>
      <c r="S24" s="259" t="n"/>
      <c r="T24" s="269" t="n">
        <v>467.84</v>
      </c>
      <c r="U24" s="259" t="n"/>
      <c r="V24" s="259" t="n"/>
      <c r="W24" s="259" t="n"/>
      <c r="X24" s="259" t="n"/>
      <c r="Y24" s="259" t="n"/>
      <c r="Z24" s="259" t="n"/>
      <c r="AA24" s="259" t="n"/>
      <c r="AB24" s="259" t="n"/>
      <c r="AC24" s="259" t="n"/>
      <c r="AD24" s="259" t="n"/>
      <c r="AE24" s="259" t="n"/>
      <c r="AF24" s="259" t="n"/>
      <c r="AG24" s="259" t="n"/>
      <c r="AH24" s="259" t="n"/>
      <c r="AI24" s="259" t="n"/>
      <c r="AJ24" s="259" t="n"/>
      <c r="AK24" s="259" t="n"/>
      <c r="AL24" s="259" t="n"/>
      <c r="AM24" s="259" t="n"/>
      <c r="AN24" s="259" t="n"/>
      <c r="AO24" s="259" t="n"/>
      <c r="AP24" s="259" t="n"/>
      <c r="AQ24" s="259" t="n"/>
      <c r="AR24" s="259" t="n"/>
      <c r="AS24" s="259" t="n"/>
      <c r="AT24" s="259" t="n"/>
      <c r="AU24" s="259" t="n"/>
      <c r="AV24" s="259" t="n"/>
      <c r="AW24" s="259" t="n"/>
      <c r="AX24" s="259" t="n"/>
      <c r="AY24" s="259" t="n"/>
      <c r="AZ24" s="259" t="n"/>
      <c r="BA24" s="259" t="n"/>
      <c r="BB24" s="259" t="n"/>
      <c r="BC24" s="259" t="n"/>
      <c r="BD24" s="259" t="n"/>
      <c r="BE24" s="259" t="n"/>
      <c r="BF24" s="259" t="n"/>
      <c r="BG24" s="259" t="n"/>
      <c r="BH24" s="259" t="n"/>
      <c r="BI24" s="259" t="n"/>
      <c r="BJ24" s="259" t="n"/>
      <c r="BK24" s="259" t="n"/>
      <c r="BL24" s="259" t="n"/>
      <c r="BM24" s="259" t="n"/>
      <c r="BN24" s="259" t="n"/>
      <c r="BO24" s="259" t="n"/>
      <c r="BP24" s="259" t="n"/>
      <c r="BQ24" s="259" t="n"/>
      <c r="BR24" s="259" t="n"/>
      <c r="BS24" s="259" t="n"/>
      <c r="BT24" s="259" t="n"/>
      <c r="BU24" s="259" t="n"/>
      <c r="BV24" s="259" t="n"/>
      <c r="BW24" s="259" t="n"/>
      <c r="BX24" s="259" t="n"/>
      <c r="BY24" s="259" t="n"/>
      <c r="BZ24" s="259" t="n"/>
      <c r="CA24" s="259" t="n"/>
      <c r="CB24" s="259" t="n"/>
      <c r="CC24" s="259" t="n"/>
      <c r="CD24" s="259" t="n"/>
      <c r="CE24" s="259" t="n"/>
      <c r="CF24" s="259" t="n"/>
      <c r="CG24" s="259" t="n"/>
      <c r="CH24" s="259" t="n"/>
      <c r="CI24" s="259" t="n"/>
      <c r="CJ24" s="259" t="n"/>
      <c r="CK24" s="259" t="n"/>
      <c r="CL24" s="259" t="n"/>
      <c r="CM24" s="259" t="n"/>
      <c r="CN24" s="259" t="n"/>
      <c r="CO24" s="259" t="n"/>
      <c r="CP24" s="259" t="n"/>
      <c r="CQ24" s="259" t="n"/>
      <c r="CR24" s="259" t="n"/>
      <c r="CS24" s="259" t="n"/>
      <c r="CT24" s="259" t="n"/>
      <c r="CU24" s="259" t="n"/>
      <c r="CV24" s="259" t="n"/>
      <c r="CW24" s="259" t="n"/>
      <c r="CX24" s="259" t="n"/>
      <c r="CY24" s="259" t="n"/>
      <c r="CZ24" s="259" t="n"/>
      <c r="DA24" s="259" t="n"/>
      <c r="DB24" s="259" t="n"/>
      <c r="DC24" s="259" t="n"/>
      <c r="DD24" s="259" t="n"/>
      <c r="DE24" s="259" t="n"/>
      <c r="DF24" s="259" t="n"/>
      <c r="DG24" s="259" t="n"/>
      <c r="DH24" s="259" t="n"/>
      <c r="DI24" s="259" t="n"/>
      <c r="DJ24" s="259" t="n"/>
      <c r="DK24" s="259" t="n"/>
      <c r="DL24" s="259" t="n"/>
      <c r="DM24" s="259" t="n"/>
      <c r="DN24" s="259" t="n"/>
      <c r="DO24" s="259" t="n"/>
      <c r="DP24" s="259" t="n"/>
      <c r="DQ24" s="259" t="n"/>
      <c r="DR24" s="259" t="n"/>
      <c r="DS24" s="259" t="n"/>
      <c r="DT24" s="259" t="n"/>
      <c r="DU24" s="259" t="n"/>
      <c r="DV24" s="259" t="n"/>
      <c r="DW24" s="259" t="n"/>
      <c r="DX24" s="259" t="n"/>
      <c r="DY24" s="259" t="n"/>
      <c r="DZ24" s="259" t="n"/>
      <c r="EA24" s="259" t="n"/>
      <c r="EB24" s="259" t="n"/>
      <c r="EC24" s="259" t="n"/>
      <c r="ED24" s="259" t="n"/>
      <c r="EE24" s="259" t="n"/>
      <c r="EF24" s="259" t="n"/>
      <c r="EG24" s="259" t="n"/>
      <c r="EH24" s="259" t="n"/>
      <c r="EI24" s="259" t="n"/>
      <c r="EJ24" s="259" t="n"/>
      <c r="EK24" s="259" t="n"/>
      <c r="EL24" s="259" t="n"/>
      <c r="EM24" s="259" t="n"/>
      <c r="EN24" s="259" t="n"/>
      <c r="EO24" s="259" t="n"/>
      <c r="EP24" s="259" t="n"/>
      <c r="EQ24" s="259" t="n"/>
      <c r="ER24" s="259" t="n"/>
      <c r="ES24" s="259" t="n"/>
      <c r="ET24" s="259" t="n"/>
      <c r="EU24" s="259" t="n"/>
      <c r="EV24" s="259" t="n"/>
      <c r="EW24" s="259" t="n"/>
      <c r="EX24" s="259" t="n"/>
      <c r="EY24" s="259" t="n"/>
      <c r="EZ24" s="259" t="n"/>
      <c r="FA24" s="259" t="n"/>
      <c r="FB24" s="259" t="n"/>
      <c r="FC24" s="259" t="n"/>
      <c r="FD24" s="259" t="n"/>
      <c r="FE24" s="259" t="n"/>
      <c r="FF24" s="259" t="n"/>
      <c r="FG24" s="259" t="n"/>
      <c r="FH24" s="259" t="n"/>
      <c r="FI24" s="259" t="n"/>
      <c r="FJ24" s="259" t="n"/>
      <c r="FK24" s="259" t="n"/>
      <c r="FL24" s="259" t="n"/>
      <c r="FM24" s="259" t="n"/>
      <c r="FN24" s="259" t="n"/>
      <c r="FO24" s="259" t="n"/>
      <c r="FP24" s="259" t="n"/>
      <c r="FQ24" s="259" t="n"/>
      <c r="FR24" s="259" t="n"/>
      <c r="FS24" s="259" t="n"/>
      <c r="FT24" s="259" t="n"/>
      <c r="FU24" s="259" t="n"/>
      <c r="FV24" s="259" t="n"/>
      <c r="FW24" s="259" t="n"/>
      <c r="FX24" s="259" t="n"/>
      <c r="FY24" s="259" t="n"/>
      <c r="FZ24" s="259" t="n"/>
      <c r="GA24" s="259" t="n"/>
      <c r="GB24" s="259" t="n"/>
      <c r="GC24" s="259" t="n"/>
      <c r="GD24" s="259" t="n"/>
      <c r="GE24" s="259" t="n"/>
      <c r="GF24" s="259" t="n"/>
      <c r="GG24" s="259" t="n"/>
      <c r="GH24" s="259" t="n"/>
      <c r="GI24" s="259" t="n"/>
      <c r="GJ24" s="259" t="n"/>
      <c r="GK24" s="259" t="n"/>
      <c r="GL24" s="259" t="n"/>
      <c r="GM24" s="259" t="n"/>
      <c r="GN24" s="259" t="n"/>
      <c r="GO24" s="259" t="n"/>
      <c r="GP24" s="259" t="n"/>
      <c r="GQ24" s="259" t="n"/>
      <c r="GR24" s="259" t="n"/>
      <c r="GS24" s="259" t="n"/>
      <c r="GT24" s="259" t="n"/>
      <c r="GU24" s="259" t="n"/>
      <c r="GV24" s="259" t="n"/>
      <c r="GW24" s="259" t="n"/>
      <c r="GX24" s="259" t="n"/>
      <c r="GY24" s="259" t="n"/>
      <c r="GZ24" s="261">
        <f>SUM(F24:GW24)</f>
        <v/>
      </c>
      <c r="HA24" s="262">
        <f>E24-GZ24</f>
        <v/>
      </c>
    </row>
    <row r="25" ht="18" customHeight="1">
      <c r="A25" s="137" t="n">
        <v>25</v>
      </c>
      <c r="B25" s="256" t="n">
        <v>44823</v>
      </c>
      <c r="C25" s="139" t="inlineStr">
        <is>
          <t>2-071-73562</t>
        </is>
      </c>
      <c r="D25" s="240" t="n">
        <v>44778</v>
      </c>
      <c r="E25" s="257" t="n">
        <v>12640.78</v>
      </c>
      <c r="F25" s="274" t="n"/>
      <c r="G25" s="274" t="n"/>
      <c r="H25" s="274" t="n"/>
      <c r="I25" s="274" t="n"/>
      <c r="J25" s="274" t="n"/>
      <c r="K25" s="259" t="n"/>
      <c r="L25" s="259" t="n"/>
      <c r="M25" s="274" t="n"/>
      <c r="N25" s="274" t="n"/>
      <c r="O25" s="259" t="n"/>
      <c r="P25" s="259" t="n"/>
      <c r="Q25" s="259" t="n"/>
      <c r="R25" s="259" t="n"/>
      <c r="S25" s="259" t="n"/>
      <c r="T25" s="259" t="n"/>
      <c r="U25" s="259" t="n"/>
      <c r="V25" s="259" t="n"/>
      <c r="W25" s="259" t="n"/>
      <c r="X25" s="259" t="n"/>
      <c r="Y25" s="259" t="n"/>
      <c r="Z25" s="259" t="n"/>
      <c r="AA25" s="259" t="n"/>
      <c r="AB25" s="259" t="n"/>
      <c r="AC25" s="259" t="n"/>
      <c r="AD25" s="259" t="n"/>
      <c r="AE25" s="259" t="n"/>
      <c r="AF25" s="275" t="n">
        <v>85.08</v>
      </c>
      <c r="AG25" s="259" t="n"/>
      <c r="AH25" s="259" t="n"/>
      <c r="AI25" s="259" t="n"/>
      <c r="AJ25" s="259" t="n"/>
      <c r="AK25" s="259" t="n"/>
      <c r="AL25" s="259" t="n"/>
      <c r="AM25" s="259" t="n"/>
      <c r="AN25" s="259" t="n"/>
      <c r="AO25" s="259" t="n"/>
      <c r="AP25" s="259" t="n"/>
      <c r="AQ25" s="259" t="n"/>
      <c r="AR25" s="259" t="n"/>
      <c r="AS25" s="259" t="n"/>
      <c r="AT25" s="259" t="n"/>
      <c r="AU25" s="259" t="n"/>
      <c r="AV25" s="259" t="n"/>
      <c r="AW25" s="259" t="n"/>
      <c r="AX25" s="259" t="n"/>
      <c r="AY25" s="259" t="n"/>
      <c r="AZ25" s="259" t="n"/>
      <c r="BA25" s="259" t="n"/>
      <c r="BB25" s="259" t="n"/>
      <c r="BC25" s="259" t="n"/>
      <c r="BD25" s="259" t="n"/>
      <c r="BE25" s="275" t="n">
        <v>104.25</v>
      </c>
      <c r="BF25" s="259" t="n"/>
      <c r="BG25" s="275" t="n">
        <v>312.8</v>
      </c>
      <c r="BH25" s="259" t="n"/>
      <c r="BI25" s="259" t="n"/>
      <c r="BJ25" s="259" t="n"/>
      <c r="BK25" s="259" t="n"/>
      <c r="BL25" s="275" t="n">
        <v>469.96</v>
      </c>
      <c r="BM25" s="259" t="n"/>
      <c r="BN25" s="259" t="n"/>
      <c r="BO25" s="259" t="n"/>
      <c r="BP25" s="259" t="n"/>
      <c r="BQ25" s="259" t="n"/>
      <c r="BR25" s="259" t="n"/>
      <c r="BS25" s="259" t="n"/>
      <c r="BT25" s="259" t="n"/>
      <c r="BU25" s="259" t="n"/>
      <c r="BV25" s="275" t="n">
        <v>109.3</v>
      </c>
      <c r="BW25" s="259" t="n"/>
      <c r="BX25" s="259" t="n"/>
      <c r="BY25" s="259" t="n"/>
      <c r="BZ25" s="259" t="n"/>
      <c r="CA25" s="275" t="n">
        <v>129.13</v>
      </c>
      <c r="CB25" s="259" t="n"/>
      <c r="CC25" s="259" t="n"/>
      <c r="CD25" s="259" t="n"/>
      <c r="CE25" s="259" t="n"/>
      <c r="CF25" s="275" t="n">
        <v>116.45</v>
      </c>
      <c r="CG25" s="259" t="n"/>
      <c r="CH25" s="259" t="n"/>
      <c r="CI25" s="275" t="n">
        <v>1197.73</v>
      </c>
      <c r="CJ25" s="259" t="n"/>
      <c r="CK25" s="259" t="n"/>
      <c r="CL25" s="259" t="n"/>
      <c r="CM25" s="259" t="n"/>
      <c r="CN25" s="275" t="n">
        <v>212.83</v>
      </c>
      <c r="CO25" s="259" t="n"/>
      <c r="CP25" s="259" t="n"/>
      <c r="CQ25" s="259" t="n"/>
      <c r="CR25" s="259" t="n"/>
      <c r="CS25" s="259" t="n"/>
      <c r="CT25" s="259" t="n"/>
      <c r="CU25" s="259" t="n"/>
      <c r="CV25" s="259" t="n"/>
      <c r="CW25" s="259" t="n"/>
      <c r="CX25" s="259" t="n"/>
      <c r="CY25" s="259" t="n"/>
      <c r="CZ25" s="259" t="n"/>
      <c r="DA25" s="259" t="n"/>
      <c r="DB25" s="259" t="n"/>
      <c r="DC25" s="259" t="n"/>
      <c r="DD25" s="259" t="n"/>
      <c r="DE25" s="259" t="n"/>
      <c r="DF25" s="259" t="n"/>
      <c r="DG25" s="259" t="n"/>
      <c r="DH25" s="275" t="n">
        <v>212.83</v>
      </c>
      <c r="DI25" s="275" t="n">
        <v>301.57</v>
      </c>
      <c r="DJ25" s="259" t="n"/>
      <c r="DK25" s="259" t="n"/>
      <c r="DL25" s="259" t="n"/>
      <c r="DM25" s="275" t="n">
        <v>2890.17</v>
      </c>
      <c r="DN25" s="259" t="n"/>
      <c r="DO25" s="259" t="n"/>
      <c r="DP25" s="275" t="n">
        <v>386.47</v>
      </c>
      <c r="DQ25" s="275" t="n">
        <v>104.25</v>
      </c>
      <c r="DR25" s="259" t="n"/>
      <c r="DS25" s="259" t="n"/>
      <c r="DT25" s="275" t="n">
        <v>1323.95</v>
      </c>
      <c r="DU25" s="259" t="n"/>
      <c r="DV25" s="275" t="n">
        <v>144.89</v>
      </c>
      <c r="DW25" s="259" t="n"/>
      <c r="DX25" s="259" t="n"/>
      <c r="DY25" s="259" t="n"/>
      <c r="DZ25" s="259" t="n"/>
      <c r="EA25" s="259" t="n"/>
      <c r="EB25" s="259" t="n"/>
      <c r="EC25" s="259" t="n"/>
      <c r="ED25" s="259" t="n"/>
      <c r="EE25" s="259" t="n"/>
      <c r="EF25" s="259" t="n"/>
      <c r="EG25" s="259" t="n"/>
      <c r="EH25" s="275" t="n">
        <v>128.28</v>
      </c>
      <c r="EI25" s="259" t="n"/>
      <c r="EJ25" s="259" t="n"/>
      <c r="EK25" s="275" t="n">
        <v>129.13</v>
      </c>
      <c r="EL25" s="259" t="n"/>
      <c r="EM25" s="259" t="n"/>
      <c r="EN25" s="275" t="n">
        <v>357.93</v>
      </c>
      <c r="EO25" s="259" t="n"/>
      <c r="EP25" s="259" t="n"/>
      <c r="EQ25" s="259" t="n"/>
      <c r="ER25" s="259" t="n"/>
      <c r="ES25" s="259" t="n"/>
      <c r="ET25" s="259" t="n"/>
      <c r="EU25" s="259" t="n"/>
      <c r="EV25" s="259" t="n"/>
      <c r="EW25" s="259" t="n"/>
      <c r="EX25" s="259" t="n"/>
      <c r="EY25" s="275" t="n">
        <v>171.22</v>
      </c>
      <c r="EZ25" s="275" t="n">
        <v>310.6</v>
      </c>
      <c r="FA25" s="259" t="n"/>
      <c r="FB25" s="259" t="n"/>
      <c r="FC25" s="259" t="n"/>
      <c r="FD25" s="259" t="n"/>
      <c r="FE25" s="259" t="n"/>
      <c r="FF25" s="259" t="n"/>
      <c r="FG25" s="259" t="n"/>
      <c r="FH25" s="259" t="n"/>
      <c r="FI25" s="259" t="n"/>
      <c r="FJ25" s="259" t="n"/>
      <c r="FK25" s="259" t="n"/>
      <c r="FL25" s="259" t="n"/>
      <c r="FM25" s="275" t="n">
        <v>439.54</v>
      </c>
      <c r="FN25" s="275" t="n">
        <v>129.13</v>
      </c>
      <c r="FO25" s="259" t="n"/>
      <c r="FP25" s="259" t="n"/>
      <c r="FQ25" s="259" t="n"/>
      <c r="FR25" s="259" t="n"/>
      <c r="FS25" s="259" t="n"/>
      <c r="FT25" s="259" t="n"/>
      <c r="FU25" s="259" t="n"/>
      <c r="FV25" s="275" t="n">
        <v>99.33</v>
      </c>
      <c r="FW25" s="259" t="n"/>
      <c r="FX25" s="275" t="n">
        <v>400.6</v>
      </c>
      <c r="FY25" s="259" t="n"/>
      <c r="FZ25" s="259" t="n"/>
      <c r="GA25" s="259" t="n"/>
      <c r="GB25" s="259" t="n"/>
      <c r="GC25" s="275" t="n">
        <v>109.92</v>
      </c>
      <c r="GD25" s="259" t="n"/>
      <c r="GE25" s="259" t="n"/>
      <c r="GF25" s="275" t="n">
        <v>215.03</v>
      </c>
      <c r="GG25" s="259" t="n"/>
      <c r="GH25" s="259" t="n"/>
      <c r="GI25" s="259" t="n"/>
      <c r="GJ25" s="259" t="n"/>
      <c r="GK25" s="259" t="n"/>
      <c r="GL25" s="275" t="n">
        <v>350.24</v>
      </c>
      <c r="GM25" s="259" t="n"/>
      <c r="GN25" s="275" t="n">
        <v>1698.17</v>
      </c>
      <c r="GO25" s="259" t="n"/>
      <c r="GP25" s="259" t="n"/>
      <c r="GQ25" s="259" t="n"/>
      <c r="GR25" s="259" t="n"/>
      <c r="GS25" s="259" t="n"/>
      <c r="GT25" s="259" t="n"/>
      <c r="GU25" s="259" t="n"/>
      <c r="GV25" s="259" t="n"/>
      <c r="GW25" s="259" t="n"/>
      <c r="GX25" s="259" t="n"/>
      <c r="GY25" s="259" t="n"/>
      <c r="GZ25" s="261">
        <f>SUM(F25:GW25)</f>
        <v/>
      </c>
      <c r="HA25" s="262">
        <f>E25-GZ25</f>
        <v/>
      </c>
    </row>
    <row r="26" ht="18" customHeight="1">
      <c r="A26" s="137" t="n">
        <v>26</v>
      </c>
      <c r="B26" s="256" t="n">
        <v>44823</v>
      </c>
      <c r="C26" s="139" t="inlineStr">
        <is>
          <t>7-849-31132</t>
        </is>
      </c>
      <c r="D26" s="240" t="n">
        <v>44784</v>
      </c>
      <c r="E26" s="257" t="n">
        <v>2603.93</v>
      </c>
      <c r="F26" s="274" t="n"/>
      <c r="G26" s="274" t="n"/>
      <c r="H26" s="276" t="n">
        <v>14.2</v>
      </c>
      <c r="I26" s="274" t="n"/>
      <c r="J26" s="274" t="n"/>
      <c r="K26" s="259" t="n"/>
      <c r="L26" s="259" t="n"/>
      <c r="M26" s="274" t="n"/>
      <c r="N26" s="276" t="n">
        <v>9.94</v>
      </c>
      <c r="O26" s="275" t="n">
        <v>26.59</v>
      </c>
      <c r="P26" s="259" t="n"/>
      <c r="Q26" s="259" t="n"/>
      <c r="R26" s="259" t="n"/>
      <c r="S26" s="259" t="n"/>
      <c r="T26" s="259" t="n"/>
      <c r="U26" s="275" t="n">
        <v>22.6</v>
      </c>
      <c r="V26" s="259" t="n"/>
      <c r="W26" s="259" t="n"/>
      <c r="X26" s="275" t="n">
        <v>11.29</v>
      </c>
      <c r="Y26" s="259" t="n"/>
      <c r="Z26" s="259" t="n"/>
      <c r="AA26" s="259" t="n"/>
      <c r="AB26" s="259" t="n"/>
      <c r="AC26" s="259" t="n"/>
      <c r="AD26" s="259" t="n"/>
      <c r="AE26" s="275" t="n">
        <v>11.31</v>
      </c>
      <c r="AF26" s="259" t="n"/>
      <c r="AG26" s="259" t="n"/>
      <c r="AH26" s="259" t="n"/>
      <c r="AI26" s="259" t="n"/>
      <c r="AJ26" s="259" t="n"/>
      <c r="AK26" s="259" t="n"/>
      <c r="AL26" s="259" t="n"/>
      <c r="AM26" s="259" t="n"/>
      <c r="AN26" s="259" t="n"/>
      <c r="AO26" s="275" t="n">
        <v>10.46</v>
      </c>
      <c r="AP26" s="275" t="n">
        <v>23.1</v>
      </c>
      <c r="AQ26" s="259" t="n"/>
      <c r="AR26" s="259" t="n"/>
      <c r="AS26" s="259" t="n"/>
      <c r="AT26" s="275" t="n">
        <v>5.9</v>
      </c>
      <c r="AU26" s="259" t="n"/>
      <c r="AV26" s="275" t="n">
        <v>37.57</v>
      </c>
      <c r="AW26" s="259" t="n"/>
      <c r="AX26" s="259" t="n"/>
      <c r="AY26" s="275" t="n">
        <v>26.71</v>
      </c>
      <c r="AZ26" s="259" t="n"/>
      <c r="BA26" s="259" t="n"/>
      <c r="BB26" s="259" t="n"/>
      <c r="BC26" s="259" t="n"/>
      <c r="BD26" s="259" t="n"/>
      <c r="BE26" s="259" t="n"/>
      <c r="BF26" s="259" t="n"/>
      <c r="BG26" s="259" t="n"/>
      <c r="BH26" s="259" t="n"/>
      <c r="BI26" s="259" t="n"/>
      <c r="BJ26" s="259" t="n"/>
      <c r="BK26" s="259" t="n"/>
      <c r="BL26" s="259" t="n"/>
      <c r="BM26" s="275" t="n">
        <v>167.65</v>
      </c>
      <c r="BN26" s="259" t="n"/>
      <c r="BO26" s="259" t="n"/>
      <c r="BP26" s="259" t="n"/>
      <c r="BQ26" s="259" t="n"/>
      <c r="BR26" s="259" t="n"/>
      <c r="BS26" s="275" t="n">
        <v>14.19</v>
      </c>
      <c r="BT26" s="259" t="n"/>
      <c r="BU26" s="275" t="n">
        <v>13.35</v>
      </c>
      <c r="BV26" s="275" t="n">
        <v>9.69</v>
      </c>
      <c r="BW26" s="259" t="n"/>
      <c r="BX26" s="259" t="n"/>
      <c r="BY26" s="259" t="n"/>
      <c r="BZ26" s="275" t="n">
        <v>11.29</v>
      </c>
      <c r="CA26" s="275" t="n">
        <v>15.69</v>
      </c>
      <c r="CB26" s="259" t="n"/>
      <c r="CC26" s="259" t="n"/>
      <c r="CD26" s="259" t="n"/>
      <c r="CE26" s="275" t="n">
        <v>243.35</v>
      </c>
      <c r="CF26" s="259" t="n"/>
      <c r="CG26" s="275" t="n">
        <v>47.55</v>
      </c>
      <c r="CH26" s="259" t="n"/>
      <c r="CI26" s="275" t="n">
        <v>639.28</v>
      </c>
      <c r="CJ26" s="259" t="n"/>
      <c r="CK26" s="259" t="n"/>
      <c r="CL26" s="259" t="n"/>
      <c r="CM26" s="259" t="n"/>
      <c r="CN26" s="275" t="n">
        <v>68.38</v>
      </c>
      <c r="CO26" s="275" t="n">
        <v>15.45</v>
      </c>
      <c r="CP26" s="259" t="n"/>
      <c r="CQ26" s="259" t="n"/>
      <c r="CR26" s="259" t="n"/>
      <c r="CS26" s="275" t="n">
        <v>11.29</v>
      </c>
      <c r="CT26" s="259" t="n"/>
      <c r="CU26" s="259" t="n"/>
      <c r="CV26" s="259" t="n"/>
      <c r="CW26" s="259" t="n"/>
      <c r="CX26" s="275" t="n">
        <v>105.68</v>
      </c>
      <c r="CY26" s="259" t="n"/>
      <c r="CZ26" s="259" t="n"/>
      <c r="DA26" s="275" t="n">
        <v>10.45</v>
      </c>
      <c r="DB26" s="259" t="n"/>
      <c r="DC26" s="259" t="n"/>
      <c r="DD26" s="259" t="n"/>
      <c r="DE26" s="259" t="n"/>
      <c r="DF26" s="259" t="n"/>
      <c r="DG26" s="259" t="n"/>
      <c r="DH26" s="259" t="n"/>
      <c r="DI26" s="259" t="n"/>
      <c r="DJ26" s="259" t="n"/>
      <c r="DK26" s="259" t="n"/>
      <c r="DL26" s="275" t="n">
        <v>15.41</v>
      </c>
      <c r="DM26" s="259" t="n"/>
      <c r="DN26" s="259" t="n"/>
      <c r="DO26" s="259" t="n"/>
      <c r="DP26" s="275" t="n">
        <v>113.83</v>
      </c>
      <c r="DQ26" s="275" t="n">
        <v>87.83</v>
      </c>
      <c r="DR26" s="259" t="n"/>
      <c r="DS26" s="259" t="n"/>
      <c r="DT26" s="259" t="n"/>
      <c r="DU26" s="259" t="n"/>
      <c r="DV26" s="259" t="n"/>
      <c r="DW26" s="259" t="n"/>
      <c r="DX26" s="259" t="n"/>
      <c r="DY26" s="259" t="n"/>
      <c r="DZ26" s="259" t="n"/>
      <c r="EA26" s="259" t="n"/>
      <c r="EB26" s="259" t="n"/>
      <c r="EC26" s="259" t="n"/>
      <c r="ED26" s="275" t="n">
        <v>14.95</v>
      </c>
      <c r="EE26" s="259" t="n"/>
      <c r="EF26" s="259" t="n"/>
      <c r="EG26" s="259" t="n"/>
      <c r="EH26" s="275" t="n">
        <v>5.89</v>
      </c>
      <c r="EI26" s="275" t="n">
        <v>15.54</v>
      </c>
      <c r="EJ26" s="259" t="n"/>
      <c r="EK26" s="259" t="n"/>
      <c r="EL26" s="259" t="n"/>
      <c r="EM26" s="259" t="n"/>
      <c r="EN26" s="275" t="n">
        <v>17.96</v>
      </c>
      <c r="EO26" s="259" t="n"/>
      <c r="EP26" s="259" t="n"/>
      <c r="EQ26" s="259" t="n"/>
      <c r="ER26" s="259" t="n"/>
      <c r="ES26" s="259" t="n"/>
      <c r="ET26" s="259" t="n"/>
      <c r="EU26" s="275" t="n">
        <v>15.69</v>
      </c>
      <c r="EV26" s="259" t="n"/>
      <c r="EW26" s="259" t="n"/>
      <c r="EX26" s="275" t="n">
        <v>17.1</v>
      </c>
      <c r="EY26" s="259" t="n"/>
      <c r="EZ26" s="259" t="n"/>
      <c r="FA26" s="259" t="n"/>
      <c r="FB26" s="259" t="n"/>
      <c r="FC26" s="259" t="n"/>
      <c r="FD26" s="259" t="n"/>
      <c r="FE26" s="259" t="n"/>
      <c r="FF26" s="259" t="n"/>
      <c r="FG26" s="259" t="n"/>
      <c r="FH26" s="275" t="n">
        <v>25.45</v>
      </c>
      <c r="FI26" s="259" t="n"/>
      <c r="FJ26" s="259" t="n"/>
      <c r="FK26" s="259" t="n"/>
      <c r="FL26" s="259" t="n"/>
      <c r="FM26" s="259" t="n"/>
      <c r="FN26" s="275" t="n">
        <v>19.95</v>
      </c>
      <c r="FO26" s="259" t="n"/>
      <c r="FP26" s="259" t="n"/>
      <c r="FQ26" s="259" t="n"/>
      <c r="FR26" s="259" t="n"/>
      <c r="FS26" s="259" t="n"/>
      <c r="FT26" s="259" t="n"/>
      <c r="FU26" s="259" t="n"/>
      <c r="FV26" s="259" t="n"/>
      <c r="FW26" s="259" t="n"/>
      <c r="FX26" s="275" t="n">
        <v>209.09</v>
      </c>
      <c r="FY26" s="259" t="n"/>
      <c r="FZ26" s="259" t="n"/>
      <c r="GA26" s="259" t="n"/>
      <c r="GB26" s="259" t="n"/>
      <c r="GC26" s="275" t="n">
        <v>154.07</v>
      </c>
      <c r="GD26" s="259" t="n"/>
      <c r="GE26" s="259" t="n"/>
      <c r="GF26" s="259" t="n"/>
      <c r="GG26" s="259" t="n"/>
      <c r="GH26" s="275" t="n">
        <v>15.44</v>
      </c>
      <c r="GI26" s="259" t="n"/>
      <c r="GJ26" s="259" t="n"/>
      <c r="GK26" s="259" t="n"/>
      <c r="GL26" s="275" t="n">
        <v>13.7</v>
      </c>
      <c r="GM26" s="259" t="n"/>
      <c r="GN26" s="275" t="n">
        <v>11.29</v>
      </c>
      <c r="GO26" s="259" t="n"/>
      <c r="GP26" s="259" t="n"/>
      <c r="GQ26" s="259" t="n"/>
      <c r="GR26" s="275" t="n">
        <v>15.45</v>
      </c>
      <c r="GS26" s="259" t="n"/>
      <c r="GT26" s="259" t="n"/>
      <c r="GU26" s="275" t="n">
        <v>65.45999999999999</v>
      </c>
      <c r="GV26" s="275" t="n">
        <v>196.87</v>
      </c>
      <c r="GW26" s="259" t="n"/>
      <c r="GX26" s="259" t="n"/>
      <c r="GY26" s="259" t="n"/>
      <c r="GZ26" s="261">
        <f>SUM(F26:GW26)</f>
        <v/>
      </c>
      <c r="HA26" s="262">
        <f>E26-GZ26</f>
        <v/>
      </c>
    </row>
    <row r="27" ht="18" customHeight="1">
      <c r="A27" s="137" t="n">
        <v>27</v>
      </c>
      <c r="B27" s="256" t="n">
        <v>44823</v>
      </c>
      <c r="C27" s="139" t="inlineStr">
        <is>
          <t>2-073-94380</t>
        </is>
      </c>
      <c r="D27" s="240" t="n">
        <v>44785</v>
      </c>
      <c r="E27" s="257" t="n">
        <v>15306.93</v>
      </c>
      <c r="F27" s="274" t="n"/>
      <c r="G27" s="274" t="n"/>
      <c r="H27" s="274" t="n"/>
      <c r="I27" s="274" t="n"/>
      <c r="J27" s="274" t="n"/>
      <c r="K27" s="259" t="n"/>
      <c r="L27" s="259" t="n"/>
      <c r="M27" s="274" t="n"/>
      <c r="N27" s="274" t="n"/>
      <c r="O27" s="275" t="n">
        <v>704.8200000000001</v>
      </c>
      <c r="P27" s="275" t="n">
        <v>128.28</v>
      </c>
      <c r="Q27" s="259" t="n"/>
      <c r="R27" s="259" t="n"/>
      <c r="S27" s="259" t="n"/>
      <c r="T27" s="259" t="n"/>
      <c r="U27" s="259" t="n"/>
      <c r="V27" s="259" t="n"/>
      <c r="W27" s="259" t="n"/>
      <c r="X27" s="259" t="n"/>
      <c r="Y27" s="259" t="n"/>
      <c r="Z27" s="259" t="n"/>
      <c r="AA27" s="259" t="n"/>
      <c r="AB27" s="275" t="n">
        <v>264.63</v>
      </c>
      <c r="AC27" s="259" t="n"/>
      <c r="AD27" s="259" t="n"/>
      <c r="AE27" s="259" t="n"/>
      <c r="AF27" s="259" t="n"/>
      <c r="AG27" s="259" t="n"/>
      <c r="AH27" s="259" t="n"/>
      <c r="AI27" s="259" t="n"/>
      <c r="AJ27" s="275" t="n">
        <v>237.31</v>
      </c>
      <c r="AK27" s="259" t="n"/>
      <c r="AL27" s="259" t="n"/>
      <c r="AM27" s="259" t="n"/>
      <c r="AN27" s="259" t="n"/>
      <c r="AO27" s="275" t="n">
        <v>115.87</v>
      </c>
      <c r="AP27" s="275" t="n">
        <v>163.45</v>
      </c>
      <c r="AQ27" s="259" t="n"/>
      <c r="AR27" s="259" t="n"/>
      <c r="AS27" s="259" t="n"/>
      <c r="AT27" s="259" t="n"/>
      <c r="AU27" s="259" t="n"/>
      <c r="AV27" s="259" t="n"/>
      <c r="AW27" s="259" t="n"/>
      <c r="AX27" s="259" t="n"/>
      <c r="AY27" s="275" t="n">
        <v>154.03</v>
      </c>
      <c r="AZ27" s="275" t="n">
        <v>187.84</v>
      </c>
      <c r="BA27" s="275" t="n">
        <v>103.6</v>
      </c>
      <c r="BB27" s="259" t="n"/>
      <c r="BC27" s="259" t="n"/>
      <c r="BD27" s="259" t="n"/>
      <c r="BE27" s="275" t="n">
        <v>1052.94</v>
      </c>
      <c r="BF27" s="259" t="n"/>
      <c r="BG27" s="259" t="n"/>
      <c r="BH27" s="259" t="n"/>
      <c r="BI27" s="259" t="n"/>
      <c r="BJ27" s="259" t="n"/>
      <c r="BK27" s="259" t="n"/>
      <c r="BL27" s="259" t="n"/>
      <c r="BM27" s="259" t="n"/>
      <c r="BN27" s="259" t="n"/>
      <c r="BO27" s="275" t="n">
        <v>211.49</v>
      </c>
      <c r="BP27" s="259" t="n"/>
      <c r="BQ27" s="259" t="n"/>
      <c r="BR27" s="259" t="n"/>
      <c r="BS27" s="259" t="n"/>
      <c r="BT27" s="259" t="n"/>
      <c r="BU27" s="275" t="n">
        <v>314.08</v>
      </c>
      <c r="BV27" s="275" t="n">
        <v>121.66</v>
      </c>
      <c r="BW27" s="259" t="n"/>
      <c r="BX27" s="259" t="n"/>
      <c r="BY27" s="259" t="n"/>
      <c r="BZ27" s="259" t="n"/>
      <c r="CA27" s="275" t="n">
        <v>298.73</v>
      </c>
      <c r="CB27" s="275" t="n">
        <v>648.97</v>
      </c>
      <c r="CC27" s="259" t="n"/>
      <c r="CD27" s="259" t="n"/>
      <c r="CE27" s="259" t="n"/>
      <c r="CF27" s="259" t="n"/>
      <c r="CG27" s="259" t="n"/>
      <c r="CH27" s="275" t="n">
        <v>163.45</v>
      </c>
      <c r="CI27" s="275" t="n">
        <v>601.46</v>
      </c>
      <c r="CJ27" s="259" t="n"/>
      <c r="CK27" s="259" t="n"/>
      <c r="CL27" s="259" t="n"/>
      <c r="CM27" s="259" t="n"/>
      <c r="CN27" s="259" t="n"/>
      <c r="CO27" s="275" t="n">
        <v>184.19</v>
      </c>
      <c r="CP27" s="259" t="n"/>
      <c r="CQ27" s="259" t="n"/>
      <c r="CR27" s="259" t="n"/>
      <c r="CS27" s="259" t="n"/>
      <c r="CT27" s="259" t="n"/>
      <c r="CU27" s="259" t="n"/>
      <c r="CV27" s="259" t="n"/>
      <c r="CW27" s="259" t="n"/>
      <c r="CX27" s="259" t="n"/>
      <c r="CY27" s="275" t="n">
        <v>848.42</v>
      </c>
      <c r="CZ27" s="259" t="n"/>
      <c r="DA27" s="259" t="n"/>
      <c r="DB27" s="259" t="n"/>
      <c r="DC27" s="259" t="n"/>
      <c r="DD27" s="259" t="n"/>
      <c r="DE27" s="259" t="n"/>
      <c r="DF27" s="259" t="n"/>
      <c r="DG27" s="275" t="n">
        <v>147.59</v>
      </c>
      <c r="DH27" s="259" t="n"/>
      <c r="DI27" s="259" t="n"/>
      <c r="DJ27" s="259" t="n"/>
      <c r="DK27" s="259" t="n"/>
      <c r="DL27" s="259" t="n"/>
      <c r="DM27" s="275" t="n">
        <v>1813.3</v>
      </c>
      <c r="DN27" s="259" t="n"/>
      <c r="DO27" s="259" t="n"/>
      <c r="DP27" s="275" t="n">
        <v>552.1</v>
      </c>
      <c r="DQ27" s="275" t="n">
        <v>110.89</v>
      </c>
      <c r="DR27" s="259" t="n"/>
      <c r="DS27" s="275" t="n">
        <v>623.23</v>
      </c>
      <c r="DT27" s="259" t="n"/>
      <c r="DU27" s="259" t="n"/>
      <c r="DV27" s="259" t="n"/>
      <c r="DW27" s="259" t="n"/>
      <c r="DX27" s="259" t="n"/>
      <c r="DY27" s="259" t="n"/>
      <c r="DZ27" s="259" t="n"/>
      <c r="EA27" s="259" t="n"/>
      <c r="EB27" s="259" t="n"/>
      <c r="EC27" s="259" t="n"/>
      <c r="ED27" s="259" t="n"/>
      <c r="EE27" s="264" t="n"/>
      <c r="EF27" s="264" t="n"/>
      <c r="EG27" s="264" t="n"/>
      <c r="EH27" s="264" t="n"/>
      <c r="EI27" s="259" t="n"/>
      <c r="EJ27" s="259" t="n"/>
      <c r="EK27" s="259" t="n"/>
      <c r="EL27" s="259" t="n"/>
      <c r="EM27" s="259" t="n"/>
      <c r="EN27" s="259" t="n"/>
      <c r="EO27" s="259" t="n"/>
      <c r="EP27" s="275" t="n">
        <v>253.82</v>
      </c>
      <c r="EQ27" s="259" t="n"/>
      <c r="ER27" s="259" t="n"/>
      <c r="ES27" s="259" t="n"/>
      <c r="ET27" s="259" t="n"/>
      <c r="EU27" s="259" t="n"/>
      <c r="EV27" s="259" t="n"/>
      <c r="EW27" s="259" t="n"/>
      <c r="EX27" s="259" t="n"/>
      <c r="EY27" s="259" t="n"/>
      <c r="EZ27" s="259" t="n"/>
      <c r="FA27" s="259" t="n"/>
      <c r="FB27" s="259" t="n"/>
      <c r="FC27" s="259" t="n"/>
      <c r="FD27" s="259" t="n"/>
      <c r="FE27" s="275" t="n">
        <v>115.68</v>
      </c>
      <c r="FF27" s="259" t="n"/>
      <c r="FG27" s="259" t="n"/>
      <c r="FH27" s="275" t="n">
        <v>3302.6</v>
      </c>
      <c r="FI27" s="259" t="n"/>
      <c r="FJ27" s="259" t="n"/>
      <c r="FK27" s="259" t="n"/>
      <c r="FL27" s="259" t="n"/>
      <c r="FM27" s="259" t="n"/>
      <c r="FN27" s="259" t="n"/>
      <c r="FO27" s="259" t="n"/>
      <c r="FP27" s="259" t="n"/>
      <c r="FQ27" s="259" t="n"/>
      <c r="FR27" s="259" t="n"/>
      <c r="FS27" s="259" t="n"/>
      <c r="FT27" s="259" t="n"/>
      <c r="FU27" s="259" t="n"/>
      <c r="FV27" s="259" t="n"/>
      <c r="FW27" s="259" t="n"/>
      <c r="FX27" s="275" t="n">
        <v>954.59</v>
      </c>
      <c r="FY27" s="259" t="n"/>
      <c r="FZ27" s="259" t="n"/>
      <c r="GA27" s="259" t="n"/>
      <c r="GB27" s="259" t="n"/>
      <c r="GC27" s="275" t="n">
        <v>59.84</v>
      </c>
      <c r="GD27" s="259" t="n"/>
      <c r="GE27" s="259" t="n"/>
      <c r="GF27" s="275" t="n">
        <v>128.5</v>
      </c>
      <c r="GG27" s="259" t="n"/>
      <c r="GH27" s="259" t="n"/>
      <c r="GI27" s="259" t="n"/>
      <c r="GJ27" s="259" t="n"/>
      <c r="GK27" s="259" t="n"/>
      <c r="GL27" s="275" t="n">
        <v>190.15</v>
      </c>
      <c r="GM27" s="259" t="n"/>
      <c r="GN27" s="275" t="n">
        <v>244.82</v>
      </c>
      <c r="GO27" s="275" t="n">
        <v>188.15</v>
      </c>
      <c r="GP27" s="259" t="n"/>
      <c r="GQ27" s="259" t="n"/>
      <c r="GR27" s="275" t="n">
        <v>116.45</v>
      </c>
      <c r="GS27" s="259" t="n"/>
      <c r="GT27" s="259" t="n"/>
      <c r="GU27" s="259" t="n"/>
      <c r="GV27" s="259" t="n"/>
      <c r="GW27" s="259" t="n"/>
      <c r="GX27" s="259" t="n"/>
      <c r="GY27" s="259" t="n"/>
      <c r="GZ27" s="261">
        <f>SUM(F27:GW27)</f>
        <v/>
      </c>
      <c r="HA27" s="262">
        <f>E27-GZ27</f>
        <v/>
      </c>
    </row>
    <row r="28" ht="18" customHeight="1">
      <c r="A28" s="137" t="n">
        <v>28</v>
      </c>
      <c r="B28" s="256" t="n">
        <v>44823</v>
      </c>
      <c r="C28" s="146" t="inlineStr">
        <is>
          <t>7-856-63661</t>
        </is>
      </c>
      <c r="D28" s="239" t="n">
        <v>44791</v>
      </c>
      <c r="E28" s="257" t="n">
        <v>1826.5</v>
      </c>
      <c r="F28" s="274" t="n"/>
      <c r="G28" s="274" t="n"/>
      <c r="H28" s="274" t="n"/>
      <c r="I28" s="276" t="n">
        <v>11.31</v>
      </c>
      <c r="J28" s="274" t="n"/>
      <c r="K28" s="259" t="n"/>
      <c r="L28" s="259" t="n"/>
      <c r="M28" s="274" t="n"/>
      <c r="N28" s="276" t="n">
        <v>9.949999999999999</v>
      </c>
      <c r="O28" s="259" t="n"/>
      <c r="P28" s="259" t="n"/>
      <c r="Q28" s="259" t="n"/>
      <c r="R28" s="259" t="n"/>
      <c r="S28" s="259" t="n"/>
      <c r="T28" s="275" t="n">
        <v>6.14</v>
      </c>
      <c r="U28" s="259" t="n"/>
      <c r="V28" s="275" t="n">
        <v>40.16</v>
      </c>
      <c r="W28" s="259" t="n"/>
      <c r="X28" s="259" t="n"/>
      <c r="Y28" s="259" t="n"/>
      <c r="Z28" s="259" t="n"/>
      <c r="AA28" s="259" t="n"/>
      <c r="AB28" s="259" t="n"/>
      <c r="AC28" s="259" t="n"/>
      <c r="AD28" s="259" t="n"/>
      <c r="AE28" s="259" t="n"/>
      <c r="AF28" s="259" t="n"/>
      <c r="AG28" s="259" t="n"/>
      <c r="AH28" s="259" t="n"/>
      <c r="AI28" s="259" t="n"/>
      <c r="AJ28" s="259" t="n"/>
      <c r="AK28" s="259" t="n"/>
      <c r="AL28" s="259" t="n"/>
      <c r="AM28" s="259" t="n"/>
      <c r="AN28" s="259" t="n"/>
      <c r="AO28" s="259" t="n"/>
      <c r="AP28" s="275" t="n">
        <v>37.79</v>
      </c>
      <c r="AQ28" s="259" t="n"/>
      <c r="AR28" s="259" t="n"/>
      <c r="AS28" s="259" t="n"/>
      <c r="AT28" s="259" t="n"/>
      <c r="AU28" s="259" t="n"/>
      <c r="AV28" s="259" t="n"/>
      <c r="AW28" s="259" t="n"/>
      <c r="AX28" s="259" t="n"/>
      <c r="AY28" s="275" t="n">
        <v>13.18</v>
      </c>
      <c r="AZ28" s="259" t="n"/>
      <c r="BA28" s="259" t="n"/>
      <c r="BB28" s="259" t="n"/>
      <c r="BC28" s="259" t="n"/>
      <c r="BD28" s="259" t="n"/>
      <c r="BE28" s="259" t="n"/>
      <c r="BF28" s="259" t="n"/>
      <c r="BG28" s="275" t="n">
        <v>33.18</v>
      </c>
      <c r="BH28" s="259" t="n"/>
      <c r="BI28" s="259" t="n"/>
      <c r="BJ28" s="259" t="n"/>
      <c r="BK28" s="275" t="n">
        <v>11.77</v>
      </c>
      <c r="BL28" s="275" t="n">
        <v>6.14</v>
      </c>
      <c r="BM28" s="259" t="n"/>
      <c r="BN28" s="259" t="n"/>
      <c r="BO28" s="275" t="n">
        <v>229.02</v>
      </c>
      <c r="BP28" s="259" t="n"/>
      <c r="BQ28" s="259" t="n"/>
      <c r="BR28" s="259" t="n"/>
      <c r="BS28" s="259" t="n"/>
      <c r="BT28" s="259" t="n"/>
      <c r="BU28" s="259" t="n"/>
      <c r="BV28" s="259" t="n"/>
      <c r="BW28" s="259" t="n"/>
      <c r="BX28" s="259" t="n"/>
      <c r="BY28" s="259" t="n"/>
      <c r="BZ28" s="259" t="n"/>
      <c r="CA28" s="275" t="n">
        <v>70.40000000000001</v>
      </c>
      <c r="CB28" s="259" t="n"/>
      <c r="CC28" s="259" t="n"/>
      <c r="CD28" s="275" t="n">
        <v>51.18</v>
      </c>
      <c r="CE28" s="259" t="n"/>
      <c r="CF28" s="259" t="n"/>
      <c r="CG28" s="275" t="n">
        <v>105.73</v>
      </c>
      <c r="CH28" s="259" t="n"/>
      <c r="CI28" s="275" t="n">
        <v>247.09</v>
      </c>
      <c r="CJ28" s="259" t="n"/>
      <c r="CK28" s="275" t="n">
        <v>157.27</v>
      </c>
      <c r="CL28" s="259" t="n"/>
      <c r="CM28" s="259" t="n"/>
      <c r="CN28" s="259" t="n"/>
      <c r="CO28" s="259" t="n"/>
      <c r="CP28" s="259" t="n"/>
      <c r="CQ28" s="259" t="n"/>
      <c r="CR28" s="259" t="n"/>
      <c r="CS28" s="259" t="n"/>
      <c r="CT28" s="259" t="n"/>
      <c r="CU28" s="259" t="n"/>
      <c r="CV28" s="259" t="n"/>
      <c r="CW28" s="259" t="n"/>
      <c r="CX28" s="275" t="n">
        <v>25.66</v>
      </c>
      <c r="CY28" s="259" t="n"/>
      <c r="CZ28" s="275" t="n">
        <v>16.71</v>
      </c>
      <c r="DA28" s="259" t="n"/>
      <c r="DB28" s="259" t="n"/>
      <c r="DC28" s="259" t="n"/>
      <c r="DD28" s="259" t="n"/>
      <c r="DE28" s="259" t="n"/>
      <c r="DF28" s="259" t="n"/>
      <c r="DG28" s="259" t="n"/>
      <c r="DH28" s="259" t="n"/>
      <c r="DI28" s="275" t="n">
        <v>11.5</v>
      </c>
      <c r="DJ28" s="259" t="n"/>
      <c r="DK28" s="259" t="n"/>
      <c r="DL28" s="259" t="n"/>
      <c r="DM28" s="275" t="n">
        <v>139.06</v>
      </c>
      <c r="DN28" s="259" t="n"/>
      <c r="DO28" s="259" t="n"/>
      <c r="DP28" s="275" t="n">
        <v>86.27</v>
      </c>
      <c r="DQ28" s="275" t="n">
        <v>109.43</v>
      </c>
      <c r="DR28" s="259" t="n"/>
      <c r="DS28" s="259" t="n"/>
      <c r="DT28" s="275" t="n">
        <v>10.96</v>
      </c>
      <c r="DU28" s="259" t="n"/>
      <c r="DV28" s="259" t="n"/>
      <c r="DW28" s="275" t="n">
        <v>176.83</v>
      </c>
      <c r="DX28" s="259" t="n"/>
      <c r="DY28" s="259" t="n"/>
      <c r="DZ28" s="259" t="n"/>
      <c r="EA28" s="275" t="n">
        <v>11.65</v>
      </c>
      <c r="EB28" s="259" t="n"/>
      <c r="EC28" s="275" t="n">
        <v>54.1</v>
      </c>
      <c r="ED28" s="259" t="n"/>
      <c r="EE28" s="259" t="n"/>
      <c r="EF28" s="259" t="n"/>
      <c r="EG28" s="259" t="n"/>
      <c r="EH28" s="259" t="n"/>
      <c r="EI28" s="275" t="n">
        <v>6.14</v>
      </c>
      <c r="EJ28" s="259" t="n"/>
      <c r="EK28" s="275" t="n">
        <v>46.03</v>
      </c>
      <c r="EL28" s="259" t="n"/>
      <c r="EM28" s="259" t="n"/>
      <c r="EN28" s="259" t="n"/>
      <c r="EO28" s="259" t="n"/>
      <c r="EP28" s="259" t="n"/>
      <c r="EQ28" s="259" t="n"/>
      <c r="ER28" s="259" t="n"/>
      <c r="ES28" s="259" t="n"/>
      <c r="ET28" s="259" t="n"/>
      <c r="EU28" s="259" t="n"/>
      <c r="EV28" s="259" t="n"/>
      <c r="EW28" s="259" t="n"/>
      <c r="EX28" s="259" t="n"/>
      <c r="EY28" s="259" t="n"/>
      <c r="EZ28" s="259" t="n"/>
      <c r="FA28" s="259" t="n"/>
      <c r="FB28" s="259" t="n"/>
      <c r="FC28" s="275" t="n">
        <v>50.26</v>
      </c>
      <c r="FD28" s="259" t="n"/>
      <c r="FE28" s="259" t="n"/>
      <c r="FF28" s="259" t="n"/>
      <c r="FG28" s="259" t="n"/>
      <c r="FH28" s="259" t="n"/>
      <c r="FI28" s="259" t="n"/>
      <c r="FJ28" s="259" t="n"/>
      <c r="FK28" s="259" t="n"/>
      <c r="FL28" s="259" t="n"/>
      <c r="FM28" s="259" t="n"/>
      <c r="FN28" s="259" t="n"/>
      <c r="FO28" s="259" t="n"/>
      <c r="FP28" s="259" t="n"/>
      <c r="FQ28" s="259" t="n"/>
      <c r="FR28" s="259" t="n"/>
      <c r="FS28" s="259" t="n"/>
      <c r="FT28" s="259" t="n"/>
      <c r="FU28" s="259" t="n"/>
      <c r="FV28" s="259" t="n"/>
      <c r="FW28" s="259" t="n"/>
      <c r="FX28" s="259" t="n"/>
      <c r="FY28" s="259" t="n"/>
      <c r="FZ28" s="259" t="n"/>
      <c r="GA28" s="259" t="n"/>
      <c r="GB28" s="259" t="n"/>
      <c r="GC28" s="275" t="n">
        <v>28.86</v>
      </c>
      <c r="GD28" s="259" t="n"/>
      <c r="GE28" s="259" t="n"/>
      <c r="GF28" s="259" t="n"/>
      <c r="GG28" s="259" t="n"/>
      <c r="GH28" s="259" t="n"/>
      <c r="GI28" s="259" t="n"/>
      <c r="GJ28" s="259" t="n"/>
      <c r="GK28" s="259" t="n"/>
      <c r="GL28" s="259" t="n"/>
      <c r="GM28" s="259" t="n"/>
      <c r="GN28" s="259" t="n"/>
      <c r="GO28" s="275" t="n">
        <v>22.73</v>
      </c>
      <c r="GP28" s="259" t="n"/>
      <c r="GQ28" s="259" t="n"/>
      <c r="GR28" s="259" t="n"/>
      <c r="GS28" s="259" t="n"/>
      <c r="GT28" s="259" t="n"/>
      <c r="GU28" s="259" t="n"/>
      <c r="GV28" s="259" t="n"/>
      <c r="GW28" s="259" t="n"/>
      <c r="GX28" s="259" t="n"/>
      <c r="GY28" s="259" t="n"/>
      <c r="GZ28" s="261">
        <f>SUM(F28:GW28)</f>
        <v/>
      </c>
      <c r="HA28" s="262">
        <f>E28-GZ28</f>
        <v/>
      </c>
    </row>
    <row r="29" ht="18" customHeight="1">
      <c r="A29" s="137" t="n">
        <v>29</v>
      </c>
      <c r="B29" s="256" t="n">
        <v>44823</v>
      </c>
      <c r="C29" s="139" t="inlineStr">
        <is>
          <t>2-076-09775</t>
        </is>
      </c>
      <c r="D29" s="240" t="n">
        <v>44792</v>
      </c>
      <c r="E29" s="257" t="n">
        <v>4504.54</v>
      </c>
      <c r="F29" s="274" t="n"/>
      <c r="G29" s="274" t="n"/>
      <c r="H29" s="274" t="n"/>
      <c r="I29" s="274" t="n"/>
      <c r="J29" s="274" t="n"/>
      <c r="K29" s="259" t="n"/>
      <c r="L29" s="259" t="n"/>
      <c r="M29" s="274" t="n"/>
      <c r="N29" s="274" t="n"/>
      <c r="O29" s="275" t="n">
        <v>272.21</v>
      </c>
      <c r="P29" s="259" t="n"/>
      <c r="Q29" s="259" t="n"/>
      <c r="R29" s="259" t="n"/>
      <c r="S29" s="259" t="n"/>
      <c r="T29" s="259" t="n"/>
      <c r="U29" s="259" t="n"/>
      <c r="V29" s="259" t="n"/>
      <c r="W29" s="259" t="n"/>
      <c r="X29" s="259" t="n"/>
      <c r="Y29" s="259" t="n"/>
      <c r="Z29" s="259" t="n"/>
      <c r="AA29" s="259" t="n"/>
      <c r="AB29" s="259" t="n"/>
      <c r="AC29" s="259" t="n"/>
      <c r="AD29" s="259" t="n"/>
      <c r="AE29" s="259" t="n"/>
      <c r="AF29" s="275" t="n">
        <v>115.87</v>
      </c>
      <c r="AG29" s="259" t="n"/>
      <c r="AH29" s="259" t="n"/>
      <c r="AI29" s="259" t="n"/>
      <c r="AJ29" s="275" t="n">
        <v>481.9</v>
      </c>
      <c r="AK29" s="259" t="n"/>
      <c r="AL29" s="259" t="n"/>
      <c r="AM29" s="259" t="n"/>
      <c r="AN29" s="259" t="n"/>
      <c r="AO29" s="259" t="n"/>
      <c r="AP29" s="259" t="n"/>
      <c r="AQ29" s="259" t="n"/>
      <c r="AR29" s="259" t="n"/>
      <c r="AS29" s="259" t="n"/>
      <c r="AT29" s="275" t="n">
        <v>272.95</v>
      </c>
      <c r="AU29" s="259" t="n"/>
      <c r="AV29" s="259" t="n"/>
      <c r="AW29" s="259" t="n"/>
      <c r="AX29" s="259" t="n"/>
      <c r="AY29" s="275" t="n">
        <v>103.78</v>
      </c>
      <c r="AZ29" s="259" t="n"/>
      <c r="BA29" s="259" t="n"/>
      <c r="BB29" s="259" t="n"/>
      <c r="BC29" s="259" t="n"/>
      <c r="BD29" s="259" t="n"/>
      <c r="BE29" s="275" t="n">
        <v>144.17</v>
      </c>
      <c r="BF29" s="259" t="n"/>
      <c r="BG29" s="259" t="n"/>
      <c r="BH29" s="259" t="n"/>
      <c r="BI29" s="259" t="n"/>
      <c r="BJ29" s="259" t="n"/>
      <c r="BK29" s="259" t="n"/>
      <c r="BL29" s="275" t="n">
        <v>115.87</v>
      </c>
      <c r="BM29" s="275" t="n">
        <v>539.71</v>
      </c>
      <c r="BN29" s="259" t="n"/>
      <c r="BO29" s="259" t="n"/>
      <c r="BP29" s="259" t="n"/>
      <c r="BQ29" s="259" t="n"/>
      <c r="BR29" s="259" t="n"/>
      <c r="BS29" s="259" t="n"/>
      <c r="BT29" s="259" t="n"/>
      <c r="BU29" s="259" t="n"/>
      <c r="BV29" s="259" t="n"/>
      <c r="BW29" s="259" t="n"/>
      <c r="BX29" s="259" t="n"/>
      <c r="BY29" s="259" t="n"/>
      <c r="BZ29" s="259" t="n"/>
      <c r="CA29" s="259" t="n"/>
      <c r="CB29" s="259" t="n"/>
      <c r="CC29" s="259" t="n"/>
      <c r="CD29" s="259" t="n"/>
      <c r="CE29" s="275" t="n">
        <v>190.46</v>
      </c>
      <c r="CF29" s="259" t="n"/>
      <c r="CG29" s="275" t="n">
        <v>115.87</v>
      </c>
      <c r="CH29" s="259" t="n"/>
      <c r="CI29" s="275" t="n">
        <v>317.14</v>
      </c>
      <c r="CJ29" s="259" t="n"/>
      <c r="CK29" s="259" t="n"/>
      <c r="CL29" s="259" t="n"/>
      <c r="CM29" s="259" t="n"/>
      <c r="CN29" s="259" t="n"/>
      <c r="CO29" s="259" t="n"/>
      <c r="CP29" s="259" t="n"/>
      <c r="CQ29" s="259" t="n"/>
      <c r="CR29" s="275" t="n">
        <v>84.66</v>
      </c>
      <c r="CS29" s="259" t="n"/>
      <c r="CT29" s="259" t="n"/>
      <c r="CU29" s="259" t="n"/>
      <c r="CV29" s="259" t="n"/>
      <c r="CW29" s="259" t="n"/>
      <c r="CX29" s="259" t="n"/>
      <c r="CY29" s="275" t="n">
        <v>109.48</v>
      </c>
      <c r="CZ29" s="259" t="n"/>
      <c r="DA29" s="259" t="n"/>
      <c r="DB29" s="259" t="n"/>
      <c r="DC29" s="259" t="n"/>
      <c r="DD29" s="259" t="n"/>
      <c r="DE29" s="259" t="n"/>
      <c r="DF29" s="259" t="n"/>
      <c r="DG29" s="259" t="n"/>
      <c r="DH29" s="259" t="n"/>
      <c r="DI29" s="259" t="n"/>
      <c r="DJ29" s="259" t="n"/>
      <c r="DK29" s="259" t="n"/>
      <c r="DL29" s="259" t="n"/>
      <c r="DM29" s="259" t="n"/>
      <c r="DN29" s="259" t="n"/>
      <c r="DO29" s="259" t="n"/>
      <c r="DP29" s="275" t="n">
        <v>481.85</v>
      </c>
      <c r="DQ29" s="259" t="n"/>
      <c r="DR29" s="259" t="n"/>
      <c r="DS29" s="259" t="n"/>
      <c r="DT29" s="259" t="n"/>
      <c r="DU29" s="259" t="n"/>
      <c r="DV29" s="259" t="n"/>
      <c r="DW29" s="259" t="n"/>
      <c r="DX29" s="259" t="n"/>
      <c r="DY29" s="259" t="n"/>
      <c r="DZ29" s="259" t="n"/>
      <c r="EA29" s="259" t="n"/>
      <c r="EB29" s="259" t="n"/>
      <c r="EC29" s="275" t="n">
        <v>190.46</v>
      </c>
      <c r="ED29" s="259" t="n"/>
      <c r="EE29" s="259" t="n"/>
      <c r="EF29" s="259" t="n"/>
      <c r="EG29" s="259" t="n"/>
      <c r="EH29" s="259" t="n"/>
      <c r="EI29" s="259" t="n"/>
      <c r="EJ29" s="259" t="n"/>
      <c r="EK29" s="259" t="n"/>
      <c r="EL29" s="259" t="n"/>
      <c r="EM29" s="259" t="n"/>
      <c r="EN29" s="259" t="n"/>
      <c r="EO29" s="259" t="n"/>
      <c r="EP29" s="259" t="n"/>
      <c r="EQ29" s="259" t="n"/>
      <c r="ER29" s="259" t="n"/>
      <c r="ES29" s="259" t="n"/>
      <c r="ET29" s="259" t="n"/>
      <c r="EU29" s="259" t="n"/>
      <c r="EV29" s="259" t="n"/>
      <c r="EW29" s="259" t="n"/>
      <c r="EX29" s="259" t="n"/>
      <c r="EY29" s="259" t="n"/>
      <c r="EZ29" s="259" t="n"/>
      <c r="FA29" s="259" t="n"/>
      <c r="FB29" s="259" t="n"/>
      <c r="FC29" s="259" t="n"/>
      <c r="FD29" s="259" t="n"/>
      <c r="FE29" s="259" t="n"/>
      <c r="FF29" s="259" t="n"/>
      <c r="FG29" s="259" t="n"/>
      <c r="FH29" s="259" t="n"/>
      <c r="FI29" s="259" t="n"/>
      <c r="FJ29" s="259" t="n"/>
      <c r="FK29" s="259" t="n"/>
      <c r="FL29" s="259" t="n"/>
      <c r="FM29" s="259" t="n"/>
      <c r="FN29" s="259" t="n"/>
      <c r="FO29" s="259" t="n"/>
      <c r="FP29" s="259" t="n"/>
      <c r="FQ29" s="259" t="n"/>
      <c r="FR29" s="259" t="n"/>
      <c r="FS29" s="259" t="n"/>
      <c r="FT29" s="259" t="n"/>
      <c r="FU29" s="275" t="n">
        <v>192.6</v>
      </c>
      <c r="FV29" s="259" t="n"/>
      <c r="FW29" s="259" t="n"/>
      <c r="FX29" s="259" t="n"/>
      <c r="FY29" s="259" t="n"/>
      <c r="FZ29" s="259" t="n"/>
      <c r="GA29" s="259" t="n"/>
      <c r="GB29" s="259" t="n"/>
      <c r="GC29" s="259" t="n"/>
      <c r="GD29" s="259" t="n"/>
      <c r="GE29" s="259" t="n"/>
      <c r="GF29" s="259" t="n"/>
      <c r="GG29" s="259" t="n"/>
      <c r="GH29" s="259" t="n"/>
      <c r="GI29" s="259" t="n"/>
      <c r="GJ29" s="259" t="n"/>
      <c r="GK29" s="259" t="n"/>
      <c r="GL29" s="259" t="n"/>
      <c r="GM29" s="259" t="n"/>
      <c r="GN29" s="259" t="n"/>
      <c r="GO29" s="275" t="n">
        <v>775.5599999999999</v>
      </c>
      <c r="GP29" s="259" t="n"/>
      <c r="GQ29" s="259" t="n"/>
      <c r="GR29" s="259" t="n"/>
      <c r="GS29" s="259" t="n"/>
      <c r="GT29" s="259" t="n"/>
      <c r="GU29" s="259" t="n"/>
      <c r="GV29" s="259" t="n"/>
      <c r="GW29" s="259" t="n"/>
      <c r="GX29" s="259" t="n"/>
      <c r="GY29" s="259" t="n"/>
      <c r="GZ29" s="261">
        <f>SUM(F29:GW29)</f>
        <v/>
      </c>
      <c r="HA29" s="262">
        <f>E29-GZ29</f>
        <v/>
      </c>
    </row>
    <row r="30" ht="18" customHeight="1">
      <c r="A30" s="137" t="n">
        <v>30</v>
      </c>
      <c r="B30" s="256" t="n">
        <v>44823</v>
      </c>
      <c r="C30" s="139" t="inlineStr">
        <is>
          <t>7-864-58128</t>
        </is>
      </c>
      <c r="D30" s="239" t="n">
        <v>44798</v>
      </c>
      <c r="E30" s="257" t="n">
        <v>2620.85</v>
      </c>
      <c r="F30" s="274" t="n"/>
      <c r="G30" s="274" t="n"/>
      <c r="H30" s="274" t="n"/>
      <c r="I30" s="274" t="n"/>
      <c r="J30" s="274" t="n"/>
      <c r="K30" s="259" t="n"/>
      <c r="L30" s="259" t="n"/>
      <c r="M30" s="274" t="n"/>
      <c r="N30" s="274" t="n"/>
      <c r="O30" s="259" t="n"/>
      <c r="P30" s="259" t="n"/>
      <c r="Q30" s="259" t="n"/>
      <c r="R30" s="259" t="n"/>
      <c r="S30" s="259" t="n"/>
      <c r="T30" s="259" t="n"/>
      <c r="U30" s="259" t="n"/>
      <c r="V30" s="259" t="n"/>
      <c r="W30" s="259" t="n"/>
      <c r="X30" s="259" t="n"/>
      <c r="Y30" s="275" t="n">
        <v>81.79000000000001</v>
      </c>
      <c r="Z30" s="259" t="n"/>
      <c r="AA30" s="259" t="n"/>
      <c r="AB30" s="259" t="n"/>
      <c r="AC30" s="259" t="n"/>
      <c r="AD30" s="259" t="n"/>
      <c r="AE30" s="259" t="n"/>
      <c r="AF30" s="259" t="n"/>
      <c r="AG30" s="259" t="n"/>
      <c r="AH30" s="259" t="n"/>
      <c r="AI30" s="259" t="n"/>
      <c r="AJ30" s="259" t="n"/>
      <c r="AK30" s="259" t="n"/>
      <c r="AL30" s="259" t="n"/>
      <c r="AM30" s="259" t="n"/>
      <c r="AN30" s="259" t="n"/>
      <c r="AO30" s="259" t="n"/>
      <c r="AP30" s="275" t="n">
        <v>36.34</v>
      </c>
      <c r="AQ30" s="259" t="n"/>
      <c r="AR30" s="259" t="n"/>
      <c r="AS30" s="259" t="n"/>
      <c r="AT30" s="259" t="n"/>
      <c r="AU30" s="259" t="n"/>
      <c r="AV30" s="259" t="n"/>
      <c r="AW30" s="259" t="n"/>
      <c r="AX30" s="275" t="n">
        <v>13.6</v>
      </c>
      <c r="AY30" s="275" t="n">
        <v>34.38</v>
      </c>
      <c r="AZ30" s="259" t="n"/>
      <c r="BA30" s="259" t="n"/>
      <c r="BB30" s="259" t="n"/>
      <c r="BC30" s="259" t="n"/>
      <c r="BD30" s="259" t="n"/>
      <c r="BE30" s="259" t="n"/>
      <c r="BF30" s="259" t="n"/>
      <c r="BG30" s="259" t="n"/>
      <c r="BH30" s="275" t="n">
        <v>17.87</v>
      </c>
      <c r="BI30" s="259" t="n"/>
      <c r="BJ30" s="259" t="n"/>
      <c r="BK30" s="259" t="n"/>
      <c r="BL30" s="275" t="n">
        <v>164.54</v>
      </c>
      <c r="BM30" s="275" t="n">
        <v>11.19</v>
      </c>
      <c r="BN30" s="259" t="n"/>
      <c r="BO30" s="275" t="n">
        <v>5.84</v>
      </c>
      <c r="BP30" s="259" t="n"/>
      <c r="BQ30" s="259" t="n"/>
      <c r="BR30" s="259" t="n"/>
      <c r="BS30" s="259" t="n"/>
      <c r="BT30" s="259" t="n"/>
      <c r="BU30" s="259" t="n"/>
      <c r="BV30" s="259" t="n"/>
      <c r="BW30" s="259" t="n"/>
      <c r="BX30" s="259" t="n"/>
      <c r="BY30" s="259" t="n"/>
      <c r="BZ30" s="259" t="n"/>
      <c r="CA30" s="275" t="n">
        <v>104.01</v>
      </c>
      <c r="CB30" s="259" t="n"/>
      <c r="CC30" s="259" t="n"/>
      <c r="CD30" s="259" t="n"/>
      <c r="CE30" s="259" t="n"/>
      <c r="CF30" s="259" t="n"/>
      <c r="CG30" s="275" t="n">
        <v>14.04</v>
      </c>
      <c r="CH30" s="259" t="n"/>
      <c r="CI30" s="275" t="n">
        <v>69.08</v>
      </c>
      <c r="CJ30" s="259" t="n"/>
      <c r="CK30" s="275" t="n">
        <v>45.97</v>
      </c>
      <c r="CL30" s="259" t="n"/>
      <c r="CM30" s="259" t="n"/>
      <c r="CN30" s="259" t="n"/>
      <c r="CO30" s="275" t="n">
        <v>11.65</v>
      </c>
      <c r="CP30" s="259" t="n"/>
      <c r="CQ30" s="259" t="n"/>
      <c r="CR30" s="259" t="n"/>
      <c r="CS30" s="259" t="n"/>
      <c r="CT30" s="259" t="n"/>
      <c r="CU30" s="259" t="n"/>
      <c r="CV30" s="275" t="n">
        <v>75.52</v>
      </c>
      <c r="CW30" s="259" t="n"/>
      <c r="CX30" s="275" t="n">
        <v>94.40000000000001</v>
      </c>
      <c r="CY30" s="275" t="n">
        <v>35.03</v>
      </c>
      <c r="CZ30" s="259" t="n"/>
      <c r="DA30" s="259" t="n"/>
      <c r="DB30" s="259" t="n"/>
      <c r="DC30" s="259" t="n"/>
      <c r="DD30" s="259" t="n"/>
      <c r="DE30" s="259" t="n"/>
      <c r="DF30" s="259" t="n"/>
      <c r="DG30" s="275" t="n">
        <v>13.6</v>
      </c>
      <c r="DH30" s="259" t="n"/>
      <c r="DI30" s="259" t="n"/>
      <c r="DJ30" s="259" t="n"/>
      <c r="DK30" s="259" t="n"/>
      <c r="DL30" s="259" t="n"/>
      <c r="DM30" s="275" t="n">
        <v>29.6</v>
      </c>
      <c r="DN30" s="259" t="n"/>
      <c r="DO30" s="259" t="n"/>
      <c r="DP30" s="275" t="n">
        <v>130.14</v>
      </c>
      <c r="DQ30" s="275" t="n">
        <v>5.84</v>
      </c>
      <c r="DR30" s="259" t="n"/>
      <c r="DS30" s="259" t="n"/>
      <c r="DT30" s="259" t="n"/>
      <c r="DU30" s="259" t="n"/>
      <c r="DV30" s="259" t="n"/>
      <c r="DW30" s="275" t="n">
        <v>10.35</v>
      </c>
      <c r="DX30" s="259" t="n"/>
      <c r="DY30" s="259" t="n"/>
      <c r="DZ30" s="259" t="n"/>
      <c r="EA30" s="275" t="n">
        <v>29.01</v>
      </c>
      <c r="EB30" s="259" t="n"/>
      <c r="EC30" s="259" t="n"/>
      <c r="ED30" s="259" t="n"/>
      <c r="EE30" s="259" t="n"/>
      <c r="EF30" s="259" t="n"/>
      <c r="EG30" s="259" t="n"/>
      <c r="EH30" s="275" t="n">
        <v>5.84</v>
      </c>
      <c r="EI30" s="275" t="n">
        <v>79.05</v>
      </c>
      <c r="EJ30" s="275" t="n">
        <v>7.94</v>
      </c>
      <c r="EK30" s="275" t="n">
        <v>5.84</v>
      </c>
      <c r="EL30" s="259" t="n"/>
      <c r="EM30" s="275" t="n">
        <v>19.88</v>
      </c>
      <c r="EN30" s="259" t="n"/>
      <c r="EO30" s="259" t="n"/>
      <c r="EP30" s="259" t="n"/>
      <c r="EQ30" s="259" t="n"/>
      <c r="ER30" s="259" t="n"/>
      <c r="ES30" s="259" t="n"/>
      <c r="ET30" s="259" t="n"/>
      <c r="EU30" s="259" t="n"/>
      <c r="EV30" s="259" t="n"/>
      <c r="EW30" s="275" t="n">
        <v>117.74</v>
      </c>
      <c r="EX30" s="259" t="n"/>
      <c r="EY30" s="259" t="n"/>
      <c r="EZ30" s="259" t="n"/>
      <c r="FA30" s="259" t="n"/>
      <c r="FB30" s="259" t="n"/>
      <c r="FC30" s="275" t="n">
        <v>30.63</v>
      </c>
      <c r="FD30" s="259" t="n"/>
      <c r="FE30" s="259" t="n"/>
      <c r="FF30" s="259" t="n"/>
      <c r="FG30" s="259" t="n"/>
      <c r="FH30" s="259" t="n"/>
      <c r="FI30" s="259" t="n"/>
      <c r="FJ30" s="259" t="n"/>
      <c r="FK30" s="259" t="n"/>
      <c r="FL30" s="259" t="n"/>
      <c r="FM30" s="259" t="n"/>
      <c r="FN30" s="259" t="n"/>
      <c r="FO30" s="259" t="n"/>
      <c r="FP30" s="259" t="n"/>
      <c r="FQ30" s="259" t="n"/>
      <c r="FR30" s="259" t="n"/>
      <c r="FS30" s="259" t="n"/>
      <c r="FT30" s="275" t="n">
        <v>6.06</v>
      </c>
      <c r="FU30" s="259" t="n"/>
      <c r="FV30" s="275" t="n">
        <v>11.19</v>
      </c>
      <c r="FW30" s="259" t="n"/>
      <c r="FX30" s="259" t="n"/>
      <c r="FY30" s="259" t="n"/>
      <c r="FZ30" s="259" t="n"/>
      <c r="GA30" s="275" t="n">
        <v>11.19</v>
      </c>
      <c r="GB30" s="259" t="n"/>
      <c r="GC30" s="275" t="n">
        <v>5.46</v>
      </c>
      <c r="GD30" s="259" t="n"/>
      <c r="GE30" s="259" t="n"/>
      <c r="GF30" s="275" t="n">
        <v>36.88</v>
      </c>
      <c r="GG30" s="275" t="n">
        <v>9.85</v>
      </c>
      <c r="GH30" s="275" t="n">
        <v>305.25</v>
      </c>
      <c r="GI30" s="259" t="n"/>
      <c r="GJ30" s="259" t="n"/>
      <c r="GK30" s="259" t="n"/>
      <c r="GL30" s="259" t="n"/>
      <c r="GM30" s="275" t="n">
        <v>38.04</v>
      </c>
      <c r="GN30" s="259" t="n"/>
      <c r="GO30" s="259" t="n"/>
      <c r="GP30" s="275" t="n">
        <v>82.22</v>
      </c>
      <c r="GQ30" s="275" t="n">
        <v>9.85</v>
      </c>
      <c r="GR30" s="259" t="n"/>
      <c r="GS30" s="259" t="n"/>
      <c r="GT30" s="259" t="n"/>
      <c r="GU30" s="259" t="n"/>
      <c r="GV30" s="259" t="n"/>
      <c r="GW30" s="259" t="n"/>
      <c r="GX30" s="275" t="n">
        <v>774.85</v>
      </c>
      <c r="GY30" s="275" t="n">
        <v>29.3</v>
      </c>
      <c r="GZ30" s="261">
        <f>SUM(F30:GY30)</f>
        <v/>
      </c>
      <c r="HA30" s="262">
        <f>E30-GZ30</f>
        <v/>
      </c>
    </row>
    <row r="31" ht="18" customHeight="1">
      <c r="A31" s="137" t="n">
        <v>31</v>
      </c>
      <c r="B31" s="256" t="n">
        <v>44823</v>
      </c>
      <c r="C31" s="139" t="inlineStr">
        <is>
          <t>2-078-32987</t>
        </is>
      </c>
      <c r="D31" s="240" t="n">
        <v>44799</v>
      </c>
      <c r="E31" s="257" t="n">
        <v>9144.26</v>
      </c>
      <c r="F31" s="274" t="n"/>
      <c r="G31" s="274" t="n"/>
      <c r="H31" s="274" t="n"/>
      <c r="I31" s="274" t="n"/>
      <c r="J31" s="276" t="n">
        <v>506.23</v>
      </c>
      <c r="K31" s="259" t="n"/>
      <c r="L31" s="259" t="n"/>
      <c r="M31" s="274" t="n"/>
      <c r="N31" s="276" t="n">
        <v>114.34</v>
      </c>
      <c r="O31" s="259" t="n"/>
      <c r="P31" s="259" t="n"/>
      <c r="Q31" s="259" t="n"/>
      <c r="R31" s="259" t="n"/>
      <c r="S31" s="259" t="n"/>
      <c r="T31" s="275" t="n">
        <v>187.94</v>
      </c>
      <c r="U31" s="259" t="n"/>
      <c r="V31" s="259" t="n"/>
      <c r="W31" s="259" t="n"/>
      <c r="X31" s="259" t="n"/>
      <c r="Y31" s="275" t="n">
        <v>201.14</v>
      </c>
      <c r="Z31" s="259" t="n"/>
      <c r="AA31" s="259" t="n"/>
      <c r="AB31" s="275" t="n">
        <v>289.29</v>
      </c>
      <c r="AC31" s="259" t="n"/>
      <c r="AD31" s="259" t="n"/>
      <c r="AE31" s="259" t="n"/>
      <c r="AF31" s="259" t="n"/>
      <c r="AG31" s="259" t="n"/>
      <c r="AH31" s="259" t="n"/>
      <c r="AI31" s="259" t="n"/>
      <c r="AJ31" s="259" t="n"/>
      <c r="AK31" s="275" t="n">
        <v>161.55</v>
      </c>
      <c r="AL31" s="259" t="n"/>
      <c r="AM31" s="275" t="n">
        <v>102.47</v>
      </c>
      <c r="AN31" s="259" t="n"/>
      <c r="AO31" s="259" t="n"/>
      <c r="AP31" s="275" t="n">
        <v>270.95</v>
      </c>
      <c r="AQ31" s="259" t="n"/>
      <c r="AR31" s="259" t="n"/>
      <c r="AS31" s="259" t="n"/>
      <c r="AT31" s="259" t="n"/>
      <c r="AU31" s="259" t="n"/>
      <c r="AV31" s="259" t="n"/>
      <c r="AW31" s="259" t="n"/>
      <c r="AX31" s="259" t="n"/>
      <c r="AY31" s="259" t="n"/>
      <c r="AZ31" s="259" t="n"/>
      <c r="BA31" s="259" t="n"/>
      <c r="BB31" s="259" t="n"/>
      <c r="BC31" s="259" t="n"/>
      <c r="BD31" s="259" t="n"/>
      <c r="BE31" s="259" t="n"/>
      <c r="BF31" s="259" t="n"/>
      <c r="BG31" s="259" t="n"/>
      <c r="BH31" s="259" t="n"/>
      <c r="BI31" s="259" t="n"/>
      <c r="BJ31" s="275" t="n">
        <v>102.45</v>
      </c>
      <c r="BK31" s="259" t="n"/>
      <c r="BL31" s="259" t="n"/>
      <c r="BM31" s="275" t="n">
        <v>114.34</v>
      </c>
      <c r="BN31" s="259" t="n"/>
      <c r="BO31" s="275" t="n">
        <v>173.49</v>
      </c>
      <c r="BP31" s="259" t="n"/>
      <c r="BQ31" s="259" t="n"/>
      <c r="BR31" s="259" t="n"/>
      <c r="BS31" s="259" t="n"/>
      <c r="BT31" s="275" t="n">
        <v>211.49</v>
      </c>
      <c r="BU31" s="275" t="n">
        <v>114.34</v>
      </c>
      <c r="BV31" s="259" t="n"/>
      <c r="BW31" s="259" t="n"/>
      <c r="BX31" s="259" t="n"/>
      <c r="BY31" s="259" t="n"/>
      <c r="BZ31" s="259" t="n"/>
      <c r="CA31" s="275" t="n">
        <v>190.37</v>
      </c>
      <c r="CB31" s="259" t="n"/>
      <c r="CC31" s="259" t="n"/>
      <c r="CD31" s="259" t="n"/>
      <c r="CE31" s="259" t="n"/>
      <c r="CF31" s="259" t="n"/>
      <c r="CG31" s="275" t="n">
        <v>109.61</v>
      </c>
      <c r="CH31" s="259" t="n"/>
      <c r="CI31" s="275" t="n">
        <v>502.11</v>
      </c>
      <c r="CJ31" s="259" t="n"/>
      <c r="CK31" s="275" t="n">
        <v>644.26</v>
      </c>
      <c r="CL31" s="259" t="n"/>
      <c r="CM31" s="259" t="n"/>
      <c r="CN31" s="275" t="n">
        <v>230.96</v>
      </c>
      <c r="CO31" s="259" t="n"/>
      <c r="CP31" s="259" t="n"/>
      <c r="CQ31" s="259" t="n"/>
      <c r="CR31" s="259" t="n"/>
      <c r="CS31" s="259" t="n"/>
      <c r="CT31" s="259" t="n"/>
      <c r="CU31" s="259" t="n"/>
      <c r="CV31" s="275" t="n">
        <v>145.88</v>
      </c>
      <c r="CW31" s="259" t="n"/>
      <c r="CX31" s="259" t="n"/>
      <c r="CY31" s="259" t="n"/>
      <c r="CZ31" s="259" t="n"/>
      <c r="DA31" s="259" t="n"/>
      <c r="DB31" s="259" t="n"/>
      <c r="DC31" s="259" t="n"/>
      <c r="DD31" s="259" t="n"/>
      <c r="DE31" s="259" t="n"/>
      <c r="DF31" s="259" t="n"/>
      <c r="DG31" s="259" t="n"/>
      <c r="DH31" s="259" t="n"/>
      <c r="DI31" s="259" t="n"/>
      <c r="DJ31" s="275" t="n">
        <v>276.77</v>
      </c>
      <c r="DK31" s="259" t="n"/>
      <c r="DL31" s="259" t="n"/>
      <c r="DM31" s="259" t="n"/>
      <c r="DN31" s="259" t="n"/>
      <c r="DO31" s="259" t="n"/>
      <c r="DP31" s="275" t="n">
        <v>461.6</v>
      </c>
      <c r="DQ31" s="259" t="n"/>
      <c r="DR31" s="259" t="n"/>
      <c r="DS31" s="259" t="n"/>
      <c r="DT31" s="259" t="n"/>
      <c r="DU31" s="259" t="n"/>
      <c r="DV31" s="259" t="n"/>
      <c r="DW31" s="275" t="n">
        <v>403.29</v>
      </c>
      <c r="DX31" s="259" t="n"/>
      <c r="DY31" s="259" t="n"/>
      <c r="DZ31" s="259" t="n"/>
      <c r="EA31" s="259" t="n"/>
      <c r="EB31" s="259" t="n"/>
      <c r="EC31" s="275" t="n">
        <v>124.4</v>
      </c>
      <c r="ED31" s="259" t="n"/>
      <c r="EE31" s="259" t="n"/>
      <c r="EF31" s="259" t="n"/>
      <c r="EG31" s="259" t="n"/>
      <c r="EH31" s="259" t="n"/>
      <c r="EI31" s="259" t="n"/>
      <c r="EJ31" s="259" t="n"/>
      <c r="EK31" s="259" t="n"/>
      <c r="EL31" s="259" t="n"/>
      <c r="EM31" s="259" t="n"/>
      <c r="EN31" s="259" t="n"/>
      <c r="EO31" s="259" t="n"/>
      <c r="EP31" s="259" t="n"/>
      <c r="EQ31" s="259" t="n"/>
      <c r="ER31" s="259" t="n"/>
      <c r="ES31" s="259" t="n"/>
      <c r="ET31" s="259" t="n"/>
      <c r="EU31" s="259" t="n"/>
      <c r="EV31" s="259" t="n"/>
      <c r="EW31" s="259" t="n"/>
      <c r="EX31" s="259" t="n"/>
      <c r="EY31" s="259" t="n"/>
      <c r="EZ31" s="259" t="n"/>
      <c r="FA31" s="259" t="n"/>
      <c r="FB31" s="259" t="n"/>
      <c r="FC31" s="275" t="n">
        <v>440.48</v>
      </c>
      <c r="FD31" s="259" t="n"/>
      <c r="FE31" s="259" t="n"/>
      <c r="FF31" s="275" t="n">
        <v>194.37</v>
      </c>
      <c r="FG31" s="259" t="n"/>
      <c r="FH31" s="259" t="n"/>
      <c r="FI31" s="259" t="n"/>
      <c r="FJ31" s="259" t="n"/>
      <c r="FK31" s="259" t="n"/>
      <c r="FL31" s="259" t="n"/>
      <c r="FM31" s="259" t="n"/>
      <c r="FN31" s="259" t="n"/>
      <c r="FO31" s="259" t="n"/>
      <c r="FP31" s="259" t="n"/>
      <c r="FQ31" s="259" t="n"/>
      <c r="FR31" s="259" t="n"/>
      <c r="FS31" s="259" t="n"/>
      <c r="FT31" s="259" t="n"/>
      <c r="FU31" s="259" t="n"/>
      <c r="FV31" s="259" t="n"/>
      <c r="FW31" s="259" t="n"/>
      <c r="FX31" s="275" t="n">
        <v>190.06</v>
      </c>
      <c r="FY31" s="259" t="n"/>
      <c r="FZ31" s="259" t="n"/>
      <c r="GA31" s="259" t="n"/>
      <c r="GB31" s="259" t="n"/>
      <c r="GC31" s="275" t="n">
        <v>1948.98</v>
      </c>
      <c r="GD31" s="259" t="n"/>
      <c r="GE31" s="259" t="n"/>
      <c r="GF31" s="259" t="n"/>
      <c r="GG31" s="259" t="n"/>
      <c r="GH31" s="275" t="n">
        <v>127</v>
      </c>
      <c r="GI31" s="259" t="n"/>
      <c r="GJ31" s="259" t="n"/>
      <c r="GK31" s="259" t="n"/>
      <c r="GL31" s="259" t="n"/>
      <c r="GM31" s="259" t="n"/>
      <c r="GN31" s="259" t="n"/>
      <c r="GO31" s="275" t="n">
        <v>604.1</v>
      </c>
      <c r="GP31" s="259" t="n"/>
      <c r="GQ31" s="259" t="n"/>
      <c r="GR31" s="259" t="n"/>
      <c r="GS31" s="259" t="n"/>
      <c r="GT31" s="259" t="n"/>
      <c r="GU31" s="259" t="n"/>
      <c r="GV31" s="259" t="n"/>
      <c r="GW31" s="259" t="n"/>
      <c r="GX31" s="259" t="n"/>
      <c r="GY31" s="259" t="n"/>
      <c r="GZ31" s="261">
        <f>SUM(F31:GY31)</f>
        <v/>
      </c>
      <c r="HA31" s="262">
        <f>E31-GZ31</f>
        <v/>
      </c>
    </row>
    <row r="32" ht="18" customHeight="1">
      <c r="A32" s="137" t="n">
        <v>32</v>
      </c>
      <c r="B32" s="256" t="n">
        <v>44823</v>
      </c>
      <c r="C32" s="139" t="inlineStr">
        <is>
          <t>7-871-16517</t>
        </is>
      </c>
      <c r="D32" s="239" t="n">
        <v>44805</v>
      </c>
      <c r="E32" s="257" t="n">
        <v>2104.43</v>
      </c>
      <c r="F32" s="274" t="n"/>
      <c r="G32" s="276" t="n">
        <v>44.04</v>
      </c>
      <c r="H32" s="274" t="n"/>
      <c r="I32" s="274" t="n"/>
      <c r="J32" s="274" t="n"/>
      <c r="K32" s="259" t="n"/>
      <c r="L32" s="259" t="n"/>
      <c r="M32" s="274" t="n"/>
      <c r="N32" s="274" t="n"/>
      <c r="O32" s="259" t="n"/>
      <c r="P32" s="259" t="n"/>
      <c r="Q32" s="259" t="n"/>
      <c r="R32" s="259" t="n"/>
      <c r="S32" s="259" t="n"/>
      <c r="T32" s="259" t="n"/>
      <c r="U32" s="259" t="n"/>
      <c r="V32" s="259" t="n"/>
      <c r="W32" s="259" t="n"/>
      <c r="X32" s="259" t="n"/>
      <c r="Y32" s="259" t="n"/>
      <c r="Z32" s="259" t="n"/>
      <c r="AA32" s="259" t="n"/>
      <c r="AB32" s="259" t="n"/>
      <c r="AC32" s="259" t="n"/>
      <c r="AD32" s="259" t="n"/>
      <c r="AE32" s="275" t="n">
        <v>56.86</v>
      </c>
      <c r="AF32" s="275" t="n">
        <v>21.04</v>
      </c>
      <c r="AG32" s="259" t="n"/>
      <c r="AH32" s="259" t="n"/>
      <c r="AI32" s="259" t="n"/>
      <c r="AJ32" s="259" t="n"/>
      <c r="AK32" s="259" t="n"/>
      <c r="AL32" s="259" t="n"/>
      <c r="AM32" s="259" t="n"/>
      <c r="AN32" s="259" t="n"/>
      <c r="AO32" s="259" t="n"/>
      <c r="AP32" s="259" t="n"/>
      <c r="AQ32" s="259" t="n"/>
      <c r="AR32" s="275" t="n">
        <v>37.06</v>
      </c>
      <c r="AS32" s="259" t="n"/>
      <c r="AT32" s="275" t="n">
        <v>33.4</v>
      </c>
      <c r="AU32" s="259" t="n"/>
      <c r="AV32" s="259" t="n"/>
      <c r="AW32" s="259" t="n"/>
      <c r="AX32" s="259" t="n"/>
      <c r="AY32" s="275" t="n">
        <v>22.54</v>
      </c>
      <c r="AZ32" s="259" t="n"/>
      <c r="BA32" s="259" t="n"/>
      <c r="BB32" s="259" t="n"/>
      <c r="BC32" s="259" t="n"/>
      <c r="BD32" s="259" t="n"/>
      <c r="BE32" s="259" t="n"/>
      <c r="BF32" s="259" t="n"/>
      <c r="BG32" s="259" t="n"/>
      <c r="BH32" s="259" t="n"/>
      <c r="BI32" s="259" t="n"/>
      <c r="BJ32" s="259" t="n"/>
      <c r="BK32" s="259" t="n"/>
      <c r="BL32" s="259" t="n"/>
      <c r="BM32" s="275" t="n">
        <v>39.79</v>
      </c>
      <c r="BN32" s="259" t="n"/>
      <c r="BO32" s="275" t="n">
        <v>184.59</v>
      </c>
      <c r="BP32" s="259" t="n"/>
      <c r="BQ32" s="259" t="n"/>
      <c r="BR32" s="259" t="n"/>
      <c r="BS32" s="259" t="n"/>
      <c r="BT32" s="259" t="n"/>
      <c r="BU32" s="259" t="n"/>
      <c r="BV32" s="259" t="n"/>
      <c r="BW32" s="259" t="n"/>
      <c r="BX32" s="259" t="n"/>
      <c r="BY32" s="275" t="n">
        <v>36.93</v>
      </c>
      <c r="BZ32" s="259" t="n"/>
      <c r="CA32" s="275" t="n">
        <v>23.89</v>
      </c>
      <c r="CB32" s="259" t="n"/>
      <c r="CC32" s="259" t="n"/>
      <c r="CD32" s="275" t="n">
        <v>169.31</v>
      </c>
      <c r="CE32" s="275" t="n">
        <v>50.83</v>
      </c>
      <c r="CF32" s="259" t="n"/>
      <c r="CG32" s="275" t="n">
        <v>43.09</v>
      </c>
      <c r="CH32" s="259" t="n"/>
      <c r="CI32" s="275" t="n">
        <v>40.44</v>
      </c>
      <c r="CJ32" s="259" t="n"/>
      <c r="CK32" s="275" t="n">
        <v>294.27</v>
      </c>
      <c r="CL32" s="259" t="n"/>
      <c r="CM32" s="259" t="n"/>
      <c r="CN32" s="259" t="n"/>
      <c r="CO32" s="259" t="n"/>
      <c r="CP32" s="259" t="n"/>
      <c r="CQ32" s="259" t="n"/>
      <c r="CR32" s="275" t="n">
        <v>24.9</v>
      </c>
      <c r="CS32" s="259" t="n"/>
      <c r="CT32" s="259" t="n"/>
      <c r="CU32" s="259" t="n"/>
      <c r="CV32" s="259" t="n"/>
      <c r="CW32" s="259" t="n"/>
      <c r="CX32" s="275" t="n">
        <v>15.28</v>
      </c>
      <c r="CY32" s="259" t="n"/>
      <c r="CZ32" s="259" t="n"/>
      <c r="DA32" s="259" t="n"/>
      <c r="DB32" s="259" t="n"/>
      <c r="DC32" s="259" t="n"/>
      <c r="DD32" s="259" t="n"/>
      <c r="DE32" s="259" t="n"/>
      <c r="DF32" s="275" t="n">
        <v>28.08</v>
      </c>
      <c r="DG32" s="275" t="n">
        <v>53.31</v>
      </c>
      <c r="DH32" s="259" t="n"/>
      <c r="DI32" s="259" t="n"/>
      <c r="DJ32" s="259" t="n"/>
      <c r="DK32" s="259" t="n"/>
      <c r="DL32" s="259" t="n"/>
      <c r="DM32" s="259" t="n"/>
      <c r="DN32" s="259" t="n"/>
      <c r="DO32" s="259" t="n"/>
      <c r="DP32" s="259" t="n"/>
      <c r="DQ32" s="259" t="n"/>
      <c r="DR32" s="259" t="n"/>
      <c r="DS32" s="259" t="n"/>
      <c r="DT32" s="259" t="n"/>
      <c r="DU32" s="259" t="n"/>
      <c r="DV32" s="259" t="n"/>
      <c r="DW32" s="275" t="n">
        <v>60.66</v>
      </c>
      <c r="DX32" s="259" t="n"/>
      <c r="DY32" s="259" t="n"/>
      <c r="DZ32" s="259" t="n"/>
      <c r="EA32" s="275" t="n">
        <v>14.04</v>
      </c>
      <c r="EB32" s="259" t="n"/>
      <c r="EC32" s="275" t="n">
        <v>29.6</v>
      </c>
      <c r="ED32" s="259" t="n"/>
      <c r="EE32" s="259" t="n"/>
      <c r="EF32" s="259" t="n"/>
      <c r="EG32" s="259" t="n"/>
      <c r="EH32" s="259" t="n"/>
      <c r="EI32" s="259" t="n"/>
      <c r="EJ32" s="259" t="n"/>
      <c r="EK32" s="259" t="n"/>
      <c r="EL32" s="259" t="n"/>
      <c r="EM32" s="275" t="n">
        <v>5.87</v>
      </c>
      <c r="EN32" s="259" t="n"/>
      <c r="EO32" s="259" t="n"/>
      <c r="EP32" s="259" t="n"/>
      <c r="EQ32" s="259" t="n"/>
      <c r="ER32" s="259" t="n"/>
      <c r="ES32" s="259" t="n"/>
      <c r="ET32" s="259" t="n"/>
      <c r="EU32" s="259" t="n"/>
      <c r="EV32" s="259" t="n"/>
      <c r="EW32" s="275" t="n">
        <v>15.28</v>
      </c>
      <c r="EX32" s="259" t="n"/>
      <c r="EY32" s="259" t="n"/>
      <c r="EZ32" s="259" t="n"/>
      <c r="FA32" s="259" t="n"/>
      <c r="FB32" s="259" t="n"/>
      <c r="FC32" s="259" t="n"/>
      <c r="FD32" s="259" t="n"/>
      <c r="FE32" s="259" t="n"/>
      <c r="FF32" s="259" t="n"/>
      <c r="FG32" s="259" t="n"/>
      <c r="FH32" s="275" t="n">
        <v>29.9</v>
      </c>
      <c r="FI32" s="259" t="n"/>
      <c r="FJ32" s="259" t="n"/>
      <c r="FK32" s="259" t="n"/>
      <c r="FL32" s="259" t="n"/>
      <c r="FM32" s="275" t="n">
        <v>5.46</v>
      </c>
      <c r="FN32" s="259" t="n"/>
      <c r="FO32" s="259" t="n"/>
      <c r="FP32" s="259" t="n"/>
      <c r="FQ32" s="259" t="n"/>
      <c r="FR32" s="259" t="n"/>
      <c r="FS32" s="259" t="n"/>
      <c r="FT32" s="259" t="n"/>
      <c r="FU32" s="259" t="n"/>
      <c r="FV32" s="259" t="n"/>
      <c r="FW32" s="275" t="n">
        <v>486.12</v>
      </c>
      <c r="FX32" s="259" t="n"/>
      <c r="FY32" s="259" t="n"/>
      <c r="FZ32" s="259" t="n"/>
      <c r="GA32" s="259" t="n"/>
      <c r="GB32" s="259" t="n"/>
      <c r="GC32" s="259" t="n"/>
      <c r="GD32" s="259" t="n"/>
      <c r="GE32" s="259" t="n"/>
      <c r="GF32" s="275" t="n">
        <v>97.3</v>
      </c>
      <c r="GG32" s="259" t="n"/>
      <c r="GH32" s="275" t="n">
        <v>135.09</v>
      </c>
      <c r="GI32" s="259" t="n"/>
      <c r="GJ32" s="259" t="n"/>
      <c r="GK32" s="259" t="n"/>
      <c r="GL32" s="259" t="n"/>
      <c r="GM32" s="259" t="n"/>
      <c r="GN32" s="259" t="n"/>
      <c r="GO32" s="275" t="n">
        <v>5.46</v>
      </c>
      <c r="GP32" s="259" t="n"/>
      <c r="GQ32" s="259" t="n"/>
      <c r="GR32" s="259" t="n"/>
      <c r="GS32" s="259" t="n"/>
      <c r="GT32" s="259" t="n"/>
      <c r="GU32" s="259" t="n"/>
      <c r="GV32" s="259" t="n"/>
      <c r="GW32" s="259" t="n"/>
      <c r="GX32" s="259" t="n"/>
      <c r="GY32" s="259" t="n"/>
      <c r="GZ32" s="261">
        <f>SUM(F32:GY32)</f>
        <v/>
      </c>
      <c r="HA32" s="262">
        <f>E32-GZ32</f>
        <v/>
      </c>
    </row>
    <row r="33" ht="18" customHeight="1">
      <c r="A33" s="137" t="n">
        <v>33</v>
      </c>
      <c r="B33" s="256" t="n">
        <v>44823</v>
      </c>
      <c r="C33" s="139" t="inlineStr">
        <is>
          <t>2-080-50679</t>
        </is>
      </c>
      <c r="D33" s="240" t="n">
        <v>44806</v>
      </c>
      <c r="E33" s="257" t="n">
        <v>8891.85</v>
      </c>
      <c r="F33" s="274" t="n"/>
      <c r="G33" s="276" t="n">
        <v>201.48</v>
      </c>
      <c r="H33" s="274" t="n"/>
      <c r="I33" s="274" t="n"/>
      <c r="J33" s="274" t="n"/>
      <c r="K33" s="259" t="n"/>
      <c r="L33" s="259" t="n"/>
      <c r="M33" s="274" t="n"/>
      <c r="N33" s="274" t="n"/>
      <c r="O33" s="259" t="n"/>
      <c r="P33" s="259" t="n"/>
      <c r="Q33" s="259" t="n"/>
      <c r="R33" s="275" t="n">
        <v>146.12</v>
      </c>
      <c r="S33" s="259" t="n"/>
      <c r="T33" s="259" t="n"/>
      <c r="U33" s="259" t="n"/>
      <c r="V33" s="259" t="n"/>
      <c r="W33" s="259" t="n"/>
      <c r="X33" s="259" t="n"/>
      <c r="Y33" s="259" t="n"/>
      <c r="Z33" s="259" t="n"/>
      <c r="AA33" s="259" t="n"/>
      <c r="AB33" s="259" t="n"/>
      <c r="AC33" s="259" t="n"/>
      <c r="AD33" s="259" t="n"/>
      <c r="AE33" s="259" t="n"/>
      <c r="AF33" s="259" t="n"/>
      <c r="AG33" s="259" t="n"/>
      <c r="AH33" s="259" t="n"/>
      <c r="AI33" s="259" t="n"/>
      <c r="AJ33" s="259" t="n"/>
      <c r="AK33" s="259" t="n"/>
      <c r="AL33" s="259" t="n"/>
      <c r="AM33" s="259" t="n"/>
      <c r="AN33" s="259" t="n"/>
      <c r="AO33" s="275" t="n">
        <v>55.53</v>
      </c>
      <c r="AP33" s="275" t="n">
        <v>223.31</v>
      </c>
      <c r="AQ33" s="259" t="n"/>
      <c r="AR33" s="259" t="n"/>
      <c r="AS33" s="259" t="n"/>
      <c r="AT33" s="259" t="n"/>
      <c r="AU33" s="259" t="n"/>
      <c r="AV33" s="259" t="n"/>
      <c r="AW33" s="259" t="n"/>
      <c r="AX33" s="259" t="n"/>
      <c r="AY33" s="259" t="n"/>
      <c r="AZ33" s="259" t="n"/>
      <c r="BA33" s="259" t="n"/>
      <c r="BB33" s="259" t="n"/>
      <c r="BC33" s="259" t="n"/>
      <c r="BD33" s="259" t="n"/>
      <c r="BE33" s="259" t="n"/>
      <c r="BF33" s="259" t="n"/>
      <c r="BG33" s="259" t="n"/>
      <c r="BH33" s="259" t="n"/>
      <c r="BI33" s="259" t="n"/>
      <c r="BJ33" s="259" t="n"/>
      <c r="BK33" s="259" t="n"/>
      <c r="BL33" s="259" t="n"/>
      <c r="BM33" s="275" t="n">
        <v>59.24</v>
      </c>
      <c r="BN33" s="259" t="n"/>
      <c r="BO33" s="259" t="n"/>
      <c r="BP33" s="259" t="n"/>
      <c r="BQ33" s="259" t="n"/>
      <c r="BR33" s="259" t="n"/>
      <c r="BS33" s="259" t="n"/>
      <c r="BT33" s="259" t="n"/>
      <c r="BU33" s="259" t="n"/>
      <c r="BV33" s="275" t="n">
        <v>62.32</v>
      </c>
      <c r="BW33" s="259" t="n"/>
      <c r="BX33" s="259" t="n"/>
      <c r="BY33" s="275" t="n">
        <v>186.9</v>
      </c>
      <c r="BZ33" s="259" t="n"/>
      <c r="CA33" s="275" t="n">
        <v>427.46</v>
      </c>
      <c r="CB33" s="259" t="n"/>
      <c r="CC33" s="275" t="n">
        <v>340.04</v>
      </c>
      <c r="CD33" s="259" t="n"/>
      <c r="CE33" s="259" t="n"/>
      <c r="CF33" s="259" t="n"/>
      <c r="CG33" s="259" t="n"/>
      <c r="CH33" s="259" t="n"/>
      <c r="CI33" s="259" t="n"/>
      <c r="CJ33" s="259" t="n"/>
      <c r="CK33" s="275" t="n">
        <v>97.87</v>
      </c>
      <c r="CL33" s="275" t="n">
        <v>413.98</v>
      </c>
      <c r="CM33" s="259" t="n"/>
      <c r="CN33" s="259" t="n"/>
      <c r="CO33" s="259" t="n"/>
      <c r="CP33" s="259" t="n"/>
      <c r="CQ33" s="259" t="n"/>
      <c r="CR33" s="259" t="n"/>
      <c r="CS33" s="259" t="n"/>
      <c r="CT33" s="259" t="n"/>
      <c r="CU33" s="259" t="n"/>
      <c r="CV33" s="259" t="n"/>
      <c r="CW33" s="259" t="n"/>
      <c r="CX33" s="275" t="n">
        <v>210.55</v>
      </c>
      <c r="CY33" s="259" t="n"/>
      <c r="CZ33" s="259" t="n"/>
      <c r="DA33" s="259" t="n"/>
      <c r="DB33" s="259" t="n"/>
      <c r="DC33" s="259" t="n"/>
      <c r="DD33" s="259" t="n"/>
      <c r="DE33" s="259" t="n"/>
      <c r="DF33" s="259" t="n"/>
      <c r="DG33" s="259" t="n"/>
      <c r="DH33" s="259" t="n"/>
      <c r="DI33" s="259" t="n"/>
      <c r="DJ33" s="259" t="n"/>
      <c r="DK33" s="259" t="n"/>
      <c r="DL33" s="275" t="n">
        <v>166.63</v>
      </c>
      <c r="DM33" s="259" t="n"/>
      <c r="DN33" s="259" t="n"/>
      <c r="DO33" s="275" t="n">
        <v>655.33</v>
      </c>
      <c r="DP33" s="275" t="n">
        <v>466.13</v>
      </c>
      <c r="DQ33" s="259" t="n"/>
      <c r="DR33" s="259" t="n"/>
      <c r="DS33" s="259" t="n"/>
      <c r="DT33" s="259" t="n"/>
      <c r="DU33" s="275" t="n">
        <v>743.98</v>
      </c>
      <c r="DV33" s="259" t="n"/>
      <c r="DW33" s="275" t="n">
        <v>1214.62</v>
      </c>
      <c r="DX33" s="259" t="n"/>
      <c r="DY33" s="259" t="n"/>
      <c r="DZ33" s="275" t="n">
        <v>97.87</v>
      </c>
      <c r="EA33" s="275" t="n">
        <v>296.71</v>
      </c>
      <c r="EB33" s="259" t="n"/>
      <c r="EC33" s="275" t="n">
        <v>330.5</v>
      </c>
      <c r="ED33" s="259" t="n"/>
      <c r="EE33" s="259" t="n"/>
      <c r="EF33" s="259" t="n"/>
      <c r="EG33" s="259" t="n"/>
      <c r="EH33" s="275" t="n">
        <v>146.12</v>
      </c>
      <c r="EI33" s="259" t="n"/>
      <c r="EJ33" s="259" t="n"/>
      <c r="EK33" s="259" t="n"/>
      <c r="EL33" s="259" t="n"/>
      <c r="EM33" s="259" t="n"/>
      <c r="EN33" s="259" t="n"/>
      <c r="EO33" s="275" t="n">
        <v>97.87</v>
      </c>
      <c r="EP33" s="259" t="n"/>
      <c r="EQ33" s="259" t="n"/>
      <c r="ER33" s="259" t="n"/>
      <c r="ES33" s="259" t="n"/>
      <c r="ET33" s="259" t="n"/>
      <c r="EU33" s="259" t="n"/>
      <c r="EV33" s="259" t="n"/>
      <c r="EW33" s="259" t="n"/>
      <c r="EX33" s="259" t="n"/>
      <c r="EY33" s="275" t="n">
        <v>161.83</v>
      </c>
      <c r="EZ33" s="259" t="n"/>
      <c r="FA33" s="259" t="n"/>
      <c r="FB33" s="259" t="n"/>
      <c r="FC33" s="259" t="n"/>
      <c r="FD33" s="259" t="n"/>
      <c r="FE33" s="259" t="n"/>
      <c r="FF33" s="259" t="n"/>
      <c r="FG33" s="259" t="n"/>
      <c r="FH33" s="259" t="n"/>
      <c r="FI33" s="259" t="n"/>
      <c r="FJ33" s="259" t="n"/>
      <c r="FK33" s="259" t="n"/>
      <c r="FL33" s="259" t="n"/>
      <c r="FM33" s="259" t="n"/>
      <c r="FN33" s="275" t="n">
        <v>114.53</v>
      </c>
      <c r="FO33" s="275" t="n">
        <v>115.1</v>
      </c>
      <c r="FP33" s="259" t="n"/>
      <c r="FQ33" s="259" t="n"/>
      <c r="FR33" s="259" t="n"/>
      <c r="FS33" s="259" t="n"/>
      <c r="FT33" s="259" t="n"/>
      <c r="FU33" s="275" t="n">
        <v>230.96</v>
      </c>
      <c r="FV33" s="259" t="n"/>
      <c r="FW33" s="259" t="n"/>
      <c r="FX33" s="275" t="n">
        <v>345.84</v>
      </c>
      <c r="FY33" s="275" t="n">
        <v>188.25</v>
      </c>
      <c r="FZ33" s="259" t="n"/>
      <c r="GA33" s="259" t="n"/>
      <c r="GB33" s="259" t="n"/>
      <c r="GC33" s="259" t="n"/>
      <c r="GD33" s="259" t="n"/>
      <c r="GE33" s="259" t="n"/>
      <c r="GF33" s="275" t="n">
        <v>211.49</v>
      </c>
      <c r="GG33" s="259" t="n"/>
      <c r="GH33" s="259" t="n"/>
      <c r="GI33" s="259" t="n"/>
      <c r="GJ33" s="259" t="n"/>
      <c r="GK33" s="259" t="n"/>
      <c r="GL33" s="259" t="n"/>
      <c r="GM33" s="275" t="n">
        <v>162.63</v>
      </c>
      <c r="GN33" s="259" t="n"/>
      <c r="GO33" s="275" t="n">
        <v>326.66</v>
      </c>
      <c r="GP33" s="259" t="n"/>
      <c r="GQ33" s="259" t="n"/>
      <c r="GR33" s="259" t="n"/>
      <c r="GS33" s="259" t="n"/>
      <c r="GT33" s="259" t="n"/>
      <c r="GU33" s="259" t="n"/>
      <c r="GV33" s="259" t="n"/>
      <c r="GW33" s="259" t="n"/>
      <c r="GX33" s="259" t="n"/>
      <c r="GY33" s="275" t="n">
        <v>394</v>
      </c>
      <c r="GZ33" s="261">
        <f>SUM(F33:GY33)</f>
        <v/>
      </c>
      <c r="HA33" s="262">
        <f>E33-GZ33</f>
        <v/>
      </c>
    </row>
    <row r="34" ht="18" customHeight="1">
      <c r="A34" s="137" t="n">
        <v>34</v>
      </c>
      <c r="B34" s="256" t="n">
        <v>44823</v>
      </c>
      <c r="C34" s="139" t="inlineStr">
        <is>
          <t>7-878-47714</t>
        </is>
      </c>
      <c r="D34" s="239" t="n">
        <v>44812</v>
      </c>
      <c r="E34" s="257" t="n">
        <v>1803.11</v>
      </c>
      <c r="F34" s="274" t="n"/>
      <c r="G34" s="274" t="n"/>
      <c r="H34" s="274" t="n"/>
      <c r="I34" s="274" t="n"/>
      <c r="J34" s="276" t="n">
        <v>415.3</v>
      </c>
      <c r="K34" s="259" t="n"/>
      <c r="L34" s="259" t="n"/>
      <c r="M34" s="274" t="n"/>
      <c r="N34" s="274" t="n"/>
      <c r="O34" s="259" t="n"/>
      <c r="P34" s="259" t="n"/>
      <c r="Q34" s="259" t="n"/>
      <c r="R34" s="259" t="n"/>
      <c r="S34" s="259" t="n"/>
      <c r="T34" s="259" t="n"/>
      <c r="U34" s="259" t="n"/>
      <c r="V34" s="259" t="n"/>
      <c r="W34" s="259" t="n"/>
      <c r="X34" s="259" t="n"/>
      <c r="Y34" s="259" t="n"/>
      <c r="Z34" s="259" t="n"/>
      <c r="AA34" s="259" t="n"/>
      <c r="AB34" s="259" t="n"/>
      <c r="AC34" s="275" t="n">
        <v>11.25</v>
      </c>
      <c r="AD34" s="259" t="n"/>
      <c r="AE34" s="275" t="n">
        <v>45.98</v>
      </c>
      <c r="AF34" s="259" t="n"/>
      <c r="AG34" s="259" t="n"/>
      <c r="AH34" s="259" t="n"/>
      <c r="AI34" s="259" t="n"/>
      <c r="AJ34" s="259" t="n"/>
      <c r="AK34" s="275" t="n">
        <v>11.25</v>
      </c>
      <c r="AL34" s="259" t="n"/>
      <c r="AM34" s="259" t="n"/>
      <c r="AN34" s="259" t="n"/>
      <c r="AO34" s="259" t="n"/>
      <c r="AP34" s="259" t="n"/>
      <c r="AQ34" s="259" t="n"/>
      <c r="AR34" s="275" t="n">
        <v>26.56</v>
      </c>
      <c r="AS34" s="259" t="n"/>
      <c r="AT34" s="275" t="n">
        <v>16.81</v>
      </c>
      <c r="AU34" s="259" t="n"/>
      <c r="AV34" s="259" t="n"/>
      <c r="AW34" s="259" t="n"/>
      <c r="AX34" s="259" t="n"/>
      <c r="AY34" s="259" t="n"/>
      <c r="AZ34" s="259" t="n"/>
      <c r="BA34" s="259" t="n"/>
      <c r="BB34" s="259" t="n"/>
      <c r="BC34" s="259" t="n"/>
      <c r="BD34" s="259" t="n"/>
      <c r="BE34" s="259" t="n"/>
      <c r="BF34" s="259" t="n"/>
      <c r="BG34" s="259" t="n"/>
      <c r="BH34" s="259" t="n"/>
      <c r="BI34" s="259" t="n"/>
      <c r="BJ34" s="259" t="n"/>
      <c r="BK34" s="259" t="n"/>
      <c r="BL34" s="259" t="n"/>
      <c r="BM34" s="259" t="n"/>
      <c r="BN34" s="259" t="n"/>
      <c r="BO34" s="275" t="n">
        <v>24.92</v>
      </c>
      <c r="BP34" s="259" t="n"/>
      <c r="BQ34" s="259" t="n"/>
      <c r="BR34" s="259" t="n"/>
      <c r="BS34" s="259" t="n"/>
      <c r="BT34" s="259" t="n"/>
      <c r="BU34" s="259" t="n"/>
      <c r="BV34" s="259" t="n"/>
      <c r="BW34" s="259" t="n"/>
      <c r="BX34" s="259" t="n"/>
      <c r="BY34" s="259" t="n"/>
      <c r="BZ34" s="259" t="n"/>
      <c r="CA34" s="275" t="n">
        <v>9.9</v>
      </c>
      <c r="CB34" s="259" t="n"/>
      <c r="CC34" s="259" t="n"/>
      <c r="CD34" s="275" t="n">
        <v>10.54</v>
      </c>
      <c r="CE34" s="275" t="n">
        <v>14.82</v>
      </c>
      <c r="CF34" s="259" t="n"/>
      <c r="CG34" s="275" t="n">
        <v>15.36</v>
      </c>
      <c r="CH34" s="259" t="n"/>
      <c r="CI34" s="275" t="n">
        <v>88.73</v>
      </c>
      <c r="CJ34" s="259" t="n"/>
      <c r="CK34" s="275" t="n">
        <v>290.54</v>
      </c>
      <c r="CL34" s="259" t="n"/>
      <c r="CM34" s="259" t="n"/>
      <c r="CN34" s="259" t="n"/>
      <c r="CO34" s="259" t="n"/>
      <c r="CP34" s="275" t="n">
        <v>81.76000000000001</v>
      </c>
      <c r="CQ34" s="259" t="n"/>
      <c r="CR34" s="275" t="n">
        <v>11.25</v>
      </c>
      <c r="CS34" s="259" t="n"/>
      <c r="CT34" s="259" t="n"/>
      <c r="CU34" s="259" t="n"/>
      <c r="CV34" s="275" t="n">
        <v>25.67</v>
      </c>
      <c r="CW34" s="259" t="n"/>
      <c r="CX34" s="275" t="n">
        <v>33.27</v>
      </c>
      <c r="CY34" s="275" t="n">
        <v>17.97</v>
      </c>
      <c r="CZ34" s="259" t="n"/>
      <c r="DA34" s="259" t="n"/>
      <c r="DB34" s="259" t="n"/>
      <c r="DC34" s="259" t="n"/>
      <c r="DD34" s="259" t="n"/>
      <c r="DE34" s="259" t="n"/>
      <c r="DF34" s="259" t="n"/>
      <c r="DG34" s="259" t="n"/>
      <c r="DH34" s="259" t="n"/>
      <c r="DI34" s="259" t="n"/>
      <c r="DJ34" s="259" t="n"/>
      <c r="DK34" s="259" t="n"/>
      <c r="DL34" s="259" t="n"/>
      <c r="DM34" s="259" t="n"/>
      <c r="DN34" s="259" t="n"/>
      <c r="DO34" s="259" t="n"/>
      <c r="DP34" s="275" t="n">
        <v>136.67</v>
      </c>
      <c r="DQ34" s="275" t="n">
        <v>101.15</v>
      </c>
      <c r="DR34" s="259" t="n"/>
      <c r="DS34" s="259" t="n"/>
      <c r="DT34" s="259" t="n"/>
      <c r="DU34" s="259" t="n"/>
      <c r="DV34" s="259" t="n"/>
      <c r="DW34" s="275" t="n">
        <v>26.61</v>
      </c>
      <c r="DX34" s="259" t="n"/>
      <c r="DY34" s="259" t="n"/>
      <c r="DZ34" s="259" t="n"/>
      <c r="EA34" s="259" t="n"/>
      <c r="EB34" s="275" t="n">
        <v>35.34</v>
      </c>
      <c r="EC34" s="259" t="n"/>
      <c r="ED34" s="259" t="n"/>
      <c r="EE34" s="259" t="n"/>
      <c r="EF34" s="259" t="n"/>
      <c r="EG34" s="259" t="n"/>
      <c r="EH34" s="259" t="n"/>
      <c r="EI34" s="259" t="n"/>
      <c r="EJ34" s="259" t="n"/>
      <c r="EK34" s="259" t="n"/>
      <c r="EL34" s="259" t="n"/>
      <c r="EM34" s="259" t="n"/>
      <c r="EN34" s="259" t="n"/>
      <c r="EO34" s="259" t="n"/>
      <c r="EP34" s="259" t="n"/>
      <c r="EQ34" s="259" t="n"/>
      <c r="ER34" s="259" t="n"/>
      <c r="ES34" s="259" t="n"/>
      <c r="ET34" s="259" t="n"/>
      <c r="EU34" s="275" t="n">
        <v>13.65</v>
      </c>
      <c r="EV34" s="259" t="n"/>
      <c r="EW34" s="259" t="n"/>
      <c r="EX34" s="259" t="n"/>
      <c r="EY34" s="259" t="n"/>
      <c r="EZ34" s="259" t="n"/>
      <c r="FA34" s="259" t="n"/>
      <c r="FB34" s="259" t="n"/>
      <c r="FC34" s="259" t="n"/>
      <c r="FD34" s="259" t="n"/>
      <c r="FE34" s="259" t="n"/>
      <c r="FF34" s="259" t="n"/>
      <c r="FG34" s="259" t="n"/>
      <c r="FH34" s="259" t="n"/>
      <c r="FI34" s="259" t="n"/>
      <c r="FJ34" s="259" t="n"/>
      <c r="FK34" s="259" t="n"/>
      <c r="FL34" s="259" t="n"/>
      <c r="FM34" s="259" t="n"/>
      <c r="FN34" s="259" t="n"/>
      <c r="FO34" s="259" t="n"/>
      <c r="FP34" s="259" t="n"/>
      <c r="FQ34" s="259" t="n"/>
      <c r="FR34" s="259" t="n"/>
      <c r="FS34" s="259" t="n"/>
      <c r="FT34" s="259" t="n"/>
      <c r="FU34" s="259" t="n"/>
      <c r="FV34" s="275" t="n">
        <v>14.11</v>
      </c>
      <c r="FW34" s="275" t="n">
        <v>33.11</v>
      </c>
      <c r="FX34" s="259" t="n"/>
      <c r="FY34" s="275" t="n">
        <v>207.22</v>
      </c>
      <c r="FZ34" s="259" t="n"/>
      <c r="GA34" s="259" t="n"/>
      <c r="GB34" s="259" t="n"/>
      <c r="GC34" s="259" t="n"/>
      <c r="GD34" s="259" t="n"/>
      <c r="GE34" s="259" t="n"/>
      <c r="GF34" s="259" t="n"/>
      <c r="GG34" s="259" t="n"/>
      <c r="GH34" s="275" t="n">
        <v>47.61</v>
      </c>
      <c r="GI34" s="259" t="n"/>
      <c r="GJ34" s="259" t="n"/>
      <c r="GK34" s="275" t="n">
        <v>35.76</v>
      </c>
      <c r="GL34" s="259" t="n"/>
      <c r="GM34" s="259" t="n"/>
      <c r="GN34" s="259" t="n"/>
      <c r="GO34" s="259" t="n"/>
      <c r="GP34" s="259" t="n"/>
      <c r="GQ34" s="259" t="n"/>
      <c r="GR34" s="259" t="n"/>
      <c r="GS34" s="259" t="n"/>
      <c r="GT34" s="259" t="n"/>
      <c r="GU34" s="259" t="n"/>
      <c r="GV34" s="259" t="n"/>
      <c r="GW34" s="259" t="n"/>
      <c r="GX34" s="259" t="n"/>
      <c r="GY34" s="259" t="n"/>
      <c r="GZ34" s="261">
        <f>SUM(F34:GY34)</f>
        <v/>
      </c>
      <c r="HA34" s="262">
        <f>E34-GZ34</f>
        <v/>
      </c>
    </row>
    <row r="35" ht="18" customHeight="1">
      <c r="A35" s="137" t="n">
        <v>35</v>
      </c>
      <c r="B35" s="256" t="n">
        <v>44823</v>
      </c>
      <c r="C35" s="139" t="inlineStr">
        <is>
          <t>Late fee for Mutiple Fedex Invoices for billed under EMS Account</t>
        </is>
      </c>
      <c r="D35" s="240" t="n">
        <v>44775</v>
      </c>
      <c r="E35" s="257" t="n">
        <v>955.8</v>
      </c>
      <c r="F35" s="274" t="n"/>
      <c r="G35" s="274" t="n"/>
      <c r="H35" s="274" t="n"/>
      <c r="I35" s="274" t="n"/>
      <c r="J35" s="274" t="n"/>
      <c r="K35" s="259" t="n"/>
      <c r="L35" s="259" t="n"/>
      <c r="M35" s="274" t="n"/>
      <c r="N35" s="274" t="n"/>
      <c r="O35" s="259" t="n"/>
      <c r="P35" s="259" t="n"/>
      <c r="Q35" s="259" t="n"/>
      <c r="R35" s="259" t="n"/>
      <c r="S35" s="259" t="n"/>
      <c r="T35" s="259" t="n"/>
      <c r="U35" s="259" t="n"/>
      <c r="V35" s="259" t="n"/>
      <c r="W35" s="259" t="n"/>
      <c r="X35" s="259" t="n"/>
      <c r="Y35" s="259" t="n"/>
      <c r="Z35" s="259" t="n"/>
      <c r="AA35" s="259" t="n"/>
      <c r="AB35" s="259" t="n"/>
      <c r="AC35" s="259" t="n"/>
      <c r="AD35" s="259" t="n"/>
      <c r="AE35" s="259" t="n"/>
      <c r="AF35" s="259" t="n"/>
      <c r="AG35" s="259" t="n"/>
      <c r="AH35" s="259" t="n"/>
      <c r="AI35" s="259" t="n"/>
      <c r="AJ35" s="259" t="n"/>
      <c r="AK35" s="259" t="n"/>
      <c r="AL35" s="259" t="n"/>
      <c r="AM35" s="259" t="n"/>
      <c r="AN35" s="259" t="n"/>
      <c r="AO35" s="259" t="n"/>
      <c r="AP35" s="259" t="n"/>
      <c r="AQ35" s="259" t="n"/>
      <c r="AR35" s="259" t="n"/>
      <c r="AS35" s="259" t="n"/>
      <c r="AT35" s="259" t="n"/>
      <c r="AU35" s="259" t="n"/>
      <c r="AV35" s="259" t="n"/>
      <c r="AW35" s="259" t="n"/>
      <c r="AX35" s="259" t="n"/>
      <c r="AY35" s="275" t="n">
        <v>955.8</v>
      </c>
      <c r="AZ35" s="259" t="n"/>
      <c r="BA35" s="259" t="n"/>
      <c r="BB35" s="259" t="n"/>
      <c r="BC35" s="259" t="n"/>
      <c r="BD35" s="259" t="n"/>
      <c r="BE35" s="259" t="n"/>
      <c r="BF35" s="259" t="n"/>
      <c r="BG35" s="259" t="n"/>
      <c r="BH35" s="259" t="n"/>
      <c r="BI35" s="259" t="n"/>
      <c r="BJ35" s="259" t="n"/>
      <c r="BK35" s="259" t="n"/>
      <c r="BL35" s="259" t="n"/>
      <c r="BM35" s="259" t="n"/>
      <c r="BN35" s="259" t="n"/>
      <c r="BO35" s="259" t="n"/>
      <c r="BP35" s="259" t="n"/>
      <c r="BQ35" s="259" t="n"/>
      <c r="BR35" s="259" t="n"/>
      <c r="BS35" s="259" t="n"/>
      <c r="BT35" s="259" t="n"/>
      <c r="BU35" s="259" t="n"/>
      <c r="BV35" s="259" t="n"/>
      <c r="BW35" s="259" t="n"/>
      <c r="BX35" s="259" t="n"/>
      <c r="BY35" s="259" t="n"/>
      <c r="BZ35" s="259" t="n"/>
      <c r="CA35" s="259" t="n"/>
      <c r="CB35" s="259" t="n"/>
      <c r="CC35" s="259" t="n"/>
      <c r="CD35" s="259" t="n"/>
      <c r="CE35" s="259" t="n"/>
      <c r="CF35" s="259" t="n"/>
      <c r="CG35" s="259" t="n"/>
      <c r="CH35" s="259" t="n"/>
      <c r="CI35" s="259" t="n"/>
      <c r="CJ35" s="259" t="n"/>
      <c r="CK35" s="259" t="n"/>
      <c r="CL35" s="259" t="n"/>
      <c r="CM35" s="259" t="n"/>
      <c r="CN35" s="259" t="n"/>
      <c r="CO35" s="259" t="n"/>
      <c r="CP35" s="259" t="n"/>
      <c r="CQ35" s="259" t="n"/>
      <c r="CR35" s="259" t="n"/>
      <c r="CS35" s="259" t="n"/>
      <c r="CT35" s="259" t="n"/>
      <c r="CU35" s="259" t="n"/>
      <c r="CV35" s="259" t="n"/>
      <c r="CW35" s="259" t="n"/>
      <c r="CX35" s="259" t="n"/>
      <c r="CY35" s="259" t="n"/>
      <c r="CZ35" s="259" t="n"/>
      <c r="DA35" s="259" t="n"/>
      <c r="DB35" s="259" t="n"/>
      <c r="DC35" s="259" t="n"/>
      <c r="DD35" s="259" t="n"/>
      <c r="DE35" s="259" t="n"/>
      <c r="DF35" s="259" t="n"/>
      <c r="DG35" s="259" t="n"/>
      <c r="DH35" s="259" t="n"/>
      <c r="DI35" s="259" t="n"/>
      <c r="DJ35" s="259" t="n"/>
      <c r="DK35" s="259" t="n"/>
      <c r="DL35" s="259" t="n"/>
      <c r="DM35" s="259" t="n"/>
      <c r="DN35" s="259" t="n"/>
      <c r="DO35" s="259" t="n"/>
      <c r="DP35" s="259" t="n"/>
      <c r="DQ35" s="259" t="n"/>
      <c r="DR35" s="259" t="n"/>
      <c r="DS35" s="259" t="n"/>
      <c r="DT35" s="259" t="n"/>
      <c r="DU35" s="259" t="n"/>
      <c r="DV35" s="259" t="n"/>
      <c r="DW35" s="259" t="n"/>
      <c r="DX35" s="259" t="n"/>
      <c r="DY35" s="259" t="n"/>
      <c r="DZ35" s="259" t="n"/>
      <c r="EA35" s="259" t="n"/>
      <c r="EB35" s="259" t="n"/>
      <c r="EC35" s="259" t="n"/>
      <c r="ED35" s="259" t="n"/>
      <c r="EE35" s="259" t="n"/>
      <c r="EF35" s="259" t="n"/>
      <c r="EG35" s="259" t="n"/>
      <c r="EH35" s="259" t="n"/>
      <c r="EI35" s="259" t="n"/>
      <c r="EJ35" s="259" t="n"/>
      <c r="EK35" s="259" t="n"/>
      <c r="EL35" s="259" t="n"/>
      <c r="EM35" s="259" t="n"/>
      <c r="EN35" s="259" t="n"/>
      <c r="EO35" s="259" t="n"/>
      <c r="EP35" s="259" t="n"/>
      <c r="EQ35" s="259" t="n"/>
      <c r="ER35" s="259" t="n"/>
      <c r="ES35" s="259" t="n"/>
      <c r="ET35" s="259" t="n"/>
      <c r="EU35" s="259" t="n"/>
      <c r="EV35" s="259" t="n"/>
      <c r="EW35" s="259" t="n"/>
      <c r="EX35" s="259" t="n"/>
      <c r="EY35" s="259" t="n"/>
      <c r="EZ35" s="259" t="n"/>
      <c r="FA35" s="259" t="n"/>
      <c r="FB35" s="259" t="n"/>
      <c r="FC35" s="259" t="n"/>
      <c r="FD35" s="259" t="n"/>
      <c r="FE35" s="259" t="n"/>
      <c r="FF35" s="259" t="n"/>
      <c r="FG35" s="259" t="n"/>
      <c r="FH35" s="259" t="n"/>
      <c r="FI35" s="259" t="n"/>
      <c r="FJ35" s="259" t="n"/>
      <c r="FK35" s="259" t="n"/>
      <c r="FL35" s="259" t="n"/>
      <c r="FM35" s="259" t="n"/>
      <c r="FN35" s="259" t="n"/>
      <c r="FO35" s="259" t="n"/>
      <c r="FP35" s="259" t="n"/>
      <c r="FQ35" s="259" t="n"/>
      <c r="FR35" s="259" t="n"/>
      <c r="FS35" s="259" t="n"/>
      <c r="FT35" s="259" t="n"/>
      <c r="FU35" s="259" t="n"/>
      <c r="FV35" s="259" t="n"/>
      <c r="FW35" s="259" t="n"/>
      <c r="FX35" s="259" t="n"/>
      <c r="FY35" s="259" t="n"/>
      <c r="FZ35" s="259" t="n"/>
      <c r="GA35" s="259" t="n"/>
      <c r="GB35" s="259" t="n"/>
      <c r="GC35" s="259" t="n"/>
      <c r="GD35" s="259" t="n"/>
      <c r="GE35" s="259" t="n"/>
      <c r="GF35" s="259" t="n"/>
      <c r="GG35" s="259" t="n"/>
      <c r="GH35" s="259" t="n"/>
      <c r="GI35" s="259" t="n"/>
      <c r="GJ35" s="259" t="n"/>
      <c r="GK35" s="259" t="n"/>
      <c r="GL35" s="259" t="n"/>
      <c r="GM35" s="259" t="n"/>
      <c r="GN35" s="259" t="n"/>
      <c r="GO35" s="259" t="n"/>
      <c r="GP35" s="259" t="n"/>
      <c r="GQ35" s="259" t="n"/>
      <c r="GR35" s="259" t="n"/>
      <c r="GS35" s="259" t="n"/>
      <c r="GT35" s="259" t="n"/>
      <c r="GU35" s="259" t="n"/>
      <c r="GV35" s="259" t="n"/>
      <c r="GW35" s="259" t="n"/>
      <c r="GX35" s="259" t="n"/>
      <c r="GY35" s="259" t="n"/>
      <c r="GZ35" s="261">
        <f>SUM(F35:GY35)</f>
        <v/>
      </c>
      <c r="HA35" s="262">
        <f>E35-GZ35</f>
        <v/>
      </c>
    </row>
    <row r="36" ht="18" customHeight="1">
      <c r="A36" s="137" t="n">
        <v>36</v>
      </c>
      <c r="B36" s="256" t="n">
        <v>44823</v>
      </c>
      <c r="C36" s="139" t="inlineStr">
        <is>
          <t>DHL-INV#D18356163</t>
        </is>
      </c>
      <c r="D36" s="240" t="n">
        <v>44781</v>
      </c>
      <c r="E36" s="257" t="n">
        <v>997.3099999999999</v>
      </c>
      <c r="F36" s="274" t="n"/>
      <c r="G36" s="274" t="n"/>
      <c r="H36" s="274" t="n"/>
      <c r="I36" s="274" t="n"/>
      <c r="J36" s="274" t="n"/>
      <c r="K36" s="259" t="n"/>
      <c r="L36" s="259" t="n"/>
      <c r="M36" s="274" t="n"/>
      <c r="N36" s="274" t="n"/>
      <c r="O36" s="259" t="n"/>
      <c r="P36" s="259" t="n"/>
      <c r="Q36" s="259" t="n"/>
      <c r="R36" s="259" t="n"/>
      <c r="S36" s="259" t="n"/>
      <c r="T36" s="259" t="n"/>
      <c r="U36" s="259" t="n"/>
      <c r="V36" s="259" t="n"/>
      <c r="W36" s="259" t="n"/>
      <c r="X36" s="259" t="n"/>
      <c r="Y36" s="259" t="n"/>
      <c r="Z36" s="259" t="n"/>
      <c r="AA36" s="259" t="n"/>
      <c r="AB36" s="259" t="n"/>
      <c r="AC36" s="259" t="n"/>
      <c r="AD36" s="259" t="n"/>
      <c r="AE36" s="259" t="n"/>
      <c r="AF36" s="259" t="n"/>
      <c r="AG36" s="259" t="n"/>
      <c r="AH36" s="259" t="n"/>
      <c r="AI36" s="259" t="n"/>
      <c r="AJ36" s="259" t="n"/>
      <c r="AK36" s="259" t="n"/>
      <c r="AL36" s="259" t="n"/>
      <c r="AM36" s="259" t="n"/>
      <c r="AN36" s="259" t="n"/>
      <c r="AO36" s="259" t="n"/>
      <c r="AP36" s="259" t="n"/>
      <c r="AQ36" s="259" t="n"/>
      <c r="AR36" s="259" t="n"/>
      <c r="AS36" s="259" t="n"/>
      <c r="AT36" s="259" t="n"/>
      <c r="AU36" s="259" t="n"/>
      <c r="AV36" s="259" t="n"/>
      <c r="AW36" s="259" t="n"/>
      <c r="AX36" s="259" t="n"/>
      <c r="AY36" s="259" t="n"/>
      <c r="AZ36" s="259" t="n"/>
      <c r="BA36" s="259" t="n"/>
      <c r="BB36" s="259" t="n"/>
      <c r="BC36" s="259" t="n"/>
      <c r="BD36" s="259" t="n"/>
      <c r="BE36" s="275" t="n">
        <v>997.3099999999999</v>
      </c>
      <c r="BF36" s="259" t="n"/>
      <c r="BG36" s="259" t="n"/>
      <c r="BH36" s="259" t="n"/>
      <c r="BI36" s="259" t="n"/>
      <c r="BJ36" s="259" t="n"/>
      <c r="BK36" s="259" t="n"/>
      <c r="BL36" s="259" t="n"/>
      <c r="BM36" s="259" t="n"/>
      <c r="BN36" s="259" t="n"/>
      <c r="BO36" s="259" t="n"/>
      <c r="BP36" s="259" t="n"/>
      <c r="BQ36" s="259" t="n"/>
      <c r="BR36" s="259" t="n"/>
      <c r="BS36" s="259" t="n"/>
      <c r="BT36" s="259" t="n"/>
      <c r="BU36" s="259" t="n"/>
      <c r="BV36" s="259" t="n"/>
      <c r="BW36" s="259" t="n"/>
      <c r="BX36" s="259" t="n"/>
      <c r="BY36" s="259" t="n"/>
      <c r="BZ36" s="259" t="n"/>
      <c r="CA36" s="259" t="n"/>
      <c r="CB36" s="259" t="n"/>
      <c r="CC36" s="259" t="n"/>
      <c r="CD36" s="259" t="n"/>
      <c r="CE36" s="259" t="n"/>
      <c r="CF36" s="259" t="n"/>
      <c r="CG36" s="259" t="n"/>
      <c r="CH36" s="259" t="n"/>
      <c r="CI36" s="259" t="n"/>
      <c r="CJ36" s="259" t="n"/>
      <c r="CK36" s="259" t="n"/>
      <c r="CL36" s="259" t="n"/>
      <c r="CM36" s="259" t="n"/>
      <c r="CN36" s="259" t="n"/>
      <c r="CO36" s="259" t="n"/>
      <c r="CP36" s="259" t="n"/>
      <c r="CQ36" s="259" t="n"/>
      <c r="CR36" s="259" t="n"/>
      <c r="CS36" s="259" t="n"/>
      <c r="CT36" s="259" t="n"/>
      <c r="CU36" s="259" t="n"/>
      <c r="CV36" s="259" t="n"/>
      <c r="CW36" s="259" t="n"/>
      <c r="CX36" s="259" t="n"/>
      <c r="CY36" s="259" t="n"/>
      <c r="CZ36" s="259" t="n"/>
      <c r="DA36" s="259" t="n"/>
      <c r="DB36" s="259" t="n"/>
      <c r="DC36" s="259" t="n"/>
      <c r="DD36" s="259" t="n"/>
      <c r="DE36" s="259" t="n"/>
      <c r="DF36" s="259" t="n"/>
      <c r="DG36" s="259" t="n"/>
      <c r="DH36" s="259" t="n"/>
      <c r="DI36" s="259" t="n"/>
      <c r="DJ36" s="259" t="n"/>
      <c r="DK36" s="259" t="n"/>
      <c r="DL36" s="259" t="n"/>
      <c r="DM36" s="259" t="n"/>
      <c r="DN36" s="259" t="n"/>
      <c r="DO36" s="259" t="n"/>
      <c r="DP36" s="259" t="n"/>
      <c r="DQ36" s="259" t="n"/>
      <c r="DR36" s="259" t="n"/>
      <c r="DS36" s="259" t="n"/>
      <c r="DT36" s="259" t="n"/>
      <c r="DU36" s="259" t="n"/>
      <c r="DV36" s="259" t="n"/>
      <c r="DW36" s="259" t="n"/>
      <c r="DX36" s="259" t="n"/>
      <c r="DY36" s="259" t="n"/>
      <c r="DZ36" s="259" t="n"/>
      <c r="EA36" s="259" t="n"/>
      <c r="EB36" s="259" t="n"/>
      <c r="EC36" s="259" t="n"/>
      <c r="ED36" s="259" t="n"/>
      <c r="EE36" s="259" t="n"/>
      <c r="EF36" s="259" t="n"/>
      <c r="EG36" s="259" t="n"/>
      <c r="EH36" s="259" t="n"/>
      <c r="EI36" s="259" t="n"/>
      <c r="EJ36" s="259" t="n"/>
      <c r="EK36" s="259" t="n"/>
      <c r="EL36" s="259" t="n"/>
      <c r="EM36" s="259" t="n"/>
      <c r="EN36" s="259" t="n"/>
      <c r="EO36" s="259" t="n"/>
      <c r="EP36" s="259" t="n"/>
      <c r="EQ36" s="259" t="n"/>
      <c r="ER36" s="259" t="n"/>
      <c r="ES36" s="259" t="n"/>
      <c r="ET36" s="259" t="n"/>
      <c r="EU36" s="259" t="n"/>
      <c r="EV36" s="259" t="n"/>
      <c r="EW36" s="259" t="n"/>
      <c r="EX36" s="259" t="n"/>
      <c r="EY36" s="259" t="n"/>
      <c r="EZ36" s="259" t="n"/>
      <c r="FA36" s="259" t="n"/>
      <c r="FB36" s="259" t="n"/>
      <c r="FC36" s="259" t="n"/>
      <c r="FD36" s="259" t="n"/>
      <c r="FE36" s="259" t="n"/>
      <c r="FF36" s="259" t="n"/>
      <c r="FG36" s="259" t="n"/>
      <c r="FH36" s="259" t="n"/>
      <c r="FI36" s="259" t="n"/>
      <c r="FJ36" s="259" t="n"/>
      <c r="FK36" s="259" t="n"/>
      <c r="FL36" s="259" t="n"/>
      <c r="FM36" s="259" t="n"/>
      <c r="FN36" s="259" t="n"/>
      <c r="FO36" s="259" t="n"/>
      <c r="FP36" s="259" t="n"/>
      <c r="FQ36" s="259" t="n"/>
      <c r="FR36" s="259" t="n"/>
      <c r="FS36" s="259" t="n"/>
      <c r="FT36" s="259" t="n"/>
      <c r="FU36" s="259" t="n"/>
      <c r="FV36" s="259" t="n"/>
      <c r="FW36" s="259" t="n"/>
      <c r="FX36" s="259" t="n"/>
      <c r="FY36" s="259" t="n"/>
      <c r="FZ36" s="259" t="n"/>
      <c r="GA36" s="259" t="n"/>
      <c r="GB36" s="259" t="n"/>
      <c r="GC36" s="259" t="n"/>
      <c r="GD36" s="259" t="n"/>
      <c r="GE36" s="259" t="n"/>
      <c r="GF36" s="259" t="n"/>
      <c r="GG36" s="259" t="n"/>
      <c r="GH36" s="259" t="n"/>
      <c r="GI36" s="259" t="n"/>
      <c r="GJ36" s="259" t="n"/>
      <c r="GK36" s="259" t="n"/>
      <c r="GL36" s="259" t="n"/>
      <c r="GM36" s="259" t="n"/>
      <c r="GN36" s="259" t="n"/>
      <c r="GO36" s="259" t="n"/>
      <c r="GP36" s="259" t="n"/>
      <c r="GQ36" s="259" t="n"/>
      <c r="GR36" s="259" t="n"/>
      <c r="GS36" s="259" t="n"/>
      <c r="GT36" s="259" t="n"/>
      <c r="GU36" s="259" t="n"/>
      <c r="GV36" s="259" t="n"/>
      <c r="GW36" s="259" t="n"/>
      <c r="GX36" s="259" t="n"/>
      <c r="GY36" s="259" t="n"/>
      <c r="GZ36" s="261">
        <f>SUM(F36:GY36)</f>
        <v/>
      </c>
      <c r="HA36" s="262">
        <f>E36-GZ36</f>
        <v/>
      </c>
    </row>
    <row r="37" ht="17.45" customHeight="1">
      <c r="A37" s="137" t="n">
        <v>37</v>
      </c>
      <c r="B37" s="256" t="n">
        <v>44823</v>
      </c>
      <c r="C37" s="139" t="inlineStr">
        <is>
          <t>DHL-INV#D18329110</t>
        </is>
      </c>
      <c r="D37" s="240" t="n">
        <v>44776</v>
      </c>
      <c r="E37" s="257" t="n">
        <v>55</v>
      </c>
      <c r="F37" s="274" t="n"/>
      <c r="G37" s="274" t="n"/>
      <c r="H37" s="274" t="n"/>
      <c r="I37" s="274" t="n"/>
      <c r="J37" s="274" t="n"/>
      <c r="K37" s="259" t="n"/>
      <c r="L37" s="259" t="n"/>
      <c r="M37" s="274" t="n"/>
      <c r="N37" s="274" t="n"/>
      <c r="O37" s="259" t="n"/>
      <c r="P37" s="259" t="n"/>
      <c r="Q37" s="259" t="n"/>
      <c r="R37" s="259" t="n"/>
      <c r="S37" s="259" t="n"/>
      <c r="T37" s="259" t="n"/>
      <c r="U37" s="259" t="n"/>
      <c r="V37" s="259" t="n"/>
      <c r="W37" s="259" t="n"/>
      <c r="X37" s="259" t="n"/>
      <c r="Y37" s="259" t="n"/>
      <c r="Z37" s="259" t="n"/>
      <c r="AA37" s="259" t="n"/>
      <c r="AB37" s="259" t="n"/>
      <c r="AC37" s="259" t="n"/>
      <c r="AD37" s="259" t="n"/>
      <c r="AE37" s="259" t="n"/>
      <c r="AF37" s="259" t="n"/>
      <c r="AG37" s="259" t="n"/>
      <c r="AH37" s="259" t="n"/>
      <c r="AI37" s="259" t="n"/>
      <c r="AJ37" s="259" t="n"/>
      <c r="AK37" s="259" t="n"/>
      <c r="AL37" s="259" t="n"/>
      <c r="AM37" s="259" t="n"/>
      <c r="AN37" s="259" t="n"/>
      <c r="AO37" s="259" t="n"/>
      <c r="AP37" s="259" t="n"/>
      <c r="AQ37" s="259" t="n"/>
      <c r="AR37" s="259" t="n"/>
      <c r="AS37" s="259" t="n"/>
      <c r="AT37" s="259" t="n"/>
      <c r="AU37" s="259" t="n"/>
      <c r="AV37" s="259" t="n"/>
      <c r="AW37" s="259" t="n"/>
      <c r="AX37" s="259" t="n"/>
      <c r="AY37" s="259" t="n"/>
      <c r="AZ37" s="259" t="n"/>
      <c r="BA37" s="259" t="n"/>
      <c r="BB37" s="259" t="n"/>
      <c r="BC37" s="259" t="n"/>
      <c r="BD37" s="259" t="n"/>
      <c r="BE37" s="259" t="n"/>
      <c r="BF37" s="259" t="n"/>
      <c r="BG37" s="259" t="n"/>
      <c r="BH37" s="259" t="n"/>
      <c r="BI37" s="259" t="n"/>
      <c r="BJ37" s="275" t="n">
        <v>55</v>
      </c>
      <c r="BK37" s="259" t="n"/>
      <c r="BL37" s="259" t="n"/>
      <c r="BM37" s="259" t="n"/>
      <c r="BN37" s="259" t="n"/>
      <c r="BO37" s="259" t="n"/>
      <c r="BP37" s="259" t="n"/>
      <c r="BQ37" s="259" t="n"/>
      <c r="BR37" s="259" t="n"/>
      <c r="BS37" s="259" t="n"/>
      <c r="BT37" s="259" t="n"/>
      <c r="BU37" s="259" t="n"/>
      <c r="BV37" s="259" t="n"/>
      <c r="BW37" s="259" t="n"/>
      <c r="BX37" s="259" t="n"/>
      <c r="BY37" s="259" t="n"/>
      <c r="BZ37" s="259" t="n"/>
      <c r="CA37" s="259" t="n"/>
      <c r="CB37" s="259" t="n"/>
      <c r="CC37" s="259" t="n"/>
      <c r="CD37" s="259" t="n"/>
      <c r="CE37" s="259" t="n"/>
      <c r="CF37" s="259" t="n"/>
      <c r="CG37" s="259" t="n"/>
      <c r="CH37" s="259" t="n"/>
      <c r="CI37" s="259" t="n"/>
      <c r="CJ37" s="259" t="n"/>
      <c r="CK37" s="259" t="n"/>
      <c r="CL37" s="259" t="n"/>
      <c r="CM37" s="259" t="n"/>
      <c r="CN37" s="259" t="n"/>
      <c r="CO37" s="259" t="n"/>
      <c r="CP37" s="259" t="n"/>
      <c r="CQ37" s="259" t="n"/>
      <c r="CR37" s="259" t="n"/>
      <c r="CS37" s="259" t="n"/>
      <c r="CT37" s="259" t="n"/>
      <c r="CU37" s="259" t="n"/>
      <c r="CV37" s="259" t="n"/>
      <c r="CW37" s="259" t="n"/>
      <c r="CX37" s="259" t="n"/>
      <c r="CY37" s="259" t="n"/>
      <c r="CZ37" s="259" t="n"/>
      <c r="DA37" s="259" t="n"/>
      <c r="DB37" s="259" t="n"/>
      <c r="DC37" s="259" t="n"/>
      <c r="DD37" s="259" t="n"/>
      <c r="DE37" s="259" t="n"/>
      <c r="DF37" s="259" t="n"/>
      <c r="DG37" s="259" t="n"/>
      <c r="DH37" s="259" t="n"/>
      <c r="DI37" s="259" t="n"/>
      <c r="DJ37" s="259" t="n"/>
      <c r="DK37" s="259" t="n"/>
      <c r="DL37" s="259" t="n"/>
      <c r="DM37" s="259" t="n"/>
      <c r="DN37" s="259" t="n"/>
      <c r="DO37" s="259" t="n"/>
      <c r="DP37" s="259" t="n"/>
      <c r="DQ37" s="259" t="n"/>
      <c r="DR37" s="259" t="n"/>
      <c r="DS37" s="259" t="n"/>
      <c r="DT37" s="259" t="n"/>
      <c r="DU37" s="259" t="n"/>
      <c r="DV37" s="259" t="n"/>
      <c r="DW37" s="259" t="n"/>
      <c r="DX37" s="259" t="n"/>
      <c r="DY37" s="259" t="n"/>
      <c r="DZ37" s="259" t="n"/>
      <c r="EA37" s="259" t="n"/>
      <c r="EB37" s="259" t="n"/>
      <c r="EC37" s="259" t="n"/>
      <c r="ED37" s="259" t="n"/>
      <c r="EE37" s="259" t="n"/>
      <c r="EF37" s="259" t="n"/>
      <c r="EG37" s="259" t="n"/>
      <c r="EH37" s="259" t="n"/>
      <c r="EI37" s="259" t="n"/>
      <c r="EJ37" s="259" t="n"/>
      <c r="EK37" s="259" t="n"/>
      <c r="EL37" s="259" t="n"/>
      <c r="EM37" s="259" t="n"/>
      <c r="EN37" s="259" t="n"/>
      <c r="EO37" s="259" t="n"/>
      <c r="EP37" s="259" t="n"/>
      <c r="EQ37" s="259" t="n"/>
      <c r="ER37" s="259" t="n"/>
      <c r="ES37" s="259" t="n"/>
      <c r="ET37" s="259" t="n"/>
      <c r="EU37" s="259" t="n"/>
      <c r="EV37" s="259" t="n"/>
      <c r="EW37" s="259" t="n"/>
      <c r="EX37" s="259" t="n"/>
      <c r="EY37" s="259" t="n"/>
      <c r="EZ37" s="259" t="n"/>
      <c r="FA37" s="259" t="n"/>
      <c r="FB37" s="259" t="n"/>
      <c r="FC37" s="259" t="n"/>
      <c r="FD37" s="259" t="n"/>
      <c r="FE37" s="259" t="n"/>
      <c r="FF37" s="259" t="n"/>
      <c r="FG37" s="259" t="n"/>
      <c r="FH37" s="259" t="n"/>
      <c r="FI37" s="259" t="n"/>
      <c r="FJ37" s="259" t="n"/>
      <c r="FK37" s="259" t="n"/>
      <c r="FL37" s="259" t="n"/>
      <c r="FM37" s="259" t="n"/>
      <c r="FN37" s="259" t="n"/>
      <c r="FO37" s="259" t="n"/>
      <c r="FP37" s="259" t="n"/>
      <c r="FQ37" s="259" t="n"/>
      <c r="FR37" s="259" t="n"/>
      <c r="FS37" s="259" t="n"/>
      <c r="FT37" s="259" t="n"/>
      <c r="FU37" s="259" t="n"/>
      <c r="FV37" s="259" t="n"/>
      <c r="FW37" s="259" t="n"/>
      <c r="FX37" s="259" t="n"/>
      <c r="FY37" s="259" t="n"/>
      <c r="FZ37" s="259" t="n"/>
      <c r="GA37" s="259" t="n"/>
      <c r="GB37" s="259" t="n"/>
      <c r="GC37" s="259" t="n"/>
      <c r="GD37" s="259" t="n"/>
      <c r="GE37" s="259" t="n"/>
      <c r="GF37" s="259" t="n"/>
      <c r="GG37" s="259" t="n"/>
      <c r="GH37" s="259" t="n"/>
      <c r="GI37" s="259" t="n"/>
      <c r="GJ37" s="259" t="n"/>
      <c r="GK37" s="259" t="n"/>
      <c r="GL37" s="259" t="n"/>
      <c r="GM37" s="259" t="n"/>
      <c r="GN37" s="259" t="n"/>
      <c r="GO37" s="259" t="n"/>
      <c r="GP37" s="259" t="n"/>
      <c r="GQ37" s="259" t="n"/>
      <c r="GR37" s="259" t="n"/>
      <c r="GS37" s="259" t="n"/>
      <c r="GT37" s="259" t="n"/>
      <c r="GU37" s="259" t="n"/>
      <c r="GV37" s="259" t="n"/>
      <c r="GW37" s="259" t="n"/>
      <c r="GX37" s="259" t="n"/>
      <c r="GY37" s="259" t="n"/>
      <c r="GZ37" s="261">
        <f>SUM(F37:GY37)</f>
        <v/>
      </c>
      <c r="HA37" s="262">
        <f>E37-GZ37</f>
        <v/>
      </c>
    </row>
    <row r="38" ht="18" customHeight="1">
      <c r="A38" s="137" t="n">
        <v>38</v>
      </c>
      <c r="B38" s="256" t="n">
        <v>44823</v>
      </c>
      <c r="C38" s="139" t="inlineStr">
        <is>
          <t>2-081-68963</t>
        </is>
      </c>
      <c r="D38" s="240" t="n">
        <v>44811</v>
      </c>
      <c r="E38" s="257" t="n">
        <v>1211.18</v>
      </c>
      <c r="F38" s="274" t="n"/>
      <c r="G38" s="274" t="n"/>
      <c r="H38" s="274" t="n"/>
      <c r="I38" s="274" t="n"/>
      <c r="J38" s="274" t="n"/>
      <c r="K38" s="259" t="n"/>
      <c r="L38" s="259" t="n"/>
      <c r="M38" s="274" t="n"/>
      <c r="N38" s="274" t="n"/>
      <c r="O38" s="259" t="n"/>
      <c r="P38" s="259" t="n"/>
      <c r="Q38" s="259" t="n"/>
      <c r="R38" s="259" t="n"/>
      <c r="S38" s="259" t="n"/>
      <c r="T38" s="259" t="n"/>
      <c r="U38" s="259" t="n"/>
      <c r="V38" s="259" t="n"/>
      <c r="W38" s="259" t="n"/>
      <c r="X38" s="259" t="n"/>
      <c r="Y38" s="259" t="n"/>
      <c r="Z38" s="259" t="n"/>
      <c r="AA38" s="259" t="n"/>
      <c r="AB38" s="259" t="n"/>
      <c r="AC38" s="259" t="n"/>
      <c r="AD38" s="259" t="n"/>
      <c r="AE38" s="259" t="n"/>
      <c r="AF38" s="259" t="n"/>
      <c r="AG38" s="259" t="n"/>
      <c r="AH38" s="259" t="n"/>
      <c r="AI38" s="259" t="n"/>
      <c r="AJ38" s="259" t="n"/>
      <c r="AK38" s="259" t="n"/>
      <c r="AL38" s="259" t="n"/>
      <c r="AM38" s="259" t="n"/>
      <c r="AN38" s="259" t="n"/>
      <c r="AO38" s="259" t="n"/>
      <c r="AP38" s="259" t="n"/>
      <c r="AQ38" s="259" t="n"/>
      <c r="AR38" s="259" t="n"/>
      <c r="AS38" s="259" t="n"/>
      <c r="AT38" s="259" t="n"/>
      <c r="AU38" s="259" t="n"/>
      <c r="AV38" s="259" t="n"/>
      <c r="AW38" s="259" t="n"/>
      <c r="AX38" s="259" t="n"/>
      <c r="AY38" s="259" t="n"/>
      <c r="AZ38" s="259" t="n"/>
      <c r="BA38" s="259" t="n"/>
      <c r="BB38" s="259" t="n"/>
      <c r="BC38" s="259" t="n"/>
      <c r="BD38" s="259" t="n"/>
      <c r="BE38" s="259" t="n"/>
      <c r="BF38" s="259" t="n"/>
      <c r="BG38" s="259" t="n"/>
      <c r="BH38" s="259" t="n"/>
      <c r="BI38" s="259" t="n"/>
      <c r="BJ38" s="259" t="n"/>
      <c r="BK38" s="259" t="n"/>
      <c r="BL38" s="259" t="n"/>
      <c r="BM38" s="259" t="n"/>
      <c r="BN38" s="259" t="n"/>
      <c r="BO38" s="259" t="n"/>
      <c r="BP38" s="259" t="n"/>
      <c r="BQ38" s="259" t="n"/>
      <c r="BR38" s="259" t="n"/>
      <c r="BS38" s="259" t="n"/>
      <c r="BT38" s="259" t="n"/>
      <c r="BU38" s="259" t="n"/>
      <c r="BV38" s="259" t="n"/>
      <c r="BW38" s="259" t="n"/>
      <c r="BX38" s="259" t="n"/>
      <c r="BY38" s="259" t="n"/>
      <c r="BZ38" s="259" t="n"/>
      <c r="CA38" s="259" t="n"/>
      <c r="CB38" s="259" t="n"/>
      <c r="CC38" s="259" t="n"/>
      <c r="CD38" s="259" t="n"/>
      <c r="CE38" s="259" t="n"/>
      <c r="CF38" s="259" t="n"/>
      <c r="CG38" s="259" t="n"/>
      <c r="CH38" s="259" t="n"/>
      <c r="CI38" s="259" t="n"/>
      <c r="CJ38" s="259" t="n"/>
      <c r="CK38" s="259" t="n"/>
      <c r="CL38" s="259" t="n"/>
      <c r="CM38" s="259" t="n"/>
      <c r="CN38" s="259" t="n"/>
      <c r="CO38" s="259" t="n"/>
      <c r="CP38" s="259" t="n"/>
      <c r="CQ38" s="259" t="n"/>
      <c r="CR38" s="259" t="n"/>
      <c r="CS38" s="259" t="n"/>
      <c r="CT38" s="259" t="n"/>
      <c r="CU38" s="259" t="n"/>
      <c r="CV38" s="259" t="n"/>
      <c r="CW38" s="259" t="n"/>
      <c r="CX38" s="259" t="n"/>
      <c r="CY38" s="259" t="n"/>
      <c r="CZ38" s="259" t="n"/>
      <c r="DA38" s="259" t="n"/>
      <c r="DB38" s="259" t="n"/>
      <c r="DC38" s="259" t="n"/>
      <c r="DD38" s="259" t="n"/>
      <c r="DE38" s="259" t="n"/>
      <c r="DF38" s="259" t="n"/>
      <c r="DG38" s="259" t="n"/>
      <c r="DH38" s="259" t="n"/>
      <c r="DI38" s="259" t="n"/>
      <c r="DJ38" s="259" t="n"/>
      <c r="DK38" s="259" t="n"/>
      <c r="DL38" s="259" t="n"/>
      <c r="DM38" s="259" t="n"/>
      <c r="DN38" s="259" t="n"/>
      <c r="DO38" s="259" t="n"/>
      <c r="DP38" s="259" t="n"/>
      <c r="DQ38" s="259" t="n"/>
      <c r="DR38" s="259" t="n"/>
      <c r="DS38" s="259" t="n"/>
      <c r="DT38" s="259" t="n"/>
      <c r="DU38" s="259" t="n"/>
      <c r="DV38" s="259" t="n"/>
      <c r="DW38" s="259" t="n"/>
      <c r="DX38" s="259" t="n"/>
      <c r="DY38" s="259" t="n"/>
      <c r="DZ38" s="259" t="n"/>
      <c r="EA38" s="259" t="n"/>
      <c r="EB38" s="259" t="n"/>
      <c r="EC38" s="259" t="n"/>
      <c r="ED38" s="259" t="n"/>
      <c r="EE38" s="259" t="n"/>
      <c r="EF38" s="259" t="n"/>
      <c r="EG38" s="259" t="n"/>
      <c r="EH38" s="259" t="n"/>
      <c r="EI38" s="259" t="n"/>
      <c r="EJ38" s="259" t="n"/>
      <c r="EK38" s="259" t="n"/>
      <c r="EL38" s="259" t="n"/>
      <c r="EM38" s="259" t="n"/>
      <c r="EN38" s="259" t="n"/>
      <c r="EO38" s="259" t="n"/>
      <c r="EP38" s="259" t="n"/>
      <c r="EQ38" s="259" t="n"/>
      <c r="ER38" s="259" t="n"/>
      <c r="ES38" s="259" t="n"/>
      <c r="ET38" s="259" t="n"/>
      <c r="EU38" s="259" t="n"/>
      <c r="EV38" s="275" t="n">
        <v>1211.18</v>
      </c>
      <c r="EW38" s="259" t="n"/>
      <c r="EX38" s="259" t="n"/>
      <c r="EY38" s="259" t="n"/>
      <c r="EZ38" s="259" t="n"/>
      <c r="FA38" s="259" t="n"/>
      <c r="FB38" s="259" t="n"/>
      <c r="FC38" s="259" t="n"/>
      <c r="FD38" s="259" t="n"/>
      <c r="FE38" s="259" t="n"/>
      <c r="FF38" s="259" t="n"/>
      <c r="FG38" s="259" t="n"/>
      <c r="FH38" s="259" t="n"/>
      <c r="FI38" s="259" t="n"/>
      <c r="FJ38" s="259" t="n"/>
      <c r="FK38" s="259" t="n"/>
      <c r="FL38" s="259" t="n"/>
      <c r="FM38" s="259" t="n"/>
      <c r="FN38" s="259" t="n"/>
      <c r="FO38" s="259" t="n"/>
      <c r="FP38" s="259" t="n"/>
      <c r="FQ38" s="259" t="n"/>
      <c r="FR38" s="259" t="n"/>
      <c r="FS38" s="259" t="n"/>
      <c r="FT38" s="259" t="n"/>
      <c r="FU38" s="259" t="n"/>
      <c r="FV38" s="259" t="n"/>
      <c r="FW38" s="259" t="n"/>
      <c r="FX38" s="259" t="n"/>
      <c r="FY38" s="259" t="n"/>
      <c r="FZ38" s="259" t="n"/>
      <c r="GA38" s="259" t="n"/>
      <c r="GB38" s="259" t="n"/>
      <c r="GC38" s="259" t="n"/>
      <c r="GD38" s="259" t="n"/>
      <c r="GE38" s="259" t="n"/>
      <c r="GF38" s="259" t="n"/>
      <c r="GG38" s="259" t="n"/>
      <c r="GH38" s="259" t="n"/>
      <c r="GI38" s="259" t="n"/>
      <c r="GJ38" s="259" t="n"/>
      <c r="GK38" s="259" t="n"/>
      <c r="GL38" s="259" t="n"/>
      <c r="GM38" s="259" t="n"/>
      <c r="GN38" s="259" t="n"/>
      <c r="GO38" s="259" t="n"/>
      <c r="GP38" s="259" t="n"/>
      <c r="GQ38" s="259" t="n"/>
      <c r="GR38" s="259" t="n"/>
      <c r="GS38" s="259" t="n"/>
      <c r="GT38" s="259" t="n"/>
      <c r="GU38" s="259" t="n"/>
      <c r="GV38" s="259" t="n"/>
      <c r="GW38" s="259" t="n"/>
      <c r="GX38" s="259" t="n"/>
      <c r="GY38" s="259" t="n"/>
      <c r="GZ38" s="261">
        <f>SUM(F38:GY38)</f>
        <v/>
      </c>
      <c r="HA38" s="262">
        <f>E38-GZ38</f>
        <v/>
      </c>
    </row>
    <row r="39" ht="18" customHeight="1">
      <c r="A39" s="137" t="n">
        <v>39</v>
      </c>
      <c r="B39" s="256" t="n">
        <v>44823</v>
      </c>
      <c r="C39" s="139" t="inlineStr">
        <is>
          <t>2-083-29788</t>
        </is>
      </c>
      <c r="D39" s="239" t="n">
        <v>44816</v>
      </c>
      <c r="E39" s="257" t="n">
        <v>6672.75</v>
      </c>
      <c r="F39" s="274" t="n"/>
      <c r="G39" s="274" t="n"/>
      <c r="H39" s="274" t="n"/>
      <c r="I39" s="274" t="n"/>
      <c r="J39" s="274" t="n"/>
      <c r="K39" s="259" t="n"/>
      <c r="L39" s="259" t="n"/>
      <c r="M39" s="274" t="n"/>
      <c r="N39" s="274" t="n"/>
      <c r="O39" s="259" t="n"/>
      <c r="P39" s="259" t="n"/>
      <c r="Q39" s="259" t="n"/>
      <c r="R39" s="259" t="n"/>
      <c r="S39" s="259" t="n"/>
      <c r="T39" s="259" t="n"/>
      <c r="U39" s="259" t="n"/>
      <c r="V39" s="259" t="n"/>
      <c r="W39" s="259" t="n"/>
      <c r="X39" s="259" t="n"/>
      <c r="Y39" s="259" t="n"/>
      <c r="Z39" s="259" t="n"/>
      <c r="AA39" s="259" t="n"/>
      <c r="AB39" s="259" t="n"/>
      <c r="AC39" s="259" t="n"/>
      <c r="AD39" s="259" t="n"/>
      <c r="AE39" s="259" t="n"/>
      <c r="AF39" s="259" t="n"/>
      <c r="AG39" s="259" t="n"/>
      <c r="AH39" s="259" t="n"/>
      <c r="AI39" s="259" t="n"/>
      <c r="AJ39" s="259" t="n"/>
      <c r="AK39" s="259" t="n"/>
      <c r="AL39" s="259" t="n"/>
      <c r="AM39" s="259" t="n"/>
      <c r="AN39" s="259" t="n"/>
      <c r="AO39" s="259" t="n"/>
      <c r="AP39" s="259" t="n"/>
      <c r="AQ39" s="259" t="n"/>
      <c r="AR39" s="259" t="n"/>
      <c r="AS39" s="259" t="n"/>
      <c r="AT39" s="259" t="n"/>
      <c r="AU39" s="259" t="n"/>
      <c r="AV39" s="259" t="n"/>
      <c r="AW39" s="259" t="n"/>
      <c r="AX39" s="259" t="n"/>
      <c r="AY39" s="259" t="n"/>
      <c r="AZ39" s="259" t="n"/>
      <c r="BA39" s="259" t="n"/>
      <c r="BB39" s="259" t="n"/>
      <c r="BC39" s="259" t="n"/>
      <c r="BD39" s="259" t="n"/>
      <c r="BE39" s="259" t="n"/>
      <c r="BF39" s="259" t="n"/>
      <c r="BG39" s="259" t="n"/>
      <c r="BH39" s="259" t="n"/>
      <c r="BI39" s="259" t="n"/>
      <c r="BJ39" s="259" t="n"/>
      <c r="BK39" s="259" t="n"/>
      <c r="BL39" s="259" t="n"/>
      <c r="BM39" s="259" t="n"/>
      <c r="BN39" s="259" t="n"/>
      <c r="BO39" s="259" t="n"/>
      <c r="BP39" s="259" t="n"/>
      <c r="BQ39" s="259" t="n"/>
      <c r="BR39" s="259" t="n"/>
      <c r="BS39" s="259" t="n"/>
      <c r="BT39" s="259" t="n"/>
      <c r="BU39" s="259" t="n"/>
      <c r="BV39" s="259" t="n"/>
      <c r="BW39" s="259" t="n"/>
      <c r="BX39" s="259" t="n"/>
      <c r="BY39" s="259" t="n"/>
      <c r="BZ39" s="259" t="n"/>
      <c r="CA39" s="259" t="n"/>
      <c r="CB39" s="259" t="n"/>
      <c r="CC39" s="259" t="n"/>
      <c r="CD39" s="259" t="n"/>
      <c r="CE39" s="259" t="n"/>
      <c r="CF39" s="259" t="n"/>
      <c r="CG39" s="259" t="n"/>
      <c r="CH39" s="259" t="n"/>
      <c r="CI39" s="259" t="n"/>
      <c r="CJ39" s="259" t="n"/>
      <c r="CK39" s="259" t="n"/>
      <c r="CL39" s="259" t="n"/>
      <c r="CM39" s="259" t="n"/>
      <c r="CN39" s="259" t="n"/>
      <c r="CO39" s="259" t="n"/>
      <c r="CP39" s="259" t="n"/>
      <c r="CQ39" s="259" t="n"/>
      <c r="CR39" s="259" t="n"/>
      <c r="CS39" s="259" t="n"/>
      <c r="CT39" s="259" t="n"/>
      <c r="CU39" s="259" t="n"/>
      <c r="CV39" s="259" t="n"/>
      <c r="CW39" s="259" t="n"/>
      <c r="CX39" s="259" t="n"/>
      <c r="CY39" s="259" t="n"/>
      <c r="CZ39" s="259" t="n"/>
      <c r="DA39" s="259" t="n"/>
      <c r="DB39" s="259" t="n"/>
      <c r="DC39" s="259" t="n"/>
      <c r="DD39" s="259" t="n"/>
      <c r="DE39" s="259" t="n"/>
      <c r="DF39" s="259" t="n"/>
      <c r="DG39" s="259" t="n"/>
      <c r="DH39" s="259" t="n"/>
      <c r="DI39" s="259" t="n"/>
      <c r="DJ39" s="259" t="n"/>
      <c r="DK39" s="259" t="n"/>
      <c r="DL39" s="259" t="n"/>
      <c r="DM39" s="259" t="n"/>
      <c r="DN39" s="259" t="n"/>
      <c r="DO39" s="259" t="n"/>
      <c r="DP39" s="275" t="n">
        <v>6672.75</v>
      </c>
      <c r="DQ39" s="259" t="n"/>
      <c r="DR39" s="259" t="n"/>
      <c r="DS39" s="259" t="n"/>
      <c r="DT39" s="259" t="n"/>
      <c r="DU39" s="259" t="n"/>
      <c r="DV39" s="259" t="n"/>
      <c r="DW39" s="259" t="n"/>
      <c r="DX39" s="259" t="n"/>
      <c r="DY39" s="259" t="n"/>
      <c r="DZ39" s="259" t="n"/>
      <c r="EA39" s="259" t="n"/>
      <c r="EB39" s="259" t="n"/>
      <c r="EC39" s="259" t="n"/>
      <c r="ED39" s="259" t="n"/>
      <c r="EE39" s="259" t="n"/>
      <c r="EF39" s="259" t="n"/>
      <c r="EG39" s="62" t="n"/>
      <c r="EH39" s="62" t="n"/>
      <c r="EI39" s="259" t="n"/>
      <c r="EJ39" s="259" t="n"/>
      <c r="EK39" s="259" t="n"/>
      <c r="EL39" s="259" t="n"/>
      <c r="EM39" s="259" t="n"/>
      <c r="EN39" s="259" t="n"/>
      <c r="EO39" s="259" t="n"/>
      <c r="EP39" s="259" t="n"/>
      <c r="EQ39" s="259" t="n"/>
      <c r="ER39" s="259" t="n"/>
      <c r="ES39" s="259" t="n"/>
      <c r="ET39" s="259" t="n"/>
      <c r="EU39" s="259" t="n"/>
      <c r="EV39" s="259" t="n"/>
      <c r="EW39" s="259" t="n"/>
      <c r="EX39" s="259" t="n"/>
      <c r="EY39" s="259" t="n"/>
      <c r="EZ39" s="259" t="n"/>
      <c r="FA39" s="259" t="n"/>
      <c r="FB39" s="259" t="n"/>
      <c r="FC39" s="259" t="n"/>
      <c r="FD39" s="259" t="n"/>
      <c r="FE39" s="259" t="n"/>
      <c r="FF39" s="259" t="n"/>
      <c r="FG39" s="259" t="n"/>
      <c r="FH39" s="259" t="n"/>
      <c r="FI39" s="259" t="n"/>
      <c r="FJ39" s="259" t="n"/>
      <c r="FK39" s="259" t="n"/>
      <c r="FL39" s="259" t="n"/>
      <c r="FM39" s="259" t="n"/>
      <c r="FN39" s="259" t="n"/>
      <c r="FO39" s="259" t="n"/>
      <c r="FP39" s="259" t="n"/>
      <c r="FQ39" s="259" t="n"/>
      <c r="FR39" s="259" t="n"/>
      <c r="FS39" s="259" t="n"/>
      <c r="FT39" s="259" t="n"/>
      <c r="FU39" s="259" t="n"/>
      <c r="FV39" s="259" t="n"/>
      <c r="FW39" s="259" t="n"/>
      <c r="FX39" s="259" t="n"/>
      <c r="FY39" s="259" t="n"/>
      <c r="FZ39" s="259" t="n"/>
      <c r="GA39" s="259" t="n"/>
      <c r="GB39" s="259" t="n"/>
      <c r="GC39" s="259" t="n"/>
      <c r="GD39" s="259" t="n"/>
      <c r="GE39" s="259" t="n"/>
      <c r="GF39" s="259" t="n"/>
      <c r="GG39" s="259" t="n"/>
      <c r="GH39" s="259" t="n"/>
      <c r="GI39" s="259" t="n"/>
      <c r="GJ39" s="259" t="n"/>
      <c r="GK39" s="259" t="n"/>
      <c r="GL39" s="259" t="n"/>
      <c r="GM39" s="259" t="n"/>
      <c r="GN39" s="259" t="n"/>
      <c r="GO39" s="259" t="n"/>
      <c r="GP39" s="259" t="n"/>
      <c r="GQ39" s="259" t="n"/>
      <c r="GR39" s="259" t="n"/>
      <c r="GS39" s="259" t="n"/>
      <c r="GT39" s="259" t="n"/>
      <c r="GU39" s="259" t="n"/>
      <c r="GV39" s="259" t="n"/>
      <c r="GW39" s="259" t="n"/>
      <c r="GX39" s="259" t="n"/>
      <c r="GY39" s="259" t="n"/>
      <c r="GZ39" s="261">
        <f>SUM(F39:GY39)</f>
        <v/>
      </c>
      <c r="HA39" s="262">
        <f>E39-GZ39</f>
        <v/>
      </c>
    </row>
    <row r="40" ht="18" customHeight="1">
      <c r="A40" s="137" t="n">
        <v>40</v>
      </c>
      <c r="B40" s="256" t="n">
        <v>44823</v>
      </c>
      <c r="C40" s="139" t="inlineStr">
        <is>
          <t>2-084-12962</t>
        </is>
      </c>
      <c r="D40" s="239" t="n">
        <v>44818</v>
      </c>
      <c r="E40" s="257" t="n">
        <v>3296.3</v>
      </c>
      <c r="F40" s="274" t="n"/>
      <c r="G40" s="274" t="n"/>
      <c r="H40" s="274" t="n"/>
      <c r="I40" s="274" t="n"/>
      <c r="J40" s="274" t="n"/>
      <c r="K40" s="259" t="n"/>
      <c r="L40" s="259" t="n"/>
      <c r="M40" s="274" t="n"/>
      <c r="N40" s="274" t="n"/>
      <c r="O40" s="259" t="n"/>
      <c r="P40" s="259" t="n"/>
      <c r="Q40" s="259" t="n"/>
      <c r="R40" s="259" t="n"/>
      <c r="S40" s="259" t="n"/>
      <c r="T40" s="259" t="n"/>
      <c r="U40" s="259" t="n"/>
      <c r="V40" s="259" t="n"/>
      <c r="W40" s="259" t="n"/>
      <c r="X40" s="259" t="n"/>
      <c r="Y40" s="259" t="n"/>
      <c r="Z40" s="259" t="n"/>
      <c r="AA40" s="259" t="n"/>
      <c r="AB40" s="259" t="n"/>
      <c r="AC40" s="259" t="n"/>
      <c r="AD40" s="259" t="n"/>
      <c r="AE40" s="259" t="n"/>
      <c r="AF40" s="259" t="n"/>
      <c r="AG40" s="259" t="n"/>
      <c r="AH40" s="259" t="n"/>
      <c r="AI40" s="259" t="n"/>
      <c r="AJ40" s="259" t="n"/>
      <c r="AK40" s="259" t="n"/>
      <c r="AL40" s="259" t="n"/>
      <c r="AM40" s="259" t="n"/>
      <c r="AN40" s="259" t="n"/>
      <c r="AO40" s="259" t="n"/>
      <c r="AP40" s="259" t="n"/>
      <c r="AQ40" s="259" t="n"/>
      <c r="AR40" s="259" t="n"/>
      <c r="AS40" s="259" t="n"/>
      <c r="AT40" s="259" t="n"/>
      <c r="AU40" s="259" t="n"/>
      <c r="AV40" s="259" t="n"/>
      <c r="AW40" s="259" t="n"/>
      <c r="AX40" s="259" t="n"/>
      <c r="AY40" s="259" t="n"/>
      <c r="AZ40" s="259" t="n"/>
      <c r="BA40" s="259" t="n"/>
      <c r="BB40" s="259" t="n"/>
      <c r="BC40" s="259" t="n"/>
      <c r="BD40" s="259" t="n"/>
      <c r="BE40" s="259" t="n"/>
      <c r="BF40" s="259" t="n"/>
      <c r="BG40" s="259" t="n"/>
      <c r="BH40" s="259" t="n"/>
      <c r="BI40" s="259" t="n"/>
      <c r="BJ40" s="259" t="n"/>
      <c r="BK40" s="259" t="n"/>
      <c r="BL40" s="259" t="n"/>
      <c r="BM40" s="259" t="n"/>
      <c r="BN40" s="259" t="n"/>
      <c r="BO40" s="259" t="n"/>
      <c r="BP40" s="259" t="n"/>
      <c r="BQ40" s="259" t="n"/>
      <c r="BR40" s="259" t="n"/>
      <c r="BS40" s="259" t="n"/>
      <c r="BT40" s="259" t="n"/>
      <c r="BU40" s="259" t="n"/>
      <c r="BV40" s="259" t="n"/>
      <c r="BW40" s="259" t="n"/>
      <c r="BX40" s="259" t="n"/>
      <c r="BY40" s="259" t="n"/>
      <c r="BZ40" s="259" t="n"/>
      <c r="CA40" s="259" t="n"/>
      <c r="CB40" s="259" t="n"/>
      <c r="CC40" s="259" t="n"/>
      <c r="CD40" s="259" t="n"/>
      <c r="CE40" s="259" t="n"/>
      <c r="CF40" s="259" t="n"/>
      <c r="CG40" s="259" t="n"/>
      <c r="CH40" s="259" t="n"/>
      <c r="CI40" s="259" t="n"/>
      <c r="CJ40" s="259" t="n"/>
      <c r="CK40" s="259" t="n"/>
      <c r="CL40" s="259" t="n"/>
      <c r="CM40" s="259" t="n"/>
      <c r="CN40" s="259" t="n"/>
      <c r="CO40" s="259" t="n"/>
      <c r="CP40" s="259" t="n"/>
      <c r="CQ40" s="259" t="n"/>
      <c r="CR40" s="259" t="n"/>
      <c r="CS40" s="259" t="n"/>
      <c r="CT40" s="259" t="n"/>
      <c r="CU40" s="259" t="n"/>
      <c r="CV40" s="259" t="n"/>
      <c r="CW40" s="259" t="n"/>
      <c r="CX40" s="259" t="n"/>
      <c r="CY40" s="259" t="n"/>
      <c r="CZ40" s="259" t="n"/>
      <c r="DA40" s="259" t="n"/>
      <c r="DB40" s="259" t="n"/>
      <c r="DC40" s="259" t="n"/>
      <c r="DD40" s="259" t="n"/>
      <c r="DE40" s="259" t="n"/>
      <c r="DF40" s="259" t="n"/>
      <c r="DG40" s="259" t="n"/>
      <c r="DH40" s="259" t="n"/>
      <c r="DI40" s="259" t="n"/>
      <c r="DJ40" s="259" t="n"/>
      <c r="DK40" s="259" t="n"/>
      <c r="DL40" s="259" t="n"/>
      <c r="DM40" s="259" t="n"/>
      <c r="DN40" s="259" t="n"/>
      <c r="DO40" s="259" t="n"/>
      <c r="DP40" s="259" t="n"/>
      <c r="DQ40" s="259" t="n"/>
      <c r="DR40" s="259" t="n"/>
      <c r="DS40" s="259" t="n"/>
      <c r="DT40" s="259" t="n"/>
      <c r="DU40" s="259" t="n"/>
      <c r="DV40" s="259" t="n"/>
      <c r="DW40" s="259" t="n"/>
      <c r="DX40" s="259" t="n"/>
      <c r="DY40" s="259" t="n"/>
      <c r="DZ40" s="259" t="n"/>
      <c r="EA40" s="259" t="n"/>
      <c r="EB40" s="259" t="n"/>
      <c r="EC40" s="259" t="n"/>
      <c r="ED40" s="259" t="n"/>
      <c r="EE40" s="259" t="n"/>
      <c r="EF40" s="259" t="n"/>
      <c r="EG40" s="259" t="n"/>
      <c r="EH40" s="259" t="n"/>
      <c r="EI40" s="259" t="n"/>
      <c r="EJ40" s="259" t="n"/>
      <c r="EK40" s="259" t="n"/>
      <c r="EL40" s="259" t="n"/>
      <c r="EM40" s="259" t="n"/>
      <c r="EN40" s="259" t="n"/>
      <c r="EO40" s="259" t="n"/>
      <c r="EP40" s="259" t="n"/>
      <c r="EQ40" s="259" t="n"/>
      <c r="ER40" s="259" t="n"/>
      <c r="ES40" s="259" t="n"/>
      <c r="ET40" s="259" t="n"/>
      <c r="EU40" s="259" t="n"/>
      <c r="EV40" s="259" t="n"/>
      <c r="EW40" s="259" t="n"/>
      <c r="EX40" s="259" t="n"/>
      <c r="EY40" s="259" t="n"/>
      <c r="EZ40" s="259" t="n"/>
      <c r="FA40" s="259" t="n"/>
      <c r="FB40" s="259" t="n"/>
      <c r="FC40" s="259" t="n"/>
      <c r="FD40" s="259" t="n"/>
      <c r="FE40" s="259" t="n"/>
      <c r="FF40" s="259" t="n"/>
      <c r="FG40" s="259" t="n"/>
      <c r="FH40" s="259" t="n"/>
      <c r="FI40" s="259" t="n"/>
      <c r="FJ40" s="259" t="n"/>
      <c r="FK40" s="259" t="n"/>
      <c r="FL40" s="259" t="n"/>
      <c r="FM40" s="259" t="n"/>
      <c r="FN40" s="259" t="n"/>
      <c r="FO40" s="259" t="n"/>
      <c r="FP40" s="259" t="n"/>
      <c r="FQ40" s="259" t="n"/>
      <c r="FR40" s="259" t="n"/>
      <c r="FS40" s="259" t="n"/>
      <c r="FT40" s="259" t="n"/>
      <c r="FU40" s="259" t="n"/>
      <c r="FV40" s="259" t="n"/>
      <c r="FW40" s="259" t="n"/>
      <c r="FX40" s="259" t="n"/>
      <c r="FY40" s="259" t="n"/>
      <c r="FZ40" s="259" t="n"/>
      <c r="GA40" s="259" t="n"/>
      <c r="GB40" s="259" t="n"/>
      <c r="GC40" s="259" t="n"/>
      <c r="GD40" s="259" t="n"/>
      <c r="GE40" s="259" t="n"/>
      <c r="GF40" s="259" t="n"/>
      <c r="GG40" s="259" t="n"/>
      <c r="GH40" s="275" t="n">
        <v>3296.3</v>
      </c>
      <c r="GI40" s="259" t="n"/>
      <c r="GJ40" s="259" t="n"/>
      <c r="GK40" s="259" t="n"/>
      <c r="GL40" s="259" t="n"/>
      <c r="GM40" s="259" t="n"/>
      <c r="GN40" s="259" t="n"/>
      <c r="GO40" s="259" t="n"/>
      <c r="GP40" s="259" t="n"/>
      <c r="GQ40" s="259" t="n"/>
      <c r="GR40" s="259" t="n"/>
      <c r="GS40" s="259" t="n"/>
      <c r="GT40" s="259" t="n"/>
      <c r="GU40" s="259" t="n"/>
      <c r="GV40" s="259" t="n"/>
      <c r="GW40" s="259" t="n"/>
      <c r="GX40" s="259" t="n"/>
      <c r="GY40" s="259" t="n"/>
      <c r="GZ40" s="261">
        <f>SUM(F40:GY40)</f>
        <v/>
      </c>
      <c r="HA40" s="262">
        <f>E40-GZ40</f>
        <v/>
      </c>
    </row>
    <row r="41" ht="18" customHeight="1">
      <c r="A41" s="137" t="n">
        <v>41</v>
      </c>
      <c r="B41" s="256" t="n">
        <v>44823</v>
      </c>
      <c r="C41" s="139" t="inlineStr">
        <is>
          <t>7-885-90718</t>
        </is>
      </c>
      <c r="D41" s="240" t="n">
        <v>44819</v>
      </c>
      <c r="E41" s="257" t="n">
        <v>6.49</v>
      </c>
      <c r="F41" s="274" t="n"/>
      <c r="G41" s="274" t="n"/>
      <c r="H41" s="274" t="n"/>
      <c r="I41" s="274" t="n"/>
      <c r="J41" s="274" t="n"/>
      <c r="K41" s="259" t="n"/>
      <c r="L41" s="259" t="n"/>
      <c r="M41" s="274" t="n"/>
      <c r="N41" s="274" t="n"/>
      <c r="O41" s="259" t="n"/>
      <c r="P41" s="259" t="n"/>
      <c r="Q41" s="259" t="n"/>
      <c r="R41" s="259" t="n"/>
      <c r="S41" s="259" t="n"/>
      <c r="T41" s="259" t="n"/>
      <c r="U41" s="259" t="n"/>
      <c r="V41" s="259" t="n"/>
      <c r="W41" s="259" t="n"/>
      <c r="X41" s="259" t="n"/>
      <c r="Y41" s="259" t="n"/>
      <c r="Z41" s="259" t="n"/>
      <c r="AA41" s="259" t="n"/>
      <c r="AB41" s="259" t="n"/>
      <c r="AC41" s="259" t="n"/>
      <c r="AD41" s="259" t="n"/>
      <c r="AE41" s="259" t="n"/>
      <c r="AF41" s="259" t="n"/>
      <c r="AG41" s="259" t="n"/>
      <c r="AH41" s="259" t="n"/>
      <c r="AI41" s="259" t="n"/>
      <c r="AJ41" s="259" t="n"/>
      <c r="AK41" s="259" t="n"/>
      <c r="AL41" s="259" t="n"/>
      <c r="AM41" s="259" t="n"/>
      <c r="AN41" s="259" t="n"/>
      <c r="AO41" s="259" t="n"/>
      <c r="AP41" s="259" t="n"/>
      <c r="AQ41" s="259" t="n"/>
      <c r="AR41" s="259" t="n"/>
      <c r="AS41" s="259" t="n"/>
      <c r="AT41" s="259" t="n"/>
      <c r="AU41" s="259" t="n"/>
      <c r="AV41" s="259" t="n"/>
      <c r="AW41" s="259" t="n"/>
      <c r="AX41" s="259" t="n"/>
      <c r="AY41" s="259" t="n"/>
      <c r="AZ41" s="259" t="n"/>
      <c r="BA41" s="259" t="n"/>
      <c r="BB41" s="259" t="n"/>
      <c r="BC41" s="259" t="n"/>
      <c r="BD41" s="259" t="n"/>
      <c r="BE41" s="259" t="n"/>
      <c r="BF41" s="259" t="n"/>
      <c r="BG41" s="259" t="n"/>
      <c r="BH41" s="259" t="n"/>
      <c r="BI41" s="259" t="n"/>
      <c r="BJ41" s="259" t="n"/>
      <c r="BK41" s="259" t="n"/>
      <c r="BL41" s="259" t="n"/>
      <c r="BM41" s="259" t="n"/>
      <c r="BN41" s="259" t="n"/>
      <c r="BO41" s="259" t="n"/>
      <c r="BP41" s="259" t="n"/>
      <c r="BQ41" s="259" t="n"/>
      <c r="BR41" s="259" t="n"/>
      <c r="BS41" s="259" t="n"/>
      <c r="BT41" s="259" t="n"/>
      <c r="BU41" s="259" t="n"/>
      <c r="BV41" s="259" t="n"/>
      <c r="BW41" s="259" t="n"/>
      <c r="BX41" s="259" t="n"/>
      <c r="BY41" s="259" t="n"/>
      <c r="BZ41" s="259" t="n"/>
      <c r="CA41" s="259" t="n"/>
      <c r="CB41" s="259" t="n"/>
      <c r="CC41" s="259" t="n"/>
      <c r="CD41" s="259" t="n"/>
      <c r="CE41" s="259" t="n"/>
      <c r="CF41" s="259" t="n"/>
      <c r="CG41" s="259" t="n"/>
      <c r="CH41" s="259" t="n"/>
      <c r="CI41" s="259" t="n"/>
      <c r="CJ41" s="259" t="n"/>
      <c r="CK41" s="259" t="n"/>
      <c r="CL41" s="259" t="n"/>
      <c r="CM41" s="259" t="n"/>
      <c r="CN41" s="259" t="n"/>
      <c r="CO41" s="259" t="n"/>
      <c r="CP41" s="259" t="n"/>
      <c r="CQ41" s="259" t="n"/>
      <c r="CR41" s="259" t="n"/>
      <c r="CS41" s="259" t="n"/>
      <c r="CT41" s="259" t="n"/>
      <c r="CU41" s="259" t="n"/>
      <c r="CV41" s="259" t="n"/>
      <c r="CW41" s="259" t="n"/>
      <c r="CX41" s="259" t="n"/>
      <c r="CY41" s="259" t="n"/>
      <c r="CZ41" s="259" t="n"/>
      <c r="DA41" s="259" t="n"/>
      <c r="DB41" s="259" t="n"/>
      <c r="DC41" s="259" t="n"/>
      <c r="DD41" s="259" t="n"/>
      <c r="DE41" s="259" t="n"/>
      <c r="DF41" s="259" t="n"/>
      <c r="DG41" s="259" t="n"/>
      <c r="DH41" s="259" t="n"/>
      <c r="DI41" s="259" t="n"/>
      <c r="DJ41" s="259" t="n"/>
      <c r="DK41" s="259" t="n"/>
      <c r="DL41" s="259" t="n"/>
      <c r="DM41" s="259" t="n"/>
      <c r="DN41" s="259" t="n"/>
      <c r="DO41" s="259" t="n"/>
      <c r="DP41" s="259" t="n"/>
      <c r="DQ41" s="259" t="n"/>
      <c r="DR41" s="259" t="n"/>
      <c r="DS41" s="259" t="n"/>
      <c r="DT41" s="259" t="n"/>
      <c r="DU41" s="259" t="n"/>
      <c r="DV41" s="259" t="n"/>
      <c r="DW41" s="259" t="n"/>
      <c r="DX41" s="259" t="n"/>
      <c r="DY41" s="259" t="n"/>
      <c r="DZ41" s="259" t="n"/>
      <c r="EA41" s="259" t="n"/>
      <c r="EB41" s="259" t="n"/>
      <c r="EC41" s="259" t="n"/>
      <c r="ED41" s="259" t="n"/>
      <c r="EE41" s="259" t="n"/>
      <c r="EF41" s="259" t="n"/>
      <c r="EG41" s="259" t="n"/>
      <c r="EH41" s="259" t="n"/>
      <c r="EI41" s="259" t="n"/>
      <c r="EJ41" s="259" t="n"/>
      <c r="EK41" s="259" t="n"/>
      <c r="EL41" s="259" t="n"/>
      <c r="EM41" s="259" t="n"/>
      <c r="EN41" s="259" t="n"/>
      <c r="EO41" s="259" t="n"/>
      <c r="EP41" s="259" t="n"/>
      <c r="EQ41" s="259" t="n"/>
      <c r="ER41" s="259" t="n"/>
      <c r="ES41" s="259" t="n"/>
      <c r="ET41" s="259" t="n"/>
      <c r="EU41" s="259" t="n"/>
      <c r="EV41" s="259" t="n"/>
      <c r="EW41" s="259" t="n"/>
      <c r="EX41" s="259" t="n"/>
      <c r="EY41" s="259" t="n"/>
      <c r="EZ41" s="259" t="n"/>
      <c r="FA41" s="259" t="n"/>
      <c r="FB41" s="259" t="n"/>
      <c r="FC41" s="259" t="n"/>
      <c r="FD41" s="259" t="n"/>
      <c r="FE41" s="259" t="n"/>
      <c r="FF41" s="259" t="n"/>
      <c r="FG41" s="259" t="n"/>
      <c r="FH41" s="259" t="n"/>
      <c r="FI41" s="259" t="n"/>
      <c r="FJ41" s="259" t="n"/>
      <c r="FK41" s="259" t="n"/>
      <c r="FL41" s="259" t="n"/>
      <c r="FM41" s="259" t="n"/>
      <c r="FN41" s="259" t="n"/>
      <c r="FO41" s="259" t="n"/>
      <c r="FP41" s="259" t="n"/>
      <c r="FQ41" s="259" t="n"/>
      <c r="FR41" s="259" t="n"/>
      <c r="FS41" s="259" t="n"/>
      <c r="FT41" s="259" t="n"/>
      <c r="FU41" s="259" t="n"/>
      <c r="FV41" s="259" t="n"/>
      <c r="FW41" s="259" t="n"/>
      <c r="FX41" s="259" t="n"/>
      <c r="FY41" s="259" t="n"/>
      <c r="FZ41" s="259" t="n"/>
      <c r="GA41" s="259" t="n"/>
      <c r="GB41" s="259" t="n"/>
      <c r="GC41" s="259" t="n"/>
      <c r="GD41" s="259" t="n"/>
      <c r="GE41" s="259" t="n"/>
      <c r="GF41" s="259" t="n"/>
      <c r="GG41" s="259" t="n"/>
      <c r="GH41" s="259" t="n"/>
      <c r="GI41" s="259" t="n"/>
      <c r="GJ41" s="259" t="n"/>
      <c r="GK41" s="259" t="n"/>
      <c r="GL41" s="259" t="n"/>
      <c r="GM41" s="259" t="n"/>
      <c r="GN41" s="259" t="n"/>
      <c r="GO41" s="275" t="n">
        <v>6.49</v>
      </c>
      <c r="GP41" s="259" t="n"/>
      <c r="GQ41" s="259" t="n"/>
      <c r="GR41" s="259" t="n"/>
      <c r="GS41" s="259" t="n"/>
      <c r="GT41" s="259" t="n"/>
      <c r="GU41" s="259" t="n"/>
      <c r="GV41" s="259" t="n"/>
      <c r="GW41" s="259" t="n"/>
      <c r="GX41" s="259" t="n"/>
      <c r="GY41" s="259" t="n"/>
      <c r="GZ41" s="261">
        <f>SUM(F41:GY41)</f>
        <v/>
      </c>
      <c r="HA41" s="262">
        <f>E41-GZ41</f>
        <v/>
      </c>
    </row>
    <row r="42" ht="18" customHeight="1">
      <c r="A42" s="137" t="n">
        <v>42</v>
      </c>
      <c r="B42" s="256" t="n">
        <v>44823</v>
      </c>
      <c r="C42" s="139" t="inlineStr">
        <is>
          <t>2-082-81098</t>
        </is>
      </c>
      <c r="D42" s="240" t="n">
        <v>44813</v>
      </c>
      <c r="E42" s="257" t="n">
        <v>12661.31</v>
      </c>
      <c r="F42" s="274" t="n"/>
      <c r="G42" s="274" t="n"/>
      <c r="H42" s="274" t="n"/>
      <c r="I42" s="274" t="n"/>
      <c r="J42" s="274" t="n"/>
      <c r="K42" s="259" t="n"/>
      <c r="L42" s="259" t="n"/>
      <c r="M42" s="274" t="n"/>
      <c r="N42" s="274" t="n"/>
      <c r="O42" s="259" t="n"/>
      <c r="P42" s="259" t="n"/>
      <c r="Q42" s="259" t="n"/>
      <c r="R42" s="259" t="n"/>
      <c r="S42" s="259" t="n"/>
      <c r="T42" s="259" t="n"/>
      <c r="U42" s="259" t="n"/>
      <c r="V42" s="259" t="n"/>
      <c r="W42" s="259" t="n"/>
      <c r="X42" s="259" t="n"/>
      <c r="Y42" s="259" t="n"/>
      <c r="Z42" s="259" t="n"/>
      <c r="AA42" s="259" t="n"/>
      <c r="AB42" s="259" t="n"/>
      <c r="AC42" s="259" t="n"/>
      <c r="AD42" s="259" t="n"/>
      <c r="AE42" s="259" t="n"/>
      <c r="AF42" s="259" t="n"/>
      <c r="AG42" s="259" t="n"/>
      <c r="AH42" s="259" t="n"/>
      <c r="AI42" s="259" t="n"/>
      <c r="AJ42" s="259" t="n"/>
      <c r="AK42" s="259" t="n"/>
      <c r="AL42" s="259" t="n"/>
      <c r="AM42" s="259" t="n"/>
      <c r="AN42" s="259" t="n"/>
      <c r="AO42" s="259" t="n"/>
      <c r="AP42" s="259" t="n"/>
      <c r="AQ42" s="259" t="n"/>
      <c r="AR42" s="259" t="n"/>
      <c r="AS42" s="259" t="n"/>
      <c r="AT42" s="259" t="n"/>
      <c r="AU42" s="259" t="n"/>
      <c r="AV42" s="259" t="n"/>
      <c r="AW42" s="259" t="n"/>
      <c r="AX42" s="259" t="n"/>
      <c r="AY42" s="275" t="n">
        <v>12461.56</v>
      </c>
      <c r="AZ42" s="259" t="n"/>
      <c r="BA42" s="259" t="n"/>
      <c r="BB42" s="259" t="n"/>
      <c r="BC42" s="259" t="n"/>
      <c r="BD42" s="259" t="n"/>
      <c r="BE42" s="275" t="n">
        <v>199.75</v>
      </c>
      <c r="BF42" s="259" t="n"/>
      <c r="BG42" s="259" t="n"/>
      <c r="BH42" s="259" t="n"/>
      <c r="BI42" s="259" t="n"/>
      <c r="BJ42" s="259" t="n"/>
      <c r="BK42" s="259" t="n"/>
      <c r="BL42" s="259" t="n"/>
      <c r="BM42" s="259" t="n"/>
      <c r="BN42" s="259" t="n"/>
      <c r="BO42" s="259" t="n"/>
      <c r="BP42" s="259" t="n"/>
      <c r="BQ42" s="259" t="n"/>
      <c r="BR42" s="259" t="n"/>
      <c r="BS42" s="259" t="n"/>
      <c r="BT42" s="259" t="n"/>
      <c r="BU42" s="259" t="n"/>
      <c r="BV42" s="259" t="n"/>
      <c r="BW42" s="259" t="n"/>
      <c r="BX42" s="259" t="n"/>
      <c r="BY42" s="259" t="n"/>
      <c r="BZ42" s="259" t="n"/>
      <c r="CA42" s="259" t="n"/>
      <c r="CB42" s="259" t="n"/>
      <c r="CC42" s="259" t="n"/>
      <c r="CD42" s="259" t="n"/>
      <c r="CE42" s="259" t="n"/>
      <c r="CF42" s="259" t="n"/>
      <c r="CG42" s="259" t="n"/>
      <c r="CH42" s="259" t="n"/>
      <c r="CI42" s="259" t="n"/>
      <c r="CJ42" s="259" t="n"/>
      <c r="CK42" s="259" t="n"/>
      <c r="CL42" s="259" t="n"/>
      <c r="CM42" s="259" t="n"/>
      <c r="CN42" s="259" t="n"/>
      <c r="CO42" s="259" t="n"/>
      <c r="CP42" s="259" t="n"/>
      <c r="CQ42" s="259" t="n"/>
      <c r="CR42" s="259" t="n"/>
      <c r="CS42" s="259" t="n"/>
      <c r="CT42" s="259" t="n"/>
      <c r="CU42" s="259" t="n"/>
      <c r="CV42" s="259" t="n"/>
      <c r="CW42" s="259" t="n"/>
      <c r="CX42" s="259" t="n"/>
      <c r="CY42" s="259" t="n"/>
      <c r="CZ42" s="259" t="n"/>
      <c r="DA42" s="259" t="n"/>
      <c r="DB42" s="259" t="n"/>
      <c r="DC42" s="259" t="n"/>
      <c r="DD42" s="259" t="n"/>
      <c r="DE42" s="259" t="n"/>
      <c r="DF42" s="259" t="n"/>
      <c r="DG42" s="259" t="n"/>
      <c r="DH42" s="259" t="n"/>
      <c r="DI42" s="259" t="n"/>
      <c r="DJ42" s="259" t="n"/>
      <c r="DK42" s="259" t="n"/>
      <c r="DL42" s="259" t="n"/>
      <c r="DM42" s="259" t="n"/>
      <c r="DN42" s="259" t="n"/>
      <c r="DO42" s="259" t="n"/>
      <c r="DP42" s="259" t="n"/>
      <c r="DQ42" s="259" t="n"/>
      <c r="DR42" s="259" t="n"/>
      <c r="DS42" s="259" t="n"/>
      <c r="DT42" s="259" t="n"/>
      <c r="DU42" s="259" t="n"/>
      <c r="DV42" s="259" t="n"/>
      <c r="DW42" s="259" t="n"/>
      <c r="DX42" s="259" t="n"/>
      <c r="DY42" s="259" t="n"/>
      <c r="DZ42" s="259" t="n"/>
      <c r="EA42" s="259" t="n"/>
      <c r="EB42" s="259" t="n"/>
      <c r="EC42" s="259" t="n"/>
      <c r="ED42" s="259" t="n"/>
      <c r="EE42" s="259" t="n"/>
      <c r="EF42" s="259" t="n"/>
      <c r="EG42" s="259" t="n"/>
      <c r="EH42" s="259" t="n"/>
      <c r="EI42" s="259" t="n"/>
      <c r="EJ42" s="259" t="n"/>
      <c r="EK42" s="259" t="n"/>
      <c r="EL42" s="259" t="n"/>
      <c r="EM42" s="259" t="n"/>
      <c r="EN42" s="259" t="n"/>
      <c r="EO42" s="259" t="n"/>
      <c r="EP42" s="259" t="n"/>
      <c r="EQ42" s="259" t="n"/>
      <c r="ER42" s="259" t="n"/>
      <c r="ES42" s="259" t="n"/>
      <c r="ET42" s="259" t="n"/>
      <c r="EU42" s="259" t="n"/>
      <c r="EV42" s="259" t="n"/>
      <c r="EW42" s="259" t="n"/>
      <c r="EX42" s="259" t="n"/>
      <c r="EY42" s="259" t="n"/>
      <c r="EZ42" s="259" t="n"/>
      <c r="FA42" s="259" t="n"/>
      <c r="FB42" s="259" t="n"/>
      <c r="FC42" s="259" t="n"/>
      <c r="FD42" s="259" t="n"/>
      <c r="FE42" s="259" t="n"/>
      <c r="FF42" s="259" t="n"/>
      <c r="FG42" s="259" t="n"/>
      <c r="FH42" s="259" t="n"/>
      <c r="FI42" s="259" t="n"/>
      <c r="FJ42" s="259" t="n"/>
      <c r="FK42" s="259" t="n"/>
      <c r="FL42" s="259" t="n"/>
      <c r="FM42" s="259" t="n"/>
      <c r="FN42" s="259" t="n"/>
      <c r="FO42" s="259" t="n"/>
      <c r="FP42" s="259" t="n"/>
      <c r="FQ42" s="259" t="n"/>
      <c r="FR42" s="259" t="n"/>
      <c r="FS42" s="259" t="n"/>
      <c r="FT42" s="259" t="n"/>
      <c r="FU42" s="259" t="n"/>
      <c r="FV42" s="259" t="n"/>
      <c r="FW42" s="259" t="n"/>
      <c r="FX42" s="259" t="n"/>
      <c r="FY42" s="259" t="n"/>
      <c r="FZ42" s="259" t="n"/>
      <c r="GA42" s="259" t="n"/>
      <c r="GB42" s="259" t="n"/>
      <c r="GC42" s="259" t="n"/>
      <c r="GD42" s="259" t="n"/>
      <c r="GE42" s="259" t="n"/>
      <c r="GF42" s="259" t="n"/>
      <c r="GG42" s="259" t="n"/>
      <c r="GH42" s="259" t="n"/>
      <c r="GI42" s="259" t="n"/>
      <c r="GJ42" s="259" t="n"/>
      <c r="GK42" s="259" t="n"/>
      <c r="GL42" s="259" t="n"/>
      <c r="GM42" s="259" t="n"/>
      <c r="GN42" s="259" t="n"/>
      <c r="GO42" s="259" t="n"/>
      <c r="GP42" s="259" t="n"/>
      <c r="GQ42" s="259" t="n"/>
      <c r="GR42" s="259" t="n"/>
      <c r="GS42" s="259" t="n"/>
      <c r="GT42" s="259" t="n"/>
      <c r="GU42" s="259" t="n"/>
      <c r="GV42" s="259" t="n"/>
      <c r="GW42" s="259" t="n"/>
      <c r="GX42" s="259" t="n"/>
      <c r="GY42" s="259" t="n"/>
      <c r="GZ42" s="261">
        <f>SUM(F42:GY42)</f>
        <v/>
      </c>
      <c r="HA42" s="262">
        <f>E42-GZ42</f>
        <v/>
      </c>
    </row>
    <row r="43" ht="18" customHeight="1">
      <c r="A43" s="137" t="n">
        <v>43</v>
      </c>
      <c r="B43" s="256" t="n">
        <v>44823</v>
      </c>
      <c r="C43" s="139" t="inlineStr">
        <is>
          <t>2-083-74969</t>
        </is>
      </c>
      <c r="D43" s="240" t="n">
        <v>44817</v>
      </c>
      <c r="E43" s="257" t="n">
        <v>2786.62</v>
      </c>
      <c r="F43" s="274" t="n"/>
      <c r="G43" s="274" t="n"/>
      <c r="H43" s="274" t="n"/>
      <c r="I43" s="274" t="n"/>
      <c r="J43" s="274" t="n"/>
      <c r="K43" s="259" t="n"/>
      <c r="L43" s="259" t="n"/>
      <c r="M43" s="274" t="n"/>
      <c r="N43" s="274" t="n"/>
      <c r="O43" s="259" t="n"/>
      <c r="P43" s="259" t="n"/>
      <c r="Q43" s="259" t="n"/>
      <c r="R43" s="259" t="n"/>
      <c r="S43" s="259" t="n"/>
      <c r="T43" s="259" t="n"/>
      <c r="U43" s="259" t="n"/>
      <c r="V43" s="259" t="n"/>
      <c r="W43" s="259" t="n"/>
      <c r="X43" s="259" t="n"/>
      <c r="Y43" s="259" t="n"/>
      <c r="Z43" s="259" t="n"/>
      <c r="AA43" s="259" t="n"/>
      <c r="AB43" s="259" t="n"/>
      <c r="AC43" s="259" t="n"/>
      <c r="AD43" s="259" t="n"/>
      <c r="AE43" s="259" t="n"/>
      <c r="AF43" s="259" t="n"/>
      <c r="AG43" s="259" t="n"/>
      <c r="AH43" s="259" t="n"/>
      <c r="AI43" s="259" t="n"/>
      <c r="AJ43" s="259" t="n"/>
      <c r="AK43" s="259" t="n"/>
      <c r="AL43" s="259" t="n"/>
      <c r="AM43" s="259" t="n"/>
      <c r="AN43" s="259" t="n"/>
      <c r="AO43" s="259" t="n"/>
      <c r="AP43" s="275" t="n">
        <v>1433.36</v>
      </c>
      <c r="AQ43" s="259" t="n"/>
      <c r="AR43" s="259" t="n"/>
      <c r="AS43" s="259" t="n"/>
      <c r="AT43" s="259" t="n"/>
      <c r="AU43" s="259" t="n"/>
      <c r="AV43" s="259" t="n"/>
      <c r="AW43" s="259" t="n"/>
      <c r="AX43" s="259" t="n"/>
      <c r="AY43" s="259" t="n"/>
      <c r="AZ43" s="259" t="n"/>
      <c r="BA43" s="259" t="n"/>
      <c r="BB43" s="259" t="n"/>
      <c r="BC43" s="259" t="n"/>
      <c r="BD43" s="259" t="n"/>
      <c r="BE43" s="259" t="n"/>
      <c r="BF43" s="259" t="n"/>
      <c r="BG43" s="259" t="n"/>
      <c r="BH43" s="259" t="n"/>
      <c r="BI43" s="259" t="n"/>
      <c r="BJ43" s="259" t="n"/>
      <c r="BK43" s="259" t="n"/>
      <c r="BL43" s="259" t="n"/>
      <c r="BM43" s="259" t="n"/>
      <c r="BN43" s="259" t="n"/>
      <c r="BO43" s="259" t="n"/>
      <c r="BP43" s="259" t="n"/>
      <c r="BQ43" s="259" t="n"/>
      <c r="BR43" s="259" t="n"/>
      <c r="BS43" s="259" t="n"/>
      <c r="BT43" s="259" t="n"/>
      <c r="BU43" s="259" t="n"/>
      <c r="BV43" s="259" t="n"/>
      <c r="BW43" s="259" t="n"/>
      <c r="BX43" s="259" t="n"/>
      <c r="BY43" s="259" t="n"/>
      <c r="BZ43" s="259" t="n"/>
      <c r="CA43" s="259" t="n"/>
      <c r="CB43" s="259" t="n"/>
      <c r="CC43" s="259" t="n"/>
      <c r="CD43" s="259" t="n"/>
      <c r="CE43" s="259" t="n"/>
      <c r="CF43" s="259" t="n"/>
      <c r="CG43" s="259" t="n"/>
      <c r="CH43" s="259" t="n"/>
      <c r="CI43" s="259" t="n"/>
      <c r="CJ43" s="259" t="n"/>
      <c r="CK43" s="259" t="n"/>
      <c r="CL43" s="259" t="n"/>
      <c r="CM43" s="259" t="n"/>
      <c r="CN43" s="259" t="n"/>
      <c r="CO43" s="275" t="n">
        <v>39.75</v>
      </c>
      <c r="CP43" s="259" t="n"/>
      <c r="CQ43" s="259" t="n"/>
      <c r="CR43" s="259" t="n"/>
      <c r="CS43" s="259" t="n"/>
      <c r="CT43" s="259" t="n"/>
      <c r="CU43" s="259" t="n"/>
      <c r="CV43" s="259" t="n"/>
      <c r="CW43" s="259" t="n"/>
      <c r="CX43" s="259" t="n"/>
      <c r="CY43" s="275" t="n">
        <v>1313.51</v>
      </c>
      <c r="CZ43" s="259" t="n"/>
      <c r="DA43" s="259" t="n"/>
      <c r="DB43" s="259" t="n"/>
      <c r="DC43" s="259" t="n"/>
      <c r="DD43" s="259" t="n"/>
      <c r="DE43" s="259" t="n"/>
      <c r="DF43" s="259" t="n"/>
      <c r="DG43" s="259" t="n"/>
      <c r="DH43" s="259" t="n"/>
      <c r="DI43" s="259" t="n"/>
      <c r="DJ43" s="259" t="n"/>
      <c r="DK43" s="259" t="n"/>
      <c r="DL43" s="259" t="n"/>
      <c r="DM43" s="259" t="n"/>
      <c r="DN43" s="259" t="n"/>
      <c r="DO43" s="259" t="n"/>
      <c r="DP43" s="259" t="n"/>
      <c r="DQ43" s="259" t="n"/>
      <c r="DR43" s="259" t="n"/>
      <c r="DS43" s="259" t="n"/>
      <c r="DT43" s="259" t="n"/>
      <c r="DU43" s="259" t="n"/>
      <c r="DV43" s="259" t="n"/>
      <c r="DW43" s="259" t="n"/>
      <c r="DX43" s="259" t="n"/>
      <c r="DY43" s="259" t="n"/>
      <c r="DZ43" s="259" t="n"/>
      <c r="EA43" s="259" t="n"/>
      <c r="EB43" s="259" t="n"/>
      <c r="EC43" s="259" t="n"/>
      <c r="ED43" s="259" t="n"/>
      <c r="EE43" s="259" t="n"/>
      <c r="EF43" s="259" t="n"/>
      <c r="EG43" s="259" t="n"/>
      <c r="EH43" s="259" t="n"/>
      <c r="EI43" s="259" t="n"/>
      <c r="EJ43" s="259" t="n"/>
      <c r="EK43" s="259" t="n"/>
      <c r="EL43" s="259" t="n"/>
      <c r="EM43" s="259" t="n"/>
      <c r="EN43" s="259" t="n"/>
      <c r="EO43" s="259" t="n"/>
      <c r="EP43" s="259" t="n"/>
      <c r="EQ43" s="259" t="n"/>
      <c r="ER43" s="259" t="n"/>
      <c r="ES43" s="259" t="n"/>
      <c r="ET43" s="259" t="n"/>
      <c r="EU43" s="259" t="n"/>
      <c r="EV43" s="259" t="n"/>
      <c r="EW43" s="259" t="n"/>
      <c r="EX43" s="259" t="n"/>
      <c r="EY43" s="259" t="n"/>
      <c r="EZ43" s="259" t="n"/>
      <c r="FA43" s="259" t="n"/>
      <c r="FB43" s="259" t="n"/>
      <c r="FC43" s="259" t="n"/>
      <c r="FD43" s="259" t="n"/>
      <c r="FE43" s="259" t="n"/>
      <c r="FF43" s="259" t="n"/>
      <c r="FG43" s="259" t="n"/>
      <c r="FH43" s="259" t="n"/>
      <c r="FI43" s="259" t="n"/>
      <c r="FJ43" s="259" t="n"/>
      <c r="FK43" s="259" t="n"/>
      <c r="FL43" s="259" t="n"/>
      <c r="FM43" s="259" t="n"/>
      <c r="FN43" s="259" t="n"/>
      <c r="FO43" s="259" t="n"/>
      <c r="FP43" s="259" t="n"/>
      <c r="FQ43" s="259" t="n"/>
      <c r="FR43" s="259" t="n"/>
      <c r="FS43" s="259" t="n"/>
      <c r="FT43" s="259" t="n"/>
      <c r="FU43" s="259" t="n"/>
      <c r="FV43" s="259" t="n"/>
      <c r="FW43" s="259" t="n"/>
      <c r="FX43" s="259" t="n"/>
      <c r="FY43" s="259" t="n"/>
      <c r="FZ43" s="259" t="n"/>
      <c r="GA43" s="259" t="n"/>
      <c r="GB43" s="259" t="n"/>
      <c r="GC43" s="259" t="n"/>
      <c r="GD43" s="259" t="n"/>
      <c r="GE43" s="259" t="n"/>
      <c r="GF43" s="259" t="n"/>
      <c r="GG43" s="259" t="n"/>
      <c r="GH43" s="259" t="n"/>
      <c r="GI43" s="259" t="n"/>
      <c r="GJ43" s="259" t="n"/>
      <c r="GK43" s="259" t="n"/>
      <c r="GL43" s="259" t="n"/>
      <c r="GM43" s="259" t="n"/>
      <c r="GN43" s="259" t="n"/>
      <c r="GO43" s="259" t="n"/>
      <c r="GP43" s="259" t="n"/>
      <c r="GQ43" s="259" t="n"/>
      <c r="GR43" s="259" t="n"/>
      <c r="GS43" s="259" t="n"/>
      <c r="GT43" s="259" t="n"/>
      <c r="GU43" s="259" t="n"/>
      <c r="GV43" s="259" t="n"/>
      <c r="GW43" s="259" t="n"/>
      <c r="GX43" s="259" t="n"/>
      <c r="GY43" s="259" t="n"/>
      <c r="GZ43" s="261">
        <f>SUM(F43:GY43)</f>
        <v/>
      </c>
      <c r="HA43" s="262">
        <f>E43-GZ43</f>
        <v/>
      </c>
    </row>
    <row r="44" ht="18" customHeight="1">
      <c r="A44" s="137" t="n">
        <v>44</v>
      </c>
      <c r="B44" s="256" t="n">
        <v>44823</v>
      </c>
      <c r="C44" s="139" t="inlineStr">
        <is>
          <t>2-084-49824</t>
        </is>
      </c>
      <c r="D44" s="240" t="n">
        <v>44819</v>
      </c>
      <c r="E44" s="257" t="n">
        <v>2639.06</v>
      </c>
      <c r="F44" s="274" t="n"/>
      <c r="G44" s="274" t="n"/>
      <c r="H44" s="274" t="n"/>
      <c r="I44" s="274" t="n"/>
      <c r="J44" s="274" t="n"/>
      <c r="K44" s="259" t="n"/>
      <c r="L44" s="259" t="n"/>
      <c r="M44" s="274" t="n"/>
      <c r="N44" s="274" t="n"/>
      <c r="O44" s="259" t="n"/>
      <c r="P44" s="259" t="n"/>
      <c r="Q44" s="259" t="n"/>
      <c r="R44" s="259" t="n"/>
      <c r="S44" s="259" t="n"/>
      <c r="T44" s="259" t="n"/>
      <c r="U44" s="259" t="n"/>
      <c r="V44" s="259" t="n"/>
      <c r="W44" s="259" t="n"/>
      <c r="X44" s="259" t="n"/>
      <c r="Y44" s="259" t="n"/>
      <c r="Z44" s="259" t="n"/>
      <c r="AA44" s="259" t="n"/>
      <c r="AB44" s="259" t="n"/>
      <c r="AC44" s="259" t="n"/>
      <c r="AD44" s="259" t="n"/>
      <c r="AE44" s="259" t="n"/>
      <c r="AF44" s="259" t="n"/>
      <c r="AG44" s="259" t="n"/>
      <c r="AH44" s="259" t="n"/>
      <c r="AI44" s="259" t="n"/>
      <c r="AJ44" s="259" t="n"/>
      <c r="AK44" s="259" t="n"/>
      <c r="AL44" s="259" t="n"/>
      <c r="AM44" s="259" t="n"/>
      <c r="AN44" s="259" t="n"/>
      <c r="AO44" s="259" t="n"/>
      <c r="AP44" s="259" t="n"/>
      <c r="AQ44" s="259" t="n"/>
      <c r="AR44" s="259" t="n"/>
      <c r="AS44" s="259" t="n"/>
      <c r="AT44" s="259" t="n"/>
      <c r="AU44" s="259" t="n"/>
      <c r="AV44" s="259" t="n"/>
      <c r="AW44" s="259" t="n"/>
      <c r="AX44" s="259" t="n"/>
      <c r="AY44" s="259" t="n"/>
      <c r="AZ44" s="259" t="n"/>
      <c r="BA44" s="259" t="n"/>
      <c r="BB44" s="259" t="n"/>
      <c r="BC44" s="259" t="n"/>
      <c r="BD44" s="259" t="n"/>
      <c r="BE44" s="259" t="n"/>
      <c r="BF44" s="259" t="n"/>
      <c r="BG44" s="259" t="n"/>
      <c r="BH44" s="259" t="n"/>
      <c r="BI44" s="259" t="n"/>
      <c r="BJ44" s="259" t="n"/>
      <c r="BK44" s="259" t="n"/>
      <c r="BL44" s="259" t="n"/>
      <c r="BM44" s="259" t="n"/>
      <c r="BN44" s="259" t="n"/>
      <c r="BO44" s="259" t="n"/>
      <c r="BP44" s="259" t="n"/>
      <c r="BQ44" s="259" t="n"/>
      <c r="BR44" s="259" t="n"/>
      <c r="BS44" s="259" t="n"/>
      <c r="BT44" s="259" t="n"/>
      <c r="BU44" s="259" t="n"/>
      <c r="BV44" s="259" t="n"/>
      <c r="BW44" s="259" t="n"/>
      <c r="BX44" s="259" t="n"/>
      <c r="BY44" s="259" t="n"/>
      <c r="BZ44" s="259" t="n"/>
      <c r="CA44" s="259" t="n"/>
      <c r="CB44" s="259" t="n"/>
      <c r="CC44" s="259" t="n"/>
      <c r="CD44" s="259" t="n"/>
      <c r="CE44" s="259" t="n"/>
      <c r="CF44" s="259" t="n"/>
      <c r="CG44" s="259" t="n"/>
      <c r="CH44" s="259" t="n"/>
      <c r="CI44" s="259" t="n"/>
      <c r="CJ44" s="259" t="n"/>
      <c r="CK44" s="259" t="n"/>
      <c r="CL44" s="259" t="n"/>
      <c r="CM44" s="259" t="n"/>
      <c r="CN44" s="259" t="n"/>
      <c r="CO44" s="259" t="n"/>
      <c r="CP44" s="259" t="n"/>
      <c r="CQ44" s="259" t="n"/>
      <c r="CR44" s="259" t="n"/>
      <c r="CS44" s="259" t="n"/>
      <c r="CT44" s="259" t="n"/>
      <c r="CU44" s="259" t="n"/>
      <c r="CV44" s="259" t="n"/>
      <c r="CW44" s="259" t="n"/>
      <c r="CX44" s="259" t="n"/>
      <c r="CY44" s="259" t="n"/>
      <c r="CZ44" s="259" t="n"/>
      <c r="DA44" s="259" t="n"/>
      <c r="DB44" s="259" t="n"/>
      <c r="DC44" s="259" t="n"/>
      <c r="DD44" s="259" t="n"/>
      <c r="DE44" s="259" t="n"/>
      <c r="DF44" s="259" t="n"/>
      <c r="DG44" s="259" t="n"/>
      <c r="DH44" s="259" t="n"/>
      <c r="DI44" s="259" t="n"/>
      <c r="DJ44" s="259" t="n"/>
      <c r="DK44" s="259" t="n"/>
      <c r="DL44" s="259" t="n"/>
      <c r="DM44" s="259" t="n"/>
      <c r="DN44" s="259" t="n"/>
      <c r="DO44" s="259" t="n"/>
      <c r="DP44" s="275" t="n">
        <v>296.75</v>
      </c>
      <c r="DQ44" s="259" t="n"/>
      <c r="DR44" s="259" t="n"/>
      <c r="DS44" s="259" t="n"/>
      <c r="DT44" s="259" t="n"/>
      <c r="DU44" s="259" t="n"/>
      <c r="DV44" s="259" t="n"/>
      <c r="DW44" s="259" t="n"/>
      <c r="DX44" s="259" t="n"/>
      <c r="DY44" s="259" t="n"/>
      <c r="DZ44" s="259" t="n"/>
      <c r="EA44" s="259" t="n"/>
      <c r="EB44" s="275" t="n">
        <v>2342.31</v>
      </c>
      <c r="EC44" s="259" t="n"/>
      <c r="ED44" s="259" t="n"/>
      <c r="EE44" s="259" t="n"/>
      <c r="EF44" s="259" t="n"/>
      <c r="EG44" s="259" t="n"/>
      <c r="EH44" s="259" t="n"/>
      <c r="EI44" s="259" t="n"/>
      <c r="EJ44" s="259" t="n"/>
      <c r="EK44" s="259" t="n"/>
      <c r="EL44" s="259" t="n"/>
      <c r="EM44" s="259" t="n"/>
      <c r="EN44" s="259" t="n"/>
      <c r="EO44" s="259" t="n"/>
      <c r="EP44" s="259" t="n"/>
      <c r="EQ44" s="259" t="n"/>
      <c r="ER44" s="259" t="n"/>
      <c r="ES44" s="259" t="n"/>
      <c r="ET44" s="259" t="n"/>
      <c r="EU44" s="259" t="n"/>
      <c r="EV44" s="259" t="n"/>
      <c r="EW44" s="259" t="n"/>
      <c r="EX44" s="259" t="n"/>
      <c r="EY44" s="259" t="n"/>
      <c r="EZ44" s="259" t="n"/>
      <c r="FA44" s="259" t="n"/>
      <c r="FB44" s="259" t="n"/>
      <c r="FC44" s="259" t="n"/>
      <c r="FD44" s="259" t="n"/>
      <c r="FE44" s="259" t="n"/>
      <c r="FF44" s="259" t="n"/>
      <c r="FG44" s="259" t="n"/>
      <c r="FH44" s="259" t="n"/>
      <c r="FI44" s="259" t="n"/>
      <c r="FJ44" s="259" t="n"/>
      <c r="FK44" s="259" t="n"/>
      <c r="FL44" s="259" t="n"/>
      <c r="FM44" s="259" t="n"/>
      <c r="FN44" s="259" t="n"/>
      <c r="FO44" s="259" t="n"/>
      <c r="FP44" s="259" t="n"/>
      <c r="FQ44" s="259" t="n"/>
      <c r="FR44" s="259" t="n"/>
      <c r="FS44" s="259" t="n"/>
      <c r="FT44" s="259" t="n"/>
      <c r="FU44" s="259" t="n"/>
      <c r="FV44" s="259" t="n"/>
      <c r="FW44" s="259" t="n"/>
      <c r="FX44" s="259" t="n"/>
      <c r="FY44" s="259" t="n"/>
      <c r="FZ44" s="259" t="n"/>
      <c r="GA44" s="259" t="n"/>
      <c r="GB44" s="259" t="n"/>
      <c r="GC44" s="259" t="n"/>
      <c r="GD44" s="259" t="n"/>
      <c r="GE44" s="259" t="n"/>
      <c r="GF44" s="259" t="n"/>
      <c r="GG44" s="259" t="n"/>
      <c r="GH44" s="259" t="n"/>
      <c r="GI44" s="259" t="n"/>
      <c r="GJ44" s="259" t="n"/>
      <c r="GK44" s="259" t="n"/>
      <c r="GL44" s="259" t="n"/>
      <c r="GM44" s="259" t="n"/>
      <c r="GN44" s="259" t="n"/>
      <c r="GO44" s="259" t="n"/>
      <c r="GP44" s="259" t="n"/>
      <c r="GQ44" s="259" t="n"/>
      <c r="GR44" s="259" t="n"/>
      <c r="GS44" s="259" t="n"/>
      <c r="GT44" s="259" t="n"/>
      <c r="GU44" s="259" t="n"/>
      <c r="GV44" s="259" t="n"/>
      <c r="GW44" s="259" t="n"/>
      <c r="GX44" s="259" t="n"/>
      <c r="GY44" s="259" t="n"/>
      <c r="GZ44" s="261">
        <f>SUM(F44:GY44)</f>
        <v/>
      </c>
      <c r="HA44" s="262">
        <f>E44-GZ44</f>
        <v/>
      </c>
    </row>
    <row r="45" ht="18" customHeight="1">
      <c r="A45" s="137" t="n">
        <v>45</v>
      </c>
      <c r="B45" s="256" t="n">
        <v>44824</v>
      </c>
      <c r="C45" s="139" t="inlineStr">
        <is>
          <t>TTI 4500675339</t>
        </is>
      </c>
      <c r="D45" s="240" t="n">
        <v>44774</v>
      </c>
      <c r="E45" s="257" t="n">
        <v>121.04</v>
      </c>
      <c r="F45" s="274" t="n"/>
      <c r="G45" s="274" t="n"/>
      <c r="H45" s="274" t="n"/>
      <c r="I45" s="274" t="n"/>
      <c r="J45" s="274" t="n"/>
      <c r="K45" s="259" t="n"/>
      <c r="L45" s="259" t="n"/>
      <c r="M45" s="274" t="n"/>
      <c r="N45" s="274" t="n"/>
      <c r="O45" s="259" t="n"/>
      <c r="P45" s="259" t="n"/>
      <c r="Q45" s="259" t="n"/>
      <c r="R45" s="259" t="n"/>
      <c r="S45" s="259" t="n"/>
      <c r="T45" s="259" t="n"/>
      <c r="U45" s="259" t="n"/>
      <c r="V45" s="259" t="n"/>
      <c r="W45" s="259" t="n"/>
      <c r="X45" s="259" t="n"/>
      <c r="Y45" s="259" t="n"/>
      <c r="Z45" s="259" t="n"/>
      <c r="AA45" s="259" t="n"/>
      <c r="AB45" s="259" t="n"/>
      <c r="AC45" s="259" t="n"/>
      <c r="AD45" s="259" t="n"/>
      <c r="AE45" s="259" t="n"/>
      <c r="AF45" s="259" t="n"/>
      <c r="AG45" s="259" t="n"/>
      <c r="AH45" s="259" t="n"/>
      <c r="AI45" s="259" t="n"/>
      <c r="AJ45" s="259" t="n"/>
      <c r="AK45" s="259" t="n"/>
      <c r="AL45" s="259" t="n"/>
      <c r="AM45" s="259" t="n"/>
      <c r="AN45" s="259" t="n"/>
      <c r="AO45" s="259" t="n"/>
      <c r="AP45" s="259" t="n"/>
      <c r="AQ45" s="259" t="n"/>
      <c r="AR45" s="259" t="n"/>
      <c r="AS45" s="259" t="n"/>
      <c r="AT45" s="259" t="n"/>
      <c r="AU45" s="259" t="n"/>
      <c r="AV45" s="259" t="n"/>
      <c r="AW45" s="259" t="n"/>
      <c r="AX45" s="259" t="n"/>
      <c r="AY45" s="259" t="n"/>
      <c r="AZ45" s="259" t="n"/>
      <c r="BA45" s="259" t="n"/>
      <c r="BB45" s="259" t="n"/>
      <c r="BC45" s="259" t="n"/>
      <c r="BD45" s="259" t="n"/>
      <c r="BE45" s="259" t="n"/>
      <c r="BF45" s="259" t="n"/>
      <c r="BG45" s="259" t="n"/>
      <c r="BH45" s="259" t="n"/>
      <c r="BI45" s="259" t="n"/>
      <c r="BJ45" s="259" t="n"/>
      <c r="BK45" s="259" t="n"/>
      <c r="BL45" s="259" t="n"/>
      <c r="BM45" s="259" t="n"/>
      <c r="BN45" s="259" t="n"/>
      <c r="BO45" s="259" t="n"/>
      <c r="BP45" s="259" t="n"/>
      <c r="BQ45" s="259" t="n"/>
      <c r="BR45" s="259" t="n"/>
      <c r="BS45" s="259" t="n"/>
      <c r="BT45" s="259" t="n"/>
      <c r="BU45" s="259" t="n"/>
      <c r="BV45" s="259" t="n"/>
      <c r="BW45" s="259" t="n"/>
      <c r="BX45" s="259" t="n"/>
      <c r="BY45" s="259" t="n"/>
      <c r="BZ45" s="259" t="n"/>
      <c r="CA45" s="259" t="n"/>
      <c r="CB45" s="259" t="n"/>
      <c r="CC45" s="259" t="n"/>
      <c r="CD45" s="259" t="n"/>
      <c r="CE45" s="259" t="n"/>
      <c r="CF45" s="259" t="n"/>
      <c r="CG45" s="259" t="n"/>
      <c r="CH45" s="259" t="n"/>
      <c r="CI45" s="259" t="n"/>
      <c r="CJ45" s="259" t="n"/>
      <c r="CK45" s="259" t="n"/>
      <c r="CL45" s="259" t="n"/>
      <c r="CM45" s="259" t="n"/>
      <c r="CN45" s="259" t="n"/>
      <c r="CO45" s="259" t="n"/>
      <c r="CP45" s="259" t="n"/>
      <c r="CQ45" s="259" t="n"/>
      <c r="CR45" s="259" t="n"/>
      <c r="CS45" s="259" t="n"/>
      <c r="CT45" s="259" t="n"/>
      <c r="CU45" s="259" t="n"/>
      <c r="CV45" s="259" t="n"/>
      <c r="CW45" s="259" t="n"/>
      <c r="CX45" s="259" t="n"/>
      <c r="CY45" s="259" t="n"/>
      <c r="CZ45" s="259" t="n"/>
      <c r="DA45" s="259" t="n"/>
      <c r="DB45" s="259" t="n"/>
      <c r="DC45" s="259" t="n"/>
      <c r="DD45" s="259" t="n"/>
      <c r="DE45" s="259" t="n"/>
      <c r="DF45" s="259" t="n"/>
      <c r="DG45" s="259" t="n"/>
      <c r="DH45" s="259" t="n"/>
      <c r="DI45" s="259" t="n"/>
      <c r="DJ45" s="259" t="n"/>
      <c r="DK45" s="259" t="n"/>
      <c r="DL45" s="259" t="n"/>
      <c r="DM45" s="259" t="n"/>
      <c r="DN45" s="259" t="n"/>
      <c r="DO45" s="259" t="n"/>
      <c r="DP45" s="259" t="n"/>
      <c r="DQ45" s="259" t="n"/>
      <c r="DR45" s="259" t="n"/>
      <c r="DS45" s="259" t="n"/>
      <c r="DT45" s="259" t="n"/>
      <c r="DU45" s="259" t="n"/>
      <c r="DV45" s="259" t="n"/>
      <c r="DW45" s="259" t="n"/>
      <c r="DX45" s="259" t="n"/>
      <c r="DY45" s="259" t="n"/>
      <c r="DZ45" s="259" t="n"/>
      <c r="EA45" s="259" t="n"/>
      <c r="EB45" s="259" t="n"/>
      <c r="EC45" s="259" t="n"/>
      <c r="ED45" s="259" t="n"/>
      <c r="EE45" s="259" t="n"/>
      <c r="EF45" s="259" t="n"/>
      <c r="EG45" s="259" t="n"/>
      <c r="EH45" s="259" t="n"/>
      <c r="EI45" s="259" t="n"/>
      <c r="EJ45" s="259" t="n"/>
      <c r="EK45" s="259" t="n"/>
      <c r="EL45" s="259" t="n"/>
      <c r="EM45" s="259" t="n"/>
      <c r="EN45" s="259" t="n"/>
      <c r="EO45" s="259" t="n"/>
      <c r="EP45" s="259" t="n"/>
      <c r="EQ45" s="259" t="n"/>
      <c r="ER45" s="259" t="n"/>
      <c r="ES45" s="259" t="n"/>
      <c r="ET45" s="259" t="n"/>
      <c r="EU45" s="259" t="n"/>
      <c r="EV45" s="259" t="n"/>
      <c r="EW45" s="259" t="n"/>
      <c r="EX45" s="259" t="n"/>
      <c r="EY45" s="259" t="n"/>
      <c r="EZ45" s="259" t="n"/>
      <c r="FA45" s="259" t="n"/>
      <c r="FB45" s="259" t="n"/>
      <c r="FC45" s="259" t="n"/>
      <c r="FD45" s="259" t="n"/>
      <c r="FE45" s="259" t="n"/>
      <c r="FF45" s="259" t="n"/>
      <c r="FG45" s="259" t="n"/>
      <c r="FH45" s="259" t="n"/>
      <c r="FI45" s="259" t="n"/>
      <c r="FJ45" s="259" t="n"/>
      <c r="FK45" s="259" t="n"/>
      <c r="FL45" s="259" t="n"/>
      <c r="FM45" s="259" t="n"/>
      <c r="FN45" s="259" t="n"/>
      <c r="FO45" s="259" t="n"/>
      <c r="FP45" s="259" t="n"/>
      <c r="FQ45" s="259" t="n"/>
      <c r="FR45" s="259" t="n"/>
      <c r="FS45" s="259" t="n"/>
      <c r="FT45" s="259" t="n"/>
      <c r="FU45" s="259" t="n"/>
      <c r="FV45" s="259" t="n"/>
      <c r="FW45" s="259" t="n"/>
      <c r="FX45" s="259" t="n"/>
      <c r="FY45" s="259" t="n"/>
      <c r="FZ45" s="259" t="n"/>
      <c r="GA45" s="259" t="n"/>
      <c r="GB45" s="259" t="n"/>
      <c r="GC45" s="259" t="n"/>
      <c r="GD45" s="259" t="n"/>
      <c r="GE45" s="259" t="n"/>
      <c r="GF45" s="259" t="n"/>
      <c r="GG45" s="259" t="n"/>
      <c r="GH45" s="259" t="n"/>
      <c r="GI45" s="259" t="n"/>
      <c r="GJ45" s="259" t="n"/>
      <c r="GK45" s="259" t="n"/>
      <c r="GL45" s="275" t="n">
        <v>121.04</v>
      </c>
      <c r="GM45" s="259" t="n"/>
      <c r="GN45" s="259" t="n"/>
      <c r="GO45" s="259" t="n"/>
      <c r="GP45" s="259" t="n"/>
      <c r="GQ45" s="259" t="n"/>
      <c r="GR45" s="259" t="n"/>
      <c r="GS45" s="259" t="n"/>
      <c r="GT45" s="259" t="n"/>
      <c r="GU45" s="259" t="n"/>
      <c r="GV45" s="259" t="n"/>
      <c r="GW45" s="259" t="n"/>
      <c r="GX45" s="259" t="n"/>
      <c r="GY45" s="259" t="n"/>
      <c r="GZ45" s="261">
        <f>SUM(F45:GY45)</f>
        <v/>
      </c>
      <c r="HA45" s="262">
        <f>E45-GZ45</f>
        <v/>
      </c>
    </row>
    <row r="46" ht="18" customHeight="1">
      <c r="A46" s="137" t="n">
        <v>46</v>
      </c>
      <c r="B46" s="256" t="n">
        <v>44824</v>
      </c>
      <c r="C46" s="146" t="inlineStr">
        <is>
          <t>TTI 4500676821</t>
        </is>
      </c>
      <c r="D46" s="240" t="n">
        <v>44774</v>
      </c>
      <c r="E46" s="257" t="n">
        <v>693.6</v>
      </c>
      <c r="F46" s="274" t="n"/>
      <c r="G46" s="274" t="n"/>
      <c r="H46" s="274" t="n"/>
      <c r="I46" s="274" t="n"/>
      <c r="J46" s="274" t="n"/>
      <c r="K46" s="259" t="n"/>
      <c r="L46" s="259" t="n"/>
      <c r="M46" s="274" t="n"/>
      <c r="N46" s="274" t="n"/>
      <c r="O46" s="259" t="n"/>
      <c r="P46" s="259" t="n"/>
      <c r="Q46" s="259" t="n"/>
      <c r="R46" s="259" t="n"/>
      <c r="S46" s="259" t="n"/>
      <c r="T46" s="259" t="n"/>
      <c r="U46" s="259" t="n"/>
      <c r="V46" s="259" t="n"/>
      <c r="W46" s="259" t="n"/>
      <c r="X46" s="259" t="n"/>
      <c r="Y46" s="259" t="n"/>
      <c r="Z46" s="259" t="n"/>
      <c r="AA46" s="259" t="n"/>
      <c r="AB46" s="259" t="n"/>
      <c r="AC46" s="259" t="n"/>
      <c r="AD46" s="259" t="n"/>
      <c r="AE46" s="259" t="n"/>
      <c r="AF46" s="259" t="n"/>
      <c r="AG46" s="259" t="n"/>
      <c r="AH46" s="259" t="n"/>
      <c r="AI46" s="259" t="n"/>
      <c r="AJ46" s="259" t="n"/>
      <c r="AK46" s="259" t="n"/>
      <c r="AL46" s="259" t="n"/>
      <c r="AM46" s="259" t="n"/>
      <c r="AN46" s="259" t="n"/>
      <c r="AO46" s="259" t="n"/>
      <c r="AP46" s="259" t="n"/>
      <c r="AQ46" s="259" t="n"/>
      <c r="AR46" s="259" t="n"/>
      <c r="AS46" s="259" t="n"/>
      <c r="AT46" s="259" t="n"/>
      <c r="AU46" s="259" t="n"/>
      <c r="AV46" s="259" t="n"/>
      <c r="AW46" s="259" t="n"/>
      <c r="AX46" s="259" t="n"/>
      <c r="AY46" s="259" t="n"/>
      <c r="AZ46" s="259" t="n"/>
      <c r="BA46" s="259" t="n"/>
      <c r="BB46" s="259" t="n"/>
      <c r="BC46" s="259" t="n"/>
      <c r="BD46" s="259" t="n"/>
      <c r="BE46" s="259" t="n"/>
      <c r="BF46" s="259" t="n"/>
      <c r="BG46" s="259" t="n"/>
      <c r="BH46" s="259" t="n"/>
      <c r="BI46" s="259" t="n"/>
      <c r="BJ46" s="259" t="n"/>
      <c r="BK46" s="259" t="n"/>
      <c r="BL46" s="259" t="n"/>
      <c r="BM46" s="259" t="n"/>
      <c r="BN46" s="259" t="n"/>
      <c r="BO46" s="259" t="n"/>
      <c r="BP46" s="259" t="n"/>
      <c r="BQ46" s="259" t="n"/>
      <c r="BR46" s="259" t="n"/>
      <c r="BS46" s="259" t="n"/>
      <c r="BT46" s="259" t="n"/>
      <c r="BU46" s="259" t="n"/>
      <c r="BV46" s="259" t="n"/>
      <c r="BW46" s="259" t="n"/>
      <c r="BX46" s="259" t="n"/>
      <c r="BY46" s="259" t="n"/>
      <c r="BZ46" s="259" t="n"/>
      <c r="CA46" s="259" t="n"/>
      <c r="CB46" s="259" t="n"/>
      <c r="CC46" s="259" t="n"/>
      <c r="CD46" s="259" t="n"/>
      <c r="CE46" s="259" t="n"/>
      <c r="CF46" s="259" t="n"/>
      <c r="CG46" s="259" t="n"/>
      <c r="CH46" s="259" t="n"/>
      <c r="CI46" s="259" t="n"/>
      <c r="CJ46" s="259" t="n"/>
      <c r="CK46" s="259" t="n"/>
      <c r="CL46" s="259" t="n"/>
      <c r="CM46" s="259" t="n"/>
      <c r="CN46" s="259" t="n"/>
      <c r="CO46" s="259" t="n"/>
      <c r="CP46" s="259" t="n"/>
      <c r="CQ46" s="259" t="n"/>
      <c r="CR46" s="259" t="n"/>
      <c r="CS46" s="259" t="n"/>
      <c r="CT46" s="259" t="n"/>
      <c r="CU46" s="259" t="n"/>
      <c r="CV46" s="259" t="n"/>
      <c r="CW46" s="259" t="n"/>
      <c r="CX46" s="259" t="n"/>
      <c r="CY46" s="259" t="n"/>
      <c r="CZ46" s="259" t="n"/>
      <c r="DA46" s="259" t="n"/>
      <c r="DB46" s="259" t="n"/>
      <c r="DC46" s="259" t="n"/>
      <c r="DD46" s="259" t="n"/>
      <c r="DE46" s="259" t="n"/>
      <c r="DF46" s="259" t="n"/>
      <c r="DG46" s="259" t="n"/>
      <c r="DH46" s="259" t="n"/>
      <c r="DI46" s="259" t="n"/>
      <c r="DJ46" s="259" t="n"/>
      <c r="DK46" s="259" t="n"/>
      <c r="DL46" s="259" t="n"/>
      <c r="DM46" s="259" t="n"/>
      <c r="DN46" s="259" t="n"/>
      <c r="DO46" s="259" t="n"/>
      <c r="DP46" s="259" t="n"/>
      <c r="DQ46" s="259" t="n"/>
      <c r="DR46" s="259" t="n"/>
      <c r="DS46" s="259" t="n"/>
      <c r="DT46" s="259" t="n"/>
      <c r="DU46" s="259" t="n"/>
      <c r="DV46" s="259" t="n"/>
      <c r="DW46" s="259" t="n"/>
      <c r="DX46" s="259" t="n"/>
      <c r="DY46" s="259" t="n"/>
      <c r="DZ46" s="259" t="n"/>
      <c r="EA46" s="259" t="n"/>
      <c r="EB46" s="259" t="n"/>
      <c r="EC46" s="259" t="n"/>
      <c r="ED46" s="259" t="n"/>
      <c r="EE46" s="259" t="n"/>
      <c r="EF46" s="259" t="n"/>
      <c r="EG46" s="259" t="n"/>
      <c r="EH46" s="259" t="n"/>
      <c r="EI46" s="259" t="n"/>
      <c r="EJ46" s="259" t="n"/>
      <c r="EK46" s="259" t="n"/>
      <c r="EL46" s="259" t="n"/>
      <c r="EM46" s="259" t="n"/>
      <c r="EN46" s="259" t="n"/>
      <c r="EO46" s="259" t="n"/>
      <c r="EP46" s="259" t="n"/>
      <c r="EQ46" s="259" t="n"/>
      <c r="ER46" s="259" t="n"/>
      <c r="ES46" s="259" t="n"/>
      <c r="ET46" s="259" t="n"/>
      <c r="EU46" s="259" t="n"/>
      <c r="EV46" s="259" t="n"/>
      <c r="EW46" s="259" t="n"/>
      <c r="EX46" s="259" t="n"/>
      <c r="EY46" s="259" t="n"/>
      <c r="EZ46" s="259" t="n"/>
      <c r="FA46" s="259" t="n"/>
      <c r="FB46" s="259" t="n"/>
      <c r="FC46" s="259" t="n"/>
      <c r="FD46" s="259" t="n"/>
      <c r="FE46" s="259" t="n"/>
      <c r="FF46" s="259" t="n"/>
      <c r="FG46" s="259" t="n"/>
      <c r="FH46" s="259" t="n"/>
      <c r="FI46" s="259" t="n"/>
      <c r="FJ46" s="259" t="n"/>
      <c r="FK46" s="259" t="n"/>
      <c r="FL46" s="259" t="n"/>
      <c r="FM46" s="259" t="n"/>
      <c r="FN46" s="259" t="n"/>
      <c r="FO46" s="259" t="n"/>
      <c r="FP46" s="259" t="n"/>
      <c r="FQ46" s="259" t="n"/>
      <c r="FR46" s="259" t="n"/>
      <c r="FS46" s="259" t="n"/>
      <c r="FT46" s="259" t="n"/>
      <c r="FU46" s="259" t="n"/>
      <c r="FV46" s="259" t="n"/>
      <c r="FW46" s="259" t="n"/>
      <c r="FX46" s="259" t="n">
        <v>693.6</v>
      </c>
      <c r="FY46" s="259" t="n"/>
      <c r="FZ46" s="259" t="n"/>
      <c r="GA46" s="259" t="n"/>
      <c r="GB46" s="259" t="n"/>
      <c r="GC46" s="259" t="n"/>
      <c r="GD46" s="259" t="n"/>
      <c r="GE46" s="259" t="n"/>
      <c r="GF46" s="259" t="n"/>
      <c r="GG46" s="259" t="n"/>
      <c r="GH46" s="259" t="n"/>
      <c r="GI46" s="259" t="n"/>
      <c r="GJ46" s="259" t="n"/>
      <c r="GK46" s="259" t="n"/>
      <c r="GL46" s="259" t="n"/>
      <c r="GM46" s="259" t="n"/>
      <c r="GN46" s="259" t="n"/>
      <c r="GO46" s="259" t="n"/>
      <c r="GP46" s="259" t="n"/>
      <c r="GQ46" s="259" t="n"/>
      <c r="GR46" s="259" t="n"/>
      <c r="GS46" s="259" t="n"/>
      <c r="GT46" s="259" t="n"/>
      <c r="GU46" s="259" t="n"/>
      <c r="GV46" s="259" t="n"/>
      <c r="GW46" s="259" t="n"/>
      <c r="GX46" s="259" t="n"/>
      <c r="GY46" s="259" t="n"/>
      <c r="GZ46" s="261">
        <f>SUM(F46:GY46)</f>
        <v/>
      </c>
      <c r="HA46" s="262">
        <f>E46-GZ46</f>
        <v/>
      </c>
    </row>
    <row r="47" ht="18" customHeight="1">
      <c r="A47" s="137" t="n">
        <v>47</v>
      </c>
      <c r="B47" s="256" t="n">
        <v>44824</v>
      </c>
      <c r="C47" s="139" t="inlineStr">
        <is>
          <t>TTI 4500677805</t>
        </is>
      </c>
      <c r="D47" s="240" t="n">
        <v>44774</v>
      </c>
      <c r="E47" s="257" t="n">
        <v>23.64</v>
      </c>
      <c r="F47" s="274" t="n"/>
      <c r="G47" s="274" t="n"/>
      <c r="H47" s="274" t="n"/>
      <c r="I47" s="274" t="n"/>
      <c r="J47" s="274" t="n"/>
      <c r="K47" s="259" t="n"/>
      <c r="L47" s="259" t="n"/>
      <c r="M47" s="274" t="n"/>
      <c r="N47" s="274" t="n"/>
      <c r="O47" s="259" t="n"/>
      <c r="P47" s="259" t="n"/>
      <c r="Q47" s="259" t="n"/>
      <c r="R47" s="259" t="n"/>
      <c r="S47" s="259" t="n"/>
      <c r="T47" s="259" t="n"/>
      <c r="U47" s="259" t="n"/>
      <c r="V47" s="259" t="n"/>
      <c r="W47" s="259" t="n"/>
      <c r="X47" s="259" t="n"/>
      <c r="Y47" s="259" t="n"/>
      <c r="Z47" s="259" t="n"/>
      <c r="AA47" s="259" t="n"/>
      <c r="AB47" s="259" t="n"/>
      <c r="AC47" s="259" t="n"/>
      <c r="AD47" s="259" t="n"/>
      <c r="AE47" s="259" t="n"/>
      <c r="AF47" s="259" t="n"/>
      <c r="AG47" s="259" t="n"/>
      <c r="AH47" s="259" t="n"/>
      <c r="AI47" s="259" t="n"/>
      <c r="AJ47" s="259" t="n"/>
      <c r="AK47" s="259" t="n"/>
      <c r="AL47" s="259" t="n"/>
      <c r="AM47" s="259" t="n"/>
      <c r="AN47" s="259" t="n"/>
      <c r="AO47" s="259" t="n"/>
      <c r="AP47" s="259" t="n"/>
      <c r="AQ47" s="259" t="n"/>
      <c r="AR47" s="259" t="n"/>
      <c r="AS47" s="259" t="n"/>
      <c r="AT47" s="259" t="n"/>
      <c r="AU47" s="259" t="n"/>
      <c r="AV47" s="259" t="n"/>
      <c r="AW47" s="259" t="n"/>
      <c r="AX47" s="259" t="n"/>
      <c r="AY47" s="259" t="n"/>
      <c r="AZ47" s="259" t="n"/>
      <c r="BA47" s="259" t="n"/>
      <c r="BB47" s="259" t="n"/>
      <c r="BC47" s="259" t="n"/>
      <c r="BD47" s="259" t="n"/>
      <c r="BE47" s="259" t="n"/>
      <c r="BF47" s="259" t="n"/>
      <c r="BG47" s="259" t="n"/>
      <c r="BH47" s="259" t="n"/>
      <c r="BI47" s="259" t="n"/>
      <c r="BJ47" s="259" t="n"/>
      <c r="BK47" s="259" t="n"/>
      <c r="BL47" s="259" t="n"/>
      <c r="BM47" s="259" t="n"/>
      <c r="BN47" s="259" t="n"/>
      <c r="BO47" s="259" t="n"/>
      <c r="BP47" s="259" t="n"/>
      <c r="BQ47" s="259" t="n"/>
      <c r="BR47" s="259" t="n"/>
      <c r="BS47" s="259" t="n"/>
      <c r="BT47" s="259" t="n"/>
      <c r="BU47" s="259" t="n"/>
      <c r="BV47" s="259" t="n"/>
      <c r="BW47" s="259" t="n"/>
      <c r="BX47" s="259" t="n"/>
      <c r="BY47" s="259" t="n"/>
      <c r="BZ47" s="259" t="n"/>
      <c r="CA47" s="259" t="n"/>
      <c r="CB47" s="259" t="n"/>
      <c r="CC47" s="259" t="n"/>
      <c r="CD47" s="259" t="n"/>
      <c r="CE47" s="259" t="n"/>
      <c r="CF47" s="259" t="n"/>
      <c r="CG47" s="259" t="n"/>
      <c r="CH47" s="259" t="n"/>
      <c r="CI47" s="275" t="n">
        <v>23.64</v>
      </c>
      <c r="CJ47" s="259" t="n"/>
      <c r="CK47" s="259" t="n"/>
      <c r="CL47" s="259" t="n"/>
      <c r="CM47" s="259" t="n"/>
      <c r="CN47" s="259" t="n"/>
      <c r="CO47" s="259" t="n"/>
      <c r="CP47" s="259" t="n"/>
      <c r="CQ47" s="259" t="n"/>
      <c r="CR47" s="259" t="n"/>
      <c r="CS47" s="259" t="n"/>
      <c r="CT47" s="259" t="n"/>
      <c r="CU47" s="259" t="n"/>
      <c r="CV47" s="259" t="n"/>
      <c r="CW47" s="259" t="n"/>
      <c r="CX47" s="259" t="n"/>
      <c r="CY47" s="259" t="n"/>
      <c r="CZ47" s="259" t="n"/>
      <c r="DA47" s="259" t="n"/>
      <c r="DB47" s="259" t="n"/>
      <c r="DC47" s="259" t="n"/>
      <c r="DD47" s="259" t="n"/>
      <c r="DE47" s="259" t="n"/>
      <c r="DF47" s="259" t="n"/>
      <c r="DG47" s="259" t="n"/>
      <c r="DH47" s="259" t="n"/>
      <c r="DI47" s="259" t="n"/>
      <c r="DJ47" s="259" t="n"/>
      <c r="DK47" s="259" t="n"/>
      <c r="DL47" s="259" t="n"/>
      <c r="DM47" s="259" t="n"/>
      <c r="DN47" s="259" t="n"/>
      <c r="DO47" s="259" t="n"/>
      <c r="DP47" s="259" t="n"/>
      <c r="DQ47" s="259" t="n"/>
      <c r="DR47" s="259" t="n"/>
      <c r="DS47" s="259" t="n"/>
      <c r="DT47" s="259" t="n"/>
      <c r="DU47" s="259" t="n"/>
      <c r="DV47" s="259" t="n"/>
      <c r="DW47" s="259" t="n"/>
      <c r="DX47" s="259" t="n"/>
      <c r="DY47" s="259" t="n"/>
      <c r="DZ47" s="259" t="n"/>
      <c r="EA47" s="259" t="n"/>
      <c r="EB47" s="259" t="n"/>
      <c r="EC47" s="259" t="n"/>
      <c r="ED47" s="259" t="n"/>
      <c r="EE47" s="259" t="n"/>
      <c r="EF47" s="259" t="n"/>
      <c r="EG47" s="259" t="n"/>
      <c r="EH47" s="259" t="n"/>
      <c r="EI47" s="259" t="n"/>
      <c r="EJ47" s="259" t="n"/>
      <c r="EK47" s="259" t="n"/>
      <c r="EL47" s="259" t="n"/>
      <c r="EM47" s="259" t="n"/>
      <c r="EN47" s="259" t="n"/>
      <c r="EO47" s="259" t="n"/>
      <c r="EP47" s="259" t="n"/>
      <c r="EQ47" s="259" t="n"/>
      <c r="ER47" s="259" t="n"/>
      <c r="ES47" s="259" t="n"/>
      <c r="ET47" s="259" t="n"/>
      <c r="EU47" s="259" t="n"/>
      <c r="EV47" s="259" t="n"/>
      <c r="EW47" s="259" t="n"/>
      <c r="EX47" s="259" t="n"/>
      <c r="EY47" s="259" t="n"/>
      <c r="EZ47" s="259" t="n"/>
      <c r="FA47" s="259" t="n"/>
      <c r="FB47" s="259" t="n"/>
      <c r="FC47" s="259" t="n"/>
      <c r="FD47" s="259" t="n"/>
      <c r="FE47" s="259" t="n"/>
      <c r="FF47" s="259" t="n"/>
      <c r="FG47" s="259" t="n"/>
      <c r="FH47" s="259" t="n"/>
      <c r="FI47" s="259" t="n"/>
      <c r="FJ47" s="259" t="n"/>
      <c r="FK47" s="259" t="n"/>
      <c r="FL47" s="259" t="n"/>
      <c r="FM47" s="259" t="n"/>
      <c r="FN47" s="259" t="n"/>
      <c r="FO47" s="259" t="n"/>
      <c r="FP47" s="259" t="n"/>
      <c r="FQ47" s="259" t="n"/>
      <c r="FR47" s="259" t="n"/>
      <c r="FS47" s="259" t="n"/>
      <c r="FT47" s="259" t="n"/>
      <c r="FU47" s="259" t="n"/>
      <c r="FV47" s="259" t="n"/>
      <c r="FW47" s="259" t="n"/>
      <c r="FX47" s="259" t="n"/>
      <c r="FY47" s="259" t="n"/>
      <c r="FZ47" s="259" t="n"/>
      <c r="GA47" s="259" t="n"/>
      <c r="GB47" s="259" t="n"/>
      <c r="GC47" s="259" t="n"/>
      <c r="GD47" s="259" t="n"/>
      <c r="GE47" s="259" t="n"/>
      <c r="GF47" s="259" t="n"/>
      <c r="GG47" s="259" t="n"/>
      <c r="GH47" s="259" t="n"/>
      <c r="GI47" s="259" t="n"/>
      <c r="GJ47" s="259" t="n"/>
      <c r="GK47" s="259" t="n"/>
      <c r="GL47" s="259" t="n"/>
      <c r="GM47" s="259" t="n"/>
      <c r="GN47" s="259" t="n"/>
      <c r="GO47" s="259" t="n"/>
      <c r="GP47" s="259" t="n"/>
      <c r="GQ47" s="259" t="n"/>
      <c r="GR47" s="259" t="n"/>
      <c r="GS47" s="259" t="n"/>
      <c r="GT47" s="259" t="n"/>
      <c r="GU47" s="259" t="n"/>
      <c r="GV47" s="259" t="n"/>
      <c r="GW47" s="259" t="n"/>
      <c r="GX47" s="259" t="n"/>
      <c r="GY47" s="259" t="n"/>
      <c r="GZ47" s="261">
        <f>SUM(F47:GY47)</f>
        <v/>
      </c>
      <c r="HA47" s="262">
        <f>E47-GZ47</f>
        <v/>
      </c>
    </row>
    <row r="48" ht="18" customHeight="1">
      <c r="A48" s="137" t="n">
        <v>48</v>
      </c>
      <c r="B48" s="256" t="n">
        <v>44824</v>
      </c>
      <c r="C48" s="139" t="inlineStr">
        <is>
          <t>AVNET 9112977266</t>
        </is>
      </c>
      <c r="D48" s="240" t="n">
        <v>44767</v>
      </c>
      <c r="E48" s="257" t="n">
        <v>9.99</v>
      </c>
      <c r="F48" s="274" t="n"/>
      <c r="G48" s="274" t="n"/>
      <c r="H48" s="274" t="n"/>
      <c r="I48" s="274" t="n"/>
      <c r="J48" s="274" t="n"/>
      <c r="K48" s="259" t="n"/>
      <c r="L48" s="259" t="n"/>
      <c r="M48" s="274" t="n"/>
      <c r="N48" s="274" t="n"/>
      <c r="O48" s="259" t="n"/>
      <c r="P48" s="259" t="n"/>
      <c r="Q48" s="259" t="n"/>
      <c r="R48" s="259" t="n"/>
      <c r="S48" s="259" t="n"/>
      <c r="T48" s="259" t="n"/>
      <c r="U48" s="259" t="n"/>
      <c r="V48" s="259" t="n"/>
      <c r="W48" s="259" t="n"/>
      <c r="X48" s="259" t="n"/>
      <c r="Y48" s="259" t="n"/>
      <c r="Z48" s="259" t="n"/>
      <c r="AA48" s="259" t="n"/>
      <c r="AB48" s="259" t="n"/>
      <c r="AC48" s="259" t="n"/>
      <c r="AD48" s="259" t="n"/>
      <c r="AE48" s="259" t="n"/>
      <c r="AF48" s="259" t="n"/>
      <c r="AG48" s="259" t="n"/>
      <c r="AH48" s="259" t="n"/>
      <c r="AI48" s="259" t="n"/>
      <c r="AJ48" s="259" t="n"/>
      <c r="AK48" s="259" t="n"/>
      <c r="AL48" s="259" t="n"/>
      <c r="AM48" s="259" t="n"/>
      <c r="AN48" s="259" t="n"/>
      <c r="AO48" s="259" t="n"/>
      <c r="AP48" s="259" t="n"/>
      <c r="AQ48" s="259" t="n"/>
      <c r="AR48" s="259" t="n"/>
      <c r="AS48" s="259" t="n"/>
      <c r="AT48" s="259" t="n"/>
      <c r="AU48" s="259" t="n"/>
      <c r="AV48" s="259" t="n"/>
      <c r="AW48" s="259" t="n"/>
      <c r="AX48" s="259" t="n"/>
      <c r="AY48" s="259" t="n"/>
      <c r="AZ48" s="259" t="n"/>
      <c r="BA48" s="259" t="n"/>
      <c r="BB48" s="259" t="n"/>
      <c r="BC48" s="259" t="n"/>
      <c r="BD48" s="259" t="n"/>
      <c r="BE48" s="259" t="n"/>
      <c r="BF48" s="259" t="n"/>
      <c r="BG48" s="259" t="n"/>
      <c r="BH48" s="259" t="n"/>
      <c r="BI48" s="259" t="n"/>
      <c r="BJ48" s="259" t="n"/>
      <c r="BK48" s="259" t="n"/>
      <c r="BL48" s="259" t="n"/>
      <c r="BM48" s="259" t="n"/>
      <c r="BN48" s="259" t="n"/>
      <c r="BO48" s="259" t="n"/>
      <c r="BP48" s="259" t="n"/>
      <c r="BQ48" s="259" t="n"/>
      <c r="BR48" s="259" t="n"/>
      <c r="BS48" s="259" t="n"/>
      <c r="BT48" s="259" t="n"/>
      <c r="BU48" s="259" t="n"/>
      <c r="BV48" s="259" t="n"/>
      <c r="BW48" s="259" t="n"/>
      <c r="BX48" s="259" t="n"/>
      <c r="BY48" s="259" t="n"/>
      <c r="BZ48" s="259" t="n"/>
      <c r="CA48" s="259" t="n"/>
      <c r="CB48" s="259" t="n"/>
      <c r="CC48" s="259" t="n"/>
      <c r="CD48" s="259" t="n"/>
      <c r="CE48" s="259" t="n"/>
      <c r="CF48" s="259" t="n"/>
      <c r="CG48" s="259" t="n"/>
      <c r="CH48" s="259" t="n"/>
      <c r="CI48" s="259" t="n"/>
      <c r="CJ48" s="259" t="n"/>
      <c r="CK48" s="259" t="n"/>
      <c r="CL48" s="259" t="n"/>
      <c r="CM48" s="259" t="n"/>
      <c r="CN48" s="259" t="n"/>
      <c r="CO48" s="259" t="n"/>
      <c r="CP48" s="259" t="n"/>
      <c r="CQ48" s="259" t="n"/>
      <c r="CR48" s="259" t="n"/>
      <c r="CS48" s="259" t="n"/>
      <c r="CT48" s="259" t="n"/>
      <c r="CU48" s="259" t="n"/>
      <c r="CV48" s="259" t="n"/>
      <c r="CW48" s="259" t="n"/>
      <c r="CX48" s="259" t="n"/>
      <c r="CY48" s="259" t="n"/>
      <c r="CZ48" s="259" t="n"/>
      <c r="DA48" s="259" t="n"/>
      <c r="DB48" s="259" t="n"/>
      <c r="DC48" s="259" t="n"/>
      <c r="DD48" s="259" t="n"/>
      <c r="DE48" s="259" t="n"/>
      <c r="DF48" s="259" t="n"/>
      <c r="DG48" s="259" t="n"/>
      <c r="DH48" s="259" t="n"/>
      <c r="DI48" s="259" t="n"/>
      <c r="DJ48" s="259" t="n"/>
      <c r="DK48" s="259" t="n"/>
      <c r="DL48" s="259" t="n"/>
      <c r="DM48" s="259" t="n"/>
      <c r="DN48" s="259" t="n"/>
      <c r="DO48" s="259" t="n"/>
      <c r="DP48" s="259" t="n"/>
      <c r="DQ48" s="259" t="n"/>
      <c r="DR48" s="259" t="n"/>
      <c r="DS48" s="259" t="n"/>
      <c r="DT48" s="259" t="n"/>
      <c r="DU48" s="259" t="n"/>
      <c r="DV48" s="259" t="n"/>
      <c r="DW48" s="259" t="n"/>
      <c r="DX48" s="259" t="n"/>
      <c r="DY48" s="259" t="n"/>
      <c r="DZ48" s="259" t="n"/>
      <c r="EA48" s="259" t="n"/>
      <c r="EB48" s="259" t="n"/>
      <c r="EC48" s="259" t="n"/>
      <c r="ED48" s="259" t="n"/>
      <c r="EE48" s="259" t="n"/>
      <c r="EF48" s="259" t="n"/>
      <c r="EG48" s="259" t="n"/>
      <c r="EH48" s="259" t="n"/>
      <c r="EI48" s="259" t="n"/>
      <c r="EJ48" s="259" t="n"/>
      <c r="EK48" s="259" t="n"/>
      <c r="EL48" s="259" t="n"/>
      <c r="EM48" s="259" t="n"/>
      <c r="EN48" s="259" t="n"/>
      <c r="EO48" s="259" t="n"/>
      <c r="EP48" s="259" t="n"/>
      <c r="EQ48" s="259" t="n"/>
      <c r="ER48" s="259" t="n"/>
      <c r="ES48" s="259" t="n"/>
      <c r="ET48" s="259" t="n"/>
      <c r="EU48" s="259" t="n"/>
      <c r="EV48" s="259" t="n"/>
      <c r="EW48" s="259" t="n"/>
      <c r="EX48" s="259" t="n"/>
      <c r="EY48" s="259" t="n"/>
      <c r="EZ48" s="259" t="n"/>
      <c r="FA48" s="259" t="n"/>
      <c r="FB48" s="259" t="n"/>
      <c r="FC48" s="259" t="n"/>
      <c r="FD48" s="259" t="n"/>
      <c r="FE48" s="259" t="n"/>
      <c r="FF48" s="259" t="n"/>
      <c r="FG48" s="259" t="n"/>
      <c r="FH48" s="259" t="n"/>
      <c r="FI48" s="259" t="n"/>
      <c r="FJ48" s="259" t="n"/>
      <c r="FK48" s="259" t="n"/>
      <c r="FL48" s="259" t="n"/>
      <c r="FM48" s="259" t="n"/>
      <c r="FN48" s="275" t="n">
        <v>9.99</v>
      </c>
      <c r="FO48" s="259" t="n"/>
      <c r="FP48" s="259" t="n"/>
      <c r="FQ48" s="259" t="n"/>
      <c r="FR48" s="259" t="n"/>
      <c r="FS48" s="259" t="n"/>
      <c r="FT48" s="259" t="n"/>
      <c r="FU48" s="259" t="n"/>
      <c r="FV48" s="259" t="n"/>
      <c r="FW48" s="259" t="n"/>
      <c r="FX48" s="259" t="n"/>
      <c r="FY48" s="259" t="n"/>
      <c r="FZ48" s="259" t="n"/>
      <c r="GA48" s="259" t="n"/>
      <c r="GB48" s="259" t="n"/>
      <c r="GC48" s="259" t="n"/>
      <c r="GD48" s="259" t="n"/>
      <c r="GE48" s="259" t="n"/>
      <c r="GF48" s="259" t="n"/>
      <c r="GG48" s="259" t="n"/>
      <c r="GH48" s="259" t="n"/>
      <c r="GI48" s="259" t="n"/>
      <c r="GJ48" s="259" t="n"/>
      <c r="GK48" s="259" t="n"/>
      <c r="GL48" s="259" t="n"/>
      <c r="GM48" s="259" t="n"/>
      <c r="GN48" s="259" t="n"/>
      <c r="GO48" s="259" t="n"/>
      <c r="GP48" s="259" t="n"/>
      <c r="GQ48" s="259" t="n"/>
      <c r="GR48" s="259" t="n"/>
      <c r="GS48" s="259" t="n"/>
      <c r="GT48" s="259" t="n"/>
      <c r="GU48" s="259" t="n"/>
      <c r="GV48" s="259" t="n"/>
      <c r="GW48" s="259" t="n"/>
      <c r="GX48" s="259" t="n"/>
      <c r="GY48" s="259" t="n"/>
      <c r="GZ48" s="261">
        <f>SUM(F48:GY48)</f>
        <v/>
      </c>
      <c r="HA48" s="262">
        <f>E48-GZ48</f>
        <v/>
      </c>
    </row>
    <row r="49" ht="18" customHeight="1">
      <c r="A49" s="137" t="n">
        <v>49</v>
      </c>
      <c r="B49" s="256" t="n">
        <v>44824</v>
      </c>
      <c r="C49" s="139" t="inlineStr">
        <is>
          <t>LITEON 4500680409</t>
        </is>
      </c>
      <c r="D49" s="240" t="n">
        <v>44791</v>
      </c>
      <c r="E49" s="257" t="n">
        <v>13.3</v>
      </c>
      <c r="F49" s="274" t="n"/>
      <c r="G49" s="274" t="n"/>
      <c r="H49" s="274" t="n"/>
      <c r="I49" s="274" t="n"/>
      <c r="J49" s="274" t="n"/>
      <c r="K49" s="259" t="n"/>
      <c r="L49" s="259" t="n"/>
      <c r="M49" s="274" t="n"/>
      <c r="N49" s="274" t="n"/>
      <c r="O49" s="259" t="n"/>
      <c r="P49" s="259" t="n"/>
      <c r="Q49" s="259" t="n"/>
      <c r="R49" s="259" t="n"/>
      <c r="S49" s="259" t="n"/>
      <c r="T49" s="259" t="n"/>
      <c r="U49" s="259" t="n"/>
      <c r="V49" s="259" t="n"/>
      <c r="W49" s="259" t="n"/>
      <c r="X49" s="259" t="n"/>
      <c r="Y49" s="259" t="n"/>
      <c r="Z49" s="259" t="n"/>
      <c r="AA49" s="259" t="n"/>
      <c r="AB49" s="259" t="n"/>
      <c r="AC49" s="259" t="n"/>
      <c r="AD49" s="259" t="n"/>
      <c r="AE49" s="259" t="n"/>
      <c r="AF49" s="259" t="n"/>
      <c r="AG49" s="259" t="n"/>
      <c r="AH49" s="259" t="n"/>
      <c r="AI49" s="259" t="n"/>
      <c r="AJ49" s="259" t="n"/>
      <c r="AK49" s="259" t="n"/>
      <c r="AL49" s="259" t="n"/>
      <c r="AM49" s="259" t="n"/>
      <c r="AN49" s="259" t="n"/>
      <c r="AO49" s="259" t="n"/>
      <c r="AP49" s="259" t="n"/>
      <c r="AQ49" s="259" t="n"/>
      <c r="AR49" s="259" t="n"/>
      <c r="AS49" s="259" t="n"/>
      <c r="AT49" s="259" t="n"/>
      <c r="AU49" s="259" t="n"/>
      <c r="AV49" s="259" t="n"/>
      <c r="AW49" s="259" t="n"/>
      <c r="AX49" s="259" t="n"/>
      <c r="AY49" s="259" t="n"/>
      <c r="AZ49" s="259" t="n"/>
      <c r="BA49" s="259" t="n"/>
      <c r="BB49" s="259" t="n"/>
      <c r="BC49" s="259" t="n"/>
      <c r="BD49" s="259" t="n"/>
      <c r="BE49" s="259" t="n"/>
      <c r="BF49" s="259" t="n"/>
      <c r="BG49" s="259" t="n"/>
      <c r="BH49" s="259" t="n"/>
      <c r="BI49" s="259" t="n"/>
      <c r="BJ49" s="259" t="n"/>
      <c r="BK49" s="259" t="n"/>
      <c r="BL49" s="259" t="n"/>
      <c r="BM49" s="259" t="n"/>
      <c r="BN49" s="259" t="n"/>
      <c r="BO49" s="275" t="n">
        <v>13.3</v>
      </c>
      <c r="BP49" s="259" t="n"/>
      <c r="BQ49" s="259" t="n"/>
      <c r="BR49" s="259" t="n"/>
      <c r="BS49" s="259" t="n"/>
      <c r="BT49" s="259" t="n"/>
      <c r="BU49" s="259" t="n"/>
      <c r="BV49" s="259" t="n"/>
      <c r="BW49" s="259" t="n"/>
      <c r="BX49" s="259" t="n"/>
      <c r="BY49" s="259" t="n"/>
      <c r="BZ49" s="259" t="n"/>
      <c r="CA49" s="259" t="n"/>
      <c r="CB49" s="259" t="n"/>
      <c r="CC49" s="259" t="n"/>
      <c r="CD49" s="259" t="n"/>
      <c r="CE49" s="259" t="n"/>
      <c r="CF49" s="259" t="n"/>
      <c r="CG49" s="259" t="n"/>
      <c r="CH49" s="259" t="n"/>
      <c r="CI49" s="259" t="n"/>
      <c r="CJ49" s="259" t="n"/>
      <c r="CK49" s="259" t="n"/>
      <c r="CL49" s="259" t="n"/>
      <c r="CM49" s="259" t="n"/>
      <c r="CN49" s="259" t="n"/>
      <c r="CO49" s="259" t="n"/>
      <c r="CP49" s="259" t="n"/>
      <c r="CQ49" s="259" t="n"/>
      <c r="CR49" s="259" t="n"/>
      <c r="CS49" s="259" t="n"/>
      <c r="CT49" s="259" t="n"/>
      <c r="CU49" s="259" t="n"/>
      <c r="CV49" s="259" t="n"/>
      <c r="CW49" s="259" t="n"/>
      <c r="CX49" s="259" t="n"/>
      <c r="CY49" s="259" t="n"/>
      <c r="CZ49" s="259" t="n"/>
      <c r="DA49" s="259" t="n"/>
      <c r="DB49" s="259" t="n"/>
      <c r="DC49" s="259" t="n"/>
      <c r="DD49" s="259" t="n"/>
      <c r="DE49" s="259" t="n"/>
      <c r="DF49" s="259" t="n"/>
      <c r="DG49" s="259" t="n"/>
      <c r="DH49" s="259" t="n"/>
      <c r="DI49" s="259" t="n"/>
      <c r="DJ49" s="259" t="n"/>
      <c r="DK49" s="259" t="n"/>
      <c r="DL49" s="259" t="n"/>
      <c r="DM49" s="259" t="n"/>
      <c r="DN49" s="259" t="n"/>
      <c r="DO49" s="259" t="n"/>
      <c r="DP49" s="259" t="n"/>
      <c r="DQ49" s="259" t="n"/>
      <c r="DR49" s="259" t="n"/>
      <c r="DS49" s="259" t="n"/>
      <c r="DT49" s="259" t="n"/>
      <c r="DU49" s="259" t="n"/>
      <c r="DV49" s="259" t="n"/>
      <c r="DW49" s="259" t="n"/>
      <c r="DX49" s="259" t="n"/>
      <c r="DY49" s="259" t="n"/>
      <c r="DZ49" s="259" t="n"/>
      <c r="EA49" s="259" t="n"/>
      <c r="EB49" s="259" t="n"/>
      <c r="EC49" s="259" t="n"/>
      <c r="ED49" s="259" t="n"/>
      <c r="EE49" s="259" t="n"/>
      <c r="EF49" s="259" t="n"/>
      <c r="EG49" s="259" t="n"/>
      <c r="EH49" s="259" t="n"/>
      <c r="EI49" s="259" t="n"/>
      <c r="EJ49" s="259" t="n"/>
      <c r="EK49" s="259" t="n"/>
      <c r="EL49" s="259" t="n"/>
      <c r="EM49" s="259" t="n"/>
      <c r="EN49" s="259" t="n"/>
      <c r="EO49" s="259" t="n"/>
      <c r="EP49" s="259" t="n"/>
      <c r="EQ49" s="259" t="n"/>
      <c r="ER49" s="259" t="n"/>
      <c r="ES49" s="259" t="n"/>
      <c r="ET49" s="259" t="n"/>
      <c r="EU49" s="259" t="n"/>
      <c r="EV49" s="259" t="n"/>
      <c r="EW49" s="259" t="n"/>
      <c r="EX49" s="259" t="n"/>
      <c r="EY49" s="259" t="n"/>
      <c r="EZ49" s="259" t="n"/>
      <c r="FA49" s="259" t="n"/>
      <c r="FB49" s="259" t="n"/>
      <c r="FC49" s="259" t="n"/>
      <c r="FD49" s="259" t="n"/>
      <c r="FE49" s="259" t="n"/>
      <c r="FF49" s="259" t="n"/>
      <c r="FG49" s="259" t="n"/>
      <c r="FH49" s="259" t="n"/>
      <c r="FI49" s="259" t="n"/>
      <c r="FJ49" s="259" t="n"/>
      <c r="FK49" s="259" t="n"/>
      <c r="FL49" s="259" t="n"/>
      <c r="FM49" s="259" t="n"/>
      <c r="FN49" s="259" t="n"/>
      <c r="FO49" s="259" t="n"/>
      <c r="FP49" s="259" t="n"/>
      <c r="FQ49" s="259" t="n"/>
      <c r="FR49" s="259" t="n"/>
      <c r="FS49" s="259" t="n"/>
      <c r="FT49" s="259" t="n"/>
      <c r="FU49" s="259" t="n"/>
      <c r="FV49" s="259" t="n"/>
      <c r="FW49" s="259" t="n"/>
      <c r="FX49" s="259" t="n"/>
      <c r="FY49" s="259" t="n"/>
      <c r="FZ49" s="259" t="n"/>
      <c r="GA49" s="259" t="n"/>
      <c r="GB49" s="259" t="n"/>
      <c r="GC49" s="259" t="n"/>
      <c r="GD49" s="259" t="n"/>
      <c r="GE49" s="259" t="n"/>
      <c r="GF49" s="259" t="n"/>
      <c r="GG49" s="259" t="n"/>
      <c r="GH49" s="259" t="n"/>
      <c r="GI49" s="259" t="n"/>
      <c r="GJ49" s="259" t="n"/>
      <c r="GK49" s="259" t="n"/>
      <c r="GL49" s="259" t="n"/>
      <c r="GM49" s="259" t="n"/>
      <c r="GN49" s="259" t="n"/>
      <c r="GO49" s="259" t="n"/>
      <c r="GP49" s="259" t="n"/>
      <c r="GQ49" s="259" t="n"/>
      <c r="GR49" s="259" t="n"/>
      <c r="GS49" s="259" t="n"/>
      <c r="GT49" s="259" t="n"/>
      <c r="GU49" s="259" t="n"/>
      <c r="GV49" s="259" t="n"/>
      <c r="GW49" s="259" t="n"/>
      <c r="GX49" s="259" t="n"/>
      <c r="GY49" s="259" t="n"/>
      <c r="GZ49" s="261">
        <f>SUM(F49:GY49)</f>
        <v/>
      </c>
      <c r="HA49" s="262">
        <f>E49-GZ49</f>
        <v/>
      </c>
    </row>
    <row r="50" ht="18" customHeight="1">
      <c r="A50" s="137" t="n">
        <v>50</v>
      </c>
      <c r="B50" s="256" t="n">
        <v>44824</v>
      </c>
      <c r="C50" s="139" t="inlineStr">
        <is>
          <t>AVNET 9113105802</t>
        </is>
      </c>
      <c r="D50" s="240" t="n">
        <v>44798</v>
      </c>
      <c r="E50" s="257" t="n">
        <v>9.99</v>
      </c>
      <c r="F50" s="274" t="n"/>
      <c r="G50" s="274" t="n"/>
      <c r="H50" s="274" t="n"/>
      <c r="I50" s="274" t="n"/>
      <c r="J50" s="274" t="n"/>
      <c r="K50" s="259" t="n"/>
      <c r="L50" s="259" t="n"/>
      <c r="M50" s="274" t="n"/>
      <c r="N50" s="274" t="n"/>
      <c r="O50" s="259" t="n"/>
      <c r="P50" s="259" t="n"/>
      <c r="Q50" s="259" t="n"/>
      <c r="R50" s="259" t="n"/>
      <c r="S50" s="259" t="n"/>
      <c r="T50" s="259" t="n"/>
      <c r="U50" s="259" t="n"/>
      <c r="V50" s="259" t="n"/>
      <c r="W50" s="259" t="n"/>
      <c r="X50" s="259" t="n"/>
      <c r="Y50" s="259" t="n"/>
      <c r="Z50" s="259" t="n"/>
      <c r="AA50" s="259" t="n"/>
      <c r="AB50" s="259" t="n"/>
      <c r="AC50" s="259" t="n"/>
      <c r="AD50" s="259" t="n"/>
      <c r="AE50" s="259" t="n"/>
      <c r="AF50" s="259" t="n"/>
      <c r="AG50" s="259" t="n"/>
      <c r="AH50" s="259" t="n"/>
      <c r="AI50" s="259" t="n"/>
      <c r="AJ50" s="259" t="n"/>
      <c r="AK50" s="259" t="n"/>
      <c r="AL50" s="259" t="n"/>
      <c r="AM50" s="259" t="n"/>
      <c r="AN50" s="259" t="n"/>
      <c r="AO50" s="259" t="n"/>
      <c r="AP50" s="259" t="n"/>
      <c r="AQ50" s="259" t="n"/>
      <c r="AR50" s="259" t="n"/>
      <c r="AS50" s="259" t="n"/>
      <c r="AT50" s="259" t="n"/>
      <c r="AU50" s="259" t="n"/>
      <c r="AV50" s="259" t="n"/>
      <c r="AW50" s="259" t="n"/>
      <c r="AX50" s="259" t="n"/>
      <c r="AY50" s="259" t="n"/>
      <c r="AZ50" s="259" t="n"/>
      <c r="BA50" s="259" t="n"/>
      <c r="BB50" s="259" t="n"/>
      <c r="BC50" s="259" t="n"/>
      <c r="BD50" s="259" t="n"/>
      <c r="BE50" s="259" t="n"/>
      <c r="BF50" s="259" t="n"/>
      <c r="BG50" s="259" t="n"/>
      <c r="BH50" s="259" t="n"/>
      <c r="BI50" s="259" t="n"/>
      <c r="BJ50" s="259" t="n"/>
      <c r="BK50" s="259" t="n"/>
      <c r="BL50" s="259" t="n"/>
      <c r="BM50" s="259" t="n"/>
      <c r="BN50" s="259" t="n"/>
      <c r="BO50" s="259" t="n"/>
      <c r="BP50" s="259" t="n"/>
      <c r="BQ50" s="259" t="n"/>
      <c r="BR50" s="259" t="n"/>
      <c r="BS50" s="259" t="n"/>
      <c r="BT50" s="259" t="n"/>
      <c r="BU50" s="259" t="n"/>
      <c r="BV50" s="259" t="n"/>
      <c r="BW50" s="259" t="n"/>
      <c r="BX50" s="259" t="n"/>
      <c r="BY50" s="259" t="n"/>
      <c r="BZ50" s="259" t="n"/>
      <c r="CA50" s="259" t="n"/>
      <c r="CB50" s="259" t="n"/>
      <c r="CC50" s="259" t="n"/>
      <c r="CD50" s="259" t="n"/>
      <c r="CE50" s="259" t="n"/>
      <c r="CF50" s="259" t="n"/>
      <c r="CG50" s="259" t="n"/>
      <c r="CH50" s="259" t="n"/>
      <c r="CI50" s="259" t="n"/>
      <c r="CJ50" s="259" t="n"/>
      <c r="CK50" s="259" t="n"/>
      <c r="CL50" s="259" t="n"/>
      <c r="CM50" s="259" t="n"/>
      <c r="CN50" s="259" t="n"/>
      <c r="CO50" s="259" t="n"/>
      <c r="CP50" s="259" t="n"/>
      <c r="CQ50" s="259" t="n"/>
      <c r="CR50" s="259" t="n"/>
      <c r="CS50" s="259" t="n"/>
      <c r="CT50" s="259" t="n"/>
      <c r="CU50" s="259" t="n"/>
      <c r="CV50" s="259" t="n"/>
      <c r="CW50" s="259" t="n"/>
      <c r="CX50" s="259" t="n"/>
      <c r="CY50" s="259" t="n"/>
      <c r="CZ50" s="259" t="n"/>
      <c r="DA50" s="259" t="n"/>
      <c r="DB50" s="259" t="n"/>
      <c r="DC50" s="259" t="n"/>
      <c r="DD50" s="259" t="n"/>
      <c r="DE50" s="259" t="n"/>
      <c r="DF50" s="259" t="n"/>
      <c r="DG50" s="259" t="n"/>
      <c r="DH50" s="259" t="n"/>
      <c r="DI50" s="259" t="n"/>
      <c r="DJ50" s="259" t="n"/>
      <c r="DK50" s="259" t="n"/>
      <c r="DL50" s="259" t="n"/>
      <c r="DM50" s="259" t="n"/>
      <c r="DN50" s="259" t="n"/>
      <c r="DO50" s="259" t="n"/>
      <c r="DP50" s="259" t="n"/>
      <c r="DQ50" s="259" t="n"/>
      <c r="DR50" s="259" t="n"/>
      <c r="DS50" s="259" t="n"/>
      <c r="DT50" s="259" t="n"/>
      <c r="DU50" s="259" t="n"/>
      <c r="DV50" s="259" t="n"/>
      <c r="DW50" s="259" t="n"/>
      <c r="DX50" s="259" t="n"/>
      <c r="DY50" s="259" t="n"/>
      <c r="DZ50" s="259" t="n"/>
      <c r="EA50" s="259" t="n"/>
      <c r="EB50" s="259" t="n"/>
      <c r="EC50" s="259" t="n"/>
      <c r="ED50" s="259" t="n"/>
      <c r="EE50" s="259" t="n"/>
      <c r="EF50" s="259" t="n"/>
      <c r="EG50" s="259" t="n"/>
      <c r="EH50" s="259" t="n"/>
      <c r="EI50" s="259" t="n"/>
      <c r="EJ50" s="259" t="n"/>
      <c r="EK50" s="259" t="n"/>
      <c r="EL50" s="259" t="n"/>
      <c r="EM50" s="259" t="n"/>
      <c r="EN50" s="259" t="n"/>
      <c r="EO50" s="259" t="n"/>
      <c r="EP50" s="259" t="n"/>
      <c r="EQ50" s="259" t="n"/>
      <c r="ER50" s="259" t="n"/>
      <c r="ES50" s="259" t="n"/>
      <c r="ET50" s="259" t="n"/>
      <c r="EU50" s="259" t="n"/>
      <c r="EV50" s="259" t="n"/>
      <c r="EW50" s="259" t="n"/>
      <c r="EX50" s="259" t="n"/>
      <c r="EY50" s="259" t="n"/>
      <c r="EZ50" s="259" t="n"/>
      <c r="FA50" s="259" t="n"/>
      <c r="FB50" s="259" t="n"/>
      <c r="FC50" s="259" t="n"/>
      <c r="FD50" s="259" t="n"/>
      <c r="FE50" s="259" t="n"/>
      <c r="FF50" s="259" t="n"/>
      <c r="FG50" s="259" t="n"/>
      <c r="FH50" s="259" t="n"/>
      <c r="FI50" s="259" t="n"/>
      <c r="FJ50" s="259" t="n"/>
      <c r="FK50" s="259" t="n"/>
      <c r="FL50" s="259" t="n"/>
      <c r="FM50" s="275" t="n">
        <v>9.99</v>
      </c>
      <c r="FN50" s="259" t="n"/>
      <c r="FO50" s="259" t="n"/>
      <c r="FP50" s="259" t="n"/>
      <c r="FQ50" s="259" t="n"/>
      <c r="FR50" s="259" t="n"/>
      <c r="FS50" s="259" t="n"/>
      <c r="FT50" s="259" t="n"/>
      <c r="FU50" s="259" t="n"/>
      <c r="FV50" s="259" t="n"/>
      <c r="FW50" s="259" t="n"/>
      <c r="FX50" s="259" t="n"/>
      <c r="FY50" s="259" t="n"/>
      <c r="FZ50" s="259" t="n"/>
      <c r="GA50" s="259" t="n"/>
      <c r="GB50" s="259" t="n"/>
      <c r="GC50" s="259" t="n"/>
      <c r="GD50" s="259" t="n"/>
      <c r="GE50" s="259" t="n"/>
      <c r="GF50" s="259" t="n"/>
      <c r="GG50" s="259" t="n"/>
      <c r="GH50" s="259" t="n"/>
      <c r="GI50" s="259" t="n"/>
      <c r="GJ50" s="259" t="n"/>
      <c r="GK50" s="259" t="n"/>
      <c r="GL50" s="259" t="n"/>
      <c r="GM50" s="259" t="n"/>
      <c r="GN50" s="259" t="n"/>
      <c r="GO50" s="259" t="n"/>
      <c r="GP50" s="259" t="n"/>
      <c r="GQ50" s="259" t="n"/>
      <c r="GR50" s="259" t="n"/>
      <c r="GS50" s="259" t="n"/>
      <c r="GT50" s="259" t="n"/>
      <c r="GU50" s="259" t="n"/>
      <c r="GV50" s="259" t="n"/>
      <c r="GW50" s="259" t="n"/>
      <c r="GX50" s="259" t="n"/>
      <c r="GY50" s="259" t="n"/>
      <c r="GZ50" s="261">
        <f>SUM(F50:GY50)</f>
        <v/>
      </c>
      <c r="HA50" s="262">
        <f>E50-GZ50</f>
        <v/>
      </c>
    </row>
    <row r="51" ht="18" customHeight="1">
      <c r="A51" s="137" t="n">
        <v>51</v>
      </c>
      <c r="B51" s="256" t="n">
        <v>44824</v>
      </c>
      <c r="C51" s="139" t="inlineStr">
        <is>
          <t>MASTER 4500682307</t>
        </is>
      </c>
      <c r="D51" s="240" t="n">
        <v>44802</v>
      </c>
      <c r="E51" s="257" t="n">
        <v>31.68</v>
      </c>
      <c r="F51" s="274" t="n"/>
      <c r="G51" s="274" t="n"/>
      <c r="H51" s="274" t="n"/>
      <c r="I51" s="274" t="n"/>
      <c r="J51" s="274" t="n"/>
      <c r="K51" s="259" t="n"/>
      <c r="L51" s="259" t="n"/>
      <c r="M51" s="274" t="n"/>
      <c r="N51" s="274" t="n"/>
      <c r="O51" s="259" t="n"/>
      <c r="P51" s="259" t="n"/>
      <c r="Q51" s="259" t="n"/>
      <c r="R51" s="259" t="n"/>
      <c r="S51" s="259" t="n"/>
      <c r="T51" s="259" t="n"/>
      <c r="U51" s="259" t="n"/>
      <c r="V51" s="259" t="n"/>
      <c r="W51" s="259" t="n"/>
      <c r="X51" s="259" t="n"/>
      <c r="Y51" s="259" t="n"/>
      <c r="Z51" s="259" t="n"/>
      <c r="AA51" s="259" t="n"/>
      <c r="AB51" s="259" t="n"/>
      <c r="AC51" s="259" t="n"/>
      <c r="AD51" s="259" t="n"/>
      <c r="AE51" s="259" t="n"/>
      <c r="AF51" s="259" t="n"/>
      <c r="AG51" s="259" t="n"/>
      <c r="AH51" s="259" t="n"/>
      <c r="AI51" s="259" t="n"/>
      <c r="AJ51" s="259" t="n"/>
      <c r="AK51" s="259" t="n"/>
      <c r="AL51" s="259" t="n"/>
      <c r="AM51" s="259" t="n"/>
      <c r="AN51" s="259" t="n"/>
      <c r="AO51" s="259" t="n"/>
      <c r="AP51" s="259" t="n"/>
      <c r="AQ51" s="259" t="n"/>
      <c r="AR51" s="259" t="n"/>
      <c r="AS51" s="259" t="n"/>
      <c r="AT51" s="259" t="n"/>
      <c r="AU51" s="259" t="n"/>
      <c r="AV51" s="259" t="n"/>
      <c r="AW51" s="259" t="n"/>
      <c r="AX51" s="259" t="n"/>
      <c r="AY51" s="259" t="n"/>
      <c r="AZ51" s="259" t="n"/>
      <c r="BA51" s="259" t="n"/>
      <c r="BB51" s="259" t="n"/>
      <c r="BC51" s="259" t="n"/>
      <c r="BD51" s="259" t="n"/>
      <c r="BE51" s="259" t="n"/>
      <c r="BF51" s="259" t="n"/>
      <c r="BG51" s="259" t="n"/>
      <c r="BH51" s="259" t="n"/>
      <c r="BI51" s="259" t="n"/>
      <c r="BJ51" s="259" t="n"/>
      <c r="BK51" s="259" t="n"/>
      <c r="BL51" s="259" t="n"/>
      <c r="BM51" s="259" t="n"/>
      <c r="BN51" s="259" t="n"/>
      <c r="BO51" s="259" t="n"/>
      <c r="BP51" s="259" t="n"/>
      <c r="BQ51" s="259" t="n"/>
      <c r="BR51" s="259" t="n"/>
      <c r="BS51" s="259" t="n"/>
      <c r="BT51" s="259" t="n"/>
      <c r="BU51" s="259" t="n"/>
      <c r="BV51" s="259" t="n"/>
      <c r="BW51" s="259" t="n"/>
      <c r="BX51" s="259" t="n"/>
      <c r="BY51" s="259" t="n"/>
      <c r="BZ51" s="259" t="n"/>
      <c r="CA51" s="259" t="n"/>
      <c r="CB51" s="259" t="n"/>
      <c r="CC51" s="259" t="n"/>
      <c r="CD51" s="259" t="n"/>
      <c r="CE51" s="259" t="n"/>
      <c r="CF51" s="259" t="n"/>
      <c r="CG51" s="259" t="n"/>
      <c r="CH51" s="259" t="n"/>
      <c r="CI51" s="259" t="n"/>
      <c r="CJ51" s="259" t="n"/>
      <c r="CK51" s="259" t="n"/>
      <c r="CL51" s="259" t="n"/>
      <c r="CM51" s="259" t="n"/>
      <c r="CN51" s="259" t="n"/>
      <c r="CO51" s="259" t="n"/>
      <c r="CP51" s="259" t="n"/>
      <c r="CQ51" s="259" t="n"/>
      <c r="CR51" s="259" t="n"/>
      <c r="CS51" s="259" t="n"/>
      <c r="CT51" s="259" t="n"/>
      <c r="CU51" s="259" t="n"/>
      <c r="CV51" s="259" t="n"/>
      <c r="CW51" s="259" t="n"/>
      <c r="CX51" s="259" t="n"/>
      <c r="CY51" s="259" t="n"/>
      <c r="CZ51" s="259" t="n"/>
      <c r="DA51" s="259" t="n"/>
      <c r="DB51" s="259" t="n"/>
      <c r="DC51" s="259" t="n"/>
      <c r="DD51" s="259" t="n"/>
      <c r="DE51" s="259" t="n"/>
      <c r="DF51" s="259" t="n"/>
      <c r="DG51" s="259" t="n"/>
      <c r="DH51" s="259" t="n"/>
      <c r="DI51" s="259" t="n"/>
      <c r="DJ51" s="259" t="n"/>
      <c r="DK51" s="259" t="n"/>
      <c r="DL51" s="259" t="n"/>
      <c r="DM51" s="259" t="n"/>
      <c r="DN51" s="259" t="n"/>
      <c r="DO51" s="259" t="n"/>
      <c r="DP51" s="259" t="n"/>
      <c r="DQ51" s="259" t="n"/>
      <c r="DR51" s="259" t="n"/>
      <c r="DS51" s="259" t="n"/>
      <c r="DT51" s="259" t="n"/>
      <c r="DU51" s="259" t="n"/>
      <c r="DV51" s="259" t="n"/>
      <c r="DW51" s="259" t="n"/>
      <c r="DX51" s="259" t="n"/>
      <c r="DY51" s="259" t="n"/>
      <c r="DZ51" s="259" t="n"/>
      <c r="EA51" s="259" t="n"/>
      <c r="EB51" s="259" t="n"/>
      <c r="EC51" s="259" t="n"/>
      <c r="ED51" s="259" t="n"/>
      <c r="EE51" s="259" t="n"/>
      <c r="EF51" s="259" t="n"/>
      <c r="EG51" s="259" t="n"/>
      <c r="EH51" s="259" t="n"/>
      <c r="EI51" s="259" t="n"/>
      <c r="EJ51" s="259" t="n"/>
      <c r="EK51" s="259" t="n"/>
      <c r="EL51" s="259" t="n"/>
      <c r="EM51" s="259" t="n"/>
      <c r="EN51" s="259" t="n"/>
      <c r="EO51" s="259" t="n"/>
      <c r="EP51" s="259" t="n"/>
      <c r="EQ51" s="259" t="n"/>
      <c r="ER51" s="259" t="n"/>
      <c r="ES51" s="259" t="n"/>
      <c r="ET51" s="259" t="n"/>
      <c r="EU51" s="259" t="n"/>
      <c r="EV51" s="259" t="n"/>
      <c r="EW51" s="259" t="n"/>
      <c r="EX51" s="259" t="n"/>
      <c r="EY51" s="259" t="n"/>
      <c r="EZ51" s="259" t="n"/>
      <c r="FA51" s="259" t="n"/>
      <c r="FB51" s="259" t="n"/>
      <c r="FC51" s="259" t="n"/>
      <c r="FD51" s="259" t="n"/>
      <c r="FE51" s="259" t="n"/>
      <c r="FF51" s="259" t="n"/>
      <c r="FG51" s="259" t="n"/>
      <c r="FH51" s="259" t="n"/>
      <c r="FI51" s="259" t="n"/>
      <c r="FJ51" s="259" t="n"/>
      <c r="FK51" s="259" t="n"/>
      <c r="FL51" s="259" t="n"/>
      <c r="FM51" s="259" t="n"/>
      <c r="FN51" s="259" t="n"/>
      <c r="FO51" s="259" t="n"/>
      <c r="FP51" s="259" t="n"/>
      <c r="FQ51" s="259" t="n"/>
      <c r="FR51" s="259" t="n"/>
      <c r="FS51" s="259" t="n"/>
      <c r="FT51" s="259" t="n"/>
      <c r="FU51" s="259" t="n"/>
      <c r="FV51" s="259" t="n"/>
      <c r="FW51" s="275" t="n">
        <v>31.68</v>
      </c>
      <c r="FX51" s="259" t="n"/>
      <c r="FY51" s="259" t="n"/>
      <c r="FZ51" s="259" t="n"/>
      <c r="GA51" s="259" t="n"/>
      <c r="GB51" s="259" t="n"/>
      <c r="GC51" s="259" t="n"/>
      <c r="GD51" s="259" t="n"/>
      <c r="GE51" s="259" t="n"/>
      <c r="GF51" s="259" t="n"/>
      <c r="GG51" s="259" t="n"/>
      <c r="GH51" s="259" t="n"/>
      <c r="GI51" s="259" t="n"/>
      <c r="GJ51" s="259" t="n"/>
      <c r="GK51" s="259" t="n"/>
      <c r="GL51" s="259" t="n"/>
      <c r="GM51" s="259" t="n"/>
      <c r="GN51" s="259" t="n"/>
      <c r="GO51" s="259" t="n"/>
      <c r="GP51" s="259" t="n"/>
      <c r="GQ51" s="259" t="n"/>
      <c r="GR51" s="259" t="n"/>
      <c r="GS51" s="259" t="n"/>
      <c r="GT51" s="259" t="n"/>
      <c r="GU51" s="259" t="n"/>
      <c r="GV51" s="259" t="n"/>
      <c r="GW51" s="259" t="n"/>
      <c r="GX51" s="259" t="n"/>
      <c r="GY51" s="259" t="n"/>
      <c r="GZ51" s="261">
        <f>SUM(F51:GY51)</f>
        <v/>
      </c>
      <c r="HA51" s="262">
        <f>E51-GZ51</f>
        <v/>
      </c>
    </row>
    <row r="52" ht="18" customHeight="1">
      <c r="A52" s="137" t="n">
        <v>52</v>
      </c>
      <c r="B52" s="256" t="n">
        <v>44824</v>
      </c>
      <c r="C52" s="139" t="inlineStr">
        <is>
          <t>TE CONNECTIVITY 3664510958</t>
        </is>
      </c>
      <c r="D52" s="240" t="n">
        <v>44764</v>
      </c>
      <c r="E52" s="257" t="n">
        <v>236.15</v>
      </c>
      <c r="F52" s="274" t="n"/>
      <c r="G52" s="274" t="n"/>
      <c r="H52" s="274" t="n"/>
      <c r="I52" s="274" t="n"/>
      <c r="J52" s="274" t="n"/>
      <c r="K52" s="259" t="n"/>
      <c r="L52" s="259" t="n"/>
      <c r="M52" s="274" t="n"/>
      <c r="N52" s="274" t="n"/>
      <c r="O52" s="259" t="n"/>
      <c r="P52" s="259" t="n"/>
      <c r="Q52" s="259" t="n"/>
      <c r="R52" s="259" t="n"/>
      <c r="S52" s="259" t="n"/>
      <c r="T52" s="259" t="n"/>
      <c r="U52" s="259" t="n"/>
      <c r="V52" s="259" t="n"/>
      <c r="W52" s="259" t="n"/>
      <c r="X52" s="259" t="n"/>
      <c r="Y52" s="259" t="n"/>
      <c r="Z52" s="259" t="n"/>
      <c r="AA52" s="259" t="n"/>
      <c r="AB52" s="259" t="n"/>
      <c r="AC52" s="259" t="n"/>
      <c r="AD52" s="259" t="n"/>
      <c r="AE52" s="259" t="n"/>
      <c r="AF52" s="259" t="n"/>
      <c r="AG52" s="259" t="n"/>
      <c r="AH52" s="259" t="n"/>
      <c r="AI52" s="259" t="n"/>
      <c r="AJ52" s="259" t="n"/>
      <c r="AK52" s="259" t="n"/>
      <c r="AL52" s="259" t="n"/>
      <c r="AM52" s="259" t="n"/>
      <c r="AN52" s="259" t="n"/>
      <c r="AO52" s="259" t="n"/>
      <c r="AP52" s="259" t="n"/>
      <c r="AQ52" s="259" t="n"/>
      <c r="AR52" s="259" t="n"/>
      <c r="AS52" s="259" t="n"/>
      <c r="AT52" s="259" t="n"/>
      <c r="AU52" s="259" t="n"/>
      <c r="AV52" s="259" t="n"/>
      <c r="AW52" s="259" t="n"/>
      <c r="AX52" s="259" t="n"/>
      <c r="AY52" s="259" t="n"/>
      <c r="AZ52" s="259" t="n"/>
      <c r="BA52" s="259" t="n"/>
      <c r="BB52" s="259" t="n"/>
      <c r="BC52" s="259" t="n"/>
      <c r="BD52" s="259" t="n"/>
      <c r="BE52" s="259" t="n"/>
      <c r="BF52" s="259" t="n"/>
      <c r="BG52" s="259" t="n"/>
      <c r="BH52" s="259" t="n"/>
      <c r="BI52" s="259" t="n"/>
      <c r="BJ52" s="259" t="n"/>
      <c r="BK52" s="259" t="n"/>
      <c r="BL52" s="259" t="n"/>
      <c r="BM52" s="259" t="n"/>
      <c r="BN52" s="259" t="n"/>
      <c r="BO52" s="259" t="n"/>
      <c r="BP52" s="259" t="n"/>
      <c r="BQ52" s="259" t="n"/>
      <c r="BR52" s="259" t="n"/>
      <c r="BS52" s="259" t="n"/>
      <c r="BT52" s="259" t="n"/>
      <c r="BU52" s="259" t="n"/>
      <c r="BV52" s="259" t="n"/>
      <c r="BW52" s="259" t="n"/>
      <c r="BX52" s="259" t="n"/>
      <c r="BY52" s="259" t="n"/>
      <c r="BZ52" s="259" t="n"/>
      <c r="CA52" s="259" t="n"/>
      <c r="CB52" s="259" t="n"/>
      <c r="CC52" s="259" t="n"/>
      <c r="CD52" s="259" t="n"/>
      <c r="CE52" s="259" t="n"/>
      <c r="CF52" s="259" t="n"/>
      <c r="CG52" s="259" t="n"/>
      <c r="CH52" s="259" t="n"/>
      <c r="CI52" s="259" t="n"/>
      <c r="CJ52" s="259" t="n"/>
      <c r="CK52" s="259" t="n"/>
      <c r="CL52" s="259" t="n"/>
      <c r="CM52" s="259" t="n"/>
      <c r="CN52" s="259" t="n"/>
      <c r="CO52" s="259" t="n"/>
      <c r="CP52" s="259" t="n"/>
      <c r="CQ52" s="259" t="n"/>
      <c r="CR52" s="259" t="n"/>
      <c r="CS52" s="259" t="n"/>
      <c r="CT52" s="259" t="n"/>
      <c r="CU52" s="259" t="n"/>
      <c r="CV52" s="259" t="n"/>
      <c r="CW52" s="259" t="n"/>
      <c r="CX52" s="259" t="n"/>
      <c r="CY52" s="259" t="n"/>
      <c r="CZ52" s="259" t="n"/>
      <c r="DA52" s="259" t="n"/>
      <c r="DB52" s="259" t="n"/>
      <c r="DC52" s="259" t="n"/>
      <c r="DD52" s="259" t="n"/>
      <c r="DE52" s="259" t="n"/>
      <c r="DF52" s="259" t="n"/>
      <c r="DG52" s="259" t="n"/>
      <c r="DH52" s="259" t="n"/>
      <c r="DI52" s="259" t="n"/>
      <c r="DJ52" s="259" t="n"/>
      <c r="DK52" s="259" t="n"/>
      <c r="DL52" s="259" t="n"/>
      <c r="DM52" s="259" t="n"/>
      <c r="DN52" s="259" t="n"/>
      <c r="DO52" s="259" t="n"/>
      <c r="DP52" s="259" t="n"/>
      <c r="DQ52" s="259" t="n"/>
      <c r="DR52" s="259" t="n"/>
      <c r="DS52" s="259" t="n"/>
      <c r="DT52" s="259" t="n"/>
      <c r="DU52" s="259" t="n"/>
      <c r="DV52" s="259" t="n"/>
      <c r="DW52" s="259" t="n"/>
      <c r="DX52" s="259" t="n"/>
      <c r="DY52" s="259" t="n"/>
      <c r="DZ52" s="259" t="n"/>
      <c r="EA52" s="259" t="n"/>
      <c r="EB52" s="259" t="n"/>
      <c r="EC52" s="259" t="n"/>
      <c r="ED52" s="259" t="n"/>
      <c r="EE52" s="259" t="n"/>
      <c r="EF52" s="259" t="n"/>
      <c r="EG52" s="259" t="n"/>
      <c r="EH52" s="259" t="n"/>
      <c r="EI52" s="259" t="n"/>
      <c r="EJ52" s="259" t="n"/>
      <c r="EK52" s="259" t="n"/>
      <c r="EL52" s="259" t="n"/>
      <c r="EM52" s="259" t="n"/>
      <c r="EN52" s="259" t="n"/>
      <c r="EO52" s="259" t="n"/>
      <c r="EP52" s="259" t="n"/>
      <c r="EQ52" s="259" t="n"/>
      <c r="ER52" s="259" t="n"/>
      <c r="ES52" s="259" t="n"/>
      <c r="ET52" s="259" t="n"/>
      <c r="EU52" s="259" t="n"/>
      <c r="EV52" s="259" t="n"/>
      <c r="EW52" s="259" t="n"/>
      <c r="EX52" s="259" t="n"/>
      <c r="EY52" s="259" t="n"/>
      <c r="EZ52" s="259" t="n"/>
      <c r="FA52" s="259" t="n"/>
      <c r="FB52" s="259" t="n"/>
      <c r="FC52" s="259" t="n"/>
      <c r="FD52" s="259" t="n"/>
      <c r="FE52" s="259" t="n"/>
      <c r="FF52" s="259" t="n"/>
      <c r="FG52" s="259" t="n"/>
      <c r="FH52" s="259" t="n"/>
      <c r="FI52" s="259" t="n"/>
      <c r="FJ52" s="259" t="n"/>
      <c r="FK52" s="259" t="n"/>
      <c r="FL52" s="259" t="n"/>
      <c r="FM52" s="259" t="n"/>
      <c r="FN52" s="259" t="n"/>
      <c r="FO52" s="259" t="n"/>
      <c r="FP52" s="259" t="n"/>
      <c r="FQ52" s="259" t="n"/>
      <c r="FR52" s="259" t="n"/>
      <c r="FS52" s="259" t="n"/>
      <c r="FT52" s="259" t="n"/>
      <c r="FU52" s="259" t="n"/>
      <c r="FV52" s="259" t="n"/>
      <c r="FW52" s="259" t="n"/>
      <c r="FX52" s="259" t="n"/>
      <c r="FY52" s="259" t="n"/>
      <c r="FZ52" s="259" t="n"/>
      <c r="GA52" s="259" t="n"/>
      <c r="GB52" s="259" t="n"/>
      <c r="GC52" s="259" t="n"/>
      <c r="GD52" s="259" t="n"/>
      <c r="GE52" s="259" t="n"/>
      <c r="GF52" s="259" t="n"/>
      <c r="GG52" s="259" t="n"/>
      <c r="GH52" s="259" t="n"/>
      <c r="GI52" s="259" t="n"/>
      <c r="GJ52" s="259" t="n"/>
      <c r="GK52" s="259" t="n"/>
      <c r="GL52" s="259" t="n"/>
      <c r="GM52" s="259" t="n"/>
      <c r="GN52" s="259" t="n"/>
      <c r="GO52" s="259" t="n"/>
      <c r="GP52" s="259" t="n"/>
      <c r="GQ52" s="259" t="n"/>
      <c r="GR52" s="259" t="n"/>
      <c r="GS52" s="259" t="n"/>
      <c r="GT52" s="259" t="n"/>
      <c r="GU52" s="275" t="n">
        <v>236.15</v>
      </c>
      <c r="GV52" s="259" t="n"/>
      <c r="GW52" s="259" t="n"/>
      <c r="GX52" s="259" t="n"/>
      <c r="GY52" s="259" t="n"/>
      <c r="GZ52" s="261">
        <f>SUM(F52:GY52)</f>
        <v/>
      </c>
      <c r="HA52" s="262">
        <f>E52-GZ52</f>
        <v/>
      </c>
    </row>
    <row r="53" ht="18" customHeight="1">
      <c r="A53" s="137" t="n">
        <v>53</v>
      </c>
      <c r="B53" s="256" t="n">
        <v>44826</v>
      </c>
      <c r="C53" s="139" t="inlineStr">
        <is>
          <t>MASTER 4500683438</t>
        </is>
      </c>
      <c r="D53" s="240" t="n">
        <v>44810</v>
      </c>
      <c r="E53" s="257" t="n">
        <v>80.84999999999999</v>
      </c>
      <c r="F53" s="274" t="n"/>
      <c r="G53" s="274" t="n"/>
      <c r="H53" s="274" t="n"/>
      <c r="I53" s="274" t="n"/>
      <c r="J53" s="276" t="n">
        <v>80.84999999999999</v>
      </c>
      <c r="K53" s="259" t="n"/>
      <c r="L53" s="259" t="n"/>
      <c r="M53" s="274" t="n"/>
      <c r="N53" s="274" t="n"/>
      <c r="O53" s="259" t="n"/>
      <c r="P53" s="259" t="n"/>
      <c r="Q53" s="259" t="n"/>
      <c r="R53" s="259" t="n"/>
      <c r="S53" s="259" t="n"/>
      <c r="T53" s="259" t="n"/>
      <c r="U53" s="259" t="n"/>
      <c r="V53" s="259" t="n"/>
      <c r="W53" s="259" t="n"/>
      <c r="X53" s="259" t="n"/>
      <c r="Y53" s="259" t="n"/>
      <c r="Z53" s="259" t="n"/>
      <c r="AA53" s="259" t="n"/>
      <c r="AB53" s="259" t="n"/>
      <c r="AC53" s="259" t="n"/>
      <c r="AD53" s="259" t="n"/>
      <c r="AE53" s="259" t="n"/>
      <c r="AF53" s="259" t="n"/>
      <c r="AG53" s="259" t="n"/>
      <c r="AH53" s="259" t="n"/>
      <c r="AI53" s="259" t="n"/>
      <c r="AJ53" s="259" t="n"/>
      <c r="AK53" s="259" t="n"/>
      <c r="AL53" s="259" t="n"/>
      <c r="AM53" s="259" t="n"/>
      <c r="AN53" s="259" t="n"/>
      <c r="AO53" s="259" t="n"/>
      <c r="AP53" s="259" t="n"/>
      <c r="AQ53" s="259" t="n"/>
      <c r="AR53" s="259" t="n"/>
      <c r="AS53" s="259" t="n"/>
      <c r="AT53" s="259" t="n"/>
      <c r="AU53" s="259" t="n"/>
      <c r="AV53" s="259" t="n"/>
      <c r="AW53" s="259" t="n"/>
      <c r="AX53" s="259" t="n"/>
      <c r="AY53" s="259" t="n"/>
      <c r="AZ53" s="259" t="n"/>
      <c r="BA53" s="259" t="n"/>
      <c r="BB53" s="259" t="n"/>
      <c r="BC53" s="259" t="n"/>
      <c r="BD53" s="259" t="n"/>
      <c r="BE53" s="259" t="n"/>
      <c r="BF53" s="259" t="n"/>
      <c r="BG53" s="259" t="n"/>
      <c r="BH53" s="259" t="n"/>
      <c r="BI53" s="259" t="n"/>
      <c r="BJ53" s="259" t="n"/>
      <c r="BK53" s="259" t="n"/>
      <c r="BL53" s="259" t="n"/>
      <c r="BM53" s="259" t="n"/>
      <c r="BN53" s="259" t="n"/>
      <c r="BO53" s="259" t="n"/>
      <c r="BP53" s="259" t="n"/>
      <c r="BQ53" s="259" t="n"/>
      <c r="BR53" s="259" t="n"/>
      <c r="BS53" s="259" t="n"/>
      <c r="BT53" s="259" t="n"/>
      <c r="BU53" s="259" t="n"/>
      <c r="BV53" s="259" t="n"/>
      <c r="BW53" s="259" t="n"/>
      <c r="BX53" s="259" t="n"/>
      <c r="BY53" s="259" t="n"/>
      <c r="BZ53" s="259" t="n"/>
      <c r="CA53" s="259" t="n"/>
      <c r="CB53" s="259" t="n"/>
      <c r="CC53" s="259" t="n"/>
      <c r="CD53" s="259" t="n"/>
      <c r="CE53" s="259" t="n"/>
      <c r="CF53" s="259" t="n"/>
      <c r="CG53" s="259" t="n"/>
      <c r="CH53" s="259" t="n"/>
      <c r="CI53" s="259" t="n"/>
      <c r="CJ53" s="259" t="n"/>
      <c r="CK53" s="259" t="n"/>
      <c r="CL53" s="259" t="n"/>
      <c r="CM53" s="259" t="n"/>
      <c r="CN53" s="259" t="n"/>
      <c r="CO53" s="259" t="n"/>
      <c r="CP53" s="259" t="n"/>
      <c r="CQ53" s="259" t="n"/>
      <c r="CR53" s="259" t="n"/>
      <c r="CS53" s="259" t="n"/>
      <c r="CT53" s="259" t="n"/>
      <c r="CU53" s="259" t="n"/>
      <c r="CV53" s="259" t="n"/>
      <c r="CW53" s="259" t="n"/>
      <c r="CX53" s="259" t="n"/>
      <c r="CY53" s="259" t="n"/>
      <c r="CZ53" s="259" t="n"/>
      <c r="DA53" s="259" t="n"/>
      <c r="DB53" s="259" t="n"/>
      <c r="DC53" s="259" t="n"/>
      <c r="DD53" s="259" t="n"/>
      <c r="DE53" s="259" t="n"/>
      <c r="DF53" s="259" t="n"/>
      <c r="DG53" s="259" t="n"/>
      <c r="DH53" s="259" t="n"/>
      <c r="DI53" s="259" t="n"/>
      <c r="DJ53" s="259" t="n"/>
      <c r="DK53" s="259" t="n"/>
      <c r="DL53" s="259" t="n"/>
      <c r="DM53" s="259" t="n"/>
      <c r="DN53" s="259" t="n"/>
      <c r="DO53" s="259" t="n"/>
      <c r="DP53" s="259" t="n"/>
      <c r="DQ53" s="259" t="n"/>
      <c r="DR53" s="259" t="n"/>
      <c r="DS53" s="259" t="n"/>
      <c r="DT53" s="259" t="n"/>
      <c r="DU53" s="259" t="n"/>
      <c r="DV53" s="259" t="n"/>
      <c r="DW53" s="259" t="n"/>
      <c r="DX53" s="259" t="n"/>
      <c r="DY53" s="259" t="n"/>
      <c r="DZ53" s="259" t="n"/>
      <c r="EA53" s="259" t="n"/>
      <c r="EB53" s="259" t="n"/>
      <c r="EC53" s="259" t="n"/>
      <c r="ED53" s="259" t="n"/>
      <c r="EE53" s="259" t="n"/>
      <c r="EF53" s="259" t="n"/>
      <c r="EG53" s="259" t="n"/>
      <c r="EH53" s="259" t="n"/>
      <c r="EI53" s="259" t="n"/>
      <c r="EJ53" s="259" t="n"/>
      <c r="EK53" s="259" t="n"/>
      <c r="EL53" s="259" t="n"/>
      <c r="EM53" s="259" t="n"/>
      <c r="EN53" s="259" t="n"/>
      <c r="EO53" s="259" t="n"/>
      <c r="EP53" s="259" t="n"/>
      <c r="EQ53" s="259" t="n"/>
      <c r="ER53" s="259" t="n"/>
      <c r="ES53" s="259" t="n"/>
      <c r="ET53" s="259" t="n"/>
      <c r="EU53" s="259" t="n"/>
      <c r="EV53" s="259" t="n"/>
      <c r="EW53" s="259" t="n"/>
      <c r="EX53" s="259" t="n"/>
      <c r="EY53" s="259" t="n"/>
      <c r="EZ53" s="259" t="n"/>
      <c r="FA53" s="259" t="n"/>
      <c r="FB53" s="259" t="n"/>
      <c r="FC53" s="259" t="n"/>
      <c r="FD53" s="259" t="n"/>
      <c r="FE53" s="259" t="n"/>
      <c r="FF53" s="259" t="n"/>
      <c r="FG53" s="259" t="n"/>
      <c r="FH53" s="259" t="n"/>
      <c r="FI53" s="259" t="n"/>
      <c r="FJ53" s="259" t="n"/>
      <c r="FK53" s="259" t="n"/>
      <c r="FL53" s="259" t="n"/>
      <c r="FM53" s="259" t="n"/>
      <c r="FN53" s="259" t="n"/>
      <c r="FO53" s="259" t="n"/>
      <c r="FP53" s="259" t="n"/>
      <c r="FQ53" s="259" t="n"/>
      <c r="FR53" s="259" t="n"/>
      <c r="FS53" s="259" t="n"/>
      <c r="FT53" s="259" t="n"/>
      <c r="FU53" s="259" t="n"/>
      <c r="FV53" s="259" t="n"/>
      <c r="FW53" s="259" t="n"/>
      <c r="FX53" s="259" t="n"/>
      <c r="FY53" s="259" t="n"/>
      <c r="FZ53" s="259" t="n"/>
      <c r="GA53" s="259" t="n"/>
      <c r="GB53" s="259" t="n"/>
      <c r="GC53" s="259" t="n"/>
      <c r="GD53" s="259" t="n"/>
      <c r="GE53" s="259" t="n"/>
      <c r="GF53" s="259" t="n"/>
      <c r="GG53" s="259" t="n"/>
      <c r="GH53" s="259" t="n"/>
      <c r="GI53" s="259" t="n"/>
      <c r="GJ53" s="259" t="n"/>
      <c r="GK53" s="259" t="n"/>
      <c r="GL53" s="259" t="n"/>
      <c r="GM53" s="259" t="n"/>
      <c r="GN53" s="259" t="n"/>
      <c r="GO53" s="259" t="n"/>
      <c r="GP53" s="259" t="n"/>
      <c r="GQ53" s="259" t="n"/>
      <c r="GR53" s="259" t="n"/>
      <c r="GS53" s="259" t="n"/>
      <c r="GT53" s="259" t="n"/>
      <c r="GU53" s="259" t="n"/>
      <c r="GV53" s="259" t="n"/>
      <c r="GW53" s="259" t="n"/>
      <c r="GX53" s="259" t="n"/>
      <c r="GY53" s="259" t="n"/>
      <c r="GZ53" s="261">
        <f>SUM(F53:GY53)</f>
        <v/>
      </c>
      <c r="HA53" s="262">
        <f>E53-GZ53</f>
        <v/>
      </c>
    </row>
    <row r="54" ht="18" customHeight="1">
      <c r="A54" s="137" t="n">
        <v>54</v>
      </c>
      <c r="B54" s="256" t="n">
        <v>44826</v>
      </c>
      <c r="C54" s="139" t="inlineStr">
        <is>
          <t>MASTER A04Y2G-02</t>
        </is>
      </c>
      <c r="D54" s="240" t="n">
        <v>44810</v>
      </c>
      <c r="E54" s="257" t="n">
        <v>17.16</v>
      </c>
      <c r="F54" s="274" t="n"/>
      <c r="G54" s="274" t="n"/>
      <c r="H54" s="274" t="n"/>
      <c r="I54" s="274" t="n"/>
      <c r="J54" s="276" t="n">
        <v>17.16</v>
      </c>
      <c r="K54" s="259" t="n"/>
      <c r="L54" s="259" t="n"/>
      <c r="M54" s="274" t="n"/>
      <c r="N54" s="274" t="n"/>
      <c r="O54" s="259" t="n"/>
      <c r="P54" s="259" t="n"/>
      <c r="Q54" s="259" t="n"/>
      <c r="R54" s="259" t="n"/>
      <c r="S54" s="259" t="n"/>
      <c r="T54" s="259" t="n"/>
      <c r="U54" s="259" t="n"/>
      <c r="V54" s="259" t="n"/>
      <c r="W54" s="259" t="n"/>
      <c r="X54" s="259" t="n"/>
      <c r="Y54" s="259" t="n"/>
      <c r="Z54" s="259" t="n"/>
      <c r="AA54" s="259" t="n"/>
      <c r="AB54" s="259" t="n"/>
      <c r="AC54" s="259" t="n"/>
      <c r="AD54" s="259" t="n"/>
      <c r="AE54" s="259" t="n"/>
      <c r="AF54" s="259" t="n"/>
      <c r="AG54" s="259" t="n"/>
      <c r="AH54" s="259" t="n"/>
      <c r="AI54" s="259" t="n"/>
      <c r="AJ54" s="259" t="n"/>
      <c r="AK54" s="259" t="n"/>
      <c r="AL54" s="259" t="n"/>
      <c r="AM54" s="259" t="n"/>
      <c r="AN54" s="259" t="n"/>
      <c r="AO54" s="259" t="n"/>
      <c r="AP54" s="259" t="n"/>
      <c r="AQ54" s="259" t="n"/>
      <c r="AR54" s="259" t="n"/>
      <c r="AS54" s="259" t="n"/>
      <c r="AT54" s="259" t="n"/>
      <c r="AU54" s="259" t="n"/>
      <c r="AV54" s="259" t="n"/>
      <c r="AW54" s="259" t="n"/>
      <c r="AX54" s="259" t="n"/>
      <c r="AY54" s="259" t="n"/>
      <c r="AZ54" s="259" t="n"/>
      <c r="BA54" s="259" t="n"/>
      <c r="BB54" s="259" t="n"/>
      <c r="BC54" s="259" t="n"/>
      <c r="BD54" s="259" t="n"/>
      <c r="BE54" s="259" t="n"/>
      <c r="BF54" s="259" t="n"/>
      <c r="BG54" s="259" t="n"/>
      <c r="BH54" s="259" t="n"/>
      <c r="BI54" s="259" t="n"/>
      <c r="BJ54" s="259" t="n"/>
      <c r="BK54" s="259" t="n"/>
      <c r="BL54" s="259" t="n"/>
      <c r="BM54" s="259" t="n"/>
      <c r="BN54" s="259" t="n"/>
      <c r="BO54" s="259" t="n"/>
      <c r="BP54" s="259" t="n"/>
      <c r="BQ54" s="259" t="n"/>
      <c r="BR54" s="259" t="n"/>
      <c r="BS54" s="259" t="n"/>
      <c r="BT54" s="259" t="n"/>
      <c r="BU54" s="259" t="n"/>
      <c r="BV54" s="259" t="n"/>
      <c r="BW54" s="259" t="n"/>
      <c r="BX54" s="259" t="n"/>
      <c r="BY54" s="259" t="n"/>
      <c r="BZ54" s="259" t="n"/>
      <c r="CA54" s="259" t="n"/>
      <c r="CB54" s="259" t="n"/>
      <c r="CC54" s="259" t="n"/>
      <c r="CD54" s="259" t="n"/>
      <c r="CE54" s="259" t="n"/>
      <c r="CF54" s="259" t="n"/>
      <c r="CG54" s="259" t="n"/>
      <c r="CH54" s="259" t="n"/>
      <c r="CI54" s="259" t="n"/>
      <c r="CJ54" s="259" t="n"/>
      <c r="CK54" s="259" t="n"/>
      <c r="CL54" s="259" t="n"/>
      <c r="CM54" s="259" t="n"/>
      <c r="CN54" s="259" t="n"/>
      <c r="CO54" s="259" t="n"/>
      <c r="CP54" s="259" t="n"/>
      <c r="CQ54" s="259" t="n"/>
      <c r="CR54" s="259" t="n"/>
      <c r="CS54" s="259" t="n"/>
      <c r="CT54" s="259" t="n"/>
      <c r="CU54" s="259" t="n"/>
      <c r="CV54" s="259" t="n"/>
      <c r="CW54" s="259" t="n"/>
      <c r="CX54" s="259" t="n"/>
      <c r="CY54" s="259" t="n"/>
      <c r="CZ54" s="259" t="n"/>
      <c r="DA54" s="259" t="n"/>
      <c r="DB54" s="259" t="n"/>
      <c r="DC54" s="259" t="n"/>
      <c r="DD54" s="259" t="n"/>
      <c r="DE54" s="259" t="n"/>
      <c r="DF54" s="259" t="n"/>
      <c r="DG54" s="259" t="n"/>
      <c r="DH54" s="259" t="n"/>
      <c r="DI54" s="259" t="n"/>
      <c r="DJ54" s="259" t="n"/>
      <c r="DK54" s="259" t="n"/>
      <c r="DL54" s="259" t="n"/>
      <c r="DM54" s="259" t="n"/>
      <c r="DN54" s="259" t="n"/>
      <c r="DO54" s="259" t="n"/>
      <c r="DP54" s="259" t="n"/>
      <c r="DQ54" s="259" t="n"/>
      <c r="DR54" s="259" t="n"/>
      <c r="DS54" s="259" t="n"/>
      <c r="DT54" s="259" t="n"/>
      <c r="DU54" s="259" t="n"/>
      <c r="DV54" s="259" t="n"/>
      <c r="DW54" s="259" t="n"/>
      <c r="DX54" s="259" t="n"/>
      <c r="DY54" s="259" t="n"/>
      <c r="DZ54" s="259" t="n"/>
      <c r="EA54" s="259" t="n"/>
      <c r="EB54" s="259" t="n"/>
      <c r="EC54" s="259" t="n"/>
      <c r="ED54" s="259" t="n"/>
      <c r="EE54" s="259" t="n"/>
      <c r="EF54" s="259" t="n"/>
      <c r="EG54" s="259" t="n"/>
      <c r="EH54" s="259" t="n"/>
      <c r="EI54" s="259" t="n"/>
      <c r="EJ54" s="259" t="n"/>
      <c r="EK54" s="259" t="n"/>
      <c r="EL54" s="259" t="n"/>
      <c r="EM54" s="259" t="n"/>
      <c r="EN54" s="259" t="n"/>
      <c r="EO54" s="259" t="n"/>
      <c r="EP54" s="259" t="n"/>
      <c r="EQ54" s="259" t="n"/>
      <c r="ER54" s="259" t="n"/>
      <c r="ES54" s="259" t="n"/>
      <c r="ET54" s="259" t="n"/>
      <c r="EU54" s="259" t="n"/>
      <c r="EV54" s="259" t="n"/>
      <c r="EW54" s="259" t="n"/>
      <c r="EX54" s="259" t="n"/>
      <c r="EY54" s="259" t="n"/>
      <c r="EZ54" s="259" t="n"/>
      <c r="FA54" s="259" t="n"/>
      <c r="FB54" s="259" t="n"/>
      <c r="FC54" s="259" t="n"/>
      <c r="FD54" s="259" t="n"/>
      <c r="FE54" s="259" t="n"/>
      <c r="FF54" s="259" t="n"/>
      <c r="FG54" s="259" t="n"/>
      <c r="FH54" s="259" t="n"/>
      <c r="FI54" s="259" t="n"/>
      <c r="FJ54" s="259" t="n"/>
      <c r="FK54" s="259" t="n"/>
      <c r="FL54" s="259" t="n"/>
      <c r="FM54" s="259" t="n"/>
      <c r="FN54" s="259" t="n"/>
      <c r="FO54" s="259" t="n"/>
      <c r="FP54" s="259" t="n"/>
      <c r="FQ54" s="259" t="n"/>
      <c r="FR54" s="259" t="n"/>
      <c r="FS54" s="259" t="n"/>
      <c r="FT54" s="259" t="n"/>
      <c r="FU54" s="259" t="n"/>
      <c r="FV54" s="259" t="n"/>
      <c r="FW54" s="259" t="n"/>
      <c r="FX54" s="259" t="n"/>
      <c r="FY54" s="259" t="n"/>
      <c r="FZ54" s="259" t="n"/>
      <c r="GA54" s="259" t="n"/>
      <c r="GB54" s="259" t="n"/>
      <c r="GC54" s="259" t="n"/>
      <c r="GD54" s="259" t="n"/>
      <c r="GE54" s="259" t="n"/>
      <c r="GF54" s="259" t="n"/>
      <c r="GG54" s="259" t="n"/>
      <c r="GH54" s="259" t="n"/>
      <c r="GI54" s="259" t="n"/>
      <c r="GJ54" s="259" t="n"/>
      <c r="GK54" s="259" t="n"/>
      <c r="GL54" s="259" t="n"/>
      <c r="GM54" s="259" t="n"/>
      <c r="GN54" s="259" t="n"/>
      <c r="GO54" s="259" t="n"/>
      <c r="GP54" s="259" t="n"/>
      <c r="GQ54" s="259" t="n"/>
      <c r="GR54" s="259" t="n"/>
      <c r="GS54" s="259" t="n"/>
      <c r="GT54" s="259" t="n"/>
      <c r="GU54" s="259" t="n"/>
      <c r="GV54" s="259" t="n"/>
      <c r="GW54" s="259" t="n"/>
      <c r="GX54" s="259" t="n"/>
      <c r="GY54" s="259" t="n"/>
      <c r="GZ54" s="261">
        <f>SUM(F54:GY54)</f>
        <v/>
      </c>
      <c r="HA54" s="262">
        <f>E54-GZ54</f>
        <v/>
      </c>
    </row>
    <row r="55" ht="18" customHeight="1">
      <c r="A55" s="137" t="n">
        <v>55</v>
      </c>
      <c r="B55" s="256" t="n">
        <v>44826</v>
      </c>
      <c r="C55" s="139" t="inlineStr">
        <is>
          <t>AVNET 9113173871</t>
        </is>
      </c>
      <c r="D55" s="240" t="n">
        <v>44816</v>
      </c>
      <c r="E55" s="257" t="n">
        <v>9.99</v>
      </c>
      <c r="F55" s="274" t="n"/>
      <c r="G55" s="274" t="n"/>
      <c r="H55" s="274" t="n"/>
      <c r="I55" s="274" t="n"/>
      <c r="J55" s="274" t="n"/>
      <c r="K55" s="259" t="n"/>
      <c r="L55" s="259" t="n"/>
      <c r="M55" s="274" t="n"/>
      <c r="N55" s="274" t="n"/>
      <c r="O55" s="259" t="n"/>
      <c r="P55" s="259" t="n"/>
      <c r="Q55" s="259" t="n"/>
      <c r="R55" s="259" t="n"/>
      <c r="S55" s="259" t="n"/>
      <c r="T55" s="259" t="n"/>
      <c r="U55" s="259" t="n"/>
      <c r="V55" s="259" t="n"/>
      <c r="W55" s="259" t="n"/>
      <c r="X55" s="259" t="n"/>
      <c r="Y55" s="259" t="n"/>
      <c r="Z55" s="259" t="n"/>
      <c r="AA55" s="259" t="n"/>
      <c r="AB55" s="259" t="n"/>
      <c r="AC55" s="259" t="n"/>
      <c r="AD55" s="259" t="n"/>
      <c r="AE55" s="259" t="n"/>
      <c r="AF55" s="259" t="n"/>
      <c r="AG55" s="259" t="n"/>
      <c r="AH55" s="259" t="n"/>
      <c r="AI55" s="259" t="n"/>
      <c r="AJ55" s="259" t="n"/>
      <c r="AK55" s="259" t="n"/>
      <c r="AL55" s="259" t="n"/>
      <c r="AM55" s="259" t="n"/>
      <c r="AN55" s="259" t="n"/>
      <c r="AO55" s="259" t="n"/>
      <c r="AP55" s="259" t="n"/>
      <c r="AQ55" s="259" t="n"/>
      <c r="AR55" s="259" t="n"/>
      <c r="AS55" s="259" t="n"/>
      <c r="AT55" s="259" t="n"/>
      <c r="AU55" s="259" t="n"/>
      <c r="AV55" s="259" t="n"/>
      <c r="AW55" s="259" t="n"/>
      <c r="AX55" s="259" t="n"/>
      <c r="AY55" s="259" t="n"/>
      <c r="AZ55" s="259" t="n"/>
      <c r="BA55" s="259" t="n"/>
      <c r="BB55" s="259" t="n"/>
      <c r="BC55" s="259" t="n"/>
      <c r="BD55" s="259" t="n"/>
      <c r="BE55" s="259" t="n"/>
      <c r="BF55" s="259" t="n"/>
      <c r="BG55" s="259" t="n"/>
      <c r="BH55" s="259" t="n"/>
      <c r="BI55" s="259" t="n"/>
      <c r="BJ55" s="259" t="n"/>
      <c r="BK55" s="259" t="n"/>
      <c r="BL55" s="259" t="n"/>
      <c r="BM55" s="259" t="n"/>
      <c r="BN55" s="259" t="n"/>
      <c r="BO55" s="259" t="n"/>
      <c r="BP55" s="259" t="n"/>
      <c r="BQ55" s="259" t="n"/>
      <c r="BR55" s="259" t="n"/>
      <c r="BS55" s="259" t="n"/>
      <c r="BT55" s="259" t="n"/>
      <c r="BU55" s="259" t="n"/>
      <c r="BV55" s="259" t="n"/>
      <c r="BW55" s="259" t="n"/>
      <c r="BX55" s="259" t="n"/>
      <c r="BY55" s="259" t="n"/>
      <c r="BZ55" s="259" t="n"/>
      <c r="CA55" s="259" t="n"/>
      <c r="CB55" s="259" t="n"/>
      <c r="CC55" s="259" t="n"/>
      <c r="CD55" s="259" t="n"/>
      <c r="CE55" s="259" t="n"/>
      <c r="CF55" s="259" t="n"/>
      <c r="CG55" s="259" t="n"/>
      <c r="CH55" s="259" t="n"/>
      <c r="CI55" s="259" t="n"/>
      <c r="CJ55" s="259" t="n"/>
      <c r="CK55" s="259" t="n"/>
      <c r="CL55" s="259" t="n"/>
      <c r="CM55" s="259" t="n"/>
      <c r="CN55" s="259" t="n"/>
      <c r="CO55" s="275" t="n">
        <v>9.99</v>
      </c>
      <c r="CP55" s="259" t="n"/>
      <c r="CQ55" s="259" t="n"/>
      <c r="CR55" s="259" t="n"/>
      <c r="CS55" s="259" t="n"/>
      <c r="CT55" s="259" t="n"/>
      <c r="CU55" s="259" t="n"/>
      <c r="CV55" s="259" t="n"/>
      <c r="CW55" s="259" t="n"/>
      <c r="CX55" s="259" t="n"/>
      <c r="CY55" s="259" t="n"/>
      <c r="CZ55" s="259" t="n"/>
      <c r="DA55" s="259" t="n"/>
      <c r="DB55" s="259" t="n"/>
      <c r="DC55" s="259" t="n"/>
      <c r="DD55" s="259" t="n"/>
      <c r="DE55" s="259" t="n"/>
      <c r="DF55" s="259" t="n"/>
      <c r="DG55" s="259" t="n"/>
      <c r="DH55" s="259" t="n"/>
      <c r="DI55" s="259" t="n"/>
      <c r="DJ55" s="259" t="n"/>
      <c r="DK55" s="259" t="n"/>
      <c r="DL55" s="259" t="n"/>
      <c r="DM55" s="259" t="n"/>
      <c r="DN55" s="259" t="n"/>
      <c r="DO55" s="259" t="n"/>
      <c r="DP55" s="259" t="n"/>
      <c r="DQ55" s="259" t="n"/>
      <c r="DR55" s="259" t="n"/>
      <c r="DS55" s="259" t="n"/>
      <c r="DT55" s="259" t="n"/>
      <c r="DU55" s="259" t="n"/>
      <c r="DV55" s="259" t="n"/>
      <c r="DW55" s="259" t="n"/>
      <c r="DX55" s="259" t="n"/>
      <c r="DY55" s="259" t="n"/>
      <c r="DZ55" s="259" t="n"/>
      <c r="EA55" s="259" t="n"/>
      <c r="EB55" s="259" t="n"/>
      <c r="EC55" s="259" t="n"/>
      <c r="ED55" s="259" t="n"/>
      <c r="EE55" s="259" t="n"/>
      <c r="EF55" s="259" t="n"/>
      <c r="EG55" s="259" t="n"/>
      <c r="EH55" s="259" t="n"/>
      <c r="EI55" s="259" t="n"/>
      <c r="EJ55" s="259" t="n"/>
      <c r="EK55" s="259" t="n"/>
      <c r="EL55" s="259" t="n"/>
      <c r="EM55" s="259" t="n"/>
      <c r="EN55" s="259" t="n"/>
      <c r="EO55" s="259" t="n"/>
      <c r="EP55" s="259" t="n"/>
      <c r="EQ55" s="259" t="n"/>
      <c r="ER55" s="259" t="n"/>
      <c r="ES55" s="259" t="n"/>
      <c r="ET55" s="259" t="n"/>
      <c r="EU55" s="259" t="n"/>
      <c r="EV55" s="259" t="n"/>
      <c r="EW55" s="259" t="n"/>
      <c r="EX55" s="259" t="n"/>
      <c r="EY55" s="259" t="n"/>
      <c r="EZ55" s="259" t="n"/>
      <c r="FA55" s="259" t="n"/>
      <c r="FB55" s="259" t="n"/>
      <c r="FC55" s="259" t="n"/>
      <c r="FD55" s="259" t="n"/>
      <c r="FE55" s="259" t="n"/>
      <c r="FF55" s="259" t="n"/>
      <c r="FG55" s="259" t="n"/>
      <c r="FH55" s="259" t="n"/>
      <c r="FI55" s="259" t="n"/>
      <c r="FJ55" s="259" t="n"/>
      <c r="FK55" s="259" t="n"/>
      <c r="FL55" s="259" t="n"/>
      <c r="FM55" s="259" t="n"/>
      <c r="FN55" s="259" t="n"/>
      <c r="FO55" s="259" t="n"/>
      <c r="FP55" s="259" t="n"/>
      <c r="FQ55" s="259" t="n"/>
      <c r="FR55" s="259" t="n"/>
      <c r="FS55" s="259" t="n"/>
      <c r="FT55" s="259" t="n"/>
      <c r="FU55" s="259" t="n"/>
      <c r="FV55" s="259" t="n"/>
      <c r="FW55" s="259" t="n"/>
      <c r="FX55" s="259" t="n"/>
      <c r="FY55" s="259" t="n"/>
      <c r="FZ55" s="259" t="n"/>
      <c r="GA55" s="259" t="n"/>
      <c r="GB55" s="259" t="n"/>
      <c r="GC55" s="259" t="n"/>
      <c r="GD55" s="259" t="n"/>
      <c r="GE55" s="259" t="n"/>
      <c r="GF55" s="259" t="n"/>
      <c r="GG55" s="259" t="n"/>
      <c r="GH55" s="259" t="n"/>
      <c r="GI55" s="259" t="n"/>
      <c r="GJ55" s="259" t="n"/>
      <c r="GK55" s="259" t="n"/>
      <c r="GL55" s="259" t="n"/>
      <c r="GM55" s="259" t="n"/>
      <c r="GN55" s="259" t="n"/>
      <c r="GO55" s="259" t="n"/>
      <c r="GP55" s="259" t="n"/>
      <c r="GQ55" s="259" t="n"/>
      <c r="GR55" s="259" t="n"/>
      <c r="GS55" s="259" t="n"/>
      <c r="GT55" s="259" t="n"/>
      <c r="GU55" s="259" t="n"/>
      <c r="GV55" s="259" t="n"/>
      <c r="GW55" s="259" t="n"/>
      <c r="GX55" s="259" t="n"/>
      <c r="GY55" s="259" t="n"/>
      <c r="GZ55" s="261">
        <f>SUM(F55:GY55)</f>
        <v/>
      </c>
      <c r="HA55" s="262">
        <f>E55-GZ55</f>
        <v/>
      </c>
    </row>
    <row r="56" ht="18" customHeight="1">
      <c r="A56" s="137" t="n">
        <v>56</v>
      </c>
      <c r="B56" s="256" t="n">
        <v>44826</v>
      </c>
      <c r="C56" s="139" t="inlineStr">
        <is>
          <t>AVNET 9113154679</t>
        </is>
      </c>
      <c r="D56" s="240" t="n">
        <v>44816</v>
      </c>
      <c r="E56" s="257" t="n">
        <v>9.99</v>
      </c>
      <c r="F56" s="274" t="n"/>
      <c r="G56" s="274" t="n"/>
      <c r="H56" s="274" t="n"/>
      <c r="I56" s="274" t="n"/>
      <c r="J56" s="274" t="n"/>
      <c r="K56" s="259" t="n"/>
      <c r="L56" s="259" t="n"/>
      <c r="M56" s="274" t="n"/>
      <c r="N56" s="274" t="n"/>
      <c r="O56" s="259" t="n"/>
      <c r="P56" s="259" t="n"/>
      <c r="Q56" s="259" t="n"/>
      <c r="R56" s="259" t="n"/>
      <c r="S56" s="259" t="n"/>
      <c r="T56" s="259" t="n"/>
      <c r="U56" s="259" t="n"/>
      <c r="V56" s="259" t="n"/>
      <c r="W56" s="259" t="n"/>
      <c r="X56" s="259" t="n"/>
      <c r="Y56" s="259" t="n"/>
      <c r="Z56" s="259" t="n"/>
      <c r="AA56" s="259" t="n"/>
      <c r="AB56" s="259" t="n"/>
      <c r="AC56" s="259" t="n"/>
      <c r="AD56" s="259" t="n"/>
      <c r="AE56" s="259" t="n"/>
      <c r="AF56" s="259" t="n"/>
      <c r="AG56" s="259" t="n"/>
      <c r="AH56" s="259" t="n"/>
      <c r="AI56" s="259" t="n"/>
      <c r="AJ56" s="259" t="n"/>
      <c r="AK56" s="259" t="n"/>
      <c r="AL56" s="259" t="n"/>
      <c r="AM56" s="259" t="n"/>
      <c r="AN56" s="259" t="n"/>
      <c r="AO56" s="259" t="n"/>
      <c r="AP56" s="259" t="n"/>
      <c r="AQ56" s="259" t="n"/>
      <c r="AR56" s="259" t="n"/>
      <c r="AS56" s="259" t="n"/>
      <c r="AT56" s="259" t="n"/>
      <c r="AU56" s="259" t="n"/>
      <c r="AV56" s="259" t="n"/>
      <c r="AW56" s="259" t="n"/>
      <c r="AX56" s="259" t="n"/>
      <c r="AY56" s="259" t="n"/>
      <c r="AZ56" s="259" t="n"/>
      <c r="BA56" s="259" t="n"/>
      <c r="BB56" s="259" t="n"/>
      <c r="BC56" s="259" t="n"/>
      <c r="BD56" s="259" t="n"/>
      <c r="BE56" s="259" t="n"/>
      <c r="BF56" s="259" t="n"/>
      <c r="BG56" s="259" t="n"/>
      <c r="BH56" s="259" t="n"/>
      <c r="BI56" s="259" t="n"/>
      <c r="BJ56" s="259" t="n"/>
      <c r="BK56" s="259" t="n"/>
      <c r="BL56" s="259" t="n"/>
      <c r="BM56" s="259" t="n"/>
      <c r="BN56" s="259" t="n"/>
      <c r="BO56" s="259" t="n"/>
      <c r="BP56" s="259" t="n"/>
      <c r="BQ56" s="259" t="n"/>
      <c r="BR56" s="259" t="n"/>
      <c r="BS56" s="259" t="n"/>
      <c r="BT56" s="259" t="n"/>
      <c r="BU56" s="259" t="n"/>
      <c r="BV56" s="259" t="n"/>
      <c r="BW56" s="259" t="n"/>
      <c r="BX56" s="259" t="n"/>
      <c r="BY56" s="259" t="n"/>
      <c r="BZ56" s="259" t="n"/>
      <c r="CA56" s="259" t="n"/>
      <c r="CB56" s="259" t="n"/>
      <c r="CC56" s="259" t="n"/>
      <c r="CD56" s="259" t="n"/>
      <c r="CE56" s="259" t="n"/>
      <c r="CF56" s="259" t="n"/>
      <c r="CG56" s="259" t="n"/>
      <c r="CH56" s="259" t="n"/>
      <c r="CI56" s="259" t="n"/>
      <c r="CJ56" s="259" t="n"/>
      <c r="CK56" s="259" t="n"/>
      <c r="CL56" s="259" t="n"/>
      <c r="CM56" s="259" t="n"/>
      <c r="CN56" s="259" t="n"/>
      <c r="CO56" s="259" t="n"/>
      <c r="CP56" s="259" t="n"/>
      <c r="CQ56" s="259" t="n"/>
      <c r="CR56" s="259" t="n"/>
      <c r="CS56" s="259" t="n"/>
      <c r="CT56" s="259" t="n"/>
      <c r="CU56" s="259" t="n"/>
      <c r="CV56" s="259" t="n"/>
      <c r="CW56" s="259" t="n"/>
      <c r="CX56" s="259" t="n"/>
      <c r="CY56" s="259" t="n"/>
      <c r="CZ56" s="259" t="n"/>
      <c r="DA56" s="259" t="n"/>
      <c r="DB56" s="259" t="n"/>
      <c r="DC56" s="259" t="n"/>
      <c r="DD56" s="259" t="n"/>
      <c r="DE56" s="259" t="n"/>
      <c r="DF56" s="259" t="n"/>
      <c r="DG56" s="259" t="n"/>
      <c r="DH56" s="259" t="n"/>
      <c r="DI56" s="259" t="n"/>
      <c r="DJ56" s="259" t="n"/>
      <c r="DK56" s="275" t="n">
        <v>9.99</v>
      </c>
      <c r="DL56" s="259" t="n"/>
      <c r="DM56" s="259" t="n"/>
      <c r="DN56" s="259" t="n"/>
      <c r="DO56" s="259" t="n"/>
      <c r="DP56" s="259" t="n"/>
      <c r="DQ56" s="259" t="n"/>
      <c r="DR56" s="259" t="n"/>
      <c r="DS56" s="259" t="n"/>
      <c r="DT56" s="259" t="n"/>
      <c r="DU56" s="259" t="n"/>
      <c r="DV56" s="259" t="n"/>
      <c r="DW56" s="259" t="n"/>
      <c r="DX56" s="259" t="n"/>
      <c r="DY56" s="259" t="n"/>
      <c r="DZ56" s="259" t="n"/>
      <c r="EA56" s="259" t="n"/>
      <c r="EB56" s="259" t="n"/>
      <c r="EC56" s="259" t="n"/>
      <c r="ED56" s="259" t="n"/>
      <c r="EE56" s="259" t="n"/>
      <c r="EF56" s="259" t="n"/>
      <c r="EG56" s="259" t="n"/>
      <c r="EH56" s="259" t="n"/>
      <c r="EI56" s="259" t="n"/>
      <c r="EJ56" s="259" t="n"/>
      <c r="EK56" s="259" t="n"/>
      <c r="EL56" s="259" t="n"/>
      <c r="EM56" s="259" t="n"/>
      <c r="EN56" s="259" t="n"/>
      <c r="EO56" s="259" t="n"/>
      <c r="EP56" s="259" t="n"/>
      <c r="EQ56" s="259" t="n"/>
      <c r="ER56" s="259" t="n"/>
      <c r="ES56" s="259" t="n"/>
      <c r="ET56" s="259" t="n"/>
      <c r="EU56" s="259" t="n"/>
      <c r="EV56" s="259" t="n"/>
      <c r="EW56" s="259" t="n"/>
      <c r="EX56" s="259" t="n"/>
      <c r="EY56" s="259" t="n"/>
      <c r="EZ56" s="259" t="n"/>
      <c r="FA56" s="259" t="n"/>
      <c r="FB56" s="259" t="n"/>
      <c r="FC56" s="259" t="n"/>
      <c r="FD56" s="259" t="n"/>
      <c r="FE56" s="259" t="n"/>
      <c r="FF56" s="259" t="n"/>
      <c r="FG56" s="259" t="n"/>
      <c r="FH56" s="259" t="n"/>
      <c r="FI56" s="259" t="n"/>
      <c r="FJ56" s="259" t="n"/>
      <c r="FK56" s="259" t="n"/>
      <c r="FL56" s="259" t="n"/>
      <c r="FM56" s="259" t="n"/>
      <c r="FN56" s="259" t="n"/>
      <c r="FO56" s="259" t="n"/>
      <c r="FP56" s="259" t="n"/>
      <c r="FQ56" s="259" t="n"/>
      <c r="FR56" s="259" t="n"/>
      <c r="FS56" s="259" t="n"/>
      <c r="FT56" s="259" t="n"/>
      <c r="FU56" s="259" t="n"/>
      <c r="FV56" s="259" t="n"/>
      <c r="FW56" s="259" t="n"/>
      <c r="FX56" s="259" t="n"/>
      <c r="FY56" s="259" t="n"/>
      <c r="FZ56" s="259" t="n"/>
      <c r="GA56" s="259" t="n"/>
      <c r="GB56" s="259" t="n"/>
      <c r="GC56" s="259" t="n"/>
      <c r="GD56" s="259" t="n"/>
      <c r="GE56" s="259" t="n"/>
      <c r="GF56" s="259" t="n"/>
      <c r="GG56" s="259" t="n"/>
      <c r="GH56" s="259" t="n"/>
      <c r="GI56" s="259" t="n"/>
      <c r="GJ56" s="259" t="n"/>
      <c r="GK56" s="259" t="n"/>
      <c r="GL56" s="259" t="n"/>
      <c r="GM56" s="259" t="n"/>
      <c r="GN56" s="259" t="n"/>
      <c r="GO56" s="259" t="n"/>
      <c r="GP56" s="259" t="n"/>
      <c r="GQ56" s="259" t="n"/>
      <c r="GR56" s="259" t="n"/>
      <c r="GS56" s="259" t="n"/>
      <c r="GT56" s="259" t="n"/>
      <c r="GU56" s="259" t="n"/>
      <c r="GV56" s="259" t="n"/>
      <c r="GW56" s="259" t="n"/>
      <c r="GX56" s="259" t="n"/>
      <c r="GY56" s="259" t="n"/>
      <c r="GZ56" s="261">
        <f>SUM(F56:GY56)</f>
        <v/>
      </c>
      <c r="HA56" s="262">
        <f>E56-GZ56</f>
        <v/>
      </c>
    </row>
    <row r="57" ht="18" customHeight="1">
      <c r="A57" s="137" t="n">
        <v>57</v>
      </c>
      <c r="B57" s="256" t="n">
        <v>44826</v>
      </c>
      <c r="C57" s="139" t="inlineStr">
        <is>
          <t>AVNET 9113154689</t>
        </is>
      </c>
      <c r="D57" s="240" t="n">
        <v>44816</v>
      </c>
      <c r="E57" s="257" t="n">
        <v>9.99</v>
      </c>
      <c r="F57" s="274" t="n"/>
      <c r="G57" s="274" t="n"/>
      <c r="H57" s="274" t="n"/>
      <c r="I57" s="274" t="n"/>
      <c r="J57" s="274" t="n"/>
      <c r="K57" s="259" t="n"/>
      <c r="L57" s="259" t="n"/>
      <c r="M57" s="274" t="n"/>
      <c r="N57" s="274" t="n"/>
      <c r="O57" s="259" t="n"/>
      <c r="P57" s="259" t="n"/>
      <c r="Q57" s="259" t="n"/>
      <c r="R57" s="259" t="n"/>
      <c r="S57" s="259" t="n"/>
      <c r="T57" s="259" t="n"/>
      <c r="U57" s="259" t="n"/>
      <c r="V57" s="259" t="n"/>
      <c r="W57" s="259" t="n"/>
      <c r="X57" s="259" t="n"/>
      <c r="Y57" s="259" t="n"/>
      <c r="Z57" s="259" t="n"/>
      <c r="AA57" s="259" t="n"/>
      <c r="AB57" s="259" t="n"/>
      <c r="AC57" s="259" t="n"/>
      <c r="AD57" s="259" t="n"/>
      <c r="AE57" s="259" t="n"/>
      <c r="AF57" s="259" t="n"/>
      <c r="AG57" s="259" t="n"/>
      <c r="AH57" s="259" t="n"/>
      <c r="AI57" s="259" t="n"/>
      <c r="AJ57" s="259" t="n"/>
      <c r="AK57" s="259" t="n"/>
      <c r="AL57" s="259" t="n"/>
      <c r="AM57" s="259" t="n"/>
      <c r="AN57" s="259" t="n"/>
      <c r="AO57" s="259" t="n"/>
      <c r="AP57" s="259" t="n"/>
      <c r="AQ57" s="259" t="n"/>
      <c r="AR57" s="259" t="n"/>
      <c r="AS57" s="259" t="n"/>
      <c r="AT57" s="259" t="n"/>
      <c r="AU57" s="259" t="n"/>
      <c r="AV57" s="259" t="n"/>
      <c r="AW57" s="259" t="n"/>
      <c r="AX57" s="259" t="n"/>
      <c r="AY57" s="259" t="n"/>
      <c r="AZ57" s="259" t="n"/>
      <c r="BA57" s="259" t="n"/>
      <c r="BB57" s="259" t="n"/>
      <c r="BC57" s="259" t="n"/>
      <c r="BD57" s="259" t="n"/>
      <c r="BE57" s="259" t="n"/>
      <c r="BF57" s="259" t="n"/>
      <c r="BG57" s="259" t="n"/>
      <c r="BH57" s="259" t="n"/>
      <c r="BI57" s="259" t="n"/>
      <c r="BJ57" s="259" t="n"/>
      <c r="BK57" s="259" t="n"/>
      <c r="BL57" s="259" t="n"/>
      <c r="BM57" s="259" t="n"/>
      <c r="BN57" s="259" t="n"/>
      <c r="BO57" s="259" t="n"/>
      <c r="BP57" s="259" t="n"/>
      <c r="BQ57" s="259" t="n"/>
      <c r="BR57" s="259" t="n"/>
      <c r="BS57" s="259" t="n"/>
      <c r="BT57" s="259" t="n"/>
      <c r="BU57" s="259" t="n"/>
      <c r="BV57" s="259" t="n"/>
      <c r="BW57" s="259" t="n"/>
      <c r="BX57" s="259" t="n"/>
      <c r="BY57" s="259" t="n"/>
      <c r="BZ57" s="259" t="n"/>
      <c r="CA57" s="259" t="n"/>
      <c r="CB57" s="259" t="n"/>
      <c r="CC57" s="259" t="n"/>
      <c r="CD57" s="259" t="n"/>
      <c r="CE57" s="259" t="n"/>
      <c r="CF57" s="259" t="n"/>
      <c r="CG57" s="259" t="n"/>
      <c r="CH57" s="259" t="n"/>
      <c r="CI57" s="259" t="n"/>
      <c r="CJ57" s="259" t="n"/>
      <c r="CK57" s="259" t="n"/>
      <c r="CL57" s="259" t="n"/>
      <c r="CM57" s="259" t="n"/>
      <c r="CN57" s="259" t="n"/>
      <c r="CO57" s="259" t="n"/>
      <c r="CP57" s="259" t="n"/>
      <c r="CQ57" s="259" t="n"/>
      <c r="CR57" s="259" t="n"/>
      <c r="CS57" s="259" t="n"/>
      <c r="CT57" s="259" t="n"/>
      <c r="CU57" s="259" t="n"/>
      <c r="CV57" s="259" t="n"/>
      <c r="CW57" s="259" t="n"/>
      <c r="CX57" s="259" t="n"/>
      <c r="CY57" s="259" t="n"/>
      <c r="CZ57" s="259" t="n"/>
      <c r="DA57" s="259" t="n"/>
      <c r="DB57" s="259" t="n"/>
      <c r="DC57" s="259" t="n"/>
      <c r="DD57" s="259" t="n"/>
      <c r="DE57" s="259" t="n"/>
      <c r="DF57" s="259" t="n"/>
      <c r="DG57" s="259" t="n"/>
      <c r="DH57" s="259" t="n"/>
      <c r="DI57" s="259" t="n"/>
      <c r="DJ57" s="259" t="n"/>
      <c r="DK57" s="259" t="n"/>
      <c r="DL57" s="259" t="n"/>
      <c r="DM57" s="259" t="n"/>
      <c r="DN57" s="259" t="n"/>
      <c r="DO57" s="259" t="n"/>
      <c r="DP57" s="259" t="n"/>
      <c r="DQ57" s="259" t="n"/>
      <c r="DR57" s="259" t="n"/>
      <c r="DS57" s="259" t="n"/>
      <c r="DT57" s="259" t="n"/>
      <c r="DU57" s="259" t="n"/>
      <c r="DV57" s="259" t="n"/>
      <c r="DW57" s="259" t="n"/>
      <c r="DX57" s="259" t="n"/>
      <c r="DY57" s="259" t="n"/>
      <c r="DZ57" s="259" t="n"/>
      <c r="EA57" s="275" t="n">
        <v>9.99</v>
      </c>
      <c r="EB57" s="259" t="n"/>
      <c r="EC57" s="259" t="n"/>
      <c r="ED57" s="259" t="n"/>
      <c r="EE57" s="259" t="n"/>
      <c r="EF57" s="259" t="n"/>
      <c r="EG57" s="259" t="n"/>
      <c r="EH57" s="259" t="n"/>
      <c r="EI57" s="259" t="n"/>
      <c r="EJ57" s="259" t="n"/>
      <c r="EK57" s="259" t="n"/>
      <c r="EL57" s="259" t="n"/>
      <c r="EM57" s="259" t="n"/>
      <c r="EN57" s="259" t="n"/>
      <c r="EO57" s="259" t="n"/>
      <c r="EP57" s="259" t="n"/>
      <c r="EQ57" s="259" t="n"/>
      <c r="ER57" s="259" t="n"/>
      <c r="ES57" s="259" t="n"/>
      <c r="ET57" s="259" t="n"/>
      <c r="EU57" s="259" t="n"/>
      <c r="EV57" s="259" t="n"/>
      <c r="EW57" s="259" t="n"/>
      <c r="EX57" s="259" t="n"/>
      <c r="EY57" s="259" t="n"/>
      <c r="EZ57" s="259" t="n"/>
      <c r="FA57" s="259" t="n"/>
      <c r="FB57" s="259" t="n"/>
      <c r="FC57" s="259" t="n"/>
      <c r="FD57" s="259" t="n"/>
      <c r="FE57" s="259" t="n"/>
      <c r="FF57" s="259" t="n"/>
      <c r="FG57" s="259" t="n"/>
      <c r="FH57" s="259" t="n"/>
      <c r="FI57" s="259" t="n"/>
      <c r="FJ57" s="259" t="n"/>
      <c r="FK57" s="259" t="n"/>
      <c r="FL57" s="259" t="n"/>
      <c r="FM57" s="259" t="n"/>
      <c r="FN57" s="259" t="n"/>
      <c r="FO57" s="259" t="n"/>
      <c r="FP57" s="259" t="n"/>
      <c r="FQ57" s="259" t="n"/>
      <c r="FR57" s="259" t="n"/>
      <c r="FS57" s="259" t="n"/>
      <c r="FT57" s="259" t="n"/>
      <c r="FU57" s="259" t="n"/>
      <c r="FV57" s="259" t="n"/>
      <c r="FW57" s="259" t="n"/>
      <c r="FX57" s="259" t="n"/>
      <c r="FY57" s="259" t="n"/>
      <c r="FZ57" s="259" t="n"/>
      <c r="GA57" s="259" t="n"/>
      <c r="GB57" s="259" t="n"/>
      <c r="GC57" s="259" t="n"/>
      <c r="GD57" s="259" t="n"/>
      <c r="GE57" s="259" t="n"/>
      <c r="GF57" s="259" t="n"/>
      <c r="GG57" s="259" t="n"/>
      <c r="GH57" s="259" t="n"/>
      <c r="GI57" s="259" t="n"/>
      <c r="GJ57" s="259" t="n"/>
      <c r="GK57" s="259" t="n"/>
      <c r="GL57" s="259" t="n"/>
      <c r="GM57" s="259" t="n"/>
      <c r="GN57" s="259" t="n"/>
      <c r="GO57" s="259" t="n"/>
      <c r="GP57" s="259" t="n"/>
      <c r="GQ57" s="259" t="n"/>
      <c r="GR57" s="259" t="n"/>
      <c r="GS57" s="259" t="n"/>
      <c r="GT57" s="259" t="n"/>
      <c r="GU57" s="259" t="n"/>
      <c r="GV57" s="259" t="n"/>
      <c r="GW57" s="259" t="n"/>
      <c r="GX57" s="259" t="n"/>
      <c r="GY57" s="259" t="n"/>
      <c r="GZ57" s="261">
        <f>SUM(F57:GY57)</f>
        <v/>
      </c>
      <c r="HA57" s="262">
        <f>E57-GZ57</f>
        <v/>
      </c>
    </row>
    <row r="58" ht="18" customHeight="1">
      <c r="A58" s="137" t="n">
        <v>58</v>
      </c>
      <c r="B58" s="256" t="n">
        <v>44826</v>
      </c>
      <c r="C58" s="139" t="inlineStr">
        <is>
          <t>LITEON 4500680045</t>
        </is>
      </c>
      <c r="D58" s="240" t="n">
        <v>44786</v>
      </c>
      <c r="E58" s="257" t="n">
        <v>14.25</v>
      </c>
      <c r="F58" s="274" t="n"/>
      <c r="G58" s="274" t="n"/>
      <c r="H58" s="274" t="n"/>
      <c r="I58" s="274" t="n"/>
      <c r="J58" s="274" t="n"/>
      <c r="K58" s="259" t="n"/>
      <c r="L58" s="259" t="n"/>
      <c r="M58" s="274" t="n"/>
      <c r="N58" s="274" t="n"/>
      <c r="O58" s="259" t="n"/>
      <c r="P58" s="259" t="n"/>
      <c r="Q58" s="259" t="n"/>
      <c r="R58" s="259" t="n"/>
      <c r="S58" s="259" t="n"/>
      <c r="T58" s="259" t="n"/>
      <c r="U58" s="259" t="n"/>
      <c r="V58" s="259" t="n"/>
      <c r="W58" s="259" t="n"/>
      <c r="X58" s="259" t="n"/>
      <c r="Y58" s="259" t="n"/>
      <c r="Z58" s="259" t="n"/>
      <c r="AA58" s="259" t="n"/>
      <c r="AB58" s="259" t="n"/>
      <c r="AC58" s="259" t="n"/>
      <c r="AD58" s="259" t="n"/>
      <c r="AE58" s="259" t="n"/>
      <c r="AF58" s="259" t="n"/>
      <c r="AG58" s="259" t="n"/>
      <c r="AH58" s="259" t="n"/>
      <c r="AI58" s="259" t="n"/>
      <c r="AJ58" s="259" t="n"/>
      <c r="AK58" s="259" t="n"/>
      <c r="AL58" s="259" t="n"/>
      <c r="AM58" s="259" t="n"/>
      <c r="AN58" s="259" t="n"/>
      <c r="AO58" s="259" t="n"/>
      <c r="AP58" s="259" t="n"/>
      <c r="AQ58" s="259" t="n"/>
      <c r="AR58" s="259" t="n"/>
      <c r="AS58" s="259" t="n"/>
      <c r="AT58" s="259" t="n"/>
      <c r="AU58" s="259" t="n"/>
      <c r="AV58" s="259" t="n"/>
      <c r="AW58" s="259" t="n"/>
      <c r="AX58" s="259" t="n"/>
      <c r="AY58" s="259" t="n"/>
      <c r="AZ58" s="259" t="n"/>
      <c r="BA58" s="259" t="n"/>
      <c r="BB58" s="259" t="n"/>
      <c r="BC58" s="259" t="n"/>
      <c r="BD58" s="259" t="n"/>
      <c r="BE58" s="259" t="n"/>
      <c r="BF58" s="259" t="n"/>
      <c r="BG58" s="259" t="n"/>
      <c r="BH58" s="259" t="n"/>
      <c r="BI58" s="259" t="n"/>
      <c r="BJ58" s="259" t="n"/>
      <c r="BK58" s="259" t="n"/>
      <c r="BL58" s="259" t="n"/>
      <c r="BM58" s="259" t="n"/>
      <c r="BN58" s="259" t="n"/>
      <c r="BO58" s="259" t="n"/>
      <c r="BP58" s="259" t="n"/>
      <c r="BQ58" s="259" t="n"/>
      <c r="BR58" s="259" t="n"/>
      <c r="BS58" s="259" t="n"/>
      <c r="BT58" s="259" t="n"/>
      <c r="BU58" s="259" t="n"/>
      <c r="BV58" s="259" t="n"/>
      <c r="BW58" s="259" t="n"/>
      <c r="BX58" s="259" t="n"/>
      <c r="BY58" s="259" t="n"/>
      <c r="BZ58" s="259" t="n"/>
      <c r="CA58" s="259" t="n"/>
      <c r="CB58" s="259" t="n"/>
      <c r="CC58" s="259" t="n"/>
      <c r="CD58" s="259" t="n"/>
      <c r="CE58" s="259" t="n"/>
      <c r="CF58" s="259" t="n"/>
      <c r="CG58" s="259" t="n"/>
      <c r="CH58" s="259" t="n"/>
      <c r="CI58" s="259" t="n"/>
      <c r="CJ58" s="259" t="n"/>
      <c r="CK58" s="259" t="n"/>
      <c r="CL58" s="259" t="n"/>
      <c r="CM58" s="259" t="n"/>
      <c r="CN58" s="259" t="n"/>
      <c r="CO58" s="259" t="n"/>
      <c r="CP58" s="259" t="n"/>
      <c r="CQ58" s="259" t="n"/>
      <c r="CR58" s="259" t="n"/>
      <c r="CS58" s="259" t="n"/>
      <c r="CT58" s="259" t="n"/>
      <c r="CU58" s="259" t="n"/>
      <c r="CV58" s="259" t="n"/>
      <c r="CW58" s="259" t="n"/>
      <c r="CX58" s="259" t="n"/>
      <c r="CY58" s="259" t="n"/>
      <c r="CZ58" s="259" t="n"/>
      <c r="DA58" s="259" t="n"/>
      <c r="DB58" s="259" t="n"/>
      <c r="DC58" s="259" t="n"/>
      <c r="DD58" s="259" t="n"/>
      <c r="DE58" s="259" t="n"/>
      <c r="DF58" s="259" t="n"/>
      <c r="DG58" s="259" t="n"/>
      <c r="DH58" s="259" t="n"/>
      <c r="DI58" s="259" t="n"/>
      <c r="DJ58" s="259" t="n"/>
      <c r="DK58" s="259" t="n"/>
      <c r="DL58" s="259" t="n"/>
      <c r="DM58" s="259" t="n"/>
      <c r="DN58" s="259" t="n"/>
      <c r="DO58" s="259" t="n"/>
      <c r="DP58" s="259" t="n"/>
      <c r="DQ58" s="259" t="n"/>
      <c r="DR58" s="259" t="n"/>
      <c r="DS58" s="259" t="n"/>
      <c r="DT58" s="259" t="n"/>
      <c r="DU58" s="259" t="n"/>
      <c r="DV58" s="259" t="n"/>
      <c r="DW58" s="259" t="n"/>
      <c r="DX58" s="259" t="n"/>
      <c r="DY58" s="259" t="n"/>
      <c r="DZ58" s="259" t="n"/>
      <c r="EA58" s="259" t="n"/>
      <c r="EB58" s="259" t="n"/>
      <c r="EC58" s="259" t="n"/>
      <c r="ED58" s="259" t="n"/>
      <c r="EE58" s="259" t="n"/>
      <c r="EF58" s="259" t="n"/>
      <c r="EG58" s="259" t="n"/>
      <c r="EH58" s="259" t="n"/>
      <c r="EI58" s="259" t="n"/>
      <c r="EJ58" s="259" t="n"/>
      <c r="EK58" s="259" t="n"/>
      <c r="EL58" s="259" t="n"/>
      <c r="EM58" s="259" t="n"/>
      <c r="EN58" s="259" t="n"/>
      <c r="EO58" s="259" t="n"/>
      <c r="EP58" s="259" t="n"/>
      <c r="EQ58" s="259" t="n"/>
      <c r="ER58" s="259" t="n"/>
      <c r="ES58" s="259" t="n"/>
      <c r="ET58" s="259" t="n"/>
      <c r="EU58" s="259" t="n"/>
      <c r="EV58" s="259" t="n"/>
      <c r="EW58" s="259" t="n"/>
      <c r="EX58" s="259" t="n"/>
      <c r="EY58" s="259" t="n"/>
      <c r="EZ58" s="259" t="n"/>
      <c r="FA58" s="259" t="n"/>
      <c r="FB58" s="259" t="n"/>
      <c r="FC58" s="259" t="n"/>
      <c r="FD58" s="259" t="n"/>
      <c r="FE58" s="259" t="n"/>
      <c r="FF58" s="259" t="n"/>
      <c r="FG58" s="259" t="n"/>
      <c r="FH58" s="259" t="n"/>
      <c r="FI58" s="259" t="n"/>
      <c r="FJ58" s="259" t="n"/>
      <c r="FK58" s="259" t="n"/>
      <c r="FL58" s="259" t="n"/>
      <c r="FM58" s="259" t="n"/>
      <c r="FN58" s="259" t="n"/>
      <c r="FO58" s="259" t="n"/>
      <c r="FP58" s="259" t="n"/>
      <c r="FQ58" s="259" t="n"/>
      <c r="FR58" s="259" t="n"/>
      <c r="FS58" s="259" t="n"/>
      <c r="FT58" s="259" t="n"/>
      <c r="FU58" s="259" t="n"/>
      <c r="FV58" s="259" t="n"/>
      <c r="FW58" s="259" t="n"/>
      <c r="FX58" s="259" t="n"/>
      <c r="FY58" s="259" t="n"/>
      <c r="FZ58" s="259" t="n"/>
      <c r="GA58" s="259" t="n"/>
      <c r="GB58" s="259" t="n"/>
      <c r="GC58" s="275" t="n">
        <v>14.25</v>
      </c>
      <c r="GD58" s="259" t="n"/>
      <c r="GE58" s="259" t="n"/>
      <c r="GF58" s="259" t="n"/>
      <c r="GG58" s="259" t="n"/>
      <c r="GH58" s="259" t="n"/>
      <c r="GI58" s="259" t="n"/>
      <c r="GJ58" s="259" t="n"/>
      <c r="GK58" s="259" t="n"/>
      <c r="GL58" s="259" t="n"/>
      <c r="GM58" s="259" t="n"/>
      <c r="GN58" s="259" t="n"/>
      <c r="GO58" s="259" t="n"/>
      <c r="GP58" s="259" t="n"/>
      <c r="GQ58" s="259" t="n"/>
      <c r="GR58" s="259" t="n"/>
      <c r="GS58" s="259" t="n"/>
      <c r="GT58" s="259" t="n"/>
      <c r="GU58" s="259" t="n"/>
      <c r="GV58" s="259" t="n"/>
      <c r="GW58" s="259" t="n"/>
      <c r="GX58" s="259" t="n"/>
      <c r="GY58" s="259" t="n"/>
      <c r="GZ58" s="261">
        <f>SUM(F58:GY58)</f>
        <v/>
      </c>
      <c r="HA58" s="262">
        <f>E58-GZ58</f>
        <v/>
      </c>
    </row>
    <row r="59" ht="18" customHeight="1">
      <c r="A59" s="137" t="n">
        <v>59</v>
      </c>
      <c r="B59" s="256" t="n">
        <v>44826</v>
      </c>
      <c r="C59" s="146" t="inlineStr">
        <is>
          <t>AVNET 9112943671</t>
        </is>
      </c>
      <c r="D59" s="240" t="n">
        <v>44761</v>
      </c>
      <c r="E59" s="257" t="n">
        <v>9.99</v>
      </c>
      <c r="F59" s="274" t="n"/>
      <c r="G59" s="274" t="n"/>
      <c r="H59" s="274" t="n"/>
      <c r="I59" s="274" t="n"/>
      <c r="J59" s="274" t="n"/>
      <c r="K59" s="259" t="n"/>
      <c r="L59" s="259" t="n"/>
      <c r="M59" s="274" t="n"/>
      <c r="N59" s="274" t="n"/>
      <c r="O59" s="259" t="n"/>
      <c r="P59" s="259" t="n"/>
      <c r="Q59" s="259" t="n"/>
      <c r="R59" s="259" t="n"/>
      <c r="S59" s="259" t="n"/>
      <c r="T59" s="259" t="n"/>
      <c r="U59" s="259" t="n"/>
      <c r="V59" s="259" t="n"/>
      <c r="W59" s="259" t="n"/>
      <c r="X59" s="259" t="n"/>
      <c r="Y59" s="259" t="n"/>
      <c r="Z59" s="259" t="n"/>
      <c r="AA59" s="275" t="n">
        <v>9.99</v>
      </c>
      <c r="AB59" s="259" t="n"/>
      <c r="AC59" s="259" t="n"/>
      <c r="AD59" s="259" t="n"/>
      <c r="AE59" s="259" t="n"/>
      <c r="AF59" s="259" t="n"/>
      <c r="AG59" s="259" t="n"/>
      <c r="AH59" s="259" t="n"/>
      <c r="AI59" s="259" t="n"/>
      <c r="AJ59" s="259" t="n"/>
      <c r="AK59" s="259" t="n"/>
      <c r="AL59" s="259" t="n"/>
      <c r="AM59" s="259" t="n"/>
      <c r="AN59" s="259" t="n"/>
      <c r="AO59" s="259" t="n"/>
      <c r="AP59" s="259" t="n"/>
      <c r="AQ59" s="259" t="n"/>
      <c r="AR59" s="259" t="n"/>
      <c r="AS59" s="259" t="n"/>
      <c r="AT59" s="259" t="n"/>
      <c r="AU59" s="259" t="n"/>
      <c r="AV59" s="259" t="n"/>
      <c r="AW59" s="259" t="n"/>
      <c r="AX59" s="259" t="n"/>
      <c r="AY59" s="259" t="n"/>
      <c r="AZ59" s="259" t="n"/>
      <c r="BA59" s="259" t="n"/>
      <c r="BB59" s="259" t="n"/>
      <c r="BC59" s="259" t="n"/>
      <c r="BD59" s="259" t="n"/>
      <c r="BE59" s="259" t="n"/>
      <c r="BF59" s="259" t="n"/>
      <c r="BG59" s="259" t="n"/>
      <c r="BH59" s="259" t="n"/>
      <c r="BI59" s="259" t="n"/>
      <c r="BJ59" s="259" t="n"/>
      <c r="BK59" s="259" t="n"/>
      <c r="BL59" s="259" t="n"/>
      <c r="BM59" s="259" t="n"/>
      <c r="BN59" s="259" t="n"/>
      <c r="BO59" s="259" t="n"/>
      <c r="BP59" s="259" t="n"/>
      <c r="BQ59" s="259" t="n"/>
      <c r="BR59" s="259" t="n"/>
      <c r="BS59" s="259" t="n"/>
      <c r="BT59" s="259" t="n"/>
      <c r="BU59" s="259" t="n"/>
      <c r="BV59" s="259" t="n"/>
      <c r="BW59" s="259" t="n"/>
      <c r="BX59" s="259" t="n"/>
      <c r="BY59" s="259" t="n"/>
      <c r="BZ59" s="259" t="n"/>
      <c r="CA59" s="259" t="n"/>
      <c r="CB59" s="259" t="n"/>
      <c r="CC59" s="259" t="n"/>
      <c r="CD59" s="259" t="n"/>
      <c r="CE59" s="259" t="n"/>
      <c r="CF59" s="259" t="n"/>
      <c r="CG59" s="259" t="n"/>
      <c r="CH59" s="259" t="n"/>
      <c r="CI59" s="259" t="n"/>
      <c r="CJ59" s="259" t="n"/>
      <c r="CK59" s="259" t="n"/>
      <c r="CL59" s="259" t="n"/>
      <c r="CM59" s="259" t="n"/>
      <c r="CN59" s="259" t="n"/>
      <c r="CO59" s="259" t="n"/>
      <c r="CP59" s="259" t="n"/>
      <c r="CQ59" s="259" t="n"/>
      <c r="CR59" s="259" t="n"/>
      <c r="CS59" s="259" t="n"/>
      <c r="CT59" s="259" t="n"/>
      <c r="CU59" s="259" t="n"/>
      <c r="CV59" s="259" t="n"/>
      <c r="CW59" s="259" t="n"/>
      <c r="CX59" s="259" t="n"/>
      <c r="CY59" s="259" t="n"/>
      <c r="CZ59" s="259" t="n"/>
      <c r="DA59" s="259" t="n"/>
      <c r="DB59" s="259" t="n"/>
      <c r="DC59" s="259" t="n"/>
      <c r="DD59" s="259" t="n"/>
      <c r="DE59" s="259" t="n"/>
      <c r="DF59" s="259" t="n"/>
      <c r="DG59" s="259" t="n"/>
      <c r="DH59" s="259" t="n"/>
      <c r="DI59" s="259" t="n"/>
      <c r="DJ59" s="259" t="n"/>
      <c r="DK59" s="259" t="n"/>
      <c r="DL59" s="259" t="n"/>
      <c r="DM59" s="259" t="n"/>
      <c r="DN59" s="259" t="n"/>
      <c r="DO59" s="259" t="n"/>
      <c r="DP59" s="259" t="n"/>
      <c r="DQ59" s="259" t="n"/>
      <c r="DR59" s="259" t="n"/>
      <c r="DS59" s="259" t="n"/>
      <c r="DT59" s="259" t="n"/>
      <c r="DU59" s="259" t="n"/>
      <c r="DV59" s="259" t="n"/>
      <c r="DW59" s="259" t="n"/>
      <c r="DX59" s="259" t="n"/>
      <c r="DY59" s="259" t="n"/>
      <c r="DZ59" s="259" t="n"/>
      <c r="EA59" s="259" t="n"/>
      <c r="EB59" s="259" t="n"/>
      <c r="EC59" s="259" t="n"/>
      <c r="ED59" s="259" t="n"/>
      <c r="EE59" s="259" t="n"/>
      <c r="EF59" s="259" t="n"/>
      <c r="EG59" s="259" t="n"/>
      <c r="EH59" s="259" t="n"/>
      <c r="EI59" s="259" t="n"/>
      <c r="EJ59" s="259" t="n"/>
      <c r="EK59" s="259" t="n"/>
      <c r="EL59" s="259" t="n"/>
      <c r="EM59" s="259" t="n"/>
      <c r="EN59" s="259" t="n"/>
      <c r="EO59" s="259" t="n"/>
      <c r="EP59" s="259" t="n"/>
      <c r="EQ59" s="259" t="n"/>
      <c r="ER59" s="259" t="n"/>
      <c r="ES59" s="259" t="n"/>
      <c r="ET59" s="259" t="n"/>
      <c r="EU59" s="259" t="n"/>
      <c r="EV59" s="259" t="n"/>
      <c r="EW59" s="259" t="n"/>
      <c r="EX59" s="259" t="n"/>
      <c r="EY59" s="259" t="n"/>
      <c r="EZ59" s="259" t="n"/>
      <c r="FA59" s="259" t="n"/>
      <c r="FB59" s="259" t="n"/>
      <c r="FC59" s="259" t="n"/>
      <c r="FD59" s="259" t="n"/>
      <c r="FE59" s="259" t="n"/>
      <c r="FF59" s="259" t="n"/>
      <c r="FG59" s="259" t="n"/>
      <c r="FH59" s="259" t="n"/>
      <c r="FI59" s="259" t="n"/>
      <c r="FJ59" s="259" t="n"/>
      <c r="FK59" s="259" t="n"/>
      <c r="FL59" s="259" t="n"/>
      <c r="FM59" s="259" t="n"/>
      <c r="FN59" s="259" t="n"/>
      <c r="FO59" s="259" t="n"/>
      <c r="FP59" s="259" t="n"/>
      <c r="FQ59" s="259" t="n"/>
      <c r="FR59" s="259" t="n"/>
      <c r="FS59" s="259" t="n"/>
      <c r="FT59" s="259" t="n"/>
      <c r="FU59" s="259" t="n"/>
      <c r="FV59" s="259" t="n"/>
      <c r="FW59" s="259" t="n"/>
      <c r="FX59" s="259" t="n"/>
      <c r="FY59" s="259" t="n"/>
      <c r="FZ59" s="259" t="n"/>
      <c r="GA59" s="259" t="n"/>
      <c r="GB59" s="259" t="n"/>
      <c r="GC59" s="259" t="n"/>
      <c r="GD59" s="259" t="n"/>
      <c r="GE59" s="259" t="n"/>
      <c r="GF59" s="259" t="n"/>
      <c r="GG59" s="259" t="n"/>
      <c r="GH59" s="259" t="n"/>
      <c r="GI59" s="259" t="n"/>
      <c r="GJ59" s="259" t="n"/>
      <c r="GK59" s="259" t="n"/>
      <c r="GL59" s="259" t="n"/>
      <c r="GM59" s="259" t="n"/>
      <c r="GN59" s="259" t="n"/>
      <c r="GO59" s="259" t="n"/>
      <c r="GP59" s="259" t="n"/>
      <c r="GQ59" s="259" t="n"/>
      <c r="GR59" s="259" t="n"/>
      <c r="GS59" s="259" t="n"/>
      <c r="GT59" s="259" t="n"/>
      <c r="GU59" s="259" t="n"/>
      <c r="GV59" s="259" t="n"/>
      <c r="GW59" s="259" t="n"/>
      <c r="GX59" s="259" t="n"/>
      <c r="GY59" s="259" t="n"/>
      <c r="GZ59" s="261">
        <f>SUM(F59:GY59)</f>
        <v/>
      </c>
      <c r="HA59" s="262">
        <f>E59-GZ59</f>
        <v/>
      </c>
    </row>
    <row r="60" ht="18" customHeight="1">
      <c r="A60" s="137" t="n">
        <v>60</v>
      </c>
      <c r="B60" s="256" t="n">
        <v>44826</v>
      </c>
      <c r="C60" s="139" t="inlineStr">
        <is>
          <t>LITEON 4500665060</t>
        </is>
      </c>
      <c r="D60" s="240" t="n">
        <v>44727</v>
      </c>
      <c r="E60" s="257" t="n">
        <v>79.8</v>
      </c>
      <c r="F60" s="274" t="n"/>
      <c r="G60" s="274" t="n"/>
      <c r="H60" s="274" t="n"/>
      <c r="I60" s="274" t="n"/>
      <c r="J60" s="274" t="n"/>
      <c r="K60" s="259" t="n"/>
      <c r="L60" s="259" t="n"/>
      <c r="M60" s="274" t="n"/>
      <c r="N60" s="274" t="n"/>
      <c r="O60" s="259" t="n"/>
      <c r="P60" s="259" t="n"/>
      <c r="Q60" s="259" t="n"/>
      <c r="R60" s="259" t="n"/>
      <c r="S60" s="259" t="n"/>
      <c r="T60" s="275" t="n">
        <v>79.8</v>
      </c>
      <c r="U60" s="259" t="n"/>
      <c r="V60" s="259" t="n"/>
      <c r="W60" s="259" t="n"/>
      <c r="X60" s="259" t="n"/>
      <c r="Y60" s="259" t="n"/>
      <c r="Z60" s="259" t="n"/>
      <c r="AA60" s="259" t="n"/>
      <c r="AB60" s="259" t="n"/>
      <c r="AC60" s="259" t="n"/>
      <c r="AD60" s="259" t="n"/>
      <c r="AE60" s="259" t="n"/>
      <c r="AF60" s="259" t="n"/>
      <c r="AG60" s="259" t="n"/>
      <c r="AH60" s="259" t="n"/>
      <c r="AI60" s="259" t="n"/>
      <c r="AJ60" s="259" t="n"/>
      <c r="AK60" s="259" t="n"/>
      <c r="AL60" s="259" t="n"/>
      <c r="AM60" s="259" t="n"/>
      <c r="AN60" s="259" t="n"/>
      <c r="AO60" s="259" t="n"/>
      <c r="AP60" s="259" t="n"/>
      <c r="AQ60" s="259" t="n"/>
      <c r="AR60" s="259" t="n"/>
      <c r="AS60" s="259" t="n"/>
      <c r="AT60" s="259" t="n"/>
      <c r="AU60" s="259" t="n"/>
      <c r="AV60" s="259" t="n"/>
      <c r="AW60" s="259" t="n"/>
      <c r="AX60" s="259" t="n"/>
      <c r="AY60" s="259" t="n"/>
      <c r="AZ60" s="259" t="n"/>
      <c r="BA60" s="259" t="n"/>
      <c r="BB60" s="259" t="n"/>
      <c r="BC60" s="259" t="n"/>
      <c r="BD60" s="259" t="n"/>
      <c r="BE60" s="259" t="n"/>
      <c r="BF60" s="259" t="n"/>
      <c r="BG60" s="259" t="n"/>
      <c r="BH60" s="259" t="n"/>
      <c r="BI60" s="259" t="n"/>
      <c r="BJ60" s="259" t="n"/>
      <c r="BK60" s="259" t="n"/>
      <c r="BL60" s="259" t="n"/>
      <c r="BM60" s="259" t="n"/>
      <c r="BN60" s="259" t="n"/>
      <c r="BO60" s="259" t="n"/>
      <c r="BP60" s="259" t="n"/>
      <c r="BQ60" s="259" t="n"/>
      <c r="BR60" s="259" t="n"/>
      <c r="BS60" s="259" t="n"/>
      <c r="BT60" s="259" t="n"/>
      <c r="BU60" s="259" t="n"/>
      <c r="BV60" s="259" t="n"/>
      <c r="BW60" s="259" t="n"/>
      <c r="BX60" s="259" t="n"/>
      <c r="BY60" s="259" t="n"/>
      <c r="BZ60" s="259" t="n"/>
      <c r="CA60" s="259" t="n"/>
      <c r="CB60" s="259" t="n"/>
      <c r="CC60" s="259" t="n"/>
      <c r="CD60" s="259" t="n"/>
      <c r="CE60" s="259" t="n"/>
      <c r="CF60" s="259" t="n"/>
      <c r="CG60" s="259" t="n"/>
      <c r="CH60" s="259" t="n"/>
      <c r="CI60" s="259" t="n"/>
      <c r="CJ60" s="259" t="n"/>
      <c r="CK60" s="259" t="n"/>
      <c r="CL60" s="259" t="n"/>
      <c r="CM60" s="259" t="n"/>
      <c r="CN60" s="259" t="n"/>
      <c r="CO60" s="259" t="n"/>
      <c r="CP60" s="259" t="n"/>
      <c r="CQ60" s="259" t="n"/>
      <c r="CR60" s="259" t="n"/>
      <c r="CS60" s="259" t="n"/>
      <c r="CT60" s="259" t="n"/>
      <c r="CU60" s="259" t="n"/>
      <c r="CV60" s="259" t="n"/>
      <c r="CW60" s="259" t="n"/>
      <c r="CX60" s="259" t="n"/>
      <c r="CY60" s="259" t="n"/>
      <c r="CZ60" s="259" t="n"/>
      <c r="DA60" s="259" t="n"/>
      <c r="DB60" s="259" t="n"/>
      <c r="DC60" s="259" t="n"/>
      <c r="DD60" s="259" t="n"/>
      <c r="DE60" s="259" t="n"/>
      <c r="DF60" s="259" t="n"/>
      <c r="DG60" s="259" t="n"/>
      <c r="DH60" s="259" t="n"/>
      <c r="DI60" s="259" t="n"/>
      <c r="DJ60" s="259" t="n"/>
      <c r="DK60" s="259" t="n"/>
      <c r="DL60" s="259" t="n"/>
      <c r="DM60" s="259" t="n"/>
      <c r="DN60" s="259" t="n"/>
      <c r="DO60" s="259" t="n"/>
      <c r="DP60" s="259" t="n"/>
      <c r="DQ60" s="259" t="n"/>
      <c r="DR60" s="259" t="n"/>
      <c r="DS60" s="259" t="n"/>
      <c r="DT60" s="259" t="n"/>
      <c r="DU60" s="259" t="n"/>
      <c r="DV60" s="259" t="n"/>
      <c r="DW60" s="259" t="n"/>
      <c r="DX60" s="259" t="n"/>
      <c r="DY60" s="259" t="n"/>
      <c r="DZ60" s="259" t="n"/>
      <c r="EA60" s="259" t="n"/>
      <c r="EB60" s="259" t="n"/>
      <c r="EC60" s="259" t="n"/>
      <c r="ED60" s="259" t="n"/>
      <c r="EE60" s="259" t="n"/>
      <c r="EF60" s="259" t="n"/>
      <c r="EG60" s="259" t="n"/>
      <c r="EH60" s="259" t="n"/>
      <c r="EI60" s="259" t="n"/>
      <c r="EJ60" s="259" t="n"/>
      <c r="EK60" s="259" t="n"/>
      <c r="EL60" s="259" t="n"/>
      <c r="EM60" s="259" t="n"/>
      <c r="EN60" s="259" t="n"/>
      <c r="EO60" s="259" t="n"/>
      <c r="EP60" s="259" t="n"/>
      <c r="EQ60" s="259" t="n"/>
      <c r="ER60" s="259" t="n"/>
      <c r="ES60" s="259" t="n"/>
      <c r="ET60" s="259" t="n"/>
      <c r="EU60" s="259" t="n"/>
      <c r="EV60" s="259" t="n"/>
      <c r="EW60" s="259" t="n"/>
      <c r="EX60" s="259" t="n"/>
      <c r="EY60" s="259" t="n"/>
      <c r="EZ60" s="259" t="n"/>
      <c r="FA60" s="259" t="n"/>
      <c r="FB60" s="259" t="n"/>
      <c r="FC60" s="259" t="n"/>
      <c r="FD60" s="259" t="n"/>
      <c r="FE60" s="259" t="n"/>
      <c r="FF60" s="259" t="n"/>
      <c r="FG60" s="259" t="n"/>
      <c r="FH60" s="259" t="n"/>
      <c r="FI60" s="259" t="n"/>
      <c r="FJ60" s="259" t="n"/>
      <c r="FK60" s="259" t="n"/>
      <c r="FL60" s="259" t="n"/>
      <c r="FM60" s="259" t="n"/>
      <c r="FN60" s="259" t="n"/>
      <c r="FO60" s="259" t="n"/>
      <c r="FP60" s="259" t="n"/>
      <c r="FQ60" s="259" t="n"/>
      <c r="FR60" s="259" t="n"/>
      <c r="FS60" s="259" t="n"/>
      <c r="FT60" s="259" t="n"/>
      <c r="FU60" s="259" t="n"/>
      <c r="FV60" s="259" t="n"/>
      <c r="FW60" s="259" t="n"/>
      <c r="FX60" s="259" t="n"/>
      <c r="FY60" s="259" t="n"/>
      <c r="FZ60" s="259" t="n"/>
      <c r="GA60" s="259" t="n"/>
      <c r="GB60" s="259" t="n"/>
      <c r="GC60" s="259" t="n"/>
      <c r="GD60" s="259" t="n"/>
      <c r="GE60" s="259" t="n"/>
      <c r="GF60" s="259" t="n"/>
      <c r="GG60" s="259" t="n"/>
      <c r="GH60" s="259" t="n"/>
      <c r="GI60" s="259" t="n"/>
      <c r="GJ60" s="259" t="n"/>
      <c r="GK60" s="259" t="n"/>
      <c r="GL60" s="259" t="n"/>
      <c r="GM60" s="259" t="n"/>
      <c r="GN60" s="259" t="n"/>
      <c r="GO60" s="259" t="n"/>
      <c r="GP60" s="259" t="n"/>
      <c r="GQ60" s="259" t="n"/>
      <c r="GR60" s="259" t="n"/>
      <c r="GS60" s="259" t="n"/>
      <c r="GT60" s="259" t="n"/>
      <c r="GU60" s="259" t="n"/>
      <c r="GV60" s="259" t="n"/>
      <c r="GW60" s="259" t="n"/>
      <c r="GX60" s="259" t="n"/>
      <c r="GY60" s="259" t="n"/>
      <c r="GZ60" s="261">
        <f>SUM(F60:GY60)</f>
        <v/>
      </c>
      <c r="HA60" s="262">
        <f>E60-GZ60</f>
        <v/>
      </c>
    </row>
    <row r="61" ht="18" customHeight="1">
      <c r="A61" s="137" t="n">
        <v>61</v>
      </c>
      <c r="B61" s="256" t="n">
        <v>44830</v>
      </c>
      <c r="C61" s="145" t="inlineStr">
        <is>
          <t>2-084-96485</t>
        </is>
      </c>
      <c r="D61" s="240" t="n">
        <v>44820</v>
      </c>
      <c r="E61" s="257" t="n">
        <v>1070.49</v>
      </c>
      <c r="F61" s="274" t="n"/>
      <c r="G61" s="274" t="n"/>
      <c r="H61" s="274" t="n"/>
      <c r="I61" s="274" t="n"/>
      <c r="J61" s="274" t="n"/>
      <c r="K61" s="259" t="n"/>
      <c r="L61" s="259" t="n"/>
      <c r="M61" s="274" t="n"/>
      <c r="N61" s="274" t="n"/>
      <c r="O61" s="259" t="n"/>
      <c r="P61" s="259" t="n"/>
      <c r="Q61" s="259" t="n"/>
      <c r="R61" s="259" t="n"/>
      <c r="S61" s="259" t="n"/>
      <c r="T61" s="259" t="n"/>
      <c r="U61" s="259" t="n"/>
      <c r="V61" s="259" t="n"/>
      <c r="W61" s="259" t="n"/>
      <c r="X61" s="259" t="n"/>
      <c r="Y61" s="259" t="n"/>
      <c r="Z61" s="259" t="n"/>
      <c r="AA61" s="259" t="n"/>
      <c r="AB61" s="259" t="n"/>
      <c r="AC61" s="259" t="n"/>
      <c r="AD61" s="259" t="n"/>
      <c r="AE61" s="259" t="n"/>
      <c r="AF61" s="259" t="n"/>
      <c r="AG61" s="259" t="n"/>
      <c r="AH61" s="259" t="n"/>
      <c r="AI61" s="259" t="n"/>
      <c r="AJ61" s="259" t="n"/>
      <c r="AK61" s="259" t="n"/>
      <c r="AL61" s="259" t="n"/>
      <c r="AM61" s="259" t="n"/>
      <c r="AN61" s="259" t="n"/>
      <c r="AO61" s="259" t="n"/>
      <c r="AP61" s="259" t="n"/>
      <c r="AQ61" s="259" t="n"/>
      <c r="AR61" s="259" t="n"/>
      <c r="AS61" s="259" t="n"/>
      <c r="AT61" s="259" t="n"/>
      <c r="AU61" s="259" t="n"/>
      <c r="AV61" s="259" t="n"/>
      <c r="AW61" s="259" t="n"/>
      <c r="AX61" s="259" t="n"/>
      <c r="AY61" s="259" t="n"/>
      <c r="AZ61" s="259" t="n"/>
      <c r="BA61" s="259" t="n"/>
      <c r="BB61" s="259" t="n"/>
      <c r="BC61" s="259" t="n"/>
      <c r="BD61" s="259" t="n"/>
      <c r="BE61" s="259" t="n"/>
      <c r="BF61" s="259" t="n"/>
      <c r="BG61" s="259" t="n"/>
      <c r="BH61" s="259" t="n"/>
      <c r="BI61" s="259" t="n"/>
      <c r="BJ61" s="259" t="n"/>
      <c r="BK61" s="259" t="n"/>
      <c r="BL61" s="259" t="n"/>
      <c r="BM61" s="259" t="n"/>
      <c r="BN61" s="259" t="n"/>
      <c r="BO61" s="259" t="n"/>
      <c r="BP61" s="259" t="n"/>
      <c r="BQ61" s="259" t="n"/>
      <c r="BR61" s="259" t="n"/>
      <c r="BS61" s="259" t="n"/>
      <c r="BT61" s="259" t="n"/>
      <c r="BU61" s="259" t="n"/>
      <c r="BV61" s="259" t="n"/>
      <c r="BW61" s="259" t="n"/>
      <c r="BX61" s="259" t="n"/>
      <c r="BY61" s="259" t="n"/>
      <c r="BZ61" s="259" t="n"/>
      <c r="CA61" s="259" t="n"/>
      <c r="CB61" s="259" t="n"/>
      <c r="CC61" s="259" t="n"/>
      <c r="CD61" s="259" t="n"/>
      <c r="CE61" s="259" t="n"/>
      <c r="CF61" s="259" t="n"/>
      <c r="CG61" s="259" t="n"/>
      <c r="CH61" s="259" t="n"/>
      <c r="CI61" s="259" t="n"/>
      <c r="CJ61" s="259" t="n"/>
      <c r="CK61" s="259" t="n"/>
      <c r="CL61" s="259" t="n"/>
      <c r="CM61" s="259" t="n"/>
      <c r="CN61" s="259" t="n"/>
      <c r="CO61" s="259" t="n"/>
      <c r="CP61" s="259" t="n"/>
      <c r="CQ61" s="259" t="n"/>
      <c r="CR61" s="259" t="n"/>
      <c r="CS61" s="259" t="n"/>
      <c r="CT61" s="259" t="n"/>
      <c r="CU61" s="259" t="n"/>
      <c r="CV61" s="259" t="n"/>
      <c r="CW61" s="259" t="n"/>
      <c r="CX61" s="259" t="n"/>
      <c r="CY61" s="259" t="n"/>
      <c r="CZ61" s="259" t="n"/>
      <c r="DA61" s="259" t="n"/>
      <c r="DB61" s="259" t="n"/>
      <c r="DC61" s="259" t="n"/>
      <c r="DD61" s="259" t="n"/>
      <c r="DE61" s="259" t="n"/>
      <c r="DF61" s="259" t="n"/>
      <c r="DG61" s="275" t="n">
        <v>1070.49</v>
      </c>
      <c r="DH61" s="259" t="n"/>
      <c r="DI61" s="259" t="n"/>
      <c r="DJ61" s="259" t="n"/>
      <c r="DK61" s="259" t="n"/>
      <c r="DL61" s="259" t="n"/>
      <c r="DM61" s="259" t="n"/>
      <c r="DN61" s="259" t="n"/>
      <c r="DO61" s="259" t="n"/>
      <c r="DP61" s="259" t="n"/>
      <c r="DQ61" s="259" t="n"/>
      <c r="DR61" s="259" t="n"/>
      <c r="DS61" s="259" t="n"/>
      <c r="DT61" s="259" t="n"/>
      <c r="DU61" s="259" t="n"/>
      <c r="DV61" s="259" t="n"/>
      <c r="DW61" s="259" t="n"/>
      <c r="DX61" s="259" t="n"/>
      <c r="DY61" s="259" t="n"/>
      <c r="DZ61" s="259" t="n"/>
      <c r="EA61" s="259" t="n"/>
      <c r="EB61" s="259" t="n"/>
      <c r="EC61" s="259" t="n"/>
      <c r="ED61" s="259" t="n"/>
      <c r="EE61" s="259" t="n"/>
      <c r="EF61" s="259" t="n"/>
      <c r="EG61" s="259" t="n"/>
      <c r="EH61" s="259" t="n"/>
      <c r="EI61" s="259" t="n"/>
      <c r="EJ61" s="259" t="n"/>
      <c r="EK61" s="259" t="n"/>
      <c r="EL61" s="259" t="n"/>
      <c r="EM61" s="259" t="n"/>
      <c r="EN61" s="259" t="n"/>
      <c r="EO61" s="259" t="n"/>
      <c r="EP61" s="259" t="n"/>
      <c r="EQ61" s="259" t="n"/>
      <c r="ER61" s="259" t="n"/>
      <c r="ES61" s="259" t="n"/>
      <c r="ET61" s="259" t="n"/>
      <c r="EU61" s="259" t="n"/>
      <c r="EV61" s="259" t="n"/>
      <c r="EW61" s="259" t="n"/>
      <c r="EX61" s="259" t="n"/>
      <c r="EY61" s="259" t="n"/>
      <c r="EZ61" s="259" t="n"/>
      <c r="FA61" s="259" t="n"/>
      <c r="FB61" s="259" t="n"/>
      <c r="FC61" s="259" t="n"/>
      <c r="FD61" s="259" t="n"/>
      <c r="FE61" s="259" t="n"/>
      <c r="FF61" s="259" t="n"/>
      <c r="FG61" s="259" t="n"/>
      <c r="FH61" s="259" t="n"/>
      <c r="FI61" s="259" t="n"/>
      <c r="FJ61" s="259" t="n"/>
      <c r="FK61" s="259" t="n"/>
      <c r="FL61" s="259" t="n"/>
      <c r="FM61" s="259" t="n"/>
      <c r="FN61" s="259" t="n"/>
      <c r="FO61" s="259" t="n"/>
      <c r="FP61" s="259" t="n"/>
      <c r="FQ61" s="259" t="n"/>
      <c r="FR61" s="259" t="n"/>
      <c r="FS61" s="259" t="n"/>
      <c r="FT61" s="259" t="n"/>
      <c r="FU61" s="259" t="n"/>
      <c r="FV61" s="259" t="n"/>
      <c r="FW61" s="259" t="n"/>
      <c r="FX61" s="259" t="n"/>
      <c r="FY61" s="259" t="n"/>
      <c r="FZ61" s="259" t="n"/>
      <c r="GA61" s="259" t="n"/>
      <c r="GB61" s="259" t="n"/>
      <c r="GC61" s="259" t="n"/>
      <c r="GD61" s="259" t="n"/>
      <c r="GE61" s="259" t="n"/>
      <c r="GF61" s="259" t="n"/>
      <c r="GG61" s="259" t="n"/>
      <c r="GH61" s="259" t="n"/>
      <c r="GI61" s="259" t="n"/>
      <c r="GJ61" s="259" t="n"/>
      <c r="GK61" s="259" t="n"/>
      <c r="GL61" s="259" t="n"/>
      <c r="GM61" s="259" t="n"/>
      <c r="GN61" s="259" t="n"/>
      <c r="GO61" s="259" t="n"/>
      <c r="GP61" s="259" t="n"/>
      <c r="GQ61" s="259" t="n"/>
      <c r="GR61" s="259" t="n"/>
      <c r="GS61" s="259" t="n"/>
      <c r="GT61" s="259" t="n"/>
      <c r="GU61" s="259" t="n"/>
      <c r="GV61" s="259" t="n"/>
      <c r="GW61" s="259" t="n"/>
      <c r="GX61" s="259" t="n"/>
      <c r="GY61" s="259" t="n"/>
      <c r="GZ61" s="261">
        <f>SUM(F61:GY61)</f>
        <v/>
      </c>
      <c r="HA61" s="262">
        <f>E61-GZ61</f>
        <v/>
      </c>
    </row>
    <row r="62" ht="21.6" customHeight="1">
      <c r="A62" s="137" t="n">
        <v>62</v>
      </c>
      <c r="B62" s="256" t="n">
        <v>44830</v>
      </c>
      <c r="C62" s="139" t="inlineStr">
        <is>
          <t>2-085-92071</t>
        </is>
      </c>
      <c r="D62" s="240" t="n">
        <v>44824</v>
      </c>
      <c r="E62" s="257" t="n">
        <v>2269.06</v>
      </c>
      <c r="F62" s="274" t="n"/>
      <c r="G62" s="274" t="n"/>
      <c r="H62" s="274" t="n"/>
      <c r="I62" s="274" t="n"/>
      <c r="J62" s="274" t="n"/>
      <c r="K62" s="259" t="n"/>
      <c r="L62" s="259" t="n"/>
      <c r="M62" s="274" t="n"/>
      <c r="N62" s="274" t="n"/>
      <c r="O62" s="259" t="n"/>
      <c r="P62" s="259" t="n"/>
      <c r="Q62" s="259" t="n"/>
      <c r="R62" s="259" t="n"/>
      <c r="S62" s="259" t="n"/>
      <c r="T62" s="259" t="n"/>
      <c r="U62" s="259" t="n"/>
      <c r="V62" s="259" t="n"/>
      <c r="W62" s="259" t="n"/>
      <c r="X62" s="259" t="n"/>
      <c r="Y62" s="259" t="n"/>
      <c r="Z62" s="259" t="n"/>
      <c r="AA62" s="259" t="n"/>
      <c r="AB62" s="259" t="n"/>
      <c r="AC62" s="259" t="n"/>
      <c r="AD62" s="259" t="n"/>
      <c r="AE62" s="259" t="n"/>
      <c r="AF62" s="259" t="n"/>
      <c r="AG62" s="259" t="n"/>
      <c r="AH62" s="259" t="n"/>
      <c r="AI62" s="259" t="n"/>
      <c r="AJ62" s="259" t="n"/>
      <c r="AK62" s="259" t="n"/>
      <c r="AL62" s="259" t="n"/>
      <c r="AM62" s="259" t="n"/>
      <c r="AN62" s="259" t="n"/>
      <c r="AO62" s="259" t="n"/>
      <c r="AP62" s="259" t="n"/>
      <c r="AQ62" s="259" t="n"/>
      <c r="AR62" s="259" t="n"/>
      <c r="AS62" s="259" t="n"/>
      <c r="AT62" s="259" t="n"/>
      <c r="AU62" s="259" t="n"/>
      <c r="AV62" s="259" t="n"/>
      <c r="AW62" s="259" t="n"/>
      <c r="AX62" s="259" t="n"/>
      <c r="AY62" s="259" t="n"/>
      <c r="AZ62" s="259" t="n"/>
      <c r="BA62" s="259" t="n"/>
      <c r="BB62" s="259" t="n"/>
      <c r="BC62" s="259" t="n"/>
      <c r="BD62" s="259" t="n"/>
      <c r="BE62" s="259" t="n"/>
      <c r="BF62" s="259" t="n"/>
      <c r="BG62" s="259" t="n"/>
      <c r="BH62" s="259" t="n"/>
      <c r="BI62" s="259" t="n"/>
      <c r="BJ62" s="259" t="n"/>
      <c r="BK62" s="259" t="n"/>
      <c r="BL62" s="259" t="n"/>
      <c r="BM62" s="259" t="n"/>
      <c r="BN62" s="259" t="n"/>
      <c r="BO62" s="259" t="n"/>
      <c r="BP62" s="259" t="n"/>
      <c r="BQ62" s="259" t="n"/>
      <c r="BR62" s="259" t="n"/>
      <c r="BS62" s="259" t="n"/>
      <c r="BT62" s="259" t="n"/>
      <c r="BU62" s="259" t="n"/>
      <c r="BV62" s="259" t="n"/>
      <c r="BW62" s="259" t="n"/>
      <c r="BX62" s="259" t="n"/>
      <c r="BY62" s="259" t="n"/>
      <c r="BZ62" s="259" t="n"/>
      <c r="CA62" s="259" t="n"/>
      <c r="CB62" s="259" t="n"/>
      <c r="CC62" s="275" t="n">
        <v>1979.31</v>
      </c>
      <c r="CD62" s="259" t="n"/>
      <c r="CE62" s="259" t="n"/>
      <c r="CF62" s="259" t="n"/>
      <c r="CG62" s="259" t="n"/>
      <c r="CH62" s="259" t="n"/>
      <c r="CI62" s="259" t="n"/>
      <c r="CJ62" s="259" t="n"/>
      <c r="CK62" s="259" t="n"/>
      <c r="CL62" s="259" t="n"/>
      <c r="CM62" s="259" t="n"/>
      <c r="CN62" s="259" t="n"/>
      <c r="CO62" s="259" t="n"/>
      <c r="CP62" s="259" t="n"/>
      <c r="CQ62" s="259" t="n"/>
      <c r="CR62" s="259" t="n"/>
      <c r="CS62" s="259" t="n"/>
      <c r="CT62" s="259" t="n"/>
      <c r="CU62" s="259" t="n"/>
      <c r="CV62" s="259" t="n"/>
      <c r="CW62" s="259" t="n"/>
      <c r="CX62" s="259" t="n"/>
      <c r="CY62" s="259" t="n"/>
      <c r="CZ62" s="259" t="n"/>
      <c r="DA62" s="259" t="n"/>
      <c r="DB62" s="259" t="n"/>
      <c r="DC62" s="259" t="n"/>
      <c r="DD62" s="259" t="n"/>
      <c r="DE62" s="259" t="n"/>
      <c r="DF62" s="259" t="n"/>
      <c r="DG62" s="259" t="n"/>
      <c r="DH62" s="259" t="n"/>
      <c r="DI62" s="259" t="n"/>
      <c r="DJ62" s="259" t="n"/>
      <c r="DK62" s="259" t="n"/>
      <c r="DL62" s="259" t="n"/>
      <c r="DM62" s="259" t="n"/>
      <c r="DN62" s="259" t="n"/>
      <c r="DO62" s="259" t="n"/>
      <c r="DP62" s="259" t="n"/>
      <c r="DQ62" s="259" t="n"/>
      <c r="DR62" s="259" t="n"/>
      <c r="DS62" s="259" t="n"/>
      <c r="DT62" s="259" t="n"/>
      <c r="DU62" s="259" t="n"/>
      <c r="DV62" s="259" t="n"/>
      <c r="DW62" s="259" t="n"/>
      <c r="DX62" s="259" t="n"/>
      <c r="DY62" s="259" t="n"/>
      <c r="DZ62" s="259" t="n"/>
      <c r="EA62" s="259" t="n"/>
      <c r="EB62" s="259" t="n"/>
      <c r="EC62" s="259" t="n"/>
      <c r="ED62" s="259" t="n"/>
      <c r="EE62" s="259" t="n"/>
      <c r="EF62" s="259" t="n"/>
      <c r="EG62" s="259" t="n"/>
      <c r="EH62" s="259" t="n"/>
      <c r="EI62" s="259" t="n"/>
      <c r="EJ62" s="259" t="n"/>
      <c r="EK62" s="259" t="n"/>
      <c r="EL62" s="259" t="n"/>
      <c r="EM62" s="259" t="n"/>
      <c r="EN62" s="259" t="n"/>
      <c r="EO62" s="259" t="n"/>
      <c r="EP62" s="259" t="n"/>
      <c r="EQ62" s="259" t="n"/>
      <c r="ER62" s="259" t="n"/>
      <c r="ES62" s="259" t="n"/>
      <c r="ET62" s="259" t="n"/>
      <c r="EU62" s="259" t="n"/>
      <c r="EV62" s="259" t="n"/>
      <c r="EW62" s="259" t="n"/>
      <c r="EX62" s="259" t="n"/>
      <c r="EY62" s="259" t="n"/>
      <c r="EZ62" s="259" t="n"/>
      <c r="FA62" s="259" t="n"/>
      <c r="FB62" s="259" t="n"/>
      <c r="FC62" s="275" t="n">
        <v>289.75</v>
      </c>
      <c r="FD62" s="259" t="n"/>
      <c r="FE62" s="259" t="n"/>
      <c r="FF62" s="259" t="n"/>
      <c r="FG62" s="259" t="n"/>
      <c r="FH62" s="259" t="n"/>
      <c r="FI62" s="259" t="n"/>
      <c r="FJ62" s="259" t="n"/>
      <c r="FK62" s="259" t="n"/>
      <c r="FL62" s="259" t="n"/>
      <c r="FM62" s="259" t="n"/>
      <c r="FN62" s="259" t="n"/>
      <c r="FO62" s="259" t="n"/>
      <c r="FP62" s="259" t="n"/>
      <c r="FQ62" s="259" t="n"/>
      <c r="FR62" s="259" t="n"/>
      <c r="FS62" s="259" t="n"/>
      <c r="FT62" s="259" t="n"/>
      <c r="FU62" s="259" t="n"/>
      <c r="FV62" s="259" t="n"/>
      <c r="FW62" s="259" t="n"/>
      <c r="FX62" s="259" t="n"/>
      <c r="FY62" s="259" t="n"/>
      <c r="FZ62" s="259" t="n"/>
      <c r="GA62" s="259" t="n"/>
      <c r="GB62" s="259" t="n"/>
      <c r="GC62" s="259" t="n"/>
      <c r="GD62" s="259" t="n"/>
      <c r="GE62" s="259" t="n"/>
      <c r="GF62" s="259" t="n"/>
      <c r="GG62" s="259" t="n"/>
      <c r="GH62" s="259" t="n"/>
      <c r="GI62" s="259" t="n"/>
      <c r="GJ62" s="259" t="n"/>
      <c r="GK62" s="259" t="n"/>
      <c r="GL62" s="259" t="n"/>
      <c r="GM62" s="259" t="n"/>
      <c r="GN62" s="259" t="n"/>
      <c r="GO62" s="259" t="n"/>
      <c r="GP62" s="259" t="n"/>
      <c r="GQ62" s="259" t="n"/>
      <c r="GR62" s="259" t="n"/>
      <c r="GS62" s="259" t="n"/>
      <c r="GT62" s="259" t="n"/>
      <c r="GU62" s="259" t="n"/>
      <c r="GV62" s="259" t="n"/>
      <c r="GW62" s="259" t="n"/>
      <c r="GX62" s="259" t="n"/>
      <c r="GY62" s="259" t="n"/>
      <c r="GZ62" s="261">
        <f>SUM(F62:GY62)</f>
        <v/>
      </c>
      <c r="HA62" s="262">
        <f>E62-GZ62</f>
        <v/>
      </c>
    </row>
    <row r="63" ht="18" customHeight="1">
      <c r="A63" s="137" t="n">
        <v>63</v>
      </c>
      <c r="B63" s="256" t="n">
        <v>44830</v>
      </c>
      <c r="C63" s="139" t="inlineStr">
        <is>
          <t>2-085-50226</t>
        </is>
      </c>
      <c r="D63" s="240" t="n">
        <v>44823</v>
      </c>
      <c r="E63" s="257" t="n">
        <v>2538.17</v>
      </c>
      <c r="F63" s="274" t="n"/>
      <c r="G63" s="276" t="n">
        <v>414.75</v>
      </c>
      <c r="H63" s="274" t="n"/>
      <c r="I63" s="274" t="n"/>
      <c r="J63" s="274" t="n"/>
      <c r="K63" s="259" t="n"/>
      <c r="L63" s="259" t="n"/>
      <c r="M63" s="274" t="n"/>
      <c r="N63" s="274" t="n"/>
      <c r="O63" s="259" t="n"/>
      <c r="P63" s="259" t="n"/>
      <c r="Q63" s="259" t="n"/>
      <c r="R63" s="259" t="n"/>
      <c r="S63" s="259" t="n"/>
      <c r="T63" s="259" t="n"/>
      <c r="U63" s="259" t="n"/>
      <c r="V63" s="259" t="n"/>
      <c r="W63" s="259" t="n"/>
      <c r="X63" s="259" t="n"/>
      <c r="Y63" s="259" t="n"/>
      <c r="Z63" s="259" t="n"/>
      <c r="AA63" s="259" t="n"/>
      <c r="AB63" s="259" t="n"/>
      <c r="AC63" s="259" t="n"/>
      <c r="AD63" s="259" t="n"/>
      <c r="AE63" s="259" t="n"/>
      <c r="AF63" s="259" t="n"/>
      <c r="AG63" s="259" t="n"/>
      <c r="AH63" s="259" t="n"/>
      <c r="AI63" s="259" t="n"/>
      <c r="AJ63" s="259" t="n"/>
      <c r="AK63" s="259" t="n"/>
      <c r="AL63" s="259" t="n"/>
      <c r="AM63" s="259" t="n"/>
      <c r="AN63" s="259" t="n"/>
      <c r="AO63" s="259" t="n"/>
      <c r="AP63" s="275" t="n">
        <v>1186.01</v>
      </c>
      <c r="AQ63" s="259" t="n"/>
      <c r="AR63" s="259" t="n"/>
      <c r="AS63" s="259" t="n"/>
      <c r="AT63" s="259" t="n"/>
      <c r="AU63" s="259" t="n"/>
      <c r="AV63" s="259" t="n"/>
      <c r="AW63" s="259" t="n"/>
      <c r="AX63" s="259" t="n"/>
      <c r="AY63" s="259" t="n"/>
      <c r="AZ63" s="259" t="n"/>
      <c r="BA63" s="259" t="n"/>
      <c r="BB63" s="259" t="n"/>
      <c r="BC63" s="259" t="n"/>
      <c r="BD63" s="259" t="n"/>
      <c r="BE63" s="259" t="n"/>
      <c r="BF63" s="259" t="n"/>
      <c r="BG63" s="259" t="n"/>
      <c r="BH63" s="259" t="n"/>
      <c r="BI63" s="259" t="n"/>
      <c r="BJ63" s="259" t="n"/>
      <c r="BK63" s="259" t="n"/>
      <c r="BL63" s="259" t="n"/>
      <c r="BM63" s="259" t="n"/>
      <c r="BN63" s="259" t="n"/>
      <c r="BO63" s="259" t="n"/>
      <c r="BP63" s="259" t="n"/>
      <c r="BQ63" s="259" t="n"/>
      <c r="BR63" s="259" t="n"/>
      <c r="BS63" s="259" t="n"/>
      <c r="BT63" s="259" t="n"/>
      <c r="BU63" s="259" t="n"/>
      <c r="BV63" s="259" t="n"/>
      <c r="BW63" s="259" t="n"/>
      <c r="BX63" s="259" t="n"/>
      <c r="BY63" s="259" t="n"/>
      <c r="BZ63" s="259" t="n"/>
      <c r="CA63" s="275" t="n">
        <v>255.75</v>
      </c>
      <c r="CB63" s="259" t="n"/>
      <c r="CC63" s="259" t="n"/>
      <c r="CD63" s="259" t="n"/>
      <c r="CE63" s="259" t="n"/>
      <c r="CF63" s="259" t="n"/>
      <c r="CG63" s="259" t="n"/>
      <c r="CH63" s="259" t="n"/>
      <c r="CI63" s="259" t="n"/>
      <c r="CJ63" s="259" t="n"/>
      <c r="CK63" s="259" t="n"/>
      <c r="CL63" s="259" t="n"/>
      <c r="CM63" s="259" t="n"/>
      <c r="CN63" s="259" t="n"/>
      <c r="CO63" s="259" t="n"/>
      <c r="CP63" s="259" t="n"/>
      <c r="CQ63" s="259" t="n"/>
      <c r="CR63" s="259" t="n"/>
      <c r="CS63" s="259" t="n"/>
      <c r="CT63" s="259" t="n"/>
      <c r="CU63" s="259" t="n"/>
      <c r="CV63" s="259" t="n"/>
      <c r="CW63" s="259" t="n"/>
      <c r="CX63" s="259" t="n"/>
      <c r="CY63" s="259" t="n"/>
      <c r="CZ63" s="259" t="n"/>
      <c r="DA63" s="259" t="n"/>
      <c r="DB63" s="259" t="n"/>
      <c r="DC63" s="259" t="n"/>
      <c r="DD63" s="259" t="n"/>
      <c r="DE63" s="259" t="n"/>
      <c r="DF63" s="259" t="n"/>
      <c r="DG63" s="259" t="n"/>
      <c r="DH63" s="259" t="n"/>
      <c r="DI63" s="259" t="n"/>
      <c r="DJ63" s="259" t="n"/>
      <c r="DK63" s="259" t="n"/>
      <c r="DL63" s="259" t="n"/>
      <c r="DM63" s="259" t="n"/>
      <c r="DN63" s="259" t="n"/>
      <c r="DO63" s="259" t="n"/>
      <c r="DP63" s="259" t="n"/>
      <c r="DQ63" s="259" t="n"/>
      <c r="DR63" s="259" t="n"/>
      <c r="DS63" s="259" t="n"/>
      <c r="DT63" s="259" t="n"/>
      <c r="DU63" s="259" t="n"/>
      <c r="DV63" s="259" t="n"/>
      <c r="DW63" s="259" t="n"/>
      <c r="DX63" s="259" t="n"/>
      <c r="DY63" s="259" t="n"/>
      <c r="DZ63" s="259" t="n"/>
      <c r="EA63" s="275" t="n">
        <v>41.35</v>
      </c>
      <c r="EB63" s="259" t="n"/>
      <c r="EC63" s="259" t="n"/>
      <c r="ED63" s="259" t="n"/>
      <c r="EE63" s="259" t="n"/>
      <c r="EF63" s="259" t="n"/>
      <c r="EG63" s="259" t="n"/>
      <c r="EH63" s="259" t="n"/>
      <c r="EI63" s="259" t="n"/>
      <c r="EJ63" s="259" t="n"/>
      <c r="EK63" s="259" t="n"/>
      <c r="EL63" s="259" t="n"/>
      <c r="EM63" s="259" t="n"/>
      <c r="EN63" s="259" t="n"/>
      <c r="EO63" s="259" t="n"/>
      <c r="EP63" s="259" t="n"/>
      <c r="EQ63" s="259" t="n"/>
      <c r="ER63" s="259" t="n"/>
      <c r="ES63" s="259" t="n"/>
      <c r="ET63" s="259" t="n"/>
      <c r="EU63" s="259" t="n"/>
      <c r="EV63" s="259" t="n"/>
      <c r="EW63" s="259" t="n"/>
      <c r="EX63" s="259" t="n"/>
      <c r="EY63" s="259" t="n"/>
      <c r="EZ63" s="259" t="n"/>
      <c r="FA63" s="259" t="n"/>
      <c r="FB63" s="259" t="n"/>
      <c r="FC63" s="259" t="n"/>
      <c r="FD63" s="259" t="n"/>
      <c r="FE63" s="259" t="n"/>
      <c r="FF63" s="259" t="n"/>
      <c r="FG63" s="259" t="n"/>
      <c r="FH63" s="259" t="n"/>
      <c r="FI63" s="259" t="n"/>
      <c r="FJ63" s="259" t="n"/>
      <c r="FK63" s="259" t="n"/>
      <c r="FL63" s="259" t="n"/>
      <c r="FM63" s="259" t="n"/>
      <c r="FN63" s="259" t="n"/>
      <c r="FO63" s="259" t="n"/>
      <c r="FP63" s="259" t="n"/>
      <c r="FQ63" s="259" t="n"/>
      <c r="FR63" s="259" t="n"/>
      <c r="FS63" s="259" t="n"/>
      <c r="FT63" s="259" t="n"/>
      <c r="FU63" s="259" t="n"/>
      <c r="FV63" s="259" t="n"/>
      <c r="FW63" s="259" t="n"/>
      <c r="FX63" s="259" t="n"/>
      <c r="FY63" s="259" t="n"/>
      <c r="FZ63" s="259" t="n"/>
      <c r="GA63" s="259" t="n"/>
      <c r="GB63" s="259" t="n"/>
      <c r="GC63" s="275" t="n">
        <v>640.3099999999999</v>
      </c>
      <c r="GD63" s="259" t="n"/>
      <c r="GE63" s="259" t="n"/>
      <c r="GF63" s="259" t="n"/>
      <c r="GG63" s="259" t="n"/>
      <c r="GH63" s="259" t="n"/>
      <c r="GI63" s="259" t="n"/>
      <c r="GJ63" s="259" t="n"/>
      <c r="GK63" s="259" t="n"/>
      <c r="GL63" s="259" t="n"/>
      <c r="GM63" s="259" t="n"/>
      <c r="GN63" s="259" t="n"/>
      <c r="GO63" s="259" t="n"/>
      <c r="GP63" s="259" t="n"/>
      <c r="GQ63" s="259" t="n"/>
      <c r="GR63" s="259" t="n"/>
      <c r="GS63" s="259" t="n"/>
      <c r="GT63" s="259" t="n"/>
      <c r="GU63" s="259" t="n"/>
      <c r="GV63" s="259" t="n"/>
      <c r="GW63" s="259" t="n"/>
      <c r="GX63" s="259" t="n"/>
      <c r="GY63" s="259" t="n"/>
      <c r="GZ63" s="261">
        <f>SUM(F63:GY63)</f>
        <v/>
      </c>
      <c r="HA63" s="262">
        <f>E63-GZ63</f>
        <v/>
      </c>
    </row>
    <row r="64" ht="18" customHeight="1">
      <c r="A64" s="137" t="n">
        <v>64</v>
      </c>
      <c r="B64" s="256" t="n">
        <v>44830</v>
      </c>
      <c r="C64" s="139" t="inlineStr">
        <is>
          <t>2-086-29378</t>
        </is>
      </c>
      <c r="D64" s="240" t="n">
        <v>44825</v>
      </c>
      <c r="E64" s="257" t="n">
        <v>1513.41</v>
      </c>
      <c r="F64" s="274" t="n"/>
      <c r="G64" s="274" t="n"/>
      <c r="H64" s="274" t="n"/>
      <c r="I64" s="274" t="n"/>
      <c r="J64" s="274" t="n"/>
      <c r="K64" s="259" t="n"/>
      <c r="L64" s="259" t="n"/>
      <c r="M64" s="274" t="n"/>
      <c r="N64" s="274" t="n"/>
      <c r="O64" s="259" t="n"/>
      <c r="P64" s="259" t="n"/>
      <c r="Q64" s="259" t="n"/>
      <c r="R64" s="259" t="n"/>
      <c r="S64" s="259" t="n"/>
      <c r="T64" s="259" t="n"/>
      <c r="U64" s="259" t="n"/>
      <c r="V64" s="259" t="n"/>
      <c r="W64" s="259" t="n"/>
      <c r="X64" s="259" t="n"/>
      <c r="Y64" s="259" t="n"/>
      <c r="Z64" s="259" t="n"/>
      <c r="AA64" s="259" t="n"/>
      <c r="AB64" s="259" t="n"/>
      <c r="AC64" s="259" t="n"/>
      <c r="AD64" s="259" t="n"/>
      <c r="AE64" s="259" t="n"/>
      <c r="AF64" s="259" t="n"/>
      <c r="AG64" s="259" t="n"/>
      <c r="AH64" s="259" t="n"/>
      <c r="AI64" s="259" t="n"/>
      <c r="AJ64" s="259" t="n"/>
      <c r="AK64" s="259" t="n"/>
      <c r="AL64" s="259" t="n"/>
      <c r="AM64" s="259" t="n"/>
      <c r="AN64" s="259" t="n"/>
      <c r="AO64" s="259" t="n"/>
      <c r="AP64" s="259" t="n"/>
      <c r="AQ64" s="259" t="n"/>
      <c r="AR64" s="259" t="n"/>
      <c r="AS64" s="259" t="n"/>
      <c r="AT64" s="259" t="n"/>
      <c r="AU64" s="259" t="n"/>
      <c r="AV64" s="259" t="n"/>
      <c r="AW64" s="259" t="n"/>
      <c r="AX64" s="259" t="n"/>
      <c r="AY64" s="259" t="n"/>
      <c r="AZ64" s="259" t="n"/>
      <c r="BA64" s="259" t="n"/>
      <c r="BB64" s="259" t="n"/>
      <c r="BC64" s="259" t="n"/>
      <c r="BD64" s="259" t="n"/>
      <c r="BE64" s="259" t="n"/>
      <c r="BF64" s="259" t="n"/>
      <c r="BG64" s="259" t="n"/>
      <c r="BH64" s="259" t="n"/>
      <c r="BI64" s="259" t="n"/>
      <c r="BJ64" s="259" t="n"/>
      <c r="BK64" s="259" t="n"/>
      <c r="BL64" s="259" t="n"/>
      <c r="BM64" s="259" t="n"/>
      <c r="BN64" s="259" t="n"/>
      <c r="BO64" s="259" t="n"/>
      <c r="BP64" s="259" t="n"/>
      <c r="BQ64" s="259" t="n"/>
      <c r="BR64" s="259" t="n"/>
      <c r="BS64" s="259" t="n"/>
      <c r="BT64" s="259" t="n"/>
      <c r="BU64" s="259" t="n"/>
      <c r="BV64" s="259" t="n"/>
      <c r="BW64" s="259" t="n"/>
      <c r="BX64" s="259" t="n"/>
      <c r="BY64" s="259" t="n"/>
      <c r="BZ64" s="259" t="n"/>
      <c r="CA64" s="275" t="n">
        <v>1354.31</v>
      </c>
      <c r="CB64" s="259" t="n"/>
      <c r="CC64" s="259" t="n"/>
      <c r="CD64" s="275" t="n">
        <v>65.06</v>
      </c>
      <c r="CE64" s="259" t="n"/>
      <c r="CF64" s="259" t="n"/>
      <c r="CG64" s="259" t="n"/>
      <c r="CH64" s="259" t="n"/>
      <c r="CI64" s="259" t="n"/>
      <c r="CJ64" s="259" t="n"/>
      <c r="CK64" s="275" t="n">
        <v>94.04000000000001</v>
      </c>
      <c r="CL64" s="259" t="n"/>
      <c r="CM64" s="259" t="n"/>
      <c r="CN64" s="259" t="n"/>
      <c r="CO64" s="259" t="n"/>
      <c r="CP64" s="259" t="n"/>
      <c r="CQ64" s="259" t="n"/>
      <c r="CR64" s="259" t="n"/>
      <c r="CS64" s="259" t="n"/>
      <c r="CT64" s="259" t="n"/>
      <c r="CU64" s="259" t="n"/>
      <c r="CV64" s="259" t="n"/>
      <c r="CW64" s="259" t="n"/>
      <c r="CX64" s="259" t="n"/>
      <c r="CY64" s="259" t="n"/>
      <c r="CZ64" s="259" t="n"/>
      <c r="DA64" s="259" t="n"/>
      <c r="DB64" s="259" t="n"/>
      <c r="DC64" s="259" t="n"/>
      <c r="DD64" s="259" t="n"/>
      <c r="DE64" s="259" t="n"/>
      <c r="DF64" s="259" t="n"/>
      <c r="DG64" s="259" t="n"/>
      <c r="DH64" s="259" t="n"/>
      <c r="DI64" s="259" t="n"/>
      <c r="DJ64" s="259" t="n"/>
      <c r="DK64" s="259" t="n"/>
      <c r="DL64" s="259" t="n"/>
      <c r="DM64" s="259" t="n"/>
      <c r="DN64" s="259" t="n"/>
      <c r="DO64" s="259" t="n"/>
      <c r="DP64" s="259" t="n"/>
      <c r="DQ64" s="259" t="n"/>
      <c r="DR64" s="259" t="n"/>
      <c r="DS64" s="259" t="n"/>
      <c r="DT64" s="259" t="n"/>
      <c r="DU64" s="259" t="n"/>
      <c r="DV64" s="259" t="n"/>
      <c r="DW64" s="259" t="n"/>
      <c r="DX64" s="259" t="n"/>
      <c r="DY64" s="259" t="n"/>
      <c r="DZ64" s="259" t="n"/>
      <c r="EA64" s="259" t="n"/>
      <c r="EB64" s="259" t="n"/>
      <c r="EC64" s="259" t="n"/>
      <c r="ED64" s="259" t="n"/>
      <c r="EE64" s="259" t="n"/>
      <c r="EF64" s="259" t="n"/>
      <c r="EG64" s="259" t="n"/>
      <c r="EH64" s="259" t="n"/>
      <c r="EI64" s="259" t="n"/>
      <c r="EJ64" s="259" t="n"/>
      <c r="EK64" s="259" t="n"/>
      <c r="EL64" s="259" t="n"/>
      <c r="EM64" s="259" t="n"/>
      <c r="EN64" s="259" t="n"/>
      <c r="EO64" s="259" t="n"/>
      <c r="EP64" s="259" t="n"/>
      <c r="EQ64" s="259" t="n"/>
      <c r="ER64" s="259" t="n"/>
      <c r="ES64" s="259" t="n"/>
      <c r="ET64" s="259" t="n"/>
      <c r="EU64" s="259" t="n"/>
      <c r="EV64" s="259" t="n"/>
      <c r="EW64" s="259" t="n"/>
      <c r="EX64" s="259" t="n"/>
      <c r="EY64" s="259" t="n"/>
      <c r="EZ64" s="259" t="n"/>
      <c r="FA64" s="259" t="n"/>
      <c r="FB64" s="259" t="n"/>
      <c r="FC64" s="259" t="n"/>
      <c r="FD64" s="259" t="n"/>
      <c r="FE64" s="259" t="n"/>
      <c r="FF64" s="259" t="n"/>
      <c r="FG64" s="259" t="n"/>
      <c r="FH64" s="259" t="n"/>
      <c r="FI64" s="259" t="n"/>
      <c r="FJ64" s="259" t="n"/>
      <c r="FK64" s="259" t="n"/>
      <c r="FL64" s="259" t="n"/>
      <c r="FM64" s="259" t="n"/>
      <c r="FN64" s="259" t="n"/>
      <c r="FO64" s="259" t="n"/>
      <c r="FP64" s="259" t="n"/>
      <c r="FQ64" s="259" t="n"/>
      <c r="FR64" s="259" t="n"/>
      <c r="FS64" s="259" t="n"/>
      <c r="FT64" s="259" t="n"/>
      <c r="FU64" s="259" t="n"/>
      <c r="FV64" s="259" t="n"/>
      <c r="FW64" s="259" t="n"/>
      <c r="FX64" s="259" t="n"/>
      <c r="FY64" s="259" t="n"/>
      <c r="FZ64" s="259" t="n"/>
      <c r="GA64" s="259" t="n"/>
      <c r="GB64" s="259" t="n"/>
      <c r="GC64" s="259" t="n"/>
      <c r="GD64" s="259" t="n"/>
      <c r="GE64" s="259" t="n"/>
      <c r="GF64" s="259" t="n"/>
      <c r="GG64" s="259" t="n"/>
      <c r="GH64" s="259" t="n"/>
      <c r="GI64" s="259" t="n"/>
      <c r="GJ64" s="259" t="n"/>
      <c r="GK64" s="259" t="n"/>
      <c r="GL64" s="259" t="n"/>
      <c r="GM64" s="259" t="n"/>
      <c r="GN64" s="259" t="n"/>
      <c r="GO64" s="259" t="n"/>
      <c r="GP64" s="259" t="n"/>
      <c r="GQ64" s="259" t="n"/>
      <c r="GR64" s="259" t="n"/>
      <c r="GS64" s="259" t="n"/>
      <c r="GT64" s="259" t="n"/>
      <c r="GU64" s="259" t="n"/>
      <c r="GV64" s="259" t="n"/>
      <c r="GW64" s="259" t="n"/>
      <c r="GX64" s="259" t="n"/>
      <c r="GY64" s="259" t="n"/>
      <c r="GZ64" s="261">
        <f>SUM(F64:GY64)</f>
        <v/>
      </c>
      <c r="HA64" s="262">
        <f>E64-GZ64</f>
        <v/>
      </c>
    </row>
    <row r="65" ht="18" customHeight="1">
      <c r="A65" s="137" t="n">
        <v>65</v>
      </c>
      <c r="B65" s="256" t="n">
        <v>44830</v>
      </c>
      <c r="C65" s="94" t="inlineStr">
        <is>
          <t>ARROW4500682303</t>
        </is>
      </c>
      <c r="D65" s="127" t="n">
        <v>44804</v>
      </c>
      <c r="E65" s="257">
        <f>0.62+2.84+26.44</f>
        <v/>
      </c>
      <c r="F65" s="274" t="n"/>
      <c r="G65" s="274" t="n"/>
      <c r="H65" s="274" t="n"/>
      <c r="I65" s="274" t="n"/>
      <c r="J65" s="274" t="n"/>
      <c r="K65" s="259" t="n"/>
      <c r="L65" s="259" t="n"/>
      <c r="M65" s="274" t="n"/>
      <c r="N65" s="274" t="n"/>
      <c r="O65" s="259" t="n"/>
      <c r="P65" s="259" t="n"/>
      <c r="Q65" s="259" t="n"/>
      <c r="R65" s="259" t="n"/>
      <c r="S65" s="259" t="n"/>
      <c r="T65" s="259" t="n"/>
      <c r="U65" s="259" t="n"/>
      <c r="V65" s="259" t="n"/>
      <c r="W65" s="259" t="n"/>
      <c r="X65" s="259" t="n"/>
      <c r="Y65" s="259" t="n"/>
      <c r="Z65" s="259" t="n"/>
      <c r="AA65" s="259" t="n"/>
      <c r="AB65" s="259" t="n"/>
      <c r="AC65" s="259" t="n"/>
      <c r="AD65" s="259" t="n"/>
      <c r="AE65" s="259" t="n"/>
      <c r="AF65" s="259" t="n"/>
      <c r="AG65" s="259" t="n"/>
      <c r="AH65" s="259" t="n"/>
      <c r="AI65" s="259" t="n"/>
      <c r="AJ65" s="259" t="n"/>
      <c r="AK65" s="259" t="n"/>
      <c r="AL65" s="259" t="n"/>
      <c r="AM65" s="259" t="n"/>
      <c r="AN65" s="259" t="n"/>
      <c r="AO65" s="259" t="n"/>
      <c r="AP65" s="259" t="n"/>
      <c r="AQ65" s="259" t="n"/>
      <c r="AR65" s="259" t="n"/>
      <c r="AS65" s="259" t="n"/>
      <c r="AT65" s="259" t="n"/>
      <c r="AU65" s="259" t="n"/>
      <c r="AV65" s="259" t="n"/>
      <c r="AW65" s="259" t="n"/>
      <c r="AX65" s="259" t="n"/>
      <c r="AY65" s="259" t="n"/>
      <c r="AZ65" s="259" t="n"/>
      <c r="BA65" s="259" t="n"/>
      <c r="BB65" s="259" t="n"/>
      <c r="BC65" s="259" t="n"/>
      <c r="BD65" s="259" t="n"/>
      <c r="BE65" s="259" t="n"/>
      <c r="BF65" s="259" t="n"/>
      <c r="BG65" s="259" t="n"/>
      <c r="BH65" s="259" t="n"/>
      <c r="BI65" s="259" t="n"/>
      <c r="BJ65" s="259" t="n"/>
      <c r="BK65" s="259" t="n"/>
      <c r="BL65" s="259" t="n"/>
      <c r="BM65" s="259" t="n"/>
      <c r="BN65" s="259" t="n"/>
      <c r="BO65" s="259" t="n"/>
      <c r="BP65" s="259" t="n"/>
      <c r="BQ65" s="259" t="n"/>
      <c r="BR65" s="259" t="n"/>
      <c r="BS65" s="259" t="n"/>
      <c r="BT65" s="259" t="n"/>
      <c r="BU65" s="259" t="n"/>
      <c r="BV65" s="259" t="n"/>
      <c r="BW65" s="259" t="n"/>
      <c r="BX65" s="259" t="n"/>
      <c r="BY65" s="259" t="n"/>
      <c r="BZ65" s="259" t="n"/>
      <c r="CA65" s="259" t="n"/>
      <c r="CB65" s="259" t="n"/>
      <c r="CC65" s="259" t="n"/>
      <c r="CD65" s="259" t="n"/>
      <c r="CE65" s="259" t="n"/>
      <c r="CF65" s="259" t="n"/>
      <c r="CG65" s="259" t="n"/>
      <c r="CH65" s="259" t="n"/>
      <c r="CI65" s="259" t="n"/>
      <c r="CJ65" s="259" t="n"/>
      <c r="CK65" s="259" t="n"/>
      <c r="CL65" s="259" t="n"/>
      <c r="CM65" s="259" t="n"/>
      <c r="CN65" s="259" t="n"/>
      <c r="CO65" s="259" t="n"/>
      <c r="CP65" s="259" t="n"/>
      <c r="CQ65" s="259" t="n"/>
      <c r="CR65" s="259" t="n"/>
      <c r="CS65" s="259" t="n"/>
      <c r="CT65" s="259" t="n"/>
      <c r="CU65" s="259" t="n"/>
      <c r="CV65" s="259" t="n"/>
      <c r="CW65" s="259" t="n"/>
      <c r="CX65" s="259" t="n"/>
      <c r="CY65" s="259" t="n"/>
      <c r="CZ65" s="259" t="n"/>
      <c r="DA65" s="259" t="n"/>
      <c r="DB65" s="259" t="n"/>
      <c r="DC65" s="259" t="n"/>
      <c r="DD65" s="259" t="n"/>
      <c r="DE65" s="259" t="n"/>
      <c r="DF65" s="259" t="n"/>
      <c r="DG65" s="259" t="n"/>
      <c r="DH65" s="259" t="n"/>
      <c r="DI65" s="259" t="n"/>
      <c r="DJ65" s="259" t="n"/>
      <c r="DK65" s="259" t="n"/>
      <c r="DL65" s="259" t="n"/>
      <c r="DM65" s="259" t="n"/>
      <c r="DN65" s="259" t="n"/>
      <c r="DO65" s="259" t="n"/>
      <c r="DP65" s="259" t="n"/>
      <c r="DQ65" s="259" t="n"/>
      <c r="DR65" s="259" t="n"/>
      <c r="DS65" s="259" t="n"/>
      <c r="DT65" s="259" t="n"/>
      <c r="DU65" s="259" t="n"/>
      <c r="DV65" s="259" t="n"/>
      <c r="DW65" s="259" t="n"/>
      <c r="DX65" s="259" t="n"/>
      <c r="DY65" s="259" t="n"/>
      <c r="DZ65" s="259" t="n"/>
      <c r="EA65" s="259" t="n"/>
      <c r="EB65" s="259" t="n"/>
      <c r="EC65" s="259" t="n"/>
      <c r="ED65" s="259" t="n"/>
      <c r="EE65" s="259" t="n"/>
      <c r="EF65" s="259" t="n"/>
      <c r="EG65" s="259" t="n"/>
      <c r="EH65" s="259" t="n"/>
      <c r="EI65" s="259" t="n"/>
      <c r="EJ65" s="259" t="n"/>
      <c r="EK65" s="259" t="n"/>
      <c r="EL65" s="259" t="n"/>
      <c r="EM65" s="259" t="n"/>
      <c r="EN65" s="259" t="n"/>
      <c r="EO65" s="259" t="n"/>
      <c r="EP65" s="259" t="n"/>
      <c r="EQ65" s="259" t="n"/>
      <c r="ER65" s="259" t="n"/>
      <c r="ES65" s="259" t="n"/>
      <c r="ET65" s="259" t="n"/>
      <c r="EU65" s="259" t="n"/>
      <c r="EV65" s="259" t="n"/>
      <c r="EW65" s="259" t="n"/>
      <c r="EX65" s="259" t="n"/>
      <c r="EY65" s="259" t="n"/>
      <c r="EZ65" s="259" t="n"/>
      <c r="FA65" s="259" t="n"/>
      <c r="FB65" s="259" t="n"/>
      <c r="FC65" s="259" t="n"/>
      <c r="FD65" s="259" t="n"/>
      <c r="FE65" s="259" t="n"/>
      <c r="FF65" s="259" t="n"/>
      <c r="FG65" s="259" t="n"/>
      <c r="FH65" s="259" t="n"/>
      <c r="FI65" s="259" t="n"/>
      <c r="FJ65" s="259" t="n"/>
      <c r="FK65" s="259" t="n"/>
      <c r="FL65" s="259" t="n"/>
      <c r="FM65" s="259" t="n"/>
      <c r="FN65" s="259" t="n"/>
      <c r="FO65" s="259" t="n"/>
      <c r="FP65" s="259" t="n"/>
      <c r="FQ65" s="259" t="n"/>
      <c r="FR65" s="259" t="n"/>
      <c r="FS65" s="259" t="n"/>
      <c r="FT65" s="259" t="n"/>
      <c r="FU65" s="259" t="n"/>
      <c r="FV65" s="259" t="n"/>
      <c r="FW65" s="275" t="n">
        <v>29.9</v>
      </c>
      <c r="FX65" s="259" t="n"/>
      <c r="FY65" s="259" t="n"/>
      <c r="FZ65" s="259" t="n"/>
      <c r="GA65" s="259" t="n"/>
      <c r="GB65" s="259" t="n"/>
      <c r="GC65" s="259" t="n"/>
      <c r="GD65" s="259" t="n"/>
      <c r="GE65" s="259" t="n"/>
      <c r="GF65" s="259" t="n"/>
      <c r="GG65" s="259" t="n"/>
      <c r="GH65" s="259" t="n"/>
      <c r="GI65" s="259" t="n"/>
      <c r="GJ65" s="259" t="n"/>
      <c r="GK65" s="259" t="n"/>
      <c r="GL65" s="259" t="n"/>
      <c r="GM65" s="259" t="n"/>
      <c r="GN65" s="259" t="n"/>
      <c r="GO65" s="259" t="n"/>
      <c r="GP65" s="259" t="n"/>
      <c r="GQ65" s="259" t="n"/>
      <c r="GR65" s="259" t="n"/>
      <c r="GS65" s="259" t="n"/>
      <c r="GT65" s="259" t="n"/>
      <c r="GU65" s="259" t="n"/>
      <c r="GV65" s="259" t="n"/>
      <c r="GW65" s="259" t="n"/>
      <c r="GX65" s="259" t="n"/>
      <c r="GY65" s="259" t="n"/>
      <c r="GZ65" s="261">
        <f>SUM(F65:GY65)</f>
        <v/>
      </c>
      <c r="HA65" s="262">
        <f>E65-GZ65</f>
        <v/>
      </c>
    </row>
    <row r="66" ht="18" customHeight="1">
      <c r="A66" s="137" t="n">
        <v>66</v>
      </c>
      <c r="B66" s="256" t="n"/>
      <c r="C66" s="156" t="n"/>
      <c r="D66" s="239" t="n"/>
      <c r="E66" s="257" t="n"/>
      <c r="F66" s="274" t="n"/>
      <c r="G66" s="274" t="n"/>
      <c r="H66" s="274" t="n"/>
      <c r="I66" s="274" t="n"/>
      <c r="J66" s="274" t="n"/>
      <c r="K66" s="259" t="n"/>
      <c r="L66" s="259" t="n"/>
      <c r="M66" s="274" t="n"/>
      <c r="N66" s="274" t="n"/>
      <c r="O66" s="259" t="n"/>
      <c r="P66" s="259" t="n"/>
      <c r="Q66" s="259" t="n"/>
      <c r="R66" s="259" t="n"/>
      <c r="S66" s="259" t="n"/>
      <c r="T66" s="259" t="n"/>
      <c r="U66" s="259" t="n"/>
      <c r="V66" s="259" t="n"/>
      <c r="W66" s="259" t="n"/>
      <c r="X66" s="259" t="n"/>
      <c r="Y66" s="259" t="n"/>
      <c r="Z66" s="259" t="n"/>
      <c r="AA66" s="259" t="n"/>
      <c r="AB66" s="259" t="n"/>
      <c r="AC66" s="259" t="n"/>
      <c r="AD66" s="259" t="n"/>
      <c r="AE66" s="259" t="n"/>
      <c r="AF66" s="259" t="n"/>
      <c r="AG66" s="259" t="n"/>
      <c r="AH66" s="259" t="n"/>
      <c r="AI66" s="259" t="n"/>
      <c r="AJ66" s="259" t="n"/>
      <c r="AK66" s="259" t="n"/>
      <c r="AL66" s="259" t="n"/>
      <c r="AM66" s="259" t="n"/>
      <c r="AN66" s="259" t="n"/>
      <c r="AO66" s="259" t="n"/>
      <c r="AP66" s="259" t="n"/>
      <c r="AQ66" s="259" t="n"/>
      <c r="AR66" s="259" t="n"/>
      <c r="AS66" s="259" t="n"/>
      <c r="AT66" s="259" t="n"/>
      <c r="AU66" s="259" t="n"/>
      <c r="AV66" s="259" t="n"/>
      <c r="AW66" s="259" t="n"/>
      <c r="AX66" s="259" t="n"/>
      <c r="AY66" s="259" t="n"/>
      <c r="AZ66" s="259" t="n"/>
      <c r="BA66" s="259" t="n"/>
      <c r="BB66" s="259" t="n"/>
      <c r="BC66" s="259" t="n"/>
      <c r="BD66" s="259" t="n"/>
      <c r="BE66" s="259" t="n"/>
      <c r="BF66" s="259" t="n"/>
      <c r="BG66" s="259" t="n"/>
      <c r="BH66" s="259" t="n"/>
      <c r="BI66" s="259" t="n"/>
      <c r="BJ66" s="259" t="n"/>
      <c r="BK66" s="259" t="n"/>
      <c r="BL66" s="259" t="n"/>
      <c r="BM66" s="259" t="n"/>
      <c r="BN66" s="259" t="n"/>
      <c r="BO66" s="259" t="n"/>
      <c r="BP66" s="259" t="n"/>
      <c r="BQ66" s="259" t="n"/>
      <c r="BR66" s="259" t="n"/>
      <c r="BS66" s="259" t="n"/>
      <c r="BT66" s="259" t="n"/>
      <c r="BU66" s="259" t="n"/>
      <c r="BV66" s="259" t="n"/>
      <c r="BW66" s="259" t="n"/>
      <c r="BX66" s="259" t="n"/>
      <c r="BY66" s="259" t="n"/>
      <c r="BZ66" s="259" t="n"/>
      <c r="CA66" s="259" t="n"/>
      <c r="CB66" s="259" t="n"/>
      <c r="CC66" s="259" t="n"/>
      <c r="CD66" s="259" t="n"/>
      <c r="CE66" s="259" t="n"/>
      <c r="CF66" s="259" t="n"/>
      <c r="CG66" s="259" t="n"/>
      <c r="CH66" s="259" t="n"/>
      <c r="CI66" s="259" t="n"/>
      <c r="CJ66" s="259" t="n"/>
      <c r="CK66" s="259" t="n"/>
      <c r="CL66" s="259" t="n"/>
      <c r="CM66" s="259" t="n"/>
      <c r="CN66" s="259" t="n"/>
      <c r="CO66" s="259" t="n"/>
      <c r="CP66" s="259" t="n"/>
      <c r="CQ66" s="259" t="n"/>
      <c r="CR66" s="259" t="n"/>
      <c r="CS66" s="259" t="n"/>
      <c r="CT66" s="259" t="n"/>
      <c r="CU66" s="259" t="n"/>
      <c r="CV66" s="259" t="n"/>
      <c r="CW66" s="259" t="n"/>
      <c r="CX66" s="259" t="n"/>
      <c r="CY66" s="259" t="n"/>
      <c r="CZ66" s="259" t="n"/>
      <c r="DA66" s="259" t="n"/>
      <c r="DB66" s="259" t="n"/>
      <c r="DC66" s="259" t="n"/>
      <c r="DD66" s="259" t="n"/>
      <c r="DE66" s="259" t="n"/>
      <c r="DF66" s="259" t="n"/>
      <c r="DG66" s="259" t="n"/>
      <c r="DH66" s="259" t="n"/>
      <c r="DI66" s="259" t="n"/>
      <c r="DJ66" s="259" t="n"/>
      <c r="DK66" s="259" t="n"/>
      <c r="DL66" s="259" t="n"/>
      <c r="DM66" s="259" t="n"/>
      <c r="DN66" s="259" t="n"/>
      <c r="DO66" s="259" t="n"/>
      <c r="DP66" s="259" t="n"/>
      <c r="DQ66" s="259" t="n"/>
      <c r="DR66" s="259" t="n"/>
      <c r="DS66" s="259" t="n"/>
      <c r="DT66" s="259" t="n"/>
      <c r="DU66" s="259" t="n"/>
      <c r="DV66" s="259" t="n"/>
      <c r="DW66" s="259" t="n"/>
      <c r="DX66" s="259" t="n"/>
      <c r="DY66" s="259" t="n"/>
      <c r="DZ66" s="259" t="n"/>
      <c r="EA66" s="259" t="n"/>
      <c r="EB66" s="259" t="n"/>
      <c r="EC66" s="259" t="n"/>
      <c r="ED66" s="259" t="n"/>
      <c r="EE66" s="259" t="n"/>
      <c r="EF66" s="259" t="n"/>
      <c r="EG66" s="259" t="n"/>
      <c r="EH66" s="259" t="n"/>
      <c r="EI66" s="259" t="n"/>
      <c r="EJ66" s="259" t="n"/>
      <c r="EK66" s="259" t="n"/>
      <c r="EL66" s="259" t="n"/>
      <c r="EM66" s="259" t="n"/>
      <c r="EN66" s="259" t="n"/>
      <c r="EO66" s="259" t="n"/>
      <c r="EP66" s="259" t="n"/>
      <c r="EQ66" s="259" t="n"/>
      <c r="ER66" s="259" t="n"/>
      <c r="ES66" s="259" t="n"/>
      <c r="ET66" s="259" t="n"/>
      <c r="EU66" s="259" t="n"/>
      <c r="EV66" s="259" t="n"/>
      <c r="EW66" s="259" t="n"/>
      <c r="EX66" s="259" t="n"/>
      <c r="EY66" s="259" t="n"/>
      <c r="EZ66" s="259" t="n"/>
      <c r="FA66" s="259" t="n"/>
      <c r="FB66" s="259" t="n"/>
      <c r="FC66" s="259" t="n"/>
      <c r="FD66" s="259" t="n"/>
      <c r="FE66" s="259" t="n"/>
      <c r="FF66" s="259" t="n"/>
      <c r="FG66" s="259" t="n"/>
      <c r="FH66" s="259" t="n"/>
      <c r="FI66" s="259" t="n"/>
      <c r="FJ66" s="259" t="n"/>
      <c r="FK66" s="259" t="n"/>
      <c r="FL66" s="259" t="n"/>
      <c r="FM66" s="259" t="n"/>
      <c r="FN66" s="259" t="n"/>
      <c r="FO66" s="259" t="n"/>
      <c r="FP66" s="259" t="n"/>
      <c r="FQ66" s="259" t="n"/>
      <c r="FR66" s="259" t="n"/>
      <c r="FS66" s="259" t="n"/>
      <c r="FT66" s="259" t="n"/>
      <c r="FU66" s="259" t="n"/>
      <c r="FV66" s="259" t="n"/>
      <c r="FW66" s="259" t="n"/>
      <c r="FX66" s="259" t="n"/>
      <c r="FY66" s="259" t="n"/>
      <c r="FZ66" s="259" t="n"/>
      <c r="GA66" s="259" t="n"/>
      <c r="GB66" s="259" t="n"/>
      <c r="GC66" s="259" t="n"/>
      <c r="GD66" s="259" t="n"/>
      <c r="GE66" s="259" t="n"/>
      <c r="GF66" s="259" t="n"/>
      <c r="GG66" s="259" t="n"/>
      <c r="GH66" s="259" t="n"/>
      <c r="GI66" s="259" t="n"/>
      <c r="GJ66" s="259" t="n"/>
      <c r="GK66" s="259" t="n"/>
      <c r="GL66" s="259" t="n"/>
      <c r="GM66" s="259" t="n"/>
      <c r="GN66" s="259" t="n"/>
      <c r="GO66" s="259" t="n"/>
      <c r="GP66" s="259" t="n"/>
      <c r="GQ66" s="259" t="n"/>
      <c r="GR66" s="259" t="n"/>
      <c r="GS66" s="259" t="n"/>
      <c r="GT66" s="259" t="n"/>
      <c r="GU66" s="259" t="n"/>
      <c r="GV66" s="259" t="n"/>
      <c r="GW66" s="259" t="n"/>
      <c r="GX66" s="259" t="n"/>
      <c r="GY66" s="259" t="n"/>
      <c r="GZ66" s="261">
        <f>SUM(F66:GY66)</f>
        <v/>
      </c>
      <c r="HA66" s="262">
        <f>E66-GZ66</f>
        <v/>
      </c>
    </row>
    <row r="67" ht="18" customHeight="1">
      <c r="A67" s="137" t="n">
        <v>67</v>
      </c>
      <c r="B67" s="256" t="n"/>
      <c r="C67" s="139" t="n"/>
      <c r="D67" s="240" t="n"/>
      <c r="E67" s="257" t="n"/>
      <c r="F67" s="274" t="n"/>
      <c r="G67" s="274" t="n"/>
      <c r="H67" s="274" t="n"/>
      <c r="I67" s="274" t="n"/>
      <c r="J67" s="274" t="n"/>
      <c r="K67" s="259" t="n"/>
      <c r="L67" s="259" t="n"/>
      <c r="M67" s="274" t="n"/>
      <c r="N67" s="274" t="n"/>
      <c r="O67" s="259" t="n"/>
      <c r="P67" s="259" t="n"/>
      <c r="Q67" s="259" t="n"/>
      <c r="R67" s="259" t="n"/>
      <c r="S67" s="259" t="n"/>
      <c r="T67" s="259" t="n"/>
      <c r="U67" s="259" t="n"/>
      <c r="V67" s="259" t="n"/>
      <c r="W67" s="259" t="n"/>
      <c r="X67" s="259" t="n"/>
      <c r="Y67" s="259" t="n"/>
      <c r="Z67" s="259" t="n"/>
      <c r="AA67" s="259" t="n"/>
      <c r="AB67" s="259" t="n"/>
      <c r="AC67" s="259" t="n"/>
      <c r="AD67" s="259" t="n"/>
      <c r="AE67" s="259" t="n"/>
      <c r="AF67" s="259" t="n"/>
      <c r="AG67" s="259" t="n"/>
      <c r="AH67" s="259" t="n"/>
      <c r="AI67" s="259" t="n"/>
      <c r="AJ67" s="259" t="n"/>
      <c r="AK67" s="259" t="n"/>
      <c r="AL67" s="259" t="n"/>
      <c r="AM67" s="259" t="n"/>
      <c r="AN67" s="259" t="n"/>
      <c r="AO67" s="259" t="n"/>
      <c r="AP67" s="259" t="n"/>
      <c r="AQ67" s="259" t="n"/>
      <c r="AR67" s="259" t="n"/>
      <c r="AS67" s="259" t="n"/>
      <c r="AT67" s="259" t="n"/>
      <c r="AU67" s="259" t="n"/>
      <c r="AV67" s="259" t="n"/>
      <c r="AW67" s="259" t="n"/>
      <c r="AX67" s="259" t="n"/>
      <c r="AY67" s="259" t="n"/>
      <c r="AZ67" s="259" t="n"/>
      <c r="BA67" s="259" t="n"/>
      <c r="BB67" s="259" t="n"/>
      <c r="BC67" s="259" t="n"/>
      <c r="BD67" s="259" t="n"/>
      <c r="BE67" s="259" t="n"/>
      <c r="BF67" s="259" t="n"/>
      <c r="BG67" s="259" t="n"/>
      <c r="BH67" s="259" t="n"/>
      <c r="BI67" s="259" t="n"/>
      <c r="BJ67" s="259" t="n"/>
      <c r="BK67" s="259" t="n"/>
      <c r="BL67" s="259" t="n"/>
      <c r="BM67" s="259" t="n"/>
      <c r="BN67" s="259" t="n"/>
      <c r="BO67" s="259" t="n"/>
      <c r="BP67" s="259" t="n"/>
      <c r="BQ67" s="259" t="n"/>
      <c r="BR67" s="259" t="n"/>
      <c r="BS67" s="259" t="n"/>
      <c r="BT67" s="259" t="n"/>
      <c r="BU67" s="259" t="n"/>
      <c r="BV67" s="259" t="n"/>
      <c r="BW67" s="259" t="n"/>
      <c r="BX67" s="259" t="n"/>
      <c r="BY67" s="259" t="n"/>
      <c r="BZ67" s="259" t="n"/>
      <c r="CA67" s="259" t="n"/>
      <c r="CB67" s="259" t="n"/>
      <c r="CC67" s="259" t="n"/>
      <c r="CD67" s="259" t="n"/>
      <c r="CE67" s="259" t="n"/>
      <c r="CF67" s="259" t="n"/>
      <c r="CG67" s="259" t="n"/>
      <c r="CH67" s="259" t="n"/>
      <c r="CI67" s="259" t="n"/>
      <c r="CJ67" s="259" t="n"/>
      <c r="CK67" s="259" t="n"/>
      <c r="CL67" s="259" t="n"/>
      <c r="CM67" s="259" t="n"/>
      <c r="CN67" s="259" t="n"/>
      <c r="CO67" s="259" t="n"/>
      <c r="CP67" s="259" t="n"/>
      <c r="CQ67" s="259" t="n"/>
      <c r="CR67" s="259" t="n"/>
      <c r="CS67" s="259" t="n"/>
      <c r="CT67" s="259" t="n"/>
      <c r="CU67" s="259" t="n"/>
      <c r="CV67" s="259" t="n"/>
      <c r="CW67" s="259" t="n"/>
      <c r="CX67" s="259" t="n"/>
      <c r="CY67" s="259" t="n"/>
      <c r="CZ67" s="259" t="n"/>
      <c r="DA67" s="259" t="n"/>
      <c r="DB67" s="259" t="n"/>
      <c r="DC67" s="259" t="n"/>
      <c r="DD67" s="259" t="n"/>
      <c r="DE67" s="259" t="n"/>
      <c r="DF67" s="259" t="n"/>
      <c r="DG67" s="259" t="n"/>
      <c r="DH67" s="259" t="n"/>
      <c r="DI67" s="259" t="n"/>
      <c r="DJ67" s="259" t="n"/>
      <c r="DK67" s="259" t="n"/>
      <c r="DL67" s="259" t="n"/>
      <c r="DM67" s="259" t="n"/>
      <c r="DN67" s="259" t="n"/>
      <c r="DO67" s="259" t="n"/>
      <c r="DP67" s="259" t="n"/>
      <c r="DQ67" s="259" t="n"/>
      <c r="DR67" s="259" t="n"/>
      <c r="DS67" s="259" t="n"/>
      <c r="DT67" s="259" t="n"/>
      <c r="DU67" s="259" t="n"/>
      <c r="DV67" s="259" t="n"/>
      <c r="DW67" s="259" t="n"/>
      <c r="DX67" s="259" t="n"/>
      <c r="DY67" s="259" t="n"/>
      <c r="DZ67" s="259" t="n"/>
      <c r="EA67" s="259" t="n"/>
      <c r="EB67" s="259" t="n"/>
      <c r="EC67" s="259" t="n"/>
      <c r="ED67" s="259" t="n"/>
      <c r="EE67" s="259" t="n"/>
      <c r="EF67" s="259" t="n"/>
      <c r="EG67" s="259" t="n"/>
      <c r="EH67" s="259" t="n"/>
      <c r="EI67" s="259" t="n"/>
      <c r="EJ67" s="259" t="n"/>
      <c r="EK67" s="259" t="n"/>
      <c r="EL67" s="259" t="n"/>
      <c r="EM67" s="259" t="n"/>
      <c r="EN67" s="259" t="n"/>
      <c r="EO67" s="259" t="n"/>
      <c r="EP67" s="259" t="n"/>
      <c r="EQ67" s="259" t="n"/>
      <c r="ER67" s="259" t="n"/>
      <c r="ES67" s="259" t="n"/>
      <c r="ET67" s="259" t="n"/>
      <c r="EU67" s="259" t="n"/>
      <c r="EV67" s="259" t="n"/>
      <c r="EW67" s="259" t="n"/>
      <c r="EX67" s="259" t="n"/>
      <c r="EY67" s="259" t="n"/>
      <c r="EZ67" s="259" t="n"/>
      <c r="FA67" s="259" t="n"/>
      <c r="FB67" s="259" t="n"/>
      <c r="FC67" s="259" t="n"/>
      <c r="FD67" s="259" t="n"/>
      <c r="FE67" s="259" t="n"/>
      <c r="FF67" s="259" t="n"/>
      <c r="FG67" s="259" t="n"/>
      <c r="FH67" s="259" t="n"/>
      <c r="FI67" s="259" t="n"/>
      <c r="FJ67" s="259" t="n"/>
      <c r="FK67" s="259" t="n"/>
      <c r="FL67" s="259" t="n"/>
      <c r="FM67" s="259" t="n"/>
      <c r="FN67" s="259" t="n"/>
      <c r="FO67" s="259" t="n"/>
      <c r="FP67" s="259" t="n"/>
      <c r="FQ67" s="259" t="n"/>
      <c r="FR67" s="259" t="n"/>
      <c r="FS67" s="259" t="n"/>
      <c r="FT67" s="259" t="n"/>
      <c r="FU67" s="259" t="n"/>
      <c r="FV67" s="259" t="n"/>
      <c r="FW67" s="259" t="n"/>
      <c r="FX67" s="259" t="n"/>
      <c r="FY67" s="259" t="n"/>
      <c r="FZ67" s="259" t="n"/>
      <c r="GA67" s="259" t="n"/>
      <c r="GB67" s="259" t="n"/>
      <c r="GC67" s="259" t="n"/>
      <c r="GD67" s="259" t="n"/>
      <c r="GE67" s="259" t="n"/>
      <c r="GF67" s="259" t="n"/>
      <c r="GG67" s="259" t="n"/>
      <c r="GH67" s="259" t="n"/>
      <c r="GI67" s="259" t="n"/>
      <c r="GJ67" s="259" t="n"/>
      <c r="GK67" s="259" t="n"/>
      <c r="GL67" s="259" t="n"/>
      <c r="GM67" s="259" t="n"/>
      <c r="GN67" s="259" t="n"/>
      <c r="GO67" s="259" t="n"/>
      <c r="GP67" s="259" t="n"/>
      <c r="GQ67" s="259" t="n"/>
      <c r="GR67" s="259" t="n"/>
      <c r="GS67" s="259" t="n"/>
      <c r="GT67" s="259" t="n"/>
      <c r="GU67" s="259" t="n"/>
      <c r="GV67" s="259" t="n"/>
      <c r="GW67" s="259" t="n"/>
      <c r="GX67" s="259" t="n"/>
      <c r="GY67" s="259" t="n"/>
      <c r="GZ67" s="261">
        <f>SUM(F67:GY67)</f>
        <v/>
      </c>
      <c r="HA67" s="262">
        <f>E67-GZ67</f>
        <v/>
      </c>
    </row>
    <row r="68" ht="18" customHeight="1">
      <c r="A68" s="137" t="n">
        <v>68</v>
      </c>
      <c r="B68" s="256" t="n"/>
      <c r="C68" s="139" t="n"/>
      <c r="D68" s="240" t="n"/>
      <c r="E68" s="257" t="n"/>
      <c r="F68" s="274" t="n"/>
      <c r="G68" s="274" t="n"/>
      <c r="H68" s="274" t="n"/>
      <c r="I68" s="274" t="n"/>
      <c r="J68" s="274" t="n"/>
      <c r="K68" s="259" t="n"/>
      <c r="L68" s="259" t="n"/>
      <c r="M68" s="274" t="n"/>
      <c r="N68" s="274" t="n"/>
      <c r="O68" s="259" t="n"/>
      <c r="P68" s="259" t="n"/>
      <c r="Q68" s="259" t="n"/>
      <c r="R68" s="259" t="n"/>
      <c r="S68" s="259" t="n"/>
      <c r="T68" s="259" t="n"/>
      <c r="U68" s="259" t="n"/>
      <c r="V68" s="259" t="n"/>
      <c r="W68" s="259" t="n"/>
      <c r="X68" s="259" t="n"/>
      <c r="Y68" s="259" t="n"/>
      <c r="Z68" s="259" t="n"/>
      <c r="AA68" s="259" t="n"/>
      <c r="AB68" s="259" t="n"/>
      <c r="AC68" s="259" t="n"/>
      <c r="AD68" s="259" t="n"/>
      <c r="AE68" s="259" t="n"/>
      <c r="AF68" s="259" t="n"/>
      <c r="AG68" s="259" t="n"/>
      <c r="AH68" s="259" t="n"/>
      <c r="AI68" s="259" t="n"/>
      <c r="AJ68" s="259" t="n"/>
      <c r="AK68" s="259" t="n"/>
      <c r="AL68" s="259" t="n"/>
      <c r="AM68" s="259" t="n"/>
      <c r="AN68" s="259" t="n"/>
      <c r="AO68" s="259" t="n"/>
      <c r="AP68" s="259" t="n"/>
      <c r="AQ68" s="259" t="n"/>
      <c r="AR68" s="259" t="n"/>
      <c r="AS68" s="259" t="n"/>
      <c r="AT68" s="259" t="n"/>
      <c r="AU68" s="259" t="n"/>
      <c r="AV68" s="259" t="n"/>
      <c r="AW68" s="259" t="n"/>
      <c r="AX68" s="259" t="n"/>
      <c r="AY68" s="259" t="n"/>
      <c r="AZ68" s="259" t="n"/>
      <c r="BA68" s="259" t="n"/>
      <c r="BB68" s="259" t="n"/>
      <c r="BC68" s="259" t="n"/>
      <c r="BD68" s="259" t="n"/>
      <c r="BE68" s="259" t="n"/>
      <c r="BF68" s="259" t="n"/>
      <c r="BG68" s="259" t="n"/>
      <c r="BH68" s="259" t="n"/>
      <c r="BI68" s="259" t="n"/>
      <c r="BJ68" s="259" t="n"/>
      <c r="BK68" s="259" t="n"/>
      <c r="BL68" s="259" t="n"/>
      <c r="BM68" s="259" t="n"/>
      <c r="BN68" s="259" t="n"/>
      <c r="BO68" s="259" t="n"/>
      <c r="BP68" s="259" t="n"/>
      <c r="BQ68" s="259" t="n"/>
      <c r="BR68" s="259" t="n"/>
      <c r="BS68" s="259" t="n"/>
      <c r="BT68" s="259" t="n"/>
      <c r="BU68" s="259" t="n"/>
      <c r="BV68" s="259" t="n"/>
      <c r="BW68" s="259" t="n"/>
      <c r="BX68" s="259" t="n"/>
      <c r="BY68" s="259" t="n"/>
      <c r="BZ68" s="259" t="n"/>
      <c r="CA68" s="259" t="n"/>
      <c r="CB68" s="259" t="n"/>
      <c r="CC68" s="259" t="n"/>
      <c r="CD68" s="259" t="n"/>
      <c r="CE68" s="259" t="n"/>
      <c r="CF68" s="259" t="n"/>
      <c r="CG68" s="259" t="n"/>
      <c r="CH68" s="259" t="n"/>
      <c r="CI68" s="259" t="n"/>
      <c r="CJ68" s="259" t="n"/>
      <c r="CK68" s="259" t="n"/>
      <c r="CL68" s="259" t="n"/>
      <c r="CM68" s="259" t="n"/>
      <c r="CN68" s="259" t="n"/>
      <c r="CO68" s="259" t="n"/>
      <c r="CP68" s="259" t="n"/>
      <c r="CQ68" s="259" t="n"/>
      <c r="CR68" s="259" t="n"/>
      <c r="CS68" s="259" t="n"/>
      <c r="CT68" s="259" t="n"/>
      <c r="CU68" s="259" t="n"/>
      <c r="CV68" s="259" t="n"/>
      <c r="CW68" s="259" t="n"/>
      <c r="CX68" s="259" t="n"/>
      <c r="CY68" s="259" t="n"/>
      <c r="CZ68" s="259" t="n"/>
      <c r="DA68" s="259" t="n"/>
      <c r="DB68" s="259" t="n"/>
      <c r="DC68" s="259" t="n"/>
      <c r="DD68" s="259" t="n"/>
      <c r="DE68" s="259" t="n"/>
      <c r="DF68" s="259" t="n"/>
      <c r="DG68" s="259" t="n"/>
      <c r="DH68" s="259" t="n"/>
      <c r="DI68" s="259" t="n"/>
      <c r="DJ68" s="259" t="n"/>
      <c r="DK68" s="259" t="n"/>
      <c r="DL68" s="259" t="n"/>
      <c r="DM68" s="259" t="n"/>
      <c r="DN68" s="259" t="n"/>
      <c r="DO68" s="259" t="n"/>
      <c r="DP68" s="259" t="n"/>
      <c r="DQ68" s="259" t="n"/>
      <c r="DR68" s="259" t="n"/>
      <c r="DS68" s="259" t="n"/>
      <c r="DT68" s="259" t="n"/>
      <c r="DU68" s="259" t="n"/>
      <c r="DV68" s="259" t="n"/>
      <c r="DW68" s="259" t="n"/>
      <c r="DX68" s="259" t="n"/>
      <c r="DY68" s="259" t="n"/>
      <c r="DZ68" s="259" t="n"/>
      <c r="EA68" s="259" t="n"/>
      <c r="EB68" s="259" t="n"/>
      <c r="EC68" s="259" t="n"/>
      <c r="ED68" s="259" t="n"/>
      <c r="EE68" s="259" t="n"/>
      <c r="EF68" s="259" t="n"/>
      <c r="EG68" s="259" t="n"/>
      <c r="EH68" s="259" t="n"/>
      <c r="EI68" s="259" t="n"/>
      <c r="EJ68" s="259" t="n"/>
      <c r="EK68" s="259" t="n"/>
      <c r="EL68" s="259" t="n"/>
      <c r="EM68" s="259" t="n"/>
      <c r="EN68" s="259" t="n"/>
      <c r="EO68" s="259" t="n"/>
      <c r="EP68" s="259" t="n"/>
      <c r="EQ68" s="259" t="n"/>
      <c r="ER68" s="259" t="n"/>
      <c r="ES68" s="259" t="n"/>
      <c r="ET68" s="259" t="n"/>
      <c r="EU68" s="259" t="n"/>
      <c r="EV68" s="259" t="n"/>
      <c r="EW68" s="259" t="n"/>
      <c r="EX68" s="259" t="n"/>
      <c r="EY68" s="259" t="n"/>
      <c r="EZ68" s="259" t="n"/>
      <c r="FA68" s="259" t="n"/>
      <c r="FB68" s="259" t="n"/>
      <c r="FC68" s="259" t="n"/>
      <c r="FD68" s="259" t="n"/>
      <c r="FE68" s="259" t="n"/>
      <c r="FF68" s="259" t="n"/>
      <c r="FG68" s="259" t="n"/>
      <c r="FH68" s="259" t="n"/>
      <c r="FI68" s="259" t="n"/>
      <c r="FJ68" s="259" t="n"/>
      <c r="FK68" s="259" t="n"/>
      <c r="FL68" s="259" t="n"/>
      <c r="FM68" s="259" t="n"/>
      <c r="FN68" s="259" t="n"/>
      <c r="FO68" s="259" t="n"/>
      <c r="FP68" s="259" t="n"/>
      <c r="FQ68" s="259" t="n"/>
      <c r="FR68" s="259" t="n"/>
      <c r="FS68" s="259" t="n"/>
      <c r="FT68" s="259" t="n"/>
      <c r="FU68" s="259" t="n"/>
      <c r="FV68" s="259" t="n"/>
      <c r="FW68" s="259" t="n"/>
      <c r="FX68" s="259" t="n"/>
      <c r="FY68" s="259" t="n"/>
      <c r="FZ68" s="259" t="n"/>
      <c r="GA68" s="259" t="n"/>
      <c r="GB68" s="259" t="n"/>
      <c r="GC68" s="259" t="n"/>
      <c r="GD68" s="259" t="n"/>
      <c r="GE68" s="259" t="n"/>
      <c r="GF68" s="259" t="n"/>
      <c r="GG68" s="259" t="n"/>
      <c r="GH68" s="259" t="n"/>
      <c r="GI68" s="259" t="n"/>
      <c r="GJ68" s="259" t="n"/>
      <c r="GK68" s="259" t="n"/>
      <c r="GL68" s="259" t="n"/>
      <c r="GM68" s="259" t="n"/>
      <c r="GN68" s="259" t="n"/>
      <c r="GO68" s="259" t="n"/>
      <c r="GP68" s="259" t="n"/>
      <c r="GQ68" s="259" t="n"/>
      <c r="GR68" s="259" t="n"/>
      <c r="GS68" s="259" t="n"/>
      <c r="GT68" s="259" t="n"/>
      <c r="GU68" s="259" t="n"/>
      <c r="GV68" s="259" t="n"/>
      <c r="GW68" s="259" t="n"/>
      <c r="GX68" s="259" t="n"/>
      <c r="GY68" s="259" t="n"/>
      <c r="GZ68" s="261">
        <f>SUM(F68:GY68)</f>
        <v/>
      </c>
      <c r="HA68" s="262">
        <f>E68-GZ68</f>
        <v/>
      </c>
    </row>
    <row r="69" ht="18" customHeight="1">
      <c r="A69" s="137" t="n">
        <v>69</v>
      </c>
      <c r="B69" s="256" t="n"/>
      <c r="C69" s="139" t="n"/>
      <c r="D69" s="240" t="n"/>
      <c r="E69" s="257" t="n"/>
      <c r="F69" s="274" t="n"/>
      <c r="G69" s="274" t="n"/>
      <c r="H69" s="274" t="n"/>
      <c r="I69" s="274" t="n"/>
      <c r="J69" s="274" t="n"/>
      <c r="K69" s="259" t="n"/>
      <c r="L69" s="259" t="n"/>
      <c r="M69" s="274" t="n"/>
      <c r="N69" s="274" t="n"/>
      <c r="O69" s="259" t="n"/>
      <c r="P69" s="259" t="n"/>
      <c r="Q69" s="259" t="n"/>
      <c r="R69" s="259" t="n"/>
      <c r="S69" s="259" t="n"/>
      <c r="T69" s="259" t="n"/>
      <c r="U69" s="259" t="n"/>
      <c r="V69" s="259" t="n"/>
      <c r="W69" s="259" t="n"/>
      <c r="X69" s="259" t="n"/>
      <c r="Y69" s="259" t="n"/>
      <c r="Z69" s="259" t="n"/>
      <c r="AA69" s="259" t="n"/>
      <c r="AB69" s="259" t="n"/>
      <c r="AC69" s="259" t="n"/>
      <c r="AD69" s="259" t="n"/>
      <c r="AE69" s="259" t="n"/>
      <c r="AF69" s="259" t="n"/>
      <c r="AG69" s="259" t="n"/>
      <c r="AH69" s="259" t="n"/>
      <c r="AI69" s="259" t="n"/>
      <c r="AJ69" s="259" t="n"/>
      <c r="AK69" s="259" t="n"/>
      <c r="AL69" s="259" t="n"/>
      <c r="AM69" s="259" t="n"/>
      <c r="AN69" s="259" t="n"/>
      <c r="AO69" s="259" t="n"/>
      <c r="AP69" s="259" t="n"/>
      <c r="AQ69" s="259" t="n"/>
      <c r="AR69" s="259" t="n"/>
      <c r="AS69" s="259" t="n"/>
      <c r="AT69" s="259" t="n"/>
      <c r="AU69" s="259" t="n"/>
      <c r="AV69" s="259" t="n"/>
      <c r="AW69" s="259" t="n"/>
      <c r="AX69" s="259" t="n"/>
      <c r="AY69" s="259" t="n"/>
      <c r="AZ69" s="259" t="n"/>
      <c r="BA69" s="259" t="n"/>
      <c r="BB69" s="259" t="n"/>
      <c r="BC69" s="259" t="n"/>
      <c r="BD69" s="259" t="n"/>
      <c r="BE69" s="259" t="n"/>
      <c r="BF69" s="259" t="n"/>
      <c r="BG69" s="259" t="n"/>
      <c r="BH69" s="259" t="n"/>
      <c r="BI69" s="259" t="n"/>
      <c r="BJ69" s="259" t="n"/>
      <c r="BK69" s="259" t="n"/>
      <c r="BL69" s="259" t="n"/>
      <c r="BM69" s="259" t="n"/>
      <c r="BN69" s="259" t="n"/>
      <c r="BO69" s="259" t="n"/>
      <c r="BP69" s="259" t="n"/>
      <c r="BQ69" s="259" t="n"/>
      <c r="BR69" s="259" t="n"/>
      <c r="BS69" s="259" t="n"/>
      <c r="BT69" s="259" t="n"/>
      <c r="BU69" s="259" t="n"/>
      <c r="BV69" s="259" t="n"/>
      <c r="BW69" s="259" t="n"/>
      <c r="BX69" s="259" t="n"/>
      <c r="BY69" s="259" t="n"/>
      <c r="BZ69" s="259" t="n"/>
      <c r="CA69" s="259" t="n"/>
      <c r="CB69" s="259" t="n"/>
      <c r="CC69" s="259" t="n"/>
      <c r="CD69" s="259" t="n"/>
      <c r="CE69" s="259" t="n"/>
      <c r="CF69" s="259" t="n"/>
      <c r="CG69" s="259" t="n"/>
      <c r="CH69" s="259" t="n"/>
      <c r="CI69" s="259" t="n"/>
      <c r="CJ69" s="259" t="n"/>
      <c r="CK69" s="259" t="n"/>
      <c r="CL69" s="259" t="n"/>
      <c r="CM69" s="259" t="n"/>
      <c r="CN69" s="259" t="n"/>
      <c r="CO69" s="259" t="n"/>
      <c r="CP69" s="259" t="n"/>
      <c r="CQ69" s="259" t="n"/>
      <c r="CR69" s="259" t="n"/>
      <c r="CS69" s="259" t="n"/>
      <c r="CT69" s="259" t="n"/>
      <c r="CU69" s="259" t="n"/>
      <c r="CV69" s="259" t="n"/>
      <c r="CW69" s="259" t="n"/>
      <c r="CX69" s="259" t="n"/>
      <c r="CY69" s="259" t="n"/>
      <c r="CZ69" s="259" t="n"/>
      <c r="DA69" s="259" t="n"/>
      <c r="DB69" s="259" t="n"/>
      <c r="DC69" s="259" t="n"/>
      <c r="DD69" s="259" t="n"/>
      <c r="DE69" s="259" t="n"/>
      <c r="DF69" s="259" t="n"/>
      <c r="DG69" s="259" t="n"/>
      <c r="DH69" s="259" t="n"/>
      <c r="DI69" s="259" t="n"/>
      <c r="DJ69" s="259" t="n"/>
      <c r="DK69" s="259" t="n"/>
      <c r="DL69" s="259" t="n"/>
      <c r="DM69" s="259" t="n"/>
      <c r="DN69" s="259" t="n"/>
      <c r="DO69" s="259" t="n"/>
      <c r="DP69" s="259" t="n"/>
      <c r="DQ69" s="259" t="n"/>
      <c r="DR69" s="259" t="n"/>
      <c r="DS69" s="259" t="n"/>
      <c r="DT69" s="259" t="n"/>
      <c r="DU69" s="259" t="n"/>
      <c r="DV69" s="259" t="n"/>
      <c r="DW69" s="259" t="n"/>
      <c r="DX69" s="259" t="n"/>
      <c r="DY69" s="259" t="n"/>
      <c r="DZ69" s="259" t="n"/>
      <c r="EA69" s="259" t="n"/>
      <c r="EB69" s="259" t="n"/>
      <c r="EC69" s="259" t="n"/>
      <c r="ED69" s="259" t="n"/>
      <c r="EE69" s="259" t="n"/>
      <c r="EF69" s="259" t="n"/>
      <c r="EG69" s="259" t="n"/>
      <c r="EH69" s="259" t="n"/>
      <c r="EI69" s="259" t="n"/>
      <c r="EJ69" s="259" t="n"/>
      <c r="EK69" s="259" t="n"/>
      <c r="EL69" s="259" t="n"/>
      <c r="EM69" s="259" t="n"/>
      <c r="EN69" s="259" t="n"/>
      <c r="EO69" s="259" t="n"/>
      <c r="EP69" s="259" t="n"/>
      <c r="EQ69" s="259" t="n"/>
      <c r="ER69" s="259" t="n"/>
      <c r="ES69" s="259" t="n"/>
      <c r="ET69" s="259" t="n"/>
      <c r="EU69" s="259" t="n"/>
      <c r="EV69" s="259" t="n"/>
      <c r="EW69" s="259" t="n"/>
      <c r="EX69" s="259" t="n"/>
      <c r="EY69" s="259" t="n"/>
      <c r="EZ69" s="259" t="n"/>
      <c r="FA69" s="259" t="n"/>
      <c r="FB69" s="259" t="n"/>
      <c r="FC69" s="259" t="n"/>
      <c r="FD69" s="259" t="n"/>
      <c r="FE69" s="259" t="n"/>
      <c r="FF69" s="259" t="n"/>
      <c r="FG69" s="259" t="n"/>
      <c r="FH69" s="259" t="n"/>
      <c r="FI69" s="259" t="n"/>
      <c r="FJ69" s="259" t="n"/>
      <c r="FK69" s="259" t="n"/>
      <c r="FL69" s="259" t="n"/>
      <c r="FM69" s="259" t="n"/>
      <c r="FN69" s="259" t="n"/>
      <c r="FO69" s="259" t="n"/>
      <c r="FP69" s="259" t="n"/>
      <c r="FQ69" s="259" t="n"/>
      <c r="FR69" s="259" t="n"/>
      <c r="FS69" s="259" t="n"/>
      <c r="FT69" s="259" t="n"/>
      <c r="FU69" s="259" t="n"/>
      <c r="FV69" s="259" t="n"/>
      <c r="FW69" s="259" t="n"/>
      <c r="FX69" s="259" t="n"/>
      <c r="FY69" s="259" t="n"/>
      <c r="FZ69" s="259" t="n"/>
      <c r="GA69" s="259" t="n"/>
      <c r="GB69" s="259" t="n"/>
      <c r="GC69" s="259" t="n"/>
      <c r="GD69" s="259" t="n"/>
      <c r="GE69" s="259" t="n"/>
      <c r="GF69" s="259" t="n"/>
      <c r="GG69" s="259" t="n"/>
      <c r="GH69" s="259" t="n"/>
      <c r="GI69" s="259" t="n"/>
      <c r="GJ69" s="259" t="n"/>
      <c r="GK69" s="259" t="n"/>
      <c r="GL69" s="259" t="n"/>
      <c r="GM69" s="259" t="n"/>
      <c r="GN69" s="259" t="n"/>
      <c r="GO69" s="259" t="n"/>
      <c r="GP69" s="259" t="n"/>
      <c r="GQ69" s="259" t="n"/>
      <c r="GR69" s="259" t="n"/>
      <c r="GS69" s="259" t="n"/>
      <c r="GT69" s="259" t="n"/>
      <c r="GU69" s="259" t="n"/>
      <c r="GV69" s="259" t="n"/>
      <c r="GW69" s="259" t="n"/>
      <c r="GX69" s="259" t="n"/>
      <c r="GY69" s="259" t="n"/>
      <c r="GZ69" s="261">
        <f>SUM(F69:GY69)</f>
        <v/>
      </c>
      <c r="HA69" s="262">
        <f>E69-GZ69</f>
        <v/>
      </c>
    </row>
    <row r="70" ht="18" customHeight="1">
      <c r="A70" s="137" t="n">
        <v>70</v>
      </c>
      <c r="B70" s="256" t="n"/>
      <c r="C70" s="139" t="n"/>
      <c r="D70" s="240" t="n"/>
      <c r="E70" s="257" t="n"/>
      <c r="F70" s="274" t="n"/>
      <c r="G70" s="274" t="n"/>
      <c r="H70" s="274" t="n"/>
      <c r="I70" s="274" t="n"/>
      <c r="J70" s="274" t="n"/>
      <c r="K70" s="259" t="n"/>
      <c r="L70" s="259" t="n"/>
      <c r="M70" s="274" t="n"/>
      <c r="N70" s="274" t="n"/>
      <c r="O70" s="259" t="n"/>
      <c r="P70" s="259" t="n"/>
      <c r="Q70" s="259" t="n"/>
      <c r="R70" s="259" t="n"/>
      <c r="S70" s="259" t="n"/>
      <c r="T70" s="259" t="n"/>
      <c r="U70" s="259" t="n"/>
      <c r="V70" s="259" t="n"/>
      <c r="W70" s="259" t="n"/>
      <c r="X70" s="259" t="n"/>
      <c r="Y70" s="259" t="n"/>
      <c r="Z70" s="259" t="n"/>
      <c r="AA70" s="259" t="n"/>
      <c r="AB70" s="259" t="n"/>
      <c r="AC70" s="259" t="n"/>
      <c r="AD70" s="259" t="n"/>
      <c r="AE70" s="259" t="n"/>
      <c r="AF70" s="259" t="n"/>
      <c r="AG70" s="259" t="n"/>
      <c r="AH70" s="259" t="n"/>
      <c r="AI70" s="259" t="n"/>
      <c r="AJ70" s="259" t="n"/>
      <c r="AK70" s="259" t="n"/>
      <c r="AL70" s="259" t="n"/>
      <c r="AM70" s="259" t="n"/>
      <c r="AN70" s="259" t="n"/>
      <c r="AO70" s="259" t="n"/>
      <c r="AP70" s="259" t="n"/>
      <c r="AQ70" s="259" t="n"/>
      <c r="AR70" s="259" t="n"/>
      <c r="AS70" s="259" t="n"/>
      <c r="AT70" s="259" t="n"/>
      <c r="AU70" s="259" t="n"/>
      <c r="AV70" s="259" t="n"/>
      <c r="AW70" s="259" t="n"/>
      <c r="AX70" s="259" t="n"/>
      <c r="AY70" s="259" t="n"/>
      <c r="AZ70" s="259" t="n"/>
      <c r="BA70" s="259" t="n"/>
      <c r="BB70" s="259" t="n"/>
      <c r="BC70" s="259" t="n"/>
      <c r="BD70" s="259" t="n"/>
      <c r="BE70" s="259" t="n"/>
      <c r="BF70" s="259" t="n"/>
      <c r="BG70" s="259" t="n"/>
      <c r="BH70" s="259" t="n"/>
      <c r="BI70" s="259" t="n"/>
      <c r="BJ70" s="259" t="n"/>
      <c r="BK70" s="259" t="n"/>
      <c r="BL70" s="259" t="n"/>
      <c r="BM70" s="259" t="n"/>
      <c r="BN70" s="259" t="n"/>
      <c r="BO70" s="259" t="n"/>
      <c r="BP70" s="259" t="n"/>
      <c r="BQ70" s="259" t="n"/>
      <c r="BR70" s="259" t="n"/>
      <c r="BS70" s="259" t="n"/>
      <c r="BT70" s="259" t="n"/>
      <c r="BU70" s="259" t="n"/>
      <c r="BV70" s="259" t="n"/>
      <c r="BW70" s="259" t="n"/>
      <c r="BX70" s="259" t="n"/>
      <c r="BY70" s="259" t="n"/>
      <c r="BZ70" s="259" t="n"/>
      <c r="CA70" s="259" t="n"/>
      <c r="CB70" s="259" t="n"/>
      <c r="CC70" s="259" t="n"/>
      <c r="CD70" s="259" t="n"/>
      <c r="CE70" s="259" t="n"/>
      <c r="CF70" s="259" t="n"/>
      <c r="CG70" s="259" t="n"/>
      <c r="CH70" s="259" t="n"/>
      <c r="CI70" s="259" t="n"/>
      <c r="CJ70" s="259" t="n"/>
      <c r="CK70" s="259" t="n"/>
      <c r="CL70" s="259" t="n"/>
      <c r="CM70" s="259" t="n"/>
      <c r="CN70" s="259" t="n"/>
      <c r="CO70" s="259" t="n"/>
      <c r="CP70" s="259" t="n"/>
      <c r="CQ70" s="259" t="n"/>
      <c r="CR70" s="259" t="n"/>
      <c r="CS70" s="259" t="n"/>
      <c r="CT70" s="259" t="n"/>
      <c r="CU70" s="259" t="n"/>
      <c r="CV70" s="259" t="n"/>
      <c r="CW70" s="259" t="n"/>
      <c r="CX70" s="259" t="n"/>
      <c r="CY70" s="259" t="n"/>
      <c r="CZ70" s="259" t="n"/>
      <c r="DA70" s="259" t="n"/>
      <c r="DB70" s="259" t="n"/>
      <c r="DC70" s="259" t="n"/>
      <c r="DD70" s="259" t="n"/>
      <c r="DE70" s="259" t="n"/>
      <c r="DF70" s="259" t="n"/>
      <c r="DG70" s="259" t="n"/>
      <c r="DH70" s="259" t="n"/>
      <c r="DI70" s="259" t="n"/>
      <c r="DJ70" s="259" t="n"/>
      <c r="DK70" s="259" t="n"/>
      <c r="DL70" s="259" t="n"/>
      <c r="DM70" s="259" t="n"/>
      <c r="DN70" s="259" t="n"/>
      <c r="DO70" s="259" t="n"/>
      <c r="DP70" s="259" t="n"/>
      <c r="DQ70" s="259" t="n"/>
      <c r="DR70" s="259" t="n"/>
      <c r="DS70" s="259" t="n"/>
      <c r="DT70" s="259" t="n"/>
      <c r="DU70" s="259" t="n"/>
      <c r="DV70" s="259" t="n"/>
      <c r="DW70" s="259" t="n"/>
      <c r="DX70" s="259" t="n"/>
      <c r="DY70" s="259" t="n"/>
      <c r="DZ70" s="259" t="n"/>
      <c r="EA70" s="259" t="n"/>
      <c r="EB70" s="259" t="n"/>
      <c r="EC70" s="259" t="n"/>
      <c r="ED70" s="259" t="n"/>
      <c r="EE70" s="259" t="n"/>
      <c r="EF70" s="259" t="n"/>
      <c r="EG70" s="259" t="n"/>
      <c r="EH70" s="259" t="n"/>
      <c r="EI70" s="259" t="n"/>
      <c r="EJ70" s="259" t="n"/>
      <c r="EK70" s="259" t="n"/>
      <c r="EL70" s="259" t="n"/>
      <c r="EM70" s="259" t="n"/>
      <c r="EN70" s="259" t="n"/>
      <c r="EO70" s="259" t="n"/>
      <c r="EP70" s="259" t="n"/>
      <c r="EQ70" s="259" t="n"/>
      <c r="ER70" s="259" t="n"/>
      <c r="ES70" s="259" t="n"/>
      <c r="ET70" s="259" t="n"/>
      <c r="EU70" s="259" t="n"/>
      <c r="EV70" s="259" t="n"/>
      <c r="EW70" s="259" t="n"/>
      <c r="EX70" s="259" t="n"/>
      <c r="EY70" s="259" t="n"/>
      <c r="EZ70" s="259" t="n"/>
      <c r="FA70" s="259" t="n"/>
      <c r="FB70" s="259" t="n"/>
      <c r="FC70" s="259" t="n"/>
      <c r="FD70" s="259" t="n"/>
      <c r="FE70" s="259" t="n"/>
      <c r="FF70" s="259" t="n"/>
      <c r="FG70" s="259" t="n"/>
      <c r="FH70" s="259" t="n"/>
      <c r="FI70" s="259" t="n"/>
      <c r="FJ70" s="259" t="n"/>
      <c r="FK70" s="259" t="n"/>
      <c r="FL70" s="259" t="n"/>
      <c r="FM70" s="259" t="n"/>
      <c r="FN70" s="259" t="n"/>
      <c r="FO70" s="259" t="n"/>
      <c r="FP70" s="259" t="n"/>
      <c r="FQ70" s="259" t="n"/>
      <c r="FR70" s="259" t="n"/>
      <c r="FS70" s="259" t="n"/>
      <c r="FT70" s="259" t="n"/>
      <c r="FU70" s="259" t="n"/>
      <c r="FV70" s="259" t="n"/>
      <c r="FW70" s="259" t="n"/>
      <c r="FX70" s="259" t="n"/>
      <c r="FY70" s="259" t="n"/>
      <c r="FZ70" s="259" t="n"/>
      <c r="GA70" s="259" t="n"/>
      <c r="GB70" s="259" t="n"/>
      <c r="GC70" s="259" t="n"/>
      <c r="GD70" s="259" t="n"/>
      <c r="GE70" s="259" t="n"/>
      <c r="GF70" s="259" t="n"/>
      <c r="GG70" s="259" t="n"/>
      <c r="GH70" s="259" t="n"/>
      <c r="GI70" s="259" t="n"/>
      <c r="GJ70" s="259" t="n"/>
      <c r="GK70" s="259" t="n"/>
      <c r="GL70" s="259" t="n"/>
      <c r="GM70" s="259" t="n"/>
      <c r="GN70" s="259" t="n"/>
      <c r="GO70" s="259" t="n"/>
      <c r="GP70" s="259" t="n"/>
      <c r="GQ70" s="259" t="n"/>
      <c r="GR70" s="259" t="n"/>
      <c r="GS70" s="259" t="n"/>
      <c r="GT70" s="259" t="n"/>
      <c r="GU70" s="259" t="n"/>
      <c r="GV70" s="259" t="n"/>
      <c r="GW70" s="259" t="n"/>
      <c r="GX70" s="259" t="n"/>
      <c r="GY70" s="259" t="n"/>
      <c r="GZ70" s="261">
        <f>SUM(F70:GY70)</f>
        <v/>
      </c>
      <c r="HA70" s="262">
        <f>E70-GZ70</f>
        <v/>
      </c>
    </row>
    <row r="71" ht="18" customHeight="1">
      <c r="A71" s="137" t="n">
        <v>71</v>
      </c>
      <c r="B71" s="256" t="n"/>
      <c r="C71" s="139" t="n"/>
      <c r="D71" s="240" t="n"/>
      <c r="E71" s="257" t="n"/>
      <c r="F71" s="274" t="n"/>
      <c r="G71" s="274" t="n"/>
      <c r="H71" s="274" t="n"/>
      <c r="I71" s="274" t="n"/>
      <c r="J71" s="274" t="n"/>
      <c r="K71" s="259" t="n"/>
      <c r="L71" s="259" t="n"/>
      <c r="M71" s="274" t="n"/>
      <c r="N71" s="274" t="n"/>
      <c r="O71" s="259" t="n"/>
      <c r="P71" s="259" t="n"/>
      <c r="Q71" s="259" t="n"/>
      <c r="R71" s="259" t="n"/>
      <c r="S71" s="259" t="n"/>
      <c r="T71" s="259" t="n"/>
      <c r="U71" s="259" t="n"/>
      <c r="V71" s="259" t="n"/>
      <c r="W71" s="259" t="n"/>
      <c r="X71" s="259" t="n"/>
      <c r="Y71" s="259" t="n"/>
      <c r="Z71" s="259" t="n"/>
      <c r="AA71" s="259" t="n"/>
      <c r="AB71" s="259" t="n"/>
      <c r="AC71" s="259" t="n"/>
      <c r="AD71" s="259" t="n"/>
      <c r="AE71" s="259" t="n"/>
      <c r="AF71" s="259" t="n"/>
      <c r="AG71" s="259" t="n"/>
      <c r="AH71" s="259" t="n"/>
      <c r="AI71" s="259" t="n"/>
      <c r="AJ71" s="259" t="n"/>
      <c r="AK71" s="259" t="n"/>
      <c r="AL71" s="259" t="n"/>
      <c r="AM71" s="259" t="n"/>
      <c r="AN71" s="259" t="n"/>
      <c r="AO71" s="259" t="n"/>
      <c r="AP71" s="259" t="n"/>
      <c r="AQ71" s="259" t="n"/>
      <c r="AR71" s="259" t="n"/>
      <c r="AS71" s="259" t="n"/>
      <c r="AT71" s="259" t="n"/>
      <c r="AU71" s="259" t="n"/>
      <c r="AV71" s="259" t="n"/>
      <c r="AW71" s="259" t="n"/>
      <c r="AX71" s="259" t="n"/>
      <c r="AY71" s="259" t="n"/>
      <c r="AZ71" s="259" t="n"/>
      <c r="BA71" s="259" t="n"/>
      <c r="BB71" s="259" t="n"/>
      <c r="BC71" s="259" t="n"/>
      <c r="BD71" s="259" t="n"/>
      <c r="BE71" s="259" t="n"/>
      <c r="BF71" s="259" t="n"/>
      <c r="BG71" s="259" t="n"/>
      <c r="BH71" s="259" t="n"/>
      <c r="BI71" s="259" t="n"/>
      <c r="BJ71" s="259" t="n"/>
      <c r="BK71" s="259" t="n"/>
      <c r="BL71" s="259" t="n"/>
      <c r="BM71" s="259" t="n"/>
      <c r="BN71" s="259" t="n"/>
      <c r="BO71" s="259" t="n"/>
      <c r="BP71" s="259" t="n"/>
      <c r="BQ71" s="259" t="n"/>
      <c r="BR71" s="259" t="n"/>
      <c r="BS71" s="259" t="n"/>
      <c r="BT71" s="259" t="n"/>
      <c r="BU71" s="259" t="n"/>
      <c r="BV71" s="259" t="n"/>
      <c r="BW71" s="259" t="n"/>
      <c r="BX71" s="259" t="n"/>
      <c r="BY71" s="259" t="n"/>
      <c r="BZ71" s="259" t="n"/>
      <c r="CA71" s="259" t="n"/>
      <c r="CB71" s="259" t="n"/>
      <c r="CC71" s="259" t="n"/>
      <c r="CD71" s="259" t="n"/>
      <c r="CE71" s="259" t="n"/>
      <c r="CF71" s="259" t="n"/>
      <c r="CG71" s="259" t="n"/>
      <c r="CH71" s="259" t="n"/>
      <c r="CI71" s="259" t="n"/>
      <c r="CJ71" s="259" t="n"/>
      <c r="CK71" s="259" t="n"/>
      <c r="CL71" s="259" t="n"/>
      <c r="CM71" s="259" t="n"/>
      <c r="CN71" s="259" t="n"/>
      <c r="CO71" s="259" t="n"/>
      <c r="CP71" s="259" t="n"/>
      <c r="CQ71" s="259" t="n"/>
      <c r="CR71" s="259" t="n"/>
      <c r="CS71" s="259" t="n"/>
      <c r="CT71" s="259" t="n"/>
      <c r="CU71" s="259" t="n"/>
      <c r="CV71" s="259" t="n"/>
      <c r="CW71" s="259" t="n"/>
      <c r="CX71" s="259" t="n"/>
      <c r="CY71" s="259" t="n"/>
      <c r="CZ71" s="259" t="n"/>
      <c r="DA71" s="259" t="n"/>
      <c r="DB71" s="259" t="n"/>
      <c r="DC71" s="259" t="n"/>
      <c r="DD71" s="259" t="n"/>
      <c r="DE71" s="259" t="n"/>
      <c r="DF71" s="259" t="n"/>
      <c r="DG71" s="259" t="n"/>
      <c r="DH71" s="259" t="n"/>
      <c r="DI71" s="259" t="n"/>
      <c r="DJ71" s="259" t="n"/>
      <c r="DK71" s="259" t="n"/>
      <c r="DL71" s="259" t="n"/>
      <c r="DM71" s="259" t="n"/>
      <c r="DN71" s="259" t="n"/>
      <c r="DO71" s="259" t="n"/>
      <c r="DP71" s="259" t="n"/>
      <c r="DQ71" s="259" t="n"/>
      <c r="DR71" s="259" t="n"/>
      <c r="DS71" s="259" t="n"/>
      <c r="DT71" s="259" t="n"/>
      <c r="DU71" s="259" t="n"/>
      <c r="DV71" s="259" t="n"/>
      <c r="DW71" s="259" t="n"/>
      <c r="DX71" s="259" t="n"/>
      <c r="DY71" s="259" t="n"/>
      <c r="DZ71" s="259" t="n"/>
      <c r="EA71" s="259" t="n"/>
      <c r="EB71" s="259" t="n"/>
      <c r="EC71" s="259" t="n"/>
      <c r="ED71" s="259" t="n"/>
      <c r="EE71" s="259" t="n"/>
      <c r="EF71" s="259" t="n"/>
      <c r="EG71" s="259" t="n"/>
      <c r="EH71" s="259" t="n"/>
      <c r="EI71" s="259" t="n"/>
      <c r="EJ71" s="259" t="n"/>
      <c r="EK71" s="259" t="n"/>
      <c r="EL71" s="259" t="n"/>
      <c r="EM71" s="259" t="n"/>
      <c r="EN71" s="259" t="n"/>
      <c r="EO71" s="259" t="n"/>
      <c r="EP71" s="259" t="n"/>
      <c r="EQ71" s="259" t="n"/>
      <c r="ER71" s="259" t="n"/>
      <c r="ES71" s="259" t="n"/>
      <c r="ET71" s="259" t="n"/>
      <c r="EU71" s="259" t="n"/>
      <c r="EV71" s="259" t="n"/>
      <c r="EW71" s="259" t="n"/>
      <c r="EX71" s="259" t="n"/>
      <c r="EY71" s="259" t="n"/>
      <c r="EZ71" s="259" t="n"/>
      <c r="FA71" s="259" t="n"/>
      <c r="FB71" s="259" t="n"/>
      <c r="FC71" s="259" t="n"/>
      <c r="FD71" s="259" t="n"/>
      <c r="FE71" s="259" t="n"/>
      <c r="FF71" s="259" t="n"/>
      <c r="FG71" s="259" t="n"/>
      <c r="FH71" s="259" t="n"/>
      <c r="FI71" s="259" t="n"/>
      <c r="FJ71" s="259" t="n"/>
      <c r="FK71" s="259" t="n"/>
      <c r="FL71" s="259" t="n"/>
      <c r="FM71" s="259" t="n"/>
      <c r="FN71" s="259" t="n"/>
      <c r="FO71" s="259" t="n"/>
      <c r="FP71" s="259" t="n"/>
      <c r="FQ71" s="259" t="n"/>
      <c r="FR71" s="259" t="n"/>
      <c r="FS71" s="259" t="n"/>
      <c r="FT71" s="259" t="n"/>
      <c r="FU71" s="259" t="n"/>
      <c r="FV71" s="259" t="n"/>
      <c r="FW71" s="259" t="n"/>
      <c r="FX71" s="259" t="n"/>
      <c r="FY71" s="259" t="n"/>
      <c r="FZ71" s="259" t="n"/>
      <c r="GA71" s="259" t="n"/>
      <c r="GB71" s="259" t="n"/>
      <c r="GC71" s="259" t="n"/>
      <c r="GD71" s="259" t="n"/>
      <c r="GE71" s="259" t="n"/>
      <c r="GF71" s="259" t="n"/>
      <c r="GG71" s="259" t="n"/>
      <c r="GH71" s="259" t="n"/>
      <c r="GI71" s="259" t="n"/>
      <c r="GJ71" s="259" t="n"/>
      <c r="GK71" s="259" t="n"/>
      <c r="GL71" s="259" t="n"/>
      <c r="GM71" s="259" t="n"/>
      <c r="GN71" s="259" t="n"/>
      <c r="GO71" s="259" t="n"/>
      <c r="GP71" s="259" t="n"/>
      <c r="GQ71" s="259" t="n"/>
      <c r="GR71" s="259" t="n"/>
      <c r="GS71" s="259" t="n"/>
      <c r="GT71" s="259" t="n"/>
      <c r="GU71" s="259" t="n"/>
      <c r="GV71" s="259" t="n"/>
      <c r="GW71" s="259" t="n"/>
      <c r="GX71" s="259" t="n"/>
      <c r="GY71" s="259" t="n"/>
      <c r="GZ71" s="261">
        <f>SUM(F71:GY71)</f>
        <v/>
      </c>
      <c r="HA71" s="262">
        <f>E71-GZ71</f>
        <v/>
      </c>
    </row>
    <row r="72" ht="18" customHeight="1">
      <c r="A72" s="137" t="n">
        <v>72</v>
      </c>
      <c r="B72" s="256" t="n"/>
      <c r="C72" s="139" t="n"/>
      <c r="D72" s="240" t="n"/>
      <c r="E72" s="257" t="n"/>
      <c r="F72" s="274" t="n"/>
      <c r="G72" s="274" t="n"/>
      <c r="H72" s="274" t="n"/>
      <c r="I72" s="274" t="n"/>
      <c r="J72" s="274" t="n"/>
      <c r="K72" s="259" t="n"/>
      <c r="L72" s="259" t="n"/>
      <c r="M72" s="274" t="n"/>
      <c r="N72" s="274" t="n"/>
      <c r="O72" s="259" t="n"/>
      <c r="P72" s="259" t="n"/>
      <c r="Q72" s="259" t="n"/>
      <c r="R72" s="259" t="n"/>
      <c r="S72" s="259" t="n"/>
      <c r="T72" s="259" t="n"/>
      <c r="U72" s="259" t="n"/>
      <c r="V72" s="259" t="n"/>
      <c r="W72" s="259" t="n"/>
      <c r="X72" s="259" t="n"/>
      <c r="Y72" s="259" t="n"/>
      <c r="Z72" s="259" t="n"/>
      <c r="AA72" s="259" t="n"/>
      <c r="AB72" s="259" t="n"/>
      <c r="AC72" s="259" t="n"/>
      <c r="AD72" s="259" t="n"/>
      <c r="AE72" s="259" t="n"/>
      <c r="AF72" s="259" t="n"/>
      <c r="AG72" s="259" t="n"/>
      <c r="AH72" s="259" t="n"/>
      <c r="AI72" s="259" t="n"/>
      <c r="AJ72" s="259" t="n"/>
      <c r="AK72" s="259" t="n"/>
      <c r="AL72" s="259" t="n"/>
      <c r="AM72" s="259" t="n"/>
      <c r="AN72" s="259" t="n"/>
      <c r="AO72" s="259" t="n"/>
      <c r="AP72" s="259" t="n"/>
      <c r="AQ72" s="259" t="n"/>
      <c r="AR72" s="259" t="n"/>
      <c r="AS72" s="259" t="n"/>
      <c r="AT72" s="259" t="n"/>
      <c r="AU72" s="259" t="n"/>
      <c r="AV72" s="259" t="n"/>
      <c r="AW72" s="259" t="n"/>
      <c r="AX72" s="259" t="n"/>
      <c r="AY72" s="259" t="n"/>
      <c r="AZ72" s="259" t="n"/>
      <c r="BA72" s="259" t="n"/>
      <c r="BB72" s="259" t="n"/>
      <c r="BC72" s="259" t="n"/>
      <c r="BD72" s="259" t="n"/>
      <c r="BE72" s="259" t="n"/>
      <c r="BF72" s="259" t="n"/>
      <c r="BG72" s="259" t="n"/>
      <c r="BH72" s="259" t="n"/>
      <c r="BI72" s="259" t="n"/>
      <c r="BJ72" s="259" t="n"/>
      <c r="BK72" s="259" t="n"/>
      <c r="BL72" s="259" t="n"/>
      <c r="BM72" s="259" t="n"/>
      <c r="BN72" s="259" t="n"/>
      <c r="BO72" s="259" t="n"/>
      <c r="BP72" s="259" t="n"/>
      <c r="BQ72" s="259" t="n"/>
      <c r="BR72" s="259" t="n"/>
      <c r="BS72" s="259" t="n"/>
      <c r="BT72" s="259" t="n"/>
      <c r="BU72" s="259" t="n"/>
      <c r="BV72" s="259" t="n"/>
      <c r="BW72" s="259" t="n"/>
      <c r="BX72" s="259" t="n"/>
      <c r="BY72" s="259" t="n"/>
      <c r="BZ72" s="259" t="n"/>
      <c r="CA72" s="259" t="n"/>
      <c r="CB72" s="259" t="n"/>
      <c r="CC72" s="259" t="n"/>
      <c r="CD72" s="259" t="n"/>
      <c r="CE72" s="259" t="n"/>
      <c r="CF72" s="259" t="n"/>
      <c r="CG72" s="259" t="n"/>
      <c r="CH72" s="259" t="n"/>
      <c r="CI72" s="259" t="n"/>
      <c r="CJ72" s="259" t="n"/>
      <c r="CK72" s="259" t="n"/>
      <c r="CL72" s="259" t="n"/>
      <c r="CM72" s="259" t="n"/>
      <c r="CN72" s="259" t="n"/>
      <c r="CO72" s="259" t="n"/>
      <c r="CP72" s="259" t="n"/>
      <c r="CQ72" s="259" t="n"/>
      <c r="CR72" s="259" t="n"/>
      <c r="CS72" s="259" t="n"/>
      <c r="CT72" s="259" t="n"/>
      <c r="CU72" s="259" t="n"/>
      <c r="CV72" s="259" t="n"/>
      <c r="CW72" s="259" t="n"/>
      <c r="CX72" s="259" t="n"/>
      <c r="CY72" s="259" t="n"/>
      <c r="CZ72" s="259" t="n"/>
      <c r="DA72" s="259" t="n"/>
      <c r="DB72" s="259" t="n"/>
      <c r="DC72" s="259" t="n"/>
      <c r="DD72" s="259" t="n"/>
      <c r="DE72" s="259" t="n"/>
      <c r="DF72" s="259" t="n"/>
      <c r="DG72" s="259" t="n"/>
      <c r="DH72" s="259" t="n"/>
      <c r="DI72" s="259" t="n"/>
      <c r="DJ72" s="259" t="n"/>
      <c r="DK72" s="259" t="n"/>
      <c r="DL72" s="259" t="n"/>
      <c r="DM72" s="259" t="n"/>
      <c r="DN72" s="259" t="n"/>
      <c r="DO72" s="259" t="n"/>
      <c r="DP72" s="259" t="n"/>
      <c r="DQ72" s="259" t="n"/>
      <c r="DR72" s="259" t="n"/>
      <c r="DS72" s="259" t="n"/>
      <c r="DT72" s="259" t="n"/>
      <c r="DU72" s="259" t="n"/>
      <c r="DV72" s="259" t="n"/>
      <c r="DW72" s="259" t="n"/>
      <c r="DX72" s="259" t="n"/>
      <c r="DY72" s="259" t="n"/>
      <c r="DZ72" s="259" t="n"/>
      <c r="EA72" s="259" t="n"/>
      <c r="EB72" s="259" t="n"/>
      <c r="EC72" s="259" t="n"/>
      <c r="ED72" s="259" t="n"/>
      <c r="EE72" s="259" t="n"/>
      <c r="EF72" s="259" t="n"/>
      <c r="EG72" s="259" t="n"/>
      <c r="EH72" s="259" t="n"/>
      <c r="EI72" s="259" t="n"/>
      <c r="EJ72" s="259" t="n"/>
      <c r="EK72" s="259" t="n"/>
      <c r="EL72" s="259" t="n"/>
      <c r="EM72" s="259" t="n"/>
      <c r="EN72" s="259" t="n"/>
      <c r="EO72" s="259" t="n"/>
      <c r="EP72" s="259" t="n"/>
      <c r="EQ72" s="259" t="n"/>
      <c r="ER72" s="259" t="n"/>
      <c r="ES72" s="259" t="n"/>
      <c r="ET72" s="259" t="n"/>
      <c r="EU72" s="259" t="n"/>
      <c r="EV72" s="259" t="n"/>
      <c r="EW72" s="259" t="n"/>
      <c r="EX72" s="259" t="n"/>
      <c r="EY72" s="259" t="n"/>
      <c r="EZ72" s="259" t="n"/>
      <c r="FA72" s="259" t="n"/>
      <c r="FB72" s="259" t="n"/>
      <c r="FC72" s="259" t="n"/>
      <c r="FD72" s="259" t="n"/>
      <c r="FE72" s="259" t="n"/>
      <c r="FF72" s="259" t="n"/>
      <c r="FG72" s="259" t="n"/>
      <c r="FH72" s="259" t="n"/>
      <c r="FI72" s="259" t="n"/>
      <c r="FJ72" s="259" t="n"/>
      <c r="FK72" s="259" t="n"/>
      <c r="FL72" s="259" t="n"/>
      <c r="FM72" s="259" t="n"/>
      <c r="FN72" s="259" t="n"/>
      <c r="FO72" s="259" t="n"/>
      <c r="FP72" s="259" t="n"/>
      <c r="FQ72" s="259" t="n"/>
      <c r="FR72" s="259" t="n"/>
      <c r="FS72" s="259" t="n"/>
      <c r="FT72" s="259" t="n"/>
      <c r="FU72" s="259" t="n"/>
      <c r="FV72" s="259" t="n"/>
      <c r="FW72" s="259" t="n"/>
      <c r="FX72" s="259" t="n"/>
      <c r="FY72" s="259" t="n"/>
      <c r="FZ72" s="259" t="n"/>
      <c r="GA72" s="259" t="n"/>
      <c r="GB72" s="259" t="n"/>
      <c r="GC72" s="259" t="n"/>
      <c r="GD72" s="259" t="n"/>
      <c r="GE72" s="259" t="n"/>
      <c r="GF72" s="259" t="n"/>
      <c r="GG72" s="259" t="n"/>
      <c r="GH72" s="259" t="n"/>
      <c r="GI72" s="259" t="n"/>
      <c r="GJ72" s="259" t="n"/>
      <c r="GK72" s="259" t="n"/>
      <c r="GL72" s="259" t="n"/>
      <c r="GM72" s="259" t="n"/>
      <c r="GN72" s="259" t="n"/>
      <c r="GO72" s="259" t="n"/>
      <c r="GP72" s="259" t="n"/>
      <c r="GQ72" s="259" t="n"/>
      <c r="GR72" s="259" t="n"/>
      <c r="GS72" s="259" t="n"/>
      <c r="GT72" s="259" t="n"/>
      <c r="GU72" s="259" t="n"/>
      <c r="GV72" s="259" t="n"/>
      <c r="GW72" s="259" t="n"/>
      <c r="GX72" s="259" t="n"/>
      <c r="GY72" s="259" t="n"/>
      <c r="GZ72" s="261">
        <f>SUM(F72:GY72)</f>
        <v/>
      </c>
      <c r="HA72" s="262">
        <f>E72-GZ72</f>
        <v/>
      </c>
    </row>
    <row r="73" ht="18" customHeight="1">
      <c r="A73" s="137" t="n">
        <v>73</v>
      </c>
      <c r="B73" s="256" t="n"/>
      <c r="C73" s="139" t="n"/>
      <c r="D73" s="240" t="n"/>
      <c r="E73" s="257" t="n"/>
      <c r="F73" s="274" t="n"/>
      <c r="G73" s="274" t="n"/>
      <c r="H73" s="274" t="n"/>
      <c r="I73" s="274" t="n"/>
      <c r="J73" s="274" t="n"/>
      <c r="K73" s="259" t="n"/>
      <c r="L73" s="259" t="n"/>
      <c r="M73" s="274" t="n"/>
      <c r="N73" s="274" t="n"/>
      <c r="O73" s="259" t="n"/>
      <c r="P73" s="259" t="n"/>
      <c r="Q73" s="259" t="n"/>
      <c r="R73" s="259" t="n"/>
      <c r="S73" s="259" t="n"/>
      <c r="T73" s="259" t="n"/>
      <c r="U73" s="259" t="n"/>
      <c r="V73" s="259" t="n"/>
      <c r="W73" s="259" t="n"/>
      <c r="X73" s="259" t="n"/>
      <c r="Y73" s="259" t="n"/>
      <c r="Z73" s="259" t="n"/>
      <c r="AA73" s="259" t="n"/>
      <c r="AB73" s="259" t="n"/>
      <c r="AC73" s="259" t="n"/>
      <c r="AD73" s="259" t="n"/>
      <c r="AE73" s="259" t="n"/>
      <c r="AF73" s="259" t="n"/>
      <c r="AG73" s="259" t="n"/>
      <c r="AH73" s="259" t="n"/>
      <c r="AI73" s="259" t="n"/>
      <c r="AJ73" s="259" t="n"/>
      <c r="AK73" s="259" t="n"/>
      <c r="AL73" s="259" t="n"/>
      <c r="AM73" s="259" t="n"/>
      <c r="AN73" s="259" t="n"/>
      <c r="AO73" s="259" t="n"/>
      <c r="AP73" s="259" t="n"/>
      <c r="AQ73" s="259" t="n"/>
      <c r="AR73" s="259" t="n"/>
      <c r="AS73" s="259" t="n"/>
      <c r="AT73" s="259" t="n"/>
      <c r="AU73" s="259" t="n"/>
      <c r="AV73" s="259" t="n"/>
      <c r="AW73" s="259" t="n"/>
      <c r="AX73" s="259" t="n"/>
      <c r="AY73" s="259" t="n"/>
      <c r="AZ73" s="259" t="n"/>
      <c r="BA73" s="259" t="n"/>
      <c r="BB73" s="259" t="n"/>
      <c r="BC73" s="259" t="n"/>
      <c r="BD73" s="259" t="n"/>
      <c r="BE73" s="259" t="n"/>
      <c r="BF73" s="259" t="n"/>
      <c r="BG73" s="259" t="n"/>
      <c r="BH73" s="259" t="n"/>
      <c r="BI73" s="259" t="n"/>
      <c r="BJ73" s="259" t="n"/>
      <c r="BK73" s="259" t="n"/>
      <c r="BL73" s="259" t="n"/>
      <c r="BM73" s="259" t="n"/>
      <c r="BN73" s="259" t="n"/>
      <c r="BO73" s="259" t="n"/>
      <c r="BP73" s="259" t="n"/>
      <c r="BQ73" s="259" t="n"/>
      <c r="BR73" s="259" t="n"/>
      <c r="BS73" s="259" t="n"/>
      <c r="BT73" s="259" t="n"/>
      <c r="BU73" s="259" t="n"/>
      <c r="BV73" s="259" t="n"/>
      <c r="BW73" s="259" t="n"/>
      <c r="BX73" s="259" t="n"/>
      <c r="BY73" s="259" t="n"/>
      <c r="BZ73" s="259" t="n"/>
      <c r="CA73" s="259" t="n"/>
      <c r="CB73" s="259" t="n"/>
      <c r="CC73" s="259" t="n"/>
      <c r="CD73" s="259" t="n"/>
      <c r="CE73" s="259" t="n"/>
      <c r="CF73" s="259" t="n"/>
      <c r="CG73" s="259" t="n"/>
      <c r="CH73" s="259" t="n"/>
      <c r="CI73" s="259" t="n"/>
      <c r="CJ73" s="259" t="n"/>
      <c r="CK73" s="259" t="n"/>
      <c r="CL73" s="259" t="n"/>
      <c r="CM73" s="259" t="n"/>
      <c r="CN73" s="259" t="n"/>
      <c r="CO73" s="259" t="n"/>
      <c r="CP73" s="259" t="n"/>
      <c r="CQ73" s="259" t="n"/>
      <c r="CR73" s="259" t="n"/>
      <c r="CS73" s="259" t="n"/>
      <c r="CT73" s="259" t="n"/>
      <c r="CU73" s="259" t="n"/>
      <c r="CV73" s="259" t="n"/>
      <c r="CW73" s="259" t="n"/>
      <c r="CX73" s="259" t="n"/>
      <c r="CY73" s="259" t="n"/>
      <c r="CZ73" s="259" t="n"/>
      <c r="DA73" s="259" t="n"/>
      <c r="DB73" s="259" t="n"/>
      <c r="DC73" s="259" t="n"/>
      <c r="DD73" s="259" t="n"/>
      <c r="DE73" s="259" t="n"/>
      <c r="DF73" s="259" t="n"/>
      <c r="DG73" s="259" t="n"/>
      <c r="DH73" s="259" t="n"/>
      <c r="DI73" s="259" t="n"/>
      <c r="DJ73" s="259" t="n"/>
      <c r="DK73" s="259" t="n"/>
      <c r="DL73" s="259" t="n"/>
      <c r="DM73" s="259" t="n"/>
      <c r="DN73" s="259" t="n"/>
      <c r="DO73" s="259" t="n"/>
      <c r="DP73" s="259" t="n"/>
      <c r="DQ73" s="259" t="n"/>
      <c r="DR73" s="259" t="n"/>
      <c r="DS73" s="259" t="n"/>
      <c r="DT73" s="259" t="n"/>
      <c r="DU73" s="259" t="n"/>
      <c r="DV73" s="259" t="n"/>
      <c r="DW73" s="259" t="n"/>
      <c r="DX73" s="259" t="n"/>
      <c r="DY73" s="259" t="n"/>
      <c r="DZ73" s="259" t="n"/>
      <c r="EA73" s="259" t="n"/>
      <c r="EB73" s="259" t="n"/>
      <c r="EC73" s="259" t="n"/>
      <c r="ED73" s="259" t="n"/>
      <c r="EE73" s="259" t="n"/>
      <c r="EF73" s="259" t="n"/>
      <c r="EG73" s="259" t="n"/>
      <c r="EH73" s="259" t="n"/>
      <c r="EI73" s="259" t="n"/>
      <c r="EJ73" s="259" t="n"/>
      <c r="EK73" s="259" t="n"/>
      <c r="EL73" s="259" t="n"/>
      <c r="EM73" s="259" t="n"/>
      <c r="EN73" s="259" t="n"/>
      <c r="EO73" s="259" t="n"/>
      <c r="EP73" s="259" t="n"/>
      <c r="EQ73" s="259" t="n"/>
      <c r="ER73" s="259" t="n"/>
      <c r="ES73" s="259" t="n"/>
      <c r="ET73" s="259" t="n"/>
      <c r="EU73" s="259" t="n"/>
      <c r="EV73" s="259" t="n"/>
      <c r="EW73" s="259" t="n"/>
      <c r="EX73" s="259" t="n"/>
      <c r="EY73" s="259" t="n"/>
      <c r="EZ73" s="259" t="n"/>
      <c r="FA73" s="259" t="n"/>
      <c r="FB73" s="259" t="n"/>
      <c r="FC73" s="259" t="n"/>
      <c r="FD73" s="259" t="n"/>
      <c r="FE73" s="259" t="n"/>
      <c r="FF73" s="259" t="n"/>
      <c r="FG73" s="259" t="n"/>
      <c r="FH73" s="259" t="n"/>
      <c r="FI73" s="259" t="n"/>
      <c r="FJ73" s="259" t="n"/>
      <c r="FK73" s="259" t="n"/>
      <c r="FL73" s="259" t="n"/>
      <c r="FM73" s="259" t="n"/>
      <c r="FN73" s="259" t="n"/>
      <c r="FO73" s="259" t="n"/>
      <c r="FP73" s="259" t="n"/>
      <c r="FQ73" s="259" t="n"/>
      <c r="FR73" s="259" t="n"/>
      <c r="FS73" s="259" t="n"/>
      <c r="FT73" s="259" t="n"/>
      <c r="FU73" s="259" t="n"/>
      <c r="FV73" s="259" t="n"/>
      <c r="FW73" s="259" t="n"/>
      <c r="FX73" s="259" t="n"/>
      <c r="FY73" s="259" t="n"/>
      <c r="FZ73" s="259" t="n"/>
      <c r="GA73" s="259" t="n"/>
      <c r="GB73" s="259" t="n"/>
      <c r="GC73" s="259" t="n"/>
      <c r="GD73" s="259" t="n"/>
      <c r="GE73" s="259" t="n"/>
      <c r="GF73" s="259" t="n"/>
      <c r="GG73" s="259" t="n"/>
      <c r="GH73" s="259" t="n"/>
      <c r="GI73" s="259" t="n"/>
      <c r="GJ73" s="259" t="n"/>
      <c r="GK73" s="259" t="n"/>
      <c r="GL73" s="259" t="n"/>
      <c r="GM73" s="259" t="n"/>
      <c r="GN73" s="259" t="n"/>
      <c r="GO73" s="259" t="n"/>
      <c r="GP73" s="259" t="n"/>
      <c r="GQ73" s="259" t="n"/>
      <c r="GR73" s="259" t="n"/>
      <c r="GS73" s="259" t="n"/>
      <c r="GT73" s="259" t="n"/>
      <c r="GU73" s="259" t="n"/>
      <c r="GV73" s="259" t="n"/>
      <c r="GW73" s="259" t="n"/>
      <c r="GX73" s="259" t="n"/>
      <c r="GY73" s="259" t="n"/>
      <c r="GZ73" s="261">
        <f>SUM(F73:GY73)</f>
        <v/>
      </c>
      <c r="HA73" s="262">
        <f>E73-GZ73</f>
        <v/>
      </c>
    </row>
    <row r="74" ht="18" customHeight="1">
      <c r="A74" s="137" t="n">
        <v>74</v>
      </c>
      <c r="B74" s="256" t="n"/>
      <c r="C74" s="139" t="n"/>
      <c r="D74" s="240" t="n"/>
      <c r="E74" s="257" t="n"/>
      <c r="F74" s="274" t="n"/>
      <c r="G74" s="274" t="n"/>
      <c r="H74" s="274" t="n"/>
      <c r="I74" s="274" t="n"/>
      <c r="J74" s="274" t="n"/>
      <c r="K74" s="259" t="n"/>
      <c r="L74" s="259" t="n"/>
      <c r="M74" s="274" t="n"/>
      <c r="N74" s="274" t="n"/>
      <c r="O74" s="259" t="n"/>
      <c r="P74" s="259" t="n"/>
      <c r="Q74" s="259" t="n"/>
      <c r="R74" s="259" t="n"/>
      <c r="S74" s="259" t="n"/>
      <c r="T74" s="259" t="n"/>
      <c r="U74" s="259" t="n"/>
      <c r="V74" s="259" t="n"/>
      <c r="W74" s="259" t="n"/>
      <c r="X74" s="259" t="n"/>
      <c r="Y74" s="259" t="n"/>
      <c r="Z74" s="259" t="n"/>
      <c r="AA74" s="259" t="n"/>
      <c r="AB74" s="259" t="n"/>
      <c r="AC74" s="259" t="n"/>
      <c r="AD74" s="259" t="n"/>
      <c r="AE74" s="259" t="n"/>
      <c r="AF74" s="259" t="n"/>
      <c r="AG74" s="259" t="n"/>
      <c r="AH74" s="259" t="n"/>
      <c r="AI74" s="259" t="n"/>
      <c r="AJ74" s="259" t="n"/>
      <c r="AK74" s="259" t="n"/>
      <c r="AL74" s="259" t="n"/>
      <c r="AM74" s="259" t="n"/>
      <c r="AN74" s="259" t="n"/>
      <c r="AO74" s="259" t="n"/>
      <c r="AP74" s="259" t="n"/>
      <c r="AQ74" s="259" t="n"/>
      <c r="AR74" s="259" t="n"/>
      <c r="AS74" s="259" t="n"/>
      <c r="AT74" s="259" t="n"/>
      <c r="AU74" s="259" t="n"/>
      <c r="AV74" s="259" t="n"/>
      <c r="AW74" s="259" t="n"/>
      <c r="AX74" s="259" t="n"/>
      <c r="AY74" s="259" t="n"/>
      <c r="AZ74" s="259" t="n"/>
      <c r="BA74" s="259" t="n"/>
      <c r="BB74" s="259" t="n"/>
      <c r="BC74" s="259" t="n"/>
      <c r="BD74" s="259" t="n"/>
      <c r="BE74" s="259" t="n"/>
      <c r="BF74" s="259" t="n"/>
      <c r="BG74" s="259" t="n"/>
      <c r="BH74" s="259" t="n"/>
      <c r="BI74" s="259" t="n"/>
      <c r="BJ74" s="259" t="n"/>
      <c r="BK74" s="259" t="n"/>
      <c r="BL74" s="259" t="n"/>
      <c r="BM74" s="259" t="n"/>
      <c r="BN74" s="259" t="n"/>
      <c r="BO74" s="259" t="n"/>
      <c r="BP74" s="259" t="n"/>
      <c r="BQ74" s="259" t="n"/>
      <c r="BR74" s="259" t="n"/>
      <c r="BS74" s="259" t="n"/>
      <c r="BT74" s="259" t="n"/>
      <c r="BU74" s="259" t="n"/>
      <c r="BV74" s="259" t="n"/>
      <c r="BW74" s="259" t="n"/>
      <c r="BX74" s="259" t="n"/>
      <c r="BY74" s="259" t="n"/>
      <c r="BZ74" s="259" t="n"/>
      <c r="CA74" s="259" t="n"/>
      <c r="CB74" s="259" t="n"/>
      <c r="CC74" s="259" t="n"/>
      <c r="CD74" s="259" t="n"/>
      <c r="CE74" s="259" t="n"/>
      <c r="CF74" s="259" t="n"/>
      <c r="CG74" s="259" t="n"/>
      <c r="CH74" s="259" t="n"/>
      <c r="CI74" s="259" t="n"/>
      <c r="CJ74" s="259" t="n"/>
      <c r="CK74" s="259" t="n"/>
      <c r="CL74" s="259" t="n"/>
      <c r="CM74" s="259" t="n"/>
      <c r="CN74" s="259" t="n"/>
      <c r="CO74" s="259" t="n"/>
      <c r="CP74" s="259" t="n"/>
      <c r="CQ74" s="259" t="n"/>
      <c r="CR74" s="259" t="n"/>
      <c r="CS74" s="259" t="n"/>
      <c r="CT74" s="259" t="n"/>
      <c r="CU74" s="259" t="n"/>
      <c r="CV74" s="259" t="n"/>
      <c r="CW74" s="259" t="n"/>
      <c r="CX74" s="259" t="n"/>
      <c r="CY74" s="259" t="n"/>
      <c r="CZ74" s="259" t="n"/>
      <c r="DA74" s="259" t="n"/>
      <c r="DB74" s="259" t="n"/>
      <c r="DC74" s="259" t="n"/>
      <c r="DD74" s="259" t="n"/>
      <c r="DE74" s="259" t="n"/>
      <c r="DF74" s="259" t="n"/>
      <c r="DG74" s="259" t="n"/>
      <c r="DH74" s="259" t="n"/>
      <c r="DI74" s="259" t="n"/>
      <c r="DJ74" s="259" t="n"/>
      <c r="DK74" s="259" t="n"/>
      <c r="DL74" s="259" t="n"/>
      <c r="DM74" s="259" t="n"/>
      <c r="DN74" s="259" t="n"/>
      <c r="DO74" s="259" t="n"/>
      <c r="DP74" s="259" t="n"/>
      <c r="DQ74" s="259" t="n"/>
      <c r="DR74" s="259" t="n"/>
      <c r="DS74" s="259" t="n"/>
      <c r="DT74" s="259" t="n"/>
      <c r="DU74" s="259" t="n"/>
      <c r="DV74" s="259" t="n"/>
      <c r="DW74" s="259" t="n"/>
      <c r="DX74" s="259" t="n"/>
      <c r="DY74" s="259" t="n"/>
      <c r="DZ74" s="259" t="n"/>
      <c r="EA74" s="259" t="n"/>
      <c r="EB74" s="259" t="n"/>
      <c r="EC74" s="259" t="n"/>
      <c r="ED74" s="259" t="n"/>
      <c r="EE74" s="259" t="n"/>
      <c r="EF74" s="259" t="n"/>
      <c r="EG74" s="259" t="n"/>
      <c r="EH74" s="259" t="n"/>
      <c r="EI74" s="259" t="n"/>
      <c r="EJ74" s="259" t="n"/>
      <c r="EK74" s="259" t="n"/>
      <c r="EL74" s="259" t="n"/>
      <c r="EM74" s="259" t="n"/>
      <c r="EN74" s="259" t="n"/>
      <c r="EO74" s="259" t="n"/>
      <c r="EP74" s="259" t="n"/>
      <c r="EQ74" s="259" t="n"/>
      <c r="ER74" s="259" t="n"/>
      <c r="ES74" s="259" t="n"/>
      <c r="ET74" s="259" t="n"/>
      <c r="EU74" s="259" t="n"/>
      <c r="EV74" s="259" t="n"/>
      <c r="EW74" s="259" t="n"/>
      <c r="EX74" s="259" t="n"/>
      <c r="EY74" s="259" t="n"/>
      <c r="EZ74" s="259" t="n"/>
      <c r="FA74" s="259" t="n"/>
      <c r="FB74" s="259" t="n"/>
      <c r="FC74" s="259" t="n"/>
      <c r="FD74" s="259" t="n"/>
      <c r="FE74" s="259" t="n"/>
      <c r="FF74" s="259" t="n"/>
      <c r="FG74" s="259" t="n"/>
      <c r="FH74" s="259" t="n"/>
      <c r="FI74" s="259" t="n"/>
      <c r="FJ74" s="259" t="n"/>
      <c r="FK74" s="259" t="n"/>
      <c r="FL74" s="259" t="n"/>
      <c r="FM74" s="259" t="n"/>
      <c r="FN74" s="259" t="n"/>
      <c r="FO74" s="259" t="n"/>
      <c r="FP74" s="259" t="n"/>
      <c r="FQ74" s="259" t="n"/>
      <c r="FR74" s="259" t="n"/>
      <c r="FS74" s="259" t="n"/>
      <c r="FT74" s="259" t="n"/>
      <c r="FU74" s="259" t="n"/>
      <c r="FV74" s="259" t="n"/>
      <c r="FW74" s="259" t="n"/>
      <c r="FX74" s="259" t="n"/>
      <c r="FY74" s="259" t="n"/>
      <c r="FZ74" s="259" t="n"/>
      <c r="GA74" s="259" t="n"/>
      <c r="GB74" s="259" t="n"/>
      <c r="GC74" s="259" t="n"/>
      <c r="GD74" s="259" t="n"/>
      <c r="GE74" s="259" t="n"/>
      <c r="GF74" s="259" t="n"/>
      <c r="GG74" s="259" t="n"/>
      <c r="GH74" s="259" t="n"/>
      <c r="GI74" s="259" t="n"/>
      <c r="GJ74" s="259" t="n"/>
      <c r="GK74" s="259" t="n"/>
      <c r="GL74" s="259" t="n"/>
      <c r="GM74" s="259" t="n"/>
      <c r="GN74" s="259" t="n"/>
      <c r="GO74" s="259" t="n"/>
      <c r="GP74" s="259" t="n"/>
      <c r="GQ74" s="259" t="n"/>
      <c r="GR74" s="259" t="n"/>
      <c r="GS74" s="259" t="n"/>
      <c r="GT74" s="259" t="n"/>
      <c r="GU74" s="259" t="n"/>
      <c r="GV74" s="259" t="n"/>
      <c r="GW74" s="259" t="n"/>
      <c r="GX74" s="259" t="n"/>
      <c r="GY74" s="259" t="n"/>
      <c r="GZ74" s="261">
        <f>SUM(F74:GY74)</f>
        <v/>
      </c>
      <c r="HA74" s="262">
        <f>E74-GZ74</f>
        <v/>
      </c>
    </row>
    <row r="75" ht="18" customHeight="1">
      <c r="A75" s="137" t="n">
        <v>75</v>
      </c>
      <c r="B75" s="256" t="n"/>
      <c r="C75" s="139" t="n"/>
      <c r="D75" s="240" t="n"/>
      <c r="E75" s="257" t="n"/>
      <c r="F75" s="274" t="n"/>
      <c r="G75" s="274" t="n"/>
      <c r="H75" s="274" t="n"/>
      <c r="I75" s="274" t="n"/>
      <c r="J75" s="274" t="n"/>
      <c r="K75" s="259" t="n"/>
      <c r="L75" s="259" t="n"/>
      <c r="M75" s="274" t="n"/>
      <c r="N75" s="274" t="n"/>
      <c r="O75" s="259" t="n"/>
      <c r="P75" s="259" t="n"/>
      <c r="Q75" s="259" t="n"/>
      <c r="R75" s="259" t="n"/>
      <c r="S75" s="259" t="n"/>
      <c r="T75" s="259" t="n"/>
      <c r="U75" s="259" t="n"/>
      <c r="V75" s="259" t="n"/>
      <c r="W75" s="259" t="n"/>
      <c r="X75" s="259" t="n"/>
      <c r="Y75" s="259" t="n"/>
      <c r="Z75" s="259" t="n"/>
      <c r="AA75" s="259" t="n"/>
      <c r="AB75" s="259" t="n"/>
      <c r="AC75" s="259" t="n"/>
      <c r="AD75" s="259" t="n"/>
      <c r="AE75" s="259" t="n"/>
      <c r="AF75" s="259" t="n"/>
      <c r="AG75" s="259" t="n"/>
      <c r="AH75" s="259" t="n"/>
      <c r="AI75" s="259" t="n"/>
      <c r="AJ75" s="259" t="n"/>
      <c r="AK75" s="259" t="n"/>
      <c r="AL75" s="259" t="n"/>
      <c r="AM75" s="259" t="n"/>
      <c r="AN75" s="259" t="n"/>
      <c r="AO75" s="259" t="n"/>
      <c r="AP75" s="259" t="n"/>
      <c r="AQ75" s="259" t="n"/>
      <c r="AR75" s="259" t="n"/>
      <c r="AS75" s="259" t="n"/>
      <c r="AT75" s="259" t="n"/>
      <c r="AU75" s="259" t="n"/>
      <c r="AV75" s="259" t="n"/>
      <c r="AW75" s="259" t="n"/>
      <c r="AX75" s="259" t="n"/>
      <c r="AY75" s="259" t="n"/>
      <c r="AZ75" s="259" t="n"/>
      <c r="BA75" s="259" t="n"/>
      <c r="BB75" s="259" t="n"/>
      <c r="BC75" s="259" t="n"/>
      <c r="BD75" s="259" t="n"/>
      <c r="BE75" s="259" t="n"/>
      <c r="BF75" s="259" t="n"/>
      <c r="BG75" s="259" t="n"/>
      <c r="BH75" s="259" t="n"/>
      <c r="BI75" s="259" t="n"/>
      <c r="BJ75" s="259" t="n"/>
      <c r="BK75" s="259" t="n"/>
      <c r="BL75" s="259" t="n"/>
      <c r="BM75" s="259" t="n"/>
      <c r="BN75" s="259" t="n"/>
      <c r="BO75" s="259" t="n"/>
      <c r="BP75" s="259" t="n"/>
      <c r="BQ75" s="259" t="n"/>
      <c r="BR75" s="259" t="n"/>
      <c r="BS75" s="259" t="n"/>
      <c r="BT75" s="259" t="n"/>
      <c r="BU75" s="259" t="n"/>
      <c r="BV75" s="259" t="n"/>
      <c r="BW75" s="259" t="n"/>
      <c r="BX75" s="259" t="n"/>
      <c r="BY75" s="259" t="n"/>
      <c r="BZ75" s="259" t="n"/>
      <c r="CA75" s="259" t="n"/>
      <c r="CB75" s="259" t="n"/>
      <c r="CC75" s="259" t="n"/>
      <c r="CD75" s="259" t="n"/>
      <c r="CE75" s="259" t="n"/>
      <c r="CF75" s="259" t="n"/>
      <c r="CG75" s="259" t="n"/>
      <c r="CH75" s="259" t="n"/>
      <c r="CI75" s="259" t="n"/>
      <c r="CJ75" s="259" t="n"/>
      <c r="CK75" s="259" t="n"/>
      <c r="CL75" s="259" t="n"/>
      <c r="CM75" s="259" t="n"/>
      <c r="CN75" s="259" t="n"/>
      <c r="CO75" s="259" t="n"/>
      <c r="CP75" s="259" t="n"/>
      <c r="CQ75" s="259" t="n"/>
      <c r="CR75" s="259" t="n"/>
      <c r="CS75" s="259" t="n"/>
      <c r="CT75" s="259" t="n"/>
      <c r="CU75" s="259" t="n"/>
      <c r="CV75" s="259" t="n"/>
      <c r="CW75" s="259" t="n"/>
      <c r="CX75" s="259" t="n"/>
      <c r="CY75" s="259" t="n"/>
      <c r="CZ75" s="259" t="n"/>
      <c r="DA75" s="259" t="n"/>
      <c r="DB75" s="259" t="n"/>
      <c r="DC75" s="259" t="n"/>
      <c r="DD75" s="259" t="n"/>
      <c r="DE75" s="259" t="n"/>
      <c r="DF75" s="259" t="n"/>
      <c r="DG75" s="259" t="n"/>
      <c r="DH75" s="259" t="n"/>
      <c r="DI75" s="259" t="n"/>
      <c r="DJ75" s="259" t="n"/>
      <c r="DK75" s="259" t="n"/>
      <c r="DL75" s="259" t="n"/>
      <c r="DM75" s="259" t="n"/>
      <c r="DN75" s="259" t="n"/>
      <c r="DO75" s="259" t="n"/>
      <c r="DP75" s="259" t="n"/>
      <c r="DQ75" s="259" t="n"/>
      <c r="DR75" s="259" t="n"/>
      <c r="DS75" s="259" t="n"/>
      <c r="DT75" s="259" t="n"/>
      <c r="DU75" s="259" t="n"/>
      <c r="DV75" s="259" t="n"/>
      <c r="DW75" s="259" t="n"/>
      <c r="DX75" s="259" t="n"/>
      <c r="DY75" s="259" t="n"/>
      <c r="DZ75" s="259" t="n"/>
      <c r="EA75" s="259" t="n"/>
      <c r="EB75" s="259" t="n"/>
      <c r="EC75" s="259" t="n"/>
      <c r="ED75" s="259" t="n"/>
      <c r="EE75" s="259" t="n"/>
      <c r="EF75" s="259" t="n"/>
      <c r="EG75" s="259" t="n"/>
      <c r="EH75" s="259" t="n"/>
      <c r="EI75" s="259" t="n"/>
      <c r="EJ75" s="259" t="n"/>
      <c r="EK75" s="259" t="n"/>
      <c r="EL75" s="259" t="n"/>
      <c r="EM75" s="259" t="n"/>
      <c r="EN75" s="259" t="n"/>
      <c r="EO75" s="259" t="n"/>
      <c r="EP75" s="259" t="n"/>
      <c r="EQ75" s="259" t="n"/>
      <c r="ER75" s="259" t="n"/>
      <c r="ES75" s="259" t="n"/>
      <c r="ET75" s="259" t="n"/>
      <c r="EU75" s="259" t="n"/>
      <c r="EV75" s="259" t="n"/>
      <c r="EW75" s="259" t="n"/>
      <c r="EX75" s="259" t="n"/>
      <c r="EY75" s="259" t="n"/>
      <c r="EZ75" s="259" t="n"/>
      <c r="FA75" s="259" t="n"/>
      <c r="FB75" s="259" t="n"/>
      <c r="FC75" s="259" t="n"/>
      <c r="FD75" s="259" t="n"/>
      <c r="FE75" s="259" t="n"/>
      <c r="FF75" s="259" t="n"/>
      <c r="FG75" s="259" t="n"/>
      <c r="FH75" s="259" t="n"/>
      <c r="FI75" s="259" t="n"/>
      <c r="FJ75" s="259" t="n"/>
      <c r="FK75" s="259" t="n"/>
      <c r="FL75" s="259" t="n"/>
      <c r="FM75" s="259" t="n"/>
      <c r="FN75" s="259" t="n"/>
      <c r="FO75" s="259" t="n"/>
      <c r="FP75" s="259" t="n"/>
      <c r="FQ75" s="259" t="n"/>
      <c r="FR75" s="259" t="n"/>
      <c r="FS75" s="259" t="n"/>
      <c r="FT75" s="259" t="n"/>
      <c r="FU75" s="259" t="n"/>
      <c r="FV75" s="259" t="n"/>
      <c r="FW75" s="259" t="n"/>
      <c r="FX75" s="259" t="n"/>
      <c r="FY75" s="259" t="n"/>
      <c r="FZ75" s="259" t="n"/>
      <c r="GA75" s="259" t="n"/>
      <c r="GB75" s="259" t="n"/>
      <c r="GC75" s="259" t="n"/>
      <c r="GD75" s="259" t="n"/>
      <c r="GE75" s="259" t="n"/>
      <c r="GF75" s="259" t="n"/>
      <c r="GG75" s="259" t="n"/>
      <c r="GH75" s="259" t="n"/>
      <c r="GI75" s="259" t="n"/>
      <c r="GJ75" s="259" t="n"/>
      <c r="GK75" s="259" t="n"/>
      <c r="GL75" s="259" t="n"/>
      <c r="GM75" s="259" t="n"/>
      <c r="GN75" s="259" t="n"/>
      <c r="GO75" s="259" t="n"/>
      <c r="GP75" s="259" t="n"/>
      <c r="GQ75" s="259" t="n"/>
      <c r="GR75" s="259" t="n"/>
      <c r="GS75" s="259" t="n"/>
      <c r="GT75" s="259" t="n"/>
      <c r="GU75" s="259" t="n"/>
      <c r="GV75" s="259" t="n"/>
      <c r="GW75" s="259" t="n"/>
      <c r="GX75" s="259" t="n"/>
      <c r="GY75" s="259" t="n"/>
      <c r="GZ75" s="261">
        <f>SUM(F75:GY75)</f>
        <v/>
      </c>
      <c r="HA75" s="262">
        <f>E75-GZ75</f>
        <v/>
      </c>
    </row>
    <row r="76" ht="18" customHeight="1">
      <c r="A76" s="137" t="n">
        <v>76</v>
      </c>
      <c r="B76" s="256" t="n"/>
      <c r="C76" s="139" t="n"/>
      <c r="D76" s="240" t="n"/>
      <c r="E76" s="257" t="n"/>
      <c r="F76" s="274" t="n"/>
      <c r="G76" s="274" t="n"/>
      <c r="H76" s="274" t="n"/>
      <c r="I76" s="274" t="n"/>
      <c r="J76" s="274" t="n"/>
      <c r="K76" s="259" t="n"/>
      <c r="L76" s="259" t="n"/>
      <c r="M76" s="274" t="n"/>
      <c r="N76" s="274" t="n"/>
      <c r="O76" s="259" t="n"/>
      <c r="P76" s="259" t="n"/>
      <c r="Q76" s="259" t="n"/>
      <c r="R76" s="259" t="n"/>
      <c r="S76" s="259" t="n"/>
      <c r="T76" s="259" t="n"/>
      <c r="U76" s="259" t="n"/>
      <c r="V76" s="259" t="n"/>
      <c r="W76" s="259" t="n"/>
      <c r="X76" s="259" t="n"/>
      <c r="Y76" s="259" t="n"/>
      <c r="Z76" s="259" t="n"/>
      <c r="AA76" s="259" t="n"/>
      <c r="AB76" s="259" t="n"/>
      <c r="AC76" s="259" t="n"/>
      <c r="AD76" s="259" t="n"/>
      <c r="AE76" s="259" t="n"/>
      <c r="AF76" s="259" t="n"/>
      <c r="AG76" s="259" t="n"/>
      <c r="AH76" s="259" t="n"/>
      <c r="AI76" s="259" t="n"/>
      <c r="AJ76" s="259" t="n"/>
      <c r="AK76" s="259" t="n"/>
      <c r="AL76" s="259" t="n"/>
      <c r="AM76" s="259" t="n"/>
      <c r="AN76" s="259" t="n"/>
      <c r="AO76" s="259" t="n"/>
      <c r="AP76" s="259" t="n"/>
      <c r="AQ76" s="259" t="n"/>
      <c r="AR76" s="259" t="n"/>
      <c r="AS76" s="259" t="n"/>
      <c r="AT76" s="259" t="n"/>
      <c r="AU76" s="259" t="n"/>
      <c r="AV76" s="259" t="n"/>
      <c r="AW76" s="259" t="n"/>
      <c r="AX76" s="259" t="n"/>
      <c r="AY76" s="259" t="n"/>
      <c r="AZ76" s="259" t="n"/>
      <c r="BA76" s="259" t="n"/>
      <c r="BB76" s="259" t="n"/>
      <c r="BC76" s="259" t="n"/>
      <c r="BD76" s="259" t="n"/>
      <c r="BE76" s="259" t="n"/>
      <c r="BF76" s="259" t="n"/>
      <c r="BG76" s="259" t="n"/>
      <c r="BH76" s="259" t="n"/>
      <c r="BI76" s="259" t="n"/>
      <c r="BJ76" s="259" t="n"/>
      <c r="BK76" s="259" t="n"/>
      <c r="BL76" s="259" t="n"/>
      <c r="BM76" s="259" t="n"/>
      <c r="BN76" s="259" t="n"/>
      <c r="BO76" s="259" t="n"/>
      <c r="BP76" s="259" t="n"/>
      <c r="BQ76" s="259" t="n"/>
      <c r="BR76" s="259" t="n"/>
      <c r="BS76" s="259" t="n"/>
      <c r="BT76" s="259" t="n"/>
      <c r="BU76" s="259" t="n"/>
      <c r="BV76" s="259" t="n"/>
      <c r="BW76" s="259" t="n"/>
      <c r="BX76" s="259" t="n"/>
      <c r="BY76" s="259" t="n"/>
      <c r="BZ76" s="259" t="n"/>
      <c r="CA76" s="259" t="n"/>
      <c r="CB76" s="259" t="n"/>
      <c r="CC76" s="259" t="n"/>
      <c r="CD76" s="259" t="n"/>
      <c r="CE76" s="259" t="n"/>
      <c r="CF76" s="259" t="n"/>
      <c r="CG76" s="259" t="n"/>
      <c r="CH76" s="259" t="n"/>
      <c r="CI76" s="259" t="n"/>
      <c r="CJ76" s="259" t="n"/>
      <c r="CK76" s="259" t="n"/>
      <c r="CL76" s="259" t="n"/>
      <c r="CM76" s="259" t="n"/>
      <c r="CN76" s="259" t="n"/>
      <c r="CO76" s="259" t="n"/>
      <c r="CP76" s="259" t="n"/>
      <c r="CQ76" s="259" t="n"/>
      <c r="CR76" s="259" t="n"/>
      <c r="CS76" s="259" t="n"/>
      <c r="CT76" s="259" t="n"/>
      <c r="CU76" s="259" t="n"/>
      <c r="CV76" s="259" t="n"/>
      <c r="CW76" s="259" t="n"/>
      <c r="CX76" s="259" t="n"/>
      <c r="CY76" s="259" t="n"/>
      <c r="CZ76" s="259" t="n"/>
      <c r="DA76" s="259" t="n"/>
      <c r="DB76" s="259" t="n"/>
      <c r="DC76" s="259" t="n"/>
      <c r="DD76" s="259" t="n"/>
      <c r="DE76" s="259" t="n"/>
      <c r="DF76" s="259" t="n"/>
      <c r="DG76" s="259" t="n"/>
      <c r="DH76" s="259" t="n"/>
      <c r="DI76" s="259" t="n"/>
      <c r="DJ76" s="259" t="n"/>
      <c r="DK76" s="259" t="n"/>
      <c r="DL76" s="259" t="n"/>
      <c r="DM76" s="259" t="n"/>
      <c r="DN76" s="259" t="n"/>
      <c r="DO76" s="259" t="n"/>
      <c r="DP76" s="259" t="n"/>
      <c r="DQ76" s="259" t="n"/>
      <c r="DR76" s="259" t="n"/>
      <c r="DS76" s="259" t="n"/>
      <c r="DT76" s="259" t="n"/>
      <c r="DU76" s="259" t="n"/>
      <c r="DV76" s="259" t="n"/>
      <c r="DW76" s="259" t="n"/>
      <c r="DX76" s="259" t="n"/>
      <c r="DY76" s="259" t="n"/>
      <c r="DZ76" s="259" t="n"/>
      <c r="EA76" s="259" t="n"/>
      <c r="EB76" s="259" t="n"/>
      <c r="EC76" s="259" t="n"/>
      <c r="ED76" s="259" t="n"/>
      <c r="EE76" s="259" t="n"/>
      <c r="EF76" s="259" t="n"/>
      <c r="EG76" s="259" t="n"/>
      <c r="EH76" s="259" t="n"/>
      <c r="EI76" s="259" t="n"/>
      <c r="EJ76" s="259" t="n"/>
      <c r="EK76" s="259" t="n"/>
      <c r="EL76" s="259" t="n"/>
      <c r="EM76" s="259" t="n"/>
      <c r="EN76" s="259" t="n"/>
      <c r="EO76" s="259" t="n"/>
      <c r="EP76" s="259" t="n"/>
      <c r="EQ76" s="259" t="n"/>
      <c r="ER76" s="259" t="n"/>
      <c r="ES76" s="259" t="n"/>
      <c r="ET76" s="259" t="n"/>
      <c r="EU76" s="259" t="n"/>
      <c r="EV76" s="259" t="n"/>
      <c r="EW76" s="259" t="n"/>
      <c r="EX76" s="259" t="n"/>
      <c r="EY76" s="259" t="n"/>
      <c r="EZ76" s="259" t="n"/>
      <c r="FA76" s="259" t="n"/>
      <c r="FB76" s="259" t="n"/>
      <c r="FC76" s="259" t="n"/>
      <c r="FD76" s="259" t="n"/>
      <c r="FE76" s="259" t="n"/>
      <c r="FF76" s="259" t="n"/>
      <c r="FG76" s="259" t="n"/>
      <c r="FH76" s="259" t="n"/>
      <c r="FI76" s="259" t="n"/>
      <c r="FJ76" s="259" t="n"/>
      <c r="FK76" s="259" t="n"/>
      <c r="FL76" s="259" t="n"/>
      <c r="FM76" s="259" t="n"/>
      <c r="FN76" s="259" t="n"/>
      <c r="FO76" s="259" t="n"/>
      <c r="FP76" s="259" t="n"/>
      <c r="FQ76" s="259" t="n"/>
      <c r="FR76" s="259" t="n"/>
      <c r="FS76" s="259" t="n"/>
      <c r="FT76" s="259" t="n"/>
      <c r="FU76" s="259" t="n"/>
      <c r="FV76" s="259" t="n"/>
      <c r="FW76" s="259" t="n"/>
      <c r="FX76" s="259" t="n"/>
      <c r="FY76" s="259" t="n"/>
      <c r="FZ76" s="259" t="n"/>
      <c r="GA76" s="259" t="n"/>
      <c r="GB76" s="259" t="n"/>
      <c r="GC76" s="259" t="n"/>
      <c r="GD76" s="259" t="n"/>
      <c r="GE76" s="259" t="n"/>
      <c r="GF76" s="259" t="n"/>
      <c r="GG76" s="259" t="n"/>
      <c r="GH76" s="259" t="n"/>
      <c r="GI76" s="259" t="n"/>
      <c r="GJ76" s="259" t="n"/>
      <c r="GK76" s="259" t="n"/>
      <c r="GL76" s="259" t="n"/>
      <c r="GM76" s="259" t="n"/>
      <c r="GN76" s="259" t="n"/>
      <c r="GO76" s="259" t="n"/>
      <c r="GP76" s="259" t="n"/>
      <c r="GQ76" s="259" t="n"/>
      <c r="GR76" s="259" t="n"/>
      <c r="GS76" s="259" t="n"/>
      <c r="GT76" s="259" t="n"/>
      <c r="GU76" s="259" t="n"/>
      <c r="GV76" s="259" t="n"/>
      <c r="GW76" s="259" t="n"/>
      <c r="GX76" s="259" t="n"/>
      <c r="GY76" s="259" t="n"/>
      <c r="GZ76" s="261">
        <f>SUM(F76:GY76)</f>
        <v/>
      </c>
      <c r="HA76" s="262">
        <f>E76-GZ76</f>
        <v/>
      </c>
    </row>
    <row r="77" ht="18" customHeight="1">
      <c r="A77" s="137" t="n">
        <v>77</v>
      </c>
      <c r="B77" s="256" t="n"/>
      <c r="C77" s="100" t="n"/>
      <c r="D77" s="157" t="n"/>
      <c r="E77" s="257" t="n"/>
      <c r="F77" s="274" t="n"/>
      <c r="G77" s="274" t="n"/>
      <c r="H77" s="274" t="n"/>
      <c r="I77" s="274" t="n"/>
      <c r="J77" s="274" t="n"/>
      <c r="K77" s="259" t="n"/>
      <c r="L77" s="259" t="n"/>
      <c r="M77" s="274" t="n"/>
      <c r="N77" s="274" t="n"/>
      <c r="O77" s="259" t="n"/>
      <c r="P77" s="259" t="n"/>
      <c r="Q77" s="259" t="n"/>
      <c r="R77" s="259" t="n"/>
      <c r="S77" s="259" t="n"/>
      <c r="T77" s="259" t="n"/>
      <c r="U77" s="259" t="n"/>
      <c r="V77" s="259" t="n"/>
      <c r="W77" s="259" t="n"/>
      <c r="X77" s="259" t="n"/>
      <c r="Y77" s="259" t="n"/>
      <c r="Z77" s="259" t="n"/>
      <c r="AA77" s="259" t="n"/>
      <c r="AB77" s="259" t="n"/>
      <c r="AC77" s="259" t="n"/>
      <c r="AD77" s="259" t="n"/>
      <c r="AE77" s="259" t="n"/>
      <c r="AF77" s="259" t="n"/>
      <c r="AG77" s="259" t="n"/>
      <c r="AH77" s="259" t="n"/>
      <c r="AI77" s="259" t="n"/>
      <c r="AJ77" s="259" t="n"/>
      <c r="AK77" s="259" t="n"/>
      <c r="AL77" s="259" t="n"/>
      <c r="AM77" s="259" t="n"/>
      <c r="AN77" s="259" t="n"/>
      <c r="AO77" s="259" t="n"/>
      <c r="AP77" s="259" t="n"/>
      <c r="AQ77" s="259" t="n"/>
      <c r="AR77" s="259" t="n"/>
      <c r="AS77" s="259" t="n"/>
      <c r="AT77" s="259" t="n"/>
      <c r="AU77" s="259" t="n"/>
      <c r="AV77" s="259" t="n"/>
      <c r="AW77" s="259" t="n"/>
      <c r="AX77" s="259" t="n"/>
      <c r="AY77" s="259" t="n"/>
      <c r="AZ77" s="259" t="n"/>
      <c r="BA77" s="259" t="n"/>
      <c r="BB77" s="259" t="n"/>
      <c r="BC77" s="259" t="n"/>
      <c r="BD77" s="259" t="n"/>
      <c r="BE77" s="259" t="n"/>
      <c r="BF77" s="259" t="n"/>
      <c r="BG77" s="259" t="n"/>
      <c r="BH77" s="259" t="n"/>
      <c r="BI77" s="259" t="n"/>
      <c r="BJ77" s="259" t="n"/>
      <c r="BK77" s="259" t="n"/>
      <c r="BL77" s="259" t="n"/>
      <c r="BM77" s="259" t="n"/>
      <c r="BN77" s="259" t="n"/>
      <c r="BO77" s="259" t="n"/>
      <c r="BP77" s="259" t="n"/>
      <c r="BQ77" s="259" t="n"/>
      <c r="BR77" s="259" t="n"/>
      <c r="BS77" s="259" t="n"/>
      <c r="BT77" s="259" t="n"/>
      <c r="BU77" s="259" t="n"/>
      <c r="BV77" s="259" t="n"/>
      <c r="BW77" s="259" t="n"/>
      <c r="BX77" s="259" t="n"/>
      <c r="BY77" s="259" t="n"/>
      <c r="BZ77" s="259" t="n"/>
      <c r="CA77" s="259" t="n"/>
      <c r="CB77" s="259" t="n"/>
      <c r="CC77" s="259" t="n"/>
      <c r="CD77" s="259" t="n"/>
      <c r="CE77" s="259" t="n"/>
      <c r="CF77" s="259" t="n"/>
      <c r="CG77" s="259" t="n"/>
      <c r="CH77" s="259" t="n"/>
      <c r="CI77" s="259" t="n"/>
      <c r="CJ77" s="259" t="n"/>
      <c r="CK77" s="259" t="n"/>
      <c r="CL77" s="259" t="n"/>
      <c r="CM77" s="259" t="n"/>
      <c r="CN77" s="259" t="n"/>
      <c r="CO77" s="259" t="n"/>
      <c r="CP77" s="259" t="n"/>
      <c r="CQ77" s="259" t="n"/>
      <c r="CR77" s="259" t="n"/>
      <c r="CS77" s="259" t="n"/>
      <c r="CT77" s="259" t="n"/>
      <c r="CU77" s="259" t="n"/>
      <c r="CV77" s="259" t="n"/>
      <c r="CW77" s="259" t="n"/>
      <c r="CX77" s="259" t="n"/>
      <c r="CY77" s="259" t="n"/>
      <c r="CZ77" s="259" t="n"/>
      <c r="DA77" s="259" t="n"/>
      <c r="DB77" s="259" t="n"/>
      <c r="DC77" s="259" t="n"/>
      <c r="DD77" s="259" t="n"/>
      <c r="DE77" s="259" t="n"/>
      <c r="DF77" s="259" t="n"/>
      <c r="DG77" s="259" t="n"/>
      <c r="DH77" s="259" t="n"/>
      <c r="DI77" s="259" t="n"/>
      <c r="DJ77" s="259" t="n"/>
      <c r="DK77" s="259" t="n"/>
      <c r="DL77" s="259" t="n"/>
      <c r="DM77" s="259" t="n"/>
      <c r="DN77" s="259" t="n"/>
      <c r="DO77" s="259" t="n"/>
      <c r="DP77" s="259" t="n"/>
      <c r="DQ77" s="259" t="n"/>
      <c r="DR77" s="259" t="n"/>
      <c r="DS77" s="259" t="n"/>
      <c r="DT77" s="259" t="n"/>
      <c r="DU77" s="259" t="n"/>
      <c r="DV77" s="259" t="n"/>
      <c r="DW77" s="259" t="n"/>
      <c r="DX77" s="259" t="n"/>
      <c r="DY77" s="259" t="n"/>
      <c r="DZ77" s="259" t="n"/>
      <c r="EA77" s="259" t="n"/>
      <c r="EB77" s="259" t="n"/>
      <c r="EC77" s="259" t="n"/>
      <c r="ED77" s="259" t="n"/>
      <c r="EE77" s="259" t="n"/>
      <c r="EF77" s="259" t="n"/>
      <c r="EG77" s="259" t="n"/>
      <c r="EH77" s="259" t="n"/>
      <c r="EI77" s="259" t="n"/>
      <c r="EJ77" s="259" t="n"/>
      <c r="EK77" s="259" t="n"/>
      <c r="EL77" s="259" t="n"/>
      <c r="EM77" s="259" t="n"/>
      <c r="EN77" s="259" t="n"/>
      <c r="EO77" s="259" t="n"/>
      <c r="EP77" s="259" t="n"/>
      <c r="EQ77" s="259" t="n"/>
      <c r="ER77" s="259" t="n"/>
      <c r="ES77" s="259" t="n"/>
      <c r="ET77" s="259" t="n"/>
      <c r="EU77" s="259" t="n"/>
      <c r="EV77" s="259" t="n"/>
      <c r="EW77" s="259" t="n"/>
      <c r="EX77" s="259" t="n"/>
      <c r="EY77" s="259" t="n"/>
      <c r="EZ77" s="259" t="n"/>
      <c r="FA77" s="259" t="n"/>
      <c r="FB77" s="259" t="n"/>
      <c r="FC77" s="259" t="n"/>
      <c r="FD77" s="259" t="n"/>
      <c r="FE77" s="259" t="n"/>
      <c r="FF77" s="259" t="n"/>
      <c r="FG77" s="259" t="n"/>
      <c r="FH77" s="259" t="n"/>
      <c r="FI77" s="259" t="n"/>
      <c r="FJ77" s="259" t="n"/>
      <c r="FK77" s="259" t="n"/>
      <c r="FL77" s="259" t="n"/>
      <c r="FM77" s="259" t="n"/>
      <c r="FN77" s="259" t="n"/>
      <c r="FO77" s="259" t="n"/>
      <c r="FP77" s="259" t="n"/>
      <c r="FQ77" s="259" t="n"/>
      <c r="FR77" s="259" t="n"/>
      <c r="FS77" s="259" t="n"/>
      <c r="FT77" s="259" t="n"/>
      <c r="FU77" s="259" t="n"/>
      <c r="FV77" s="259" t="n"/>
      <c r="FW77" s="259" t="n"/>
      <c r="FX77" s="259" t="n"/>
      <c r="FY77" s="259" t="n"/>
      <c r="FZ77" s="259" t="n"/>
      <c r="GA77" s="259" t="n"/>
      <c r="GB77" s="259" t="n"/>
      <c r="GC77" s="259" t="n"/>
      <c r="GD77" s="259" t="n"/>
      <c r="GE77" s="259" t="n"/>
      <c r="GF77" s="259" t="n"/>
      <c r="GG77" s="259" t="n"/>
      <c r="GH77" s="259" t="n"/>
      <c r="GI77" s="259" t="n"/>
      <c r="GJ77" s="259" t="n"/>
      <c r="GK77" s="259" t="n"/>
      <c r="GL77" s="259" t="n"/>
      <c r="GM77" s="259" t="n"/>
      <c r="GN77" s="259" t="n"/>
      <c r="GO77" s="259" t="n"/>
      <c r="GP77" s="259" t="n"/>
      <c r="GQ77" s="259" t="n"/>
      <c r="GR77" s="259" t="n"/>
      <c r="GS77" s="259" t="n"/>
      <c r="GT77" s="259" t="n"/>
      <c r="GU77" s="259" t="n"/>
      <c r="GV77" s="259" t="n"/>
      <c r="GW77" s="259" t="n"/>
      <c r="GX77" s="259" t="n"/>
      <c r="GY77" s="259" t="n"/>
      <c r="GZ77" s="261">
        <f>SUM(F77:GY77)</f>
        <v/>
      </c>
      <c r="HA77" s="262">
        <f>E77-GZ77</f>
        <v/>
      </c>
    </row>
    <row r="78" ht="18" customHeight="1">
      <c r="A78" s="137" t="n">
        <v>78</v>
      </c>
      <c r="B78" s="256" t="n"/>
      <c r="C78" s="139" t="n"/>
      <c r="D78" s="240" t="n"/>
      <c r="E78" s="257" t="n"/>
      <c r="F78" s="274" t="n"/>
      <c r="G78" s="274" t="n"/>
      <c r="H78" s="274" t="n"/>
      <c r="I78" s="274" t="n"/>
      <c r="J78" s="274" t="n"/>
      <c r="K78" s="259" t="n"/>
      <c r="L78" s="259" t="n"/>
      <c r="M78" s="274" t="n"/>
      <c r="N78" s="274" t="n"/>
      <c r="O78" s="259" t="n"/>
      <c r="P78" s="259" t="n"/>
      <c r="Q78" s="259" t="n"/>
      <c r="R78" s="259" t="n"/>
      <c r="S78" s="259" t="n"/>
      <c r="T78" s="259" t="n"/>
      <c r="U78" s="259" t="n"/>
      <c r="V78" s="259" t="n"/>
      <c r="W78" s="259" t="n"/>
      <c r="X78" s="259" t="n"/>
      <c r="Y78" s="259" t="n"/>
      <c r="Z78" s="259" t="n"/>
      <c r="AA78" s="259" t="n"/>
      <c r="AB78" s="259" t="n"/>
      <c r="AC78" s="259" t="n"/>
      <c r="AD78" s="259" t="n"/>
      <c r="AE78" s="259" t="n"/>
      <c r="AF78" s="259" t="n"/>
      <c r="AG78" s="259" t="n"/>
      <c r="AH78" s="259" t="n"/>
      <c r="AI78" s="259" t="n"/>
      <c r="AJ78" s="259" t="n"/>
      <c r="AK78" s="259" t="n"/>
      <c r="AL78" s="259" t="n"/>
      <c r="AM78" s="259" t="n"/>
      <c r="AN78" s="259" t="n"/>
      <c r="AO78" s="259" t="n"/>
      <c r="AP78" s="259" t="n"/>
      <c r="AQ78" s="259" t="n"/>
      <c r="AR78" s="259" t="n"/>
      <c r="AS78" s="259" t="n"/>
      <c r="AT78" s="259" t="n"/>
      <c r="AU78" s="259" t="n"/>
      <c r="AV78" s="259" t="n"/>
      <c r="AW78" s="259" t="n"/>
      <c r="AX78" s="259" t="n"/>
      <c r="AY78" s="259" t="n"/>
      <c r="AZ78" s="259" t="n"/>
      <c r="BA78" s="259" t="n"/>
      <c r="BB78" s="259" t="n"/>
      <c r="BC78" s="259" t="n"/>
      <c r="BD78" s="259" t="n"/>
      <c r="BE78" s="259" t="n"/>
      <c r="BF78" s="259" t="n"/>
      <c r="BG78" s="259" t="n"/>
      <c r="BH78" s="259" t="n"/>
      <c r="BI78" s="259" t="n"/>
      <c r="BJ78" s="259" t="n"/>
      <c r="BK78" s="259" t="n"/>
      <c r="BL78" s="259" t="n"/>
      <c r="BM78" s="259" t="n"/>
      <c r="BN78" s="259" t="n"/>
      <c r="BO78" s="259" t="n"/>
      <c r="BP78" s="259" t="n"/>
      <c r="BQ78" s="259" t="n"/>
      <c r="BR78" s="259" t="n"/>
      <c r="BS78" s="259" t="n"/>
      <c r="BT78" s="259" t="n"/>
      <c r="BU78" s="259" t="n"/>
      <c r="BV78" s="259" t="n"/>
      <c r="BW78" s="259" t="n"/>
      <c r="BX78" s="259" t="n"/>
      <c r="BY78" s="259" t="n"/>
      <c r="BZ78" s="259" t="n"/>
      <c r="CA78" s="259" t="n"/>
      <c r="CB78" s="259" t="n"/>
      <c r="CC78" s="259" t="n"/>
      <c r="CD78" s="259" t="n"/>
      <c r="CE78" s="259" t="n"/>
      <c r="CF78" s="259" t="n"/>
      <c r="CG78" s="259" t="n"/>
      <c r="CH78" s="259" t="n"/>
      <c r="CI78" s="259" t="n"/>
      <c r="CJ78" s="259" t="n"/>
      <c r="CK78" s="259" t="n"/>
      <c r="CL78" s="259" t="n"/>
      <c r="CM78" s="259" t="n"/>
      <c r="CN78" s="259" t="n"/>
      <c r="CO78" s="259" t="n"/>
      <c r="CP78" s="259" t="n"/>
      <c r="CQ78" s="259" t="n"/>
      <c r="CR78" s="259" t="n"/>
      <c r="CS78" s="259" t="n"/>
      <c r="CT78" s="259" t="n"/>
      <c r="CU78" s="259" t="n"/>
      <c r="CV78" s="259" t="n"/>
      <c r="CW78" s="259" t="n"/>
      <c r="CX78" s="259" t="n"/>
      <c r="CY78" s="259" t="n"/>
      <c r="CZ78" s="259" t="n"/>
      <c r="DA78" s="259" t="n"/>
      <c r="DB78" s="259" t="n"/>
      <c r="DC78" s="259" t="n"/>
      <c r="DD78" s="259" t="n"/>
      <c r="DE78" s="259" t="n"/>
      <c r="DF78" s="259" t="n"/>
      <c r="DG78" s="259" t="n"/>
      <c r="DH78" s="259" t="n"/>
      <c r="DI78" s="259" t="n"/>
      <c r="DJ78" s="259" t="n"/>
      <c r="DK78" s="259" t="n"/>
      <c r="DL78" s="259" t="n"/>
      <c r="DM78" s="259" t="n"/>
      <c r="DN78" s="259" t="n"/>
      <c r="DO78" s="259" t="n"/>
      <c r="DP78" s="259" t="n"/>
      <c r="DQ78" s="259" t="n"/>
      <c r="DR78" s="259" t="n"/>
      <c r="DS78" s="259" t="n"/>
      <c r="DT78" s="259" t="n"/>
      <c r="DU78" s="259" t="n"/>
      <c r="DV78" s="259" t="n"/>
      <c r="DW78" s="259" t="n"/>
      <c r="DX78" s="259" t="n"/>
      <c r="DY78" s="259" t="n"/>
      <c r="DZ78" s="259" t="n"/>
      <c r="EA78" s="259" t="n"/>
      <c r="EB78" s="259" t="n"/>
      <c r="EC78" s="259" t="n"/>
      <c r="ED78" s="259" t="n"/>
      <c r="EE78" s="259" t="n"/>
      <c r="EF78" s="259" t="n"/>
      <c r="EG78" s="259" t="n"/>
      <c r="EH78" s="259" t="n"/>
      <c r="EI78" s="259" t="n"/>
      <c r="EJ78" s="259" t="n"/>
      <c r="EK78" s="259" t="n"/>
      <c r="EL78" s="259" t="n"/>
      <c r="EM78" s="259" t="n"/>
      <c r="EN78" s="259" t="n"/>
      <c r="EO78" s="259" t="n"/>
      <c r="EP78" s="259" t="n"/>
      <c r="EQ78" s="259" t="n"/>
      <c r="ER78" s="259" t="n"/>
      <c r="ES78" s="259" t="n"/>
      <c r="ET78" s="259" t="n"/>
      <c r="EU78" s="259" t="n"/>
      <c r="EV78" s="259" t="n"/>
      <c r="EW78" s="259" t="n"/>
      <c r="EX78" s="259" t="n"/>
      <c r="EY78" s="259" t="n"/>
      <c r="EZ78" s="259" t="n"/>
      <c r="FA78" s="259" t="n"/>
      <c r="FB78" s="259" t="n"/>
      <c r="FC78" s="259" t="n"/>
      <c r="FD78" s="259" t="n"/>
      <c r="FE78" s="259" t="n"/>
      <c r="FF78" s="259" t="n"/>
      <c r="FG78" s="259" t="n"/>
      <c r="FH78" s="259" t="n"/>
      <c r="FI78" s="259" t="n"/>
      <c r="FJ78" s="259" t="n"/>
      <c r="FK78" s="259" t="n"/>
      <c r="FL78" s="259" t="n"/>
      <c r="FM78" s="259" t="n"/>
      <c r="FN78" s="259" t="n"/>
      <c r="FO78" s="259" t="n"/>
      <c r="FP78" s="259" t="n"/>
      <c r="FQ78" s="259" t="n"/>
      <c r="FR78" s="259" t="n"/>
      <c r="FS78" s="259" t="n"/>
      <c r="FT78" s="259" t="n"/>
      <c r="FU78" s="259" t="n"/>
      <c r="FV78" s="259" t="n"/>
      <c r="FW78" s="259" t="n"/>
      <c r="FX78" s="259" t="n"/>
      <c r="FY78" s="259" t="n"/>
      <c r="FZ78" s="259" t="n"/>
      <c r="GA78" s="259" t="n"/>
      <c r="GB78" s="259" t="n"/>
      <c r="GC78" s="259" t="n"/>
      <c r="GD78" s="259" t="n"/>
      <c r="GE78" s="259" t="n"/>
      <c r="GF78" s="259" t="n"/>
      <c r="GG78" s="259" t="n"/>
      <c r="GH78" s="259" t="n"/>
      <c r="GI78" s="259" t="n"/>
      <c r="GJ78" s="259" t="n"/>
      <c r="GK78" s="259" t="n"/>
      <c r="GL78" s="259" t="n"/>
      <c r="GM78" s="259" t="n"/>
      <c r="GN78" s="259" t="n"/>
      <c r="GO78" s="259" t="n"/>
      <c r="GP78" s="259" t="n"/>
      <c r="GQ78" s="259" t="n"/>
      <c r="GR78" s="259" t="n"/>
      <c r="GS78" s="259" t="n"/>
      <c r="GT78" s="259" t="n"/>
      <c r="GU78" s="259" t="n"/>
      <c r="GV78" s="259" t="n"/>
      <c r="GW78" s="259" t="n"/>
      <c r="GX78" s="259" t="n"/>
      <c r="GY78" s="259" t="n"/>
      <c r="GZ78" s="261">
        <f>SUM(F78:GY78)</f>
        <v/>
      </c>
      <c r="HA78" s="262">
        <f>E78-GZ78</f>
        <v/>
      </c>
    </row>
    <row r="79" ht="18" customHeight="1">
      <c r="A79" s="137" t="n">
        <v>79</v>
      </c>
      <c r="B79" s="256" t="n"/>
      <c r="C79" s="139" t="n"/>
      <c r="D79" s="240" t="n"/>
      <c r="E79" s="257" t="n"/>
      <c r="F79" s="274" t="n"/>
      <c r="G79" s="274" t="n"/>
      <c r="H79" s="274" t="n"/>
      <c r="I79" s="274" t="n"/>
      <c r="J79" s="274" t="n"/>
      <c r="K79" s="259" t="n"/>
      <c r="L79" s="259" t="n"/>
      <c r="M79" s="274" t="n"/>
      <c r="N79" s="274" t="n"/>
      <c r="O79" s="259" t="n"/>
      <c r="P79" s="259" t="n"/>
      <c r="Q79" s="259" t="n"/>
      <c r="R79" s="259" t="n"/>
      <c r="S79" s="259" t="n"/>
      <c r="T79" s="259" t="n"/>
      <c r="U79" s="259" t="n"/>
      <c r="V79" s="259" t="n"/>
      <c r="W79" s="259" t="n"/>
      <c r="X79" s="259" t="n"/>
      <c r="Y79" s="259" t="n"/>
      <c r="Z79" s="259" t="n"/>
      <c r="AA79" s="259" t="n"/>
      <c r="AB79" s="259" t="n"/>
      <c r="AC79" s="259" t="n"/>
      <c r="AD79" s="259" t="n"/>
      <c r="AE79" s="259" t="n"/>
      <c r="AF79" s="259" t="n"/>
      <c r="AG79" s="259" t="n"/>
      <c r="AH79" s="259" t="n"/>
      <c r="AI79" s="259" t="n"/>
      <c r="AJ79" s="259" t="n"/>
      <c r="AK79" s="259" t="n"/>
      <c r="AL79" s="259" t="n"/>
      <c r="AM79" s="259" t="n"/>
      <c r="AN79" s="259" t="n"/>
      <c r="AO79" s="259" t="n"/>
      <c r="AP79" s="259" t="n"/>
      <c r="AQ79" s="259" t="n"/>
      <c r="AR79" s="259" t="n"/>
      <c r="AS79" s="259" t="n"/>
      <c r="AT79" s="259" t="n"/>
      <c r="AU79" s="259" t="n"/>
      <c r="AV79" s="259" t="n"/>
      <c r="AW79" s="259" t="n"/>
      <c r="AX79" s="259" t="n"/>
      <c r="AY79" s="259" t="n"/>
      <c r="AZ79" s="259" t="n"/>
      <c r="BA79" s="259" t="n"/>
      <c r="BB79" s="259" t="n"/>
      <c r="BC79" s="259" t="n"/>
      <c r="BD79" s="259" t="n"/>
      <c r="BE79" s="259" t="n"/>
      <c r="BF79" s="259" t="n"/>
      <c r="BG79" s="259" t="n"/>
      <c r="BH79" s="259" t="n"/>
      <c r="BI79" s="259" t="n"/>
      <c r="BJ79" s="259" t="n"/>
      <c r="BK79" s="259" t="n"/>
      <c r="BL79" s="259" t="n"/>
      <c r="BM79" s="259" t="n"/>
      <c r="BN79" s="259" t="n"/>
      <c r="BO79" s="259" t="n"/>
      <c r="BP79" s="259" t="n"/>
      <c r="BQ79" s="259" t="n"/>
      <c r="BR79" s="259" t="n"/>
      <c r="BS79" s="259" t="n"/>
      <c r="BT79" s="259" t="n"/>
      <c r="BU79" s="259" t="n"/>
      <c r="BV79" s="259" t="n"/>
      <c r="BW79" s="259" t="n"/>
      <c r="BX79" s="259" t="n"/>
      <c r="BY79" s="259" t="n"/>
      <c r="BZ79" s="259" t="n"/>
      <c r="CA79" s="259" t="n"/>
      <c r="CB79" s="259" t="n"/>
      <c r="CC79" s="259" t="n"/>
      <c r="CD79" s="259" t="n"/>
      <c r="CE79" s="259" t="n"/>
      <c r="CF79" s="259" t="n"/>
      <c r="CG79" s="259" t="n"/>
      <c r="CH79" s="259" t="n"/>
      <c r="CI79" s="259" t="n"/>
      <c r="CJ79" s="259" t="n"/>
      <c r="CK79" s="259" t="n"/>
      <c r="CL79" s="259" t="n"/>
      <c r="CM79" s="259" t="n"/>
      <c r="CN79" s="259" t="n"/>
      <c r="CO79" s="259" t="n"/>
      <c r="CP79" s="259" t="n"/>
      <c r="CQ79" s="259" t="n"/>
      <c r="CR79" s="259" t="n"/>
      <c r="CS79" s="259" t="n"/>
      <c r="CT79" s="259" t="n"/>
      <c r="CU79" s="259" t="n"/>
      <c r="CV79" s="259" t="n"/>
      <c r="CW79" s="259" t="n"/>
      <c r="CX79" s="259" t="n"/>
      <c r="CY79" s="259" t="n"/>
      <c r="CZ79" s="259" t="n"/>
      <c r="DA79" s="259" t="n"/>
      <c r="DB79" s="259" t="n"/>
      <c r="DC79" s="259" t="n"/>
      <c r="DD79" s="259" t="n"/>
      <c r="DE79" s="259" t="n"/>
      <c r="DF79" s="259" t="n"/>
      <c r="DG79" s="259" t="n"/>
      <c r="DH79" s="259" t="n"/>
      <c r="DI79" s="259" t="n"/>
      <c r="DJ79" s="259" t="n"/>
      <c r="DK79" s="259" t="n"/>
      <c r="DL79" s="259" t="n"/>
      <c r="DM79" s="259" t="n"/>
      <c r="DN79" s="259" t="n"/>
      <c r="DO79" s="259" t="n"/>
      <c r="DP79" s="259" t="n"/>
      <c r="DQ79" s="259" t="n"/>
      <c r="DR79" s="259" t="n"/>
      <c r="DS79" s="259" t="n"/>
      <c r="DT79" s="259" t="n"/>
      <c r="DU79" s="259" t="n"/>
      <c r="DV79" s="259" t="n"/>
      <c r="DW79" s="259" t="n"/>
      <c r="DX79" s="259" t="n"/>
      <c r="DY79" s="259" t="n"/>
      <c r="DZ79" s="259" t="n"/>
      <c r="EA79" s="259" t="n"/>
      <c r="EB79" s="259" t="n"/>
      <c r="EC79" s="259" t="n"/>
      <c r="ED79" s="259" t="n"/>
      <c r="EE79" s="259" t="n"/>
      <c r="EF79" s="259" t="n"/>
      <c r="EG79" s="259" t="n"/>
      <c r="EH79" s="259" t="n"/>
      <c r="EI79" s="259" t="n"/>
      <c r="EJ79" s="259" t="n"/>
      <c r="EK79" s="259" t="n"/>
      <c r="EL79" s="259" t="n"/>
      <c r="EM79" s="259" t="n"/>
      <c r="EN79" s="259" t="n"/>
      <c r="EO79" s="259" t="n"/>
      <c r="EP79" s="259" t="n"/>
      <c r="EQ79" s="259" t="n"/>
      <c r="ER79" s="259" t="n"/>
      <c r="ES79" s="259" t="n"/>
      <c r="ET79" s="259" t="n"/>
      <c r="EU79" s="259" t="n"/>
      <c r="EV79" s="259" t="n"/>
      <c r="EW79" s="259" t="n"/>
      <c r="EX79" s="259" t="n"/>
      <c r="EY79" s="259" t="n"/>
      <c r="EZ79" s="259" t="n"/>
      <c r="FA79" s="259" t="n"/>
      <c r="FB79" s="259" t="n"/>
      <c r="FC79" s="259" t="n"/>
      <c r="FD79" s="259" t="n"/>
      <c r="FE79" s="259" t="n"/>
      <c r="FF79" s="259" t="n"/>
      <c r="FG79" s="259" t="n"/>
      <c r="FH79" s="259" t="n"/>
      <c r="FI79" s="259" t="n"/>
      <c r="FJ79" s="259" t="n"/>
      <c r="FK79" s="259" t="n"/>
      <c r="FL79" s="259" t="n"/>
      <c r="FM79" s="259" t="n"/>
      <c r="FN79" s="259" t="n"/>
      <c r="FO79" s="259" t="n"/>
      <c r="FP79" s="259" t="n"/>
      <c r="FQ79" s="259" t="n"/>
      <c r="FR79" s="259" t="n"/>
      <c r="FS79" s="259" t="n"/>
      <c r="FT79" s="259" t="n"/>
      <c r="FU79" s="259" t="n"/>
      <c r="FV79" s="259" t="n"/>
      <c r="FW79" s="259" t="n"/>
      <c r="FX79" s="259" t="n"/>
      <c r="FY79" s="259" t="n"/>
      <c r="FZ79" s="259" t="n"/>
      <c r="GA79" s="259" t="n"/>
      <c r="GB79" s="259" t="n"/>
      <c r="GC79" s="259" t="n"/>
      <c r="GD79" s="259" t="n"/>
      <c r="GE79" s="259" t="n"/>
      <c r="GF79" s="259" t="n"/>
      <c r="GG79" s="259" t="n"/>
      <c r="GH79" s="259" t="n"/>
      <c r="GI79" s="259" t="n"/>
      <c r="GJ79" s="259" t="n"/>
      <c r="GK79" s="259" t="n"/>
      <c r="GL79" s="259" t="n"/>
      <c r="GM79" s="259" t="n"/>
      <c r="GN79" s="259" t="n"/>
      <c r="GO79" s="259" t="n"/>
      <c r="GP79" s="259" t="n"/>
      <c r="GQ79" s="259" t="n"/>
      <c r="GR79" s="259" t="n"/>
      <c r="GS79" s="259" t="n"/>
      <c r="GT79" s="259" t="n"/>
      <c r="GU79" s="259" t="n"/>
      <c r="GV79" s="259" t="n"/>
      <c r="GW79" s="259" t="n"/>
      <c r="GX79" s="259" t="n"/>
      <c r="GY79" s="259" t="n"/>
      <c r="GZ79" s="261">
        <f>SUM(F79:GY79)</f>
        <v/>
      </c>
      <c r="HA79" s="262">
        <f>E79-GZ79</f>
        <v/>
      </c>
    </row>
    <row r="80" ht="18" customHeight="1">
      <c r="A80" s="137" t="n">
        <v>80</v>
      </c>
      <c r="B80" s="256" t="n"/>
      <c r="C80" s="139" t="n"/>
      <c r="D80" s="240" t="n"/>
      <c r="E80" s="257" t="n"/>
      <c r="F80" s="274" t="n"/>
      <c r="G80" s="274" t="n"/>
      <c r="H80" s="274" t="n"/>
      <c r="I80" s="274" t="n"/>
      <c r="J80" s="274" t="n"/>
      <c r="K80" s="259" t="n"/>
      <c r="L80" s="259" t="n"/>
      <c r="M80" s="274" t="n"/>
      <c r="N80" s="274" t="n"/>
      <c r="O80" s="259" t="n"/>
      <c r="P80" s="259" t="n"/>
      <c r="Q80" s="259" t="n"/>
      <c r="R80" s="259" t="n"/>
      <c r="S80" s="259" t="n"/>
      <c r="T80" s="259" t="n"/>
      <c r="U80" s="259" t="n"/>
      <c r="V80" s="259" t="n"/>
      <c r="W80" s="259" t="n"/>
      <c r="X80" s="259" t="n"/>
      <c r="Y80" s="259" t="n"/>
      <c r="Z80" s="259" t="n"/>
      <c r="AA80" s="259" t="n"/>
      <c r="AB80" s="259" t="n"/>
      <c r="AC80" s="259" t="n"/>
      <c r="AD80" s="259" t="n"/>
      <c r="AE80" s="259" t="n"/>
      <c r="AF80" s="259" t="n"/>
      <c r="AG80" s="259" t="n"/>
      <c r="AH80" s="259" t="n"/>
      <c r="AI80" s="259" t="n"/>
      <c r="AJ80" s="259" t="n"/>
      <c r="AK80" s="259" t="n"/>
      <c r="AL80" s="259" t="n"/>
      <c r="AM80" s="259" t="n"/>
      <c r="AN80" s="259" t="n"/>
      <c r="AO80" s="259" t="n"/>
      <c r="AP80" s="259" t="n"/>
      <c r="AQ80" s="259" t="n"/>
      <c r="AR80" s="259" t="n"/>
      <c r="AS80" s="259" t="n"/>
      <c r="AT80" s="259" t="n"/>
      <c r="AU80" s="259" t="n"/>
      <c r="AV80" s="259" t="n"/>
      <c r="AW80" s="259" t="n"/>
      <c r="AX80" s="259" t="n"/>
      <c r="AY80" s="259" t="n"/>
      <c r="AZ80" s="259" t="n"/>
      <c r="BA80" s="259" t="n"/>
      <c r="BB80" s="259" t="n"/>
      <c r="BC80" s="259" t="n"/>
      <c r="BD80" s="259" t="n"/>
      <c r="BE80" s="259" t="n"/>
      <c r="BF80" s="259" t="n"/>
      <c r="BG80" s="259" t="n"/>
      <c r="BH80" s="259" t="n"/>
      <c r="BI80" s="259" t="n"/>
      <c r="BJ80" s="259" t="n"/>
      <c r="BK80" s="259" t="n"/>
      <c r="BL80" s="259" t="n"/>
      <c r="BM80" s="259" t="n"/>
      <c r="BN80" s="259" t="n"/>
      <c r="BO80" s="259" t="n"/>
      <c r="BP80" s="259" t="n"/>
      <c r="BQ80" s="259" t="n"/>
      <c r="BR80" s="259" t="n"/>
      <c r="BS80" s="259" t="n"/>
      <c r="BT80" s="259" t="n"/>
      <c r="BU80" s="259" t="n"/>
      <c r="BV80" s="259" t="n"/>
      <c r="BW80" s="259" t="n"/>
      <c r="BX80" s="259" t="n"/>
      <c r="BY80" s="259" t="n"/>
      <c r="BZ80" s="259" t="n"/>
      <c r="CA80" s="259" t="n"/>
      <c r="CB80" s="259" t="n"/>
      <c r="CC80" s="259" t="n"/>
      <c r="CD80" s="259" t="n"/>
      <c r="CE80" s="259" t="n"/>
      <c r="CF80" s="259" t="n"/>
      <c r="CG80" s="259" t="n"/>
      <c r="CH80" s="259" t="n"/>
      <c r="CI80" s="259" t="n"/>
      <c r="CJ80" s="259" t="n"/>
      <c r="CK80" s="259" t="n"/>
      <c r="CL80" s="259" t="n"/>
      <c r="CM80" s="259" t="n"/>
      <c r="CN80" s="259" t="n"/>
      <c r="CO80" s="259" t="n"/>
      <c r="CP80" s="259" t="n"/>
      <c r="CQ80" s="259" t="n"/>
      <c r="CR80" s="259" t="n"/>
      <c r="CS80" s="259" t="n"/>
      <c r="CT80" s="259" t="n"/>
      <c r="CU80" s="259" t="n"/>
      <c r="CV80" s="259" t="n"/>
      <c r="CW80" s="259" t="n"/>
      <c r="CX80" s="259" t="n"/>
      <c r="CY80" s="259" t="n"/>
      <c r="CZ80" s="259" t="n"/>
      <c r="DA80" s="259" t="n"/>
      <c r="DB80" s="259" t="n"/>
      <c r="DC80" s="259" t="n"/>
      <c r="DD80" s="259" t="n"/>
      <c r="DE80" s="259" t="n"/>
      <c r="DF80" s="259" t="n"/>
      <c r="DG80" s="259" t="n"/>
      <c r="DH80" s="259" t="n"/>
      <c r="DI80" s="259" t="n"/>
      <c r="DJ80" s="259" t="n"/>
      <c r="DK80" s="259" t="n"/>
      <c r="DL80" s="259" t="n"/>
      <c r="DM80" s="259" t="n"/>
      <c r="DN80" s="259" t="n"/>
      <c r="DO80" s="259" t="n"/>
      <c r="DP80" s="259" t="n"/>
      <c r="DQ80" s="259" t="n"/>
      <c r="DR80" s="259" t="n"/>
      <c r="DS80" s="259" t="n"/>
      <c r="DT80" s="259" t="n"/>
      <c r="DU80" s="259" t="n"/>
      <c r="DV80" s="259" t="n"/>
      <c r="DW80" s="259" t="n"/>
      <c r="DX80" s="259" t="n"/>
      <c r="DY80" s="259" t="n"/>
      <c r="DZ80" s="259" t="n"/>
      <c r="EA80" s="259" t="n"/>
      <c r="EB80" s="259" t="n"/>
      <c r="EC80" s="259" t="n"/>
      <c r="ED80" s="259" t="n"/>
      <c r="EE80" s="259" t="n"/>
      <c r="EF80" s="259" t="n"/>
      <c r="EG80" s="259" t="n"/>
      <c r="EH80" s="259" t="n"/>
      <c r="EI80" s="259" t="n"/>
      <c r="EJ80" s="259" t="n"/>
      <c r="EK80" s="259" t="n"/>
      <c r="EL80" s="259" t="n"/>
      <c r="EM80" s="259" t="n"/>
      <c r="EN80" s="259" t="n"/>
      <c r="EO80" s="259" t="n"/>
      <c r="EP80" s="259" t="n"/>
      <c r="EQ80" s="259" t="n"/>
      <c r="ER80" s="259" t="n"/>
      <c r="ES80" s="259" t="n"/>
      <c r="ET80" s="259" t="n"/>
      <c r="EU80" s="259" t="n"/>
      <c r="EV80" s="259" t="n"/>
      <c r="EW80" s="259" t="n"/>
      <c r="EX80" s="259" t="n"/>
      <c r="EY80" s="259" t="n"/>
      <c r="EZ80" s="259" t="n"/>
      <c r="FA80" s="259" t="n"/>
      <c r="FB80" s="259" t="n"/>
      <c r="FC80" s="259" t="n"/>
      <c r="FD80" s="259" t="n"/>
      <c r="FE80" s="259" t="n"/>
      <c r="FF80" s="259" t="n"/>
      <c r="FG80" s="259" t="n"/>
      <c r="FH80" s="259" t="n"/>
      <c r="FI80" s="259" t="n"/>
      <c r="FJ80" s="259" t="n"/>
      <c r="FK80" s="259" t="n"/>
      <c r="FL80" s="259" t="n"/>
      <c r="FM80" s="259" t="n"/>
      <c r="FN80" s="259" t="n"/>
      <c r="FO80" s="259" t="n"/>
      <c r="FP80" s="259" t="n"/>
      <c r="FQ80" s="259" t="n"/>
      <c r="FR80" s="259" t="n"/>
      <c r="FS80" s="259" t="n"/>
      <c r="FT80" s="259" t="n"/>
      <c r="FU80" s="259" t="n"/>
      <c r="FV80" s="259" t="n"/>
      <c r="FW80" s="259" t="n"/>
      <c r="FX80" s="259" t="n"/>
      <c r="FY80" s="259" t="n"/>
      <c r="FZ80" s="259" t="n"/>
      <c r="GA80" s="259" t="n"/>
      <c r="GB80" s="259" t="n"/>
      <c r="GC80" s="259" t="n"/>
      <c r="GD80" s="259" t="n"/>
      <c r="GE80" s="259" t="n"/>
      <c r="GF80" s="259" t="n"/>
      <c r="GG80" s="259" t="n"/>
      <c r="GH80" s="259" t="n"/>
      <c r="GI80" s="259" t="n"/>
      <c r="GJ80" s="259" t="n"/>
      <c r="GK80" s="259" t="n"/>
      <c r="GL80" s="259" t="n"/>
      <c r="GM80" s="259" t="n"/>
      <c r="GN80" s="259" t="n"/>
      <c r="GO80" s="259" t="n"/>
      <c r="GP80" s="259" t="n"/>
      <c r="GQ80" s="259" t="n"/>
      <c r="GR80" s="259" t="n"/>
      <c r="GS80" s="259" t="n"/>
      <c r="GT80" s="259" t="n"/>
      <c r="GU80" s="259" t="n"/>
      <c r="GV80" s="259" t="n"/>
      <c r="GW80" s="259" t="n"/>
      <c r="GX80" s="259" t="n"/>
      <c r="GY80" s="259" t="n"/>
      <c r="GZ80" s="261">
        <f>SUM(F80:GY80)</f>
        <v/>
      </c>
      <c r="HA80" s="262">
        <f>E80-GZ80</f>
        <v/>
      </c>
    </row>
    <row r="81" ht="18" customHeight="1">
      <c r="A81" s="137" t="n">
        <v>81</v>
      </c>
      <c r="B81" s="256" t="n"/>
      <c r="C81" s="139" t="n"/>
      <c r="D81" s="240" t="n"/>
      <c r="E81" s="257" t="n"/>
      <c r="F81" s="274" t="n"/>
      <c r="G81" s="274" t="n"/>
      <c r="H81" s="274" t="n"/>
      <c r="I81" s="274" t="n"/>
      <c r="J81" s="274" t="n"/>
      <c r="K81" s="259" t="n"/>
      <c r="L81" s="259" t="n"/>
      <c r="M81" s="274" t="n"/>
      <c r="N81" s="274" t="n"/>
      <c r="O81" s="259" t="n"/>
      <c r="P81" s="259" t="n"/>
      <c r="Q81" s="259" t="n"/>
      <c r="R81" s="259" t="n"/>
      <c r="S81" s="259" t="n"/>
      <c r="T81" s="259" t="n"/>
      <c r="U81" s="259" t="n"/>
      <c r="V81" s="259" t="n"/>
      <c r="W81" s="259" t="n"/>
      <c r="X81" s="259" t="n"/>
      <c r="Y81" s="259" t="n"/>
      <c r="Z81" s="259" t="n"/>
      <c r="AA81" s="259" t="n"/>
      <c r="AB81" s="259" t="n"/>
      <c r="AC81" s="259" t="n"/>
      <c r="AD81" s="259" t="n"/>
      <c r="AE81" s="259" t="n"/>
      <c r="AF81" s="259" t="n"/>
      <c r="AG81" s="259" t="n"/>
      <c r="AH81" s="259" t="n"/>
      <c r="AI81" s="259" t="n"/>
      <c r="AJ81" s="259" t="n"/>
      <c r="AK81" s="259" t="n"/>
      <c r="AL81" s="259" t="n"/>
      <c r="AM81" s="259" t="n"/>
      <c r="AN81" s="259" t="n"/>
      <c r="AO81" s="259" t="n"/>
      <c r="AP81" s="259" t="n"/>
      <c r="AQ81" s="259" t="n"/>
      <c r="AR81" s="259" t="n"/>
      <c r="AS81" s="259" t="n"/>
      <c r="AT81" s="259" t="n"/>
      <c r="AU81" s="259" t="n"/>
      <c r="AV81" s="259" t="n"/>
      <c r="AW81" s="259" t="n"/>
      <c r="AX81" s="259" t="n"/>
      <c r="AY81" s="259" t="n"/>
      <c r="AZ81" s="259" t="n"/>
      <c r="BA81" s="259" t="n"/>
      <c r="BB81" s="259" t="n"/>
      <c r="BC81" s="259" t="n"/>
      <c r="BD81" s="259" t="n"/>
      <c r="BE81" s="259" t="n"/>
      <c r="BF81" s="259" t="n"/>
      <c r="BG81" s="259" t="n"/>
      <c r="BH81" s="259" t="n"/>
      <c r="BI81" s="259" t="n"/>
      <c r="BJ81" s="259" t="n"/>
      <c r="BK81" s="259" t="n"/>
      <c r="BL81" s="259" t="n"/>
      <c r="BM81" s="259" t="n"/>
      <c r="BN81" s="259" t="n"/>
      <c r="BO81" s="259" t="n"/>
      <c r="BP81" s="259" t="n"/>
      <c r="BQ81" s="259" t="n"/>
      <c r="BR81" s="259" t="n"/>
      <c r="BS81" s="259" t="n"/>
      <c r="BT81" s="259" t="n"/>
      <c r="BU81" s="259" t="n"/>
      <c r="BV81" s="259" t="n"/>
      <c r="BW81" s="259" t="n"/>
      <c r="BX81" s="259" t="n"/>
      <c r="BY81" s="259" t="n"/>
      <c r="BZ81" s="259" t="n"/>
      <c r="CA81" s="259" t="n"/>
      <c r="CB81" s="259" t="n"/>
      <c r="CC81" s="259" t="n"/>
      <c r="CD81" s="259" t="n"/>
      <c r="CE81" s="259" t="n"/>
      <c r="CF81" s="259" t="n"/>
      <c r="CG81" s="259" t="n"/>
      <c r="CH81" s="259" t="n"/>
      <c r="CI81" s="259" t="n"/>
      <c r="CJ81" s="259" t="n"/>
      <c r="CK81" s="259" t="n"/>
      <c r="CL81" s="259" t="n"/>
      <c r="CM81" s="259" t="n"/>
      <c r="CN81" s="259" t="n"/>
      <c r="CO81" s="259" t="n"/>
      <c r="CP81" s="259" t="n"/>
      <c r="CQ81" s="259" t="n"/>
      <c r="CR81" s="259" t="n"/>
      <c r="CS81" s="259" t="n"/>
      <c r="CT81" s="259" t="n"/>
      <c r="CU81" s="259" t="n"/>
      <c r="CV81" s="259" t="n"/>
      <c r="CW81" s="259" t="n"/>
      <c r="CX81" s="259" t="n"/>
      <c r="CY81" s="259" t="n"/>
      <c r="CZ81" s="259" t="n"/>
      <c r="DA81" s="259" t="n"/>
      <c r="DB81" s="259" t="n"/>
      <c r="DC81" s="259" t="n"/>
      <c r="DD81" s="259" t="n"/>
      <c r="DE81" s="259" t="n"/>
      <c r="DF81" s="259" t="n"/>
      <c r="DG81" s="259" t="n"/>
      <c r="DH81" s="259" t="n"/>
      <c r="DI81" s="259" t="n"/>
      <c r="DJ81" s="259" t="n"/>
      <c r="DK81" s="259" t="n"/>
      <c r="DL81" s="259" t="n"/>
      <c r="DM81" s="259" t="n"/>
      <c r="DN81" s="259" t="n"/>
      <c r="DO81" s="259" t="n"/>
      <c r="DP81" s="259" t="n"/>
      <c r="DQ81" s="259" t="n"/>
      <c r="DR81" s="259" t="n"/>
      <c r="DS81" s="259" t="n"/>
      <c r="DT81" s="259" t="n"/>
      <c r="DU81" s="259" t="n"/>
      <c r="DV81" s="259" t="n"/>
      <c r="DW81" s="259" t="n"/>
      <c r="DX81" s="259" t="n"/>
      <c r="DY81" s="259" t="n"/>
      <c r="DZ81" s="259" t="n"/>
      <c r="EA81" s="259" t="n"/>
      <c r="EB81" s="259" t="n"/>
      <c r="EC81" s="259" t="n"/>
      <c r="ED81" s="259" t="n"/>
      <c r="EE81" s="259" t="n"/>
      <c r="EF81" s="259" t="n"/>
      <c r="EG81" s="259" t="n"/>
      <c r="EH81" s="259" t="n"/>
      <c r="EI81" s="259" t="n"/>
      <c r="EJ81" s="259" t="n"/>
      <c r="EK81" s="259" t="n"/>
      <c r="EL81" s="259" t="n"/>
      <c r="EM81" s="259" t="n"/>
      <c r="EN81" s="259" t="n"/>
      <c r="EO81" s="259" t="n"/>
      <c r="EP81" s="259" t="n"/>
      <c r="EQ81" s="259" t="n"/>
      <c r="ER81" s="259" t="n"/>
      <c r="ES81" s="259" t="n"/>
      <c r="ET81" s="259" t="n"/>
      <c r="EU81" s="259" t="n"/>
      <c r="EV81" s="259" t="n"/>
      <c r="EW81" s="259" t="n"/>
      <c r="EX81" s="259" t="n"/>
      <c r="EY81" s="259" t="n"/>
      <c r="EZ81" s="259" t="n"/>
      <c r="FA81" s="259" t="n"/>
      <c r="FB81" s="259" t="n"/>
      <c r="FC81" s="259" t="n"/>
      <c r="FD81" s="259" t="n"/>
      <c r="FE81" s="259" t="n"/>
      <c r="FF81" s="259" t="n"/>
      <c r="FG81" s="259" t="n"/>
      <c r="FH81" s="259" t="n"/>
      <c r="FI81" s="259" t="n"/>
      <c r="FJ81" s="259" t="n"/>
      <c r="FK81" s="259" t="n"/>
      <c r="FL81" s="259" t="n"/>
      <c r="FM81" s="259" t="n"/>
      <c r="FN81" s="259" t="n"/>
      <c r="FO81" s="259" t="n"/>
      <c r="FP81" s="259" t="n"/>
      <c r="FQ81" s="259" t="n"/>
      <c r="FR81" s="259" t="n"/>
      <c r="FS81" s="259" t="n"/>
      <c r="FT81" s="259" t="n"/>
      <c r="FU81" s="259" t="n"/>
      <c r="FV81" s="259" t="n"/>
      <c r="FW81" s="259" t="n"/>
      <c r="FX81" s="259" t="n"/>
      <c r="FY81" s="259" t="n"/>
      <c r="FZ81" s="259" t="n"/>
      <c r="GA81" s="259" t="n"/>
      <c r="GB81" s="259" t="n"/>
      <c r="GC81" s="259" t="n"/>
      <c r="GD81" s="259" t="n"/>
      <c r="GE81" s="259" t="n"/>
      <c r="GF81" s="259" t="n"/>
      <c r="GG81" s="259" t="n"/>
      <c r="GH81" s="259" t="n"/>
      <c r="GI81" s="259" t="n"/>
      <c r="GJ81" s="259" t="n"/>
      <c r="GK81" s="259" t="n"/>
      <c r="GL81" s="259" t="n"/>
      <c r="GM81" s="259" t="n"/>
      <c r="GN81" s="259" t="n"/>
      <c r="GO81" s="259" t="n"/>
      <c r="GP81" s="259" t="n"/>
      <c r="GQ81" s="259" t="n"/>
      <c r="GR81" s="259" t="n"/>
      <c r="GS81" s="259" t="n"/>
      <c r="GT81" s="259" t="n"/>
      <c r="GU81" s="259" t="n"/>
      <c r="GV81" s="259" t="n"/>
      <c r="GW81" s="259" t="n"/>
      <c r="GX81" s="259" t="n"/>
      <c r="GY81" s="259" t="n"/>
      <c r="GZ81" s="261">
        <f>SUM(F81:GY81)</f>
        <v/>
      </c>
      <c r="HA81" s="262">
        <f>E81-GZ81</f>
        <v/>
      </c>
    </row>
    <row r="82" ht="18" customHeight="1">
      <c r="A82" s="137" t="n">
        <v>82</v>
      </c>
      <c r="B82" s="256" t="n"/>
      <c r="C82" s="139" t="n"/>
      <c r="D82" s="240" t="n"/>
      <c r="E82" s="257" t="n"/>
      <c r="F82" s="274" t="n"/>
      <c r="G82" s="274" t="n"/>
      <c r="H82" s="274" t="n"/>
      <c r="I82" s="274" t="n"/>
      <c r="J82" s="274" t="n"/>
      <c r="K82" s="259" t="n"/>
      <c r="L82" s="259" t="n"/>
      <c r="M82" s="274" t="n"/>
      <c r="N82" s="274" t="n"/>
      <c r="O82" s="259" t="n"/>
      <c r="P82" s="259" t="n"/>
      <c r="Q82" s="259" t="n"/>
      <c r="R82" s="259" t="n"/>
      <c r="S82" s="259" t="n"/>
      <c r="T82" s="259" t="n"/>
      <c r="U82" s="259" t="n"/>
      <c r="V82" s="259" t="n"/>
      <c r="W82" s="259" t="n"/>
      <c r="X82" s="259" t="n"/>
      <c r="Y82" s="259" t="n"/>
      <c r="Z82" s="259" t="n"/>
      <c r="AA82" s="259" t="n"/>
      <c r="AB82" s="259" t="n"/>
      <c r="AC82" s="259" t="n"/>
      <c r="AD82" s="259" t="n"/>
      <c r="AE82" s="259" t="n"/>
      <c r="AF82" s="259" t="n"/>
      <c r="AG82" s="259" t="n"/>
      <c r="AH82" s="259" t="n"/>
      <c r="AI82" s="259" t="n"/>
      <c r="AJ82" s="259" t="n"/>
      <c r="AK82" s="259" t="n"/>
      <c r="AL82" s="259" t="n"/>
      <c r="AM82" s="259" t="n"/>
      <c r="AN82" s="259" t="n"/>
      <c r="AO82" s="259" t="n"/>
      <c r="AP82" s="259" t="n"/>
      <c r="AQ82" s="259" t="n"/>
      <c r="AR82" s="259" t="n"/>
      <c r="AS82" s="259" t="n"/>
      <c r="AT82" s="259" t="n"/>
      <c r="AU82" s="259" t="n"/>
      <c r="AV82" s="259" t="n"/>
      <c r="AW82" s="259" t="n"/>
      <c r="AX82" s="259" t="n"/>
      <c r="AY82" s="259" t="n"/>
      <c r="AZ82" s="259" t="n"/>
      <c r="BA82" s="259" t="n"/>
      <c r="BB82" s="259" t="n"/>
      <c r="BC82" s="259" t="n"/>
      <c r="BD82" s="259" t="n"/>
      <c r="BE82" s="259" t="n"/>
      <c r="BF82" s="259" t="n"/>
      <c r="BG82" s="259" t="n"/>
      <c r="BH82" s="259" t="n"/>
      <c r="BI82" s="259" t="n"/>
      <c r="BJ82" s="259" t="n"/>
      <c r="BK82" s="259" t="n"/>
      <c r="BL82" s="259" t="n"/>
      <c r="BM82" s="259" t="n"/>
      <c r="BN82" s="259" t="n"/>
      <c r="BO82" s="259" t="n"/>
      <c r="BP82" s="259" t="n"/>
      <c r="BQ82" s="259" t="n"/>
      <c r="BR82" s="259" t="n"/>
      <c r="BS82" s="259" t="n"/>
      <c r="BT82" s="259" t="n"/>
      <c r="BU82" s="259" t="n"/>
      <c r="BV82" s="259" t="n"/>
      <c r="BW82" s="259" t="n"/>
      <c r="BX82" s="259" t="n"/>
      <c r="BY82" s="259" t="n"/>
      <c r="BZ82" s="259" t="n"/>
      <c r="CA82" s="259" t="n"/>
      <c r="CB82" s="259" t="n"/>
      <c r="CC82" s="259" t="n"/>
      <c r="CD82" s="259" t="n"/>
      <c r="CE82" s="259" t="n"/>
      <c r="CF82" s="259" t="n"/>
      <c r="CG82" s="259" t="n"/>
      <c r="CH82" s="259" t="n"/>
      <c r="CI82" s="259" t="n"/>
      <c r="CJ82" s="259" t="n"/>
      <c r="CK82" s="259" t="n"/>
      <c r="CL82" s="259" t="n"/>
      <c r="CM82" s="259" t="n"/>
      <c r="CN82" s="259" t="n"/>
      <c r="CO82" s="259" t="n"/>
      <c r="CP82" s="259" t="n"/>
      <c r="CQ82" s="259" t="n"/>
      <c r="CR82" s="259" t="n"/>
      <c r="CS82" s="259" t="n"/>
      <c r="CT82" s="259" t="n"/>
      <c r="CU82" s="259" t="n"/>
      <c r="CV82" s="259" t="n"/>
      <c r="CW82" s="259" t="n"/>
      <c r="CX82" s="259" t="n"/>
      <c r="CY82" s="259" t="n"/>
      <c r="CZ82" s="259" t="n"/>
      <c r="DA82" s="259" t="n"/>
      <c r="DB82" s="259" t="n"/>
      <c r="DC82" s="259" t="n"/>
      <c r="DD82" s="259" t="n"/>
      <c r="DE82" s="259" t="n"/>
      <c r="DF82" s="259" t="n"/>
      <c r="DG82" s="259" t="n"/>
      <c r="DH82" s="259" t="n"/>
      <c r="DI82" s="259" t="n"/>
      <c r="DJ82" s="259" t="n"/>
      <c r="DK82" s="259" t="n"/>
      <c r="DL82" s="259" t="n"/>
      <c r="DM82" s="259" t="n"/>
      <c r="DN82" s="259" t="n"/>
      <c r="DO82" s="259" t="n"/>
      <c r="DP82" s="259" t="n"/>
      <c r="DQ82" s="259" t="n"/>
      <c r="DR82" s="259" t="n"/>
      <c r="DS82" s="259" t="n"/>
      <c r="DT82" s="259" t="n"/>
      <c r="DU82" s="259" t="n"/>
      <c r="DV82" s="259" t="n"/>
      <c r="DW82" s="259" t="n"/>
      <c r="DX82" s="259" t="n"/>
      <c r="DY82" s="259" t="n"/>
      <c r="DZ82" s="259" t="n"/>
      <c r="EA82" s="259" t="n"/>
      <c r="EB82" s="259" t="n"/>
      <c r="EC82" s="259" t="n"/>
      <c r="ED82" s="259" t="n"/>
      <c r="EE82" s="259" t="n"/>
      <c r="EF82" s="259" t="n"/>
      <c r="EG82" s="259" t="n"/>
      <c r="EH82" s="259" t="n"/>
      <c r="EI82" s="259" t="n"/>
      <c r="EJ82" s="259" t="n"/>
      <c r="EK82" s="259" t="n"/>
      <c r="EL82" s="259" t="n"/>
      <c r="EM82" s="259" t="n"/>
      <c r="EN82" s="259" t="n"/>
      <c r="EO82" s="259" t="n"/>
      <c r="EP82" s="259" t="n"/>
      <c r="EQ82" s="259" t="n"/>
      <c r="ER82" s="259" t="n"/>
      <c r="ES82" s="259" t="n"/>
      <c r="ET82" s="259" t="n"/>
      <c r="EU82" s="259" t="n"/>
      <c r="EV82" s="259" t="n"/>
      <c r="EW82" s="259" t="n"/>
      <c r="EX82" s="259" t="n"/>
      <c r="EY82" s="259" t="n"/>
      <c r="EZ82" s="259" t="n"/>
      <c r="FA82" s="259" t="n"/>
      <c r="FB82" s="259" t="n"/>
      <c r="FC82" s="259" t="n"/>
      <c r="FD82" s="259" t="n"/>
      <c r="FE82" s="259" t="n"/>
      <c r="FF82" s="259" t="n"/>
      <c r="FG82" s="259" t="n"/>
      <c r="FH82" s="259" t="n"/>
      <c r="FI82" s="259" t="n"/>
      <c r="FJ82" s="259" t="n"/>
      <c r="FK82" s="259" t="n"/>
      <c r="FL82" s="259" t="n"/>
      <c r="FM82" s="259" t="n"/>
      <c r="FN82" s="259" t="n"/>
      <c r="FO82" s="259" t="n"/>
      <c r="FP82" s="259" t="n"/>
      <c r="FQ82" s="259" t="n"/>
      <c r="FR82" s="259" t="n"/>
      <c r="FS82" s="259" t="n"/>
      <c r="FT82" s="259" t="n"/>
      <c r="FU82" s="259" t="n"/>
      <c r="FV82" s="259" t="n"/>
      <c r="FW82" s="259" t="n"/>
      <c r="FX82" s="259" t="n"/>
      <c r="FY82" s="259" t="n"/>
      <c r="FZ82" s="259" t="n"/>
      <c r="GA82" s="259" t="n"/>
      <c r="GB82" s="259" t="n"/>
      <c r="GC82" s="259" t="n"/>
      <c r="GD82" s="259" t="n"/>
      <c r="GE82" s="259" t="n"/>
      <c r="GF82" s="259" t="n"/>
      <c r="GG82" s="259" t="n"/>
      <c r="GH82" s="259" t="n"/>
      <c r="GI82" s="259" t="n"/>
      <c r="GJ82" s="259" t="n"/>
      <c r="GK82" s="259" t="n"/>
      <c r="GL82" s="259" t="n"/>
      <c r="GM82" s="259" t="n"/>
      <c r="GN82" s="259" t="n"/>
      <c r="GO82" s="259" t="n"/>
      <c r="GP82" s="259" t="n"/>
      <c r="GQ82" s="259" t="n"/>
      <c r="GR82" s="259" t="n"/>
      <c r="GS82" s="259" t="n"/>
      <c r="GT82" s="259" t="n"/>
      <c r="GU82" s="259" t="n"/>
      <c r="GV82" s="259" t="n"/>
      <c r="GW82" s="259" t="n"/>
      <c r="GX82" s="259" t="n"/>
      <c r="GY82" s="259" t="n"/>
      <c r="GZ82" s="261">
        <f>SUM(F82:GY82)</f>
        <v/>
      </c>
      <c r="HA82" s="262">
        <f>E82-GZ82</f>
        <v/>
      </c>
    </row>
    <row r="83" ht="18" customHeight="1">
      <c r="A83" s="137" t="n">
        <v>83</v>
      </c>
      <c r="B83" s="256" t="n"/>
      <c r="C83" s="139" t="n"/>
      <c r="D83" s="240" t="n"/>
      <c r="E83" s="257" t="n"/>
      <c r="F83" s="274" t="n"/>
      <c r="G83" s="274" t="n"/>
      <c r="H83" s="274" t="n"/>
      <c r="I83" s="274" t="n"/>
      <c r="J83" s="274" t="n"/>
      <c r="K83" s="259" t="n"/>
      <c r="L83" s="259" t="n"/>
      <c r="M83" s="274" t="n"/>
      <c r="N83" s="274" t="n"/>
      <c r="O83" s="259" t="n"/>
      <c r="P83" s="259" t="n"/>
      <c r="Q83" s="259" t="n"/>
      <c r="R83" s="259" t="n"/>
      <c r="S83" s="259" t="n"/>
      <c r="T83" s="259" t="n"/>
      <c r="U83" s="259" t="n"/>
      <c r="V83" s="259" t="n"/>
      <c r="W83" s="259" t="n"/>
      <c r="X83" s="259" t="n"/>
      <c r="Y83" s="259" t="n"/>
      <c r="Z83" s="259" t="n"/>
      <c r="AA83" s="259" t="n"/>
      <c r="AB83" s="259" t="n"/>
      <c r="AC83" s="259" t="n"/>
      <c r="AD83" s="259" t="n"/>
      <c r="AE83" s="259" t="n"/>
      <c r="AF83" s="259" t="n"/>
      <c r="AG83" s="259" t="n"/>
      <c r="AH83" s="259" t="n"/>
      <c r="AI83" s="259" t="n"/>
      <c r="AJ83" s="259" t="n"/>
      <c r="AK83" s="259" t="n"/>
      <c r="AL83" s="259" t="n"/>
      <c r="AM83" s="259" t="n"/>
      <c r="AN83" s="259" t="n"/>
      <c r="AO83" s="259" t="n"/>
      <c r="AP83" s="259" t="n"/>
      <c r="AQ83" s="259" t="n"/>
      <c r="AR83" s="259" t="n"/>
      <c r="AS83" s="259" t="n"/>
      <c r="AT83" s="259" t="n"/>
      <c r="AU83" s="259" t="n"/>
      <c r="AV83" s="259" t="n"/>
      <c r="AW83" s="259" t="n"/>
      <c r="AX83" s="259" t="n"/>
      <c r="AY83" s="259" t="n"/>
      <c r="AZ83" s="259" t="n"/>
      <c r="BA83" s="259" t="n"/>
      <c r="BB83" s="259" t="n"/>
      <c r="BC83" s="259" t="n"/>
      <c r="BD83" s="259" t="n"/>
      <c r="BE83" s="259" t="n"/>
      <c r="BF83" s="259" t="n"/>
      <c r="BG83" s="259" t="n"/>
      <c r="BH83" s="259" t="n"/>
      <c r="BI83" s="259" t="n"/>
      <c r="BJ83" s="259" t="n"/>
      <c r="BK83" s="259" t="n"/>
      <c r="BL83" s="259" t="n"/>
      <c r="BM83" s="259" t="n"/>
      <c r="BN83" s="259" t="n"/>
      <c r="BO83" s="259" t="n"/>
      <c r="BP83" s="259" t="n"/>
      <c r="BQ83" s="259" t="n"/>
      <c r="BR83" s="259" t="n"/>
      <c r="BS83" s="259" t="n"/>
      <c r="BT83" s="259" t="n"/>
      <c r="BU83" s="259" t="n"/>
      <c r="BV83" s="259" t="n"/>
      <c r="BW83" s="259" t="n"/>
      <c r="BX83" s="259" t="n"/>
      <c r="BY83" s="259" t="n"/>
      <c r="BZ83" s="259" t="n"/>
      <c r="CA83" s="259" t="n"/>
      <c r="CB83" s="259" t="n"/>
      <c r="CC83" s="259" t="n"/>
      <c r="CD83" s="259" t="n"/>
      <c r="CE83" s="259" t="n"/>
      <c r="CF83" s="259" t="n"/>
      <c r="CG83" s="259" t="n"/>
      <c r="CH83" s="259" t="n"/>
      <c r="CI83" s="259" t="n"/>
      <c r="CJ83" s="259" t="n"/>
      <c r="CK83" s="259" t="n"/>
      <c r="CL83" s="259" t="n"/>
      <c r="CM83" s="259" t="n"/>
      <c r="CN83" s="259" t="n"/>
      <c r="CO83" s="259" t="n"/>
      <c r="CP83" s="259" t="n"/>
      <c r="CQ83" s="259" t="n"/>
      <c r="CR83" s="259" t="n"/>
      <c r="CS83" s="259" t="n"/>
      <c r="CT83" s="259" t="n"/>
      <c r="CU83" s="259" t="n"/>
      <c r="CV83" s="259" t="n"/>
      <c r="CW83" s="259" t="n"/>
      <c r="CX83" s="259" t="n"/>
      <c r="CY83" s="259" t="n"/>
      <c r="CZ83" s="259" t="n"/>
      <c r="DA83" s="259" t="n"/>
      <c r="DB83" s="259" t="n"/>
      <c r="DC83" s="259" t="n"/>
      <c r="DD83" s="259" t="n"/>
      <c r="DE83" s="259" t="n"/>
      <c r="DF83" s="259" t="n"/>
      <c r="DG83" s="259" t="n"/>
      <c r="DH83" s="259" t="n"/>
      <c r="DI83" s="259" t="n"/>
      <c r="DJ83" s="259" t="n"/>
      <c r="DK83" s="259" t="n"/>
      <c r="DL83" s="259" t="n"/>
      <c r="DM83" s="259" t="n"/>
      <c r="DN83" s="259" t="n"/>
      <c r="DO83" s="259" t="n"/>
      <c r="DP83" s="259" t="n"/>
      <c r="DQ83" s="259" t="n"/>
      <c r="DR83" s="259" t="n"/>
      <c r="DS83" s="259" t="n"/>
      <c r="DT83" s="259" t="n"/>
      <c r="DU83" s="259" t="n"/>
      <c r="DV83" s="259" t="n"/>
      <c r="DW83" s="259" t="n"/>
      <c r="DX83" s="259" t="n"/>
      <c r="DY83" s="259" t="n"/>
      <c r="DZ83" s="259" t="n"/>
      <c r="EA83" s="259" t="n"/>
      <c r="EB83" s="259" t="n"/>
      <c r="EC83" s="259" t="n"/>
      <c r="ED83" s="259" t="n"/>
      <c r="EE83" s="259" t="n"/>
      <c r="EF83" s="259" t="n"/>
      <c r="EG83" s="259" t="n"/>
      <c r="EH83" s="259" t="n"/>
      <c r="EI83" s="259" t="n"/>
      <c r="EJ83" s="259" t="n"/>
      <c r="EK83" s="259" t="n"/>
      <c r="EL83" s="259" t="n"/>
      <c r="EM83" s="259" t="n"/>
      <c r="EN83" s="259" t="n"/>
      <c r="EO83" s="259" t="n"/>
      <c r="EP83" s="259" t="n"/>
      <c r="EQ83" s="259" t="n"/>
      <c r="ER83" s="259" t="n"/>
      <c r="ES83" s="259" t="n"/>
      <c r="ET83" s="259" t="n"/>
      <c r="EU83" s="259" t="n"/>
      <c r="EV83" s="259" t="n"/>
      <c r="EW83" s="259" t="n"/>
      <c r="EX83" s="259" t="n"/>
      <c r="EY83" s="259" t="n"/>
      <c r="EZ83" s="259" t="n"/>
      <c r="FA83" s="259" t="n"/>
      <c r="FB83" s="259" t="n"/>
      <c r="FC83" s="259" t="n"/>
      <c r="FD83" s="259" t="n"/>
      <c r="FE83" s="259" t="n"/>
      <c r="FF83" s="259" t="n"/>
      <c r="FG83" s="259" t="n"/>
      <c r="FH83" s="259" t="n"/>
      <c r="FI83" s="259" t="n"/>
      <c r="FJ83" s="259" t="n"/>
      <c r="FK83" s="259" t="n"/>
      <c r="FL83" s="259" t="n"/>
      <c r="FM83" s="259" t="n"/>
      <c r="FN83" s="259" t="n"/>
      <c r="FO83" s="259" t="n"/>
      <c r="FP83" s="259" t="n"/>
      <c r="FQ83" s="259" t="n"/>
      <c r="FR83" s="259" t="n"/>
      <c r="FS83" s="259" t="n"/>
      <c r="FT83" s="259" t="n"/>
      <c r="FU83" s="259" t="n"/>
      <c r="FV83" s="259" t="n"/>
      <c r="FW83" s="259" t="n"/>
      <c r="FX83" s="259" t="n"/>
      <c r="FY83" s="259" t="n"/>
      <c r="FZ83" s="259" t="n"/>
      <c r="GA83" s="259" t="n"/>
      <c r="GB83" s="259" t="n"/>
      <c r="GC83" s="259" t="n"/>
      <c r="GD83" s="259" t="n"/>
      <c r="GE83" s="259" t="n"/>
      <c r="GF83" s="259" t="n"/>
      <c r="GG83" s="259" t="n"/>
      <c r="GH83" s="259" t="n"/>
      <c r="GI83" s="259" t="n"/>
      <c r="GJ83" s="259" t="n"/>
      <c r="GK83" s="259" t="n"/>
      <c r="GL83" s="259" t="n"/>
      <c r="GM83" s="259" t="n"/>
      <c r="GN83" s="259" t="n"/>
      <c r="GO83" s="259" t="n"/>
      <c r="GP83" s="259" t="n"/>
      <c r="GQ83" s="259" t="n"/>
      <c r="GR83" s="259" t="n"/>
      <c r="GS83" s="259" t="n"/>
      <c r="GT83" s="259" t="n"/>
      <c r="GU83" s="259" t="n"/>
      <c r="GV83" s="259" t="n"/>
      <c r="GW83" s="259" t="n"/>
      <c r="GX83" s="259" t="n"/>
      <c r="GY83" s="259" t="n"/>
      <c r="GZ83" s="261">
        <f>SUM(F83:GY83)</f>
        <v/>
      </c>
      <c r="HA83" s="262">
        <f>E83-GZ83</f>
        <v/>
      </c>
    </row>
    <row r="84" ht="18" customHeight="1">
      <c r="A84" s="137" t="n">
        <v>84</v>
      </c>
      <c r="B84" s="256" t="n"/>
      <c r="C84" s="139" t="n"/>
      <c r="D84" s="240" t="n"/>
      <c r="E84" s="257" t="n"/>
      <c r="F84" s="274" t="n"/>
      <c r="G84" s="274" t="n"/>
      <c r="H84" s="274" t="n"/>
      <c r="I84" s="274" t="n"/>
      <c r="J84" s="274" t="n"/>
      <c r="K84" s="259" t="n"/>
      <c r="L84" s="259" t="n"/>
      <c r="M84" s="274" t="n"/>
      <c r="N84" s="274" t="n"/>
      <c r="O84" s="259" t="n"/>
      <c r="P84" s="259" t="n"/>
      <c r="Q84" s="259" t="n"/>
      <c r="R84" s="259" t="n"/>
      <c r="S84" s="259" t="n"/>
      <c r="T84" s="259" t="n"/>
      <c r="U84" s="259" t="n"/>
      <c r="V84" s="259" t="n"/>
      <c r="W84" s="259" t="n"/>
      <c r="X84" s="259" t="n"/>
      <c r="Y84" s="259" t="n"/>
      <c r="Z84" s="259" t="n"/>
      <c r="AA84" s="259" t="n"/>
      <c r="AB84" s="259" t="n"/>
      <c r="AC84" s="259" t="n"/>
      <c r="AD84" s="259" t="n"/>
      <c r="AE84" s="259" t="n"/>
      <c r="AF84" s="259" t="n"/>
      <c r="AG84" s="259" t="n"/>
      <c r="AH84" s="259" t="n"/>
      <c r="AI84" s="259" t="n"/>
      <c r="AJ84" s="259" t="n"/>
      <c r="AK84" s="259" t="n"/>
      <c r="AL84" s="259" t="n"/>
      <c r="AM84" s="259" t="n"/>
      <c r="AN84" s="259" t="n"/>
      <c r="AO84" s="259" t="n"/>
      <c r="AP84" s="259" t="n"/>
      <c r="AQ84" s="259" t="n"/>
      <c r="AR84" s="259" t="n"/>
      <c r="AS84" s="259" t="n"/>
      <c r="AT84" s="259" t="n"/>
      <c r="AU84" s="259" t="n"/>
      <c r="AV84" s="259" t="n"/>
      <c r="AW84" s="259" t="n"/>
      <c r="AX84" s="259" t="n"/>
      <c r="AY84" s="259" t="n"/>
      <c r="AZ84" s="259" t="n"/>
      <c r="BA84" s="259" t="n"/>
      <c r="BB84" s="259" t="n"/>
      <c r="BC84" s="259" t="n"/>
      <c r="BD84" s="259" t="n"/>
      <c r="BE84" s="259" t="n"/>
      <c r="BF84" s="259" t="n"/>
      <c r="BG84" s="259" t="n"/>
      <c r="BH84" s="259" t="n"/>
      <c r="BI84" s="259" t="n"/>
      <c r="BJ84" s="259" t="n"/>
      <c r="BK84" s="259" t="n"/>
      <c r="BL84" s="259" t="n"/>
      <c r="BM84" s="259" t="n"/>
      <c r="BN84" s="259" t="n"/>
      <c r="BO84" s="259" t="n"/>
      <c r="BP84" s="259" t="n"/>
      <c r="BQ84" s="259" t="n"/>
      <c r="BR84" s="259" t="n"/>
      <c r="BS84" s="259" t="n"/>
      <c r="BT84" s="259" t="n"/>
      <c r="BU84" s="259" t="n"/>
      <c r="BV84" s="259" t="n"/>
      <c r="BW84" s="259" t="n"/>
      <c r="BX84" s="259" t="n"/>
      <c r="BY84" s="259" t="n"/>
      <c r="BZ84" s="259" t="n"/>
      <c r="CA84" s="259" t="n"/>
      <c r="CB84" s="259" t="n"/>
      <c r="CC84" s="259" t="n"/>
      <c r="CD84" s="259" t="n"/>
      <c r="CE84" s="259" t="n"/>
      <c r="CF84" s="259" t="n"/>
      <c r="CG84" s="259" t="n"/>
      <c r="CH84" s="259" t="n"/>
      <c r="CI84" s="259" t="n"/>
      <c r="CJ84" s="259" t="n"/>
      <c r="CK84" s="259" t="n"/>
      <c r="CL84" s="259" t="n"/>
      <c r="CM84" s="259" t="n"/>
      <c r="CN84" s="259" t="n"/>
      <c r="CO84" s="259" t="n"/>
      <c r="CP84" s="259" t="n"/>
      <c r="CQ84" s="259" t="n"/>
      <c r="CR84" s="259" t="n"/>
      <c r="CS84" s="259" t="n"/>
      <c r="CT84" s="259" t="n"/>
      <c r="CU84" s="259" t="n"/>
      <c r="CV84" s="259" t="n"/>
      <c r="CW84" s="259" t="n"/>
      <c r="CX84" s="259" t="n"/>
      <c r="CY84" s="259" t="n"/>
      <c r="CZ84" s="259" t="n"/>
      <c r="DA84" s="259" t="n"/>
      <c r="DB84" s="259" t="n"/>
      <c r="DC84" s="259" t="n"/>
      <c r="DD84" s="259" t="n"/>
      <c r="DE84" s="259" t="n"/>
      <c r="DF84" s="259" t="n"/>
      <c r="DG84" s="259" t="n"/>
      <c r="DH84" s="259" t="n"/>
      <c r="DI84" s="259" t="n"/>
      <c r="DJ84" s="259" t="n"/>
      <c r="DK84" s="259" t="n"/>
      <c r="DL84" s="259" t="n"/>
      <c r="DM84" s="259" t="n"/>
      <c r="DN84" s="259" t="n"/>
      <c r="DO84" s="259" t="n"/>
      <c r="DP84" s="259" t="n"/>
      <c r="DQ84" s="259" t="n"/>
      <c r="DR84" s="259" t="n"/>
      <c r="DS84" s="259" t="n"/>
      <c r="DT84" s="259" t="n"/>
      <c r="DU84" s="259" t="n"/>
      <c r="DV84" s="259" t="n"/>
      <c r="DW84" s="259" t="n"/>
      <c r="DX84" s="259" t="n"/>
      <c r="DY84" s="259" t="n"/>
      <c r="DZ84" s="259" t="n"/>
      <c r="EA84" s="259" t="n"/>
      <c r="EB84" s="259" t="n"/>
      <c r="EC84" s="259" t="n"/>
      <c r="ED84" s="259" t="n"/>
      <c r="EE84" s="259" t="n"/>
      <c r="EF84" s="259" t="n"/>
      <c r="EG84" s="259" t="n"/>
      <c r="EH84" s="259" t="n"/>
      <c r="EI84" s="259" t="n"/>
      <c r="EJ84" s="259" t="n"/>
      <c r="EK84" s="259" t="n"/>
      <c r="EL84" s="259" t="n"/>
      <c r="EM84" s="259" t="n"/>
      <c r="EN84" s="259" t="n"/>
      <c r="EO84" s="259" t="n"/>
      <c r="EP84" s="259" t="n"/>
      <c r="EQ84" s="259" t="n"/>
      <c r="ER84" s="259" t="n"/>
      <c r="ES84" s="259" t="n"/>
      <c r="ET84" s="259" t="n"/>
      <c r="EU84" s="259" t="n"/>
      <c r="EV84" s="259" t="n"/>
      <c r="EW84" s="259" t="n"/>
      <c r="EX84" s="259" t="n"/>
      <c r="EY84" s="259" t="n"/>
      <c r="EZ84" s="259" t="n"/>
      <c r="FA84" s="259" t="n"/>
      <c r="FB84" s="259" t="n"/>
      <c r="FC84" s="259" t="n"/>
      <c r="FD84" s="259" t="n"/>
      <c r="FE84" s="259" t="n"/>
      <c r="FF84" s="259" t="n"/>
      <c r="FG84" s="259" t="n"/>
      <c r="FH84" s="259" t="n"/>
      <c r="FI84" s="259" t="n"/>
      <c r="FJ84" s="259" t="n"/>
      <c r="FK84" s="259" t="n"/>
      <c r="FL84" s="259" t="n"/>
      <c r="FM84" s="259" t="n"/>
      <c r="FN84" s="259" t="n"/>
      <c r="FO84" s="259" t="n"/>
      <c r="FP84" s="259" t="n"/>
      <c r="FQ84" s="259" t="n"/>
      <c r="FR84" s="259" t="n"/>
      <c r="FS84" s="259" t="n"/>
      <c r="FT84" s="259" t="n"/>
      <c r="FU84" s="259" t="n"/>
      <c r="FV84" s="259" t="n"/>
      <c r="FW84" s="259" t="n"/>
      <c r="FX84" s="259" t="n"/>
      <c r="FY84" s="259" t="n"/>
      <c r="FZ84" s="259" t="n"/>
      <c r="GA84" s="259" t="n"/>
      <c r="GB84" s="259" t="n"/>
      <c r="GC84" s="259" t="n"/>
      <c r="GD84" s="259" t="n"/>
      <c r="GE84" s="259" t="n"/>
      <c r="GF84" s="259" t="n"/>
      <c r="GG84" s="259" t="n"/>
      <c r="GH84" s="259" t="n"/>
      <c r="GI84" s="259" t="n"/>
      <c r="GJ84" s="259" t="n"/>
      <c r="GK84" s="259" t="n"/>
      <c r="GL84" s="259" t="n"/>
      <c r="GM84" s="259" t="n"/>
      <c r="GN84" s="259" t="n"/>
      <c r="GO84" s="259" t="n"/>
      <c r="GP84" s="259" t="n"/>
      <c r="GQ84" s="259" t="n"/>
      <c r="GR84" s="259" t="n"/>
      <c r="GS84" s="259" t="n"/>
      <c r="GT84" s="259" t="n"/>
      <c r="GU84" s="259" t="n"/>
      <c r="GV84" s="259" t="n"/>
      <c r="GW84" s="259" t="n"/>
      <c r="GX84" s="259" t="n"/>
      <c r="GY84" s="259" t="n"/>
      <c r="GZ84" s="261">
        <f>SUM(F84:GY84)</f>
        <v/>
      </c>
      <c r="HA84" s="262">
        <f>E84-GZ84</f>
        <v/>
      </c>
    </row>
    <row r="85" ht="18" customHeight="1">
      <c r="A85" s="137" t="n">
        <v>85</v>
      </c>
      <c r="B85" s="256" t="n"/>
      <c r="C85" s="139" t="n"/>
      <c r="D85" s="240" t="n"/>
      <c r="E85" s="257" t="n"/>
      <c r="F85" s="274" t="n"/>
      <c r="G85" s="274" t="n"/>
      <c r="H85" s="274" t="n"/>
      <c r="I85" s="274" t="n"/>
      <c r="J85" s="274" t="n"/>
      <c r="K85" s="259" t="n"/>
      <c r="L85" s="259" t="n"/>
      <c r="M85" s="274" t="n"/>
      <c r="N85" s="274" t="n"/>
      <c r="O85" s="259" t="n"/>
      <c r="P85" s="259" t="n"/>
      <c r="Q85" s="259" t="n"/>
      <c r="R85" s="259" t="n"/>
      <c r="S85" s="259" t="n"/>
      <c r="T85" s="259" t="n"/>
      <c r="U85" s="259" t="n"/>
      <c r="V85" s="259" t="n"/>
      <c r="W85" s="259" t="n"/>
      <c r="X85" s="259" t="n"/>
      <c r="Y85" s="259" t="n"/>
      <c r="Z85" s="259" t="n"/>
      <c r="AA85" s="259" t="n"/>
      <c r="AB85" s="259" t="n"/>
      <c r="AC85" s="259" t="n"/>
      <c r="AD85" s="259" t="n"/>
      <c r="AE85" s="259" t="n"/>
      <c r="AF85" s="259" t="n"/>
      <c r="AG85" s="259" t="n"/>
      <c r="AH85" s="259" t="n"/>
      <c r="AI85" s="259" t="n"/>
      <c r="AJ85" s="259" t="n"/>
      <c r="AK85" s="259" t="n"/>
      <c r="AL85" s="259" t="n"/>
      <c r="AM85" s="259" t="n"/>
      <c r="AN85" s="259" t="n"/>
      <c r="AO85" s="259" t="n"/>
      <c r="AP85" s="259" t="n"/>
      <c r="AQ85" s="259" t="n"/>
      <c r="AR85" s="259" t="n"/>
      <c r="AS85" s="259" t="n"/>
      <c r="AT85" s="259" t="n"/>
      <c r="AU85" s="259" t="n"/>
      <c r="AV85" s="259" t="n"/>
      <c r="AW85" s="259" t="n"/>
      <c r="AX85" s="259" t="n"/>
      <c r="AY85" s="259" t="n"/>
      <c r="AZ85" s="259" t="n"/>
      <c r="BA85" s="259" t="n"/>
      <c r="BB85" s="259" t="n"/>
      <c r="BC85" s="259" t="n"/>
      <c r="BD85" s="259" t="n"/>
      <c r="BE85" s="259" t="n"/>
      <c r="BF85" s="259" t="n"/>
      <c r="BG85" s="259" t="n"/>
      <c r="BH85" s="259" t="n"/>
      <c r="BI85" s="259" t="n"/>
      <c r="BJ85" s="259" t="n"/>
      <c r="BK85" s="259" t="n"/>
      <c r="BL85" s="259" t="n"/>
      <c r="BM85" s="259" t="n"/>
      <c r="BN85" s="259" t="n"/>
      <c r="BO85" s="259" t="n"/>
      <c r="BP85" s="259" t="n"/>
      <c r="BQ85" s="259" t="n"/>
      <c r="BR85" s="259" t="n"/>
      <c r="BS85" s="259" t="n"/>
      <c r="BT85" s="259" t="n"/>
      <c r="BU85" s="259" t="n"/>
      <c r="BV85" s="259" t="n"/>
      <c r="BW85" s="259" t="n"/>
      <c r="BX85" s="259" t="n"/>
      <c r="BY85" s="259" t="n"/>
      <c r="BZ85" s="259" t="n"/>
      <c r="CA85" s="259" t="n"/>
      <c r="CB85" s="259" t="n"/>
      <c r="CC85" s="259" t="n"/>
      <c r="CD85" s="259" t="n"/>
      <c r="CE85" s="259" t="n"/>
      <c r="CF85" s="259" t="n"/>
      <c r="CG85" s="259" t="n"/>
      <c r="CH85" s="259" t="n"/>
      <c r="CI85" s="259" t="n"/>
      <c r="CJ85" s="259" t="n"/>
      <c r="CK85" s="259" t="n"/>
      <c r="CL85" s="259" t="n"/>
      <c r="CM85" s="259" t="n"/>
      <c r="CN85" s="259" t="n"/>
      <c r="CO85" s="259" t="n"/>
      <c r="CP85" s="259" t="n"/>
      <c r="CQ85" s="259" t="n"/>
      <c r="CR85" s="259" t="n"/>
      <c r="CS85" s="259" t="n"/>
      <c r="CT85" s="259" t="n"/>
      <c r="CU85" s="259" t="n"/>
      <c r="CV85" s="259" t="n"/>
      <c r="CW85" s="259" t="n"/>
      <c r="CX85" s="259" t="n"/>
      <c r="CY85" s="259" t="n"/>
      <c r="CZ85" s="259" t="n"/>
      <c r="DA85" s="259" t="n"/>
      <c r="DB85" s="259" t="n"/>
      <c r="DC85" s="259" t="n"/>
      <c r="DD85" s="259" t="n"/>
      <c r="DE85" s="259" t="n"/>
      <c r="DF85" s="259" t="n"/>
      <c r="DG85" s="259" t="n"/>
      <c r="DH85" s="259" t="n"/>
      <c r="DI85" s="259" t="n"/>
      <c r="DJ85" s="259" t="n"/>
      <c r="DK85" s="259" t="n"/>
      <c r="DL85" s="259" t="n"/>
      <c r="DM85" s="259" t="n"/>
      <c r="DN85" s="259" t="n"/>
      <c r="DO85" s="259" t="n"/>
      <c r="DP85" s="259" t="n"/>
      <c r="DQ85" s="259" t="n"/>
      <c r="DR85" s="259" t="n"/>
      <c r="DS85" s="259" t="n"/>
      <c r="DT85" s="259" t="n"/>
      <c r="DU85" s="259" t="n"/>
      <c r="DV85" s="259" t="n"/>
      <c r="DW85" s="259" t="n"/>
      <c r="DX85" s="259" t="n"/>
      <c r="DY85" s="259" t="n"/>
      <c r="DZ85" s="259" t="n"/>
      <c r="EA85" s="259" t="n"/>
      <c r="EB85" s="259" t="n"/>
      <c r="EC85" s="259" t="n"/>
      <c r="ED85" s="259" t="n"/>
      <c r="EE85" s="259" t="n"/>
      <c r="EF85" s="259" t="n"/>
      <c r="EG85" s="259" t="n"/>
      <c r="EH85" s="259" t="n"/>
      <c r="EI85" s="259" t="n"/>
      <c r="EJ85" s="259" t="n"/>
      <c r="EK85" s="259" t="n"/>
      <c r="EL85" s="259" t="n"/>
      <c r="EM85" s="259" t="n"/>
      <c r="EN85" s="259" t="n"/>
      <c r="EO85" s="259" t="n"/>
      <c r="EP85" s="259" t="n"/>
      <c r="EQ85" s="259" t="n"/>
      <c r="ER85" s="259" t="n"/>
      <c r="ES85" s="259" t="n"/>
      <c r="ET85" s="259" t="n"/>
      <c r="EU85" s="259" t="n"/>
      <c r="EV85" s="259" t="n"/>
      <c r="EW85" s="259" t="n"/>
      <c r="EX85" s="259" t="n"/>
      <c r="EY85" s="259" t="n"/>
      <c r="EZ85" s="259" t="n"/>
      <c r="FA85" s="259" t="n"/>
      <c r="FB85" s="259" t="n"/>
      <c r="FC85" s="259" t="n"/>
      <c r="FD85" s="259" t="n"/>
      <c r="FE85" s="259" t="n"/>
      <c r="FF85" s="259" t="n"/>
      <c r="FG85" s="259" t="n"/>
      <c r="FH85" s="259" t="n"/>
      <c r="FI85" s="259" t="n"/>
      <c r="FJ85" s="259" t="n"/>
      <c r="FK85" s="259" t="n"/>
      <c r="FL85" s="259" t="n"/>
      <c r="FM85" s="259" t="n"/>
      <c r="FN85" s="259" t="n"/>
      <c r="FO85" s="259" t="n"/>
      <c r="FP85" s="259" t="n"/>
      <c r="FQ85" s="259" t="n"/>
      <c r="FR85" s="259" t="n"/>
      <c r="FS85" s="259" t="n"/>
      <c r="FT85" s="259" t="n"/>
      <c r="FU85" s="259" t="n"/>
      <c r="FV85" s="259" t="n"/>
      <c r="FW85" s="259" t="n"/>
      <c r="FX85" s="259" t="n"/>
      <c r="FY85" s="259" t="n"/>
      <c r="FZ85" s="259" t="n"/>
      <c r="GA85" s="259" t="n"/>
      <c r="GB85" s="259" t="n"/>
      <c r="GC85" s="259" t="n"/>
      <c r="GD85" s="259" t="n"/>
      <c r="GE85" s="259" t="n"/>
      <c r="GF85" s="259" t="n"/>
      <c r="GG85" s="259" t="n"/>
      <c r="GH85" s="259" t="n"/>
      <c r="GI85" s="259" t="n"/>
      <c r="GJ85" s="259" t="n"/>
      <c r="GK85" s="259" t="n"/>
      <c r="GL85" s="259" t="n"/>
      <c r="GM85" s="259" t="n"/>
      <c r="GN85" s="259" t="n"/>
      <c r="GO85" s="259" t="n"/>
      <c r="GP85" s="259" t="n"/>
      <c r="GQ85" s="259" t="n"/>
      <c r="GR85" s="259" t="n"/>
      <c r="GS85" s="259" t="n"/>
      <c r="GT85" s="259" t="n"/>
      <c r="GU85" s="259" t="n"/>
      <c r="GV85" s="259" t="n"/>
      <c r="GW85" s="259" t="n"/>
      <c r="GX85" s="259" t="n"/>
      <c r="GY85" s="259" t="n"/>
      <c r="GZ85" s="261">
        <f>SUM(F85:GY85)</f>
        <v/>
      </c>
      <c r="HA85" s="262">
        <f>E85-GZ85</f>
        <v/>
      </c>
    </row>
    <row r="86" ht="18" customHeight="1">
      <c r="A86" s="137" t="n">
        <v>86</v>
      </c>
      <c r="B86" s="256" t="n"/>
      <c r="C86" s="139" t="n"/>
      <c r="D86" s="240" t="n"/>
      <c r="E86" s="257" t="n"/>
      <c r="F86" s="274" t="n"/>
      <c r="G86" s="274" t="n"/>
      <c r="H86" s="274" t="n"/>
      <c r="I86" s="274" t="n"/>
      <c r="J86" s="274" t="n"/>
      <c r="K86" s="259" t="n"/>
      <c r="L86" s="259" t="n"/>
      <c r="M86" s="274" t="n"/>
      <c r="N86" s="274" t="n"/>
      <c r="O86" s="259" t="n"/>
      <c r="P86" s="259" t="n"/>
      <c r="Q86" s="259" t="n"/>
      <c r="R86" s="259" t="n"/>
      <c r="S86" s="259" t="n"/>
      <c r="T86" s="259" t="n"/>
      <c r="U86" s="259" t="n"/>
      <c r="V86" s="259" t="n"/>
      <c r="W86" s="259" t="n"/>
      <c r="X86" s="259" t="n"/>
      <c r="Y86" s="259" t="n"/>
      <c r="Z86" s="259" t="n"/>
      <c r="AA86" s="259" t="n"/>
      <c r="AB86" s="259" t="n"/>
      <c r="AC86" s="259" t="n"/>
      <c r="AD86" s="259" t="n"/>
      <c r="AE86" s="259" t="n"/>
      <c r="AF86" s="259" t="n"/>
      <c r="AG86" s="259" t="n"/>
      <c r="AH86" s="259" t="n"/>
      <c r="AI86" s="259" t="n"/>
      <c r="AJ86" s="259" t="n"/>
      <c r="AK86" s="259" t="n"/>
      <c r="AL86" s="259" t="n"/>
      <c r="AM86" s="259" t="n"/>
      <c r="AN86" s="259" t="n"/>
      <c r="AO86" s="259" t="n"/>
      <c r="AP86" s="259" t="n"/>
      <c r="AQ86" s="259" t="n"/>
      <c r="AR86" s="259" t="n"/>
      <c r="AS86" s="259" t="n"/>
      <c r="AT86" s="259" t="n"/>
      <c r="AU86" s="259" t="n"/>
      <c r="AV86" s="259" t="n"/>
      <c r="AW86" s="259" t="n"/>
      <c r="AX86" s="259" t="n"/>
      <c r="AY86" s="259" t="n"/>
      <c r="AZ86" s="259" t="n"/>
      <c r="BA86" s="259" t="n"/>
      <c r="BB86" s="259" t="n"/>
      <c r="BC86" s="259" t="n"/>
      <c r="BD86" s="259" t="n"/>
      <c r="BE86" s="259" t="n"/>
      <c r="BF86" s="259" t="n"/>
      <c r="BG86" s="259" t="n"/>
      <c r="BH86" s="259" t="n"/>
      <c r="BI86" s="259" t="n"/>
      <c r="BJ86" s="259" t="n"/>
      <c r="BK86" s="259" t="n"/>
      <c r="BL86" s="259" t="n"/>
      <c r="BM86" s="259" t="n"/>
      <c r="BN86" s="259" t="n"/>
      <c r="BO86" s="259" t="n"/>
      <c r="BP86" s="259" t="n"/>
      <c r="BQ86" s="259" t="n"/>
      <c r="BR86" s="259" t="n"/>
      <c r="BS86" s="259" t="n"/>
      <c r="BT86" s="259" t="n"/>
      <c r="BU86" s="259" t="n"/>
      <c r="BV86" s="259" t="n"/>
      <c r="BW86" s="259" t="n"/>
      <c r="BX86" s="259" t="n"/>
      <c r="BY86" s="259" t="n"/>
      <c r="BZ86" s="259" t="n"/>
      <c r="CA86" s="259" t="n"/>
      <c r="CB86" s="259" t="n"/>
      <c r="CC86" s="259" t="n"/>
      <c r="CD86" s="259" t="n"/>
      <c r="CE86" s="259" t="n"/>
      <c r="CF86" s="259" t="n"/>
      <c r="CG86" s="259" t="n"/>
      <c r="CH86" s="259" t="n"/>
      <c r="CI86" s="259" t="n"/>
      <c r="CJ86" s="259" t="n"/>
      <c r="CK86" s="259" t="n"/>
      <c r="CL86" s="259" t="n"/>
      <c r="CM86" s="259" t="n"/>
      <c r="CN86" s="259" t="n"/>
      <c r="CO86" s="259" t="n"/>
      <c r="CP86" s="259" t="n"/>
      <c r="CQ86" s="259" t="n"/>
      <c r="CR86" s="259" t="n"/>
      <c r="CS86" s="259" t="n"/>
      <c r="CT86" s="259" t="n"/>
      <c r="CU86" s="259" t="n"/>
      <c r="CV86" s="259" t="n"/>
      <c r="CW86" s="259" t="n"/>
      <c r="CX86" s="259" t="n"/>
      <c r="CY86" s="259" t="n"/>
      <c r="CZ86" s="259" t="n"/>
      <c r="DA86" s="259" t="n"/>
      <c r="DB86" s="259" t="n"/>
      <c r="DC86" s="259" t="n"/>
      <c r="DD86" s="259" t="n"/>
      <c r="DE86" s="259" t="n"/>
      <c r="DF86" s="259" t="n"/>
      <c r="DG86" s="259" t="n"/>
      <c r="DH86" s="259" t="n"/>
      <c r="DI86" s="259" t="n"/>
      <c r="DJ86" s="259" t="n"/>
      <c r="DK86" s="259" t="n"/>
      <c r="DL86" s="259" t="n"/>
      <c r="DM86" s="259" t="n"/>
      <c r="DN86" s="259" t="n"/>
      <c r="DO86" s="259" t="n"/>
      <c r="DP86" s="259" t="n"/>
      <c r="DQ86" s="259" t="n"/>
      <c r="DR86" s="259" t="n"/>
      <c r="DS86" s="259" t="n"/>
      <c r="DT86" s="259" t="n"/>
      <c r="DU86" s="259" t="n"/>
      <c r="DV86" s="259" t="n"/>
      <c r="DW86" s="259" t="n"/>
      <c r="DX86" s="259" t="n"/>
      <c r="DY86" s="259" t="n"/>
      <c r="DZ86" s="259" t="n"/>
      <c r="EA86" s="259" t="n"/>
      <c r="EB86" s="259" t="n"/>
      <c r="EC86" s="259" t="n"/>
      <c r="ED86" s="259" t="n"/>
      <c r="EE86" s="259" t="n"/>
      <c r="EF86" s="259" t="n"/>
      <c r="EG86" s="259" t="n"/>
      <c r="EH86" s="259" t="n"/>
      <c r="EI86" s="259" t="n"/>
      <c r="EJ86" s="259" t="n"/>
      <c r="EK86" s="259" t="n"/>
      <c r="EL86" s="259" t="n"/>
      <c r="EM86" s="259" t="n"/>
      <c r="EN86" s="259" t="n"/>
      <c r="EO86" s="259" t="n"/>
      <c r="EP86" s="259" t="n"/>
      <c r="EQ86" s="259" t="n"/>
      <c r="ER86" s="259" t="n"/>
      <c r="ES86" s="259" t="n"/>
      <c r="ET86" s="259" t="n"/>
      <c r="EU86" s="259" t="n"/>
      <c r="EV86" s="259" t="n"/>
      <c r="EW86" s="259" t="n"/>
      <c r="EX86" s="259" t="n"/>
      <c r="EY86" s="259" t="n"/>
      <c r="EZ86" s="259" t="n"/>
      <c r="FA86" s="259" t="n"/>
      <c r="FB86" s="259" t="n"/>
      <c r="FC86" s="259" t="n"/>
      <c r="FD86" s="259" t="n"/>
      <c r="FE86" s="259" t="n"/>
      <c r="FF86" s="259" t="n"/>
      <c r="FG86" s="259" t="n"/>
      <c r="FH86" s="259" t="n"/>
      <c r="FI86" s="259" t="n"/>
      <c r="FJ86" s="259" t="n"/>
      <c r="FK86" s="259" t="n"/>
      <c r="FL86" s="259" t="n"/>
      <c r="FM86" s="259" t="n"/>
      <c r="FN86" s="259" t="n"/>
      <c r="FO86" s="259" t="n"/>
      <c r="FP86" s="259" t="n"/>
      <c r="FQ86" s="259" t="n"/>
      <c r="FR86" s="259" t="n"/>
      <c r="FS86" s="259" t="n"/>
      <c r="FT86" s="259" t="n"/>
      <c r="FU86" s="259" t="n"/>
      <c r="FV86" s="259" t="n"/>
      <c r="FW86" s="259" t="n"/>
      <c r="FX86" s="259" t="n"/>
      <c r="FY86" s="259" t="n"/>
      <c r="FZ86" s="259" t="n"/>
      <c r="GA86" s="259" t="n"/>
      <c r="GB86" s="259" t="n"/>
      <c r="GC86" s="259" t="n"/>
      <c r="GD86" s="259" t="n"/>
      <c r="GE86" s="259" t="n"/>
      <c r="GF86" s="259" t="n"/>
      <c r="GG86" s="259" t="n"/>
      <c r="GH86" s="259" t="n"/>
      <c r="GI86" s="259" t="n"/>
      <c r="GJ86" s="259" t="n"/>
      <c r="GK86" s="259" t="n"/>
      <c r="GL86" s="259" t="n"/>
      <c r="GM86" s="259" t="n"/>
      <c r="GN86" s="259" t="n"/>
      <c r="GO86" s="259" t="n"/>
      <c r="GP86" s="259" t="n"/>
      <c r="GQ86" s="259" t="n"/>
      <c r="GR86" s="259" t="n"/>
      <c r="GS86" s="259" t="n"/>
      <c r="GT86" s="259" t="n"/>
      <c r="GU86" s="259" t="n"/>
      <c r="GV86" s="259" t="n"/>
      <c r="GW86" s="259" t="n"/>
      <c r="GX86" s="259" t="n"/>
      <c r="GY86" s="259" t="n"/>
      <c r="GZ86" s="261">
        <f>SUM(F86:GY86)</f>
        <v/>
      </c>
      <c r="HA86" s="262">
        <f>E86-GZ86</f>
        <v/>
      </c>
    </row>
    <row r="87" ht="18" customHeight="1">
      <c r="A87" s="137" t="n">
        <v>87</v>
      </c>
      <c r="B87" s="256" t="n"/>
      <c r="C87" s="139" t="n"/>
      <c r="D87" s="240" t="n"/>
      <c r="E87" s="257" t="n"/>
      <c r="F87" s="274" t="n"/>
      <c r="G87" s="274" t="n"/>
      <c r="H87" s="274" t="n"/>
      <c r="I87" s="274" t="n"/>
      <c r="J87" s="274" t="n"/>
      <c r="K87" s="259" t="n"/>
      <c r="L87" s="259" t="n"/>
      <c r="M87" s="274" t="n"/>
      <c r="N87" s="274" t="n"/>
      <c r="O87" s="259" t="n"/>
      <c r="P87" s="259" t="n"/>
      <c r="Q87" s="259" t="n"/>
      <c r="R87" s="259" t="n"/>
      <c r="S87" s="259" t="n"/>
      <c r="T87" s="259" t="n"/>
      <c r="U87" s="259" t="n"/>
      <c r="V87" s="259" t="n"/>
      <c r="W87" s="259" t="n"/>
      <c r="X87" s="259" t="n"/>
      <c r="Y87" s="259" t="n"/>
      <c r="Z87" s="259" t="n"/>
      <c r="AA87" s="259" t="n"/>
      <c r="AB87" s="259" t="n"/>
      <c r="AC87" s="259" t="n"/>
      <c r="AD87" s="259" t="n"/>
      <c r="AE87" s="259" t="n"/>
      <c r="AF87" s="259" t="n"/>
      <c r="AG87" s="259" t="n"/>
      <c r="AH87" s="259" t="n"/>
      <c r="AI87" s="259" t="n"/>
      <c r="AJ87" s="259" t="n"/>
      <c r="AK87" s="259" t="n"/>
      <c r="AL87" s="259" t="n"/>
      <c r="AM87" s="259" t="n"/>
      <c r="AN87" s="259" t="n"/>
      <c r="AO87" s="259" t="n"/>
      <c r="AP87" s="259" t="n"/>
      <c r="AQ87" s="259" t="n"/>
      <c r="AR87" s="259" t="n"/>
      <c r="AS87" s="259" t="n"/>
      <c r="AT87" s="259" t="n"/>
      <c r="AU87" s="259" t="n"/>
      <c r="AV87" s="259" t="n"/>
      <c r="AW87" s="259" t="n"/>
      <c r="AX87" s="259" t="n"/>
      <c r="AY87" s="259" t="n"/>
      <c r="AZ87" s="259" t="n"/>
      <c r="BA87" s="259" t="n"/>
      <c r="BB87" s="259" t="n"/>
      <c r="BC87" s="259" t="n"/>
      <c r="BD87" s="259" t="n"/>
      <c r="BE87" s="259" t="n"/>
      <c r="BF87" s="259" t="n"/>
      <c r="BG87" s="259" t="n"/>
      <c r="BH87" s="259" t="n"/>
      <c r="BI87" s="259" t="n"/>
      <c r="BJ87" s="259" t="n"/>
      <c r="BK87" s="259" t="n"/>
      <c r="BL87" s="259" t="n"/>
      <c r="BM87" s="259" t="n"/>
      <c r="BN87" s="259" t="n"/>
      <c r="BO87" s="259" t="n"/>
      <c r="BP87" s="259" t="n"/>
      <c r="BQ87" s="259" t="n"/>
      <c r="BR87" s="259" t="n"/>
      <c r="BS87" s="259" t="n"/>
      <c r="BT87" s="259" t="n"/>
      <c r="BU87" s="259" t="n"/>
      <c r="BV87" s="259" t="n"/>
      <c r="BW87" s="259" t="n"/>
      <c r="BX87" s="259" t="n"/>
      <c r="BY87" s="259" t="n"/>
      <c r="BZ87" s="259" t="n"/>
      <c r="CA87" s="259" t="n"/>
      <c r="CB87" s="259" t="n"/>
      <c r="CC87" s="259" t="n"/>
      <c r="CD87" s="259" t="n"/>
      <c r="CE87" s="259" t="n"/>
      <c r="CF87" s="259" t="n"/>
      <c r="CG87" s="259" t="n"/>
      <c r="CH87" s="259" t="n"/>
      <c r="CI87" s="259" t="n"/>
      <c r="CJ87" s="259" t="n"/>
      <c r="CK87" s="259" t="n"/>
      <c r="CL87" s="259" t="n"/>
      <c r="CM87" s="259" t="n"/>
      <c r="CN87" s="259" t="n"/>
      <c r="CO87" s="259" t="n"/>
      <c r="CP87" s="259" t="n"/>
      <c r="CQ87" s="259" t="n"/>
      <c r="CR87" s="259" t="n"/>
      <c r="CS87" s="259" t="n"/>
      <c r="CT87" s="259" t="n"/>
      <c r="CU87" s="259" t="n"/>
      <c r="CV87" s="259" t="n"/>
      <c r="CW87" s="259" t="n"/>
      <c r="CX87" s="259" t="n"/>
      <c r="CY87" s="259" t="n"/>
      <c r="CZ87" s="259" t="n"/>
      <c r="DA87" s="259" t="n"/>
      <c r="DB87" s="259" t="n"/>
      <c r="DC87" s="259" t="n"/>
      <c r="DD87" s="259" t="n"/>
      <c r="DE87" s="259" t="n"/>
      <c r="DF87" s="259" t="n"/>
      <c r="DG87" s="259" t="n"/>
      <c r="DH87" s="259" t="n"/>
      <c r="DI87" s="259" t="n"/>
      <c r="DJ87" s="259" t="n"/>
      <c r="DK87" s="259" t="n"/>
      <c r="DL87" s="259" t="n"/>
      <c r="DM87" s="259" t="n"/>
      <c r="DN87" s="259" t="n"/>
      <c r="DO87" s="259" t="n"/>
      <c r="DP87" s="259" t="n"/>
      <c r="DQ87" s="259" t="n"/>
      <c r="DR87" s="259" t="n"/>
      <c r="DS87" s="259" t="n"/>
      <c r="DT87" s="259" t="n"/>
      <c r="DU87" s="259" t="n"/>
      <c r="DV87" s="259" t="n"/>
      <c r="DW87" s="259" t="n"/>
      <c r="DX87" s="259" t="n"/>
      <c r="DY87" s="259" t="n"/>
      <c r="DZ87" s="259" t="n"/>
      <c r="EA87" s="259" t="n"/>
      <c r="EB87" s="259" t="n"/>
      <c r="EC87" s="259" t="n"/>
      <c r="ED87" s="259" t="n"/>
      <c r="EE87" s="259" t="n"/>
      <c r="EF87" s="259" t="n"/>
      <c r="EG87" s="259" t="n"/>
      <c r="EH87" s="259" t="n"/>
      <c r="EI87" s="259" t="n"/>
      <c r="EJ87" s="259" t="n"/>
      <c r="EK87" s="259" t="n"/>
      <c r="EL87" s="259" t="n"/>
      <c r="EM87" s="259" t="n"/>
      <c r="EN87" s="259" t="n"/>
      <c r="EO87" s="259" t="n"/>
      <c r="EP87" s="259" t="n"/>
      <c r="EQ87" s="259" t="n"/>
      <c r="ER87" s="259" t="n"/>
      <c r="ES87" s="259" t="n"/>
      <c r="ET87" s="259" t="n"/>
      <c r="EU87" s="259" t="n"/>
      <c r="EV87" s="259" t="n"/>
      <c r="EW87" s="259" t="n"/>
      <c r="EX87" s="259" t="n"/>
      <c r="EY87" s="259" t="n"/>
      <c r="EZ87" s="259" t="n"/>
      <c r="FA87" s="259" t="n"/>
      <c r="FB87" s="259" t="n"/>
      <c r="FC87" s="259" t="n"/>
      <c r="FD87" s="259" t="n"/>
      <c r="FE87" s="259" t="n"/>
      <c r="FF87" s="259" t="n"/>
      <c r="FG87" s="259" t="n"/>
      <c r="FH87" s="259" t="n"/>
      <c r="FI87" s="259" t="n"/>
      <c r="FJ87" s="259" t="n"/>
      <c r="FK87" s="259" t="n"/>
      <c r="FL87" s="259" t="n"/>
      <c r="FM87" s="259" t="n"/>
      <c r="FN87" s="259" t="n"/>
      <c r="FO87" s="259" t="n"/>
      <c r="FP87" s="259" t="n"/>
      <c r="FQ87" s="259" t="n"/>
      <c r="FR87" s="259" t="n"/>
      <c r="FS87" s="259" t="n"/>
      <c r="FT87" s="259" t="n"/>
      <c r="FU87" s="259" t="n"/>
      <c r="FV87" s="259" t="n"/>
      <c r="FW87" s="259" t="n"/>
      <c r="FX87" s="259" t="n"/>
      <c r="FY87" s="259" t="n"/>
      <c r="FZ87" s="259" t="n"/>
      <c r="GA87" s="259" t="n"/>
      <c r="GB87" s="259" t="n"/>
      <c r="GC87" s="259" t="n"/>
      <c r="GD87" s="259" t="n"/>
      <c r="GE87" s="259" t="n"/>
      <c r="GF87" s="259" t="n"/>
      <c r="GG87" s="259" t="n"/>
      <c r="GH87" s="259" t="n"/>
      <c r="GI87" s="259" t="n"/>
      <c r="GJ87" s="259" t="n"/>
      <c r="GK87" s="259" t="n"/>
      <c r="GL87" s="259" t="n"/>
      <c r="GM87" s="259" t="n"/>
      <c r="GN87" s="259" t="n"/>
      <c r="GO87" s="259" t="n"/>
      <c r="GP87" s="259" t="n"/>
      <c r="GQ87" s="259" t="n"/>
      <c r="GR87" s="259" t="n"/>
      <c r="GS87" s="259" t="n"/>
      <c r="GT87" s="259" t="n"/>
      <c r="GU87" s="259" t="n"/>
      <c r="GV87" s="259" t="n"/>
      <c r="GW87" s="259" t="n"/>
      <c r="GX87" s="259" t="n"/>
      <c r="GY87" s="259" t="n"/>
      <c r="GZ87" s="261">
        <f>SUM(F87:GY87)</f>
        <v/>
      </c>
      <c r="HA87" s="262">
        <f>E87-GZ87</f>
        <v/>
      </c>
    </row>
    <row r="88" ht="18" customHeight="1">
      <c r="A88" s="137" t="n">
        <v>88</v>
      </c>
      <c r="B88" s="256" t="n"/>
      <c r="C88" s="139" t="n"/>
      <c r="D88" s="240" t="n"/>
      <c r="E88" s="257" t="n"/>
      <c r="F88" s="274" t="n"/>
      <c r="G88" s="274" t="n"/>
      <c r="H88" s="274" t="n"/>
      <c r="I88" s="274" t="n"/>
      <c r="J88" s="274" t="n"/>
      <c r="K88" s="259" t="n"/>
      <c r="L88" s="259" t="n"/>
      <c r="M88" s="274" t="n"/>
      <c r="N88" s="274" t="n"/>
      <c r="O88" s="259" t="n"/>
      <c r="P88" s="259" t="n"/>
      <c r="Q88" s="259" t="n"/>
      <c r="R88" s="259" t="n"/>
      <c r="S88" s="259" t="n"/>
      <c r="T88" s="259" t="n"/>
      <c r="U88" s="259" t="n"/>
      <c r="V88" s="259" t="n"/>
      <c r="W88" s="259" t="n"/>
      <c r="X88" s="259" t="n"/>
      <c r="Y88" s="259" t="n"/>
      <c r="Z88" s="259" t="n"/>
      <c r="AA88" s="259" t="n"/>
      <c r="AB88" s="259" t="n"/>
      <c r="AC88" s="259" t="n"/>
      <c r="AD88" s="259" t="n"/>
      <c r="AE88" s="259" t="n"/>
      <c r="AF88" s="259" t="n"/>
      <c r="AG88" s="259" t="n"/>
      <c r="AH88" s="259" t="n"/>
      <c r="AI88" s="259" t="n"/>
      <c r="AJ88" s="259" t="n"/>
      <c r="AK88" s="259" t="n"/>
      <c r="AL88" s="259" t="n"/>
      <c r="AM88" s="259" t="n"/>
      <c r="AN88" s="259" t="n"/>
      <c r="AO88" s="259" t="n"/>
      <c r="AP88" s="259" t="n"/>
      <c r="AQ88" s="259" t="n"/>
      <c r="AR88" s="259" t="n"/>
      <c r="AS88" s="259" t="n"/>
      <c r="AT88" s="259" t="n"/>
      <c r="AU88" s="259" t="n"/>
      <c r="AV88" s="259" t="n"/>
      <c r="AW88" s="259" t="n"/>
      <c r="AX88" s="259" t="n"/>
      <c r="AY88" s="259" t="n"/>
      <c r="AZ88" s="259" t="n"/>
      <c r="BA88" s="259" t="n"/>
      <c r="BB88" s="259" t="n"/>
      <c r="BC88" s="259" t="n"/>
      <c r="BD88" s="259" t="n"/>
      <c r="BE88" s="259" t="n"/>
      <c r="BF88" s="259" t="n"/>
      <c r="BG88" s="259" t="n"/>
      <c r="BH88" s="259" t="n"/>
      <c r="BI88" s="259" t="n"/>
      <c r="BJ88" s="259" t="n"/>
      <c r="BK88" s="259" t="n"/>
      <c r="BL88" s="259" t="n"/>
      <c r="BM88" s="259" t="n"/>
      <c r="BN88" s="259" t="n"/>
      <c r="BO88" s="259" t="n"/>
      <c r="BP88" s="259" t="n"/>
      <c r="BQ88" s="259" t="n"/>
      <c r="BR88" s="259" t="n"/>
      <c r="BS88" s="259" t="n"/>
      <c r="BT88" s="259" t="n"/>
      <c r="BU88" s="259" t="n"/>
      <c r="BV88" s="259" t="n"/>
      <c r="BW88" s="259" t="n"/>
      <c r="BX88" s="259" t="n"/>
      <c r="BY88" s="259" t="n"/>
      <c r="BZ88" s="259" t="n"/>
      <c r="CA88" s="259" t="n"/>
      <c r="CB88" s="259" t="n"/>
      <c r="CC88" s="259" t="n"/>
      <c r="CD88" s="259" t="n"/>
      <c r="CE88" s="259" t="n"/>
      <c r="CF88" s="259" t="n"/>
      <c r="CG88" s="259" t="n"/>
      <c r="CH88" s="259" t="n"/>
      <c r="CI88" s="259" t="n"/>
      <c r="CJ88" s="259" t="n"/>
      <c r="CK88" s="259" t="n"/>
      <c r="CL88" s="259" t="n"/>
      <c r="CM88" s="259" t="n"/>
      <c r="CN88" s="259" t="n"/>
      <c r="CO88" s="259" t="n"/>
      <c r="CP88" s="259" t="n"/>
      <c r="CQ88" s="259" t="n"/>
      <c r="CR88" s="259" t="n"/>
      <c r="CS88" s="259" t="n"/>
      <c r="CT88" s="259" t="n"/>
      <c r="CU88" s="259" t="n"/>
      <c r="CV88" s="259" t="n"/>
      <c r="CW88" s="259" t="n"/>
      <c r="CX88" s="259" t="n"/>
      <c r="CY88" s="259" t="n"/>
      <c r="CZ88" s="259" t="n"/>
      <c r="DA88" s="259" t="n"/>
      <c r="DB88" s="259" t="n"/>
      <c r="DC88" s="259" t="n"/>
      <c r="DD88" s="259" t="n"/>
      <c r="DE88" s="259" t="n"/>
      <c r="DF88" s="259" t="n"/>
      <c r="DG88" s="259" t="n"/>
      <c r="DH88" s="259" t="n"/>
      <c r="DI88" s="259" t="n"/>
      <c r="DJ88" s="259" t="n"/>
      <c r="DK88" s="259" t="n"/>
      <c r="DL88" s="259" t="n"/>
      <c r="DM88" s="259" t="n"/>
      <c r="DN88" s="259" t="n"/>
      <c r="DO88" s="259" t="n"/>
      <c r="DP88" s="259" t="n"/>
      <c r="DQ88" s="259" t="n"/>
      <c r="DR88" s="259" t="n"/>
      <c r="DS88" s="259" t="n"/>
      <c r="DT88" s="259" t="n"/>
      <c r="DU88" s="259" t="n"/>
      <c r="DV88" s="259" t="n"/>
      <c r="DW88" s="259" t="n"/>
      <c r="DX88" s="259" t="n"/>
      <c r="DY88" s="259" t="n"/>
      <c r="DZ88" s="259" t="n"/>
      <c r="EA88" s="259" t="n"/>
      <c r="EB88" s="259" t="n"/>
      <c r="EC88" s="259" t="n"/>
      <c r="ED88" s="259" t="n"/>
      <c r="EE88" s="259" t="n"/>
      <c r="EF88" s="259" t="n"/>
      <c r="EG88" s="259" t="n"/>
      <c r="EH88" s="259" t="n"/>
      <c r="EI88" s="259" t="n"/>
      <c r="EJ88" s="259" t="n"/>
      <c r="EK88" s="259" t="n"/>
      <c r="EL88" s="259" t="n"/>
      <c r="EM88" s="259" t="n"/>
      <c r="EN88" s="259" t="n"/>
      <c r="EO88" s="259" t="n"/>
      <c r="EP88" s="259" t="n"/>
      <c r="EQ88" s="259" t="n"/>
      <c r="ER88" s="259" t="n"/>
      <c r="ES88" s="259" t="n"/>
      <c r="ET88" s="259" t="n"/>
      <c r="EU88" s="259" t="n"/>
      <c r="EV88" s="259" t="n"/>
      <c r="EW88" s="259" t="n"/>
      <c r="EX88" s="259" t="n"/>
      <c r="EY88" s="259" t="n"/>
      <c r="EZ88" s="259" t="n"/>
      <c r="FA88" s="259" t="n"/>
      <c r="FB88" s="259" t="n"/>
      <c r="FC88" s="259" t="n"/>
      <c r="FD88" s="259" t="n"/>
      <c r="FE88" s="259" t="n"/>
      <c r="FF88" s="259" t="n"/>
      <c r="FG88" s="259" t="n"/>
      <c r="FH88" s="259" t="n"/>
      <c r="FI88" s="259" t="n"/>
      <c r="FJ88" s="259" t="n"/>
      <c r="FK88" s="259" t="n"/>
      <c r="FL88" s="259" t="n"/>
      <c r="FM88" s="259" t="n"/>
      <c r="FN88" s="259" t="n"/>
      <c r="FO88" s="259" t="n"/>
      <c r="FP88" s="259" t="n"/>
      <c r="FQ88" s="259" t="n"/>
      <c r="FR88" s="259" t="n"/>
      <c r="FS88" s="259" t="n"/>
      <c r="FT88" s="259" t="n"/>
      <c r="FU88" s="259" t="n"/>
      <c r="FV88" s="259" t="n"/>
      <c r="FW88" s="259" t="n"/>
      <c r="FX88" s="259" t="n"/>
      <c r="FY88" s="259" t="n"/>
      <c r="FZ88" s="259" t="n"/>
      <c r="GA88" s="259" t="n"/>
      <c r="GB88" s="259" t="n"/>
      <c r="GC88" s="259" t="n"/>
      <c r="GD88" s="259" t="n"/>
      <c r="GE88" s="259" t="n"/>
      <c r="GF88" s="259" t="n"/>
      <c r="GG88" s="259" t="n"/>
      <c r="GH88" s="259" t="n"/>
      <c r="GI88" s="259" t="n"/>
      <c r="GJ88" s="259" t="n"/>
      <c r="GK88" s="259" t="n"/>
      <c r="GL88" s="259" t="n"/>
      <c r="GM88" s="259" t="n"/>
      <c r="GN88" s="259" t="n"/>
      <c r="GO88" s="259" t="n"/>
      <c r="GP88" s="259" t="n"/>
      <c r="GQ88" s="259" t="n"/>
      <c r="GR88" s="259" t="n"/>
      <c r="GS88" s="259" t="n"/>
      <c r="GT88" s="259" t="n"/>
      <c r="GU88" s="259" t="n"/>
      <c r="GV88" s="259" t="n"/>
      <c r="GW88" s="259" t="n"/>
      <c r="GX88" s="259" t="n"/>
      <c r="GY88" s="259" t="n"/>
      <c r="GZ88" s="261">
        <f>SUM(F88:GY88)</f>
        <v/>
      </c>
      <c r="HA88" s="262">
        <f>E88-GZ88</f>
        <v/>
      </c>
    </row>
    <row r="89" ht="18" customHeight="1">
      <c r="A89" s="137" t="n">
        <v>89</v>
      </c>
      <c r="B89" s="256" t="n"/>
      <c r="C89" s="139" t="n"/>
      <c r="D89" s="240" t="n"/>
      <c r="E89" s="257" t="n"/>
      <c r="F89" s="274" t="n"/>
      <c r="G89" s="274" t="n"/>
      <c r="H89" s="274" t="n"/>
      <c r="I89" s="274" t="n"/>
      <c r="J89" s="274" t="n"/>
      <c r="K89" s="259" t="n"/>
      <c r="L89" s="259" t="n"/>
      <c r="M89" s="274" t="n"/>
      <c r="N89" s="274" t="n"/>
      <c r="O89" s="259" t="n"/>
      <c r="P89" s="259" t="n"/>
      <c r="Q89" s="259" t="n"/>
      <c r="R89" s="259" t="n"/>
      <c r="S89" s="259" t="n"/>
      <c r="T89" s="259" t="n"/>
      <c r="U89" s="259" t="n"/>
      <c r="V89" s="259" t="n"/>
      <c r="W89" s="259" t="n"/>
      <c r="X89" s="259" t="n"/>
      <c r="Y89" s="259" t="n"/>
      <c r="Z89" s="259" t="n"/>
      <c r="AA89" s="259" t="n"/>
      <c r="AB89" s="259" t="n"/>
      <c r="AC89" s="259" t="n"/>
      <c r="AD89" s="259" t="n"/>
      <c r="AE89" s="259" t="n"/>
      <c r="AF89" s="259" t="n"/>
      <c r="AG89" s="259" t="n"/>
      <c r="AH89" s="259" t="n"/>
      <c r="AI89" s="259" t="n"/>
      <c r="AJ89" s="259" t="n"/>
      <c r="AK89" s="259" t="n"/>
      <c r="AL89" s="259" t="n"/>
      <c r="AM89" s="259" t="n"/>
      <c r="AN89" s="259" t="n"/>
      <c r="AO89" s="259" t="n"/>
      <c r="AP89" s="259" t="n"/>
      <c r="AQ89" s="259" t="n"/>
      <c r="AR89" s="259" t="n"/>
      <c r="AS89" s="259" t="n"/>
      <c r="AT89" s="259" t="n"/>
      <c r="AU89" s="259" t="n"/>
      <c r="AV89" s="259" t="n"/>
      <c r="AW89" s="259" t="n"/>
      <c r="AX89" s="259" t="n"/>
      <c r="AY89" s="259" t="n"/>
      <c r="AZ89" s="259" t="n"/>
      <c r="BA89" s="259" t="n"/>
      <c r="BB89" s="259" t="n"/>
      <c r="BC89" s="259" t="n"/>
      <c r="BD89" s="259" t="n"/>
      <c r="BE89" s="259" t="n"/>
      <c r="BF89" s="259" t="n"/>
      <c r="BG89" s="259" t="n"/>
      <c r="BH89" s="259" t="n"/>
      <c r="BI89" s="259" t="n"/>
      <c r="BJ89" s="259" t="n"/>
      <c r="BK89" s="259" t="n"/>
      <c r="BL89" s="259" t="n"/>
      <c r="BM89" s="259" t="n"/>
      <c r="BN89" s="259" t="n"/>
      <c r="BO89" s="259" t="n"/>
      <c r="BP89" s="259" t="n"/>
      <c r="BQ89" s="259" t="n"/>
      <c r="BR89" s="259" t="n"/>
      <c r="BS89" s="259" t="n"/>
      <c r="BT89" s="259" t="n"/>
      <c r="BU89" s="259" t="n"/>
      <c r="BV89" s="259" t="n"/>
      <c r="BW89" s="259" t="n"/>
      <c r="BX89" s="259" t="n"/>
      <c r="BY89" s="259" t="n"/>
      <c r="BZ89" s="259" t="n"/>
      <c r="CA89" s="259" t="n"/>
      <c r="CB89" s="259" t="n"/>
      <c r="CC89" s="259" t="n"/>
      <c r="CD89" s="259" t="n"/>
      <c r="CE89" s="259" t="n"/>
      <c r="CF89" s="259" t="n"/>
      <c r="CG89" s="259" t="n"/>
      <c r="CH89" s="259" t="n"/>
      <c r="CI89" s="259" t="n"/>
      <c r="CJ89" s="259" t="n"/>
      <c r="CK89" s="259" t="n"/>
      <c r="CL89" s="259" t="n"/>
      <c r="CM89" s="259" t="n"/>
      <c r="CN89" s="259" t="n"/>
      <c r="CO89" s="259" t="n"/>
      <c r="CP89" s="259" t="n"/>
      <c r="CQ89" s="259" t="n"/>
      <c r="CR89" s="259" t="n"/>
      <c r="CS89" s="259" t="n"/>
      <c r="CT89" s="259" t="n"/>
      <c r="CU89" s="259" t="n"/>
      <c r="CV89" s="259" t="n"/>
      <c r="CW89" s="259" t="n"/>
      <c r="CX89" s="259" t="n"/>
      <c r="CY89" s="259" t="n"/>
      <c r="CZ89" s="259" t="n"/>
      <c r="DA89" s="259" t="n"/>
      <c r="DB89" s="259" t="n"/>
      <c r="DC89" s="259" t="n"/>
      <c r="DD89" s="259" t="n"/>
      <c r="DE89" s="259" t="n"/>
      <c r="DF89" s="259" t="n"/>
      <c r="DG89" s="259" t="n"/>
      <c r="DH89" s="259" t="n"/>
      <c r="DI89" s="259" t="n"/>
      <c r="DJ89" s="259" t="n"/>
      <c r="DK89" s="259" t="n"/>
      <c r="DL89" s="259" t="n"/>
      <c r="DM89" s="259" t="n"/>
      <c r="DN89" s="259" t="n"/>
      <c r="DO89" s="259" t="n"/>
      <c r="DP89" s="259" t="n"/>
      <c r="DQ89" s="259" t="n"/>
      <c r="DR89" s="259" t="n"/>
      <c r="DS89" s="259" t="n"/>
      <c r="DT89" s="259" t="n"/>
      <c r="DU89" s="259" t="n"/>
      <c r="DV89" s="259" t="n"/>
      <c r="DW89" s="259" t="n"/>
      <c r="DX89" s="259" t="n"/>
      <c r="DY89" s="259" t="n"/>
      <c r="DZ89" s="259" t="n"/>
      <c r="EA89" s="259" t="n"/>
      <c r="EB89" s="259" t="n"/>
      <c r="EC89" s="259" t="n"/>
      <c r="ED89" s="259" t="n"/>
      <c r="EE89" s="259" t="n"/>
      <c r="EF89" s="259" t="n"/>
      <c r="EG89" s="259" t="n"/>
      <c r="EH89" s="259" t="n"/>
      <c r="EI89" s="259" t="n"/>
      <c r="EJ89" s="259" t="n"/>
      <c r="EK89" s="259" t="n"/>
      <c r="EL89" s="259" t="n"/>
      <c r="EM89" s="259" t="n"/>
      <c r="EN89" s="259" t="n"/>
      <c r="EO89" s="259" t="n"/>
      <c r="EP89" s="259" t="n"/>
      <c r="EQ89" s="259" t="n"/>
      <c r="ER89" s="259" t="n"/>
      <c r="ES89" s="259" t="n"/>
      <c r="ET89" s="259" t="n"/>
      <c r="EU89" s="259" t="n"/>
      <c r="EV89" s="259" t="n"/>
      <c r="EW89" s="259" t="n"/>
      <c r="EX89" s="259" t="n"/>
      <c r="EY89" s="259" t="n"/>
      <c r="EZ89" s="259" t="n"/>
      <c r="FA89" s="259" t="n"/>
      <c r="FB89" s="259" t="n"/>
      <c r="FC89" s="259" t="n"/>
      <c r="FD89" s="259" t="n"/>
      <c r="FE89" s="259" t="n"/>
      <c r="FF89" s="259" t="n"/>
      <c r="FG89" s="259" t="n"/>
      <c r="FH89" s="259" t="n"/>
      <c r="FI89" s="259" t="n"/>
      <c r="FJ89" s="259" t="n"/>
      <c r="FK89" s="259" t="n"/>
      <c r="FL89" s="259" t="n"/>
      <c r="FM89" s="259" t="n"/>
      <c r="FN89" s="259" t="n"/>
      <c r="FO89" s="259" t="n"/>
      <c r="FP89" s="259" t="n"/>
      <c r="FQ89" s="259" t="n"/>
      <c r="FR89" s="259" t="n"/>
      <c r="FS89" s="259" t="n"/>
      <c r="FT89" s="259" t="n"/>
      <c r="FU89" s="259" t="n"/>
      <c r="FV89" s="259" t="n"/>
      <c r="FW89" s="259" t="n"/>
      <c r="FX89" s="259" t="n"/>
      <c r="FY89" s="259" t="n"/>
      <c r="FZ89" s="259" t="n"/>
      <c r="GA89" s="259" t="n"/>
      <c r="GB89" s="259" t="n"/>
      <c r="GC89" s="259" t="n"/>
      <c r="GD89" s="259" t="n"/>
      <c r="GE89" s="259" t="n"/>
      <c r="GF89" s="259" t="n"/>
      <c r="GG89" s="259" t="n"/>
      <c r="GH89" s="259" t="n"/>
      <c r="GI89" s="259" t="n"/>
      <c r="GJ89" s="259" t="n"/>
      <c r="GK89" s="259" t="n"/>
      <c r="GL89" s="259" t="n"/>
      <c r="GM89" s="259" t="n"/>
      <c r="GN89" s="259" t="n"/>
      <c r="GO89" s="259" t="n"/>
      <c r="GP89" s="259" t="n"/>
      <c r="GQ89" s="259" t="n"/>
      <c r="GR89" s="259" t="n"/>
      <c r="GS89" s="259" t="n"/>
      <c r="GT89" s="259" t="n"/>
      <c r="GU89" s="259" t="n"/>
      <c r="GV89" s="259" t="n"/>
      <c r="GW89" s="259" t="n"/>
      <c r="GX89" s="259" t="n"/>
      <c r="GY89" s="259" t="n"/>
      <c r="GZ89" s="261">
        <f>SUM(F89:GY89)</f>
        <v/>
      </c>
      <c r="HA89" s="262">
        <f>E89-GZ89</f>
        <v/>
      </c>
    </row>
    <row r="90" ht="18" customHeight="1">
      <c r="A90" s="137" t="n">
        <v>90</v>
      </c>
      <c r="B90" s="256" t="n"/>
      <c r="C90" s="139" t="n"/>
      <c r="D90" s="240" t="n"/>
      <c r="E90" s="257" t="n"/>
      <c r="F90" s="274" t="n"/>
      <c r="G90" s="274" t="n"/>
      <c r="H90" s="274" t="n"/>
      <c r="I90" s="274" t="n"/>
      <c r="J90" s="274" t="n"/>
      <c r="K90" s="259" t="n"/>
      <c r="L90" s="259" t="n"/>
      <c r="M90" s="274" t="n"/>
      <c r="N90" s="274" t="n"/>
      <c r="O90" s="259" t="n"/>
      <c r="P90" s="259" t="n"/>
      <c r="Q90" s="259" t="n"/>
      <c r="R90" s="259" t="n"/>
      <c r="S90" s="259" t="n"/>
      <c r="T90" s="259" t="n"/>
      <c r="U90" s="259" t="n"/>
      <c r="V90" s="259" t="n"/>
      <c r="W90" s="259" t="n"/>
      <c r="X90" s="259" t="n"/>
      <c r="Y90" s="259" t="n"/>
      <c r="Z90" s="259" t="n"/>
      <c r="AA90" s="259" t="n"/>
      <c r="AB90" s="259" t="n"/>
      <c r="AC90" s="259" t="n"/>
      <c r="AD90" s="259" t="n"/>
      <c r="AE90" s="259" t="n"/>
      <c r="AF90" s="259" t="n"/>
      <c r="AG90" s="259" t="n"/>
      <c r="AH90" s="259" t="n"/>
      <c r="AI90" s="259" t="n"/>
      <c r="AJ90" s="259" t="n"/>
      <c r="AK90" s="259" t="n"/>
      <c r="AL90" s="259" t="n"/>
      <c r="AM90" s="259" t="n"/>
      <c r="AN90" s="259" t="n"/>
      <c r="AO90" s="259" t="n"/>
      <c r="AP90" s="259" t="n"/>
      <c r="AQ90" s="259" t="n"/>
      <c r="AR90" s="259" t="n"/>
      <c r="AS90" s="259" t="n"/>
      <c r="AT90" s="259" t="n"/>
      <c r="AU90" s="259" t="n"/>
      <c r="AV90" s="259" t="n"/>
      <c r="AW90" s="259" t="n"/>
      <c r="AX90" s="259" t="n"/>
      <c r="AY90" s="259" t="n"/>
      <c r="AZ90" s="259" t="n"/>
      <c r="BA90" s="259" t="n"/>
      <c r="BB90" s="259" t="n"/>
      <c r="BC90" s="259" t="n"/>
      <c r="BD90" s="259" t="n"/>
      <c r="BE90" s="259" t="n"/>
      <c r="BF90" s="259" t="n"/>
      <c r="BG90" s="259" t="n"/>
      <c r="BH90" s="259" t="n"/>
      <c r="BI90" s="259" t="n"/>
      <c r="BJ90" s="259" t="n"/>
      <c r="BK90" s="259" t="n"/>
      <c r="BL90" s="259" t="n"/>
      <c r="BM90" s="259" t="n"/>
      <c r="BN90" s="259" t="n"/>
      <c r="BO90" s="259" t="n"/>
      <c r="BP90" s="259" t="n"/>
      <c r="BQ90" s="259" t="n"/>
      <c r="BR90" s="259" t="n"/>
      <c r="BS90" s="259" t="n"/>
      <c r="BT90" s="259" t="n"/>
      <c r="BU90" s="259" t="n"/>
      <c r="BV90" s="259" t="n"/>
      <c r="BW90" s="259" t="n"/>
      <c r="BX90" s="259" t="n"/>
      <c r="BY90" s="259" t="n"/>
      <c r="BZ90" s="259" t="n"/>
      <c r="CA90" s="259" t="n"/>
      <c r="CB90" s="259" t="n"/>
      <c r="CC90" s="259" t="n"/>
      <c r="CD90" s="259" t="n"/>
      <c r="CE90" s="259" t="n"/>
      <c r="CF90" s="259" t="n"/>
      <c r="CG90" s="259" t="n"/>
      <c r="CH90" s="259" t="n"/>
      <c r="CI90" s="259" t="n"/>
      <c r="CJ90" s="259" t="n"/>
      <c r="CK90" s="259" t="n"/>
      <c r="CL90" s="259" t="n"/>
      <c r="CM90" s="259" t="n"/>
      <c r="CN90" s="259" t="n"/>
      <c r="CO90" s="259" t="n"/>
      <c r="CP90" s="259" t="n"/>
      <c r="CQ90" s="259" t="n"/>
      <c r="CR90" s="259" t="n"/>
      <c r="CS90" s="259" t="n"/>
      <c r="CT90" s="259" t="n"/>
      <c r="CU90" s="259" t="n"/>
      <c r="CV90" s="259" t="n"/>
      <c r="CW90" s="259" t="n"/>
      <c r="CX90" s="259" t="n"/>
      <c r="CY90" s="259" t="n"/>
      <c r="CZ90" s="259" t="n"/>
      <c r="DA90" s="259" t="n"/>
      <c r="DB90" s="259" t="n"/>
      <c r="DC90" s="259" t="n"/>
      <c r="DD90" s="259" t="n"/>
      <c r="DE90" s="259" t="n"/>
      <c r="DF90" s="259" t="n"/>
      <c r="DG90" s="259" t="n"/>
      <c r="DH90" s="259" t="n"/>
      <c r="DI90" s="259" t="n"/>
      <c r="DJ90" s="259" t="n"/>
      <c r="DK90" s="259" t="n"/>
      <c r="DL90" s="259" t="n"/>
      <c r="DM90" s="259" t="n"/>
      <c r="DN90" s="259" t="n"/>
      <c r="DO90" s="259" t="n"/>
      <c r="DP90" s="259" t="n"/>
      <c r="DQ90" s="259" t="n"/>
      <c r="DR90" s="259" t="n"/>
      <c r="DS90" s="259" t="n"/>
      <c r="DT90" s="259" t="n"/>
      <c r="DU90" s="259" t="n"/>
      <c r="DV90" s="259" t="n"/>
      <c r="DW90" s="259" t="n"/>
      <c r="DX90" s="259" t="n"/>
      <c r="DY90" s="259" t="n"/>
      <c r="DZ90" s="259" t="n"/>
      <c r="EA90" s="259" t="n"/>
      <c r="EB90" s="259" t="n"/>
      <c r="EC90" s="259" t="n"/>
      <c r="ED90" s="259" t="n"/>
      <c r="EE90" s="259" t="n"/>
      <c r="EF90" s="259" t="n"/>
      <c r="EG90" s="259" t="n"/>
      <c r="EH90" s="259" t="n"/>
      <c r="EI90" s="259" t="n"/>
      <c r="EJ90" s="259" t="n"/>
      <c r="EK90" s="259" t="n"/>
      <c r="EL90" s="259" t="n"/>
      <c r="EM90" s="259" t="n"/>
      <c r="EN90" s="259" t="n"/>
      <c r="EO90" s="259" t="n"/>
      <c r="EP90" s="259" t="n"/>
      <c r="EQ90" s="259" t="n"/>
      <c r="ER90" s="259" t="n"/>
      <c r="ES90" s="259" t="n"/>
      <c r="ET90" s="259" t="n"/>
      <c r="EU90" s="259" t="n"/>
      <c r="EV90" s="259" t="n"/>
      <c r="EW90" s="259" t="n"/>
      <c r="EX90" s="259" t="n"/>
      <c r="EY90" s="259" t="n"/>
      <c r="EZ90" s="259" t="n"/>
      <c r="FA90" s="259" t="n"/>
      <c r="FB90" s="259" t="n"/>
      <c r="FC90" s="259" t="n"/>
      <c r="FD90" s="259" t="n"/>
      <c r="FE90" s="259" t="n"/>
      <c r="FF90" s="259" t="n"/>
      <c r="FG90" s="259" t="n"/>
      <c r="FH90" s="259" t="n"/>
      <c r="FI90" s="259" t="n"/>
      <c r="FJ90" s="259" t="n"/>
      <c r="FK90" s="259" t="n"/>
      <c r="FL90" s="259" t="n"/>
      <c r="FM90" s="259" t="n"/>
      <c r="FN90" s="259" t="n"/>
      <c r="FO90" s="259" t="n"/>
      <c r="FP90" s="259" t="n"/>
      <c r="FQ90" s="259" t="n"/>
      <c r="FR90" s="259" t="n"/>
      <c r="FS90" s="259" t="n"/>
      <c r="FT90" s="259" t="n"/>
      <c r="FU90" s="259" t="n"/>
      <c r="FV90" s="259" t="n"/>
      <c r="FW90" s="259" t="n"/>
      <c r="FX90" s="259" t="n"/>
      <c r="FY90" s="259" t="n"/>
      <c r="FZ90" s="259" t="n"/>
      <c r="GA90" s="259" t="n"/>
      <c r="GB90" s="259" t="n"/>
      <c r="GC90" s="259" t="n"/>
      <c r="GD90" s="259" t="n"/>
      <c r="GE90" s="259" t="n"/>
      <c r="GF90" s="259" t="n"/>
      <c r="GG90" s="259" t="n"/>
      <c r="GH90" s="259" t="n"/>
      <c r="GI90" s="259" t="n"/>
      <c r="GJ90" s="259" t="n"/>
      <c r="GK90" s="259" t="n"/>
      <c r="GL90" s="259" t="n"/>
      <c r="GM90" s="259" t="n"/>
      <c r="GN90" s="259" t="n"/>
      <c r="GO90" s="259" t="n"/>
      <c r="GP90" s="259" t="n"/>
      <c r="GQ90" s="259" t="n"/>
      <c r="GR90" s="259" t="n"/>
      <c r="GS90" s="259" t="n"/>
      <c r="GT90" s="259" t="n"/>
      <c r="GU90" s="259" t="n"/>
      <c r="GV90" s="259" t="n"/>
      <c r="GW90" s="259" t="n"/>
      <c r="GX90" s="259" t="n"/>
      <c r="GY90" s="259" t="n"/>
      <c r="GZ90" s="261">
        <f>SUM(F90:GY90)</f>
        <v/>
      </c>
      <c r="HA90" s="262">
        <f>E90-GZ90</f>
        <v/>
      </c>
    </row>
    <row r="91" ht="18" customHeight="1">
      <c r="A91" s="137" t="n">
        <v>91</v>
      </c>
      <c r="B91" s="256" t="n"/>
      <c r="C91" s="139" t="n"/>
      <c r="D91" s="240" t="n"/>
      <c r="E91" s="257" t="n"/>
      <c r="F91" s="274" t="n"/>
      <c r="G91" s="274" t="n"/>
      <c r="H91" s="274" t="n"/>
      <c r="I91" s="274" t="n"/>
      <c r="J91" s="274" t="n"/>
      <c r="K91" s="259" t="n"/>
      <c r="L91" s="259" t="n"/>
      <c r="M91" s="274" t="n"/>
      <c r="N91" s="274" t="n"/>
      <c r="O91" s="259" t="n"/>
      <c r="P91" s="259" t="n"/>
      <c r="Q91" s="259" t="n"/>
      <c r="R91" s="259" t="n"/>
      <c r="S91" s="259" t="n"/>
      <c r="T91" s="259" t="n"/>
      <c r="U91" s="259" t="n"/>
      <c r="V91" s="259" t="n"/>
      <c r="W91" s="259" t="n"/>
      <c r="X91" s="259" t="n"/>
      <c r="Y91" s="259" t="n"/>
      <c r="Z91" s="259" t="n"/>
      <c r="AA91" s="259" t="n"/>
      <c r="AB91" s="259" t="n"/>
      <c r="AC91" s="259" t="n"/>
      <c r="AD91" s="259" t="n"/>
      <c r="AE91" s="259" t="n"/>
      <c r="AF91" s="259" t="n"/>
      <c r="AG91" s="259" t="n"/>
      <c r="AH91" s="259" t="n"/>
      <c r="AI91" s="259" t="n"/>
      <c r="AJ91" s="259" t="n"/>
      <c r="AK91" s="259" t="n"/>
      <c r="AL91" s="259" t="n"/>
      <c r="AM91" s="259" t="n"/>
      <c r="AN91" s="259" t="n"/>
      <c r="AO91" s="259" t="n"/>
      <c r="AP91" s="259" t="n"/>
      <c r="AQ91" s="259" t="n"/>
      <c r="AR91" s="259" t="n"/>
      <c r="AS91" s="259" t="n"/>
      <c r="AT91" s="259" t="n"/>
      <c r="AU91" s="259" t="n"/>
      <c r="AV91" s="259" t="n"/>
      <c r="AW91" s="259" t="n"/>
      <c r="AX91" s="259" t="n"/>
      <c r="AY91" s="259" t="n"/>
      <c r="AZ91" s="259" t="n"/>
      <c r="BA91" s="259" t="n"/>
      <c r="BB91" s="259" t="n"/>
      <c r="BC91" s="259" t="n"/>
      <c r="BD91" s="259" t="n"/>
      <c r="BE91" s="259" t="n"/>
      <c r="BF91" s="259" t="n"/>
      <c r="BG91" s="259" t="n"/>
      <c r="BH91" s="259" t="n"/>
      <c r="BI91" s="259" t="n"/>
      <c r="BJ91" s="259" t="n"/>
      <c r="BK91" s="259" t="n"/>
      <c r="BL91" s="259" t="n"/>
      <c r="BM91" s="259" t="n"/>
      <c r="BN91" s="259" t="n"/>
      <c r="BO91" s="259" t="n"/>
      <c r="BP91" s="259" t="n"/>
      <c r="BQ91" s="259" t="n"/>
      <c r="BR91" s="259" t="n"/>
      <c r="BS91" s="259" t="n"/>
      <c r="BT91" s="259" t="n"/>
      <c r="BU91" s="259" t="n"/>
      <c r="BV91" s="259" t="n"/>
      <c r="BW91" s="259" t="n"/>
      <c r="BX91" s="259" t="n"/>
      <c r="BY91" s="259" t="n"/>
      <c r="BZ91" s="259" t="n"/>
      <c r="CA91" s="259" t="n"/>
      <c r="CB91" s="259" t="n"/>
      <c r="CC91" s="259" t="n"/>
      <c r="CD91" s="259" t="n"/>
      <c r="CE91" s="259" t="n"/>
      <c r="CF91" s="259" t="n"/>
      <c r="CG91" s="259" t="n"/>
      <c r="CH91" s="259" t="n"/>
      <c r="CI91" s="259" t="n"/>
      <c r="CJ91" s="259" t="n"/>
      <c r="CK91" s="259" t="n"/>
      <c r="CL91" s="259" t="n"/>
      <c r="CM91" s="259" t="n"/>
      <c r="CN91" s="259" t="n"/>
      <c r="CO91" s="259" t="n"/>
      <c r="CP91" s="259" t="n"/>
      <c r="CQ91" s="259" t="n"/>
      <c r="CR91" s="259" t="n"/>
      <c r="CS91" s="259" t="n"/>
      <c r="CT91" s="259" t="n"/>
      <c r="CU91" s="259" t="n"/>
      <c r="CV91" s="259" t="n"/>
      <c r="CW91" s="259" t="n"/>
      <c r="CX91" s="259" t="n"/>
      <c r="CY91" s="259" t="n"/>
      <c r="CZ91" s="259" t="n"/>
      <c r="DA91" s="259" t="n"/>
      <c r="DB91" s="259" t="n"/>
      <c r="DC91" s="259" t="n"/>
      <c r="DD91" s="259" t="n"/>
      <c r="DE91" s="259" t="n"/>
      <c r="DF91" s="259" t="n"/>
      <c r="DG91" s="259" t="n"/>
      <c r="DH91" s="259" t="n"/>
      <c r="DI91" s="259" t="n"/>
      <c r="DJ91" s="259" t="n"/>
      <c r="DK91" s="259" t="n"/>
      <c r="DL91" s="259" t="n"/>
      <c r="DM91" s="259" t="n"/>
      <c r="DN91" s="259" t="n"/>
      <c r="DO91" s="259" t="n"/>
      <c r="DP91" s="259" t="n"/>
      <c r="DQ91" s="259" t="n"/>
      <c r="DR91" s="259" t="n"/>
      <c r="DS91" s="259" t="n"/>
      <c r="DT91" s="259" t="n"/>
      <c r="DU91" s="259" t="n"/>
      <c r="DV91" s="259" t="n"/>
      <c r="DW91" s="259" t="n"/>
      <c r="DX91" s="259" t="n"/>
      <c r="DY91" s="259" t="n"/>
      <c r="DZ91" s="259" t="n"/>
      <c r="EA91" s="259" t="n"/>
      <c r="EB91" s="259" t="n"/>
      <c r="EC91" s="259" t="n"/>
      <c r="ED91" s="259" t="n"/>
      <c r="EE91" s="259" t="n"/>
      <c r="EF91" s="259" t="n"/>
      <c r="EG91" s="259" t="n"/>
      <c r="EH91" s="259" t="n"/>
      <c r="EI91" s="259" t="n"/>
      <c r="EJ91" s="259" t="n"/>
      <c r="EK91" s="259" t="n"/>
      <c r="EL91" s="259" t="n"/>
      <c r="EM91" s="259" t="n"/>
      <c r="EN91" s="259" t="n"/>
      <c r="EO91" s="259" t="n"/>
      <c r="EP91" s="259" t="n"/>
      <c r="EQ91" s="259" t="n"/>
      <c r="ER91" s="259" t="n"/>
      <c r="ES91" s="259" t="n"/>
      <c r="ET91" s="259" t="n"/>
      <c r="EU91" s="259" t="n"/>
      <c r="EV91" s="259" t="n"/>
      <c r="EW91" s="259" t="n"/>
      <c r="EX91" s="259" t="n"/>
      <c r="EY91" s="259" t="n"/>
      <c r="EZ91" s="259" t="n"/>
      <c r="FA91" s="259" t="n"/>
      <c r="FB91" s="259" t="n"/>
      <c r="FC91" s="259" t="n"/>
      <c r="FD91" s="259" t="n"/>
      <c r="FE91" s="259" t="n"/>
      <c r="FF91" s="259" t="n"/>
      <c r="FG91" s="259" t="n"/>
      <c r="FH91" s="259" t="n"/>
      <c r="FI91" s="259" t="n"/>
      <c r="FJ91" s="259" t="n"/>
      <c r="FK91" s="259" t="n"/>
      <c r="FL91" s="259" t="n"/>
      <c r="FM91" s="259" t="n"/>
      <c r="FN91" s="259" t="n"/>
      <c r="FO91" s="259" t="n"/>
      <c r="FP91" s="259" t="n"/>
      <c r="FQ91" s="259" t="n"/>
      <c r="FR91" s="259" t="n"/>
      <c r="FS91" s="259" t="n"/>
      <c r="FT91" s="259" t="n"/>
      <c r="FU91" s="259" t="n"/>
      <c r="FV91" s="259" t="n"/>
      <c r="FW91" s="259" t="n"/>
      <c r="FX91" s="259" t="n"/>
      <c r="FY91" s="259" t="n"/>
      <c r="FZ91" s="259" t="n"/>
      <c r="GA91" s="259" t="n"/>
      <c r="GB91" s="259" t="n"/>
      <c r="GC91" s="259" t="n"/>
      <c r="GD91" s="259" t="n"/>
      <c r="GE91" s="259" t="n"/>
      <c r="GF91" s="259" t="n"/>
      <c r="GG91" s="259" t="n"/>
      <c r="GH91" s="259" t="n"/>
      <c r="GI91" s="259" t="n"/>
      <c r="GJ91" s="259" t="n"/>
      <c r="GK91" s="259" t="n"/>
      <c r="GL91" s="259" t="n"/>
      <c r="GM91" s="259" t="n"/>
      <c r="GN91" s="259" t="n"/>
      <c r="GO91" s="259" t="n"/>
      <c r="GP91" s="259" t="n"/>
      <c r="GQ91" s="259" t="n"/>
      <c r="GR91" s="259" t="n"/>
      <c r="GS91" s="259" t="n"/>
      <c r="GT91" s="259" t="n"/>
      <c r="GU91" s="259" t="n"/>
      <c r="GV91" s="259" t="n"/>
      <c r="GW91" s="259" t="n"/>
      <c r="GX91" s="259" t="n"/>
      <c r="GY91" s="259" t="n"/>
      <c r="GZ91" s="261">
        <f>SUM(F91:GY91)</f>
        <v/>
      </c>
      <c r="HA91" s="262">
        <f>E91-GZ91</f>
        <v/>
      </c>
    </row>
    <row r="92" ht="18" customHeight="1">
      <c r="A92" s="137" t="n">
        <v>92</v>
      </c>
      <c r="B92" s="256" t="n"/>
      <c r="C92" s="139" t="n"/>
      <c r="D92" s="240" t="n"/>
      <c r="E92" s="257" t="n"/>
      <c r="F92" s="274" t="n"/>
      <c r="G92" s="274" t="n"/>
      <c r="H92" s="274" t="n"/>
      <c r="I92" s="274" t="n"/>
      <c r="J92" s="274" t="n"/>
      <c r="K92" s="259" t="n"/>
      <c r="L92" s="259" t="n"/>
      <c r="M92" s="274" t="n"/>
      <c r="N92" s="274" t="n"/>
      <c r="O92" s="259" t="n"/>
      <c r="P92" s="259" t="n"/>
      <c r="Q92" s="259" t="n"/>
      <c r="R92" s="259" t="n"/>
      <c r="S92" s="259" t="n"/>
      <c r="T92" s="259" t="n"/>
      <c r="U92" s="259" t="n"/>
      <c r="V92" s="259" t="n"/>
      <c r="W92" s="259" t="n"/>
      <c r="X92" s="259" t="n"/>
      <c r="Y92" s="259" t="n"/>
      <c r="Z92" s="259" t="n"/>
      <c r="AA92" s="259" t="n"/>
      <c r="AB92" s="259" t="n"/>
      <c r="AC92" s="259" t="n"/>
      <c r="AD92" s="259" t="n"/>
      <c r="AE92" s="259" t="n"/>
      <c r="AF92" s="259" t="n"/>
      <c r="AG92" s="259" t="n"/>
      <c r="AH92" s="259" t="n"/>
      <c r="AI92" s="259" t="n"/>
      <c r="AJ92" s="259" t="n"/>
      <c r="AK92" s="259" t="n"/>
      <c r="AL92" s="259" t="n"/>
      <c r="AM92" s="259" t="n"/>
      <c r="AN92" s="259" t="n"/>
      <c r="AO92" s="259" t="n"/>
      <c r="AP92" s="259" t="n"/>
      <c r="AQ92" s="259" t="n"/>
      <c r="AR92" s="259" t="n"/>
      <c r="AS92" s="259" t="n"/>
      <c r="AT92" s="259" t="n"/>
      <c r="AU92" s="259" t="n"/>
      <c r="AV92" s="259" t="n"/>
      <c r="AW92" s="259" t="n"/>
      <c r="AX92" s="259" t="n"/>
      <c r="AY92" s="259" t="n"/>
      <c r="AZ92" s="259" t="n"/>
      <c r="BA92" s="259" t="n"/>
      <c r="BB92" s="259" t="n"/>
      <c r="BC92" s="259" t="n"/>
      <c r="BD92" s="259" t="n"/>
      <c r="BE92" s="259" t="n"/>
      <c r="BF92" s="259" t="n"/>
      <c r="BG92" s="259" t="n"/>
      <c r="BH92" s="259" t="n"/>
      <c r="BI92" s="259" t="n"/>
      <c r="BJ92" s="259" t="n"/>
      <c r="BK92" s="259" t="n"/>
      <c r="BL92" s="259" t="n"/>
      <c r="BM92" s="259" t="n"/>
      <c r="BN92" s="259" t="n"/>
      <c r="BO92" s="259" t="n"/>
      <c r="BP92" s="259" t="n"/>
      <c r="BQ92" s="259" t="n"/>
      <c r="BR92" s="259" t="n"/>
      <c r="BS92" s="259" t="n"/>
      <c r="BT92" s="259" t="n"/>
      <c r="BU92" s="259" t="n"/>
      <c r="BV92" s="259" t="n"/>
      <c r="BW92" s="259" t="n"/>
      <c r="BX92" s="259" t="n"/>
      <c r="BY92" s="259" t="n"/>
      <c r="BZ92" s="259" t="n"/>
      <c r="CA92" s="259" t="n"/>
      <c r="CB92" s="259" t="n"/>
      <c r="CC92" s="259" t="n"/>
      <c r="CD92" s="259" t="n"/>
      <c r="CE92" s="259" t="n"/>
      <c r="CF92" s="259" t="n"/>
      <c r="CG92" s="259" t="n"/>
      <c r="CH92" s="259" t="n"/>
      <c r="CI92" s="259" t="n"/>
      <c r="CJ92" s="259" t="n"/>
      <c r="CK92" s="259" t="n"/>
      <c r="CL92" s="259" t="n"/>
      <c r="CM92" s="259" t="n"/>
      <c r="CN92" s="259" t="n"/>
      <c r="CO92" s="259" t="n"/>
      <c r="CP92" s="259" t="n"/>
      <c r="CQ92" s="259" t="n"/>
      <c r="CR92" s="259" t="n"/>
      <c r="CS92" s="259" t="n"/>
      <c r="CT92" s="259" t="n"/>
      <c r="CU92" s="259" t="n"/>
      <c r="CV92" s="259" t="n"/>
      <c r="CW92" s="259" t="n"/>
      <c r="CX92" s="259" t="n"/>
      <c r="CY92" s="259" t="n"/>
      <c r="CZ92" s="259" t="n"/>
      <c r="DA92" s="259" t="n"/>
      <c r="DB92" s="259" t="n"/>
      <c r="DC92" s="259" t="n"/>
      <c r="DD92" s="259" t="n"/>
      <c r="DE92" s="259" t="n"/>
      <c r="DF92" s="259" t="n"/>
      <c r="DG92" s="259" t="n"/>
      <c r="DH92" s="259" t="n"/>
      <c r="DI92" s="259" t="n"/>
      <c r="DJ92" s="259" t="n"/>
      <c r="DK92" s="259" t="n"/>
      <c r="DL92" s="259" t="n"/>
      <c r="DM92" s="259" t="n"/>
      <c r="DN92" s="259" t="n"/>
      <c r="DO92" s="259" t="n"/>
      <c r="DP92" s="259" t="n"/>
      <c r="DQ92" s="259" t="n"/>
      <c r="DR92" s="259" t="n"/>
      <c r="DS92" s="259" t="n"/>
      <c r="DT92" s="259" t="n"/>
      <c r="DU92" s="259" t="n"/>
      <c r="DV92" s="259" t="n"/>
      <c r="DW92" s="259" t="n"/>
      <c r="DX92" s="259" t="n"/>
      <c r="DY92" s="259" t="n"/>
      <c r="DZ92" s="259" t="n"/>
      <c r="EA92" s="259" t="n"/>
      <c r="EB92" s="259" t="n"/>
      <c r="EC92" s="259" t="n"/>
      <c r="ED92" s="259" t="n"/>
      <c r="EE92" s="259" t="n"/>
      <c r="EF92" s="259" t="n"/>
      <c r="EG92" s="259" t="n"/>
      <c r="EH92" s="259" t="n"/>
      <c r="EI92" s="259" t="n"/>
      <c r="EJ92" s="259" t="n"/>
      <c r="EK92" s="259" t="n"/>
      <c r="EL92" s="259" t="n"/>
      <c r="EM92" s="259" t="n"/>
      <c r="EN92" s="259" t="n"/>
      <c r="EO92" s="259" t="n"/>
      <c r="EP92" s="259" t="n"/>
      <c r="EQ92" s="259" t="n"/>
      <c r="ER92" s="259" t="n"/>
      <c r="ES92" s="259" t="n"/>
      <c r="ET92" s="259" t="n"/>
      <c r="EU92" s="259" t="n"/>
      <c r="EV92" s="259" t="n"/>
      <c r="EW92" s="259" t="n"/>
      <c r="EX92" s="259" t="n"/>
      <c r="EY92" s="259" t="n"/>
      <c r="EZ92" s="259" t="n"/>
      <c r="FA92" s="259" t="n"/>
      <c r="FB92" s="259" t="n"/>
      <c r="FC92" s="259" t="n"/>
      <c r="FD92" s="259" t="n"/>
      <c r="FE92" s="259" t="n"/>
      <c r="FF92" s="259" t="n"/>
      <c r="FG92" s="259" t="n"/>
      <c r="FH92" s="259" t="n"/>
      <c r="FI92" s="259" t="n"/>
      <c r="FJ92" s="259" t="n"/>
      <c r="FK92" s="259" t="n"/>
      <c r="FL92" s="259" t="n"/>
      <c r="FM92" s="259" t="n"/>
      <c r="FN92" s="259" t="n"/>
      <c r="FO92" s="259" t="n"/>
      <c r="FP92" s="259" t="n"/>
      <c r="FQ92" s="259" t="n"/>
      <c r="FR92" s="259" t="n"/>
      <c r="FS92" s="259" t="n"/>
      <c r="FT92" s="259" t="n"/>
      <c r="FU92" s="259" t="n"/>
      <c r="FV92" s="259" t="n"/>
      <c r="FW92" s="259" t="n"/>
      <c r="FX92" s="259" t="n"/>
      <c r="FY92" s="259" t="n"/>
      <c r="FZ92" s="259" t="n"/>
      <c r="GA92" s="259" t="n"/>
      <c r="GB92" s="259" t="n"/>
      <c r="GC92" s="259" t="n"/>
      <c r="GD92" s="259" t="n"/>
      <c r="GE92" s="259" t="n"/>
      <c r="GF92" s="259" t="n"/>
      <c r="GG92" s="259" t="n"/>
      <c r="GH92" s="259" t="n"/>
      <c r="GI92" s="259" t="n"/>
      <c r="GJ92" s="259" t="n"/>
      <c r="GK92" s="259" t="n"/>
      <c r="GL92" s="259" t="n"/>
      <c r="GM92" s="259" t="n"/>
      <c r="GN92" s="259" t="n"/>
      <c r="GO92" s="259" t="n"/>
      <c r="GP92" s="259" t="n"/>
      <c r="GQ92" s="259" t="n"/>
      <c r="GR92" s="259" t="n"/>
      <c r="GS92" s="259" t="n"/>
      <c r="GT92" s="259" t="n"/>
      <c r="GU92" s="259" t="n"/>
      <c r="GV92" s="259" t="n"/>
      <c r="GW92" s="259" t="n"/>
      <c r="GX92" s="259" t="n"/>
      <c r="GY92" s="259" t="n"/>
      <c r="GZ92" s="261">
        <f>SUM(F92:GY92)</f>
        <v/>
      </c>
      <c r="HA92" s="262">
        <f>E92-GZ92</f>
        <v/>
      </c>
    </row>
    <row r="93" ht="18" customHeight="1">
      <c r="A93" s="137" t="n">
        <v>93</v>
      </c>
      <c r="B93" s="256" t="n"/>
      <c r="C93" s="139" t="n"/>
      <c r="D93" s="240" t="n"/>
      <c r="E93" s="257" t="n"/>
      <c r="F93" s="274" t="n"/>
      <c r="G93" s="274" t="n"/>
      <c r="H93" s="274" t="n"/>
      <c r="I93" s="274" t="n"/>
      <c r="J93" s="274" t="n"/>
      <c r="K93" s="259" t="n"/>
      <c r="L93" s="259" t="n"/>
      <c r="M93" s="274" t="n"/>
      <c r="N93" s="274" t="n"/>
      <c r="O93" s="259" t="n"/>
      <c r="P93" s="259" t="n"/>
      <c r="Q93" s="259" t="n"/>
      <c r="R93" s="259" t="n"/>
      <c r="S93" s="259" t="n"/>
      <c r="T93" s="259" t="n"/>
      <c r="U93" s="259" t="n"/>
      <c r="V93" s="259" t="n"/>
      <c r="W93" s="259" t="n"/>
      <c r="X93" s="259" t="n"/>
      <c r="Y93" s="259" t="n"/>
      <c r="Z93" s="259" t="n"/>
      <c r="AA93" s="259" t="n"/>
      <c r="AB93" s="259" t="n"/>
      <c r="AC93" s="259" t="n"/>
      <c r="AD93" s="259" t="n"/>
      <c r="AE93" s="259" t="n"/>
      <c r="AF93" s="259" t="n"/>
      <c r="AG93" s="259" t="n"/>
      <c r="AH93" s="259" t="n"/>
      <c r="AI93" s="259" t="n"/>
      <c r="AJ93" s="259" t="n"/>
      <c r="AK93" s="259" t="n"/>
      <c r="AL93" s="259" t="n"/>
      <c r="AM93" s="259" t="n"/>
      <c r="AN93" s="259" t="n"/>
      <c r="AO93" s="259" t="n"/>
      <c r="AP93" s="259" t="n"/>
      <c r="AQ93" s="259" t="n"/>
      <c r="AR93" s="259" t="n"/>
      <c r="AS93" s="259" t="n"/>
      <c r="AT93" s="259" t="n"/>
      <c r="AU93" s="259" t="n"/>
      <c r="AV93" s="259" t="n"/>
      <c r="AW93" s="259" t="n"/>
      <c r="AX93" s="259" t="n"/>
      <c r="AY93" s="259" t="n"/>
      <c r="AZ93" s="259" t="n"/>
      <c r="BA93" s="259" t="n"/>
      <c r="BB93" s="259" t="n"/>
      <c r="BC93" s="259" t="n"/>
      <c r="BD93" s="259" t="n"/>
      <c r="BE93" s="259" t="n"/>
      <c r="BF93" s="259" t="n"/>
      <c r="BG93" s="259" t="n"/>
      <c r="BH93" s="259" t="n"/>
      <c r="BI93" s="259" t="n"/>
      <c r="BJ93" s="259" t="n"/>
      <c r="BK93" s="259" t="n"/>
      <c r="BL93" s="259" t="n"/>
      <c r="BM93" s="259" t="n"/>
      <c r="BN93" s="259" t="n"/>
      <c r="BO93" s="259" t="n"/>
      <c r="BP93" s="259" t="n"/>
      <c r="BQ93" s="259" t="n"/>
      <c r="BR93" s="259" t="n"/>
      <c r="BS93" s="259" t="n"/>
      <c r="BT93" s="259" t="n"/>
      <c r="BU93" s="259" t="n"/>
      <c r="BV93" s="259" t="n"/>
      <c r="BW93" s="259" t="n"/>
      <c r="BX93" s="259" t="n"/>
      <c r="BY93" s="259" t="n"/>
      <c r="BZ93" s="259" t="n"/>
      <c r="CA93" s="259" t="n"/>
      <c r="CB93" s="259" t="n"/>
      <c r="CC93" s="259" t="n"/>
      <c r="CD93" s="259" t="n"/>
      <c r="CE93" s="259" t="n"/>
      <c r="CF93" s="259" t="n"/>
      <c r="CG93" s="259" t="n"/>
      <c r="CH93" s="259" t="n"/>
      <c r="CI93" s="259" t="n"/>
      <c r="CJ93" s="259" t="n"/>
      <c r="CK93" s="259" t="n"/>
      <c r="CL93" s="259" t="n"/>
      <c r="CM93" s="259" t="n"/>
      <c r="CN93" s="259" t="n"/>
      <c r="CO93" s="259" t="n"/>
      <c r="CP93" s="259" t="n"/>
      <c r="CQ93" s="259" t="n"/>
      <c r="CR93" s="259" t="n"/>
      <c r="CS93" s="259" t="n"/>
      <c r="CT93" s="259" t="n"/>
      <c r="CU93" s="259" t="n"/>
      <c r="CV93" s="259" t="n"/>
      <c r="CW93" s="259" t="n"/>
      <c r="CX93" s="259" t="n"/>
      <c r="CY93" s="259" t="n"/>
      <c r="CZ93" s="259" t="n"/>
      <c r="DA93" s="259" t="n"/>
      <c r="DB93" s="259" t="n"/>
      <c r="DC93" s="259" t="n"/>
      <c r="DD93" s="259" t="n"/>
      <c r="DE93" s="259" t="n"/>
      <c r="DF93" s="259" t="n"/>
      <c r="DG93" s="259" t="n"/>
      <c r="DH93" s="259" t="n"/>
      <c r="DI93" s="259" t="n"/>
      <c r="DJ93" s="259" t="n"/>
      <c r="DK93" s="259" t="n"/>
      <c r="DL93" s="259" t="n"/>
      <c r="DM93" s="259" t="n"/>
      <c r="DN93" s="259" t="n"/>
      <c r="DO93" s="259" t="n"/>
      <c r="DP93" s="259" t="n"/>
      <c r="DQ93" s="259" t="n"/>
      <c r="DR93" s="259" t="n"/>
      <c r="DS93" s="259" t="n"/>
      <c r="DT93" s="259" t="n"/>
      <c r="DU93" s="259" t="n"/>
      <c r="DV93" s="259" t="n"/>
      <c r="DW93" s="259" t="n"/>
      <c r="DX93" s="259" t="n"/>
      <c r="DY93" s="259" t="n"/>
      <c r="DZ93" s="259" t="n"/>
      <c r="EA93" s="259" t="n"/>
      <c r="EB93" s="259" t="n"/>
      <c r="EC93" s="259" t="n"/>
      <c r="ED93" s="259" t="n"/>
      <c r="EE93" s="259" t="n"/>
      <c r="EF93" s="259" t="n"/>
      <c r="EG93" s="259" t="n"/>
      <c r="EH93" s="259" t="n"/>
      <c r="EI93" s="259" t="n"/>
      <c r="EJ93" s="259" t="n"/>
      <c r="EK93" s="259" t="n"/>
      <c r="EL93" s="259" t="n"/>
      <c r="EM93" s="259" t="n"/>
      <c r="EN93" s="259" t="n"/>
      <c r="EO93" s="259" t="n"/>
      <c r="EP93" s="259" t="n"/>
      <c r="EQ93" s="259" t="n"/>
      <c r="ER93" s="259" t="n"/>
      <c r="ES93" s="259" t="n"/>
      <c r="ET93" s="259" t="n"/>
      <c r="EU93" s="259" t="n"/>
      <c r="EV93" s="259" t="n"/>
      <c r="EW93" s="259" t="n"/>
      <c r="EX93" s="259" t="n"/>
      <c r="EY93" s="259" t="n"/>
      <c r="EZ93" s="259" t="n"/>
      <c r="FA93" s="259" t="n"/>
      <c r="FB93" s="259" t="n"/>
      <c r="FC93" s="259" t="n"/>
      <c r="FD93" s="259" t="n"/>
      <c r="FE93" s="259" t="n"/>
      <c r="FF93" s="259" t="n"/>
      <c r="FG93" s="259" t="n"/>
      <c r="FH93" s="259" t="n"/>
      <c r="FI93" s="259" t="n"/>
      <c r="FJ93" s="259" t="n"/>
      <c r="FK93" s="259" t="n"/>
      <c r="FL93" s="259" t="n"/>
      <c r="FM93" s="259" t="n"/>
      <c r="FN93" s="259" t="n"/>
      <c r="FO93" s="259" t="n"/>
      <c r="FP93" s="259" t="n"/>
      <c r="FQ93" s="259" t="n"/>
      <c r="FR93" s="259" t="n"/>
      <c r="FS93" s="259" t="n"/>
      <c r="FT93" s="259" t="n"/>
      <c r="FU93" s="259" t="n"/>
      <c r="FV93" s="259" t="n"/>
      <c r="FW93" s="259" t="n"/>
      <c r="FX93" s="259" t="n"/>
      <c r="FY93" s="259" t="n"/>
      <c r="FZ93" s="259" t="n"/>
      <c r="GA93" s="259" t="n"/>
      <c r="GB93" s="259" t="n"/>
      <c r="GC93" s="259" t="n"/>
      <c r="GD93" s="259" t="n"/>
      <c r="GE93" s="259" t="n"/>
      <c r="GF93" s="259" t="n"/>
      <c r="GG93" s="259" t="n"/>
      <c r="GH93" s="259" t="n"/>
      <c r="GI93" s="259" t="n"/>
      <c r="GJ93" s="259" t="n"/>
      <c r="GK93" s="259" t="n"/>
      <c r="GL93" s="259" t="n"/>
      <c r="GM93" s="259" t="n"/>
      <c r="GN93" s="259" t="n"/>
      <c r="GO93" s="259" t="n"/>
      <c r="GP93" s="259" t="n"/>
      <c r="GQ93" s="259" t="n"/>
      <c r="GR93" s="259" t="n"/>
      <c r="GS93" s="259" t="n"/>
      <c r="GT93" s="259" t="n"/>
      <c r="GU93" s="259" t="n"/>
      <c r="GV93" s="259" t="n"/>
      <c r="GW93" s="259" t="n"/>
      <c r="GX93" s="259" t="n"/>
      <c r="GY93" s="259" t="n"/>
      <c r="GZ93" s="261">
        <f>SUM(F93:GY93)</f>
        <v/>
      </c>
      <c r="HA93" s="262">
        <f>E93-GZ93</f>
        <v/>
      </c>
    </row>
    <row r="94" ht="18" customHeight="1">
      <c r="A94" s="137" t="n">
        <v>94</v>
      </c>
      <c r="B94" s="256" t="n"/>
      <c r="C94" s="139" t="n"/>
      <c r="D94" s="240" t="n"/>
      <c r="E94" s="257" t="n"/>
      <c r="F94" s="274" t="n"/>
      <c r="G94" s="274" t="n"/>
      <c r="H94" s="274" t="n"/>
      <c r="I94" s="274" t="n"/>
      <c r="J94" s="274" t="n"/>
      <c r="K94" s="259" t="n"/>
      <c r="L94" s="259" t="n"/>
      <c r="M94" s="274" t="n"/>
      <c r="N94" s="274" t="n"/>
      <c r="O94" s="259" t="n"/>
      <c r="P94" s="259" t="n"/>
      <c r="Q94" s="259" t="n"/>
      <c r="R94" s="259" t="n"/>
      <c r="S94" s="259" t="n"/>
      <c r="T94" s="259" t="n"/>
      <c r="U94" s="259" t="n"/>
      <c r="V94" s="259" t="n"/>
      <c r="W94" s="259" t="n"/>
      <c r="X94" s="259" t="n"/>
      <c r="Y94" s="259" t="n"/>
      <c r="Z94" s="259" t="n"/>
      <c r="AA94" s="259" t="n"/>
      <c r="AB94" s="259" t="n"/>
      <c r="AC94" s="259" t="n"/>
      <c r="AD94" s="259" t="n"/>
      <c r="AE94" s="259" t="n"/>
      <c r="AF94" s="259" t="n"/>
      <c r="AG94" s="259" t="n"/>
      <c r="AH94" s="259" t="n"/>
      <c r="AI94" s="259" t="n"/>
      <c r="AJ94" s="259" t="n"/>
      <c r="AK94" s="259" t="n"/>
      <c r="AL94" s="259" t="n"/>
      <c r="AM94" s="259" t="n"/>
      <c r="AN94" s="259" t="n"/>
      <c r="AO94" s="259" t="n"/>
      <c r="AP94" s="259" t="n"/>
      <c r="AQ94" s="259" t="n"/>
      <c r="AR94" s="259" t="n"/>
      <c r="AS94" s="259" t="n"/>
      <c r="AT94" s="259" t="n"/>
      <c r="AU94" s="259" t="n"/>
      <c r="AV94" s="259" t="n"/>
      <c r="AW94" s="259" t="n"/>
      <c r="AX94" s="259" t="n"/>
      <c r="AY94" s="259" t="n"/>
      <c r="AZ94" s="259" t="n"/>
      <c r="BA94" s="259" t="n"/>
      <c r="BB94" s="259" t="n"/>
      <c r="BC94" s="259" t="n"/>
      <c r="BD94" s="259" t="n"/>
      <c r="BE94" s="259" t="n"/>
      <c r="BF94" s="259" t="n"/>
      <c r="BG94" s="259" t="n"/>
      <c r="BH94" s="259" t="n"/>
      <c r="BI94" s="259" t="n"/>
      <c r="BJ94" s="259" t="n"/>
      <c r="BK94" s="259" t="n"/>
      <c r="BL94" s="259" t="n"/>
      <c r="BM94" s="259" t="n"/>
      <c r="BN94" s="259" t="n"/>
      <c r="BO94" s="259" t="n"/>
      <c r="BP94" s="259" t="n"/>
      <c r="BQ94" s="259" t="n"/>
      <c r="BR94" s="259" t="n"/>
      <c r="BS94" s="259" t="n"/>
      <c r="BT94" s="259" t="n"/>
      <c r="BU94" s="259" t="n"/>
      <c r="BV94" s="259" t="n"/>
      <c r="BW94" s="259" t="n"/>
      <c r="BX94" s="259" t="n"/>
      <c r="BY94" s="259" t="n"/>
      <c r="BZ94" s="259" t="n"/>
      <c r="CA94" s="259" t="n"/>
      <c r="CB94" s="259" t="n"/>
      <c r="CC94" s="259" t="n"/>
      <c r="CD94" s="259" t="n"/>
      <c r="CE94" s="259" t="n"/>
      <c r="CF94" s="259" t="n"/>
      <c r="CG94" s="259" t="n"/>
      <c r="CH94" s="259" t="n"/>
      <c r="CI94" s="259" t="n"/>
      <c r="CJ94" s="259" t="n"/>
      <c r="CK94" s="259" t="n"/>
      <c r="CL94" s="259" t="n"/>
      <c r="CM94" s="259" t="n"/>
      <c r="CN94" s="259" t="n"/>
      <c r="CO94" s="259" t="n"/>
      <c r="CP94" s="259" t="n"/>
      <c r="CQ94" s="259" t="n"/>
      <c r="CR94" s="259" t="n"/>
      <c r="CS94" s="259" t="n"/>
      <c r="CT94" s="259" t="n"/>
      <c r="CU94" s="259" t="n"/>
      <c r="CV94" s="259" t="n"/>
      <c r="CW94" s="259" t="n"/>
      <c r="CX94" s="259" t="n"/>
      <c r="CY94" s="259" t="n"/>
      <c r="CZ94" s="259" t="n"/>
      <c r="DA94" s="259" t="n"/>
      <c r="DB94" s="259" t="n"/>
      <c r="DC94" s="259" t="n"/>
      <c r="DD94" s="259" t="n"/>
      <c r="DE94" s="259" t="n"/>
      <c r="DF94" s="259" t="n"/>
      <c r="DG94" s="259" t="n"/>
      <c r="DH94" s="259" t="n"/>
      <c r="DI94" s="259" t="n"/>
      <c r="DJ94" s="259" t="n"/>
      <c r="DK94" s="259" t="n"/>
      <c r="DL94" s="259" t="n"/>
      <c r="DM94" s="259" t="n"/>
      <c r="DN94" s="259" t="n"/>
      <c r="DO94" s="259" t="n"/>
      <c r="DP94" s="259" t="n"/>
      <c r="DQ94" s="259" t="n"/>
      <c r="DR94" s="259" t="n"/>
      <c r="DS94" s="259" t="n"/>
      <c r="DT94" s="259" t="n"/>
      <c r="DU94" s="259" t="n"/>
      <c r="DV94" s="259" t="n"/>
      <c r="DW94" s="259" t="n"/>
      <c r="DX94" s="259" t="n"/>
      <c r="DY94" s="259" t="n"/>
      <c r="DZ94" s="259" t="n"/>
      <c r="EA94" s="259" t="n"/>
      <c r="EB94" s="259" t="n"/>
      <c r="EC94" s="259" t="n"/>
      <c r="ED94" s="259" t="n"/>
      <c r="EE94" s="259" t="n"/>
      <c r="EF94" s="259" t="n"/>
      <c r="EG94" s="259" t="n"/>
      <c r="EH94" s="259" t="n"/>
      <c r="EI94" s="259" t="n"/>
      <c r="EJ94" s="259" t="n"/>
      <c r="EK94" s="259" t="n"/>
      <c r="EL94" s="259" t="n"/>
      <c r="EM94" s="259" t="n"/>
      <c r="EN94" s="259" t="n"/>
      <c r="EO94" s="259" t="n"/>
      <c r="EP94" s="259" t="n"/>
      <c r="EQ94" s="259" t="n"/>
      <c r="ER94" s="259" t="n"/>
      <c r="ES94" s="259" t="n"/>
      <c r="ET94" s="259" t="n"/>
      <c r="EU94" s="259" t="n"/>
      <c r="EV94" s="259" t="n"/>
      <c r="EW94" s="259" t="n"/>
      <c r="EX94" s="259" t="n"/>
      <c r="EY94" s="259" t="n"/>
      <c r="EZ94" s="259" t="n"/>
      <c r="FA94" s="259" t="n"/>
      <c r="FB94" s="259" t="n"/>
      <c r="FC94" s="259" t="n"/>
      <c r="FD94" s="259" t="n"/>
      <c r="FE94" s="259" t="n"/>
      <c r="FF94" s="259" t="n"/>
      <c r="FG94" s="259" t="n"/>
      <c r="FH94" s="259" t="n"/>
      <c r="FI94" s="259" t="n"/>
      <c r="FJ94" s="259" t="n"/>
      <c r="FK94" s="259" t="n"/>
      <c r="FL94" s="259" t="n"/>
      <c r="FM94" s="259" t="n"/>
      <c r="FN94" s="259" t="n"/>
      <c r="FO94" s="259" t="n"/>
      <c r="FP94" s="259" t="n"/>
      <c r="FQ94" s="259" t="n"/>
      <c r="FR94" s="259" t="n"/>
      <c r="FS94" s="259" t="n"/>
      <c r="FT94" s="259" t="n"/>
      <c r="FU94" s="259" t="n"/>
      <c r="FV94" s="259" t="n"/>
      <c r="FW94" s="259" t="n"/>
      <c r="FX94" s="259" t="n"/>
      <c r="FY94" s="259" t="n"/>
      <c r="FZ94" s="259" t="n"/>
      <c r="GA94" s="259" t="n"/>
      <c r="GB94" s="259" t="n"/>
      <c r="GC94" s="259" t="n"/>
      <c r="GD94" s="259" t="n"/>
      <c r="GE94" s="259" t="n"/>
      <c r="GF94" s="259" t="n"/>
      <c r="GG94" s="259" t="n"/>
      <c r="GH94" s="259" t="n"/>
      <c r="GI94" s="259" t="n"/>
      <c r="GJ94" s="259" t="n"/>
      <c r="GK94" s="259" t="n"/>
      <c r="GL94" s="259" t="n"/>
      <c r="GM94" s="259" t="n"/>
      <c r="GN94" s="259" t="n"/>
      <c r="GO94" s="259" t="n"/>
      <c r="GP94" s="259" t="n"/>
      <c r="GQ94" s="259" t="n"/>
      <c r="GR94" s="259" t="n"/>
      <c r="GS94" s="259" t="n"/>
      <c r="GT94" s="259" t="n"/>
      <c r="GU94" s="259" t="n"/>
      <c r="GV94" s="259" t="n"/>
      <c r="GW94" s="259" t="n"/>
      <c r="GX94" s="259" t="n"/>
      <c r="GY94" s="259" t="n"/>
      <c r="GZ94" s="261">
        <f>SUM(F94:GY94)</f>
        <v/>
      </c>
      <c r="HA94" s="262">
        <f>E94-GZ94</f>
        <v/>
      </c>
    </row>
    <row r="95" ht="18" customHeight="1">
      <c r="A95" s="137" t="n">
        <v>95</v>
      </c>
      <c r="B95" s="256" t="n"/>
      <c r="C95" s="139" t="n"/>
      <c r="D95" s="240" t="n"/>
      <c r="E95" s="257" t="n"/>
      <c r="F95" s="274" t="n"/>
      <c r="G95" s="274" t="n"/>
      <c r="H95" s="274" t="n"/>
      <c r="I95" s="274" t="n"/>
      <c r="J95" s="274" t="n"/>
      <c r="K95" s="259" t="n"/>
      <c r="L95" s="259" t="n"/>
      <c r="M95" s="274" t="n"/>
      <c r="N95" s="274" t="n"/>
      <c r="O95" s="259" t="n"/>
      <c r="P95" s="259" t="n"/>
      <c r="Q95" s="259" t="n"/>
      <c r="R95" s="259" t="n"/>
      <c r="S95" s="259" t="n"/>
      <c r="T95" s="259" t="n"/>
      <c r="U95" s="259" t="n"/>
      <c r="V95" s="259" t="n"/>
      <c r="W95" s="259" t="n"/>
      <c r="X95" s="259" t="n"/>
      <c r="Y95" s="259" t="n"/>
      <c r="Z95" s="259" t="n"/>
      <c r="AA95" s="259" t="n"/>
      <c r="AB95" s="259" t="n"/>
      <c r="AC95" s="259" t="n"/>
      <c r="AD95" s="259" t="n"/>
      <c r="AE95" s="259" t="n"/>
      <c r="AF95" s="259" t="n"/>
      <c r="AG95" s="259" t="n"/>
      <c r="AH95" s="259" t="n"/>
      <c r="AI95" s="259" t="n"/>
      <c r="AJ95" s="259" t="n"/>
      <c r="AK95" s="259" t="n"/>
      <c r="AL95" s="259" t="n"/>
      <c r="AM95" s="259" t="n"/>
      <c r="AN95" s="259" t="n"/>
      <c r="AO95" s="259" t="n"/>
      <c r="AP95" s="259" t="n"/>
      <c r="AQ95" s="259" t="n"/>
      <c r="AR95" s="259" t="n"/>
      <c r="AS95" s="259" t="n"/>
      <c r="AT95" s="259" t="n"/>
      <c r="AU95" s="259" t="n"/>
      <c r="AV95" s="259" t="n"/>
      <c r="AW95" s="259" t="n"/>
      <c r="AX95" s="259" t="n"/>
      <c r="AY95" s="259" t="n"/>
      <c r="AZ95" s="259" t="n"/>
      <c r="BA95" s="259" t="n"/>
      <c r="BB95" s="259" t="n"/>
      <c r="BC95" s="259" t="n"/>
      <c r="BD95" s="259" t="n"/>
      <c r="BE95" s="259" t="n"/>
      <c r="BF95" s="259" t="n"/>
      <c r="BG95" s="259" t="n"/>
      <c r="BH95" s="259" t="n"/>
      <c r="BI95" s="259" t="n"/>
      <c r="BJ95" s="259" t="n"/>
      <c r="BK95" s="259" t="n"/>
      <c r="BL95" s="259" t="n"/>
      <c r="BM95" s="259" t="n"/>
      <c r="BN95" s="259" t="n"/>
      <c r="BO95" s="259" t="n"/>
      <c r="BP95" s="259" t="n"/>
      <c r="BQ95" s="259" t="n"/>
      <c r="BR95" s="259" t="n"/>
      <c r="BS95" s="259" t="n"/>
      <c r="BT95" s="259" t="n"/>
      <c r="BU95" s="259" t="n"/>
      <c r="BV95" s="259" t="n"/>
      <c r="BW95" s="259" t="n"/>
      <c r="BX95" s="259" t="n"/>
      <c r="BY95" s="259" t="n"/>
      <c r="BZ95" s="259" t="n"/>
      <c r="CA95" s="259" t="n"/>
      <c r="CB95" s="259" t="n"/>
      <c r="CC95" s="259" t="n"/>
      <c r="CD95" s="259" t="n"/>
      <c r="CE95" s="259" t="n"/>
      <c r="CF95" s="259" t="n"/>
      <c r="CG95" s="259" t="n"/>
      <c r="CH95" s="259" t="n"/>
      <c r="CI95" s="259" t="n"/>
      <c r="CJ95" s="259" t="n"/>
      <c r="CK95" s="259" t="n"/>
      <c r="CL95" s="259" t="n"/>
      <c r="CM95" s="259" t="n"/>
      <c r="CN95" s="259" t="n"/>
      <c r="CO95" s="259" t="n"/>
      <c r="CP95" s="259" t="n"/>
      <c r="CQ95" s="259" t="n"/>
      <c r="CR95" s="259" t="n"/>
      <c r="CS95" s="259" t="n"/>
      <c r="CT95" s="259" t="n"/>
      <c r="CU95" s="259" t="n"/>
      <c r="CV95" s="259" t="n"/>
      <c r="CW95" s="259" t="n"/>
      <c r="CX95" s="259" t="n"/>
      <c r="CY95" s="259" t="n"/>
      <c r="CZ95" s="259" t="n"/>
      <c r="DA95" s="259" t="n"/>
      <c r="DB95" s="259" t="n"/>
      <c r="DC95" s="259" t="n"/>
      <c r="DD95" s="259" t="n"/>
      <c r="DE95" s="259" t="n"/>
      <c r="DF95" s="259" t="n"/>
      <c r="DG95" s="259" t="n"/>
      <c r="DH95" s="259" t="n"/>
      <c r="DI95" s="259" t="n"/>
      <c r="DJ95" s="259" t="n"/>
      <c r="DK95" s="259" t="n"/>
      <c r="DL95" s="259" t="n"/>
      <c r="DM95" s="259" t="n"/>
      <c r="DN95" s="259" t="n"/>
      <c r="DO95" s="259" t="n"/>
      <c r="DP95" s="259" t="n"/>
      <c r="DQ95" s="259" t="n"/>
      <c r="DR95" s="259" t="n"/>
      <c r="DS95" s="259" t="n"/>
      <c r="DT95" s="259" t="n"/>
      <c r="DU95" s="259" t="n"/>
      <c r="DV95" s="259" t="n"/>
      <c r="DW95" s="259" t="n"/>
      <c r="DX95" s="259" t="n"/>
      <c r="DY95" s="259" t="n"/>
      <c r="DZ95" s="259" t="n"/>
      <c r="EA95" s="259" t="n"/>
      <c r="EB95" s="259" t="n"/>
      <c r="EC95" s="259" t="n"/>
      <c r="ED95" s="259" t="n"/>
      <c r="EE95" s="259" t="n"/>
      <c r="EF95" s="259" t="n"/>
      <c r="EG95" s="259" t="n"/>
      <c r="EH95" s="259" t="n"/>
      <c r="EI95" s="259" t="n"/>
      <c r="EJ95" s="259" t="n"/>
      <c r="EK95" s="259" t="n"/>
      <c r="EL95" s="259" t="n"/>
      <c r="EM95" s="259" t="n"/>
      <c r="EN95" s="259" t="n"/>
      <c r="EO95" s="259" t="n"/>
      <c r="EP95" s="259" t="n"/>
      <c r="EQ95" s="259" t="n"/>
      <c r="ER95" s="259" t="n"/>
      <c r="ES95" s="259" t="n"/>
      <c r="ET95" s="259" t="n"/>
      <c r="EU95" s="259" t="n"/>
      <c r="EV95" s="259" t="n"/>
      <c r="EW95" s="259" t="n"/>
      <c r="EX95" s="259" t="n"/>
      <c r="EY95" s="259" t="n"/>
      <c r="EZ95" s="259" t="n"/>
      <c r="FA95" s="259" t="n"/>
      <c r="FB95" s="259" t="n"/>
      <c r="FC95" s="259" t="n"/>
      <c r="FD95" s="259" t="n"/>
      <c r="FE95" s="259" t="n"/>
      <c r="FF95" s="259" t="n"/>
      <c r="FG95" s="259" t="n"/>
      <c r="FH95" s="259" t="n"/>
      <c r="FI95" s="259" t="n"/>
      <c r="FJ95" s="259" t="n"/>
      <c r="FK95" s="259" t="n"/>
      <c r="FL95" s="259" t="n"/>
      <c r="FM95" s="259" t="n"/>
      <c r="FN95" s="259" t="n"/>
      <c r="FO95" s="259" t="n"/>
      <c r="FP95" s="259" t="n"/>
      <c r="FQ95" s="259" t="n"/>
      <c r="FR95" s="259" t="n"/>
      <c r="FS95" s="259" t="n"/>
      <c r="FT95" s="259" t="n"/>
      <c r="FU95" s="259" t="n"/>
      <c r="FV95" s="259" t="n"/>
      <c r="FW95" s="259" t="n"/>
      <c r="FX95" s="259" t="n"/>
      <c r="FY95" s="259" t="n"/>
      <c r="FZ95" s="259" t="n"/>
      <c r="GA95" s="259" t="n"/>
      <c r="GB95" s="259" t="n"/>
      <c r="GC95" s="259" t="n"/>
      <c r="GD95" s="259" t="n"/>
      <c r="GE95" s="259" t="n"/>
      <c r="GF95" s="259" t="n"/>
      <c r="GG95" s="259" t="n"/>
      <c r="GH95" s="259" t="n"/>
      <c r="GI95" s="259" t="n"/>
      <c r="GJ95" s="259" t="n"/>
      <c r="GK95" s="259" t="n"/>
      <c r="GL95" s="259" t="n"/>
      <c r="GM95" s="259" t="n"/>
      <c r="GN95" s="259" t="n"/>
      <c r="GO95" s="259" t="n"/>
      <c r="GP95" s="259" t="n"/>
      <c r="GQ95" s="259" t="n"/>
      <c r="GR95" s="259" t="n"/>
      <c r="GS95" s="259" t="n"/>
      <c r="GT95" s="259" t="n"/>
      <c r="GU95" s="259" t="n"/>
      <c r="GV95" s="259" t="n"/>
      <c r="GW95" s="259" t="n"/>
      <c r="GX95" s="259" t="n"/>
      <c r="GY95" s="259" t="n"/>
      <c r="GZ95" s="261">
        <f>SUM(F95:GY95)</f>
        <v/>
      </c>
      <c r="HA95" s="262">
        <f>E95-GZ95</f>
        <v/>
      </c>
    </row>
    <row r="96" ht="18" customHeight="1">
      <c r="A96" s="137" t="n">
        <v>96</v>
      </c>
      <c r="B96" s="256" t="n"/>
      <c r="C96" s="139" t="n"/>
      <c r="D96" s="240" t="n"/>
      <c r="E96" s="257" t="n"/>
      <c r="F96" s="274" t="n"/>
      <c r="G96" s="274" t="n"/>
      <c r="H96" s="274" t="n"/>
      <c r="I96" s="274" t="n"/>
      <c r="J96" s="274" t="n"/>
      <c r="K96" s="259" t="n"/>
      <c r="L96" s="259" t="n"/>
      <c r="M96" s="274" t="n"/>
      <c r="N96" s="274" t="n"/>
      <c r="O96" s="259" t="n"/>
      <c r="P96" s="259" t="n"/>
      <c r="Q96" s="259" t="n"/>
      <c r="R96" s="259" t="n"/>
      <c r="S96" s="259" t="n"/>
      <c r="T96" s="259" t="n"/>
      <c r="U96" s="259" t="n"/>
      <c r="V96" s="259" t="n"/>
      <c r="W96" s="259" t="n"/>
      <c r="X96" s="259" t="n"/>
      <c r="Y96" s="259" t="n"/>
      <c r="Z96" s="259" t="n"/>
      <c r="AA96" s="259" t="n"/>
      <c r="AB96" s="259" t="n"/>
      <c r="AC96" s="259" t="n"/>
      <c r="AD96" s="259" t="n"/>
      <c r="AE96" s="259" t="n"/>
      <c r="AF96" s="259" t="n"/>
      <c r="AG96" s="259" t="n"/>
      <c r="AH96" s="259" t="n"/>
      <c r="AI96" s="259" t="n"/>
      <c r="AJ96" s="259" t="n"/>
      <c r="AK96" s="259" t="n"/>
      <c r="AL96" s="259" t="n"/>
      <c r="AM96" s="259" t="n"/>
      <c r="AN96" s="259" t="n"/>
      <c r="AO96" s="259" t="n"/>
      <c r="AP96" s="259" t="n"/>
      <c r="AQ96" s="259" t="n"/>
      <c r="AR96" s="259" t="n"/>
      <c r="AS96" s="259" t="n"/>
      <c r="AT96" s="259" t="n"/>
      <c r="AU96" s="259" t="n"/>
      <c r="AV96" s="259" t="n"/>
      <c r="AW96" s="259" t="n"/>
      <c r="AX96" s="259" t="n"/>
      <c r="AY96" s="259" t="n"/>
      <c r="AZ96" s="259" t="n"/>
      <c r="BA96" s="259" t="n"/>
      <c r="BB96" s="259" t="n"/>
      <c r="BC96" s="259" t="n"/>
      <c r="BD96" s="259" t="n"/>
      <c r="BE96" s="259" t="n"/>
      <c r="BF96" s="259" t="n"/>
      <c r="BG96" s="259" t="n"/>
      <c r="BH96" s="259" t="n"/>
      <c r="BI96" s="259" t="n"/>
      <c r="BJ96" s="259" t="n"/>
      <c r="BK96" s="259" t="n"/>
      <c r="BL96" s="259" t="n"/>
      <c r="BM96" s="259" t="n"/>
      <c r="BN96" s="259" t="n"/>
      <c r="BO96" s="259" t="n"/>
      <c r="BP96" s="259" t="n"/>
      <c r="BQ96" s="259" t="n"/>
      <c r="BR96" s="259" t="n"/>
      <c r="BS96" s="259" t="n"/>
      <c r="BT96" s="259" t="n"/>
      <c r="BU96" s="259" t="n"/>
      <c r="BV96" s="259" t="n"/>
      <c r="BW96" s="259" t="n"/>
      <c r="BX96" s="259" t="n"/>
      <c r="BY96" s="259" t="n"/>
      <c r="BZ96" s="259" t="n"/>
      <c r="CA96" s="259" t="n"/>
      <c r="CB96" s="259" t="n"/>
      <c r="CC96" s="259" t="n"/>
      <c r="CD96" s="259" t="n"/>
      <c r="CE96" s="259" t="n"/>
      <c r="CF96" s="259" t="n"/>
      <c r="CG96" s="259" t="n"/>
      <c r="CH96" s="259" t="n"/>
      <c r="CI96" s="259" t="n"/>
      <c r="CJ96" s="259" t="n"/>
      <c r="CK96" s="259" t="n"/>
      <c r="CL96" s="259" t="n"/>
      <c r="CM96" s="259" t="n"/>
      <c r="CN96" s="259" t="n"/>
      <c r="CO96" s="259" t="n"/>
      <c r="CP96" s="259" t="n"/>
      <c r="CQ96" s="259" t="n"/>
      <c r="CR96" s="259" t="n"/>
      <c r="CS96" s="259" t="n"/>
      <c r="CT96" s="259" t="n"/>
      <c r="CU96" s="259" t="n"/>
      <c r="CV96" s="259" t="n"/>
      <c r="CW96" s="259" t="n"/>
      <c r="CX96" s="259" t="n"/>
      <c r="CY96" s="259" t="n"/>
      <c r="CZ96" s="259" t="n"/>
      <c r="DA96" s="259" t="n"/>
      <c r="DB96" s="259" t="n"/>
      <c r="DC96" s="259" t="n"/>
      <c r="DD96" s="259" t="n"/>
      <c r="DE96" s="259" t="n"/>
      <c r="DF96" s="259" t="n"/>
      <c r="DG96" s="259" t="n"/>
      <c r="DH96" s="259" t="n"/>
      <c r="DI96" s="259" t="n"/>
      <c r="DJ96" s="259" t="n"/>
      <c r="DK96" s="259" t="n"/>
      <c r="DL96" s="259" t="n"/>
      <c r="DM96" s="259" t="n"/>
      <c r="DN96" s="259" t="n"/>
      <c r="DO96" s="259" t="n"/>
      <c r="DP96" s="259" t="n"/>
      <c r="DQ96" s="259" t="n"/>
      <c r="DR96" s="259" t="n"/>
      <c r="DS96" s="259" t="n"/>
      <c r="DT96" s="259" t="n"/>
      <c r="DU96" s="259" t="n"/>
      <c r="DV96" s="259" t="n"/>
      <c r="DW96" s="259" t="n"/>
      <c r="DX96" s="259" t="n"/>
      <c r="DY96" s="259" t="n"/>
      <c r="DZ96" s="259" t="n"/>
      <c r="EA96" s="259" t="n"/>
      <c r="EB96" s="259" t="n"/>
      <c r="EC96" s="259" t="n"/>
      <c r="ED96" s="259" t="n"/>
      <c r="EE96" s="259" t="n"/>
      <c r="EF96" s="259" t="n"/>
      <c r="EG96" s="259" t="n"/>
      <c r="EH96" s="259" t="n"/>
      <c r="EI96" s="259" t="n"/>
      <c r="EJ96" s="259" t="n"/>
      <c r="EK96" s="259" t="n"/>
      <c r="EL96" s="259" t="n"/>
      <c r="EM96" s="259" t="n"/>
      <c r="EN96" s="259" t="n"/>
      <c r="EO96" s="259" t="n"/>
      <c r="EP96" s="259" t="n"/>
      <c r="EQ96" s="259" t="n"/>
      <c r="ER96" s="259" t="n"/>
      <c r="ES96" s="259" t="n"/>
      <c r="ET96" s="259" t="n"/>
      <c r="EU96" s="259" t="n"/>
      <c r="EV96" s="259" t="n"/>
      <c r="EW96" s="259" t="n"/>
      <c r="EX96" s="259" t="n"/>
      <c r="EY96" s="259" t="n"/>
      <c r="EZ96" s="259" t="n"/>
      <c r="FA96" s="259" t="n"/>
      <c r="FB96" s="259" t="n"/>
      <c r="FC96" s="259" t="n"/>
      <c r="FD96" s="259" t="n"/>
      <c r="FE96" s="259" t="n"/>
      <c r="FF96" s="259" t="n"/>
      <c r="FG96" s="259" t="n"/>
      <c r="FH96" s="259" t="n"/>
      <c r="FI96" s="259" t="n"/>
      <c r="FJ96" s="259" t="n"/>
      <c r="FK96" s="259" t="n"/>
      <c r="FL96" s="259" t="n"/>
      <c r="FM96" s="259" t="n"/>
      <c r="FN96" s="259" t="n"/>
      <c r="FO96" s="259" t="n"/>
      <c r="FP96" s="259" t="n"/>
      <c r="FQ96" s="259" t="n"/>
      <c r="FR96" s="259" t="n"/>
      <c r="FS96" s="259" t="n"/>
      <c r="FT96" s="259" t="n"/>
      <c r="FU96" s="259" t="n"/>
      <c r="FV96" s="259" t="n"/>
      <c r="FW96" s="259" t="n"/>
      <c r="FX96" s="259" t="n"/>
      <c r="FY96" s="259" t="n"/>
      <c r="FZ96" s="259" t="n"/>
      <c r="GA96" s="259" t="n"/>
      <c r="GB96" s="259" t="n"/>
      <c r="GC96" s="259" t="n"/>
      <c r="GD96" s="259" t="n"/>
      <c r="GE96" s="259" t="n"/>
      <c r="GF96" s="259" t="n"/>
      <c r="GG96" s="259" t="n"/>
      <c r="GH96" s="259" t="n"/>
      <c r="GI96" s="259" t="n"/>
      <c r="GJ96" s="259" t="n"/>
      <c r="GK96" s="259" t="n"/>
      <c r="GL96" s="259" t="n"/>
      <c r="GM96" s="259" t="n"/>
      <c r="GN96" s="259" t="n"/>
      <c r="GO96" s="259" t="n"/>
      <c r="GP96" s="259" t="n"/>
      <c r="GQ96" s="259" t="n"/>
      <c r="GR96" s="259" t="n"/>
      <c r="GS96" s="259" t="n"/>
      <c r="GT96" s="259" t="n"/>
      <c r="GU96" s="259" t="n"/>
      <c r="GV96" s="259" t="n"/>
      <c r="GW96" s="259" t="n"/>
      <c r="GX96" s="259" t="n"/>
      <c r="GY96" s="259" t="n"/>
      <c r="GZ96" s="261">
        <f>SUM(F96:GY96)</f>
        <v/>
      </c>
      <c r="HA96" s="262">
        <f>E96-GZ96</f>
        <v/>
      </c>
    </row>
    <row r="97" ht="18" customHeight="1">
      <c r="A97" s="137" t="n">
        <v>97</v>
      </c>
      <c r="B97" s="256" t="n"/>
      <c r="C97" s="139" t="n"/>
      <c r="D97" s="240" t="n"/>
      <c r="E97" s="257" t="n"/>
      <c r="F97" s="274" t="n"/>
      <c r="G97" s="274" t="n"/>
      <c r="H97" s="274" t="n"/>
      <c r="I97" s="274" t="n"/>
      <c r="J97" s="274" t="n"/>
      <c r="K97" s="259" t="n"/>
      <c r="L97" s="259" t="n"/>
      <c r="M97" s="274" t="n"/>
      <c r="N97" s="274" t="n"/>
      <c r="O97" s="259" t="n"/>
      <c r="P97" s="259" t="n"/>
      <c r="Q97" s="259" t="n"/>
      <c r="R97" s="259" t="n"/>
      <c r="S97" s="259" t="n"/>
      <c r="T97" s="259" t="n"/>
      <c r="U97" s="259" t="n"/>
      <c r="V97" s="259" t="n"/>
      <c r="W97" s="259" t="n"/>
      <c r="X97" s="259" t="n"/>
      <c r="Y97" s="259" t="n"/>
      <c r="Z97" s="259" t="n"/>
      <c r="AA97" s="259" t="n"/>
      <c r="AB97" s="259" t="n"/>
      <c r="AC97" s="259" t="n"/>
      <c r="AD97" s="259" t="n"/>
      <c r="AE97" s="259" t="n"/>
      <c r="AF97" s="259" t="n"/>
      <c r="AG97" s="259" t="n"/>
      <c r="AH97" s="259" t="n"/>
      <c r="AI97" s="259" t="n"/>
      <c r="AJ97" s="259" t="n"/>
      <c r="AK97" s="259" t="n"/>
      <c r="AL97" s="259" t="n"/>
      <c r="AM97" s="259" t="n"/>
      <c r="AN97" s="259" t="n"/>
      <c r="AO97" s="259" t="n"/>
      <c r="AP97" s="259" t="n"/>
      <c r="AQ97" s="259" t="n"/>
      <c r="AR97" s="259" t="n"/>
      <c r="AS97" s="259" t="n"/>
      <c r="AT97" s="259" t="n"/>
      <c r="AU97" s="259" t="n"/>
      <c r="AV97" s="259" t="n"/>
      <c r="AW97" s="259" t="n"/>
      <c r="AX97" s="259" t="n"/>
      <c r="AY97" s="259" t="n"/>
      <c r="AZ97" s="259" t="n"/>
      <c r="BA97" s="259" t="n"/>
      <c r="BB97" s="259" t="n"/>
      <c r="BC97" s="259" t="n"/>
      <c r="BD97" s="259" t="n"/>
      <c r="BE97" s="259" t="n"/>
      <c r="BF97" s="259" t="n"/>
      <c r="BG97" s="259" t="n"/>
      <c r="BH97" s="259" t="n"/>
      <c r="BI97" s="259" t="n"/>
      <c r="BJ97" s="259" t="n"/>
      <c r="BK97" s="259" t="n"/>
      <c r="BL97" s="259" t="n"/>
      <c r="BM97" s="259" t="n"/>
      <c r="BN97" s="259" t="n"/>
      <c r="BO97" s="259" t="n"/>
      <c r="BP97" s="259" t="n"/>
      <c r="BQ97" s="259" t="n"/>
      <c r="BR97" s="259" t="n"/>
      <c r="BS97" s="259" t="n"/>
      <c r="BT97" s="259" t="n"/>
      <c r="BU97" s="259" t="n"/>
      <c r="BV97" s="259" t="n"/>
      <c r="BW97" s="259" t="n"/>
      <c r="BX97" s="259" t="n"/>
      <c r="BY97" s="259" t="n"/>
      <c r="BZ97" s="259" t="n"/>
      <c r="CA97" s="259" t="n"/>
      <c r="CB97" s="259" t="n"/>
      <c r="CC97" s="259" t="n"/>
      <c r="CD97" s="259" t="n"/>
      <c r="CE97" s="259" t="n"/>
      <c r="CF97" s="259" t="n"/>
      <c r="CG97" s="259" t="n"/>
      <c r="CH97" s="259" t="n"/>
      <c r="CI97" s="259" t="n"/>
      <c r="CJ97" s="259" t="n"/>
      <c r="CK97" s="259" t="n"/>
      <c r="CL97" s="259" t="n"/>
      <c r="CM97" s="259" t="n"/>
      <c r="CN97" s="259" t="n"/>
      <c r="CO97" s="259" t="n"/>
      <c r="CP97" s="259" t="n"/>
      <c r="CQ97" s="259" t="n"/>
      <c r="CR97" s="259" t="n"/>
      <c r="CS97" s="259" t="n"/>
      <c r="CT97" s="259" t="n"/>
      <c r="CU97" s="259" t="n"/>
      <c r="CV97" s="259" t="n"/>
      <c r="CW97" s="259" t="n"/>
      <c r="CX97" s="259" t="n"/>
      <c r="CY97" s="259" t="n"/>
      <c r="CZ97" s="259" t="n"/>
      <c r="DA97" s="259" t="n"/>
      <c r="DB97" s="259" t="n"/>
      <c r="DC97" s="259" t="n"/>
      <c r="DD97" s="259" t="n"/>
      <c r="DE97" s="259" t="n"/>
      <c r="DF97" s="259" t="n"/>
      <c r="DG97" s="259" t="n"/>
      <c r="DH97" s="259" t="n"/>
      <c r="DI97" s="259" t="n"/>
      <c r="DJ97" s="259" t="n"/>
      <c r="DK97" s="259" t="n"/>
      <c r="DL97" s="259" t="n"/>
      <c r="DM97" s="259" t="n"/>
      <c r="DN97" s="259" t="n"/>
      <c r="DO97" s="259" t="n"/>
      <c r="DP97" s="259" t="n"/>
      <c r="DQ97" s="259" t="n"/>
      <c r="DR97" s="259" t="n"/>
      <c r="DS97" s="259" t="n"/>
      <c r="DT97" s="259" t="n"/>
      <c r="DU97" s="259" t="n"/>
      <c r="DV97" s="259" t="n"/>
      <c r="DW97" s="259" t="n"/>
      <c r="DX97" s="259" t="n"/>
      <c r="DY97" s="259" t="n"/>
      <c r="DZ97" s="259" t="n"/>
      <c r="EA97" s="259" t="n"/>
      <c r="EB97" s="259" t="n"/>
      <c r="EC97" s="259" t="n"/>
      <c r="ED97" s="259" t="n"/>
      <c r="EE97" s="259" t="n"/>
      <c r="EF97" s="259" t="n"/>
      <c r="EG97" s="259" t="n"/>
      <c r="EH97" s="259" t="n"/>
      <c r="EI97" s="259" t="n"/>
      <c r="EJ97" s="259" t="n"/>
      <c r="EK97" s="259" t="n"/>
      <c r="EL97" s="259" t="n"/>
      <c r="EM97" s="259" t="n"/>
      <c r="EN97" s="259" t="n"/>
      <c r="EO97" s="259" t="n"/>
      <c r="EP97" s="259" t="n"/>
      <c r="EQ97" s="259" t="n"/>
      <c r="ER97" s="259" t="n"/>
      <c r="ES97" s="259" t="n"/>
      <c r="ET97" s="259" t="n"/>
      <c r="EU97" s="259" t="n"/>
      <c r="EV97" s="259" t="n"/>
      <c r="EW97" s="259" t="n"/>
      <c r="EX97" s="259" t="n"/>
      <c r="EY97" s="259" t="n"/>
      <c r="EZ97" s="259" t="n"/>
      <c r="FA97" s="259" t="n"/>
      <c r="FB97" s="259" t="n"/>
      <c r="FC97" s="259" t="n"/>
      <c r="FD97" s="259" t="n"/>
      <c r="FE97" s="259" t="n"/>
      <c r="FF97" s="259" t="n"/>
      <c r="FG97" s="259" t="n"/>
      <c r="FH97" s="259" t="n"/>
      <c r="FI97" s="259" t="n"/>
      <c r="FJ97" s="259" t="n"/>
      <c r="FK97" s="259" t="n"/>
      <c r="FL97" s="259" t="n"/>
      <c r="FM97" s="259" t="n"/>
      <c r="FN97" s="259" t="n"/>
      <c r="FO97" s="259" t="n"/>
      <c r="FP97" s="259" t="n"/>
      <c r="FQ97" s="259" t="n"/>
      <c r="FR97" s="259" t="n"/>
      <c r="FS97" s="259" t="n"/>
      <c r="FT97" s="259" t="n"/>
      <c r="FU97" s="259" t="n"/>
      <c r="FV97" s="259" t="n"/>
      <c r="FW97" s="259" t="n"/>
      <c r="FX97" s="259" t="n"/>
      <c r="FY97" s="259" t="n"/>
      <c r="FZ97" s="259" t="n"/>
      <c r="GA97" s="259" t="n"/>
      <c r="GB97" s="259" t="n"/>
      <c r="GC97" s="259" t="n"/>
      <c r="GD97" s="259" t="n"/>
      <c r="GE97" s="259" t="n"/>
      <c r="GF97" s="259" t="n"/>
      <c r="GG97" s="259" t="n"/>
      <c r="GH97" s="259" t="n"/>
      <c r="GI97" s="259" t="n"/>
      <c r="GJ97" s="259" t="n"/>
      <c r="GK97" s="259" t="n"/>
      <c r="GL97" s="259" t="n"/>
      <c r="GM97" s="259" t="n"/>
      <c r="GN97" s="259" t="n"/>
      <c r="GO97" s="259" t="n"/>
      <c r="GP97" s="259" t="n"/>
      <c r="GQ97" s="259" t="n"/>
      <c r="GR97" s="259" t="n"/>
      <c r="GS97" s="259" t="n"/>
      <c r="GT97" s="259" t="n"/>
      <c r="GU97" s="259" t="n"/>
      <c r="GV97" s="259" t="n"/>
      <c r="GW97" s="259" t="n"/>
      <c r="GX97" s="259" t="n"/>
      <c r="GY97" s="259" t="n"/>
      <c r="GZ97" s="261">
        <f>SUM(F97:GY97)</f>
        <v/>
      </c>
      <c r="HA97" s="262">
        <f>E97-GZ97</f>
        <v/>
      </c>
    </row>
    <row r="98" ht="18" customHeight="1">
      <c r="A98" s="137" t="n">
        <v>98</v>
      </c>
      <c r="B98" s="256" t="n"/>
      <c r="C98" s="139" t="n"/>
      <c r="D98" s="240" t="n"/>
      <c r="E98" s="257" t="n"/>
      <c r="F98" s="274" t="n"/>
      <c r="G98" s="274" t="n"/>
      <c r="H98" s="274" t="n"/>
      <c r="I98" s="274" t="n"/>
      <c r="J98" s="274" t="n"/>
      <c r="K98" s="259" t="n"/>
      <c r="L98" s="259" t="n"/>
      <c r="M98" s="274" t="n"/>
      <c r="N98" s="274" t="n"/>
      <c r="O98" s="259" t="n"/>
      <c r="P98" s="259" t="n"/>
      <c r="Q98" s="259" t="n"/>
      <c r="R98" s="259" t="n"/>
      <c r="S98" s="259" t="n"/>
      <c r="T98" s="259" t="n"/>
      <c r="U98" s="259" t="n"/>
      <c r="V98" s="259" t="n"/>
      <c r="W98" s="259" t="n"/>
      <c r="X98" s="259" t="n"/>
      <c r="Y98" s="259" t="n"/>
      <c r="Z98" s="259" t="n"/>
      <c r="AA98" s="259" t="n"/>
      <c r="AB98" s="259" t="n"/>
      <c r="AC98" s="259" t="n"/>
      <c r="AD98" s="259" t="n"/>
      <c r="AE98" s="259" t="n"/>
      <c r="AF98" s="259" t="n"/>
      <c r="AG98" s="259" t="n"/>
      <c r="AH98" s="259" t="n"/>
      <c r="AI98" s="259" t="n"/>
      <c r="AJ98" s="259" t="n"/>
      <c r="AK98" s="259" t="n"/>
      <c r="AL98" s="259" t="n"/>
      <c r="AM98" s="259" t="n"/>
      <c r="AN98" s="259" t="n"/>
      <c r="AO98" s="259" t="n"/>
      <c r="AP98" s="259" t="n"/>
      <c r="AQ98" s="259" t="n"/>
      <c r="AR98" s="259" t="n"/>
      <c r="AS98" s="259" t="n"/>
      <c r="AT98" s="259" t="n"/>
      <c r="AU98" s="259" t="n"/>
      <c r="AV98" s="259" t="n"/>
      <c r="AW98" s="259" t="n"/>
      <c r="AX98" s="259" t="n"/>
      <c r="AY98" s="259" t="n"/>
      <c r="AZ98" s="259" t="n"/>
      <c r="BA98" s="259" t="n"/>
      <c r="BB98" s="259" t="n"/>
      <c r="BC98" s="259" t="n"/>
      <c r="BD98" s="259" t="n"/>
      <c r="BE98" s="259" t="n"/>
      <c r="BF98" s="259" t="n"/>
      <c r="BG98" s="259" t="n"/>
      <c r="BH98" s="259" t="n"/>
      <c r="BI98" s="259" t="n"/>
      <c r="BJ98" s="259" t="n"/>
      <c r="BK98" s="259" t="n"/>
      <c r="BL98" s="259" t="n"/>
      <c r="BM98" s="259" t="n"/>
      <c r="BN98" s="259" t="n"/>
      <c r="BO98" s="259" t="n"/>
      <c r="BP98" s="259" t="n"/>
      <c r="BQ98" s="259" t="n"/>
      <c r="BR98" s="259" t="n"/>
      <c r="BS98" s="259" t="n"/>
      <c r="BT98" s="259" t="n"/>
      <c r="BU98" s="259" t="n"/>
      <c r="BV98" s="259" t="n"/>
      <c r="BW98" s="259" t="n"/>
      <c r="BX98" s="259" t="n"/>
      <c r="BY98" s="259" t="n"/>
      <c r="BZ98" s="259" t="n"/>
      <c r="CA98" s="259" t="n"/>
      <c r="CB98" s="259" t="n"/>
      <c r="CC98" s="259" t="n"/>
      <c r="CD98" s="259" t="n"/>
      <c r="CE98" s="259" t="n"/>
      <c r="CF98" s="259" t="n"/>
      <c r="CG98" s="259" t="n"/>
      <c r="CH98" s="259" t="n"/>
      <c r="CI98" s="259" t="n"/>
      <c r="CJ98" s="259" t="n"/>
      <c r="CK98" s="259" t="n"/>
      <c r="CL98" s="259" t="n"/>
      <c r="CM98" s="259" t="n"/>
      <c r="CN98" s="259" t="n"/>
      <c r="CO98" s="259" t="n"/>
      <c r="CP98" s="259" t="n"/>
      <c r="CQ98" s="259" t="n"/>
      <c r="CR98" s="259" t="n"/>
      <c r="CS98" s="259" t="n"/>
      <c r="CT98" s="259" t="n"/>
      <c r="CU98" s="259" t="n"/>
      <c r="CV98" s="259" t="n"/>
      <c r="CW98" s="259" t="n"/>
      <c r="CX98" s="259" t="n"/>
      <c r="CY98" s="259" t="n"/>
      <c r="CZ98" s="259" t="n"/>
      <c r="DA98" s="259" t="n"/>
      <c r="DB98" s="259" t="n"/>
      <c r="DC98" s="259" t="n"/>
      <c r="DD98" s="259" t="n"/>
      <c r="DE98" s="259" t="n"/>
      <c r="DF98" s="259" t="n"/>
      <c r="DG98" s="259" t="n"/>
      <c r="DH98" s="259" t="n"/>
      <c r="DI98" s="259" t="n"/>
      <c r="DJ98" s="259" t="n"/>
      <c r="DK98" s="259" t="n"/>
      <c r="DL98" s="259" t="n"/>
      <c r="DM98" s="259" t="n"/>
      <c r="DN98" s="259" t="n"/>
      <c r="DO98" s="259" t="n"/>
      <c r="DP98" s="259" t="n"/>
      <c r="DQ98" s="259" t="n"/>
      <c r="DR98" s="259" t="n"/>
      <c r="DS98" s="259" t="n"/>
      <c r="DT98" s="259" t="n"/>
      <c r="DU98" s="259" t="n"/>
      <c r="DV98" s="259" t="n"/>
      <c r="DW98" s="259" t="n"/>
      <c r="DX98" s="259" t="n"/>
      <c r="DY98" s="259" t="n"/>
      <c r="DZ98" s="259" t="n"/>
      <c r="EA98" s="259" t="n"/>
      <c r="EB98" s="259" t="n"/>
      <c r="EC98" s="259" t="n"/>
      <c r="ED98" s="259" t="n"/>
      <c r="EE98" s="259" t="n"/>
      <c r="EF98" s="259" t="n"/>
      <c r="EG98" s="259" t="n"/>
      <c r="EH98" s="259" t="n"/>
      <c r="EI98" s="259" t="n"/>
      <c r="EJ98" s="259" t="n"/>
      <c r="EK98" s="259" t="n"/>
      <c r="EL98" s="259" t="n"/>
      <c r="EM98" s="259" t="n"/>
      <c r="EN98" s="259" t="n"/>
      <c r="EO98" s="259" t="n"/>
      <c r="EP98" s="259" t="n"/>
      <c r="EQ98" s="259" t="n"/>
      <c r="ER98" s="259" t="n"/>
      <c r="ES98" s="259" t="n"/>
      <c r="ET98" s="259" t="n"/>
      <c r="EU98" s="259" t="n"/>
      <c r="EV98" s="259" t="n"/>
      <c r="EW98" s="259" t="n"/>
      <c r="EX98" s="259" t="n"/>
      <c r="EY98" s="259" t="n"/>
      <c r="EZ98" s="259" t="n"/>
      <c r="FA98" s="259" t="n"/>
      <c r="FB98" s="259" t="n"/>
      <c r="FC98" s="259" t="n"/>
      <c r="FD98" s="259" t="n"/>
      <c r="FE98" s="259" t="n"/>
      <c r="FF98" s="259" t="n"/>
      <c r="FG98" s="259" t="n"/>
      <c r="FH98" s="259" t="n"/>
      <c r="FI98" s="259" t="n"/>
      <c r="FJ98" s="259" t="n"/>
      <c r="FK98" s="259" t="n"/>
      <c r="FL98" s="259" t="n"/>
      <c r="FM98" s="259" t="n"/>
      <c r="FN98" s="259" t="n"/>
      <c r="FO98" s="259" t="n"/>
      <c r="FP98" s="259" t="n"/>
      <c r="FQ98" s="259" t="n"/>
      <c r="FR98" s="259" t="n"/>
      <c r="FS98" s="259" t="n"/>
      <c r="FT98" s="259" t="n"/>
      <c r="FU98" s="259" t="n"/>
      <c r="FV98" s="259" t="n"/>
      <c r="FW98" s="259" t="n"/>
      <c r="FX98" s="259" t="n"/>
      <c r="FY98" s="259" t="n"/>
      <c r="FZ98" s="259" t="n"/>
      <c r="GA98" s="259" t="n"/>
      <c r="GB98" s="259" t="n"/>
      <c r="GC98" s="259" t="n"/>
      <c r="GD98" s="259" t="n"/>
      <c r="GE98" s="259" t="n"/>
      <c r="GF98" s="259" t="n"/>
      <c r="GG98" s="259" t="n"/>
      <c r="GH98" s="259" t="n"/>
      <c r="GI98" s="259" t="n"/>
      <c r="GJ98" s="259" t="n"/>
      <c r="GK98" s="259" t="n"/>
      <c r="GL98" s="259" t="n"/>
      <c r="GM98" s="259" t="n"/>
      <c r="GN98" s="259" t="n"/>
      <c r="GO98" s="259" t="n"/>
      <c r="GP98" s="259" t="n"/>
      <c r="GQ98" s="259" t="n"/>
      <c r="GR98" s="259" t="n"/>
      <c r="GS98" s="259" t="n"/>
      <c r="GT98" s="259" t="n"/>
      <c r="GU98" s="259" t="n"/>
      <c r="GV98" s="259" t="n"/>
      <c r="GW98" s="259" t="n"/>
      <c r="GX98" s="259" t="n"/>
      <c r="GY98" s="259" t="n"/>
      <c r="GZ98" s="261">
        <f>SUM(F98:GY98)</f>
        <v/>
      </c>
      <c r="HA98" s="262">
        <f>E98-GZ98</f>
        <v/>
      </c>
    </row>
    <row r="99" ht="18" customHeight="1">
      <c r="A99" s="137" t="n">
        <v>99</v>
      </c>
      <c r="B99" s="256" t="n"/>
      <c r="C99" s="139" t="n"/>
      <c r="D99" s="240" t="n"/>
      <c r="E99" s="257" t="n"/>
      <c r="F99" s="274" t="n"/>
      <c r="G99" s="274" t="n"/>
      <c r="H99" s="274" t="n"/>
      <c r="I99" s="274" t="n"/>
      <c r="J99" s="274" t="n"/>
      <c r="K99" s="259" t="n"/>
      <c r="L99" s="259" t="n"/>
      <c r="M99" s="274" t="n"/>
      <c r="N99" s="274" t="n"/>
      <c r="O99" s="259" t="n"/>
      <c r="P99" s="259" t="n"/>
      <c r="Q99" s="259" t="n"/>
      <c r="R99" s="259" t="n"/>
      <c r="S99" s="259" t="n"/>
      <c r="T99" s="259" t="n"/>
      <c r="U99" s="259" t="n"/>
      <c r="V99" s="259" t="n"/>
      <c r="W99" s="259" t="n"/>
      <c r="X99" s="259" t="n"/>
      <c r="Y99" s="259" t="n"/>
      <c r="Z99" s="259" t="n"/>
      <c r="AA99" s="259" t="n"/>
      <c r="AB99" s="259" t="n"/>
      <c r="AC99" s="259" t="n"/>
      <c r="AD99" s="259" t="n"/>
      <c r="AE99" s="259" t="n"/>
      <c r="AF99" s="259" t="n"/>
      <c r="AG99" s="259" t="n"/>
      <c r="AH99" s="259" t="n"/>
      <c r="AI99" s="259" t="n"/>
      <c r="AJ99" s="259" t="n"/>
      <c r="AK99" s="259" t="n"/>
      <c r="AL99" s="259" t="n"/>
      <c r="AM99" s="259" t="n"/>
      <c r="AN99" s="259" t="n"/>
      <c r="AO99" s="259" t="n"/>
      <c r="AP99" s="259" t="n"/>
      <c r="AQ99" s="259" t="n"/>
      <c r="AR99" s="259" t="n"/>
      <c r="AS99" s="259" t="n"/>
      <c r="AT99" s="259" t="n"/>
      <c r="AU99" s="259" t="n"/>
      <c r="AV99" s="259" t="n"/>
      <c r="AW99" s="259" t="n"/>
      <c r="AX99" s="259" t="n"/>
      <c r="AY99" s="259" t="n"/>
      <c r="AZ99" s="259" t="n"/>
      <c r="BA99" s="259" t="n"/>
      <c r="BB99" s="259" t="n"/>
      <c r="BC99" s="259" t="n"/>
      <c r="BD99" s="259" t="n"/>
      <c r="BE99" s="259" t="n"/>
      <c r="BF99" s="259" t="n"/>
      <c r="BG99" s="259" t="n"/>
      <c r="BH99" s="259" t="n"/>
      <c r="BI99" s="259" t="n"/>
      <c r="BJ99" s="259" t="n"/>
      <c r="BK99" s="259" t="n"/>
      <c r="BL99" s="259" t="n"/>
      <c r="BM99" s="259" t="n"/>
      <c r="BN99" s="259" t="n"/>
      <c r="BO99" s="259" t="n"/>
      <c r="BP99" s="259" t="n"/>
      <c r="BQ99" s="259" t="n"/>
      <c r="BR99" s="259" t="n"/>
      <c r="BS99" s="259" t="n"/>
      <c r="BT99" s="259" t="n"/>
      <c r="BU99" s="259" t="n"/>
      <c r="BV99" s="259" t="n"/>
      <c r="BW99" s="259" t="n"/>
      <c r="BX99" s="259" t="n"/>
      <c r="BY99" s="259" t="n"/>
      <c r="BZ99" s="259" t="n"/>
      <c r="CA99" s="259" t="n"/>
      <c r="CB99" s="259" t="n"/>
      <c r="CC99" s="259" t="n"/>
      <c r="CD99" s="259" t="n"/>
      <c r="CE99" s="259" t="n"/>
      <c r="CF99" s="259" t="n"/>
      <c r="CG99" s="259" t="n"/>
      <c r="CH99" s="259" t="n"/>
      <c r="CI99" s="259" t="n"/>
      <c r="CJ99" s="259" t="n"/>
      <c r="CK99" s="259" t="n"/>
      <c r="CL99" s="259" t="n"/>
      <c r="CM99" s="259" t="n"/>
      <c r="CN99" s="259" t="n"/>
      <c r="CO99" s="259" t="n"/>
      <c r="CP99" s="259" t="n"/>
      <c r="CQ99" s="259" t="n"/>
      <c r="CR99" s="259" t="n"/>
      <c r="CS99" s="259" t="n"/>
      <c r="CT99" s="259" t="n"/>
      <c r="CU99" s="259" t="n"/>
      <c r="CV99" s="259" t="n"/>
      <c r="CW99" s="259" t="n"/>
      <c r="CX99" s="259" t="n"/>
      <c r="CY99" s="259" t="n"/>
      <c r="CZ99" s="259" t="n"/>
      <c r="DA99" s="259" t="n"/>
      <c r="DB99" s="259" t="n"/>
      <c r="DC99" s="259" t="n"/>
      <c r="DD99" s="259" t="n"/>
      <c r="DE99" s="259" t="n"/>
      <c r="DF99" s="259" t="n"/>
      <c r="DG99" s="259" t="n"/>
      <c r="DH99" s="259" t="n"/>
      <c r="DI99" s="259" t="n"/>
      <c r="DJ99" s="259" t="n"/>
      <c r="DK99" s="259" t="n"/>
      <c r="DL99" s="259" t="n"/>
      <c r="DM99" s="259" t="n"/>
      <c r="DN99" s="259" t="n"/>
      <c r="DO99" s="259" t="n"/>
      <c r="DP99" s="259" t="n"/>
      <c r="DQ99" s="259" t="n"/>
      <c r="DR99" s="259" t="n"/>
      <c r="DS99" s="259" t="n"/>
      <c r="DT99" s="259" t="n"/>
      <c r="DU99" s="259" t="n"/>
      <c r="DV99" s="259" t="n"/>
      <c r="DW99" s="259" t="n"/>
      <c r="DX99" s="259" t="n"/>
      <c r="DY99" s="259" t="n"/>
      <c r="DZ99" s="259" t="n"/>
      <c r="EA99" s="259" t="n"/>
      <c r="EB99" s="259" t="n"/>
      <c r="EC99" s="259" t="n"/>
      <c r="ED99" s="259" t="n"/>
      <c r="EE99" s="259" t="n"/>
      <c r="EF99" s="259" t="n"/>
      <c r="EG99" s="259" t="n"/>
      <c r="EH99" s="259" t="n"/>
      <c r="EI99" s="259" t="n"/>
      <c r="EJ99" s="259" t="n"/>
      <c r="EK99" s="259" t="n"/>
      <c r="EL99" s="259" t="n"/>
      <c r="EM99" s="259" t="n"/>
      <c r="EN99" s="259" t="n"/>
      <c r="EO99" s="259" t="n"/>
      <c r="EP99" s="259" t="n"/>
      <c r="EQ99" s="259" t="n"/>
      <c r="ER99" s="259" t="n"/>
      <c r="ES99" s="259" t="n"/>
      <c r="ET99" s="259" t="n"/>
      <c r="EU99" s="259" t="n"/>
      <c r="EV99" s="259" t="n"/>
      <c r="EW99" s="259" t="n"/>
      <c r="EX99" s="259" t="n"/>
      <c r="EY99" s="259" t="n"/>
      <c r="EZ99" s="259" t="n"/>
      <c r="FA99" s="259" t="n"/>
      <c r="FB99" s="259" t="n"/>
      <c r="FC99" s="259" t="n"/>
      <c r="FD99" s="259" t="n"/>
      <c r="FE99" s="259" t="n"/>
      <c r="FF99" s="259" t="n"/>
      <c r="FG99" s="259" t="n"/>
      <c r="FH99" s="259" t="n"/>
      <c r="FI99" s="259" t="n"/>
      <c r="FJ99" s="259" t="n"/>
      <c r="FK99" s="259" t="n"/>
      <c r="FL99" s="259" t="n"/>
      <c r="FM99" s="259" t="n"/>
      <c r="FN99" s="259" t="n"/>
      <c r="FO99" s="259" t="n"/>
      <c r="FP99" s="259" t="n"/>
      <c r="FQ99" s="259" t="n"/>
      <c r="FR99" s="259" t="n"/>
      <c r="FS99" s="259" t="n"/>
      <c r="FT99" s="259" t="n"/>
      <c r="FU99" s="259" t="n"/>
      <c r="FV99" s="259" t="n"/>
      <c r="FW99" s="259" t="n"/>
      <c r="FX99" s="259" t="n"/>
      <c r="FY99" s="259" t="n"/>
      <c r="FZ99" s="259" t="n"/>
      <c r="GA99" s="259" t="n"/>
      <c r="GB99" s="259" t="n"/>
      <c r="GC99" s="259" t="n"/>
      <c r="GD99" s="259" t="n"/>
      <c r="GE99" s="259" t="n"/>
      <c r="GF99" s="259" t="n"/>
      <c r="GG99" s="259" t="n"/>
      <c r="GH99" s="259" t="n"/>
      <c r="GI99" s="259" t="n"/>
      <c r="GJ99" s="259" t="n"/>
      <c r="GK99" s="259" t="n"/>
      <c r="GL99" s="259" t="n"/>
      <c r="GM99" s="259" t="n"/>
      <c r="GN99" s="259" t="n"/>
      <c r="GO99" s="259" t="n"/>
      <c r="GP99" s="259" t="n"/>
      <c r="GQ99" s="259" t="n"/>
      <c r="GR99" s="259" t="n"/>
      <c r="GS99" s="259" t="n"/>
      <c r="GT99" s="259" t="n"/>
      <c r="GU99" s="259" t="n"/>
      <c r="GV99" s="259" t="n"/>
      <c r="GW99" s="259" t="n"/>
      <c r="GX99" s="259" t="n"/>
      <c r="GY99" s="259" t="n"/>
      <c r="GZ99" s="261">
        <f>SUM(F99:GY99)</f>
        <v/>
      </c>
      <c r="HA99" s="262">
        <f>E99-GZ99</f>
        <v/>
      </c>
    </row>
    <row r="100" ht="18" customHeight="1">
      <c r="A100" s="137" t="n">
        <v>100</v>
      </c>
      <c r="B100" s="256" t="n"/>
      <c r="C100" s="139" t="n"/>
      <c r="D100" s="240" t="n"/>
      <c r="E100" s="257" t="n"/>
      <c r="F100" s="274" t="n"/>
      <c r="G100" s="274" t="n"/>
      <c r="H100" s="274" t="n"/>
      <c r="I100" s="274" t="n"/>
      <c r="J100" s="274" t="n"/>
      <c r="K100" s="259" t="n"/>
      <c r="L100" s="259" t="n"/>
      <c r="M100" s="274" t="n"/>
      <c r="N100" s="274" t="n"/>
      <c r="O100" s="259" t="n"/>
      <c r="P100" s="259" t="n"/>
      <c r="Q100" s="259" t="n"/>
      <c r="R100" s="259" t="n"/>
      <c r="S100" s="259" t="n"/>
      <c r="T100" s="259" t="n"/>
      <c r="U100" s="259" t="n"/>
      <c r="V100" s="259" t="n"/>
      <c r="W100" s="259" t="n"/>
      <c r="X100" s="259" t="n"/>
      <c r="Y100" s="259" t="n"/>
      <c r="Z100" s="259" t="n"/>
      <c r="AA100" s="259" t="n"/>
      <c r="AB100" s="259" t="n"/>
      <c r="AC100" s="259" t="n"/>
      <c r="AD100" s="259" t="n"/>
      <c r="AE100" s="259" t="n"/>
      <c r="AF100" s="259" t="n"/>
      <c r="AG100" s="259" t="n"/>
      <c r="AH100" s="259" t="n"/>
      <c r="AI100" s="259" t="n"/>
      <c r="AJ100" s="259" t="n"/>
      <c r="AK100" s="259" t="n"/>
      <c r="AL100" s="259" t="n"/>
      <c r="AM100" s="259" t="n"/>
      <c r="AN100" s="259" t="n"/>
      <c r="AO100" s="259" t="n"/>
      <c r="AP100" s="259" t="n"/>
      <c r="AQ100" s="259" t="n"/>
      <c r="AR100" s="259" t="n"/>
      <c r="AS100" s="259" t="n"/>
      <c r="AT100" s="259" t="n"/>
      <c r="AU100" s="259" t="n"/>
      <c r="AV100" s="259" t="n"/>
      <c r="AW100" s="259" t="n"/>
      <c r="AX100" s="259" t="n"/>
      <c r="AY100" s="259" t="n"/>
      <c r="AZ100" s="259" t="n"/>
      <c r="BA100" s="259" t="n"/>
      <c r="BB100" s="259" t="n"/>
      <c r="BC100" s="259" t="n"/>
      <c r="BD100" s="259" t="n"/>
      <c r="BE100" s="259" t="n"/>
      <c r="BF100" s="259" t="n"/>
      <c r="BG100" s="259" t="n"/>
      <c r="BH100" s="259" t="n"/>
      <c r="BI100" s="259" t="n"/>
      <c r="BJ100" s="259" t="n"/>
      <c r="BK100" s="259" t="n"/>
      <c r="BL100" s="259" t="n"/>
      <c r="BM100" s="259" t="n"/>
      <c r="BN100" s="259" t="n"/>
      <c r="BO100" s="259" t="n"/>
      <c r="BP100" s="259" t="n"/>
      <c r="BQ100" s="259" t="n"/>
      <c r="BR100" s="259" t="n"/>
      <c r="BS100" s="259" t="n"/>
      <c r="BT100" s="259" t="n"/>
      <c r="BU100" s="259" t="n"/>
      <c r="BV100" s="259" t="n"/>
      <c r="BW100" s="259" t="n"/>
      <c r="BX100" s="259" t="n"/>
      <c r="BY100" s="259" t="n"/>
      <c r="BZ100" s="259" t="n"/>
      <c r="CA100" s="259" t="n"/>
      <c r="CB100" s="259" t="n"/>
      <c r="CC100" s="259" t="n"/>
      <c r="CD100" s="259" t="n"/>
      <c r="CE100" s="259" t="n"/>
      <c r="CF100" s="259" t="n"/>
      <c r="CG100" s="259" t="n"/>
      <c r="CH100" s="259" t="n"/>
      <c r="CI100" s="259" t="n"/>
      <c r="CJ100" s="259" t="n"/>
      <c r="CK100" s="259" t="n"/>
      <c r="CL100" s="259" t="n"/>
      <c r="CM100" s="259" t="n"/>
      <c r="CN100" s="259" t="n"/>
      <c r="CO100" s="259" t="n"/>
      <c r="CP100" s="259" t="n"/>
      <c r="CQ100" s="259" t="n"/>
      <c r="CR100" s="259" t="n"/>
      <c r="CS100" s="259" t="n"/>
      <c r="CT100" s="259" t="n"/>
      <c r="CU100" s="259" t="n"/>
      <c r="CV100" s="259" t="n"/>
      <c r="CW100" s="259" t="n"/>
      <c r="CX100" s="259" t="n"/>
      <c r="CY100" s="259" t="n"/>
      <c r="CZ100" s="259" t="n"/>
      <c r="DA100" s="259" t="n"/>
      <c r="DB100" s="259" t="n"/>
      <c r="DC100" s="259" t="n"/>
      <c r="DD100" s="259" t="n"/>
      <c r="DE100" s="259" t="n"/>
      <c r="DF100" s="259" t="n"/>
      <c r="DG100" s="259" t="n"/>
      <c r="DH100" s="259" t="n"/>
      <c r="DI100" s="259" t="n"/>
      <c r="DJ100" s="259" t="n"/>
      <c r="DK100" s="259" t="n"/>
      <c r="DL100" s="259" t="n"/>
      <c r="DM100" s="259" t="n"/>
      <c r="DN100" s="259" t="n"/>
      <c r="DO100" s="259" t="n"/>
      <c r="DP100" s="259" t="n"/>
      <c r="DQ100" s="259" t="n"/>
      <c r="DR100" s="259" t="n"/>
      <c r="DS100" s="259" t="n"/>
      <c r="DT100" s="259" t="n"/>
      <c r="DU100" s="259" t="n"/>
      <c r="DV100" s="259" t="n"/>
      <c r="DW100" s="259" t="n"/>
      <c r="DX100" s="259" t="n"/>
      <c r="DY100" s="259" t="n"/>
      <c r="DZ100" s="259" t="n"/>
      <c r="EA100" s="259" t="n"/>
      <c r="EB100" s="259" t="n"/>
      <c r="EC100" s="259" t="n"/>
      <c r="ED100" s="259" t="n"/>
      <c r="EE100" s="259" t="n"/>
      <c r="EF100" s="259" t="n"/>
      <c r="EG100" s="259" t="n"/>
      <c r="EH100" s="259" t="n"/>
      <c r="EI100" s="259" t="n"/>
      <c r="EJ100" s="259" t="n"/>
      <c r="EK100" s="259" t="n"/>
      <c r="EL100" s="259" t="n"/>
      <c r="EM100" s="259" t="n"/>
      <c r="EN100" s="259" t="n"/>
      <c r="EO100" s="259" t="n"/>
      <c r="EP100" s="259" t="n"/>
      <c r="EQ100" s="259" t="n"/>
      <c r="ER100" s="259" t="n"/>
      <c r="ES100" s="259" t="n"/>
      <c r="ET100" s="259" t="n"/>
      <c r="EU100" s="259" t="n"/>
      <c r="EV100" s="259" t="n"/>
      <c r="EW100" s="259" t="n"/>
      <c r="EX100" s="259" t="n"/>
      <c r="EY100" s="259" t="n"/>
      <c r="EZ100" s="259" t="n"/>
      <c r="FA100" s="259" t="n"/>
      <c r="FB100" s="259" t="n"/>
      <c r="FC100" s="259" t="n"/>
      <c r="FD100" s="259" t="n"/>
      <c r="FE100" s="259" t="n"/>
      <c r="FF100" s="259" t="n"/>
      <c r="FG100" s="259" t="n"/>
      <c r="FH100" s="259" t="n"/>
      <c r="FI100" s="259" t="n"/>
      <c r="FJ100" s="259" t="n"/>
      <c r="FK100" s="259" t="n"/>
      <c r="FL100" s="259" t="n"/>
      <c r="FM100" s="259" t="n"/>
      <c r="FN100" s="259" t="n"/>
      <c r="FO100" s="259" t="n"/>
      <c r="FP100" s="259" t="n"/>
      <c r="FQ100" s="259" t="n"/>
      <c r="FR100" s="259" t="n"/>
      <c r="FS100" s="259" t="n"/>
      <c r="FT100" s="259" t="n"/>
      <c r="FU100" s="259" t="n"/>
      <c r="FV100" s="259" t="n"/>
      <c r="FW100" s="259" t="n"/>
      <c r="FX100" s="259" t="n"/>
      <c r="FY100" s="259" t="n"/>
      <c r="FZ100" s="259" t="n"/>
      <c r="GA100" s="259" t="n"/>
      <c r="GB100" s="259" t="n"/>
      <c r="GC100" s="259" t="n"/>
      <c r="GD100" s="259" t="n"/>
      <c r="GE100" s="259" t="n"/>
      <c r="GF100" s="259" t="n"/>
      <c r="GG100" s="259" t="n"/>
      <c r="GH100" s="259" t="n"/>
      <c r="GI100" s="259" t="n"/>
      <c r="GJ100" s="259" t="n"/>
      <c r="GK100" s="259" t="n"/>
      <c r="GL100" s="259" t="n"/>
      <c r="GM100" s="259" t="n"/>
      <c r="GN100" s="259" t="n"/>
      <c r="GO100" s="259" t="n"/>
      <c r="GP100" s="259" t="n"/>
      <c r="GQ100" s="259" t="n"/>
      <c r="GR100" s="259" t="n"/>
      <c r="GS100" s="259" t="n"/>
      <c r="GT100" s="259" t="n"/>
      <c r="GU100" s="259" t="n"/>
      <c r="GV100" s="259" t="n"/>
      <c r="GW100" s="259" t="n"/>
      <c r="GX100" s="259" t="n"/>
      <c r="GY100" s="259" t="n"/>
      <c r="GZ100" s="261">
        <f>SUM(F100:GY100)</f>
        <v/>
      </c>
      <c r="HA100" s="262">
        <f>E100-GZ100</f>
        <v/>
      </c>
    </row>
    <row r="101" ht="18" customHeight="1">
      <c r="A101" s="137" t="n">
        <v>101</v>
      </c>
      <c r="B101" s="256" t="n"/>
      <c r="C101" s="139" t="n"/>
      <c r="D101" s="240" t="n"/>
      <c r="E101" s="257" t="n"/>
      <c r="F101" s="274" t="n"/>
      <c r="G101" s="274" t="n"/>
      <c r="H101" s="274" t="n"/>
      <c r="I101" s="274" t="n"/>
      <c r="J101" s="274" t="n"/>
      <c r="K101" s="259" t="n"/>
      <c r="L101" s="259" t="n"/>
      <c r="M101" s="274" t="n"/>
      <c r="N101" s="274" t="n"/>
      <c r="O101" s="259" t="n"/>
      <c r="P101" s="259" t="n"/>
      <c r="Q101" s="259" t="n"/>
      <c r="R101" s="259" t="n"/>
      <c r="S101" s="259" t="n"/>
      <c r="T101" s="259" t="n"/>
      <c r="U101" s="259" t="n"/>
      <c r="V101" s="259" t="n"/>
      <c r="W101" s="259" t="n"/>
      <c r="X101" s="259" t="n"/>
      <c r="Y101" s="259" t="n"/>
      <c r="Z101" s="259" t="n"/>
      <c r="AA101" s="259" t="n"/>
      <c r="AB101" s="259" t="n"/>
      <c r="AC101" s="259" t="n"/>
      <c r="AD101" s="259" t="n"/>
      <c r="AE101" s="259" t="n"/>
      <c r="AF101" s="259" t="n"/>
      <c r="AG101" s="259" t="n"/>
      <c r="AH101" s="259" t="n"/>
      <c r="AI101" s="259" t="n"/>
      <c r="AJ101" s="259" t="n"/>
      <c r="AK101" s="259" t="n"/>
      <c r="AL101" s="259" t="n"/>
      <c r="AM101" s="259" t="n"/>
      <c r="AN101" s="259" t="n"/>
      <c r="AO101" s="259" t="n"/>
      <c r="AP101" s="259" t="n"/>
      <c r="AQ101" s="259" t="n"/>
      <c r="AR101" s="259" t="n"/>
      <c r="AS101" s="259" t="n"/>
      <c r="AT101" s="259" t="n"/>
      <c r="AU101" s="259" t="n"/>
      <c r="AV101" s="259" t="n"/>
      <c r="AW101" s="259" t="n"/>
      <c r="AX101" s="259" t="n"/>
      <c r="AY101" s="259" t="n"/>
      <c r="AZ101" s="259" t="n"/>
      <c r="BA101" s="259" t="n"/>
      <c r="BB101" s="259" t="n"/>
      <c r="BC101" s="259" t="n"/>
      <c r="BD101" s="259" t="n"/>
      <c r="BE101" s="259" t="n"/>
      <c r="BF101" s="259" t="n"/>
      <c r="BG101" s="259" t="n"/>
      <c r="BH101" s="259" t="n"/>
      <c r="BI101" s="259" t="n"/>
      <c r="BJ101" s="259" t="n"/>
      <c r="BK101" s="259" t="n"/>
      <c r="BL101" s="259" t="n"/>
      <c r="BM101" s="259" t="n"/>
      <c r="BN101" s="259" t="n"/>
      <c r="BO101" s="259" t="n"/>
      <c r="BP101" s="259" t="n"/>
      <c r="BQ101" s="259" t="n"/>
      <c r="BR101" s="259" t="n"/>
      <c r="BS101" s="259" t="n"/>
      <c r="BT101" s="259" t="n"/>
      <c r="BU101" s="259" t="n"/>
      <c r="BV101" s="259" t="n"/>
      <c r="BW101" s="259" t="n"/>
      <c r="BX101" s="259" t="n"/>
      <c r="BY101" s="259" t="n"/>
      <c r="BZ101" s="259" t="n"/>
      <c r="CA101" s="259" t="n"/>
      <c r="CB101" s="259" t="n"/>
      <c r="CC101" s="259" t="n"/>
      <c r="CD101" s="259" t="n"/>
      <c r="CE101" s="259" t="n"/>
      <c r="CF101" s="259" t="n"/>
      <c r="CG101" s="259" t="n"/>
      <c r="CH101" s="259" t="n"/>
      <c r="CI101" s="259" t="n"/>
      <c r="CJ101" s="259" t="n"/>
      <c r="CK101" s="259" t="n"/>
      <c r="CL101" s="259" t="n"/>
      <c r="CM101" s="259" t="n"/>
      <c r="CN101" s="259" t="n"/>
      <c r="CO101" s="259" t="n"/>
      <c r="CP101" s="259" t="n"/>
      <c r="CQ101" s="259" t="n"/>
      <c r="CR101" s="259" t="n"/>
      <c r="CS101" s="259" t="n"/>
      <c r="CT101" s="259" t="n"/>
      <c r="CU101" s="259" t="n"/>
      <c r="CV101" s="259" t="n"/>
      <c r="CW101" s="259" t="n"/>
      <c r="CX101" s="259" t="n"/>
      <c r="CY101" s="259" t="n"/>
      <c r="CZ101" s="259" t="n"/>
      <c r="DA101" s="259" t="n"/>
      <c r="DB101" s="259" t="n"/>
      <c r="DC101" s="259" t="n"/>
      <c r="DD101" s="259" t="n"/>
      <c r="DE101" s="259" t="n"/>
      <c r="DF101" s="259" t="n"/>
      <c r="DG101" s="259" t="n"/>
      <c r="DH101" s="259" t="n"/>
      <c r="DI101" s="259" t="n"/>
      <c r="DJ101" s="259" t="n"/>
      <c r="DK101" s="259" t="n"/>
      <c r="DL101" s="259" t="n"/>
      <c r="DM101" s="259" t="n"/>
      <c r="DN101" s="259" t="n"/>
      <c r="DO101" s="259" t="n"/>
      <c r="DP101" s="259" t="n"/>
      <c r="DQ101" s="259" t="n"/>
      <c r="DR101" s="259" t="n"/>
      <c r="DS101" s="259" t="n"/>
      <c r="DT101" s="259" t="n"/>
      <c r="DU101" s="259" t="n"/>
      <c r="DV101" s="259" t="n"/>
      <c r="DW101" s="259" t="n"/>
      <c r="DX101" s="259" t="n"/>
      <c r="DY101" s="259" t="n"/>
      <c r="DZ101" s="259" t="n"/>
      <c r="EA101" s="259" t="n"/>
      <c r="EB101" s="259" t="n"/>
      <c r="EC101" s="259" t="n"/>
      <c r="ED101" s="259" t="n"/>
      <c r="EE101" s="259" t="n"/>
      <c r="EF101" s="259" t="n"/>
      <c r="EG101" s="259" t="n"/>
      <c r="EH101" s="259" t="n"/>
      <c r="EI101" s="259" t="n"/>
      <c r="EJ101" s="259" t="n"/>
      <c r="EK101" s="259" t="n"/>
      <c r="EL101" s="259" t="n"/>
      <c r="EM101" s="259" t="n"/>
      <c r="EN101" s="259" t="n"/>
      <c r="EO101" s="259" t="n"/>
      <c r="EP101" s="259" t="n"/>
      <c r="EQ101" s="259" t="n"/>
      <c r="ER101" s="259" t="n"/>
      <c r="ES101" s="259" t="n"/>
      <c r="ET101" s="259" t="n"/>
      <c r="EU101" s="259" t="n"/>
      <c r="EV101" s="259" t="n"/>
      <c r="EW101" s="259" t="n"/>
      <c r="EX101" s="259" t="n"/>
      <c r="EY101" s="259" t="n"/>
      <c r="EZ101" s="259" t="n"/>
      <c r="FA101" s="259" t="n"/>
      <c r="FB101" s="259" t="n"/>
      <c r="FC101" s="259" t="n"/>
      <c r="FD101" s="259" t="n"/>
      <c r="FE101" s="259" t="n"/>
      <c r="FF101" s="259" t="n"/>
      <c r="FG101" s="259" t="n"/>
      <c r="FH101" s="259" t="n"/>
      <c r="FI101" s="259" t="n"/>
      <c r="FJ101" s="259" t="n"/>
      <c r="FK101" s="259" t="n"/>
      <c r="FL101" s="259" t="n"/>
      <c r="FM101" s="259" t="n"/>
      <c r="FN101" s="259" t="n"/>
      <c r="FO101" s="259" t="n"/>
      <c r="FP101" s="259" t="n"/>
      <c r="FQ101" s="259" t="n"/>
      <c r="FR101" s="259" t="n"/>
      <c r="FS101" s="259" t="n"/>
      <c r="FT101" s="259" t="n"/>
      <c r="FU101" s="259" t="n"/>
      <c r="FV101" s="259" t="n"/>
      <c r="FW101" s="259" t="n"/>
      <c r="FX101" s="259" t="n"/>
      <c r="FY101" s="259" t="n"/>
      <c r="FZ101" s="259" t="n"/>
      <c r="GA101" s="259" t="n"/>
      <c r="GB101" s="259" t="n"/>
      <c r="GC101" s="259" t="n"/>
      <c r="GD101" s="259" t="n"/>
      <c r="GE101" s="259" t="n"/>
      <c r="GF101" s="259" t="n"/>
      <c r="GG101" s="259" t="n"/>
      <c r="GH101" s="259" t="n"/>
      <c r="GI101" s="259" t="n"/>
      <c r="GJ101" s="259" t="n"/>
      <c r="GK101" s="259" t="n"/>
      <c r="GL101" s="259" t="n"/>
      <c r="GM101" s="259" t="n"/>
      <c r="GN101" s="259" t="n"/>
      <c r="GO101" s="259" t="n"/>
      <c r="GP101" s="259" t="n"/>
      <c r="GQ101" s="259" t="n"/>
      <c r="GR101" s="259" t="n"/>
      <c r="GS101" s="259" t="n"/>
      <c r="GT101" s="259" t="n"/>
      <c r="GU101" s="259" t="n"/>
      <c r="GV101" s="259" t="n"/>
      <c r="GW101" s="259" t="n"/>
      <c r="GX101" s="259" t="n"/>
      <c r="GY101" s="259" t="n"/>
      <c r="GZ101" s="261">
        <f>SUM(F101:GY101)</f>
        <v/>
      </c>
      <c r="HA101" s="262">
        <f>E101-GZ101</f>
        <v/>
      </c>
    </row>
    <row r="102" ht="18" customHeight="1">
      <c r="A102" s="137" t="n">
        <v>102</v>
      </c>
      <c r="B102" s="256" t="n"/>
      <c r="C102" s="139" t="n"/>
      <c r="D102" s="240" t="n"/>
      <c r="E102" s="257" t="n"/>
      <c r="F102" s="274" t="n"/>
      <c r="G102" s="274" t="n"/>
      <c r="H102" s="274" t="n"/>
      <c r="I102" s="274" t="n"/>
      <c r="J102" s="274" t="n"/>
      <c r="K102" s="259" t="n"/>
      <c r="L102" s="259" t="n"/>
      <c r="M102" s="274" t="n"/>
      <c r="N102" s="274" t="n"/>
      <c r="O102" s="259" t="n"/>
      <c r="P102" s="259" t="n"/>
      <c r="Q102" s="259" t="n"/>
      <c r="R102" s="259" t="n"/>
      <c r="S102" s="259" t="n"/>
      <c r="T102" s="259" t="n"/>
      <c r="U102" s="259" t="n"/>
      <c r="V102" s="259" t="n"/>
      <c r="W102" s="259" t="n"/>
      <c r="X102" s="259" t="n"/>
      <c r="Y102" s="259" t="n"/>
      <c r="Z102" s="259" t="n"/>
      <c r="AA102" s="259" t="n"/>
      <c r="AB102" s="259" t="n"/>
      <c r="AC102" s="259" t="n"/>
      <c r="AD102" s="259" t="n"/>
      <c r="AE102" s="259" t="n"/>
      <c r="AF102" s="259" t="n"/>
      <c r="AG102" s="259" t="n"/>
      <c r="AH102" s="259" t="n"/>
      <c r="AI102" s="259" t="n"/>
      <c r="AJ102" s="259" t="n"/>
      <c r="AK102" s="259" t="n"/>
      <c r="AL102" s="259" t="n"/>
      <c r="AM102" s="259" t="n"/>
      <c r="AN102" s="259" t="n"/>
      <c r="AO102" s="259" t="n"/>
      <c r="AP102" s="259" t="n"/>
      <c r="AQ102" s="259" t="n"/>
      <c r="AR102" s="259" t="n"/>
      <c r="AS102" s="259" t="n"/>
      <c r="AT102" s="259" t="n"/>
      <c r="AU102" s="259" t="n"/>
      <c r="AV102" s="259" t="n"/>
      <c r="AW102" s="259" t="n"/>
      <c r="AX102" s="259" t="n"/>
      <c r="AY102" s="259" t="n"/>
      <c r="AZ102" s="259" t="n"/>
      <c r="BA102" s="259" t="n"/>
      <c r="BB102" s="259" t="n"/>
      <c r="BC102" s="259" t="n"/>
      <c r="BD102" s="259" t="n"/>
      <c r="BE102" s="259" t="n"/>
      <c r="BF102" s="259" t="n"/>
      <c r="BG102" s="259" t="n"/>
      <c r="BH102" s="259" t="n"/>
      <c r="BI102" s="259" t="n"/>
      <c r="BJ102" s="259" t="n"/>
      <c r="BK102" s="259" t="n"/>
      <c r="BL102" s="259" t="n"/>
      <c r="BM102" s="259" t="n"/>
      <c r="BN102" s="259" t="n"/>
      <c r="BO102" s="259" t="n"/>
      <c r="BP102" s="259" t="n"/>
      <c r="BQ102" s="259" t="n"/>
      <c r="BR102" s="259" t="n"/>
      <c r="BS102" s="259" t="n"/>
      <c r="BT102" s="259" t="n"/>
      <c r="BU102" s="259" t="n"/>
      <c r="BV102" s="259" t="n"/>
      <c r="BW102" s="259" t="n"/>
      <c r="BX102" s="259" t="n"/>
      <c r="BY102" s="259" t="n"/>
      <c r="BZ102" s="259" t="n"/>
      <c r="CA102" s="259" t="n"/>
      <c r="CB102" s="259" t="n"/>
      <c r="CC102" s="259" t="n"/>
      <c r="CD102" s="259" t="n"/>
      <c r="CE102" s="259" t="n"/>
      <c r="CF102" s="259" t="n"/>
      <c r="CG102" s="259" t="n"/>
      <c r="CH102" s="259" t="n"/>
      <c r="CI102" s="259" t="n"/>
      <c r="CJ102" s="259" t="n"/>
      <c r="CK102" s="259" t="n"/>
      <c r="CL102" s="259" t="n"/>
      <c r="CM102" s="259" t="n"/>
      <c r="CN102" s="259" t="n"/>
      <c r="CO102" s="259" t="n"/>
      <c r="CP102" s="259" t="n"/>
      <c r="CQ102" s="259" t="n"/>
      <c r="CR102" s="259" t="n"/>
      <c r="CS102" s="259" t="n"/>
      <c r="CT102" s="259" t="n"/>
      <c r="CU102" s="259" t="n"/>
      <c r="CV102" s="259" t="n"/>
      <c r="CW102" s="259" t="n"/>
      <c r="CX102" s="259" t="n"/>
      <c r="CY102" s="259" t="n"/>
      <c r="CZ102" s="259" t="n"/>
      <c r="DA102" s="259" t="n"/>
      <c r="DB102" s="259" t="n"/>
      <c r="DC102" s="259" t="n"/>
      <c r="DD102" s="259" t="n"/>
      <c r="DE102" s="259" t="n"/>
      <c r="DF102" s="259" t="n"/>
      <c r="DG102" s="259" t="n"/>
      <c r="DH102" s="259" t="n"/>
      <c r="DI102" s="259" t="n"/>
      <c r="DJ102" s="259" t="n"/>
      <c r="DK102" s="259" t="n"/>
      <c r="DL102" s="259" t="n"/>
      <c r="DM102" s="259" t="n"/>
      <c r="DN102" s="259" t="n"/>
      <c r="DO102" s="259" t="n"/>
      <c r="DP102" s="259" t="n"/>
      <c r="DQ102" s="259" t="n"/>
      <c r="DR102" s="259" t="n"/>
      <c r="DS102" s="259" t="n"/>
      <c r="DT102" s="259" t="n"/>
      <c r="DU102" s="259" t="n"/>
      <c r="DV102" s="259" t="n"/>
      <c r="DW102" s="259" t="n"/>
      <c r="DX102" s="259" t="n"/>
      <c r="DY102" s="259" t="n"/>
      <c r="DZ102" s="259" t="n"/>
      <c r="EA102" s="259" t="n"/>
      <c r="EB102" s="259" t="n"/>
      <c r="EC102" s="259" t="n"/>
      <c r="ED102" s="259" t="n"/>
      <c r="EE102" s="259" t="n"/>
      <c r="EF102" s="259" t="n"/>
      <c r="EG102" s="259" t="n"/>
      <c r="EH102" s="259" t="n"/>
      <c r="EI102" s="259" t="n"/>
      <c r="EJ102" s="259" t="n"/>
      <c r="EK102" s="259" t="n"/>
      <c r="EL102" s="259" t="n"/>
      <c r="EM102" s="259" t="n"/>
      <c r="EN102" s="259" t="n"/>
      <c r="EO102" s="259" t="n"/>
      <c r="EP102" s="259" t="n"/>
      <c r="EQ102" s="259" t="n"/>
      <c r="ER102" s="259" t="n"/>
      <c r="ES102" s="259" t="n"/>
      <c r="ET102" s="259" t="n"/>
      <c r="EU102" s="259" t="n"/>
      <c r="EV102" s="259" t="n"/>
      <c r="EW102" s="259" t="n"/>
      <c r="EX102" s="259" t="n"/>
      <c r="EY102" s="259" t="n"/>
      <c r="EZ102" s="259" t="n"/>
      <c r="FA102" s="259" t="n"/>
      <c r="FB102" s="259" t="n"/>
      <c r="FC102" s="259" t="n"/>
      <c r="FD102" s="259" t="n"/>
      <c r="FE102" s="259" t="n"/>
      <c r="FF102" s="259" t="n"/>
      <c r="FG102" s="259" t="n"/>
      <c r="FH102" s="259" t="n"/>
      <c r="FI102" s="259" t="n"/>
      <c r="FJ102" s="259" t="n"/>
      <c r="FK102" s="259" t="n"/>
      <c r="FL102" s="259" t="n"/>
      <c r="FM102" s="259" t="n"/>
      <c r="FN102" s="259" t="n"/>
      <c r="FO102" s="259" t="n"/>
      <c r="FP102" s="259" t="n"/>
      <c r="FQ102" s="259" t="n"/>
      <c r="FR102" s="259" t="n"/>
      <c r="FS102" s="259" t="n"/>
      <c r="FT102" s="259" t="n"/>
      <c r="FU102" s="259" t="n"/>
      <c r="FV102" s="259" t="n"/>
      <c r="FW102" s="259" t="n"/>
      <c r="FX102" s="259" t="n"/>
      <c r="FY102" s="259" t="n"/>
      <c r="FZ102" s="259" t="n"/>
      <c r="GA102" s="259" t="n"/>
      <c r="GB102" s="259" t="n"/>
      <c r="GC102" s="259" t="n"/>
      <c r="GD102" s="259" t="n"/>
      <c r="GE102" s="259" t="n"/>
      <c r="GF102" s="259" t="n"/>
      <c r="GG102" s="259" t="n"/>
      <c r="GH102" s="259" t="n"/>
      <c r="GI102" s="259" t="n"/>
      <c r="GJ102" s="259" t="n"/>
      <c r="GK102" s="259" t="n"/>
      <c r="GL102" s="259" t="n"/>
      <c r="GM102" s="259" t="n"/>
      <c r="GN102" s="259" t="n"/>
      <c r="GO102" s="259" t="n"/>
      <c r="GP102" s="259" t="n"/>
      <c r="GQ102" s="259" t="n"/>
      <c r="GR102" s="259" t="n"/>
      <c r="GS102" s="259" t="n"/>
      <c r="GT102" s="259" t="n"/>
      <c r="GU102" s="259" t="n"/>
      <c r="GV102" s="259" t="n"/>
      <c r="GW102" s="259" t="n"/>
      <c r="GX102" s="259" t="n"/>
      <c r="GY102" s="259" t="n"/>
      <c r="GZ102" s="261">
        <f>SUM(F102:GY102)</f>
        <v/>
      </c>
      <c r="HA102" s="262">
        <f>E102-GZ102</f>
        <v/>
      </c>
    </row>
    <row r="103" ht="18" customHeight="1">
      <c r="A103" s="137" t="n">
        <v>103</v>
      </c>
      <c r="B103" s="256" t="n"/>
      <c r="C103" s="139" t="n"/>
      <c r="D103" s="240" t="n"/>
      <c r="E103" s="257" t="n"/>
      <c r="F103" s="274" t="n"/>
      <c r="G103" s="274" t="n"/>
      <c r="H103" s="274" t="n"/>
      <c r="I103" s="274" t="n"/>
      <c r="J103" s="274" t="n"/>
      <c r="K103" s="259" t="n"/>
      <c r="L103" s="259" t="n"/>
      <c r="M103" s="274" t="n"/>
      <c r="N103" s="274" t="n"/>
      <c r="O103" s="259" t="n"/>
      <c r="P103" s="259" t="n"/>
      <c r="Q103" s="259" t="n"/>
      <c r="R103" s="259" t="n"/>
      <c r="S103" s="259" t="n"/>
      <c r="T103" s="259" t="n"/>
      <c r="U103" s="259" t="n"/>
      <c r="V103" s="259" t="n"/>
      <c r="W103" s="259" t="n"/>
      <c r="X103" s="259" t="n"/>
      <c r="Y103" s="259" t="n"/>
      <c r="Z103" s="259" t="n"/>
      <c r="AA103" s="259" t="n"/>
      <c r="AB103" s="259" t="n"/>
      <c r="AC103" s="259" t="n"/>
      <c r="AD103" s="259" t="n"/>
      <c r="AE103" s="259" t="n"/>
      <c r="AF103" s="259" t="n"/>
      <c r="AG103" s="259" t="n"/>
      <c r="AH103" s="259" t="n"/>
      <c r="AI103" s="259" t="n"/>
      <c r="AJ103" s="259" t="n"/>
      <c r="AK103" s="259" t="n"/>
      <c r="AL103" s="259" t="n"/>
      <c r="AM103" s="259" t="n"/>
      <c r="AN103" s="259" t="n"/>
      <c r="AO103" s="259" t="n"/>
      <c r="AP103" s="259" t="n"/>
      <c r="AQ103" s="259" t="n"/>
      <c r="AR103" s="259" t="n"/>
      <c r="AS103" s="259" t="n"/>
      <c r="AT103" s="259" t="n"/>
      <c r="AU103" s="259" t="n"/>
      <c r="AV103" s="259" t="n"/>
      <c r="AW103" s="259" t="n"/>
      <c r="AX103" s="259" t="n"/>
      <c r="AY103" s="259" t="n"/>
      <c r="AZ103" s="259" t="n"/>
      <c r="BA103" s="259" t="n"/>
      <c r="BB103" s="259" t="n"/>
      <c r="BC103" s="259" t="n"/>
      <c r="BD103" s="259" t="n"/>
      <c r="BE103" s="259" t="n"/>
      <c r="BF103" s="259" t="n"/>
      <c r="BG103" s="259" t="n"/>
      <c r="BH103" s="259" t="n"/>
      <c r="BI103" s="259" t="n"/>
      <c r="BJ103" s="259" t="n"/>
      <c r="BK103" s="259" t="n"/>
      <c r="BL103" s="259" t="n"/>
      <c r="BM103" s="259" t="n"/>
      <c r="BN103" s="259" t="n"/>
      <c r="BO103" s="259" t="n"/>
      <c r="BP103" s="259" t="n"/>
      <c r="BQ103" s="259" t="n"/>
      <c r="BR103" s="259" t="n"/>
      <c r="BS103" s="259" t="n"/>
      <c r="BT103" s="259" t="n"/>
      <c r="BU103" s="259" t="n"/>
      <c r="BV103" s="259" t="n"/>
      <c r="BW103" s="259" t="n"/>
      <c r="BX103" s="259" t="n"/>
      <c r="BY103" s="259" t="n"/>
      <c r="BZ103" s="259" t="n"/>
      <c r="CA103" s="259" t="n"/>
      <c r="CB103" s="259" t="n"/>
      <c r="CD103" s="259" t="n"/>
      <c r="CE103" s="259" t="n"/>
      <c r="CF103" s="259" t="n"/>
      <c r="CG103" s="259" t="n"/>
      <c r="CH103" s="259" t="n"/>
      <c r="CI103" s="259" t="n"/>
      <c r="CJ103" s="259" t="n"/>
      <c r="CK103" s="259" t="n"/>
      <c r="CL103" s="259" t="n"/>
      <c r="CM103" s="259" t="n"/>
      <c r="CN103" s="259" t="n"/>
      <c r="CO103" s="259" t="n"/>
      <c r="CP103" s="259" t="n"/>
      <c r="CQ103" s="259" t="n"/>
      <c r="CR103" s="259" t="n"/>
      <c r="CS103" s="259" t="n"/>
      <c r="CT103" s="259" t="n"/>
      <c r="CU103" s="259" t="n"/>
      <c r="CV103" s="259" t="n"/>
      <c r="CW103" s="259" t="n"/>
      <c r="CX103" s="259" t="n"/>
      <c r="CY103" s="259" t="n"/>
      <c r="CZ103" s="259" t="n"/>
      <c r="DA103" s="259" t="n"/>
      <c r="DB103" s="259" t="n"/>
      <c r="DC103" s="259" t="n"/>
      <c r="DD103" s="259" t="n"/>
      <c r="DE103" s="259" t="n"/>
      <c r="DF103" s="259" t="n"/>
      <c r="DG103" s="259" t="n"/>
      <c r="DH103" s="259" t="n"/>
      <c r="DI103" s="259" t="n"/>
      <c r="DJ103" s="259" t="n"/>
      <c r="DK103" s="259" t="n"/>
      <c r="DL103" s="259" t="n"/>
      <c r="DM103" s="259" t="n"/>
      <c r="DN103" s="259" t="n"/>
      <c r="DO103" s="259" t="n"/>
      <c r="DP103" s="259" t="n"/>
      <c r="DQ103" s="259" t="n"/>
      <c r="DR103" s="259" t="n"/>
      <c r="DS103" s="259" t="n"/>
      <c r="DT103" s="259" t="n"/>
      <c r="DU103" s="259" t="n"/>
      <c r="DV103" s="259" t="n"/>
      <c r="DW103" s="259" t="n"/>
      <c r="DX103" s="259" t="n"/>
      <c r="DY103" s="259" t="n"/>
      <c r="DZ103" s="259" t="n"/>
      <c r="EA103" s="259" t="n"/>
      <c r="EB103" s="259" t="n"/>
      <c r="EC103" s="259" t="n"/>
      <c r="ED103" s="259" t="n"/>
      <c r="EE103" s="259" t="n"/>
      <c r="EF103" s="259" t="n"/>
      <c r="EG103" s="259" t="n"/>
      <c r="EH103" s="259" t="n"/>
      <c r="EI103" s="259" t="n"/>
      <c r="EJ103" s="259" t="n"/>
      <c r="EK103" s="259" t="n"/>
      <c r="EL103" s="259" t="n"/>
      <c r="EM103" s="259" t="n"/>
      <c r="EN103" s="259" t="n"/>
      <c r="EO103" s="259" t="n"/>
      <c r="EP103" s="259" t="n"/>
      <c r="EQ103" s="259" t="n"/>
      <c r="ER103" s="259" t="n"/>
      <c r="ES103" s="259" t="n"/>
      <c r="ET103" s="259" t="n"/>
      <c r="EU103" s="259" t="n"/>
      <c r="EV103" s="259" t="n"/>
      <c r="EW103" s="259" t="n"/>
      <c r="EX103" s="259" t="n"/>
      <c r="EY103" s="259" t="n"/>
      <c r="EZ103" s="259" t="n"/>
      <c r="FA103" s="259" t="n"/>
      <c r="FB103" s="259" t="n"/>
      <c r="FC103" s="259" t="n"/>
      <c r="FD103" s="259" t="n"/>
      <c r="FE103" s="259" t="n"/>
      <c r="FF103" s="259" t="n"/>
      <c r="FG103" s="259" t="n"/>
      <c r="FH103" s="259" t="n"/>
      <c r="FI103" s="259" t="n"/>
      <c r="FJ103" s="259" t="n"/>
      <c r="FK103" s="259" t="n"/>
      <c r="FL103" s="259" t="n"/>
      <c r="FM103" s="259" t="n"/>
      <c r="FN103" s="259" t="n"/>
      <c r="FO103" s="259" t="n"/>
      <c r="FP103" s="259" t="n"/>
      <c r="FQ103" s="259" t="n"/>
      <c r="FR103" s="259" t="n"/>
      <c r="FS103" s="259" t="n"/>
      <c r="FT103" s="259" t="n"/>
      <c r="FU103" s="259" t="n"/>
      <c r="FV103" s="259" t="n"/>
      <c r="FW103" s="259" t="n"/>
      <c r="FX103" s="259" t="n"/>
      <c r="FY103" s="259" t="n"/>
      <c r="FZ103" s="259" t="n"/>
      <c r="GA103" s="259" t="n"/>
      <c r="GB103" s="259" t="n"/>
      <c r="GC103" s="259" t="n"/>
      <c r="GD103" s="259" t="n"/>
      <c r="GE103" s="259" t="n"/>
      <c r="GF103" s="259" t="n"/>
      <c r="GG103" s="259" t="n"/>
      <c r="GH103" s="259" t="n"/>
      <c r="GI103" s="259" t="n"/>
      <c r="GJ103" s="259" t="n"/>
      <c r="GK103" s="259" t="n"/>
      <c r="GL103" s="259" t="n"/>
      <c r="GM103" s="259" t="n"/>
      <c r="GN103" s="259" t="n"/>
      <c r="GO103" s="259" t="n"/>
      <c r="GP103" s="259" t="n"/>
      <c r="GQ103" s="259" t="n"/>
      <c r="GR103" s="259" t="n"/>
      <c r="GS103" s="259" t="n"/>
      <c r="GT103" s="259" t="n"/>
      <c r="GU103" s="259" t="n"/>
      <c r="GV103" s="259" t="n"/>
      <c r="GW103" s="259" t="n"/>
      <c r="GX103" s="259" t="n"/>
      <c r="GY103" s="259" t="n"/>
      <c r="GZ103" s="261">
        <f>SUM(F103:GY103)</f>
        <v/>
      </c>
      <c r="HA103" s="262">
        <f>E103-GZ103</f>
        <v/>
      </c>
    </row>
    <row r="104" ht="18" customHeight="1">
      <c r="A104" s="137" t="n">
        <v>104</v>
      </c>
      <c r="B104" s="256" t="n"/>
      <c r="C104" s="139" t="n"/>
      <c r="D104" s="240" t="n"/>
      <c r="E104" s="257" t="n"/>
      <c r="F104" s="274" t="n"/>
      <c r="G104" s="274" t="n"/>
      <c r="H104" s="274" t="n"/>
      <c r="I104" s="274" t="n"/>
      <c r="J104" s="274" t="n"/>
      <c r="K104" s="259" t="n"/>
      <c r="L104" s="259" t="n"/>
      <c r="M104" s="274" t="n"/>
      <c r="N104" s="274" t="n"/>
      <c r="O104" s="259" t="n"/>
      <c r="P104" s="259" t="n"/>
      <c r="Q104" s="259" t="n"/>
      <c r="R104" s="259" t="n"/>
      <c r="S104" s="259" t="n"/>
      <c r="T104" s="259" t="n"/>
      <c r="U104" s="259" t="n"/>
      <c r="V104" s="259" t="n"/>
      <c r="W104" s="259" t="n"/>
      <c r="X104" s="259" t="n"/>
      <c r="Y104" s="259" t="n"/>
      <c r="Z104" s="259" t="n"/>
      <c r="AA104" s="259" t="n"/>
      <c r="AB104" s="259" t="n"/>
      <c r="AC104" s="259" t="n"/>
      <c r="AD104" s="259" t="n"/>
      <c r="AE104" s="259" t="n"/>
      <c r="AF104" s="259" t="n"/>
      <c r="AG104" s="259" t="n"/>
      <c r="AH104" s="259" t="n"/>
      <c r="AI104" s="259" t="n"/>
      <c r="AJ104" s="259" t="n"/>
      <c r="AK104" s="259" t="n"/>
      <c r="AL104" s="259" t="n"/>
      <c r="AM104" s="259" t="n"/>
      <c r="AN104" s="259" t="n"/>
      <c r="AO104" s="259" t="n"/>
      <c r="AP104" s="259" t="n"/>
      <c r="AQ104" s="259" t="n"/>
      <c r="AR104" s="259" t="n"/>
      <c r="AS104" s="259" t="n"/>
      <c r="AT104" s="259" t="n"/>
      <c r="AU104" s="259" t="n"/>
      <c r="AV104" s="259" t="n"/>
      <c r="AW104" s="259" t="n"/>
      <c r="AX104" s="259" t="n"/>
      <c r="AY104" s="259" t="n"/>
      <c r="AZ104" s="259" t="n"/>
      <c r="BA104" s="259" t="n"/>
      <c r="BB104" s="259" t="n"/>
      <c r="BC104" s="259" t="n"/>
      <c r="BD104" s="259" t="n"/>
      <c r="BE104" s="259" t="n"/>
      <c r="BF104" s="259" t="n"/>
      <c r="BG104" s="259" t="n"/>
      <c r="BH104" s="259" t="n"/>
      <c r="BI104" s="259" t="n"/>
      <c r="BJ104" s="259" t="n"/>
      <c r="BK104" s="259" t="n"/>
      <c r="BL104" s="259" t="n"/>
      <c r="BM104" s="259" t="n"/>
      <c r="BN104" s="259" t="n"/>
      <c r="BO104" s="259" t="n"/>
      <c r="BP104" s="259" t="n"/>
      <c r="BQ104" s="259" t="n"/>
      <c r="BR104" s="259" t="n"/>
      <c r="BS104" s="259" t="n"/>
      <c r="BT104" s="259" t="n"/>
      <c r="BU104" s="259" t="n"/>
      <c r="BV104" s="259" t="n"/>
      <c r="BW104" s="259" t="n"/>
      <c r="BX104" s="259" t="n"/>
      <c r="BY104" s="259" t="n"/>
      <c r="BZ104" s="259" t="n"/>
      <c r="CA104" s="259" t="n"/>
      <c r="CB104" s="259" t="n"/>
      <c r="CC104" s="259" t="n"/>
      <c r="CD104" s="259" t="n"/>
      <c r="CE104" s="259" t="n"/>
      <c r="CF104" s="259" t="n"/>
      <c r="CG104" s="259" t="n"/>
      <c r="CH104" s="259" t="n"/>
      <c r="CI104" s="259" t="n"/>
      <c r="CJ104" s="259" t="n"/>
      <c r="CK104" s="259" t="n"/>
      <c r="CL104" s="259" t="n"/>
      <c r="CM104" s="259" t="n"/>
      <c r="CN104" s="259" t="n"/>
      <c r="CO104" s="259" t="n"/>
      <c r="CP104" s="259" t="n"/>
      <c r="CQ104" s="259" t="n"/>
      <c r="CR104" s="259" t="n"/>
      <c r="CS104" s="259" t="n"/>
      <c r="CT104" s="259" t="n"/>
      <c r="CU104" s="259" t="n"/>
      <c r="CV104" s="259" t="n"/>
      <c r="CW104" s="259" t="n"/>
      <c r="CX104" s="259" t="n"/>
      <c r="CY104" s="259" t="n"/>
      <c r="CZ104" s="259" t="n"/>
      <c r="DA104" s="259" t="n"/>
      <c r="DB104" s="259" t="n"/>
      <c r="DC104" s="259" t="n"/>
      <c r="DD104" s="259" t="n"/>
      <c r="DE104" s="259" t="n"/>
      <c r="DF104" s="259" t="n"/>
      <c r="DG104" s="259" t="n"/>
      <c r="DH104" s="259" t="n"/>
      <c r="DI104" s="259" t="n"/>
      <c r="DJ104" s="259" t="n"/>
      <c r="DK104" s="259" t="n"/>
      <c r="DL104" s="259" t="n"/>
      <c r="DM104" s="259" t="n"/>
      <c r="DN104" s="259" t="n"/>
      <c r="DO104" s="259" t="n"/>
      <c r="DP104" s="259" t="n"/>
      <c r="DQ104" s="259" t="n"/>
      <c r="DR104" s="259" t="n"/>
      <c r="DS104" s="259" t="n"/>
      <c r="DT104" s="259" t="n"/>
      <c r="DU104" s="259" t="n"/>
      <c r="DV104" s="259" t="n"/>
      <c r="DW104" s="259" t="n"/>
      <c r="DX104" s="259" t="n"/>
      <c r="DY104" s="259" t="n"/>
      <c r="DZ104" s="259" t="n"/>
      <c r="EA104" s="259" t="n"/>
      <c r="EB104" s="259" t="n"/>
      <c r="EC104" s="259" t="n"/>
      <c r="ED104" s="259" t="n"/>
      <c r="EE104" s="259" t="n"/>
      <c r="EF104" s="259" t="n"/>
      <c r="EG104" s="259" t="n"/>
      <c r="EH104" s="259" t="n"/>
      <c r="EI104" s="259" t="n"/>
      <c r="EJ104" s="259" t="n"/>
      <c r="EK104" s="259" t="n"/>
      <c r="EL104" s="259" t="n"/>
      <c r="EM104" s="259" t="n"/>
      <c r="EN104" s="259" t="n"/>
      <c r="EO104" s="259" t="n"/>
      <c r="EP104" s="259" t="n"/>
      <c r="EQ104" s="259" t="n"/>
      <c r="ER104" s="259" t="n"/>
      <c r="ES104" s="259" t="n"/>
      <c r="ET104" s="259" t="n"/>
      <c r="EU104" s="259" t="n"/>
      <c r="EV104" s="259" t="n"/>
      <c r="EW104" s="259" t="n"/>
      <c r="EX104" s="259" t="n"/>
      <c r="EY104" s="259" t="n"/>
      <c r="EZ104" s="259" t="n"/>
      <c r="FA104" s="259" t="n"/>
      <c r="FB104" s="259" t="n"/>
      <c r="FC104" s="259" t="n"/>
      <c r="FD104" s="259" t="n"/>
      <c r="FE104" s="259" t="n"/>
      <c r="FF104" s="259" t="n"/>
      <c r="FG104" s="259" t="n"/>
      <c r="FH104" s="259" t="n"/>
      <c r="FI104" s="259" t="n"/>
      <c r="FJ104" s="259" t="n"/>
      <c r="FK104" s="259" t="n"/>
      <c r="FL104" s="259" t="n"/>
      <c r="FM104" s="259" t="n"/>
      <c r="FN104" s="259" t="n"/>
      <c r="FO104" s="259" t="n"/>
      <c r="FP104" s="259" t="n"/>
      <c r="FQ104" s="259" t="n"/>
      <c r="FR104" s="259" t="n"/>
      <c r="FS104" s="259" t="n"/>
      <c r="FT104" s="259" t="n"/>
      <c r="FU104" s="259" t="n"/>
      <c r="FV104" s="259" t="n"/>
      <c r="FW104" s="259" t="n"/>
      <c r="FX104" s="259" t="n"/>
      <c r="FY104" s="259" t="n"/>
      <c r="FZ104" s="259" t="n"/>
      <c r="GA104" s="259" t="n"/>
      <c r="GB104" s="259" t="n"/>
      <c r="GC104" s="259" t="n"/>
      <c r="GD104" s="259" t="n"/>
      <c r="GE104" s="259" t="n"/>
      <c r="GF104" s="259" t="n"/>
      <c r="GG104" s="259" t="n"/>
      <c r="GH104" s="259" t="n"/>
      <c r="GI104" s="259" t="n"/>
      <c r="GJ104" s="259" t="n"/>
      <c r="GK104" s="259" t="n"/>
      <c r="GL104" s="259" t="n"/>
      <c r="GM104" s="259" t="n"/>
      <c r="GN104" s="259" t="n"/>
      <c r="GO104" s="259" t="n"/>
      <c r="GP104" s="259" t="n"/>
      <c r="GQ104" s="259" t="n"/>
      <c r="GR104" s="259" t="n"/>
      <c r="GS104" s="259" t="n"/>
      <c r="GT104" s="259" t="n"/>
      <c r="GU104" s="259" t="n"/>
      <c r="GV104" s="259" t="n"/>
      <c r="GW104" s="259" t="n"/>
      <c r="GX104" s="259" t="n"/>
      <c r="GY104" s="259" t="n"/>
      <c r="GZ104" s="261">
        <f>SUM(F104:GY104)</f>
        <v/>
      </c>
      <c r="HA104" s="262">
        <f>E104-GZ104</f>
        <v/>
      </c>
    </row>
    <row r="105">
      <c r="A105" s="137" t="n">
        <v>105</v>
      </c>
      <c r="B105" s="256" t="n"/>
      <c r="C105" s="146" t="n"/>
      <c r="D105" s="240" t="n"/>
      <c r="E105" s="257" t="n"/>
      <c r="F105" s="274" t="n"/>
      <c r="G105" s="274" t="n"/>
      <c r="H105" s="274" t="n"/>
      <c r="I105" s="274" t="n"/>
      <c r="J105" s="274" t="n"/>
      <c r="K105" s="259" t="n"/>
      <c r="L105" s="259" t="n"/>
      <c r="M105" s="274" t="n"/>
      <c r="N105" s="274" t="n"/>
      <c r="O105" s="259" t="n"/>
      <c r="P105" s="259" t="n"/>
      <c r="Q105" s="259" t="n"/>
      <c r="R105" s="259" t="n"/>
      <c r="S105" s="259" t="n"/>
      <c r="T105" s="259" t="n"/>
      <c r="U105" s="259" t="n"/>
      <c r="V105" s="259" t="n"/>
      <c r="W105" s="259" t="n"/>
      <c r="X105" s="259" t="n"/>
      <c r="Y105" s="259" t="n"/>
      <c r="Z105" s="259" t="n"/>
      <c r="AA105" s="259" t="n"/>
      <c r="AB105" s="259" t="n"/>
      <c r="AC105" s="259" t="n"/>
      <c r="AD105" s="259" t="n"/>
      <c r="AE105" s="259" t="n"/>
      <c r="AF105" s="259" t="n"/>
      <c r="AG105" s="259" t="n"/>
      <c r="AH105" s="259" t="n"/>
      <c r="AI105" s="259" t="n"/>
      <c r="AJ105" s="259" t="n"/>
      <c r="AK105" s="259" t="n"/>
      <c r="AL105" s="259" t="n"/>
      <c r="AM105" s="259" t="n"/>
      <c r="AN105" s="259" t="n"/>
      <c r="AO105" s="259" t="n"/>
      <c r="AP105" s="259" t="n"/>
      <c r="AQ105" s="259" t="n"/>
      <c r="AR105" s="259" t="n"/>
      <c r="AS105" s="259" t="n"/>
      <c r="AT105" s="259" t="n"/>
      <c r="AU105" s="259" t="n"/>
      <c r="AV105" s="259" t="n"/>
      <c r="AW105" s="259" t="n"/>
      <c r="AX105" s="259" t="n"/>
      <c r="AY105" s="259" t="n"/>
      <c r="AZ105" s="259" t="n"/>
      <c r="BA105" s="259" t="n"/>
      <c r="BB105" s="259" t="n"/>
      <c r="BC105" s="259" t="n"/>
      <c r="BD105" s="259" t="n"/>
      <c r="BE105" s="259" t="n"/>
      <c r="BF105" s="259" t="n"/>
      <c r="BG105" s="259" t="n"/>
      <c r="BH105" s="259" t="n"/>
      <c r="BI105" s="259" t="n"/>
      <c r="BJ105" s="259" t="n"/>
      <c r="BK105" s="259" t="n"/>
      <c r="BL105" s="259" t="n"/>
      <c r="BM105" s="259" t="n"/>
      <c r="BN105" s="259" t="n"/>
      <c r="BO105" s="259" t="n"/>
      <c r="BP105" s="259" t="n"/>
      <c r="BQ105" s="259" t="n"/>
      <c r="BR105" s="259" t="n"/>
      <c r="BS105" s="259" t="n"/>
      <c r="BT105" s="259" t="n"/>
      <c r="BU105" s="259" t="n"/>
      <c r="BV105" s="259" t="n"/>
      <c r="BW105" s="259" t="n"/>
      <c r="BX105" s="259" t="n"/>
      <c r="BY105" s="259" t="n"/>
      <c r="BZ105" s="259" t="n"/>
      <c r="CA105" s="259" t="n"/>
      <c r="CB105" s="259" t="n"/>
      <c r="CC105" s="259" t="n"/>
      <c r="CD105" s="259" t="n"/>
      <c r="CE105" s="259" t="n"/>
      <c r="CF105" s="259" t="n"/>
      <c r="CG105" s="259" t="n"/>
      <c r="CH105" s="259" t="n"/>
      <c r="CI105" s="259" t="n"/>
      <c r="CJ105" s="259" t="n"/>
      <c r="CK105" s="259" t="n"/>
      <c r="CL105" s="259" t="n"/>
      <c r="CM105" s="259" t="n"/>
      <c r="CN105" s="259" t="n"/>
      <c r="CO105" s="259" t="n"/>
      <c r="CP105" s="259" t="n"/>
      <c r="CQ105" s="259" t="n"/>
      <c r="CR105" s="259" t="n"/>
      <c r="CS105" s="259" t="n"/>
      <c r="CT105" s="259" t="n"/>
      <c r="CU105" s="259" t="n"/>
      <c r="CV105" s="259" t="n"/>
      <c r="CW105" s="259" t="n"/>
      <c r="CX105" s="259" t="n"/>
      <c r="CY105" s="259" t="n"/>
      <c r="CZ105" s="259" t="n"/>
      <c r="DA105" s="259" t="n"/>
      <c r="DB105" s="259" t="n"/>
      <c r="DC105" s="259" t="n"/>
      <c r="DD105" s="259" t="n"/>
      <c r="DE105" s="259" t="n"/>
      <c r="DF105" s="259" t="n"/>
      <c r="DG105" s="259" t="n"/>
      <c r="DH105" s="259" t="n"/>
      <c r="DI105" s="259" t="n"/>
      <c r="DJ105" s="259" t="n"/>
      <c r="DK105" s="259" t="n"/>
      <c r="DL105" s="259" t="n"/>
      <c r="DM105" s="259" t="n"/>
      <c r="DN105" s="259" t="n"/>
      <c r="DO105" s="259" t="n"/>
      <c r="DP105" s="259" t="n"/>
      <c r="DQ105" s="259" t="n"/>
      <c r="DR105" s="259" t="n"/>
      <c r="DS105" s="259" t="n"/>
      <c r="DT105" s="259" t="n"/>
      <c r="DU105" s="259" t="n"/>
      <c r="DV105" s="259" t="n"/>
      <c r="DW105" s="259" t="n"/>
      <c r="DX105" s="259" t="n"/>
      <c r="DY105" s="259" t="n"/>
      <c r="DZ105" s="259" t="n"/>
      <c r="EA105" s="259" t="n"/>
      <c r="EB105" s="259" t="n"/>
      <c r="EC105" s="259" t="n"/>
      <c r="ED105" s="259" t="n"/>
      <c r="EE105" s="259" t="n"/>
      <c r="EF105" s="259" t="n"/>
      <c r="EG105" s="259" t="n"/>
      <c r="EH105" s="259" t="n"/>
      <c r="EI105" s="259" t="n"/>
      <c r="EJ105" s="259" t="n"/>
      <c r="EK105" s="259" t="n"/>
      <c r="EL105" s="259" t="n"/>
      <c r="EM105" s="259" t="n"/>
      <c r="EN105" s="259" t="n"/>
      <c r="EO105" s="259" t="n"/>
      <c r="EP105" s="259" t="n"/>
      <c r="EQ105" s="259" t="n"/>
      <c r="ER105" s="259" t="n"/>
      <c r="ES105" s="259" t="n"/>
      <c r="ET105" s="259" t="n"/>
      <c r="EU105" s="259" t="n"/>
      <c r="EV105" s="259" t="n"/>
      <c r="EW105" s="259" t="n"/>
      <c r="EX105" s="259" t="n"/>
      <c r="EY105" s="259" t="n"/>
      <c r="EZ105" s="259" t="n"/>
      <c r="FA105" s="259" t="n"/>
      <c r="FB105" s="259" t="n"/>
      <c r="FC105" s="259" t="n"/>
      <c r="FD105" s="259" t="n"/>
      <c r="FE105" s="259" t="n"/>
      <c r="FF105" s="259" t="n"/>
      <c r="FG105" s="259" t="n"/>
      <c r="FH105" s="259" t="n"/>
      <c r="FI105" s="259" t="n"/>
      <c r="FJ105" s="259" t="n"/>
      <c r="FK105" s="259" t="n"/>
      <c r="FL105" s="259" t="n"/>
      <c r="FM105" s="259" t="n"/>
      <c r="FN105" s="259" t="n"/>
      <c r="FO105" s="259" t="n"/>
      <c r="FP105" s="259" t="n"/>
      <c r="FQ105" s="259" t="n"/>
      <c r="FR105" s="259" t="n"/>
      <c r="FS105" s="259" t="n"/>
      <c r="FT105" s="259" t="n"/>
      <c r="FU105" s="259" t="n"/>
      <c r="FV105" s="259" t="n"/>
      <c r="FW105" s="259" t="n"/>
      <c r="FX105" s="259" t="n"/>
      <c r="FY105" s="259" t="n"/>
      <c r="FZ105" s="259" t="n"/>
      <c r="GA105" s="259" t="n"/>
      <c r="GB105" s="259" t="n"/>
      <c r="GC105" s="259" t="n"/>
      <c r="GD105" s="259" t="n"/>
      <c r="GE105" s="259" t="n"/>
      <c r="GF105" s="259" t="n"/>
      <c r="GG105" s="259" t="n"/>
      <c r="GH105" s="259" t="n"/>
      <c r="GI105" s="259" t="n"/>
      <c r="GJ105" s="259" t="n"/>
      <c r="GK105" s="259" t="n"/>
      <c r="GL105" s="259" t="n"/>
      <c r="GM105" s="259" t="n"/>
      <c r="GN105" s="259" t="n"/>
      <c r="GO105" s="259" t="n"/>
      <c r="GP105" s="259" t="n"/>
      <c r="GQ105" s="259" t="n"/>
      <c r="GR105" s="259" t="n"/>
      <c r="GS105" s="259" t="n"/>
      <c r="GT105" s="259" t="n"/>
      <c r="GU105" s="259" t="n"/>
      <c r="GV105" s="259" t="n"/>
      <c r="GW105" s="259" t="n"/>
      <c r="GX105" s="259" t="n"/>
      <c r="GY105" s="259" t="n"/>
      <c r="GZ105" s="261">
        <f>SUM(F105:GY105)</f>
        <v/>
      </c>
      <c r="HA105" s="262">
        <f>E105-GZ105</f>
        <v/>
      </c>
    </row>
    <row r="106" ht="18" customHeight="1">
      <c r="A106" s="137" t="n">
        <v>106</v>
      </c>
      <c r="B106" s="256" t="n"/>
      <c r="C106" s="139" t="n"/>
      <c r="D106" s="240" t="n"/>
      <c r="E106" s="257" t="n"/>
      <c r="F106" s="274" t="n"/>
      <c r="G106" s="274" t="n"/>
      <c r="H106" s="274" t="n"/>
      <c r="I106" s="274" t="n"/>
      <c r="J106" s="274" t="n"/>
      <c r="K106" s="259" t="n"/>
      <c r="L106" s="259" t="n"/>
      <c r="M106" s="274" t="n"/>
      <c r="N106" s="274" t="n"/>
      <c r="O106" s="259" t="n"/>
      <c r="P106" s="259" t="n"/>
      <c r="Q106" s="259" t="n"/>
      <c r="R106" s="259" t="n"/>
      <c r="S106" s="259" t="n"/>
      <c r="T106" s="259" t="n"/>
      <c r="U106" s="259" t="n"/>
      <c r="V106" s="259" t="n"/>
      <c r="W106" s="259" t="n"/>
      <c r="X106" s="259" t="n"/>
      <c r="Y106" s="259" t="n"/>
      <c r="Z106" s="259" t="n"/>
      <c r="AA106" s="259" t="n"/>
      <c r="AB106" s="259" t="n"/>
      <c r="AC106" s="259" t="n"/>
      <c r="AD106" s="259" t="n"/>
      <c r="AE106" s="259" t="n"/>
      <c r="AF106" s="259" t="n"/>
      <c r="AG106" s="259" t="n"/>
      <c r="AH106" s="259" t="n"/>
      <c r="AI106" s="259" t="n"/>
      <c r="AJ106" s="259" t="n"/>
      <c r="AK106" s="259" t="n"/>
      <c r="AL106" s="259" t="n"/>
      <c r="AM106" s="259" t="n"/>
      <c r="AN106" s="259" t="n"/>
      <c r="AO106" s="259" t="n"/>
      <c r="AP106" s="259" t="n"/>
      <c r="AQ106" s="259" t="n"/>
      <c r="AR106" s="259" t="n"/>
      <c r="AS106" s="259" t="n"/>
      <c r="AT106" s="259" t="n"/>
      <c r="AU106" s="259" t="n"/>
      <c r="AV106" s="259" t="n"/>
      <c r="AW106" s="259" t="n"/>
      <c r="AX106" s="259" t="n"/>
      <c r="AY106" s="259" t="n"/>
      <c r="AZ106" s="259" t="n"/>
      <c r="BA106" s="259" t="n"/>
      <c r="BB106" s="259" t="n"/>
      <c r="BC106" s="259" t="n"/>
      <c r="BD106" s="259" t="n"/>
      <c r="BE106" s="259" t="n"/>
      <c r="BF106" s="259" t="n"/>
      <c r="BG106" s="259" t="n"/>
      <c r="BH106" s="259" t="n"/>
      <c r="BI106" s="259" t="n"/>
      <c r="BJ106" s="259" t="n"/>
      <c r="BK106" s="259" t="n"/>
      <c r="BL106" s="259" t="n"/>
      <c r="BM106" s="259" t="n"/>
      <c r="BN106" s="259" t="n"/>
      <c r="BO106" s="259" t="n"/>
      <c r="BP106" s="259" t="n"/>
      <c r="BQ106" s="259" t="n"/>
      <c r="BR106" s="259" t="n"/>
      <c r="BS106" s="259" t="n"/>
      <c r="BT106" s="259" t="n"/>
      <c r="BU106" s="259" t="n"/>
      <c r="BV106" s="259" t="n"/>
      <c r="BW106" s="259" t="n"/>
      <c r="BX106" s="259" t="n"/>
      <c r="BY106" s="259" t="n"/>
      <c r="BZ106" s="259" t="n"/>
      <c r="CA106" s="259" t="n"/>
      <c r="CB106" s="259" t="n"/>
      <c r="CC106" s="259" t="n"/>
      <c r="CD106" s="259" t="n"/>
      <c r="CE106" s="259" t="n"/>
      <c r="CF106" s="259" t="n"/>
      <c r="CG106" s="259" t="n"/>
      <c r="CH106" s="259" t="n"/>
      <c r="CI106" s="259" t="n"/>
      <c r="CJ106" s="259" t="n"/>
      <c r="CK106" s="259" t="n"/>
      <c r="CL106" s="259" t="n"/>
      <c r="CM106" s="259" t="n"/>
      <c r="CN106" s="259" t="n"/>
      <c r="CO106" s="259" t="n"/>
      <c r="CP106" s="259" t="n"/>
      <c r="CQ106" s="259" t="n"/>
      <c r="CR106" s="259" t="n"/>
      <c r="CS106" s="259" t="n"/>
      <c r="CT106" s="259" t="n"/>
      <c r="CU106" s="259" t="n"/>
      <c r="CV106" s="259" t="n"/>
      <c r="CW106" s="259" t="n"/>
      <c r="CX106" s="259" t="n"/>
      <c r="CY106" s="259" t="n"/>
      <c r="CZ106" s="259" t="n"/>
      <c r="DA106" s="259" t="n"/>
      <c r="DB106" s="259" t="n"/>
      <c r="DC106" s="259" t="n"/>
      <c r="DD106" s="259" t="n"/>
      <c r="DE106" s="259" t="n"/>
      <c r="DF106" s="259" t="n"/>
      <c r="DG106" s="259" t="n"/>
      <c r="DH106" s="259" t="n"/>
      <c r="DI106" s="259" t="n"/>
      <c r="DJ106" s="259" t="n"/>
      <c r="DK106" s="259" t="n"/>
      <c r="DL106" s="259" t="n"/>
      <c r="DM106" s="259" t="n"/>
      <c r="DN106" s="259" t="n"/>
      <c r="DO106" s="259" t="n"/>
      <c r="DP106" s="259" t="n"/>
      <c r="DQ106" s="259" t="n"/>
      <c r="DR106" s="259" t="n"/>
      <c r="DS106" s="259" t="n"/>
      <c r="DT106" s="259" t="n"/>
      <c r="DU106" s="259" t="n"/>
      <c r="DV106" s="259" t="n"/>
      <c r="DW106" s="259" t="n"/>
      <c r="DX106" s="259" t="n"/>
      <c r="DY106" s="259" t="n"/>
      <c r="DZ106" s="259" t="n"/>
      <c r="EA106" s="259" t="n"/>
      <c r="EB106" s="259" t="n"/>
      <c r="EC106" s="259" t="n"/>
      <c r="ED106" s="259" t="n"/>
      <c r="EE106" s="259" t="n"/>
      <c r="EF106" s="259" t="n"/>
      <c r="EG106" s="259" t="n"/>
      <c r="EH106" s="259" t="n"/>
      <c r="EI106" s="259" t="n"/>
      <c r="EJ106" s="259" t="n"/>
      <c r="EK106" s="259" t="n"/>
      <c r="EL106" s="259" t="n"/>
      <c r="EM106" s="259" t="n"/>
      <c r="EN106" s="259" t="n"/>
      <c r="EO106" s="259" t="n"/>
      <c r="EP106" s="259" t="n"/>
      <c r="EQ106" s="259" t="n"/>
      <c r="ER106" s="259" t="n"/>
      <c r="ES106" s="259" t="n"/>
      <c r="ET106" s="259" t="n"/>
      <c r="EU106" s="259" t="n"/>
      <c r="EV106" s="259" t="n"/>
      <c r="EW106" s="259" t="n"/>
      <c r="EX106" s="259" t="n"/>
      <c r="EY106" s="259" t="n"/>
      <c r="EZ106" s="259" t="n"/>
      <c r="FA106" s="259" t="n"/>
      <c r="FB106" s="259" t="n"/>
      <c r="FC106" s="259" t="n"/>
      <c r="FD106" s="259" t="n"/>
      <c r="FE106" s="259" t="n"/>
      <c r="FF106" s="259" t="n"/>
      <c r="FG106" s="259" t="n"/>
      <c r="FH106" s="259" t="n"/>
      <c r="FI106" s="259" t="n"/>
      <c r="FJ106" s="259" t="n"/>
      <c r="FK106" s="259" t="n"/>
      <c r="FL106" s="259" t="n"/>
      <c r="FM106" s="259" t="n"/>
      <c r="FN106" s="259" t="n"/>
      <c r="FO106" s="259" t="n"/>
      <c r="FP106" s="259" t="n"/>
      <c r="FQ106" s="259" t="n"/>
      <c r="FR106" s="259" t="n"/>
      <c r="FS106" s="259" t="n"/>
      <c r="FT106" s="259" t="n"/>
      <c r="FU106" s="259" t="n"/>
      <c r="FV106" s="259" t="n"/>
      <c r="FW106" s="259" t="n"/>
      <c r="FX106" s="259" t="n"/>
      <c r="FY106" s="259" t="n"/>
      <c r="FZ106" s="259" t="n"/>
      <c r="GA106" s="259" t="n"/>
      <c r="GB106" s="259" t="n"/>
      <c r="GC106" s="259" t="n"/>
      <c r="GD106" s="259" t="n"/>
      <c r="GE106" s="259" t="n"/>
      <c r="GF106" s="259" t="n"/>
      <c r="GG106" s="259" t="n"/>
      <c r="GH106" s="259" t="n"/>
      <c r="GI106" s="259" t="n"/>
      <c r="GJ106" s="259" t="n"/>
      <c r="GK106" s="259" t="n"/>
      <c r="GL106" s="259" t="n"/>
      <c r="GM106" s="259" t="n"/>
      <c r="GN106" s="259" t="n"/>
      <c r="GO106" s="259" t="n"/>
      <c r="GP106" s="259" t="n"/>
      <c r="GQ106" s="259" t="n"/>
      <c r="GR106" s="259" t="n"/>
      <c r="GS106" s="259" t="n"/>
      <c r="GT106" s="259" t="n"/>
      <c r="GU106" s="259" t="n"/>
      <c r="GV106" s="259" t="n"/>
      <c r="GW106" s="259" t="n"/>
      <c r="GX106" s="259" t="n"/>
      <c r="GY106" s="259" t="n"/>
      <c r="GZ106" s="261">
        <f>SUM(F106:GY106)</f>
        <v/>
      </c>
      <c r="HA106" s="262">
        <f>E106-GZ106</f>
        <v/>
      </c>
    </row>
    <row r="107" ht="18" customHeight="1">
      <c r="A107" s="137" t="n">
        <v>107</v>
      </c>
      <c r="B107" s="256" t="n"/>
      <c r="C107" s="139" t="n"/>
      <c r="D107" s="240" t="n"/>
      <c r="E107" s="257" t="n"/>
      <c r="F107" s="274" t="n"/>
      <c r="G107" s="274" t="n"/>
      <c r="H107" s="274" t="n"/>
      <c r="I107" s="274" t="n"/>
      <c r="J107" s="274" t="n"/>
      <c r="K107" s="259" t="n"/>
      <c r="L107" s="259" t="n"/>
      <c r="M107" s="274" t="n"/>
      <c r="N107" s="274" t="n"/>
      <c r="O107" s="259" t="n"/>
      <c r="P107" s="259" t="n"/>
      <c r="Q107" s="259" t="n"/>
      <c r="R107" s="259" t="n"/>
      <c r="S107" s="259" t="n"/>
      <c r="T107" s="259" t="n"/>
      <c r="U107" s="259" t="n"/>
      <c r="V107" s="259" t="n"/>
      <c r="W107" s="259" t="n"/>
      <c r="X107" s="259" t="n"/>
      <c r="Y107" s="259" t="n"/>
      <c r="Z107" s="259" t="n"/>
      <c r="AA107" s="259" t="n"/>
      <c r="AB107" s="259" t="n"/>
      <c r="AC107" s="259" t="n"/>
      <c r="AD107" s="259" t="n"/>
      <c r="AE107" s="259" t="n"/>
      <c r="AF107" s="259" t="n"/>
      <c r="AG107" s="259" t="n"/>
      <c r="AH107" s="259" t="n"/>
      <c r="AI107" s="259" t="n"/>
      <c r="AJ107" s="259" t="n"/>
      <c r="AK107" s="259" t="n"/>
      <c r="AL107" s="259" t="n"/>
      <c r="AM107" s="259" t="n"/>
      <c r="AN107" s="259" t="n"/>
      <c r="AO107" s="259" t="n"/>
      <c r="AP107" s="259" t="n"/>
      <c r="AQ107" s="259" t="n"/>
      <c r="AR107" s="259" t="n"/>
      <c r="AS107" s="259" t="n"/>
      <c r="AT107" s="259" t="n"/>
      <c r="AU107" s="259" t="n"/>
      <c r="AV107" s="259" t="n"/>
      <c r="AW107" s="259" t="n"/>
      <c r="AX107" s="259" t="n"/>
      <c r="AY107" s="259" t="n"/>
      <c r="AZ107" s="259" t="n"/>
      <c r="BA107" s="259" t="n"/>
      <c r="BB107" s="259" t="n"/>
      <c r="BC107" s="259" t="n"/>
      <c r="BD107" s="259" t="n"/>
      <c r="BE107" s="259" t="n"/>
      <c r="BF107" s="259" t="n"/>
      <c r="BG107" s="259" t="n"/>
      <c r="BH107" s="259" t="n"/>
      <c r="BI107" s="259" t="n"/>
      <c r="BJ107" s="259" t="n"/>
      <c r="BK107" s="259" t="n"/>
      <c r="BL107" s="259" t="n"/>
      <c r="BM107" s="259" t="n"/>
      <c r="BN107" s="259" t="n"/>
      <c r="BO107" s="259" t="n"/>
      <c r="BP107" s="259" t="n"/>
      <c r="BQ107" s="259" t="n"/>
      <c r="BR107" s="259" t="n"/>
      <c r="BS107" s="259" t="n"/>
      <c r="BT107" s="259" t="n"/>
      <c r="BU107" s="259" t="n"/>
      <c r="BV107" s="259" t="n"/>
      <c r="BW107" s="259" t="n"/>
      <c r="BX107" s="259" t="n"/>
      <c r="BY107" s="259" t="n"/>
      <c r="BZ107" s="259" t="n"/>
      <c r="CA107" s="259" t="n"/>
      <c r="CB107" s="259" t="n"/>
      <c r="CC107" s="259" t="n"/>
      <c r="CD107" s="259" t="n"/>
      <c r="CE107" s="259" t="n"/>
      <c r="CF107" s="259" t="n"/>
      <c r="CG107" s="259" t="n"/>
      <c r="CH107" s="259" t="n"/>
      <c r="CI107" s="259" t="n"/>
      <c r="CJ107" s="259" t="n"/>
      <c r="CK107" s="259" t="n"/>
      <c r="CL107" s="259" t="n"/>
      <c r="CM107" s="259" t="n"/>
      <c r="CN107" s="259" t="n"/>
      <c r="CO107" s="259" t="n"/>
      <c r="CP107" s="259" t="n"/>
      <c r="CQ107" s="259" t="n"/>
      <c r="CR107" s="259" t="n"/>
      <c r="CS107" s="259" t="n"/>
      <c r="CT107" s="259" t="n"/>
      <c r="CU107" s="259" t="n"/>
      <c r="CV107" s="259" t="n"/>
      <c r="CW107" s="259" t="n"/>
      <c r="CX107" s="259" t="n"/>
      <c r="CY107" s="259" t="n"/>
      <c r="CZ107" s="259" t="n"/>
      <c r="DA107" s="259" t="n"/>
      <c r="DB107" s="259" t="n"/>
      <c r="DC107" s="259" t="n"/>
      <c r="DD107" s="259" t="n"/>
      <c r="DE107" s="259" t="n"/>
      <c r="DF107" s="259" t="n"/>
      <c r="DG107" s="259" t="n"/>
      <c r="DH107" s="259" t="n"/>
      <c r="DI107" s="259" t="n"/>
      <c r="DJ107" s="259" t="n"/>
      <c r="DK107" s="259" t="n"/>
      <c r="DL107" s="259" t="n"/>
      <c r="DM107" s="259" t="n"/>
      <c r="DN107" s="259" t="n"/>
      <c r="DO107" s="259" t="n"/>
      <c r="DP107" s="259" t="n"/>
      <c r="DQ107" s="259" t="n"/>
      <c r="DR107" s="259" t="n"/>
      <c r="DS107" s="259" t="n"/>
      <c r="DT107" s="259" t="n"/>
      <c r="DU107" s="259" t="n"/>
      <c r="DV107" s="259" t="n"/>
      <c r="DW107" s="259" t="n"/>
      <c r="DX107" s="259" t="n"/>
      <c r="DY107" s="259" t="n"/>
      <c r="DZ107" s="259" t="n"/>
      <c r="EA107" s="259" t="n"/>
      <c r="EB107" s="259" t="n"/>
      <c r="EC107" s="259" t="n"/>
      <c r="ED107" s="259" t="n"/>
      <c r="EE107" s="259" t="n"/>
      <c r="EF107" s="259" t="n"/>
      <c r="EG107" s="259" t="n"/>
      <c r="EH107" s="259" t="n"/>
      <c r="EI107" s="259" t="n"/>
      <c r="EJ107" s="259" t="n"/>
      <c r="EK107" s="259" t="n"/>
      <c r="EL107" s="259" t="n"/>
      <c r="EM107" s="259" t="n"/>
      <c r="EN107" s="259" t="n"/>
      <c r="EO107" s="259" t="n"/>
      <c r="EP107" s="259" t="n"/>
      <c r="EQ107" s="259" t="n"/>
      <c r="ER107" s="259" t="n"/>
      <c r="ES107" s="259" t="n"/>
      <c r="ET107" s="259" t="n"/>
      <c r="EU107" s="259" t="n"/>
      <c r="EV107" s="259" t="n"/>
      <c r="EW107" s="259" t="n"/>
      <c r="EX107" s="259" t="n"/>
      <c r="EY107" s="259" t="n"/>
      <c r="EZ107" s="259" t="n"/>
      <c r="FA107" s="259" t="n"/>
      <c r="FB107" s="259" t="n"/>
      <c r="FC107" s="259" t="n"/>
      <c r="FD107" s="259" t="n"/>
      <c r="FE107" s="259" t="n"/>
      <c r="FF107" s="259" t="n"/>
      <c r="FG107" s="259" t="n"/>
      <c r="FH107" s="259" t="n"/>
      <c r="FI107" s="259" t="n"/>
      <c r="FJ107" s="259" t="n"/>
      <c r="FK107" s="259" t="n"/>
      <c r="FL107" s="259" t="n"/>
      <c r="FM107" s="259" t="n"/>
      <c r="FN107" s="259" t="n"/>
      <c r="FO107" s="259" t="n"/>
      <c r="FP107" s="259" t="n"/>
      <c r="FQ107" s="259" t="n"/>
      <c r="FR107" s="259" t="n"/>
      <c r="FS107" s="259" t="n"/>
      <c r="FT107" s="259" t="n"/>
      <c r="FU107" s="259" t="n"/>
      <c r="FV107" s="259" t="n"/>
      <c r="FW107" s="259" t="n"/>
      <c r="FX107" s="259" t="n"/>
      <c r="FY107" s="259" t="n"/>
      <c r="FZ107" s="259" t="n"/>
      <c r="GA107" s="259" t="n"/>
      <c r="GB107" s="259" t="n"/>
      <c r="GC107" s="259" t="n"/>
      <c r="GD107" s="259" t="n"/>
      <c r="GE107" s="259" t="n"/>
      <c r="GF107" s="259" t="n"/>
      <c r="GG107" s="259" t="n"/>
      <c r="GH107" s="259" t="n"/>
      <c r="GI107" s="259" t="n"/>
      <c r="GJ107" s="259" t="n"/>
      <c r="GK107" s="259" t="n"/>
      <c r="GL107" s="259" t="n"/>
      <c r="GM107" s="259" t="n"/>
      <c r="GN107" s="259" t="n"/>
      <c r="GO107" s="259" t="n"/>
      <c r="GP107" s="259" t="n"/>
      <c r="GQ107" s="259" t="n"/>
      <c r="GR107" s="259" t="n"/>
      <c r="GS107" s="259" t="n"/>
      <c r="GT107" s="259" t="n"/>
      <c r="GU107" s="259" t="n"/>
      <c r="GV107" s="259" t="n"/>
      <c r="GW107" s="259" t="n"/>
      <c r="GX107" s="259" t="n"/>
      <c r="GY107" s="259" t="n"/>
      <c r="GZ107" s="261">
        <f>SUM(F107:GY107)</f>
        <v/>
      </c>
      <c r="HA107" s="262">
        <f>E107-GZ107</f>
        <v/>
      </c>
    </row>
    <row r="108" ht="18" customHeight="1">
      <c r="A108" s="137" t="n">
        <v>108</v>
      </c>
      <c r="B108" s="256" t="n"/>
      <c r="C108" s="139" t="n"/>
      <c r="D108" s="240" t="n"/>
      <c r="E108" s="257" t="n"/>
      <c r="F108" s="274" t="n"/>
      <c r="G108" s="274" t="n"/>
      <c r="H108" s="274" t="n"/>
      <c r="I108" s="274" t="n"/>
      <c r="J108" s="274" t="n"/>
      <c r="K108" s="259" t="n"/>
      <c r="L108" s="259" t="n"/>
      <c r="M108" s="274" t="n"/>
      <c r="N108" s="274" t="n"/>
      <c r="O108" s="259" t="n"/>
      <c r="P108" s="259" t="n"/>
      <c r="Q108" s="259" t="n"/>
      <c r="R108" s="259" t="n"/>
      <c r="S108" s="259" t="n"/>
      <c r="T108" s="259" t="n"/>
      <c r="U108" s="259" t="n"/>
      <c r="V108" s="259" t="n"/>
      <c r="W108" s="259" t="n"/>
      <c r="X108" s="259" t="n"/>
      <c r="Y108" s="259" t="n"/>
      <c r="Z108" s="259" t="n"/>
      <c r="AA108" s="259" t="n"/>
      <c r="AB108" s="259" t="n"/>
      <c r="AC108" s="259" t="n"/>
      <c r="AD108" s="259" t="n"/>
      <c r="AE108" s="259" t="n"/>
      <c r="AF108" s="259" t="n"/>
      <c r="AG108" s="259" t="n"/>
      <c r="AH108" s="259" t="n"/>
      <c r="AI108" s="259" t="n"/>
      <c r="AJ108" s="259" t="n"/>
      <c r="AK108" s="259" t="n"/>
      <c r="AL108" s="259" t="n"/>
      <c r="AM108" s="259" t="n"/>
      <c r="AN108" s="259" t="n"/>
      <c r="AO108" s="259" t="n"/>
      <c r="AP108" s="259" t="n"/>
      <c r="AQ108" s="259" t="n"/>
      <c r="AR108" s="259" t="n"/>
      <c r="AS108" s="259" t="n"/>
      <c r="AT108" s="259" t="n"/>
      <c r="AU108" s="259" t="n"/>
      <c r="AV108" s="259" t="n"/>
      <c r="AW108" s="259" t="n"/>
      <c r="AX108" s="259" t="n"/>
      <c r="AY108" s="259" t="n"/>
      <c r="AZ108" s="259" t="n"/>
      <c r="BA108" s="259" t="n"/>
      <c r="BB108" s="259" t="n"/>
      <c r="BC108" s="259" t="n"/>
      <c r="BD108" s="259" t="n"/>
      <c r="BE108" s="259" t="n"/>
      <c r="BF108" s="259" t="n"/>
      <c r="BG108" s="259" t="n"/>
      <c r="BH108" s="259" t="n"/>
      <c r="BI108" s="259" t="n"/>
      <c r="BJ108" s="259" t="n"/>
      <c r="BK108" s="259" t="n"/>
      <c r="BL108" s="259" t="n"/>
      <c r="BM108" s="259" t="n"/>
      <c r="BN108" s="259" t="n"/>
      <c r="BO108" s="259" t="n"/>
      <c r="BP108" s="259" t="n"/>
      <c r="BQ108" s="259" t="n"/>
      <c r="BR108" s="259" t="n"/>
      <c r="BS108" s="259" t="n"/>
      <c r="BT108" s="259" t="n"/>
      <c r="BU108" s="259" t="n"/>
      <c r="BV108" s="259" t="n"/>
      <c r="BW108" s="259" t="n"/>
      <c r="BX108" s="259" t="n"/>
      <c r="BY108" s="259" t="n"/>
      <c r="BZ108" s="259" t="n"/>
      <c r="CA108" s="259" t="n"/>
      <c r="CB108" s="259" t="n"/>
      <c r="CC108" s="259" t="n"/>
      <c r="CD108" s="259" t="n"/>
      <c r="CE108" s="259" t="n"/>
      <c r="CF108" s="259" t="n"/>
      <c r="CG108" s="259" t="n"/>
      <c r="CH108" s="259" t="n"/>
      <c r="CI108" s="259" t="n"/>
      <c r="CJ108" s="259" t="n"/>
      <c r="CK108" s="259" t="n"/>
      <c r="CL108" s="259" t="n"/>
      <c r="CM108" s="259" t="n"/>
      <c r="CN108" s="259" t="n"/>
      <c r="CO108" s="259" t="n"/>
      <c r="CP108" s="259" t="n"/>
      <c r="CQ108" s="259" t="n"/>
      <c r="CR108" s="259" t="n"/>
      <c r="CS108" s="259" t="n"/>
      <c r="CT108" s="259" t="n"/>
      <c r="CU108" s="259" t="n"/>
      <c r="CV108" s="259" t="n"/>
      <c r="CW108" s="259" t="n"/>
      <c r="CX108" s="259" t="n"/>
      <c r="CY108" s="259" t="n"/>
      <c r="CZ108" s="259" t="n"/>
      <c r="DA108" s="259" t="n"/>
      <c r="DB108" s="259" t="n"/>
      <c r="DC108" s="259" t="n"/>
      <c r="DD108" s="259" t="n"/>
      <c r="DE108" s="259" t="n"/>
      <c r="DF108" s="259" t="n"/>
      <c r="DG108" s="259" t="n"/>
      <c r="DH108" s="259" t="n"/>
      <c r="DI108" s="259" t="n"/>
      <c r="DJ108" s="259" t="n"/>
      <c r="DK108" s="259" t="n"/>
      <c r="DL108" s="259" t="n"/>
      <c r="DM108" s="259" t="n"/>
      <c r="DN108" s="259" t="n"/>
      <c r="DO108" s="259" t="n"/>
      <c r="DP108" s="259" t="n"/>
      <c r="DQ108" s="259" t="n"/>
      <c r="DR108" s="259" t="n"/>
      <c r="DS108" s="259" t="n"/>
      <c r="DT108" s="259" t="n"/>
      <c r="DU108" s="259" t="n"/>
      <c r="DV108" s="259" t="n"/>
      <c r="DW108" s="259" t="n"/>
      <c r="DX108" s="259" t="n"/>
      <c r="DY108" s="259" t="n"/>
      <c r="DZ108" s="259" t="n"/>
      <c r="EA108" s="259" t="n"/>
      <c r="EB108" s="259" t="n"/>
      <c r="EC108" s="259" t="n"/>
      <c r="ED108" s="259" t="n"/>
      <c r="EE108" s="259" t="n"/>
      <c r="EF108" s="259" t="n"/>
      <c r="EG108" s="259" t="n"/>
      <c r="EH108" s="259" t="n"/>
      <c r="EI108" s="259" t="n"/>
      <c r="EJ108" s="259" t="n"/>
      <c r="EK108" s="259" t="n"/>
      <c r="EL108" s="259" t="n"/>
      <c r="EM108" s="259" t="n"/>
      <c r="EN108" s="259" t="n"/>
      <c r="EO108" s="259" t="n"/>
      <c r="EP108" s="259" t="n"/>
      <c r="EQ108" s="259" t="n"/>
      <c r="ER108" s="259" t="n"/>
      <c r="ES108" s="259" t="n"/>
      <c r="ET108" s="259" t="n"/>
      <c r="EU108" s="259" t="n"/>
      <c r="EV108" s="259" t="n"/>
      <c r="EW108" s="259" t="n"/>
      <c r="EX108" s="259" t="n"/>
      <c r="EY108" s="259" t="n"/>
      <c r="EZ108" s="259" t="n"/>
      <c r="FA108" s="259" t="n"/>
      <c r="FB108" s="259" t="n"/>
      <c r="FC108" s="259" t="n"/>
      <c r="FD108" s="259" t="n"/>
      <c r="FE108" s="259" t="n"/>
      <c r="FF108" s="259" t="n"/>
      <c r="FG108" s="259" t="n"/>
      <c r="FH108" s="259" t="n"/>
      <c r="FI108" s="259" t="n"/>
      <c r="FJ108" s="259" t="n"/>
      <c r="FK108" s="259" t="n"/>
      <c r="FL108" s="259" t="n"/>
      <c r="FM108" s="259" t="n"/>
      <c r="FN108" s="259" t="n"/>
      <c r="FO108" s="259" t="n"/>
      <c r="FP108" s="259" t="n"/>
      <c r="FQ108" s="259" t="n"/>
      <c r="FR108" s="259" t="n"/>
      <c r="FS108" s="259" t="n"/>
      <c r="FT108" s="259" t="n"/>
      <c r="FU108" s="259" t="n"/>
      <c r="FV108" s="259" t="n"/>
      <c r="FW108" s="259" t="n"/>
      <c r="FX108" s="259" t="n"/>
      <c r="FY108" s="259" t="n"/>
      <c r="FZ108" s="259" t="n"/>
      <c r="GA108" s="259" t="n"/>
      <c r="GB108" s="259" t="n"/>
      <c r="GC108" s="259" t="n"/>
      <c r="GD108" s="259" t="n"/>
      <c r="GE108" s="259" t="n"/>
      <c r="GF108" s="259" t="n"/>
      <c r="GG108" s="259" t="n"/>
      <c r="GH108" s="259" t="n"/>
      <c r="GI108" s="259" t="n"/>
      <c r="GJ108" s="259" t="n"/>
      <c r="GK108" s="259" t="n"/>
      <c r="GL108" s="259" t="n"/>
      <c r="GM108" s="259" t="n"/>
      <c r="GN108" s="259" t="n"/>
      <c r="GO108" s="259" t="n"/>
      <c r="GP108" s="259" t="n"/>
      <c r="GQ108" s="259" t="n"/>
      <c r="GR108" s="259" t="n"/>
      <c r="GS108" s="259" t="n"/>
      <c r="GT108" s="259" t="n"/>
      <c r="GU108" s="259" t="n"/>
      <c r="GV108" s="259" t="n"/>
      <c r="GW108" s="259" t="n"/>
      <c r="GX108" s="259" t="n"/>
      <c r="GY108" s="259" t="n"/>
      <c r="GZ108" s="261">
        <f>SUM(F108:GY108)</f>
        <v/>
      </c>
      <c r="HA108" s="262">
        <f>E108-GZ108</f>
        <v/>
      </c>
    </row>
    <row r="109" ht="18" customHeight="1">
      <c r="A109" s="137" t="n">
        <v>109</v>
      </c>
      <c r="B109" s="256" t="n"/>
      <c r="C109" s="139" t="n"/>
      <c r="D109" s="240" t="n"/>
      <c r="E109" s="257" t="n"/>
      <c r="F109" s="274" t="n"/>
      <c r="G109" s="274" t="n"/>
      <c r="H109" s="274" t="n"/>
      <c r="I109" s="274" t="n"/>
      <c r="J109" s="274" t="n"/>
      <c r="K109" s="259" t="n"/>
      <c r="L109" s="259" t="n"/>
      <c r="M109" s="274" t="n"/>
      <c r="N109" s="274" t="n"/>
      <c r="O109" s="259" t="n"/>
      <c r="P109" s="259" t="n"/>
      <c r="Q109" s="259" t="n"/>
      <c r="R109" s="259" t="n"/>
      <c r="S109" s="259" t="n"/>
      <c r="T109" s="259" t="n"/>
      <c r="U109" s="259" t="n"/>
      <c r="V109" s="259" t="n"/>
      <c r="W109" s="259" t="n"/>
      <c r="X109" s="259" t="n"/>
      <c r="Y109" s="259" t="n"/>
      <c r="Z109" s="259" t="n"/>
      <c r="AA109" s="259" t="n"/>
      <c r="AB109" s="259" t="n"/>
      <c r="AC109" s="259" t="n"/>
      <c r="AD109" s="259" t="n"/>
      <c r="AE109" s="259" t="n"/>
      <c r="AF109" s="259" t="n"/>
      <c r="AG109" s="259" t="n"/>
      <c r="AH109" s="259" t="n"/>
      <c r="AI109" s="259" t="n"/>
      <c r="AJ109" s="259" t="n"/>
      <c r="AK109" s="259" t="n"/>
      <c r="AL109" s="259" t="n"/>
      <c r="AM109" s="259" t="n"/>
      <c r="AN109" s="259" t="n"/>
      <c r="AO109" s="259" t="n"/>
      <c r="AP109" s="259" t="n"/>
      <c r="AQ109" s="259" t="n"/>
      <c r="AR109" s="259" t="n"/>
      <c r="AS109" s="259" t="n"/>
      <c r="AT109" s="259" t="n"/>
      <c r="AU109" s="259" t="n"/>
      <c r="AV109" s="259" t="n"/>
      <c r="AW109" s="259" t="n"/>
      <c r="AX109" s="259" t="n"/>
      <c r="AY109" s="259" t="n"/>
      <c r="AZ109" s="259" t="n"/>
      <c r="BA109" s="259" t="n"/>
      <c r="BB109" s="259" t="n"/>
      <c r="BC109" s="259" t="n"/>
      <c r="BD109" s="259" t="n"/>
      <c r="BE109" s="259" t="n"/>
      <c r="BF109" s="259" t="n"/>
      <c r="BG109" s="259" t="n"/>
      <c r="BH109" s="259" t="n"/>
      <c r="BI109" s="259" t="n"/>
      <c r="BJ109" s="259" t="n"/>
      <c r="BK109" s="259" t="n"/>
      <c r="BL109" s="259" t="n"/>
      <c r="BM109" s="259" t="n"/>
      <c r="BN109" s="259" t="n"/>
      <c r="BO109" s="259" t="n"/>
      <c r="BP109" s="259" t="n"/>
      <c r="BQ109" s="259" t="n"/>
      <c r="BR109" s="259" t="n"/>
      <c r="BS109" s="259" t="n"/>
      <c r="BT109" s="259" t="n"/>
      <c r="BU109" s="259" t="n"/>
      <c r="BV109" s="259" t="n"/>
      <c r="BW109" s="259" t="n"/>
      <c r="BX109" s="259" t="n"/>
      <c r="BY109" s="259" t="n"/>
      <c r="BZ109" s="259" t="n"/>
      <c r="CA109" s="259" t="n"/>
      <c r="CB109" s="259" t="n"/>
      <c r="CC109" s="259" t="n"/>
      <c r="CD109" s="259" t="n"/>
      <c r="CE109" s="259" t="n"/>
      <c r="CF109" s="259" t="n"/>
      <c r="CG109" s="259" t="n"/>
      <c r="CH109" s="259" t="n"/>
      <c r="CI109" s="259" t="n"/>
      <c r="CJ109" s="259" t="n"/>
      <c r="CK109" s="259" t="n"/>
      <c r="CL109" s="259" t="n"/>
      <c r="CM109" s="259" t="n"/>
      <c r="CN109" s="259" t="n"/>
      <c r="CO109" s="259" t="n"/>
      <c r="CP109" s="259" t="n"/>
      <c r="CQ109" s="259" t="n"/>
      <c r="CR109" s="259" t="n"/>
      <c r="CS109" s="259" t="n"/>
      <c r="CT109" s="259" t="n"/>
      <c r="CU109" s="259" t="n"/>
      <c r="CV109" s="259" t="n"/>
      <c r="CW109" s="259" t="n"/>
      <c r="CX109" s="259" t="n"/>
      <c r="CY109" s="259" t="n"/>
      <c r="CZ109" s="259" t="n"/>
      <c r="DA109" s="259" t="n"/>
      <c r="DB109" s="259" t="n"/>
      <c r="DC109" s="259" t="n"/>
      <c r="DD109" s="259" t="n"/>
      <c r="DE109" s="259" t="n"/>
      <c r="DF109" s="259" t="n"/>
      <c r="DG109" s="259" t="n"/>
      <c r="DH109" s="259" t="n"/>
      <c r="DI109" s="259" t="n"/>
      <c r="DJ109" s="259" t="n"/>
      <c r="DK109" s="259" t="n"/>
      <c r="DL109" s="259" t="n"/>
      <c r="DM109" s="259" t="n"/>
      <c r="DN109" s="259" t="n"/>
      <c r="DO109" s="259" t="n"/>
      <c r="DP109" s="259" t="n"/>
      <c r="DQ109" s="259" t="n"/>
      <c r="DR109" s="259" t="n"/>
      <c r="DS109" s="259" t="n"/>
      <c r="DT109" s="259" t="n"/>
      <c r="DU109" s="259" t="n"/>
      <c r="DV109" s="259" t="n"/>
      <c r="DW109" s="259" t="n"/>
      <c r="DX109" s="259" t="n"/>
      <c r="DY109" s="259" t="n"/>
      <c r="DZ109" s="259" t="n"/>
      <c r="EA109" s="259" t="n"/>
      <c r="EB109" s="259" t="n"/>
      <c r="EC109" s="259" t="n"/>
      <c r="ED109" s="259" t="n"/>
      <c r="EE109" s="259" t="n"/>
      <c r="EF109" s="259" t="n"/>
      <c r="EG109" s="259" t="n"/>
      <c r="EH109" s="259" t="n"/>
      <c r="EI109" s="259" t="n"/>
      <c r="EJ109" s="259" t="n"/>
      <c r="EK109" s="259" t="n"/>
      <c r="EL109" s="259" t="n"/>
      <c r="EM109" s="259" t="n"/>
      <c r="EN109" s="259" t="n"/>
      <c r="EO109" s="259" t="n"/>
      <c r="EP109" s="259" t="n"/>
      <c r="EQ109" s="259" t="n"/>
      <c r="ER109" s="259" t="n"/>
      <c r="ES109" s="259" t="n"/>
      <c r="ET109" s="259" t="n"/>
      <c r="EU109" s="259" t="n"/>
      <c r="EV109" s="259" t="n"/>
      <c r="EW109" s="259" t="n"/>
      <c r="EX109" s="259" t="n"/>
      <c r="EY109" s="259" t="n"/>
      <c r="EZ109" s="259" t="n"/>
      <c r="FA109" s="259" t="n"/>
      <c r="FB109" s="259" t="n"/>
      <c r="FC109" s="259" t="n"/>
      <c r="FD109" s="259" t="n"/>
      <c r="FE109" s="259" t="n"/>
      <c r="FF109" s="259" t="n"/>
      <c r="FG109" s="259" t="n"/>
      <c r="FH109" s="259" t="n"/>
      <c r="FI109" s="259" t="n"/>
      <c r="FJ109" s="259" t="n"/>
      <c r="FK109" s="259" t="n"/>
      <c r="FL109" s="259" t="n"/>
      <c r="FM109" s="259" t="n"/>
      <c r="FN109" s="259" t="n"/>
      <c r="FO109" s="259" t="n"/>
      <c r="FP109" s="259" t="n"/>
      <c r="FQ109" s="259" t="n"/>
      <c r="FR109" s="259" t="n"/>
      <c r="FS109" s="259" t="n"/>
      <c r="FT109" s="259" t="n"/>
      <c r="FU109" s="259" t="n"/>
      <c r="FV109" s="259" t="n"/>
      <c r="FW109" s="259" t="n"/>
      <c r="FX109" s="259" t="n"/>
      <c r="FY109" s="259" t="n"/>
      <c r="FZ109" s="259" t="n"/>
      <c r="GA109" s="259" t="n"/>
      <c r="GB109" s="259" t="n"/>
      <c r="GC109" s="259" t="n"/>
      <c r="GD109" s="259" t="n"/>
      <c r="GE109" s="259" t="n"/>
      <c r="GF109" s="259" t="n"/>
      <c r="GG109" s="259" t="n"/>
      <c r="GH109" s="259" t="n"/>
      <c r="GI109" s="259" t="n"/>
      <c r="GJ109" s="259" t="n"/>
      <c r="GK109" s="259" t="n"/>
      <c r="GL109" s="259" t="n"/>
      <c r="GM109" s="259" t="n"/>
      <c r="GN109" s="259" t="n"/>
      <c r="GO109" s="259" t="n"/>
      <c r="GP109" s="259" t="n"/>
      <c r="GQ109" s="259" t="n"/>
      <c r="GR109" s="259" t="n"/>
      <c r="GS109" s="259" t="n"/>
      <c r="GT109" s="259" t="n"/>
      <c r="GU109" s="259" t="n"/>
      <c r="GV109" s="259" t="n"/>
      <c r="GW109" s="259" t="n"/>
      <c r="GX109" s="259" t="n"/>
      <c r="GY109" s="259" t="n"/>
      <c r="GZ109" s="261">
        <f>SUM(F109:GY109)</f>
        <v/>
      </c>
      <c r="HA109" s="262">
        <f>E109-GZ109</f>
        <v/>
      </c>
    </row>
    <row r="110" ht="18" customHeight="1">
      <c r="A110" s="137" t="n">
        <v>110</v>
      </c>
      <c r="B110" s="256" t="n"/>
      <c r="C110" s="139" t="n"/>
      <c r="D110" s="240" t="n"/>
      <c r="E110" s="257" t="n"/>
      <c r="F110" s="274" t="n"/>
      <c r="G110" s="274" t="n"/>
      <c r="H110" s="274" t="n"/>
      <c r="I110" s="274" t="n"/>
      <c r="J110" s="274" t="n"/>
      <c r="K110" s="259" t="n"/>
      <c r="L110" s="259" t="n"/>
      <c r="M110" s="274" t="n"/>
      <c r="N110" s="274" t="n"/>
      <c r="O110" s="259" t="n"/>
      <c r="P110" s="259" t="n"/>
      <c r="Q110" s="259" t="n"/>
      <c r="R110" s="259" t="n"/>
      <c r="S110" s="259" t="n"/>
      <c r="T110" s="259" t="n"/>
      <c r="U110" s="259" t="n"/>
      <c r="V110" s="259" t="n"/>
      <c r="W110" s="259" t="n"/>
      <c r="X110" s="259" t="n"/>
      <c r="Y110" s="259" t="n"/>
      <c r="Z110" s="259" t="n"/>
      <c r="AA110" s="259" t="n"/>
      <c r="AB110" s="259" t="n"/>
      <c r="AC110" s="259" t="n"/>
      <c r="AD110" s="259" t="n"/>
      <c r="AE110" s="259" t="n"/>
      <c r="AF110" s="259" t="n"/>
      <c r="AG110" s="259" t="n"/>
      <c r="AH110" s="259" t="n"/>
      <c r="AI110" s="259" t="n"/>
      <c r="AJ110" s="259" t="n"/>
      <c r="AK110" s="259" t="n"/>
      <c r="AL110" s="259" t="n"/>
      <c r="AM110" s="259" t="n"/>
      <c r="AN110" s="259" t="n"/>
      <c r="AO110" s="259" t="n"/>
      <c r="AP110" s="259" t="n"/>
      <c r="AQ110" s="259" t="n"/>
      <c r="AR110" s="259" t="n"/>
      <c r="AS110" s="259" t="n"/>
      <c r="AT110" s="259" t="n"/>
      <c r="AU110" s="259" t="n"/>
      <c r="AV110" s="259" t="n"/>
      <c r="AW110" s="259" t="n"/>
      <c r="AX110" s="259" t="n"/>
      <c r="AY110" s="259" t="n"/>
      <c r="AZ110" s="259" t="n"/>
      <c r="BA110" s="259" t="n"/>
      <c r="BB110" s="259" t="n"/>
      <c r="BC110" s="259" t="n"/>
      <c r="BD110" s="259" t="n"/>
      <c r="BE110" s="259" t="n"/>
      <c r="BF110" s="259" t="n"/>
      <c r="BG110" s="259" t="n"/>
      <c r="BH110" s="259" t="n"/>
      <c r="BI110" s="259" t="n"/>
      <c r="BJ110" s="259" t="n"/>
      <c r="BK110" s="259" t="n"/>
      <c r="BL110" s="259" t="n"/>
      <c r="BM110" s="259" t="n"/>
      <c r="BN110" s="259" t="n"/>
      <c r="BO110" s="259" t="n"/>
      <c r="BP110" s="259" t="n"/>
      <c r="BQ110" s="259" t="n"/>
      <c r="BR110" s="259" t="n"/>
      <c r="BS110" s="259" t="n"/>
      <c r="BT110" s="259" t="n"/>
      <c r="BU110" s="259" t="n"/>
      <c r="BV110" s="259" t="n"/>
      <c r="BW110" s="259" t="n"/>
      <c r="BX110" s="259" t="n"/>
      <c r="BY110" s="259" t="n"/>
      <c r="BZ110" s="259" t="n"/>
      <c r="CA110" s="259" t="n"/>
      <c r="CB110" s="259" t="n"/>
      <c r="CC110" s="259" t="n"/>
      <c r="CD110" s="259" t="n"/>
      <c r="CE110" s="259" t="n"/>
      <c r="CF110" s="259" t="n"/>
      <c r="CG110" s="259" t="n"/>
      <c r="CH110" s="259" t="n"/>
      <c r="CI110" s="259" t="n"/>
      <c r="CJ110" s="259" t="n"/>
      <c r="CK110" s="259" t="n"/>
      <c r="CL110" s="259" t="n"/>
      <c r="CM110" s="259" t="n"/>
      <c r="CN110" s="259" t="n"/>
      <c r="CO110" s="259" t="n"/>
      <c r="CP110" s="259" t="n"/>
      <c r="CQ110" s="259" t="n"/>
      <c r="CR110" s="259" t="n"/>
      <c r="CS110" s="259" t="n"/>
      <c r="CT110" s="259" t="n"/>
      <c r="CU110" s="259" t="n"/>
      <c r="CV110" s="259" t="n"/>
      <c r="CW110" s="259" t="n"/>
      <c r="CX110" s="259" t="n"/>
      <c r="CY110" s="259" t="n"/>
      <c r="CZ110" s="259" t="n"/>
      <c r="DA110" s="259" t="n"/>
      <c r="DB110" s="259" t="n"/>
      <c r="DC110" s="259" t="n"/>
      <c r="DD110" s="259" t="n"/>
      <c r="DE110" s="259" t="n"/>
      <c r="DF110" s="259" t="n"/>
      <c r="DG110" s="259" t="n"/>
      <c r="DH110" s="259" t="n"/>
      <c r="DI110" s="259" t="n"/>
      <c r="DJ110" s="259" t="n"/>
      <c r="DK110" s="259" t="n"/>
      <c r="DL110" s="259" t="n"/>
      <c r="DM110" s="259" t="n"/>
      <c r="DN110" s="259" t="n"/>
      <c r="DO110" s="259" t="n"/>
      <c r="DP110" s="259" t="n"/>
      <c r="DQ110" s="259" t="n"/>
      <c r="DR110" s="259" t="n"/>
      <c r="DS110" s="259" t="n"/>
      <c r="DT110" s="259" t="n"/>
      <c r="DU110" s="259" t="n"/>
      <c r="DV110" s="259" t="n"/>
      <c r="DW110" s="259" t="n"/>
      <c r="DX110" s="259" t="n"/>
      <c r="DY110" s="259" t="n"/>
      <c r="DZ110" s="259" t="n"/>
      <c r="EA110" s="259" t="n"/>
      <c r="EB110" s="259" t="n"/>
      <c r="EC110" s="259" t="n"/>
      <c r="ED110" s="259" t="n"/>
      <c r="EE110" s="259" t="n"/>
      <c r="EF110" s="259" t="n"/>
      <c r="EG110" s="259" t="n"/>
      <c r="EH110" s="259" t="n"/>
      <c r="EI110" s="259" t="n"/>
      <c r="EJ110" s="259" t="n"/>
      <c r="EK110" s="259" t="n"/>
      <c r="EL110" s="259" t="n"/>
      <c r="EM110" s="259" t="n"/>
      <c r="EN110" s="259" t="n"/>
      <c r="EO110" s="259" t="n"/>
      <c r="EP110" s="259" t="n"/>
      <c r="EQ110" s="259" t="n"/>
      <c r="ER110" s="259" t="n"/>
      <c r="ES110" s="259" t="n"/>
      <c r="ET110" s="259" t="n"/>
      <c r="EU110" s="259" t="n"/>
      <c r="EV110" s="259" t="n"/>
      <c r="EW110" s="259" t="n"/>
      <c r="EX110" s="259" t="n"/>
      <c r="EY110" s="259" t="n"/>
      <c r="EZ110" s="259" t="n"/>
      <c r="FA110" s="259" t="n"/>
      <c r="FB110" s="259" t="n"/>
      <c r="FC110" s="259" t="n"/>
      <c r="FD110" s="259" t="n"/>
      <c r="FE110" s="259" t="n"/>
      <c r="FF110" s="259" t="n"/>
      <c r="FG110" s="259" t="n"/>
      <c r="FH110" s="259" t="n"/>
      <c r="FI110" s="259" t="n"/>
      <c r="FJ110" s="259" t="n"/>
      <c r="FK110" s="259" t="n"/>
      <c r="FL110" s="259" t="n"/>
      <c r="FM110" s="259" t="n"/>
      <c r="FN110" s="259" t="n"/>
      <c r="FO110" s="259" t="n"/>
      <c r="FP110" s="259" t="n"/>
      <c r="FQ110" s="259" t="n"/>
      <c r="FR110" s="259" t="n"/>
      <c r="FS110" s="259" t="n"/>
      <c r="FT110" s="259" t="n"/>
      <c r="FU110" s="259" t="n"/>
      <c r="FV110" s="259" t="n"/>
      <c r="FW110" s="259" t="n"/>
      <c r="FX110" s="259" t="n"/>
      <c r="FY110" s="259" t="n"/>
      <c r="FZ110" s="259" t="n"/>
      <c r="GA110" s="259" t="n"/>
      <c r="GB110" s="259" t="n"/>
      <c r="GC110" s="259" t="n"/>
      <c r="GD110" s="259" t="n"/>
      <c r="GE110" s="259" t="n"/>
      <c r="GF110" s="259" t="n"/>
      <c r="GG110" s="259" t="n"/>
      <c r="GH110" s="259" t="n"/>
      <c r="GI110" s="259" t="n"/>
      <c r="GJ110" s="259" t="n"/>
      <c r="GK110" s="259" t="n"/>
      <c r="GL110" s="259" t="n"/>
      <c r="GM110" s="259" t="n"/>
      <c r="GN110" s="259" t="n"/>
      <c r="GO110" s="259" t="n"/>
      <c r="GP110" s="259" t="n"/>
      <c r="GQ110" s="259" t="n"/>
      <c r="GR110" s="259" t="n"/>
      <c r="GS110" s="259" t="n"/>
      <c r="GT110" s="259" t="n"/>
      <c r="GU110" s="259" t="n"/>
      <c r="GV110" s="259" t="n"/>
      <c r="GW110" s="259" t="n"/>
      <c r="GX110" s="259" t="n"/>
      <c r="GY110" s="259" t="n"/>
      <c r="GZ110" s="261">
        <f>SUM(F110:GY110)</f>
        <v/>
      </c>
      <c r="HA110" s="262">
        <f>E110-GZ110</f>
        <v/>
      </c>
    </row>
    <row r="111" ht="18" customHeight="1">
      <c r="A111" s="137" t="n">
        <v>111</v>
      </c>
      <c r="B111" s="256" t="n"/>
      <c r="C111" s="139" t="n"/>
      <c r="D111" s="240" t="n"/>
      <c r="E111" s="257" t="n"/>
      <c r="F111" s="274" t="n"/>
      <c r="G111" s="274" t="n"/>
      <c r="H111" s="274" t="n"/>
      <c r="I111" s="274" t="n"/>
      <c r="J111" s="274" t="n"/>
      <c r="K111" s="259" t="n"/>
      <c r="L111" s="259" t="n"/>
      <c r="M111" s="274" t="n"/>
      <c r="N111" s="274" t="n"/>
      <c r="O111" s="259" t="n"/>
      <c r="P111" s="259" t="n"/>
      <c r="Q111" s="259" t="n"/>
      <c r="R111" s="259" t="n"/>
      <c r="S111" s="259" t="n"/>
      <c r="T111" s="259" t="n"/>
      <c r="U111" s="259" t="n"/>
      <c r="V111" s="259" t="n"/>
      <c r="W111" s="259" t="n"/>
      <c r="X111" s="259" t="n"/>
      <c r="Y111" s="259" t="n"/>
      <c r="Z111" s="259" t="n"/>
      <c r="AA111" s="259" t="n"/>
      <c r="AB111" s="259" t="n"/>
      <c r="AC111" s="259" t="n"/>
      <c r="AD111" s="259" t="n"/>
      <c r="AE111" s="259" t="n"/>
      <c r="AF111" s="259" t="n"/>
      <c r="AG111" s="259" t="n"/>
      <c r="AH111" s="259" t="n"/>
      <c r="AI111" s="259" t="n"/>
      <c r="AJ111" s="259" t="n"/>
      <c r="AK111" s="259" t="n"/>
      <c r="AL111" s="259" t="n"/>
      <c r="AM111" s="259" t="n"/>
      <c r="AN111" s="259" t="n"/>
      <c r="AO111" s="259" t="n"/>
      <c r="AP111" s="259" t="n"/>
      <c r="AQ111" s="259" t="n"/>
      <c r="AR111" s="259" t="n"/>
      <c r="AS111" s="259" t="n"/>
      <c r="AT111" s="259" t="n"/>
      <c r="AU111" s="259" t="n"/>
      <c r="AV111" s="259" t="n"/>
      <c r="AW111" s="259" t="n"/>
      <c r="AX111" s="259" t="n"/>
      <c r="AY111" s="259" t="n"/>
      <c r="AZ111" s="259" t="n"/>
      <c r="BA111" s="259" t="n"/>
      <c r="BB111" s="259" t="n"/>
      <c r="BC111" s="259" t="n"/>
      <c r="BD111" s="259" t="n"/>
      <c r="BE111" s="259" t="n"/>
      <c r="BF111" s="259" t="n"/>
      <c r="BG111" s="259" t="n"/>
      <c r="BH111" s="259" t="n"/>
      <c r="BI111" s="259" t="n"/>
      <c r="BJ111" s="259" t="n"/>
      <c r="BK111" s="259" t="n"/>
      <c r="BL111" s="259" t="n"/>
      <c r="BM111" s="259" t="n"/>
      <c r="BN111" s="259" t="n"/>
      <c r="BO111" s="259" t="n"/>
      <c r="BP111" s="259" t="n"/>
      <c r="BQ111" s="259" t="n"/>
      <c r="BR111" s="259" t="n"/>
      <c r="BS111" s="259" t="n"/>
      <c r="BT111" s="259" t="n"/>
      <c r="BU111" s="259" t="n"/>
      <c r="BV111" s="259" t="n"/>
      <c r="BW111" s="259" t="n"/>
      <c r="BX111" s="259" t="n"/>
      <c r="BY111" s="259" t="n"/>
      <c r="BZ111" s="259" t="n"/>
      <c r="CA111" s="259" t="n"/>
      <c r="CB111" s="259" t="n"/>
      <c r="CC111" s="259" t="n"/>
      <c r="CD111" s="259" t="n"/>
      <c r="CE111" s="259" t="n"/>
      <c r="CF111" s="259" t="n"/>
      <c r="CG111" s="259" t="n"/>
      <c r="CH111" s="259" t="n"/>
      <c r="CI111" s="259" t="n"/>
      <c r="CJ111" s="259" t="n"/>
      <c r="CK111" s="259" t="n"/>
      <c r="CL111" s="259" t="n"/>
      <c r="CM111" s="259" t="n"/>
      <c r="CN111" s="259" t="n"/>
      <c r="CO111" s="259" t="n"/>
      <c r="CP111" s="259" t="n"/>
      <c r="CQ111" s="259" t="n"/>
      <c r="CR111" s="259" t="n"/>
      <c r="CS111" s="259" t="n"/>
      <c r="CT111" s="259" t="n"/>
      <c r="CU111" s="259" t="n"/>
      <c r="CV111" s="259" t="n"/>
      <c r="CW111" s="259" t="n"/>
      <c r="CX111" s="259" t="n"/>
      <c r="CY111" s="259" t="n"/>
      <c r="CZ111" s="259" t="n"/>
      <c r="DA111" s="259" t="n"/>
      <c r="DB111" s="259" t="n"/>
      <c r="DC111" s="259" t="n"/>
      <c r="DD111" s="259" t="n"/>
      <c r="DE111" s="259" t="n"/>
      <c r="DF111" s="259" t="n"/>
      <c r="DG111" s="259" t="n"/>
      <c r="DH111" s="259" t="n"/>
      <c r="DI111" s="259" t="n"/>
      <c r="DJ111" s="259" t="n"/>
      <c r="DK111" s="259" t="n"/>
      <c r="DL111" s="259" t="n"/>
      <c r="DM111" s="259" t="n"/>
      <c r="DN111" s="259" t="n"/>
      <c r="DO111" s="259" t="n"/>
      <c r="DP111" s="259" t="n"/>
      <c r="DQ111" s="259" t="n"/>
      <c r="DR111" s="259" t="n"/>
      <c r="DS111" s="259" t="n"/>
      <c r="DT111" s="259" t="n"/>
      <c r="DU111" s="259" t="n"/>
      <c r="DV111" s="259" t="n"/>
      <c r="DW111" s="259" t="n"/>
      <c r="DX111" s="259" t="n"/>
      <c r="DY111" s="259" t="n"/>
      <c r="DZ111" s="259" t="n"/>
      <c r="EA111" s="259" t="n"/>
      <c r="EB111" s="259" t="n"/>
      <c r="EC111" s="259" t="n"/>
      <c r="ED111" s="259" t="n"/>
      <c r="EE111" s="259" t="n"/>
      <c r="EF111" s="259" t="n"/>
      <c r="EG111" s="259" t="n"/>
      <c r="EH111" s="259" t="n"/>
      <c r="EI111" s="259" t="n"/>
      <c r="EJ111" s="259" t="n"/>
      <c r="EK111" s="259" t="n"/>
      <c r="EL111" s="259" t="n"/>
      <c r="EM111" s="259" t="n"/>
      <c r="EN111" s="259" t="n"/>
      <c r="EO111" s="259" t="n"/>
      <c r="EP111" s="259" t="n"/>
      <c r="EQ111" s="259" t="n"/>
      <c r="ER111" s="259" t="n"/>
      <c r="ES111" s="259" t="n"/>
      <c r="ET111" s="259" t="n"/>
      <c r="EU111" s="259" t="n"/>
      <c r="EV111" s="259" t="n"/>
      <c r="EW111" s="259" t="n"/>
      <c r="EX111" s="259" t="n"/>
      <c r="EY111" s="259" t="n"/>
      <c r="EZ111" s="259" t="n"/>
      <c r="FA111" s="259" t="n"/>
      <c r="FB111" s="259" t="n"/>
      <c r="FC111" s="259" t="n"/>
      <c r="FD111" s="259" t="n"/>
      <c r="FE111" s="259" t="n"/>
      <c r="FF111" s="259" t="n"/>
      <c r="FG111" s="259" t="n"/>
      <c r="FH111" s="259" t="n"/>
      <c r="FI111" s="259" t="n"/>
      <c r="FJ111" s="259" t="n"/>
      <c r="FK111" s="259" t="n"/>
      <c r="FL111" s="259" t="n"/>
      <c r="FM111" s="259" t="n"/>
      <c r="FN111" s="259" t="n"/>
      <c r="FO111" s="259" t="n"/>
      <c r="FP111" s="259" t="n"/>
      <c r="FQ111" s="259" t="n"/>
      <c r="FR111" s="259" t="n"/>
      <c r="FS111" s="259" t="n"/>
      <c r="FT111" s="259" t="n"/>
      <c r="FU111" s="259" t="n"/>
      <c r="FV111" s="259" t="n"/>
      <c r="FW111" s="259" t="n"/>
      <c r="FX111" s="259" t="n"/>
      <c r="FY111" s="259" t="n"/>
      <c r="FZ111" s="259" t="n"/>
      <c r="GA111" s="259" t="n"/>
      <c r="GB111" s="259" t="n"/>
      <c r="GC111" s="259" t="n"/>
      <c r="GD111" s="259" t="n"/>
      <c r="GE111" s="259" t="n"/>
      <c r="GF111" s="259" t="n"/>
      <c r="GG111" s="259" t="n"/>
      <c r="GH111" s="259" t="n"/>
      <c r="GI111" s="259" t="n"/>
      <c r="GJ111" s="259" t="n"/>
      <c r="GK111" s="259" t="n"/>
      <c r="GL111" s="259" t="n"/>
      <c r="GM111" s="259" t="n"/>
      <c r="GN111" s="259" t="n"/>
      <c r="GO111" s="259" t="n"/>
      <c r="GP111" s="259" t="n"/>
      <c r="GQ111" s="259" t="n"/>
      <c r="GR111" s="259" t="n"/>
      <c r="GS111" s="259" t="n"/>
      <c r="GT111" s="259" t="n"/>
      <c r="GU111" s="259" t="n"/>
      <c r="GV111" s="259" t="n"/>
      <c r="GW111" s="259" t="n"/>
      <c r="GX111" s="259" t="n"/>
      <c r="GY111" s="259" t="n"/>
      <c r="GZ111" s="261">
        <f>SUM(F111:GY111)</f>
        <v/>
      </c>
      <c r="HA111" s="262">
        <f>E111-GZ111</f>
        <v/>
      </c>
    </row>
    <row r="112" ht="18" customHeight="1">
      <c r="A112" s="137" t="n">
        <v>112</v>
      </c>
      <c r="B112" s="256" t="n"/>
      <c r="C112" s="139" t="n"/>
      <c r="D112" s="240" t="n"/>
      <c r="E112" s="257" t="n"/>
      <c r="F112" s="274" t="n"/>
      <c r="G112" s="274" t="n"/>
      <c r="H112" s="274" t="n"/>
      <c r="I112" s="274" t="n"/>
      <c r="J112" s="274" t="n"/>
      <c r="K112" s="259" t="n"/>
      <c r="L112" s="259" t="n"/>
      <c r="M112" s="274" t="n"/>
      <c r="N112" s="274" t="n"/>
      <c r="O112" s="259" t="n"/>
      <c r="P112" s="259" t="n"/>
      <c r="Q112" s="259" t="n"/>
      <c r="R112" s="259" t="n"/>
      <c r="S112" s="259" t="n"/>
      <c r="T112" s="259" t="n"/>
      <c r="U112" s="259" t="n"/>
      <c r="V112" s="259" t="n"/>
      <c r="W112" s="259" t="n"/>
      <c r="X112" s="259" t="n"/>
      <c r="Y112" s="259" t="n"/>
      <c r="Z112" s="259" t="n"/>
      <c r="AA112" s="259" t="n"/>
      <c r="AB112" s="259" t="n"/>
      <c r="AC112" s="259" t="n"/>
      <c r="AD112" s="259" t="n"/>
      <c r="AE112" s="259" t="n"/>
      <c r="AF112" s="259" t="n"/>
      <c r="AG112" s="259" t="n"/>
      <c r="AH112" s="259" t="n"/>
      <c r="AI112" s="259" t="n"/>
      <c r="AJ112" s="259" t="n"/>
      <c r="AK112" s="259" t="n"/>
      <c r="AL112" s="259" t="n"/>
      <c r="AM112" s="259" t="n"/>
      <c r="AN112" s="259" t="n"/>
      <c r="AO112" s="259" t="n"/>
      <c r="AP112" s="259" t="n"/>
      <c r="AQ112" s="259" t="n"/>
      <c r="AR112" s="259" t="n"/>
      <c r="AS112" s="259" t="n"/>
      <c r="AT112" s="259" t="n"/>
      <c r="AU112" s="259" t="n"/>
      <c r="AV112" s="259" t="n"/>
      <c r="AW112" s="259" t="n"/>
      <c r="AX112" s="259" t="n"/>
      <c r="AY112" s="259" t="n"/>
      <c r="AZ112" s="259" t="n"/>
      <c r="BA112" s="259" t="n"/>
      <c r="BB112" s="259" t="n"/>
      <c r="BC112" s="259" t="n"/>
      <c r="BD112" s="259" t="n"/>
      <c r="BE112" s="259" t="n"/>
      <c r="BF112" s="259" t="n"/>
      <c r="BG112" s="259" t="n"/>
      <c r="BH112" s="259" t="n"/>
      <c r="BI112" s="259" t="n"/>
      <c r="BJ112" s="259" t="n"/>
      <c r="BK112" s="259" t="n"/>
      <c r="BL112" s="259" t="n"/>
      <c r="BM112" s="259" t="n"/>
      <c r="BN112" s="259" t="n"/>
      <c r="BO112" s="259" t="n"/>
      <c r="BP112" s="259" t="n"/>
      <c r="BQ112" s="259" t="n"/>
      <c r="BR112" s="259" t="n"/>
      <c r="BS112" s="259" t="n"/>
      <c r="BT112" s="259" t="n"/>
      <c r="BU112" s="259" t="n"/>
      <c r="BV112" s="259" t="n"/>
      <c r="BW112" s="259" t="n"/>
      <c r="BX112" s="259" t="n"/>
      <c r="BY112" s="259" t="n"/>
      <c r="BZ112" s="259" t="n"/>
      <c r="CA112" s="259" t="n"/>
      <c r="CB112" s="259" t="n"/>
      <c r="CC112" s="259" t="n"/>
      <c r="CD112" s="259" t="n"/>
      <c r="CE112" s="259" t="n"/>
      <c r="CF112" s="259" t="n"/>
      <c r="CG112" s="259" t="n"/>
      <c r="CH112" s="259" t="n"/>
      <c r="CI112" s="259" t="n"/>
      <c r="CJ112" s="259" t="n"/>
      <c r="CK112" s="259" t="n"/>
      <c r="CL112" s="259" t="n"/>
      <c r="CM112" s="259" t="n"/>
      <c r="CN112" s="259" t="n"/>
      <c r="CO112" s="259" t="n"/>
      <c r="CP112" s="259" t="n"/>
      <c r="CQ112" s="259" t="n"/>
      <c r="CR112" s="259" t="n"/>
      <c r="CS112" s="259" t="n"/>
      <c r="CT112" s="259" t="n"/>
      <c r="CU112" s="259" t="n"/>
      <c r="CV112" s="259" t="n"/>
      <c r="CW112" s="259" t="n"/>
      <c r="CX112" s="259" t="n"/>
      <c r="CY112" s="259" t="n"/>
      <c r="CZ112" s="259" t="n"/>
      <c r="DA112" s="259" t="n"/>
      <c r="DB112" s="259" t="n"/>
      <c r="DC112" s="259" t="n"/>
      <c r="DD112" s="259" t="n"/>
      <c r="DE112" s="259" t="n"/>
      <c r="DF112" s="259" t="n"/>
      <c r="DG112" s="259" t="n"/>
      <c r="DH112" s="259" t="n"/>
      <c r="DI112" s="259" t="n"/>
      <c r="DJ112" s="259" t="n"/>
      <c r="DK112" s="259" t="n"/>
      <c r="DL112" s="259" t="n"/>
      <c r="DM112" s="259" t="n"/>
      <c r="DN112" s="259" t="n"/>
      <c r="DO112" s="259" t="n"/>
      <c r="DP112" s="259" t="n"/>
      <c r="DQ112" s="259" t="n"/>
      <c r="DR112" s="259" t="n"/>
      <c r="DS112" s="259" t="n"/>
      <c r="DT112" s="259" t="n"/>
      <c r="DU112" s="259" t="n"/>
      <c r="DV112" s="259" t="n"/>
      <c r="DW112" s="259" t="n"/>
      <c r="DX112" s="259" t="n"/>
      <c r="DY112" s="259" t="n"/>
      <c r="DZ112" s="259" t="n"/>
      <c r="EA112" s="259" t="n"/>
      <c r="EB112" s="259" t="n"/>
      <c r="EC112" s="259" t="n"/>
      <c r="ED112" s="259" t="n"/>
      <c r="EE112" s="259" t="n"/>
      <c r="EF112" s="259" t="n"/>
      <c r="EG112" s="259" t="n"/>
      <c r="EH112" s="259" t="n"/>
      <c r="EI112" s="259" t="n"/>
      <c r="EJ112" s="259" t="n"/>
      <c r="EK112" s="259" t="n"/>
      <c r="EL112" s="259" t="n"/>
      <c r="EM112" s="259" t="n"/>
      <c r="EN112" s="259" t="n"/>
      <c r="EO112" s="259" t="n"/>
      <c r="EP112" s="259" t="n"/>
      <c r="EQ112" s="259" t="n"/>
      <c r="ER112" s="259" t="n"/>
      <c r="ES112" s="259" t="n"/>
      <c r="ET112" s="259" t="n"/>
      <c r="EU112" s="259" t="n"/>
      <c r="EV112" s="259" t="n"/>
      <c r="EW112" s="259" t="n"/>
      <c r="EX112" s="259" t="n"/>
      <c r="EY112" s="259" t="n"/>
      <c r="EZ112" s="259" t="n"/>
      <c r="FA112" s="259" t="n"/>
      <c r="FB112" s="259" t="n"/>
      <c r="FC112" s="259" t="n"/>
      <c r="FD112" s="259" t="n"/>
      <c r="FE112" s="259" t="n"/>
      <c r="FF112" s="259" t="n"/>
      <c r="FG112" s="259" t="n"/>
      <c r="FH112" s="259" t="n"/>
      <c r="FI112" s="259" t="n"/>
      <c r="FJ112" s="259" t="n"/>
      <c r="FK112" s="259" t="n"/>
      <c r="FL112" s="259" t="n"/>
      <c r="FM112" s="259" t="n"/>
      <c r="FN112" s="259" t="n"/>
      <c r="FO112" s="259" t="n"/>
      <c r="FP112" s="259" t="n"/>
      <c r="FQ112" s="259" t="n"/>
      <c r="FR112" s="259" t="n"/>
      <c r="FS112" s="259" t="n"/>
      <c r="FT112" s="259" t="n"/>
      <c r="FU112" s="259" t="n"/>
      <c r="FV112" s="259" t="n"/>
      <c r="FW112" s="259" t="n"/>
      <c r="FX112" s="259" t="n"/>
      <c r="FY112" s="259" t="n"/>
      <c r="FZ112" s="259" t="n"/>
      <c r="GA112" s="259" t="n"/>
      <c r="GB112" s="259" t="n"/>
      <c r="GC112" s="259" t="n"/>
      <c r="GD112" s="259" t="n"/>
      <c r="GE112" s="259" t="n"/>
      <c r="GF112" s="259" t="n"/>
      <c r="GG112" s="259" t="n"/>
      <c r="GH112" s="259" t="n"/>
      <c r="GI112" s="259" t="n"/>
      <c r="GJ112" s="259" t="n"/>
      <c r="GK112" s="259" t="n"/>
      <c r="GL112" s="259" t="n"/>
      <c r="GM112" s="259" t="n"/>
      <c r="GN112" s="259" t="n"/>
      <c r="GO112" s="259" t="n"/>
      <c r="GP112" s="259" t="n"/>
      <c r="GQ112" s="259" t="n"/>
      <c r="GR112" s="259" t="n"/>
      <c r="GS112" s="259" t="n"/>
      <c r="GT112" s="259" t="n"/>
      <c r="GU112" s="259" t="n"/>
      <c r="GV112" s="259" t="n"/>
      <c r="GW112" s="259" t="n"/>
      <c r="GX112" s="259" t="n"/>
      <c r="GY112" s="259" t="n"/>
      <c r="GZ112" s="261">
        <f>SUM(F112:GY112)</f>
        <v/>
      </c>
      <c r="HA112" s="262">
        <f>E112-GZ112</f>
        <v/>
      </c>
    </row>
    <row r="113" ht="18" customHeight="1">
      <c r="A113" s="137" t="n">
        <v>113</v>
      </c>
      <c r="B113" s="256" t="n"/>
      <c r="C113" s="139" t="n"/>
      <c r="D113" s="240" t="n"/>
      <c r="E113" s="257" t="n"/>
      <c r="F113" s="274" t="n"/>
      <c r="G113" s="274" t="n"/>
      <c r="H113" s="274" t="n"/>
      <c r="I113" s="274" t="n"/>
      <c r="J113" s="274" t="n"/>
      <c r="K113" s="259" t="n"/>
      <c r="L113" s="259" t="n"/>
      <c r="M113" s="274" t="n"/>
      <c r="N113" s="274" t="n"/>
      <c r="O113" s="259" t="n"/>
      <c r="P113" s="259" t="n"/>
      <c r="Q113" s="259" t="n"/>
      <c r="R113" s="259" t="n"/>
      <c r="S113" s="259" t="n"/>
      <c r="T113" s="259" t="n"/>
      <c r="U113" s="259" t="n"/>
      <c r="V113" s="259" t="n"/>
      <c r="W113" s="259" t="n"/>
      <c r="X113" s="259" t="n"/>
      <c r="Y113" s="259" t="n"/>
      <c r="Z113" s="259" t="n"/>
      <c r="AA113" s="259" t="n"/>
      <c r="AB113" s="259" t="n"/>
      <c r="AC113" s="259" t="n"/>
      <c r="AD113" s="259" t="n"/>
      <c r="AE113" s="259" t="n"/>
      <c r="AF113" s="259" t="n"/>
      <c r="AG113" s="259" t="n"/>
      <c r="AH113" s="259" t="n"/>
      <c r="AI113" s="259" t="n"/>
      <c r="AJ113" s="259" t="n"/>
      <c r="AK113" s="259" t="n"/>
      <c r="AL113" s="259" t="n"/>
      <c r="AM113" s="259" t="n"/>
      <c r="AN113" s="259" t="n"/>
      <c r="AO113" s="259" t="n"/>
      <c r="AP113" s="259" t="n"/>
      <c r="AQ113" s="259" t="n"/>
      <c r="AR113" s="259" t="n"/>
      <c r="AS113" s="259" t="n"/>
      <c r="AT113" s="259" t="n"/>
      <c r="AU113" s="259" t="n"/>
      <c r="AV113" s="259" t="n"/>
      <c r="AW113" s="259" t="n"/>
      <c r="AX113" s="259" t="n"/>
      <c r="AY113" s="259" t="n"/>
      <c r="AZ113" s="259" t="n"/>
      <c r="BA113" s="259" t="n"/>
      <c r="BB113" s="259" t="n"/>
      <c r="BC113" s="259" t="n"/>
      <c r="BD113" s="259" t="n"/>
      <c r="BE113" s="259" t="n"/>
      <c r="BF113" s="259" t="n"/>
      <c r="BG113" s="259" t="n"/>
      <c r="BH113" s="259" t="n"/>
      <c r="BI113" s="259" t="n"/>
      <c r="BJ113" s="259" t="n"/>
      <c r="BK113" s="259" t="n"/>
      <c r="BL113" s="259" t="n"/>
      <c r="BM113" s="259" t="n"/>
      <c r="BN113" s="259" t="n"/>
      <c r="BO113" s="259" t="n"/>
      <c r="BP113" s="259" t="n"/>
      <c r="BQ113" s="259" t="n"/>
      <c r="BR113" s="259" t="n"/>
      <c r="BS113" s="259" t="n"/>
      <c r="BT113" s="259" t="n"/>
      <c r="BU113" s="259" t="n"/>
      <c r="BV113" s="259" t="n"/>
      <c r="BW113" s="259" t="n"/>
      <c r="BX113" s="259" t="n"/>
      <c r="BY113" s="259" t="n"/>
      <c r="BZ113" s="259" t="n"/>
      <c r="CA113" s="259" t="n"/>
      <c r="CB113" s="259" t="n"/>
      <c r="CC113" s="259" t="n"/>
      <c r="CD113" s="259" t="n"/>
      <c r="CE113" s="259" t="n"/>
      <c r="CF113" s="259" t="n"/>
      <c r="CG113" s="259" t="n"/>
      <c r="CH113" s="259" t="n"/>
      <c r="CI113" s="259" t="n"/>
      <c r="CJ113" s="259" t="n"/>
      <c r="CK113" s="259" t="n"/>
      <c r="CL113" s="259" t="n"/>
      <c r="CM113" s="259" t="n"/>
      <c r="CN113" s="259" t="n"/>
      <c r="CO113" s="259" t="n"/>
      <c r="CP113" s="259" t="n"/>
      <c r="CQ113" s="259" t="n"/>
      <c r="CR113" s="259" t="n"/>
      <c r="CS113" s="259" t="n"/>
      <c r="CT113" s="259" t="n"/>
      <c r="CU113" s="259" t="n"/>
      <c r="CV113" s="259" t="n"/>
      <c r="CW113" s="259" t="n"/>
      <c r="CX113" s="259" t="n"/>
      <c r="CY113" s="259" t="n"/>
      <c r="CZ113" s="259" t="n"/>
      <c r="DA113" s="259" t="n"/>
      <c r="DB113" s="259" t="n"/>
      <c r="DC113" s="259" t="n"/>
      <c r="DD113" s="259" t="n"/>
      <c r="DE113" s="259" t="n"/>
      <c r="DF113" s="259" t="n"/>
      <c r="DG113" s="259" t="n"/>
      <c r="DH113" s="259" t="n"/>
      <c r="DI113" s="259" t="n"/>
      <c r="DJ113" s="259" t="n"/>
      <c r="DK113" s="259" t="n"/>
      <c r="DL113" s="259" t="n"/>
      <c r="DM113" s="259" t="n"/>
      <c r="DN113" s="259" t="n"/>
      <c r="DO113" s="259" t="n"/>
      <c r="DP113" s="259" t="n"/>
      <c r="DQ113" s="259" t="n"/>
      <c r="DR113" s="259" t="n"/>
      <c r="DS113" s="259" t="n"/>
      <c r="DT113" s="259" t="n"/>
      <c r="DU113" s="259" t="n"/>
      <c r="DV113" s="259" t="n"/>
      <c r="DW113" s="259" t="n"/>
      <c r="DX113" s="259" t="n"/>
      <c r="DY113" s="259" t="n"/>
      <c r="DZ113" s="259" t="n"/>
      <c r="EA113" s="259" t="n"/>
      <c r="EB113" s="259" t="n"/>
      <c r="EC113" s="259" t="n"/>
      <c r="ED113" s="259" t="n"/>
      <c r="EE113" s="259" t="n"/>
      <c r="EF113" s="259" t="n"/>
      <c r="EG113" s="259" t="n"/>
      <c r="EH113" s="259" t="n"/>
      <c r="EI113" s="259" t="n"/>
      <c r="EJ113" s="259" t="n"/>
      <c r="EK113" s="259" t="n"/>
      <c r="EL113" s="259" t="n"/>
      <c r="EM113" s="259" t="n"/>
      <c r="EN113" s="259" t="n"/>
      <c r="EO113" s="259" t="n"/>
      <c r="EP113" s="259" t="n"/>
      <c r="EQ113" s="259" t="n"/>
      <c r="ER113" s="259" t="n"/>
      <c r="ES113" s="259" t="n"/>
      <c r="ET113" s="259" t="n"/>
      <c r="EU113" s="259" t="n"/>
      <c r="EV113" s="259" t="n"/>
      <c r="EW113" s="259" t="n"/>
      <c r="EX113" s="259" t="n"/>
      <c r="EY113" s="259" t="n"/>
      <c r="EZ113" s="259" t="n"/>
      <c r="FA113" s="259" t="n"/>
      <c r="FB113" s="259" t="n"/>
      <c r="FC113" s="259" t="n"/>
      <c r="FD113" s="259" t="n"/>
      <c r="FE113" s="259" t="n"/>
      <c r="FF113" s="259" t="n"/>
      <c r="FG113" s="259" t="n"/>
      <c r="FH113" s="259" t="n"/>
      <c r="FI113" s="259" t="n"/>
      <c r="FJ113" s="259" t="n"/>
      <c r="FK113" s="259" t="n"/>
      <c r="FL113" s="259" t="n"/>
      <c r="FM113" s="259" t="n"/>
      <c r="FN113" s="259" t="n"/>
      <c r="FO113" s="259" t="n"/>
      <c r="FP113" s="259" t="n"/>
      <c r="FQ113" s="259" t="n"/>
      <c r="FR113" s="259" t="n"/>
      <c r="FS113" s="259" t="n"/>
      <c r="FT113" s="259" t="n"/>
      <c r="FU113" s="259" t="n"/>
      <c r="FV113" s="259" t="n"/>
      <c r="FW113" s="259" t="n"/>
      <c r="FX113" s="259" t="n"/>
      <c r="FY113" s="259" t="n"/>
      <c r="FZ113" s="259" t="n"/>
      <c r="GA113" s="259" t="n"/>
      <c r="GB113" s="259" t="n"/>
      <c r="GC113" s="259" t="n"/>
      <c r="GD113" s="259" t="n"/>
      <c r="GE113" s="259" t="n"/>
      <c r="GF113" s="259" t="n"/>
      <c r="GG113" s="259" t="n"/>
      <c r="GH113" s="259" t="n"/>
      <c r="GI113" s="259" t="n"/>
      <c r="GJ113" s="259" t="n"/>
      <c r="GK113" s="259" t="n"/>
      <c r="GL113" s="259" t="n"/>
      <c r="GM113" s="259" t="n"/>
      <c r="GN113" s="259" t="n"/>
      <c r="GO113" s="259" t="n"/>
      <c r="GP113" s="259" t="n"/>
      <c r="GQ113" s="259" t="n"/>
      <c r="GR113" s="259" t="n"/>
      <c r="GS113" s="259" t="n"/>
      <c r="GT113" s="259" t="n"/>
      <c r="GU113" s="259" t="n"/>
      <c r="GV113" s="259" t="n"/>
      <c r="GW113" s="259" t="n"/>
      <c r="GX113" s="259" t="n"/>
      <c r="GY113" s="259" t="n"/>
      <c r="GZ113" s="261">
        <f>SUM(F113:GY113)</f>
        <v/>
      </c>
      <c r="HA113" s="262">
        <f>E113-GZ113</f>
        <v/>
      </c>
    </row>
    <row r="114" ht="18.95" customHeight="1">
      <c r="A114" s="137" t="n">
        <v>114</v>
      </c>
      <c r="B114" s="256" t="n"/>
      <c r="C114" s="146" t="n"/>
      <c r="D114" s="240" t="n"/>
      <c r="E114" s="257" t="n"/>
      <c r="F114" s="274" t="n"/>
      <c r="G114" s="274" t="n"/>
      <c r="H114" s="274" t="n"/>
      <c r="I114" s="274" t="n"/>
      <c r="J114" s="274" t="n"/>
      <c r="K114" s="259" t="n"/>
      <c r="L114" s="259" t="n"/>
      <c r="M114" s="274" t="n"/>
      <c r="N114" s="274" t="n"/>
      <c r="O114" s="259" t="n"/>
      <c r="P114" s="259" t="n"/>
      <c r="Q114" s="259" t="n"/>
      <c r="R114" s="259" t="n"/>
      <c r="S114" s="259" t="n"/>
      <c r="T114" s="259" t="n"/>
      <c r="U114" s="259" t="n"/>
      <c r="V114" s="259" t="n"/>
      <c r="W114" s="259" t="n"/>
      <c r="X114" s="259" t="n"/>
      <c r="Y114" s="259" t="n"/>
      <c r="Z114" s="259" t="n"/>
      <c r="AA114" s="259" t="n"/>
      <c r="AB114" s="259" t="n"/>
      <c r="AC114" s="259" t="n"/>
      <c r="AD114" s="259" t="n"/>
      <c r="AE114" s="259" t="n"/>
      <c r="AF114" s="259" t="n"/>
      <c r="AG114" s="259" t="n"/>
      <c r="AH114" s="259" t="n"/>
      <c r="AI114" s="259" t="n"/>
      <c r="AJ114" s="259" t="n"/>
      <c r="AK114" s="259" t="n"/>
      <c r="AL114" s="259" t="n"/>
      <c r="AM114" s="259" t="n"/>
      <c r="AN114" s="259" t="n"/>
      <c r="AO114" s="259" t="n"/>
      <c r="AP114" s="259" t="n"/>
      <c r="AQ114" s="259" t="n"/>
      <c r="AR114" s="259" t="n"/>
      <c r="AS114" s="259" t="n"/>
      <c r="AT114" s="259" t="n"/>
      <c r="AU114" s="259" t="n"/>
      <c r="AV114" s="259" t="n"/>
      <c r="AW114" s="259" t="n"/>
      <c r="AX114" s="259" t="n"/>
      <c r="AY114" s="259" t="n"/>
      <c r="AZ114" s="259" t="n"/>
      <c r="BA114" s="259" t="n"/>
      <c r="BB114" s="259" t="n"/>
      <c r="BC114" s="259" t="n"/>
      <c r="BD114" s="259" t="n"/>
      <c r="BE114" s="259" t="n"/>
      <c r="BF114" s="259" t="n"/>
      <c r="BG114" s="259" t="n"/>
      <c r="BH114" s="259" t="n"/>
      <c r="BI114" s="259" t="n"/>
      <c r="BJ114" s="259" t="n"/>
      <c r="BK114" s="259" t="n"/>
      <c r="BL114" s="259" t="n"/>
      <c r="BM114" s="259" t="n"/>
      <c r="BN114" s="259" t="n"/>
      <c r="BO114" s="259" t="n"/>
      <c r="BP114" s="259" t="n"/>
      <c r="BQ114" s="259" t="n"/>
      <c r="BR114" s="259" t="n"/>
      <c r="BS114" s="259" t="n"/>
      <c r="BT114" s="259" t="n"/>
      <c r="BU114" s="259" t="n"/>
      <c r="BV114" s="259" t="n"/>
      <c r="BW114" s="259" t="n"/>
      <c r="BX114" s="259" t="n"/>
      <c r="BY114" s="259" t="n"/>
      <c r="BZ114" s="259" t="n"/>
      <c r="CA114" s="259" t="n"/>
      <c r="CB114" s="259" t="n"/>
      <c r="CC114" s="259" t="n"/>
      <c r="CD114" s="259" t="n"/>
      <c r="CE114" s="259" t="n"/>
      <c r="CF114" s="259" t="n"/>
      <c r="CG114" s="259" t="n"/>
      <c r="CH114" s="259" t="n"/>
      <c r="CI114" s="259" t="n"/>
      <c r="CJ114" s="259" t="n"/>
      <c r="CK114" s="259" t="n"/>
      <c r="CL114" s="259" t="n"/>
      <c r="CM114" s="259" t="n"/>
      <c r="CN114" s="259" t="n"/>
      <c r="CO114" s="259" t="n"/>
      <c r="CP114" s="259" t="n"/>
      <c r="CQ114" s="259" t="n"/>
      <c r="CR114" s="259" t="n"/>
      <c r="CS114" s="259" t="n"/>
      <c r="CT114" s="259" t="n"/>
      <c r="CU114" s="259" t="n"/>
      <c r="CV114" s="259" t="n"/>
      <c r="CW114" s="259" t="n"/>
      <c r="CX114" s="259" t="n"/>
      <c r="CY114" s="259" t="n"/>
      <c r="CZ114" s="259" t="n"/>
      <c r="DA114" s="259" t="n"/>
      <c r="DB114" s="259" t="n"/>
      <c r="DC114" s="259" t="n"/>
      <c r="DD114" s="259" t="n"/>
      <c r="DE114" s="259" t="n"/>
      <c r="DF114" s="259" t="n"/>
      <c r="DG114" s="259" t="n"/>
      <c r="DH114" s="259" t="n"/>
      <c r="DI114" s="259" t="n"/>
      <c r="DJ114" s="259" t="n"/>
      <c r="DK114" s="259" t="n"/>
      <c r="DL114" s="259" t="n"/>
      <c r="DM114" s="259" t="n"/>
      <c r="DN114" s="259" t="n"/>
      <c r="DO114" s="259" t="n"/>
      <c r="DP114" s="259" t="n"/>
      <c r="DQ114" s="259" t="n"/>
      <c r="DR114" s="259" t="n"/>
      <c r="DS114" s="259" t="n"/>
      <c r="DT114" s="259" t="n"/>
      <c r="DU114" s="259" t="n"/>
      <c r="DV114" s="259" t="n"/>
      <c r="DW114" s="259" t="n"/>
      <c r="DX114" s="259" t="n"/>
      <c r="DY114" s="259" t="n"/>
      <c r="DZ114" s="259" t="n"/>
      <c r="EA114" s="259" t="n"/>
      <c r="EB114" s="259" t="n"/>
      <c r="EC114" s="259" t="n"/>
      <c r="ED114" s="259" t="n"/>
      <c r="EE114" s="259" t="n"/>
      <c r="EF114" s="259" t="n"/>
      <c r="EG114" s="259" t="n"/>
      <c r="EH114" s="259" t="n"/>
      <c r="EI114" s="259" t="n"/>
      <c r="EJ114" s="259" t="n"/>
      <c r="EK114" s="259" t="n"/>
      <c r="EL114" s="259" t="n"/>
      <c r="EM114" s="259" t="n"/>
      <c r="EN114" s="259" t="n"/>
      <c r="EO114" s="259" t="n"/>
      <c r="EP114" s="259" t="n"/>
      <c r="EQ114" s="259" t="n"/>
      <c r="ER114" s="259" t="n"/>
      <c r="ES114" s="259" t="n"/>
      <c r="ET114" s="259" t="n"/>
      <c r="EU114" s="259" t="n"/>
      <c r="EV114" s="259" t="n"/>
      <c r="EW114" s="259" t="n"/>
      <c r="EX114" s="259" t="n"/>
      <c r="EY114" s="259" t="n"/>
      <c r="EZ114" s="259" t="n"/>
      <c r="FA114" s="259" t="n"/>
      <c r="FB114" s="259" t="n"/>
      <c r="FC114" s="259" t="n"/>
      <c r="FD114" s="259" t="n"/>
      <c r="FE114" s="259" t="n"/>
      <c r="FF114" s="259" t="n"/>
      <c r="FG114" s="259" t="n"/>
      <c r="FH114" s="259" t="n"/>
      <c r="FI114" s="259" t="n"/>
      <c r="FJ114" s="259" t="n"/>
      <c r="FK114" s="259" t="n"/>
      <c r="FL114" s="259" t="n"/>
      <c r="FM114" s="259" t="n"/>
      <c r="FN114" s="259" t="n"/>
      <c r="FO114" s="259" t="n"/>
      <c r="FP114" s="259" t="n"/>
      <c r="FQ114" s="259" t="n"/>
      <c r="FR114" s="259" t="n"/>
      <c r="FS114" s="259" t="n"/>
      <c r="FT114" s="259" t="n"/>
      <c r="FU114" s="259" t="n"/>
      <c r="FV114" s="259" t="n"/>
      <c r="FW114" s="259" t="n"/>
      <c r="FX114" s="259" t="n"/>
      <c r="FY114" s="259" t="n"/>
      <c r="FZ114" s="259" t="n"/>
      <c r="GA114" s="259" t="n"/>
      <c r="GB114" s="259" t="n"/>
      <c r="GC114" s="259" t="n"/>
      <c r="GD114" s="259" t="n"/>
      <c r="GE114" s="259" t="n"/>
      <c r="GF114" s="259" t="n"/>
      <c r="GG114" s="259" t="n"/>
      <c r="GH114" s="259" t="n"/>
      <c r="GI114" s="259" t="n"/>
      <c r="GJ114" s="259" t="n"/>
      <c r="GK114" s="259" t="n"/>
      <c r="GL114" s="259" t="n"/>
      <c r="GM114" s="259" t="n"/>
      <c r="GN114" s="259" t="n"/>
      <c r="GO114" s="259" t="n"/>
      <c r="GP114" s="259" t="n"/>
      <c r="GQ114" s="259" t="n"/>
      <c r="GR114" s="259" t="n"/>
      <c r="GS114" s="259" t="n"/>
      <c r="GT114" s="259" t="n"/>
      <c r="GU114" s="259" t="n"/>
      <c r="GV114" s="259" t="n"/>
      <c r="GW114" s="259" t="n"/>
      <c r="GX114" s="259" t="n"/>
      <c r="GY114" s="259" t="n"/>
      <c r="GZ114" s="261">
        <f>SUM(F114:GY114)</f>
        <v/>
      </c>
      <c r="HA114" s="262">
        <f>E114-GZ114</f>
        <v/>
      </c>
    </row>
    <row r="115" ht="18" customHeight="1">
      <c r="A115" s="137" t="n">
        <v>115</v>
      </c>
      <c r="B115" s="256" t="n"/>
      <c r="C115" s="139" t="n"/>
      <c r="D115" s="240" t="n"/>
      <c r="E115" s="257" t="n"/>
      <c r="F115" s="274" t="n"/>
      <c r="G115" s="274" t="n"/>
      <c r="H115" s="274" t="n"/>
      <c r="I115" s="274" t="n"/>
      <c r="J115" s="274" t="n"/>
      <c r="K115" s="259" t="n"/>
      <c r="L115" s="259" t="n"/>
      <c r="M115" s="274" t="n"/>
      <c r="N115" s="274" t="n"/>
      <c r="O115" s="259" t="n"/>
      <c r="P115" s="259" t="n"/>
      <c r="Q115" s="259" t="n"/>
      <c r="R115" s="259" t="n"/>
      <c r="S115" s="259" t="n"/>
      <c r="T115" s="259" t="n"/>
      <c r="U115" s="259" t="n"/>
      <c r="V115" s="259" t="n"/>
      <c r="W115" s="259" t="n"/>
      <c r="X115" s="259" t="n"/>
      <c r="Y115" s="259" t="n"/>
      <c r="Z115" s="259" t="n"/>
      <c r="AA115" s="259" t="n"/>
      <c r="AB115" s="259" t="n"/>
      <c r="AC115" s="259" t="n"/>
      <c r="AD115" s="259" t="n"/>
      <c r="AE115" s="259" t="n"/>
      <c r="AF115" s="259" t="n"/>
      <c r="AG115" s="259" t="n"/>
      <c r="AH115" s="259" t="n"/>
      <c r="AI115" s="259" t="n"/>
      <c r="AJ115" s="259" t="n"/>
      <c r="AK115" s="259" t="n"/>
      <c r="AL115" s="259" t="n"/>
      <c r="AM115" s="259" t="n"/>
      <c r="AN115" s="259" t="n"/>
      <c r="AO115" s="259" t="n"/>
      <c r="AP115" s="259" t="n"/>
      <c r="AQ115" s="259" t="n"/>
      <c r="AR115" s="259" t="n"/>
      <c r="AS115" s="259" t="n"/>
      <c r="AT115" s="259" t="n"/>
      <c r="AU115" s="259" t="n"/>
      <c r="AV115" s="259" t="n"/>
      <c r="AW115" s="259" t="n"/>
      <c r="AX115" s="259" t="n"/>
      <c r="AY115" s="259" t="n"/>
      <c r="AZ115" s="259" t="n"/>
      <c r="BA115" s="259" t="n"/>
      <c r="BB115" s="259" t="n"/>
      <c r="BC115" s="259" t="n"/>
      <c r="BD115" s="259" t="n"/>
      <c r="BE115" s="259" t="n"/>
      <c r="BF115" s="259" t="n"/>
      <c r="BG115" s="259" t="n"/>
      <c r="BH115" s="259" t="n"/>
      <c r="BI115" s="259" t="n"/>
      <c r="BJ115" s="259" t="n"/>
      <c r="BK115" s="259" t="n"/>
      <c r="BL115" s="259" t="n"/>
      <c r="BM115" s="259" t="n"/>
      <c r="BN115" s="259" t="n"/>
      <c r="BO115" s="259" t="n"/>
      <c r="BP115" s="259" t="n"/>
      <c r="BQ115" s="259" t="n"/>
      <c r="BR115" s="259" t="n"/>
      <c r="BS115" s="259" t="n"/>
      <c r="BT115" s="259" t="n"/>
      <c r="BU115" s="259" t="n"/>
      <c r="BV115" s="259" t="n"/>
      <c r="BW115" s="259" t="n"/>
      <c r="BX115" s="259" t="n"/>
      <c r="BY115" s="259" t="n"/>
      <c r="BZ115" s="259" t="n"/>
      <c r="CA115" s="259" t="n"/>
      <c r="CB115" s="259" t="n"/>
      <c r="CC115" s="259" t="n"/>
      <c r="CD115" s="259" t="n"/>
      <c r="CE115" s="259" t="n"/>
      <c r="CF115" s="259" t="n"/>
      <c r="CG115" s="259" t="n"/>
      <c r="CH115" s="259" t="n"/>
      <c r="CI115" s="259" t="n"/>
      <c r="CJ115" s="259" t="n"/>
      <c r="CK115" s="259" t="n"/>
      <c r="CL115" s="259" t="n"/>
      <c r="CM115" s="259" t="n"/>
      <c r="CN115" s="259" t="n"/>
      <c r="CO115" s="259" t="n"/>
      <c r="CP115" s="259" t="n"/>
      <c r="CQ115" s="259" t="n"/>
      <c r="CR115" s="259" t="n"/>
      <c r="CS115" s="259" t="n"/>
      <c r="CT115" s="259" t="n"/>
      <c r="CU115" s="259" t="n"/>
      <c r="CV115" s="259" t="n"/>
      <c r="CW115" s="259" t="n"/>
      <c r="CX115" s="259" t="n"/>
      <c r="CY115" s="259" t="n"/>
      <c r="CZ115" s="259" t="n"/>
      <c r="DA115" s="259" t="n"/>
      <c r="DB115" s="259" t="n"/>
      <c r="DC115" s="259" t="n"/>
      <c r="DD115" s="259" t="n"/>
      <c r="DE115" s="259" t="n"/>
      <c r="DF115" s="259" t="n"/>
      <c r="DG115" s="259" t="n"/>
      <c r="DH115" s="259" t="n"/>
      <c r="DI115" s="259" t="n"/>
      <c r="DJ115" s="259" t="n"/>
      <c r="DK115" s="259" t="n"/>
      <c r="DL115" s="259" t="n"/>
      <c r="DM115" s="259" t="n"/>
      <c r="DN115" s="259" t="n"/>
      <c r="DO115" s="259" t="n"/>
      <c r="DP115" s="259" t="n"/>
      <c r="DQ115" s="259" t="n"/>
      <c r="DR115" s="259" t="n"/>
      <c r="DS115" s="259" t="n"/>
      <c r="DT115" s="259" t="n"/>
      <c r="DU115" s="259" t="n"/>
      <c r="DV115" s="259" t="n"/>
      <c r="DW115" s="259" t="n"/>
      <c r="DX115" s="259" t="n"/>
      <c r="DY115" s="259" t="n"/>
      <c r="DZ115" s="259" t="n"/>
      <c r="EA115" s="259" t="n"/>
      <c r="EB115" s="259" t="n"/>
      <c r="EC115" s="259" t="n"/>
      <c r="ED115" s="259" t="n"/>
      <c r="EE115" s="259" t="n"/>
      <c r="EF115" s="259" t="n"/>
      <c r="EG115" s="259" t="n"/>
      <c r="EH115" s="259" t="n"/>
      <c r="EI115" s="259" t="n"/>
      <c r="EJ115" s="259" t="n"/>
      <c r="EK115" s="259" t="n"/>
      <c r="EL115" s="259" t="n"/>
      <c r="EM115" s="259" t="n"/>
      <c r="EN115" s="259" t="n"/>
      <c r="EO115" s="259" t="n"/>
      <c r="EP115" s="259" t="n"/>
      <c r="EQ115" s="259" t="n"/>
      <c r="ER115" s="259" t="n"/>
      <c r="ES115" s="259" t="n"/>
      <c r="ET115" s="259" t="n"/>
      <c r="EU115" s="259" t="n"/>
      <c r="EV115" s="259" t="n"/>
      <c r="EW115" s="259" t="n"/>
      <c r="EX115" s="259" t="n"/>
      <c r="EY115" s="259" t="n"/>
      <c r="EZ115" s="259" t="n"/>
      <c r="FA115" s="259" t="n"/>
      <c r="FB115" s="259" t="n"/>
      <c r="FC115" s="259" t="n"/>
      <c r="FD115" s="259" t="n"/>
      <c r="FE115" s="259" t="n"/>
      <c r="FF115" s="259" t="n"/>
      <c r="FG115" s="259" t="n"/>
      <c r="FH115" s="259" t="n"/>
      <c r="FI115" s="259" t="n"/>
      <c r="FJ115" s="259" t="n"/>
      <c r="FK115" s="259" t="n"/>
      <c r="FL115" s="259" t="n"/>
      <c r="FM115" s="259" t="n"/>
      <c r="FN115" s="259" t="n"/>
      <c r="FO115" s="259" t="n"/>
      <c r="FP115" s="259" t="n"/>
      <c r="FQ115" s="259" t="n"/>
      <c r="FR115" s="259" t="n"/>
      <c r="FS115" s="259" t="n"/>
      <c r="FT115" s="259" t="n"/>
      <c r="FU115" s="259" t="n"/>
      <c r="FV115" s="259" t="n"/>
      <c r="FW115" s="259" t="n"/>
      <c r="FX115" s="259" t="n"/>
      <c r="FY115" s="259" t="n"/>
      <c r="FZ115" s="259" t="n"/>
      <c r="GA115" s="259" t="n"/>
      <c r="GB115" s="259" t="n"/>
      <c r="GC115" s="259" t="n"/>
      <c r="GD115" s="259" t="n"/>
      <c r="GE115" s="259" t="n"/>
      <c r="GF115" s="259" t="n"/>
      <c r="GG115" s="259" t="n"/>
      <c r="GH115" s="259" t="n"/>
      <c r="GI115" s="259" t="n"/>
      <c r="GJ115" s="259" t="n"/>
      <c r="GK115" s="259" t="n"/>
      <c r="GL115" s="259" t="n"/>
      <c r="GM115" s="259" t="n"/>
      <c r="GN115" s="259" t="n"/>
      <c r="GO115" s="259" t="n"/>
      <c r="GP115" s="259" t="n"/>
      <c r="GQ115" s="259" t="n"/>
      <c r="GR115" s="259" t="n"/>
      <c r="GS115" s="259" t="n"/>
      <c r="GT115" s="259" t="n"/>
      <c r="GU115" s="259" t="n"/>
      <c r="GV115" s="259" t="n"/>
      <c r="GW115" s="259" t="n"/>
      <c r="GX115" s="259" t="n"/>
      <c r="GY115" s="259" t="n"/>
      <c r="GZ115" s="261">
        <f>SUM(F115:GY115)</f>
        <v/>
      </c>
      <c r="HA115" s="262">
        <f>E115-GZ115</f>
        <v/>
      </c>
    </row>
    <row r="116" ht="18" customHeight="1">
      <c r="A116" s="137" t="n">
        <v>116</v>
      </c>
      <c r="B116" s="256" t="n"/>
      <c r="C116" s="139" t="n"/>
      <c r="D116" s="240" t="n"/>
      <c r="E116" s="257" t="n"/>
      <c r="F116" s="274" t="n"/>
      <c r="G116" s="274" t="n"/>
      <c r="H116" s="274" t="n"/>
      <c r="I116" s="274" t="n"/>
      <c r="J116" s="274" t="n"/>
      <c r="K116" s="259" t="n"/>
      <c r="L116" s="259" t="n"/>
      <c r="M116" s="274" t="n"/>
      <c r="N116" s="274" t="n"/>
      <c r="O116" s="259" t="n"/>
      <c r="P116" s="259" t="n"/>
      <c r="Q116" s="259" t="n"/>
      <c r="R116" s="259" t="n"/>
      <c r="S116" s="259" t="n"/>
      <c r="T116" s="259" t="n"/>
      <c r="U116" s="259" t="n"/>
      <c r="V116" s="259" t="n"/>
      <c r="W116" s="259" t="n"/>
      <c r="X116" s="259" t="n"/>
      <c r="Y116" s="259" t="n"/>
      <c r="Z116" s="259" t="n"/>
      <c r="AA116" s="259" t="n"/>
      <c r="AB116" s="259" t="n"/>
      <c r="AC116" s="259" t="n"/>
      <c r="AD116" s="259" t="n"/>
      <c r="AE116" s="259" t="n"/>
      <c r="AF116" s="259" t="n"/>
      <c r="AG116" s="259" t="n"/>
      <c r="AH116" s="259" t="n"/>
      <c r="AI116" s="259" t="n"/>
      <c r="AJ116" s="259" t="n"/>
      <c r="AK116" s="259" t="n"/>
      <c r="AL116" s="259" t="n"/>
      <c r="AM116" s="259" t="n"/>
      <c r="AN116" s="259" t="n"/>
      <c r="AO116" s="259" t="n"/>
      <c r="AP116" s="259" t="n"/>
      <c r="AQ116" s="259" t="n"/>
      <c r="AR116" s="259" t="n"/>
      <c r="AS116" s="259" t="n"/>
      <c r="AT116" s="259" t="n"/>
      <c r="AU116" s="259" t="n"/>
      <c r="AV116" s="259" t="n"/>
      <c r="AW116" s="259" t="n"/>
      <c r="AX116" s="259" t="n"/>
      <c r="AY116" s="259" t="n"/>
      <c r="AZ116" s="259" t="n"/>
      <c r="BA116" s="259" t="n"/>
      <c r="BB116" s="259" t="n"/>
      <c r="BC116" s="259" t="n"/>
      <c r="BD116" s="259" t="n"/>
      <c r="BE116" s="259" t="n"/>
      <c r="BF116" s="259" t="n"/>
      <c r="BG116" s="259" t="n"/>
      <c r="BH116" s="259" t="n"/>
      <c r="BI116" s="259" t="n"/>
      <c r="BJ116" s="259" t="n"/>
      <c r="BK116" s="259" t="n"/>
      <c r="BL116" s="259" t="n"/>
      <c r="BM116" s="259" t="n"/>
      <c r="BN116" s="259" t="n"/>
      <c r="BO116" s="259" t="n"/>
      <c r="BP116" s="259" t="n"/>
      <c r="BQ116" s="259" t="n"/>
      <c r="BR116" s="259" t="n"/>
      <c r="BS116" s="259" t="n"/>
      <c r="BT116" s="259" t="n"/>
      <c r="BU116" s="259" t="n"/>
      <c r="BV116" s="259" t="n"/>
      <c r="BW116" s="259" t="n"/>
      <c r="BX116" s="259" t="n"/>
      <c r="BY116" s="259" t="n"/>
      <c r="BZ116" s="259" t="n"/>
      <c r="CA116" s="259" t="n"/>
      <c r="CB116" s="259" t="n"/>
      <c r="CC116" s="259" t="n"/>
      <c r="CD116" s="259" t="n"/>
      <c r="CE116" s="259" t="n"/>
      <c r="CF116" s="259" t="n"/>
      <c r="CG116" s="259" t="n"/>
      <c r="CH116" s="259" t="n"/>
      <c r="CI116" s="259" t="n"/>
      <c r="CJ116" s="259" t="n"/>
      <c r="CK116" s="259" t="n"/>
      <c r="CL116" s="259" t="n"/>
      <c r="CM116" s="259" t="n"/>
      <c r="CN116" s="259" t="n"/>
      <c r="CO116" s="259" t="n"/>
      <c r="CP116" s="259" t="n"/>
      <c r="CQ116" s="259" t="n"/>
      <c r="CR116" s="259" t="n"/>
      <c r="CS116" s="259" t="n"/>
      <c r="CT116" s="259" t="n"/>
      <c r="CU116" s="259" t="n"/>
      <c r="CV116" s="259" t="n"/>
      <c r="CW116" s="259" t="n"/>
      <c r="CX116" s="259" t="n"/>
      <c r="CY116" s="259" t="n"/>
      <c r="CZ116" s="259" t="n"/>
      <c r="DA116" s="259" t="n"/>
      <c r="DB116" s="259" t="n"/>
      <c r="DC116" s="259" t="n"/>
      <c r="DD116" s="259" t="n"/>
      <c r="DE116" s="259" t="n"/>
      <c r="DF116" s="259" t="n"/>
      <c r="DG116" s="259" t="n"/>
      <c r="DH116" s="259" t="n"/>
      <c r="DI116" s="259" t="n"/>
      <c r="DJ116" s="259" t="n"/>
      <c r="DK116" s="259" t="n"/>
      <c r="DL116" s="259" t="n"/>
      <c r="DM116" s="259" t="n"/>
      <c r="DN116" s="259" t="n"/>
      <c r="DO116" s="259" t="n"/>
      <c r="DP116" s="259" t="n"/>
      <c r="DQ116" s="259" t="n"/>
      <c r="DR116" s="259" t="n"/>
      <c r="DS116" s="259" t="n"/>
      <c r="DT116" s="259" t="n"/>
      <c r="DU116" s="259" t="n"/>
      <c r="DV116" s="259" t="n"/>
      <c r="DW116" s="259" t="n"/>
      <c r="DX116" s="259" t="n"/>
      <c r="DY116" s="259" t="n"/>
      <c r="DZ116" s="259" t="n"/>
      <c r="EA116" s="259" t="n"/>
      <c r="EB116" s="259" t="n"/>
      <c r="EC116" s="259" t="n"/>
      <c r="ED116" s="259" t="n"/>
      <c r="EE116" s="259" t="n"/>
      <c r="EF116" s="259" t="n"/>
      <c r="EG116" s="259" t="n"/>
      <c r="EH116" s="259" t="n"/>
      <c r="EI116" s="259" t="n"/>
      <c r="EJ116" s="259" t="n"/>
      <c r="EK116" s="259" t="n"/>
      <c r="EL116" s="259" t="n"/>
      <c r="EM116" s="259" t="n"/>
      <c r="EN116" s="259" t="n"/>
      <c r="EO116" s="259" t="n"/>
      <c r="EP116" s="259" t="n"/>
      <c r="EQ116" s="259" t="n"/>
      <c r="ER116" s="259" t="n"/>
      <c r="ES116" s="259" t="n"/>
      <c r="ET116" s="259" t="n"/>
      <c r="EU116" s="259" t="n"/>
      <c r="EV116" s="259" t="n"/>
      <c r="EW116" s="259" t="n"/>
      <c r="EX116" s="259" t="n"/>
      <c r="EY116" s="259" t="n"/>
      <c r="EZ116" s="259" t="n"/>
      <c r="FA116" s="259" t="n"/>
      <c r="FB116" s="259" t="n"/>
      <c r="FC116" s="259" t="n"/>
      <c r="FD116" s="259" t="n"/>
      <c r="FE116" s="259" t="n"/>
      <c r="FF116" s="259" t="n"/>
      <c r="FG116" s="259" t="n"/>
      <c r="FH116" s="259" t="n"/>
      <c r="FI116" s="259" t="n"/>
      <c r="FJ116" s="259" t="n"/>
      <c r="FK116" s="259" t="n"/>
      <c r="FL116" s="259" t="n"/>
      <c r="FM116" s="259" t="n"/>
      <c r="FN116" s="259" t="n"/>
      <c r="FO116" s="259" t="n"/>
      <c r="FP116" s="259" t="n"/>
      <c r="FQ116" s="259" t="n"/>
      <c r="FR116" s="259" t="n"/>
      <c r="FS116" s="259" t="n"/>
      <c r="FT116" s="259" t="n"/>
      <c r="FU116" s="259" t="n"/>
      <c r="FV116" s="259" t="n"/>
      <c r="FW116" s="259" t="n"/>
      <c r="FX116" s="259" t="n"/>
      <c r="FY116" s="259" t="n"/>
      <c r="FZ116" s="259" t="n"/>
      <c r="GA116" s="259" t="n"/>
      <c r="GB116" s="259" t="n"/>
      <c r="GC116" s="259" t="n"/>
      <c r="GD116" s="259" t="n"/>
      <c r="GE116" s="259" t="n"/>
      <c r="GF116" s="259" t="n"/>
      <c r="GG116" s="259" t="n"/>
      <c r="GH116" s="259" t="n"/>
      <c r="GI116" s="259" t="n"/>
      <c r="GJ116" s="259" t="n"/>
      <c r="GK116" s="259" t="n"/>
      <c r="GL116" s="259" t="n"/>
      <c r="GM116" s="259" t="n"/>
      <c r="GN116" s="259" t="n"/>
      <c r="GO116" s="259" t="n"/>
      <c r="GP116" s="259" t="n"/>
      <c r="GQ116" s="259" t="n"/>
      <c r="GR116" s="259" t="n"/>
      <c r="GS116" s="259" t="n"/>
      <c r="GT116" s="259" t="n"/>
      <c r="GU116" s="259" t="n"/>
      <c r="GV116" s="259" t="n"/>
      <c r="GW116" s="259" t="n"/>
      <c r="GX116" s="259" t="n"/>
      <c r="GY116" s="259" t="n"/>
      <c r="GZ116" s="261">
        <f>SUM(F116:GY116)</f>
        <v/>
      </c>
      <c r="HA116" s="262">
        <f>E116-GZ116</f>
        <v/>
      </c>
    </row>
    <row r="117" ht="18" customHeight="1">
      <c r="A117" s="137" t="n">
        <v>117</v>
      </c>
      <c r="B117" s="256" t="n"/>
      <c r="C117" s="139" t="n"/>
      <c r="D117" s="240" t="n"/>
      <c r="E117" s="257" t="n"/>
      <c r="F117" s="274" t="n"/>
      <c r="G117" s="274" t="n"/>
      <c r="H117" s="274" t="n"/>
      <c r="I117" s="274" t="n"/>
      <c r="J117" s="274" t="n"/>
      <c r="K117" s="259" t="n"/>
      <c r="L117" s="259" t="n"/>
      <c r="M117" s="274" t="n"/>
      <c r="N117" s="274" t="n"/>
      <c r="O117" s="259" t="n"/>
      <c r="P117" s="259" t="n"/>
      <c r="Q117" s="259" t="n"/>
      <c r="R117" s="259" t="n"/>
      <c r="S117" s="259" t="n"/>
      <c r="T117" s="259" t="n"/>
      <c r="U117" s="259" t="n"/>
      <c r="V117" s="259" t="n"/>
      <c r="W117" s="259" t="n"/>
      <c r="X117" s="259" t="n"/>
      <c r="Y117" s="259" t="n"/>
      <c r="Z117" s="259" t="n"/>
      <c r="AA117" s="259" t="n"/>
      <c r="AB117" s="259" t="n"/>
      <c r="AC117" s="259" t="n"/>
      <c r="AD117" s="259" t="n"/>
      <c r="AE117" s="259" t="n"/>
      <c r="AF117" s="259" t="n"/>
      <c r="AG117" s="259" t="n"/>
      <c r="AH117" s="259" t="n"/>
      <c r="AI117" s="259" t="n"/>
      <c r="AJ117" s="259" t="n"/>
      <c r="AK117" s="259" t="n"/>
      <c r="AL117" s="259" t="n"/>
      <c r="AM117" s="259" t="n"/>
      <c r="AN117" s="259" t="n"/>
      <c r="AO117" s="259" t="n"/>
      <c r="AP117" s="259" t="n"/>
      <c r="AQ117" s="259" t="n"/>
      <c r="AR117" s="259" t="n"/>
      <c r="AS117" s="259" t="n"/>
      <c r="AT117" s="259" t="n"/>
      <c r="AU117" s="259" t="n"/>
      <c r="AV117" s="259" t="n"/>
      <c r="AW117" s="259" t="n"/>
      <c r="AX117" s="259" t="n"/>
      <c r="AY117" s="259" t="n"/>
      <c r="AZ117" s="259" t="n"/>
      <c r="BA117" s="259" t="n"/>
      <c r="BB117" s="259" t="n"/>
      <c r="BC117" s="259" t="n"/>
      <c r="BD117" s="259" t="n"/>
      <c r="BE117" s="259" t="n"/>
      <c r="BF117" s="259" t="n"/>
      <c r="BG117" s="259" t="n"/>
      <c r="BH117" s="259" t="n"/>
      <c r="BI117" s="259" t="n"/>
      <c r="BJ117" s="259" t="n"/>
      <c r="BK117" s="259" t="n"/>
      <c r="BL117" s="259" t="n"/>
      <c r="BM117" s="259" t="n"/>
      <c r="BN117" s="259" t="n"/>
      <c r="BO117" s="259" t="n"/>
      <c r="BP117" s="259" t="n"/>
      <c r="BQ117" s="259" t="n"/>
      <c r="BR117" s="259" t="n"/>
      <c r="BS117" s="259" t="n"/>
      <c r="BT117" s="259" t="n"/>
      <c r="BU117" s="259" t="n"/>
      <c r="BV117" s="259" t="n"/>
      <c r="BW117" s="259" t="n"/>
      <c r="BX117" s="259" t="n"/>
      <c r="BY117" s="259" t="n"/>
      <c r="BZ117" s="259" t="n"/>
      <c r="CA117" s="259" t="n"/>
      <c r="CB117" s="259" t="n"/>
      <c r="CC117" s="259" t="n"/>
      <c r="CD117" s="259" t="n"/>
      <c r="CE117" s="259" t="n"/>
      <c r="CF117" s="259" t="n"/>
      <c r="CG117" s="259" t="n"/>
      <c r="CH117" s="259" t="n"/>
      <c r="CI117" s="259" t="n"/>
      <c r="CJ117" s="259" t="n"/>
      <c r="CK117" s="259" t="n"/>
      <c r="CL117" s="259" t="n"/>
      <c r="CM117" s="259" t="n"/>
      <c r="CN117" s="259" t="n"/>
      <c r="CO117" s="259" t="n"/>
      <c r="CP117" s="259" t="n"/>
      <c r="CQ117" s="259" t="n"/>
      <c r="CR117" s="259" t="n"/>
      <c r="CS117" s="259" t="n"/>
      <c r="CT117" s="259" t="n"/>
      <c r="CU117" s="259" t="n"/>
      <c r="CV117" s="259" t="n"/>
      <c r="CW117" s="259" t="n"/>
      <c r="CX117" s="259" t="n"/>
      <c r="CY117" s="259" t="n"/>
      <c r="CZ117" s="259" t="n"/>
      <c r="DA117" s="259" t="n"/>
      <c r="DB117" s="259" t="n"/>
      <c r="DC117" s="259" t="n"/>
      <c r="DD117" s="259" t="n"/>
      <c r="DE117" s="259" t="n"/>
      <c r="DF117" s="259" t="n"/>
      <c r="DG117" s="259" t="n"/>
      <c r="DH117" s="259" t="n"/>
      <c r="DI117" s="259" t="n"/>
      <c r="DJ117" s="259" t="n"/>
      <c r="DK117" s="259" t="n"/>
      <c r="DL117" s="259" t="n"/>
      <c r="DM117" s="259" t="n"/>
      <c r="DN117" s="259" t="n"/>
      <c r="DO117" s="259" t="n"/>
      <c r="DP117" s="259" t="n"/>
      <c r="DQ117" s="259" t="n"/>
      <c r="DR117" s="259" t="n"/>
      <c r="DS117" s="259" t="n"/>
      <c r="DT117" s="259" t="n"/>
      <c r="DU117" s="259" t="n"/>
      <c r="DV117" s="259" t="n"/>
      <c r="DW117" s="259" t="n"/>
      <c r="DX117" s="259" t="n"/>
      <c r="DY117" s="259" t="n"/>
      <c r="DZ117" s="259" t="n"/>
      <c r="EA117" s="259" t="n"/>
      <c r="EB117" s="259" t="n"/>
      <c r="EC117" s="259" t="n"/>
      <c r="ED117" s="259" t="n"/>
      <c r="EE117" s="259" t="n"/>
      <c r="EF117" s="259" t="n"/>
      <c r="EG117" s="259" t="n"/>
      <c r="EH117" s="259" t="n"/>
      <c r="EI117" s="259" t="n"/>
      <c r="EJ117" s="259" t="n"/>
      <c r="EK117" s="259" t="n"/>
      <c r="EL117" s="259" t="n"/>
      <c r="EM117" s="259" t="n"/>
      <c r="EN117" s="259" t="n"/>
      <c r="EO117" s="259" t="n"/>
      <c r="EP117" s="259" t="n"/>
      <c r="EQ117" s="259" t="n"/>
      <c r="ER117" s="259" t="n"/>
      <c r="ES117" s="259" t="n"/>
      <c r="ET117" s="259" t="n"/>
      <c r="EU117" s="259" t="n"/>
      <c r="EV117" s="259" t="n"/>
      <c r="EW117" s="259" t="n"/>
      <c r="EX117" s="259" t="n"/>
      <c r="EY117" s="259" t="n"/>
      <c r="EZ117" s="259" t="n"/>
      <c r="FA117" s="259" t="n"/>
      <c r="FB117" s="259" t="n"/>
      <c r="FC117" s="259" t="n"/>
      <c r="FD117" s="259" t="n"/>
      <c r="FE117" s="259" t="n"/>
      <c r="FF117" s="259" t="n"/>
      <c r="FG117" s="259" t="n"/>
      <c r="FH117" s="259" t="n"/>
      <c r="FI117" s="259" t="n"/>
      <c r="FJ117" s="259" t="n"/>
      <c r="FK117" s="259" t="n"/>
      <c r="FL117" s="259" t="n"/>
      <c r="FM117" s="259" t="n"/>
      <c r="FN117" s="259" t="n"/>
      <c r="FO117" s="259" t="n"/>
      <c r="FP117" s="259" t="n"/>
      <c r="FQ117" s="259" t="n"/>
      <c r="FR117" s="259" t="n"/>
      <c r="FS117" s="259" t="n"/>
      <c r="FT117" s="259" t="n"/>
      <c r="FU117" s="259" t="n"/>
      <c r="FV117" s="259" t="n"/>
      <c r="FW117" s="259" t="n"/>
      <c r="FX117" s="259" t="n"/>
      <c r="FY117" s="259" t="n"/>
      <c r="FZ117" s="259" t="n"/>
      <c r="GA117" s="259" t="n"/>
      <c r="GB117" s="259" t="n"/>
      <c r="GC117" s="259" t="n"/>
      <c r="GD117" s="259" t="n"/>
      <c r="GE117" s="259" t="n"/>
      <c r="GF117" s="259" t="n"/>
      <c r="GG117" s="259" t="n"/>
      <c r="GH117" s="259" t="n"/>
      <c r="GI117" s="259" t="n"/>
      <c r="GJ117" s="259" t="n"/>
      <c r="GK117" s="259" t="n"/>
      <c r="GL117" s="259" t="n"/>
      <c r="GM117" s="259" t="n"/>
      <c r="GN117" s="259" t="n"/>
      <c r="GO117" s="259" t="n"/>
      <c r="GP117" s="259" t="n"/>
      <c r="GQ117" s="259" t="n"/>
      <c r="GR117" s="259" t="n"/>
      <c r="GS117" s="259" t="n"/>
      <c r="GT117" s="259" t="n"/>
      <c r="GU117" s="259" t="n"/>
      <c r="GV117" s="259" t="n"/>
      <c r="GW117" s="259" t="n"/>
      <c r="GX117" s="259" t="n"/>
      <c r="GY117" s="259" t="n"/>
      <c r="GZ117" s="261">
        <f>SUM(F117:GY117)</f>
        <v/>
      </c>
      <c r="HA117" s="262">
        <f>E117-GZ117</f>
        <v/>
      </c>
    </row>
    <row r="118" ht="18" customHeight="1">
      <c r="A118" s="137" t="n">
        <v>118</v>
      </c>
      <c r="B118" s="256" t="n"/>
      <c r="C118" s="139" t="n"/>
      <c r="D118" s="240" t="n"/>
      <c r="E118" s="257" t="n"/>
      <c r="F118" s="274" t="n"/>
      <c r="G118" s="274" t="n"/>
      <c r="H118" s="274" t="n"/>
      <c r="I118" s="274" t="n"/>
      <c r="J118" s="274" t="n"/>
      <c r="K118" s="259" t="n"/>
      <c r="L118" s="259" t="n"/>
      <c r="M118" s="274" t="n"/>
      <c r="N118" s="274" t="n"/>
      <c r="O118" s="259" t="n"/>
      <c r="P118" s="259" t="n"/>
      <c r="Q118" s="259" t="n"/>
      <c r="R118" s="259" t="n"/>
      <c r="S118" s="259" t="n"/>
      <c r="T118" s="259" t="n"/>
      <c r="U118" s="259" t="n"/>
      <c r="V118" s="259" t="n"/>
      <c r="W118" s="259" t="n"/>
      <c r="X118" s="259" t="n"/>
      <c r="Y118" s="259" t="n"/>
      <c r="Z118" s="259" t="n"/>
      <c r="AA118" s="259" t="n"/>
      <c r="AB118" s="259" t="n"/>
      <c r="AC118" s="259" t="n"/>
      <c r="AD118" s="259" t="n"/>
      <c r="AE118" s="259" t="n"/>
      <c r="AF118" s="259" t="n"/>
      <c r="AG118" s="259" t="n"/>
      <c r="AH118" s="259" t="n"/>
      <c r="AI118" s="259" t="n"/>
      <c r="AJ118" s="259" t="n"/>
      <c r="AK118" s="259" t="n"/>
      <c r="AL118" s="259" t="n"/>
      <c r="AM118" s="259" t="n"/>
      <c r="AN118" s="259" t="n"/>
      <c r="AO118" s="259" t="n"/>
      <c r="AP118" s="259" t="n"/>
      <c r="AQ118" s="259" t="n"/>
      <c r="AR118" s="259" t="n"/>
      <c r="AS118" s="259" t="n"/>
      <c r="AT118" s="259" t="n"/>
      <c r="AU118" s="259" t="n"/>
      <c r="AV118" s="259" t="n"/>
      <c r="AW118" s="259" t="n"/>
      <c r="AX118" s="259" t="n"/>
      <c r="AY118" s="259" t="n"/>
      <c r="AZ118" s="259" t="n"/>
      <c r="BA118" s="259" t="n"/>
      <c r="BB118" s="259" t="n"/>
      <c r="BC118" s="259" t="n"/>
      <c r="BD118" s="259" t="n"/>
      <c r="BE118" s="259" t="n"/>
      <c r="BF118" s="259" t="n"/>
      <c r="BG118" s="259" t="n"/>
      <c r="BH118" s="259" t="n"/>
      <c r="BI118" s="259" t="n"/>
      <c r="BJ118" s="259" t="n"/>
      <c r="BK118" s="259" t="n"/>
      <c r="BL118" s="259" t="n"/>
      <c r="BM118" s="259" t="n"/>
      <c r="BN118" s="259" t="n"/>
      <c r="BO118" s="259" t="n"/>
      <c r="BP118" s="259" t="n"/>
      <c r="BQ118" s="259" t="n"/>
      <c r="BR118" s="259" t="n"/>
      <c r="BS118" s="259" t="n"/>
      <c r="BT118" s="259" t="n"/>
      <c r="BU118" s="259" t="n"/>
      <c r="BV118" s="259" t="n"/>
      <c r="BW118" s="259" t="n"/>
      <c r="BX118" s="259" t="n"/>
      <c r="BY118" s="259" t="n"/>
      <c r="BZ118" s="259" t="n"/>
      <c r="CA118" s="259" t="n"/>
      <c r="CB118" s="259" t="n"/>
      <c r="CD118" s="259" t="n"/>
      <c r="CE118" s="259" t="n"/>
      <c r="CF118" s="259" t="n"/>
      <c r="CG118" s="259" t="n"/>
      <c r="CH118" s="259" t="n"/>
      <c r="CI118" s="259" t="n"/>
      <c r="CJ118" s="259" t="n"/>
      <c r="CK118" s="259" t="n"/>
      <c r="CL118" s="259" t="n"/>
      <c r="CM118" s="259" t="n"/>
      <c r="CN118" s="259" t="n"/>
      <c r="CO118" s="259" t="n"/>
      <c r="CP118" s="259" t="n"/>
      <c r="CQ118" s="259" t="n"/>
      <c r="CR118" s="259" t="n"/>
      <c r="CS118" s="259" t="n"/>
      <c r="CT118" s="259" t="n"/>
      <c r="CU118" s="259" t="n"/>
      <c r="CV118" s="259" t="n"/>
      <c r="CW118" s="259" t="n"/>
      <c r="CX118" s="259" t="n"/>
      <c r="CY118" s="259" t="n"/>
      <c r="CZ118" s="259" t="n"/>
      <c r="DA118" s="259" t="n"/>
      <c r="DB118" s="259" t="n"/>
      <c r="DC118" s="259" t="n"/>
      <c r="DD118" s="259" t="n"/>
      <c r="DE118" s="259" t="n"/>
      <c r="DF118" s="259" t="n"/>
      <c r="DG118" s="259" t="n"/>
      <c r="DH118" s="259" t="n"/>
      <c r="DI118" s="259" t="n"/>
      <c r="DJ118" s="259" t="n"/>
      <c r="DK118" s="259" t="n"/>
      <c r="DL118" s="259" t="n"/>
      <c r="DM118" s="259" t="n"/>
      <c r="DN118" s="259" t="n"/>
      <c r="DO118" s="259" t="n"/>
      <c r="DP118" s="259" t="n"/>
      <c r="DQ118" s="259" t="n"/>
      <c r="DR118" s="259" t="n"/>
      <c r="DS118" s="259" t="n"/>
      <c r="DT118" s="259" t="n"/>
      <c r="DU118" s="259" t="n"/>
      <c r="DV118" s="259" t="n"/>
      <c r="DW118" s="259" t="n"/>
      <c r="DX118" s="259" t="n"/>
      <c r="DY118" s="259" t="n"/>
      <c r="DZ118" s="259" t="n"/>
      <c r="EA118" s="259" t="n"/>
      <c r="EB118" s="259" t="n"/>
      <c r="EC118" s="259" t="n"/>
      <c r="ED118" s="259" t="n"/>
      <c r="EE118" s="259" t="n"/>
      <c r="EF118" s="259" t="n"/>
      <c r="EG118" s="259" t="n"/>
      <c r="EH118" s="259" t="n"/>
      <c r="EI118" s="259" t="n"/>
      <c r="EJ118" s="259" t="n"/>
      <c r="EK118" s="259" t="n"/>
      <c r="EL118" s="259" t="n"/>
      <c r="EM118" s="259" t="n"/>
      <c r="EN118" s="259" t="n"/>
      <c r="EO118" s="259" t="n"/>
      <c r="EP118" s="259" t="n"/>
      <c r="EQ118" s="259" t="n"/>
      <c r="ER118" s="259" t="n"/>
      <c r="ES118" s="259" t="n"/>
      <c r="ET118" s="259" t="n"/>
      <c r="EU118" s="259" t="n"/>
      <c r="EV118" s="259" t="n"/>
      <c r="EW118" s="259" t="n"/>
      <c r="EX118" s="259" t="n"/>
      <c r="EY118" s="259" t="n"/>
      <c r="EZ118" s="259" t="n"/>
      <c r="FA118" s="259" t="n"/>
      <c r="FB118" s="259" t="n"/>
      <c r="FC118" s="259" t="n"/>
      <c r="FD118" s="259" t="n"/>
      <c r="FE118" s="259" t="n"/>
      <c r="FF118" s="259" t="n"/>
      <c r="FG118" s="259" t="n"/>
      <c r="FH118" s="259" t="n"/>
      <c r="FI118" s="259" t="n"/>
      <c r="FJ118" s="259" t="n"/>
      <c r="FK118" s="259" t="n"/>
      <c r="FL118" s="259" t="n"/>
      <c r="FM118" s="259" t="n"/>
      <c r="FN118" s="259" t="n"/>
      <c r="FO118" s="259" t="n"/>
      <c r="FP118" s="259" t="n"/>
      <c r="FQ118" s="259" t="n"/>
      <c r="FR118" s="259" t="n"/>
      <c r="FS118" s="259" t="n"/>
      <c r="FT118" s="259" t="n"/>
      <c r="FU118" s="259" t="n"/>
      <c r="FV118" s="259" t="n"/>
      <c r="FW118" s="259" t="n"/>
      <c r="FX118" s="259" t="n"/>
      <c r="FY118" s="259" t="n"/>
      <c r="FZ118" s="259" t="n"/>
      <c r="GA118" s="259" t="n"/>
      <c r="GB118" s="259" t="n"/>
      <c r="GC118" s="259" t="n"/>
      <c r="GD118" s="259" t="n"/>
      <c r="GE118" s="259" t="n"/>
      <c r="GF118" s="259" t="n"/>
      <c r="GG118" s="259" t="n"/>
      <c r="GH118" s="259" t="n"/>
      <c r="GI118" s="259" t="n"/>
      <c r="GJ118" s="259" t="n"/>
      <c r="GK118" s="259" t="n"/>
      <c r="GL118" s="259" t="n"/>
      <c r="GM118" s="259" t="n"/>
      <c r="GN118" s="259" t="n"/>
      <c r="GO118" s="259" t="n"/>
      <c r="GP118" s="259" t="n"/>
      <c r="GQ118" s="259" t="n"/>
      <c r="GR118" s="259" t="n"/>
      <c r="GS118" s="259" t="n"/>
      <c r="GT118" s="259" t="n"/>
      <c r="GU118" s="259" t="n"/>
      <c r="GV118" s="259" t="n"/>
      <c r="GW118" s="259" t="n"/>
      <c r="GX118" s="259" t="n"/>
      <c r="GY118" s="259" t="n"/>
      <c r="GZ118" s="261">
        <f>SUM(F118:GY118)</f>
        <v/>
      </c>
      <c r="HA118" s="262">
        <f>E118-GZ118</f>
        <v/>
      </c>
    </row>
    <row r="119" ht="18" customHeight="1">
      <c r="A119" s="137" t="n">
        <v>119</v>
      </c>
      <c r="B119" s="256" t="n"/>
      <c r="C119" s="139" t="n"/>
      <c r="D119" s="240" t="n"/>
      <c r="E119" s="257" t="n"/>
      <c r="F119" s="274" t="n"/>
      <c r="G119" s="274" t="n"/>
      <c r="H119" s="274" t="n"/>
      <c r="I119" s="274" t="n"/>
      <c r="J119" s="274" t="n"/>
      <c r="K119" s="259" t="n"/>
      <c r="L119" s="259" t="n"/>
      <c r="M119" s="274" t="n"/>
      <c r="N119" s="274" t="n"/>
      <c r="O119" s="259" t="n"/>
      <c r="P119" s="259" t="n"/>
      <c r="Q119" s="259" t="n"/>
      <c r="R119" s="259" t="n"/>
      <c r="S119" s="259" t="n"/>
      <c r="T119" s="259" t="n"/>
      <c r="U119" s="259" t="n"/>
      <c r="V119" s="259" t="n"/>
      <c r="W119" s="259" t="n"/>
      <c r="X119" s="259" t="n"/>
      <c r="Y119" s="259" t="n"/>
      <c r="Z119" s="259" t="n"/>
      <c r="AA119" s="259" t="n"/>
      <c r="AB119" s="259" t="n"/>
      <c r="AC119" s="259" t="n"/>
      <c r="AD119" s="259" t="n"/>
      <c r="AE119" s="259" t="n"/>
      <c r="AF119" s="259" t="n"/>
      <c r="AG119" s="259" t="n"/>
      <c r="AH119" s="259" t="n"/>
      <c r="AI119" s="259" t="n"/>
      <c r="AJ119" s="259" t="n"/>
      <c r="AK119" s="259" t="n"/>
      <c r="AL119" s="259" t="n"/>
      <c r="AM119" s="259" t="n"/>
      <c r="AN119" s="259" t="n"/>
      <c r="AO119" s="259" t="n"/>
      <c r="AP119" s="259" t="n"/>
      <c r="AQ119" s="259" t="n"/>
      <c r="AR119" s="259" t="n"/>
      <c r="AS119" s="259" t="n"/>
      <c r="AT119" s="259" t="n"/>
      <c r="AU119" s="259" t="n"/>
      <c r="AV119" s="259" t="n"/>
      <c r="AW119" s="259" t="n"/>
      <c r="AX119" s="259" t="n"/>
      <c r="AY119" s="259" t="n"/>
      <c r="AZ119" s="259" t="n"/>
      <c r="BA119" s="259" t="n"/>
      <c r="BB119" s="259" t="n"/>
      <c r="BC119" s="259" t="n"/>
      <c r="BD119" s="259" t="n"/>
      <c r="BE119" s="259" t="n"/>
      <c r="BF119" s="259" t="n"/>
      <c r="BG119" s="259" t="n"/>
      <c r="BH119" s="259" t="n"/>
      <c r="BI119" s="259" t="n"/>
      <c r="BJ119" s="259" t="n"/>
      <c r="BK119" s="259" t="n"/>
      <c r="BL119" s="259" t="n"/>
      <c r="BM119" s="259" t="n"/>
      <c r="BN119" s="259" t="n"/>
      <c r="BO119" s="259" t="n"/>
      <c r="BP119" s="259" t="n"/>
      <c r="BQ119" s="259" t="n"/>
      <c r="BR119" s="259" t="n"/>
      <c r="BS119" s="259" t="n"/>
      <c r="BT119" s="259" t="n"/>
      <c r="BU119" s="259" t="n"/>
      <c r="BV119" s="259" t="n"/>
      <c r="BW119" s="259" t="n"/>
      <c r="BX119" s="259" t="n"/>
      <c r="BY119" s="259" t="n"/>
      <c r="BZ119" s="259" t="n"/>
      <c r="CA119" s="259" t="n"/>
      <c r="CB119" s="259" t="n"/>
      <c r="CC119" s="259" t="n"/>
      <c r="CD119" s="259" t="n"/>
      <c r="CE119" s="259" t="n"/>
      <c r="CF119" s="259" t="n"/>
      <c r="CG119" s="259" t="n"/>
      <c r="CH119" s="259" t="n"/>
      <c r="CI119" s="259" t="n"/>
      <c r="CJ119" s="259" t="n"/>
      <c r="CK119" s="259" t="n"/>
      <c r="CL119" s="259" t="n"/>
      <c r="CM119" s="259" t="n"/>
      <c r="CN119" s="259" t="n"/>
      <c r="CO119" s="259" t="n"/>
      <c r="CP119" s="259" t="n"/>
      <c r="CQ119" s="259" t="n"/>
      <c r="CR119" s="259" t="n"/>
      <c r="CS119" s="259" t="n"/>
      <c r="CT119" s="259" t="n"/>
      <c r="CU119" s="259" t="n"/>
      <c r="CV119" s="259" t="n"/>
      <c r="CW119" s="259" t="n"/>
      <c r="CX119" s="259" t="n"/>
      <c r="CY119" s="259" t="n"/>
      <c r="CZ119" s="259" t="n"/>
      <c r="DA119" s="259" t="n"/>
      <c r="DB119" s="259" t="n"/>
      <c r="DC119" s="259" t="n"/>
      <c r="DD119" s="259" t="n"/>
      <c r="DE119" s="259" t="n"/>
      <c r="DF119" s="259" t="n"/>
      <c r="DG119" s="259" t="n"/>
      <c r="DH119" s="259" t="n"/>
      <c r="DI119" s="259" t="n"/>
      <c r="DJ119" s="259" t="n"/>
      <c r="DK119" s="259" t="n"/>
      <c r="DL119" s="259" t="n"/>
      <c r="DM119" s="259" t="n"/>
      <c r="DN119" s="259" t="n"/>
      <c r="DO119" s="259" t="n"/>
      <c r="DP119" s="259" t="n"/>
      <c r="DQ119" s="259" t="n"/>
      <c r="DR119" s="259" t="n"/>
      <c r="DS119" s="259" t="n"/>
      <c r="DT119" s="259" t="n"/>
      <c r="DU119" s="259" t="n"/>
      <c r="DV119" s="259" t="n"/>
      <c r="DW119" s="259" t="n"/>
      <c r="DX119" s="259" t="n"/>
      <c r="DY119" s="259" t="n"/>
      <c r="DZ119" s="259" t="n"/>
      <c r="EA119" s="259" t="n"/>
      <c r="EB119" s="259" t="n"/>
      <c r="EC119" s="259" t="n"/>
      <c r="ED119" s="259" t="n"/>
      <c r="EE119" s="259" t="n"/>
      <c r="EF119" s="259" t="n"/>
      <c r="EG119" s="259" t="n"/>
      <c r="EH119" s="259" t="n"/>
      <c r="EI119" s="259" t="n"/>
      <c r="EJ119" s="259" t="n"/>
      <c r="EK119" s="259" t="n"/>
      <c r="EL119" s="259" t="n"/>
      <c r="EM119" s="259" t="n"/>
      <c r="EN119" s="259" t="n"/>
      <c r="EO119" s="259" t="n"/>
      <c r="EP119" s="259" t="n"/>
      <c r="EQ119" s="259" t="n"/>
      <c r="ER119" s="259" t="n"/>
      <c r="ES119" s="259" t="n"/>
      <c r="ET119" s="259" t="n"/>
      <c r="EU119" s="259" t="n"/>
      <c r="EV119" s="259" t="n"/>
      <c r="EW119" s="259" t="n"/>
      <c r="EX119" s="259" t="n"/>
      <c r="EY119" s="259" t="n"/>
      <c r="EZ119" s="259" t="n"/>
      <c r="FA119" s="259" t="n"/>
      <c r="FB119" s="259" t="n"/>
      <c r="FC119" s="259" t="n"/>
      <c r="FD119" s="259" t="n"/>
      <c r="FE119" s="259" t="n"/>
      <c r="FF119" s="259" t="n"/>
      <c r="FG119" s="259" t="n"/>
      <c r="FH119" s="259" t="n"/>
      <c r="FI119" s="259" t="n"/>
      <c r="FJ119" s="259" t="n"/>
      <c r="FK119" s="259" t="n"/>
      <c r="FL119" s="259" t="n"/>
      <c r="FM119" s="259" t="n"/>
      <c r="FN119" s="259" t="n"/>
      <c r="FO119" s="259" t="n"/>
      <c r="FP119" s="259" t="n"/>
      <c r="FQ119" s="259" t="n"/>
      <c r="FR119" s="259" t="n"/>
      <c r="FS119" s="259" t="n"/>
      <c r="FT119" s="259" t="n"/>
      <c r="FU119" s="259" t="n"/>
      <c r="FV119" s="259" t="n"/>
      <c r="FW119" s="259" t="n"/>
      <c r="FX119" s="259" t="n"/>
      <c r="FY119" s="259" t="n"/>
      <c r="FZ119" s="259" t="n"/>
      <c r="GA119" s="259" t="n"/>
      <c r="GB119" s="259" t="n"/>
      <c r="GC119" s="259" t="n"/>
      <c r="GD119" s="259" t="n"/>
      <c r="GE119" s="259" t="n"/>
      <c r="GF119" s="259" t="n"/>
      <c r="GG119" s="259" t="n"/>
      <c r="GH119" s="259" t="n"/>
      <c r="GI119" s="259" t="n"/>
      <c r="GJ119" s="259" t="n"/>
      <c r="GK119" s="259" t="n"/>
      <c r="GL119" s="259" t="n"/>
      <c r="GM119" s="259" t="n"/>
      <c r="GN119" s="259" t="n"/>
      <c r="GO119" s="259" t="n"/>
      <c r="GP119" s="259" t="n"/>
      <c r="GQ119" s="259" t="n"/>
      <c r="GR119" s="259" t="n"/>
      <c r="GS119" s="259" t="n"/>
      <c r="GT119" s="259" t="n"/>
      <c r="GU119" s="259" t="n"/>
      <c r="GV119" s="259" t="n"/>
      <c r="GW119" s="259" t="n"/>
      <c r="GX119" s="259" t="n"/>
      <c r="GY119" s="259" t="n"/>
      <c r="GZ119" s="261">
        <f>SUM(F119:GY119)</f>
        <v/>
      </c>
      <c r="HA119" s="262">
        <f>E119-GZ119</f>
        <v/>
      </c>
    </row>
    <row r="120" ht="18" customHeight="1">
      <c r="A120" s="137" t="n">
        <v>120</v>
      </c>
      <c r="B120" s="256" t="n"/>
      <c r="C120" s="139" t="n"/>
      <c r="D120" s="240" t="n"/>
      <c r="E120" s="257" t="n"/>
      <c r="F120" s="274" t="n"/>
      <c r="G120" s="274" t="n"/>
      <c r="H120" s="274" t="n"/>
      <c r="I120" s="274" t="n"/>
      <c r="J120" s="274" t="n"/>
      <c r="K120" s="259" t="n"/>
      <c r="L120" s="259" t="n"/>
      <c r="M120" s="274" t="n"/>
      <c r="N120" s="274" t="n"/>
      <c r="O120" s="259" t="n"/>
      <c r="P120" s="259" t="n"/>
      <c r="Q120" s="259" t="n"/>
      <c r="R120" s="259" t="n"/>
      <c r="S120" s="259" t="n"/>
      <c r="T120" s="259" t="n"/>
      <c r="U120" s="259" t="n"/>
      <c r="V120" s="259" t="n"/>
      <c r="W120" s="259" t="n"/>
      <c r="X120" s="259" t="n"/>
      <c r="Y120" s="259" t="n"/>
      <c r="Z120" s="259" t="n"/>
      <c r="AA120" s="259" t="n"/>
      <c r="AB120" s="259" t="n"/>
      <c r="AC120" s="259" t="n"/>
      <c r="AD120" s="259" t="n"/>
      <c r="AE120" s="259" t="n"/>
      <c r="AF120" s="259" t="n"/>
      <c r="AG120" s="259" t="n"/>
      <c r="AH120" s="259" t="n"/>
      <c r="AI120" s="259" t="n"/>
      <c r="AJ120" s="259" t="n"/>
      <c r="AK120" s="259" t="n"/>
      <c r="AL120" s="259" t="n"/>
      <c r="AM120" s="259" t="n"/>
      <c r="AN120" s="259" t="n"/>
      <c r="AO120" s="259" t="n"/>
      <c r="AP120" s="259" t="n"/>
      <c r="AQ120" s="259" t="n"/>
      <c r="AR120" s="259" t="n"/>
      <c r="AS120" s="259" t="n"/>
      <c r="AT120" s="259" t="n"/>
      <c r="AU120" s="259" t="n"/>
      <c r="AV120" s="259" t="n"/>
      <c r="AW120" s="259" t="n"/>
      <c r="AX120" s="259" t="n"/>
      <c r="AY120" s="259" t="n"/>
      <c r="AZ120" s="259" t="n"/>
      <c r="BA120" s="259" t="n"/>
      <c r="BB120" s="259" t="n"/>
      <c r="BC120" s="259" t="n"/>
      <c r="BD120" s="259" t="n"/>
      <c r="BE120" s="259" t="n"/>
      <c r="BF120" s="259" t="n"/>
      <c r="BG120" s="259" t="n"/>
      <c r="BH120" s="259" t="n"/>
      <c r="BI120" s="259" t="n"/>
      <c r="BJ120" s="259" t="n"/>
      <c r="BK120" s="259" t="n"/>
      <c r="BL120" s="259" t="n"/>
      <c r="BM120" s="259" t="n"/>
      <c r="BN120" s="259" t="n"/>
      <c r="BO120" s="259" t="n"/>
      <c r="BP120" s="259" t="n"/>
      <c r="BQ120" s="259" t="n"/>
      <c r="BR120" s="259" t="n"/>
      <c r="BS120" s="259" t="n"/>
      <c r="BT120" s="259" t="n"/>
      <c r="BU120" s="259" t="n"/>
      <c r="BV120" s="259" t="n"/>
      <c r="BW120" s="259" t="n"/>
      <c r="BX120" s="259" t="n"/>
      <c r="BY120" s="259" t="n"/>
      <c r="BZ120" s="259" t="n"/>
      <c r="CA120" s="259" t="n"/>
      <c r="CB120" s="259" t="n"/>
      <c r="CC120" s="259" t="n"/>
      <c r="CD120" s="259" t="n"/>
      <c r="CE120" s="259" t="n"/>
      <c r="CF120" s="259" t="n"/>
      <c r="CG120" s="259" t="n"/>
      <c r="CH120" s="259" t="n"/>
      <c r="CI120" s="259" t="n"/>
      <c r="CJ120" s="259" t="n"/>
      <c r="CK120" s="259" t="n"/>
      <c r="CL120" s="259" t="n"/>
      <c r="CM120" s="259" t="n"/>
      <c r="CN120" s="259" t="n"/>
      <c r="CO120" s="259" t="n"/>
      <c r="CP120" s="259" t="n"/>
      <c r="CQ120" s="259" t="n"/>
      <c r="CR120" s="259" t="n"/>
      <c r="CS120" s="259" t="n"/>
      <c r="CT120" s="259" t="n"/>
      <c r="CU120" s="259" t="n"/>
      <c r="CV120" s="259" t="n"/>
      <c r="CW120" s="259" t="n"/>
      <c r="CX120" s="259" t="n"/>
      <c r="CY120" s="259" t="n"/>
      <c r="CZ120" s="259" t="n"/>
      <c r="DA120" s="259" t="n"/>
      <c r="DB120" s="259" t="n"/>
      <c r="DC120" s="259" t="n"/>
      <c r="DD120" s="259" t="n"/>
      <c r="DE120" s="259" t="n"/>
      <c r="DF120" s="259" t="n"/>
      <c r="DG120" s="259" t="n"/>
      <c r="DH120" s="259" t="n"/>
      <c r="DI120" s="259" t="n"/>
      <c r="DJ120" s="259" t="n"/>
      <c r="DK120" s="259" t="n"/>
      <c r="DL120" s="259" t="n"/>
      <c r="DM120" s="259" t="n"/>
      <c r="DN120" s="259" t="n"/>
      <c r="DO120" s="259" t="n"/>
      <c r="DP120" s="259" t="n"/>
      <c r="DQ120" s="259" t="n"/>
      <c r="DR120" s="259" t="n"/>
      <c r="DS120" s="259" t="n"/>
      <c r="DT120" s="259" t="n"/>
      <c r="DU120" s="259" t="n"/>
      <c r="DV120" s="259" t="n"/>
      <c r="DW120" s="259" t="n"/>
      <c r="DX120" s="259" t="n"/>
      <c r="DY120" s="259" t="n"/>
      <c r="DZ120" s="259" t="n"/>
      <c r="EA120" s="259" t="n"/>
      <c r="EB120" s="259" t="n"/>
      <c r="EC120" s="259" t="n"/>
      <c r="ED120" s="259" t="n"/>
      <c r="EE120" s="259" t="n"/>
      <c r="EF120" s="259" t="n"/>
      <c r="EG120" s="259" t="n"/>
      <c r="EH120" s="259" t="n"/>
      <c r="EI120" s="259" t="n"/>
      <c r="EJ120" s="259" t="n"/>
      <c r="EK120" s="259" t="n"/>
      <c r="EL120" s="259" t="n"/>
      <c r="EM120" s="259" t="n"/>
      <c r="EN120" s="259" t="n"/>
      <c r="EO120" s="259" t="n"/>
      <c r="EP120" s="259" t="n"/>
      <c r="EQ120" s="259" t="n"/>
      <c r="ER120" s="259" t="n"/>
      <c r="ES120" s="259" t="n"/>
      <c r="ET120" s="259" t="n"/>
      <c r="EU120" s="259" t="n"/>
      <c r="EV120" s="259" t="n"/>
      <c r="EW120" s="259" t="n"/>
      <c r="EX120" s="259" t="n"/>
      <c r="EY120" s="259" t="n"/>
      <c r="EZ120" s="259" t="n"/>
      <c r="FA120" s="259" t="n"/>
      <c r="FB120" s="259" t="n"/>
      <c r="FC120" s="259" t="n"/>
      <c r="FD120" s="259" t="n"/>
      <c r="FE120" s="259" t="n"/>
      <c r="FF120" s="259" t="n"/>
      <c r="FG120" s="259" t="n"/>
      <c r="FH120" s="259" t="n"/>
      <c r="FI120" s="259" t="n"/>
      <c r="FJ120" s="259" t="n"/>
      <c r="FK120" s="259" t="n"/>
      <c r="FL120" s="259" t="n"/>
      <c r="FM120" s="259" t="n"/>
      <c r="FN120" s="259" t="n"/>
      <c r="FO120" s="259" t="n"/>
      <c r="FP120" s="259" t="n"/>
      <c r="FQ120" s="259" t="n"/>
      <c r="FR120" s="259" t="n"/>
      <c r="FS120" s="259" t="n"/>
      <c r="FT120" s="259" t="n"/>
      <c r="FU120" s="259" t="n"/>
      <c r="FV120" s="259" t="n"/>
      <c r="FW120" s="259" t="n"/>
      <c r="FX120" s="259" t="n"/>
      <c r="FY120" s="259" t="n"/>
      <c r="FZ120" s="259" t="n"/>
      <c r="GA120" s="259" t="n"/>
      <c r="GB120" s="259" t="n"/>
      <c r="GC120" s="259" t="n"/>
      <c r="GD120" s="259" t="n"/>
      <c r="GE120" s="259" t="n"/>
      <c r="GF120" s="259" t="n"/>
      <c r="GG120" s="259" t="n"/>
      <c r="GH120" s="259" t="n"/>
      <c r="GI120" s="259" t="n"/>
      <c r="GJ120" s="259" t="n"/>
      <c r="GK120" s="259" t="n"/>
      <c r="GL120" s="259" t="n"/>
      <c r="GM120" s="259" t="n"/>
      <c r="GN120" s="259" t="n"/>
      <c r="GO120" s="259" t="n"/>
      <c r="GP120" s="259" t="n"/>
      <c r="GQ120" s="259" t="n"/>
      <c r="GR120" s="259" t="n"/>
      <c r="GS120" s="259" t="n"/>
      <c r="GT120" s="259" t="n"/>
      <c r="GU120" s="259" t="n"/>
      <c r="GV120" s="259" t="n"/>
      <c r="GW120" s="259" t="n"/>
      <c r="GX120" s="259" t="n"/>
      <c r="GY120" s="259" t="n"/>
      <c r="GZ120" s="261">
        <f>SUM(F120:GY120)</f>
        <v/>
      </c>
      <c r="HA120" s="262">
        <f>E120-GZ120</f>
        <v/>
      </c>
    </row>
    <row r="121" ht="18" customHeight="1">
      <c r="A121" s="137" t="n">
        <v>121</v>
      </c>
      <c r="B121" s="256" t="n"/>
      <c r="C121" s="139" t="n"/>
      <c r="D121" s="240" t="n"/>
      <c r="E121" s="257" t="n"/>
      <c r="F121" s="274" t="n"/>
      <c r="G121" s="274" t="n"/>
      <c r="H121" s="274" t="n"/>
      <c r="I121" s="274" t="n"/>
      <c r="J121" s="274" t="n"/>
      <c r="K121" s="259" t="n"/>
      <c r="L121" s="259" t="n"/>
      <c r="M121" s="274" t="n"/>
      <c r="N121" s="274" t="n"/>
      <c r="O121" s="259" t="n"/>
      <c r="P121" s="259" t="n"/>
      <c r="Q121" s="259" t="n"/>
      <c r="R121" s="259" t="n"/>
      <c r="S121" s="259" t="n"/>
      <c r="T121" s="259" t="n"/>
      <c r="U121" s="259" t="n"/>
      <c r="V121" s="259" t="n"/>
      <c r="W121" s="259" t="n"/>
      <c r="X121" s="259" t="n"/>
      <c r="Y121" s="259" t="n"/>
      <c r="Z121" s="259" t="n"/>
      <c r="AA121" s="259" t="n"/>
      <c r="AB121" s="259" t="n"/>
      <c r="AC121" s="259" t="n"/>
      <c r="AD121" s="259" t="n"/>
      <c r="AE121" s="259" t="n"/>
      <c r="AF121" s="259" t="n"/>
      <c r="AG121" s="259" t="n"/>
      <c r="AH121" s="259" t="n"/>
      <c r="AI121" s="259" t="n"/>
      <c r="AJ121" s="259" t="n"/>
      <c r="AK121" s="259" t="n"/>
      <c r="AL121" s="259" t="n"/>
      <c r="AM121" s="259" t="n"/>
      <c r="AN121" s="259" t="n"/>
      <c r="AO121" s="259" t="n"/>
      <c r="AP121" s="259" t="n"/>
      <c r="AQ121" s="259" t="n"/>
      <c r="AR121" s="259" t="n"/>
      <c r="AS121" s="259" t="n"/>
      <c r="AT121" s="259" t="n"/>
      <c r="AU121" s="259" t="n"/>
      <c r="AV121" s="259" t="n"/>
      <c r="AW121" s="259" t="n"/>
      <c r="AX121" s="259" t="n"/>
      <c r="AY121" s="259" t="n"/>
      <c r="AZ121" s="259" t="n"/>
      <c r="BA121" s="259" t="n"/>
      <c r="BB121" s="259" t="n"/>
      <c r="BC121" s="259" t="n"/>
      <c r="BD121" s="259" t="n"/>
      <c r="BE121" s="259" t="n"/>
      <c r="BF121" s="259" t="n"/>
      <c r="BG121" s="259" t="n"/>
      <c r="BH121" s="259" t="n"/>
      <c r="BI121" s="259" t="n"/>
      <c r="BJ121" s="259" t="n"/>
      <c r="BK121" s="259" t="n"/>
      <c r="BL121" s="259" t="n"/>
      <c r="BM121" s="259" t="n"/>
      <c r="BN121" s="259" t="n"/>
      <c r="BO121" s="259" t="n"/>
      <c r="BP121" s="259" t="n"/>
      <c r="BQ121" s="259" t="n"/>
      <c r="BR121" s="259" t="n"/>
      <c r="BS121" s="259" t="n"/>
      <c r="BT121" s="259" t="n"/>
      <c r="BU121" s="259" t="n"/>
      <c r="BV121" s="259" t="n"/>
      <c r="BW121" s="259" t="n"/>
      <c r="BX121" s="259" t="n"/>
      <c r="BY121" s="259" t="n"/>
      <c r="BZ121" s="259" t="n"/>
      <c r="CA121" s="259" t="n"/>
      <c r="CB121" s="259" t="n"/>
      <c r="CC121" s="259" t="n"/>
      <c r="CD121" s="259" t="n"/>
      <c r="CE121" s="259" t="n"/>
      <c r="CF121" s="259" t="n"/>
      <c r="CG121" s="259" t="n"/>
      <c r="CH121" s="259" t="n"/>
      <c r="CI121" s="259" t="n"/>
      <c r="CJ121" s="259" t="n"/>
      <c r="CK121" s="259" t="n"/>
      <c r="CL121" s="259" t="n"/>
      <c r="CM121" s="259" t="n"/>
      <c r="CN121" s="259" t="n"/>
      <c r="CO121" s="259" t="n"/>
      <c r="CP121" s="259" t="n"/>
      <c r="CQ121" s="259" t="n"/>
      <c r="CR121" s="259" t="n"/>
      <c r="CS121" s="259" t="n"/>
      <c r="CT121" s="259" t="n"/>
      <c r="CU121" s="259" t="n"/>
      <c r="CV121" s="259" t="n"/>
      <c r="CW121" s="259" t="n"/>
      <c r="CX121" s="259" t="n"/>
      <c r="CY121" s="259" t="n"/>
      <c r="CZ121" s="259" t="n"/>
      <c r="DA121" s="259" t="n"/>
      <c r="DB121" s="259" t="n"/>
      <c r="DC121" s="259" t="n"/>
      <c r="DD121" s="259" t="n"/>
      <c r="DE121" s="259" t="n"/>
      <c r="DF121" s="259" t="n"/>
      <c r="DG121" s="259" t="n"/>
      <c r="DH121" s="259" t="n"/>
      <c r="DI121" s="259" t="n"/>
      <c r="DJ121" s="259" t="n"/>
      <c r="DK121" s="259" t="n"/>
      <c r="DL121" s="259" t="n"/>
      <c r="DM121" s="259" t="n"/>
      <c r="DN121" s="259" t="n"/>
      <c r="DO121" s="259" t="n"/>
      <c r="DP121" s="259" t="n"/>
      <c r="DQ121" s="259" t="n"/>
      <c r="DR121" s="259" t="n"/>
      <c r="DS121" s="259" t="n"/>
      <c r="DT121" s="259" t="n"/>
      <c r="DU121" s="259" t="n"/>
      <c r="DV121" s="259" t="n"/>
      <c r="DW121" s="259" t="n"/>
      <c r="DX121" s="259" t="n"/>
      <c r="DY121" s="259" t="n"/>
      <c r="DZ121" s="259" t="n"/>
      <c r="EA121" s="259" t="n"/>
      <c r="EB121" s="259" t="n"/>
      <c r="EC121" s="259" t="n"/>
      <c r="ED121" s="259" t="n"/>
      <c r="EE121" s="259" t="n"/>
      <c r="EF121" s="259" t="n"/>
      <c r="EG121" s="259" t="n"/>
      <c r="EH121" s="259" t="n"/>
      <c r="EI121" s="259" t="n"/>
      <c r="EJ121" s="259" t="n"/>
      <c r="EK121" s="259" t="n"/>
      <c r="EL121" s="259" t="n"/>
      <c r="EM121" s="259" t="n"/>
      <c r="EN121" s="259" t="n"/>
      <c r="EO121" s="259" t="n"/>
      <c r="EP121" s="259" t="n"/>
      <c r="EQ121" s="259" t="n"/>
      <c r="ER121" s="259" t="n"/>
      <c r="ES121" s="259" t="n"/>
      <c r="ET121" s="259" t="n"/>
      <c r="EU121" s="259" t="n"/>
      <c r="EV121" s="259" t="n"/>
      <c r="EW121" s="259" t="n"/>
      <c r="EX121" s="259" t="n"/>
      <c r="EY121" s="259" t="n"/>
      <c r="EZ121" s="259" t="n"/>
      <c r="FA121" s="259" t="n"/>
      <c r="FB121" s="259" t="n"/>
      <c r="FC121" s="259" t="n"/>
      <c r="FD121" s="259" t="n"/>
      <c r="FE121" s="259" t="n"/>
      <c r="FF121" s="259" t="n"/>
      <c r="FG121" s="259" t="n"/>
      <c r="FH121" s="259" t="n"/>
      <c r="FI121" s="259" t="n"/>
      <c r="FJ121" s="259" t="n"/>
      <c r="FK121" s="259" t="n"/>
      <c r="FL121" s="259" t="n"/>
      <c r="FM121" s="259" t="n"/>
      <c r="FN121" s="259" t="n"/>
      <c r="FO121" s="259" t="n"/>
      <c r="FP121" s="259" t="n"/>
      <c r="FQ121" s="259" t="n"/>
      <c r="FR121" s="259" t="n"/>
      <c r="FS121" s="259" t="n"/>
      <c r="FT121" s="259" t="n"/>
      <c r="FU121" s="259" t="n"/>
      <c r="FV121" s="259" t="n"/>
      <c r="FW121" s="259" t="n"/>
      <c r="FX121" s="259" t="n"/>
      <c r="FY121" s="259" t="n"/>
      <c r="FZ121" s="259" t="n"/>
      <c r="GA121" s="259" t="n"/>
      <c r="GB121" s="259" t="n"/>
      <c r="GC121" s="259" t="n"/>
      <c r="GD121" s="259" t="n"/>
      <c r="GE121" s="259" t="n"/>
      <c r="GF121" s="259" t="n"/>
      <c r="GG121" s="259" t="n"/>
      <c r="GH121" s="259" t="n"/>
      <c r="GI121" s="259" t="n"/>
      <c r="GJ121" s="259" t="n"/>
      <c r="GK121" s="259" t="n"/>
      <c r="GL121" s="259" t="n"/>
      <c r="GM121" s="259" t="n"/>
      <c r="GN121" s="259" t="n"/>
      <c r="GO121" s="259" t="n"/>
      <c r="GP121" s="259" t="n"/>
      <c r="GQ121" s="259" t="n"/>
      <c r="GR121" s="259" t="n"/>
      <c r="GS121" s="259" t="n"/>
      <c r="GT121" s="259" t="n"/>
      <c r="GU121" s="259" t="n"/>
      <c r="GV121" s="259" t="n"/>
      <c r="GW121" s="259" t="n"/>
      <c r="GX121" s="259" t="n"/>
      <c r="GY121" s="259" t="n"/>
      <c r="GZ121" s="261">
        <f>SUM(F121:GY121)</f>
        <v/>
      </c>
      <c r="HA121" s="262">
        <f>E121-GZ121</f>
        <v/>
      </c>
    </row>
    <row r="122" ht="18" customHeight="1">
      <c r="A122" s="137" t="n">
        <v>122</v>
      </c>
      <c r="B122" s="256" t="n"/>
      <c r="C122" s="139" t="n"/>
      <c r="D122" s="240" t="n"/>
      <c r="E122" s="257" t="n"/>
      <c r="F122" s="274" t="n"/>
      <c r="G122" s="274" t="n"/>
      <c r="H122" s="274" t="n"/>
      <c r="I122" s="274" t="n"/>
      <c r="J122" s="274" t="n"/>
      <c r="K122" s="259" t="n"/>
      <c r="L122" s="259" t="n"/>
      <c r="M122" s="274" t="n"/>
      <c r="N122" s="274" t="n"/>
      <c r="O122" s="259" t="n"/>
      <c r="P122" s="259" t="n"/>
      <c r="Q122" s="259" t="n"/>
      <c r="R122" s="259" t="n"/>
      <c r="S122" s="259" t="n"/>
      <c r="T122" s="259" t="n"/>
      <c r="U122" s="259" t="n"/>
      <c r="V122" s="259" t="n"/>
      <c r="W122" s="259" t="n"/>
      <c r="X122" s="259" t="n"/>
      <c r="Y122" s="259" t="n"/>
      <c r="Z122" s="259" t="n"/>
      <c r="AA122" s="259" t="n"/>
      <c r="AB122" s="259" t="n"/>
      <c r="AC122" s="259" t="n"/>
      <c r="AD122" s="259" t="n"/>
      <c r="AE122" s="259" t="n"/>
      <c r="AF122" s="259" t="n"/>
      <c r="AG122" s="259" t="n"/>
      <c r="AH122" s="259" t="n"/>
      <c r="AI122" s="259" t="n"/>
      <c r="AJ122" s="259" t="n"/>
      <c r="AK122" s="259" t="n"/>
      <c r="AL122" s="259" t="n"/>
      <c r="AM122" s="259" t="n"/>
      <c r="AN122" s="259" t="n"/>
      <c r="AO122" s="259" t="n"/>
      <c r="AP122" s="259" t="n"/>
      <c r="AQ122" s="259" t="n"/>
      <c r="AR122" s="259" t="n"/>
      <c r="AS122" s="259" t="n"/>
      <c r="AT122" s="259" t="n"/>
      <c r="AU122" s="259" t="n"/>
      <c r="AV122" s="259" t="n"/>
      <c r="AW122" s="259" t="n"/>
      <c r="AX122" s="259" t="n"/>
      <c r="AY122" s="259" t="n"/>
      <c r="AZ122" s="259" t="n"/>
      <c r="BA122" s="259" t="n"/>
      <c r="BB122" s="259" t="n"/>
      <c r="BC122" s="259" t="n"/>
      <c r="BD122" s="259" t="n"/>
      <c r="BE122" s="259" t="n"/>
      <c r="BF122" s="259" t="n"/>
      <c r="BG122" s="259" t="n"/>
      <c r="BH122" s="259" t="n"/>
      <c r="BI122" s="259" t="n"/>
      <c r="BJ122" s="259" t="n"/>
      <c r="BK122" s="259" t="n"/>
      <c r="BL122" s="259" t="n"/>
      <c r="BM122" s="259" t="n"/>
      <c r="BN122" s="259" t="n"/>
      <c r="BO122" s="259" t="n"/>
      <c r="BP122" s="259" t="n"/>
      <c r="BQ122" s="259" t="n"/>
      <c r="BR122" s="259" t="n"/>
      <c r="BS122" s="259" t="n"/>
      <c r="BT122" s="259" t="n"/>
      <c r="BU122" s="259" t="n"/>
      <c r="BV122" s="259" t="n"/>
      <c r="BW122" s="259" t="n"/>
      <c r="BX122" s="259" t="n"/>
      <c r="BY122" s="259" t="n"/>
      <c r="BZ122" s="259" t="n"/>
      <c r="CA122" s="259" t="n"/>
      <c r="CB122" s="259" t="n"/>
      <c r="CC122" s="259" t="n"/>
      <c r="CD122" s="259" t="n"/>
      <c r="CE122" s="259" t="n"/>
      <c r="CF122" s="259" t="n"/>
      <c r="CG122" s="259" t="n"/>
      <c r="CH122" s="259" t="n"/>
      <c r="CI122" s="259" t="n"/>
      <c r="CJ122" s="259" t="n"/>
      <c r="CK122" s="259" t="n"/>
      <c r="CL122" s="259" t="n"/>
      <c r="CM122" s="259" t="n"/>
      <c r="CN122" s="259" t="n"/>
      <c r="CO122" s="259" t="n"/>
      <c r="CP122" s="259" t="n"/>
      <c r="CQ122" s="259" t="n"/>
      <c r="CR122" s="259" t="n"/>
      <c r="CS122" s="259" t="n"/>
      <c r="CT122" s="259" t="n"/>
      <c r="CU122" s="259" t="n"/>
      <c r="CV122" s="259" t="n"/>
      <c r="CW122" s="259" t="n"/>
      <c r="CX122" s="259" t="n"/>
      <c r="CY122" s="259" t="n"/>
      <c r="CZ122" s="259" t="n"/>
      <c r="DA122" s="259" t="n"/>
      <c r="DB122" s="259" t="n"/>
      <c r="DC122" s="259" t="n"/>
      <c r="DD122" s="259" t="n"/>
      <c r="DE122" s="259" t="n"/>
      <c r="DF122" s="259" t="n"/>
      <c r="DG122" s="259" t="n"/>
      <c r="DH122" s="259" t="n"/>
      <c r="DI122" s="259" t="n"/>
      <c r="DJ122" s="259" t="n"/>
      <c r="DK122" s="259" t="n"/>
      <c r="DL122" s="259" t="n"/>
      <c r="DM122" s="259" t="n"/>
      <c r="DN122" s="259" t="n"/>
      <c r="DO122" s="259" t="n"/>
      <c r="DP122" s="259" t="n"/>
      <c r="DQ122" s="259" t="n"/>
      <c r="DR122" s="259" t="n"/>
      <c r="DS122" s="259" t="n"/>
      <c r="DT122" s="259" t="n"/>
      <c r="DU122" s="259" t="n"/>
      <c r="DV122" s="259" t="n"/>
      <c r="DW122" s="259" t="n"/>
      <c r="DX122" s="259" t="n"/>
      <c r="DY122" s="259" t="n"/>
      <c r="DZ122" s="259" t="n"/>
      <c r="EA122" s="259" t="n"/>
      <c r="EB122" s="259" t="n"/>
      <c r="EC122" s="259" t="n"/>
      <c r="ED122" s="259" t="n"/>
      <c r="EE122" s="259" t="n"/>
      <c r="EF122" s="259" t="n"/>
      <c r="EG122" s="259" t="n"/>
      <c r="EH122" s="259" t="n"/>
      <c r="EI122" s="259" t="n"/>
      <c r="EJ122" s="259" t="n"/>
      <c r="EK122" s="259" t="n"/>
      <c r="EL122" s="259" t="n"/>
      <c r="EM122" s="259" t="n"/>
      <c r="EN122" s="259" t="n"/>
      <c r="EO122" s="259" t="n"/>
      <c r="EP122" s="259" t="n"/>
      <c r="EQ122" s="259" t="n"/>
      <c r="ER122" s="259" t="n"/>
      <c r="ES122" s="259" t="n"/>
      <c r="ET122" s="259" t="n"/>
      <c r="EU122" s="259" t="n"/>
      <c r="EV122" s="259" t="n"/>
      <c r="EW122" s="259" t="n"/>
      <c r="EX122" s="259" t="n"/>
      <c r="EY122" s="259" t="n"/>
      <c r="EZ122" s="259" t="n"/>
      <c r="FA122" s="259" t="n"/>
      <c r="FB122" s="259" t="n"/>
      <c r="FC122" s="259" t="n"/>
      <c r="FD122" s="259" t="n"/>
      <c r="FE122" s="259" t="n"/>
      <c r="FF122" s="259" t="n"/>
      <c r="FG122" s="259" t="n"/>
      <c r="FH122" s="259" t="n"/>
      <c r="FI122" s="259" t="n"/>
      <c r="FJ122" s="259" t="n"/>
      <c r="FK122" s="259" t="n"/>
      <c r="FL122" s="259" t="n"/>
      <c r="FM122" s="259" t="n"/>
      <c r="FN122" s="259" t="n"/>
      <c r="FO122" s="259" t="n"/>
      <c r="FP122" s="259" t="n"/>
      <c r="FQ122" s="259" t="n"/>
      <c r="FR122" s="259" t="n"/>
      <c r="FS122" s="259" t="n"/>
      <c r="FT122" s="259" t="n"/>
      <c r="FU122" s="259" t="n"/>
      <c r="FV122" s="259" t="n"/>
      <c r="FW122" s="259" t="n"/>
      <c r="FX122" s="259" t="n"/>
      <c r="FY122" s="259" t="n"/>
      <c r="FZ122" s="259" t="n"/>
      <c r="GA122" s="259" t="n"/>
      <c r="GB122" s="259" t="n"/>
      <c r="GC122" s="259" t="n"/>
      <c r="GD122" s="259" t="n"/>
      <c r="GE122" s="259" t="n"/>
      <c r="GF122" s="259" t="n"/>
      <c r="GG122" s="259" t="n"/>
      <c r="GH122" s="259" t="n"/>
      <c r="GI122" s="259" t="n"/>
      <c r="GJ122" s="259" t="n"/>
      <c r="GK122" s="259" t="n"/>
      <c r="GL122" s="259" t="n"/>
      <c r="GM122" s="259" t="n"/>
      <c r="GN122" s="259" t="n"/>
      <c r="GO122" s="259" t="n"/>
      <c r="GP122" s="259" t="n"/>
      <c r="GQ122" s="259" t="n"/>
      <c r="GR122" s="259" t="n"/>
      <c r="GS122" s="259" t="n"/>
      <c r="GT122" s="259" t="n"/>
      <c r="GU122" s="259" t="n"/>
      <c r="GV122" s="259" t="n"/>
      <c r="GW122" s="259" t="n"/>
      <c r="GX122" s="259" t="n"/>
      <c r="GY122" s="259" t="n"/>
      <c r="GZ122" s="261">
        <f>SUM(F122:GY122)</f>
        <v/>
      </c>
      <c r="HA122" s="262">
        <f>E122-GZ122</f>
        <v/>
      </c>
    </row>
    <row r="123" ht="18" customHeight="1">
      <c r="A123" s="137" t="n">
        <v>123</v>
      </c>
      <c r="B123" s="256" t="n"/>
      <c r="C123" s="139" t="n"/>
      <c r="D123" s="240" t="n"/>
      <c r="E123" s="257" t="n"/>
      <c r="F123" s="274" t="n"/>
      <c r="G123" s="274" t="n"/>
      <c r="H123" s="274" t="n"/>
      <c r="I123" s="274" t="n"/>
      <c r="J123" s="274" t="n"/>
      <c r="K123" s="259" t="n"/>
      <c r="L123" s="259" t="n"/>
      <c r="M123" s="274" t="n"/>
      <c r="N123" s="274" t="n"/>
      <c r="O123" s="259" t="n"/>
      <c r="P123" s="259" t="n"/>
      <c r="Q123" s="259" t="n"/>
      <c r="R123" s="259" t="n"/>
      <c r="S123" s="259" t="n"/>
      <c r="T123" s="259" t="n"/>
      <c r="U123" s="259" t="n"/>
      <c r="V123" s="259" t="n"/>
      <c r="W123" s="259" t="n"/>
      <c r="X123" s="259" t="n"/>
      <c r="Y123" s="259" t="n"/>
      <c r="Z123" s="259" t="n"/>
      <c r="AA123" s="259" t="n"/>
      <c r="AB123" s="259" t="n"/>
      <c r="AC123" s="259" t="n"/>
      <c r="AD123" s="259" t="n"/>
      <c r="AE123" s="259" t="n"/>
      <c r="AF123" s="259" t="n"/>
      <c r="AG123" s="259" t="n"/>
      <c r="AH123" s="259" t="n"/>
      <c r="AI123" s="259" t="n"/>
      <c r="AJ123" s="259" t="n"/>
      <c r="AK123" s="259" t="n"/>
      <c r="AL123" s="259" t="n"/>
      <c r="AM123" s="259" t="n"/>
      <c r="AN123" s="259" t="n"/>
      <c r="AO123" s="259" t="n"/>
      <c r="AP123" s="259" t="n"/>
      <c r="AQ123" s="259" t="n"/>
      <c r="AR123" s="259" t="n"/>
      <c r="AS123" s="259" t="n"/>
      <c r="AT123" s="259" t="n"/>
      <c r="AU123" s="259" t="n"/>
      <c r="AV123" s="259" t="n"/>
      <c r="AW123" s="259" t="n"/>
      <c r="AX123" s="259" t="n"/>
      <c r="AY123" s="259" t="n"/>
      <c r="AZ123" s="259" t="n"/>
      <c r="BA123" s="259" t="n"/>
      <c r="BB123" s="259" t="n"/>
      <c r="BC123" s="259" t="n"/>
      <c r="BD123" s="259" t="n"/>
      <c r="BE123" s="259" t="n"/>
      <c r="BF123" s="259" t="n"/>
      <c r="BG123" s="259" t="n"/>
      <c r="BH123" s="259" t="n"/>
      <c r="BI123" s="259" t="n"/>
      <c r="BJ123" s="259" t="n"/>
      <c r="BK123" s="259" t="n"/>
      <c r="BL123" s="259" t="n"/>
      <c r="BM123" s="259" t="n"/>
      <c r="BN123" s="259" t="n"/>
      <c r="BO123" s="259" t="n"/>
      <c r="BP123" s="259" t="n"/>
      <c r="BQ123" s="259" t="n"/>
      <c r="BR123" s="259" t="n"/>
      <c r="BS123" s="259" t="n"/>
      <c r="BT123" s="259" t="n"/>
      <c r="BU123" s="259" t="n"/>
      <c r="BV123" s="259" t="n"/>
      <c r="BW123" s="259" t="n"/>
      <c r="BX123" s="259" t="n"/>
      <c r="BY123" s="259" t="n"/>
      <c r="BZ123" s="259" t="n"/>
      <c r="CA123" s="259" t="n"/>
      <c r="CB123" s="259" t="n"/>
      <c r="CC123" s="259" t="n"/>
      <c r="CD123" s="259" t="n"/>
      <c r="CE123" s="259" t="n"/>
      <c r="CF123" s="259" t="n"/>
      <c r="CG123" s="259" t="n"/>
      <c r="CH123" s="259" t="n"/>
      <c r="CI123" s="259" t="n"/>
      <c r="CJ123" s="259" t="n"/>
      <c r="CK123" s="259" t="n"/>
      <c r="CL123" s="259" t="n"/>
      <c r="CM123" s="259" t="n"/>
      <c r="CN123" s="259" t="n"/>
      <c r="CO123" s="259" t="n"/>
      <c r="CP123" s="259" t="n"/>
      <c r="CQ123" s="259" t="n"/>
      <c r="CR123" s="259" t="n"/>
      <c r="CS123" s="259" t="n"/>
      <c r="CT123" s="259" t="n"/>
      <c r="CU123" s="259" t="n"/>
      <c r="CV123" s="259" t="n"/>
      <c r="CW123" s="259" t="n"/>
      <c r="CX123" s="259" t="n"/>
      <c r="CY123" s="259" t="n"/>
      <c r="CZ123" s="259" t="n"/>
      <c r="DA123" s="259" t="n"/>
      <c r="DB123" s="259" t="n"/>
      <c r="DC123" s="259" t="n"/>
      <c r="DD123" s="259" t="n"/>
      <c r="DE123" s="259" t="n"/>
      <c r="DF123" s="259" t="n"/>
      <c r="DG123" s="259" t="n"/>
      <c r="DH123" s="259" t="n"/>
      <c r="DI123" s="259" t="n"/>
      <c r="DJ123" s="259" t="n"/>
      <c r="DK123" s="259" t="n"/>
      <c r="DL123" s="259" t="n"/>
      <c r="DM123" s="259" t="n"/>
      <c r="DN123" s="259" t="n"/>
      <c r="DO123" s="259" t="n"/>
      <c r="DP123" s="259" t="n"/>
      <c r="DQ123" s="259" t="n"/>
      <c r="DR123" s="259" t="n"/>
      <c r="DS123" s="259" t="n"/>
      <c r="DT123" s="259" t="n"/>
      <c r="DU123" s="259" t="n"/>
      <c r="DV123" s="259" t="n"/>
      <c r="DW123" s="259" t="n"/>
      <c r="DX123" s="259" t="n"/>
      <c r="DY123" s="259" t="n"/>
      <c r="DZ123" s="259" t="n"/>
      <c r="EA123" s="259" t="n"/>
      <c r="EB123" s="259" t="n"/>
      <c r="EC123" s="259" t="n"/>
      <c r="ED123" s="259" t="n"/>
      <c r="EE123" s="259" t="n"/>
      <c r="EF123" s="259" t="n"/>
      <c r="EG123" s="259" t="n"/>
      <c r="EH123" s="259" t="n"/>
      <c r="EI123" s="259" t="n"/>
      <c r="EJ123" s="259" t="n"/>
      <c r="EK123" s="259" t="n"/>
      <c r="EL123" s="259" t="n"/>
      <c r="EM123" s="259" t="n"/>
      <c r="EN123" s="259" t="n"/>
      <c r="EO123" s="259" t="n"/>
      <c r="EP123" s="259" t="n"/>
      <c r="EQ123" s="259" t="n"/>
      <c r="ER123" s="259" t="n"/>
      <c r="ES123" s="259" t="n"/>
      <c r="ET123" s="259" t="n"/>
      <c r="EU123" s="259" t="n"/>
      <c r="EV123" s="259" t="n"/>
      <c r="EW123" s="259" t="n"/>
      <c r="EX123" s="259" t="n"/>
      <c r="EY123" s="259" t="n"/>
      <c r="EZ123" s="259" t="n"/>
      <c r="FA123" s="259" t="n"/>
      <c r="FB123" s="259" t="n"/>
      <c r="FC123" s="259" t="n"/>
      <c r="FD123" s="259" t="n"/>
      <c r="FE123" s="259" t="n"/>
      <c r="FF123" s="259" t="n"/>
      <c r="FG123" s="259" t="n"/>
      <c r="FH123" s="259" t="n"/>
      <c r="FI123" s="259" t="n"/>
      <c r="FJ123" s="259" t="n"/>
      <c r="FK123" s="259" t="n"/>
      <c r="FL123" s="259" t="n"/>
      <c r="FM123" s="259" t="n"/>
      <c r="FN123" s="259" t="n"/>
      <c r="FO123" s="259" t="n"/>
      <c r="FP123" s="259" t="n"/>
      <c r="FQ123" s="259" t="n"/>
      <c r="FR123" s="259" t="n"/>
      <c r="FS123" s="259" t="n"/>
      <c r="FT123" s="259" t="n"/>
      <c r="FU123" s="259" t="n"/>
      <c r="FV123" s="259" t="n"/>
      <c r="FW123" s="259" t="n"/>
      <c r="FX123" s="259" t="n"/>
      <c r="FY123" s="259" t="n"/>
      <c r="FZ123" s="259" t="n"/>
      <c r="GA123" s="259" t="n"/>
      <c r="GB123" s="259" t="n"/>
      <c r="GC123" s="259" t="n"/>
      <c r="GD123" s="259" t="n"/>
      <c r="GE123" s="259" t="n"/>
      <c r="GF123" s="259" t="n"/>
      <c r="GG123" s="259" t="n"/>
      <c r="GH123" s="259" t="n"/>
      <c r="GI123" s="259" t="n"/>
      <c r="GJ123" s="259" t="n"/>
      <c r="GK123" s="259" t="n"/>
      <c r="GL123" s="259" t="n"/>
      <c r="GM123" s="259" t="n"/>
      <c r="GN123" s="259" t="n"/>
      <c r="GO123" s="259" t="n"/>
      <c r="GP123" s="259" t="n"/>
      <c r="GQ123" s="259" t="n"/>
      <c r="GR123" s="259" t="n"/>
      <c r="GS123" s="259" t="n"/>
      <c r="GT123" s="259" t="n"/>
      <c r="GU123" s="259" t="n"/>
      <c r="GV123" s="259" t="n"/>
      <c r="GW123" s="259" t="n"/>
      <c r="GX123" s="259" t="n"/>
      <c r="GY123" s="259" t="n"/>
      <c r="GZ123" s="261">
        <f>SUM(F123:GY123)</f>
        <v/>
      </c>
      <c r="HA123" s="262">
        <f>E123-GZ123</f>
        <v/>
      </c>
    </row>
    <row r="124" ht="18" customHeight="1">
      <c r="A124" s="137" t="n">
        <v>124</v>
      </c>
      <c r="B124" s="256" t="n"/>
      <c r="C124" s="139" t="n"/>
      <c r="D124" s="240" t="n"/>
      <c r="E124" s="257" t="n"/>
      <c r="F124" s="274" t="n"/>
      <c r="G124" s="274" t="n"/>
      <c r="H124" s="274" t="n"/>
      <c r="I124" s="274" t="n"/>
      <c r="J124" s="274" t="n"/>
      <c r="K124" s="259" t="n"/>
      <c r="L124" s="259" t="n"/>
      <c r="M124" s="274" t="n"/>
      <c r="N124" s="274" t="n"/>
      <c r="O124" s="259" t="n"/>
      <c r="P124" s="259" t="n"/>
      <c r="Q124" s="259" t="n"/>
      <c r="R124" s="259" t="n"/>
      <c r="S124" s="259" t="n"/>
      <c r="T124" s="259" t="n"/>
      <c r="U124" s="259" t="n"/>
      <c r="V124" s="259" t="n"/>
      <c r="W124" s="259" t="n"/>
      <c r="X124" s="259" t="n"/>
      <c r="Y124" s="259" t="n"/>
      <c r="Z124" s="259" t="n"/>
      <c r="AA124" s="259" t="n"/>
      <c r="AB124" s="259" t="n"/>
      <c r="AC124" s="259" t="n"/>
      <c r="AD124" s="259" t="n"/>
      <c r="AE124" s="259" t="n"/>
      <c r="AF124" s="259" t="n"/>
      <c r="AG124" s="259" t="n"/>
      <c r="AH124" s="259" t="n"/>
      <c r="AI124" s="259" t="n"/>
      <c r="AJ124" s="259" t="n"/>
      <c r="AK124" s="259" t="n"/>
      <c r="AL124" s="259" t="n"/>
      <c r="AM124" s="259" t="n"/>
      <c r="AN124" s="259" t="n"/>
      <c r="AO124" s="259" t="n"/>
      <c r="AP124" s="259" t="n"/>
      <c r="AQ124" s="259" t="n"/>
      <c r="AR124" s="259" t="n"/>
      <c r="AS124" s="259" t="n"/>
      <c r="AT124" s="259" t="n"/>
      <c r="AU124" s="259" t="n"/>
      <c r="AV124" s="259" t="n"/>
      <c r="AW124" s="259" t="n"/>
      <c r="AX124" s="259" t="n"/>
      <c r="AY124" s="259" t="n"/>
      <c r="AZ124" s="259" t="n"/>
      <c r="BA124" s="259" t="n"/>
      <c r="BB124" s="259" t="n"/>
      <c r="BC124" s="259" t="n"/>
      <c r="BD124" s="259" t="n"/>
      <c r="BE124" s="259" t="n"/>
      <c r="BF124" s="259" t="n"/>
      <c r="BG124" s="259" t="n"/>
      <c r="BH124" s="259" t="n"/>
      <c r="BI124" s="259" t="n"/>
      <c r="BJ124" s="259" t="n"/>
      <c r="BK124" s="259" t="n"/>
      <c r="BL124" s="259" t="n"/>
      <c r="BM124" s="259" t="n"/>
      <c r="BN124" s="259" t="n"/>
      <c r="BO124" s="259" t="n"/>
      <c r="BP124" s="259" t="n"/>
      <c r="BQ124" s="259" t="n"/>
      <c r="BR124" s="259" t="n"/>
      <c r="BS124" s="259" t="n"/>
      <c r="BT124" s="259" t="n"/>
      <c r="BU124" s="259" t="n"/>
      <c r="BV124" s="259" t="n"/>
      <c r="BW124" s="259" t="n"/>
      <c r="BX124" s="259" t="n"/>
      <c r="BY124" s="259" t="n"/>
      <c r="BZ124" s="259" t="n"/>
      <c r="CA124" s="259" t="n"/>
      <c r="CB124" s="259" t="n"/>
      <c r="CC124" s="259" t="n"/>
      <c r="CD124" s="259" t="n"/>
      <c r="CE124" s="259" t="n"/>
      <c r="CF124" s="259" t="n"/>
      <c r="CG124" s="259" t="n"/>
      <c r="CH124" s="259" t="n"/>
      <c r="CI124" s="259" t="n"/>
      <c r="CJ124" s="259" t="n"/>
      <c r="CK124" s="259" t="n"/>
      <c r="CL124" s="259" t="n"/>
      <c r="CM124" s="259" t="n"/>
      <c r="CN124" s="259" t="n"/>
      <c r="CO124" s="259" t="n"/>
      <c r="CP124" s="259" t="n"/>
      <c r="CQ124" s="259" t="n"/>
      <c r="CR124" s="259" t="n"/>
      <c r="CS124" s="259" t="n"/>
      <c r="CT124" s="259" t="n"/>
      <c r="CU124" s="259" t="n"/>
      <c r="CV124" s="259" t="n"/>
      <c r="CW124" s="259" t="n"/>
      <c r="CX124" s="259" t="n"/>
      <c r="CY124" s="259" t="n"/>
      <c r="CZ124" s="259" t="n"/>
      <c r="DA124" s="259" t="n"/>
      <c r="DB124" s="259" t="n"/>
      <c r="DC124" s="259" t="n"/>
      <c r="DD124" s="259" t="n"/>
      <c r="DE124" s="259" t="n"/>
      <c r="DF124" s="259" t="n"/>
      <c r="DG124" s="259" t="n"/>
      <c r="DH124" s="259" t="n"/>
      <c r="DI124" s="259" t="n"/>
      <c r="DJ124" s="259" t="n"/>
      <c r="DK124" s="259" t="n"/>
      <c r="DL124" s="259" t="n"/>
      <c r="DM124" s="259" t="n"/>
      <c r="DN124" s="259" t="n"/>
      <c r="DO124" s="259" t="n"/>
      <c r="DP124" s="259" t="n"/>
      <c r="DQ124" s="259" t="n"/>
      <c r="DR124" s="259" t="n"/>
      <c r="DS124" s="259" t="n"/>
      <c r="DT124" s="259" t="n"/>
      <c r="DU124" s="259" t="n"/>
      <c r="DV124" s="259" t="n"/>
      <c r="DW124" s="259" t="n"/>
      <c r="DX124" s="259" t="n"/>
      <c r="DY124" s="259" t="n"/>
      <c r="DZ124" s="259" t="n"/>
      <c r="EA124" s="259" t="n"/>
      <c r="EB124" s="259" t="n"/>
      <c r="EC124" s="259" t="n"/>
      <c r="ED124" s="259" t="n"/>
      <c r="EE124" s="259" t="n"/>
      <c r="EF124" s="259" t="n"/>
      <c r="EG124" s="259" t="n"/>
      <c r="EH124" s="259" t="n"/>
      <c r="EI124" s="259" t="n"/>
      <c r="EJ124" s="259" t="n"/>
      <c r="EK124" s="259" t="n"/>
      <c r="EL124" s="259" t="n"/>
      <c r="EM124" s="259" t="n"/>
      <c r="EN124" s="259" t="n"/>
      <c r="EO124" s="259" t="n"/>
      <c r="EP124" s="259" t="n"/>
      <c r="EQ124" s="259" t="n"/>
      <c r="ER124" s="259" t="n"/>
      <c r="ES124" s="259" t="n"/>
      <c r="ET124" s="259" t="n"/>
      <c r="EU124" s="259" t="n"/>
      <c r="EV124" s="259" t="n"/>
      <c r="EW124" s="259" t="n"/>
      <c r="EX124" s="259" t="n"/>
      <c r="EY124" s="259" t="n"/>
      <c r="EZ124" s="259" t="n"/>
      <c r="FA124" s="259" t="n"/>
      <c r="FB124" s="259" t="n"/>
      <c r="FC124" s="259" t="n"/>
      <c r="FD124" s="259" t="n"/>
      <c r="FE124" s="259" t="n"/>
      <c r="FF124" s="259" t="n"/>
      <c r="FG124" s="259" t="n"/>
      <c r="FH124" s="259" t="n"/>
      <c r="FI124" s="259" t="n"/>
      <c r="FJ124" s="259" t="n"/>
      <c r="FK124" s="259" t="n"/>
      <c r="FL124" s="259" t="n"/>
      <c r="FM124" s="259" t="n"/>
      <c r="FN124" s="259" t="n"/>
      <c r="FO124" s="259" t="n"/>
      <c r="FP124" s="259" t="n"/>
      <c r="FQ124" s="259" t="n"/>
      <c r="FR124" s="259" t="n"/>
      <c r="FS124" s="259" t="n"/>
      <c r="FT124" s="259" t="n"/>
      <c r="FU124" s="259" t="n"/>
      <c r="FV124" s="259" t="n"/>
      <c r="FW124" s="259" t="n"/>
      <c r="FX124" s="259" t="n"/>
      <c r="FY124" s="259" t="n"/>
      <c r="FZ124" s="259" t="n"/>
      <c r="GA124" s="259" t="n"/>
      <c r="GB124" s="259" t="n"/>
      <c r="GC124" s="259" t="n"/>
      <c r="GD124" s="259" t="n"/>
      <c r="GE124" s="259" t="n"/>
      <c r="GF124" s="259" t="n"/>
      <c r="GG124" s="259" t="n"/>
      <c r="GH124" s="259" t="n"/>
      <c r="GI124" s="259" t="n"/>
      <c r="GJ124" s="259" t="n"/>
      <c r="GK124" s="259" t="n"/>
      <c r="GL124" s="259" t="n"/>
      <c r="GM124" s="259" t="n"/>
      <c r="GN124" s="259" t="n"/>
      <c r="GO124" s="259" t="n"/>
      <c r="GP124" s="259" t="n"/>
      <c r="GQ124" s="259" t="n"/>
      <c r="GR124" s="259" t="n"/>
      <c r="GS124" s="259" t="n"/>
      <c r="GT124" s="259" t="n"/>
      <c r="GU124" s="259" t="n"/>
      <c r="GV124" s="259" t="n"/>
      <c r="GW124" s="259" t="n"/>
      <c r="GX124" s="259" t="n"/>
      <c r="GY124" s="259" t="n"/>
      <c r="GZ124" s="261">
        <f>SUM(F124:GY124)</f>
        <v/>
      </c>
      <c r="HA124" s="262">
        <f>E124-GZ124</f>
        <v/>
      </c>
    </row>
    <row r="125" ht="18" customHeight="1">
      <c r="A125" s="137" t="n">
        <v>125</v>
      </c>
      <c r="B125" s="256" t="n"/>
      <c r="C125" s="139" t="n"/>
      <c r="D125" s="240" t="n"/>
      <c r="E125" s="257" t="n"/>
      <c r="F125" s="274" t="n"/>
      <c r="G125" s="274" t="n"/>
      <c r="H125" s="274" t="n"/>
      <c r="I125" s="274" t="n"/>
      <c r="J125" s="274" t="n"/>
      <c r="K125" s="259" t="n"/>
      <c r="L125" s="259" t="n"/>
      <c r="M125" s="274" t="n"/>
      <c r="N125" s="274" t="n"/>
      <c r="O125" s="259" t="n"/>
      <c r="P125" s="259" t="n"/>
      <c r="Q125" s="259" t="n"/>
      <c r="R125" s="259" t="n"/>
      <c r="S125" s="259" t="n"/>
      <c r="T125" s="259" t="n"/>
      <c r="U125" s="259" t="n"/>
      <c r="V125" s="259" t="n"/>
      <c r="W125" s="259" t="n"/>
      <c r="X125" s="259" t="n"/>
      <c r="Y125" s="259" t="n"/>
      <c r="Z125" s="259" t="n"/>
      <c r="AA125" s="259" t="n"/>
      <c r="AB125" s="259" t="n"/>
      <c r="AC125" s="259" t="n"/>
      <c r="AD125" s="259" t="n"/>
      <c r="AE125" s="259" t="n"/>
      <c r="AF125" s="259" t="n"/>
      <c r="AG125" s="259" t="n"/>
      <c r="AH125" s="259" t="n"/>
      <c r="AI125" s="259" t="n"/>
      <c r="AJ125" s="259" t="n"/>
      <c r="AK125" s="259" t="n"/>
      <c r="AL125" s="259" t="n"/>
      <c r="AM125" s="259" t="n"/>
      <c r="AN125" s="259" t="n"/>
      <c r="AO125" s="259" t="n"/>
      <c r="AP125" s="259" t="n"/>
      <c r="AQ125" s="259" t="n"/>
      <c r="AR125" s="259" t="n"/>
      <c r="AS125" s="259" t="n"/>
      <c r="AT125" s="259" t="n"/>
      <c r="AU125" s="259" t="n"/>
      <c r="AV125" s="259" t="n"/>
      <c r="AW125" s="259" t="n"/>
      <c r="AX125" s="259" t="n"/>
      <c r="AY125" s="259" t="n"/>
      <c r="AZ125" s="259" t="n"/>
      <c r="BA125" s="259" t="n"/>
      <c r="BB125" s="259" t="n"/>
      <c r="BC125" s="259" t="n"/>
      <c r="BD125" s="259" t="n"/>
      <c r="BE125" s="259" t="n"/>
      <c r="BF125" s="259" t="n"/>
      <c r="BG125" s="259" t="n"/>
      <c r="BH125" s="259" t="n"/>
      <c r="BI125" s="259" t="n"/>
      <c r="BJ125" s="259" t="n"/>
      <c r="BK125" s="259" t="n"/>
      <c r="BL125" s="259" t="n"/>
      <c r="BM125" s="259" t="n"/>
      <c r="BN125" s="259" t="n"/>
      <c r="BO125" s="259" t="n"/>
      <c r="BP125" s="259" t="n"/>
      <c r="BQ125" s="259" t="n"/>
      <c r="BR125" s="259" t="n"/>
      <c r="BS125" s="259" t="n"/>
      <c r="BT125" s="259" t="n"/>
      <c r="BU125" s="259" t="n"/>
      <c r="BV125" s="259" t="n"/>
      <c r="BW125" s="259" t="n"/>
      <c r="BX125" s="259" t="n"/>
      <c r="BY125" s="259" t="n"/>
      <c r="BZ125" s="259" t="n"/>
      <c r="CA125" s="259" t="n"/>
      <c r="CB125" s="259" t="n"/>
      <c r="CC125" s="259" t="n"/>
      <c r="CD125" s="259" t="n"/>
      <c r="CE125" s="259" t="n"/>
      <c r="CF125" s="259" t="n"/>
      <c r="CG125" s="259" t="n"/>
      <c r="CH125" s="259" t="n"/>
      <c r="CI125" s="259" t="n"/>
      <c r="CJ125" s="259" t="n"/>
      <c r="CK125" s="259" t="n"/>
      <c r="CL125" s="259" t="n"/>
      <c r="CM125" s="259" t="n"/>
      <c r="CN125" s="259" t="n"/>
      <c r="CO125" s="259" t="n"/>
      <c r="CP125" s="259" t="n"/>
      <c r="CQ125" s="259" t="n"/>
      <c r="CR125" s="259" t="n"/>
      <c r="CS125" s="259" t="n"/>
      <c r="CT125" s="259" t="n"/>
      <c r="CU125" s="259" t="n"/>
      <c r="CV125" s="259" t="n"/>
      <c r="CW125" s="259" t="n"/>
      <c r="CX125" s="259" t="n"/>
      <c r="CY125" s="259" t="n"/>
      <c r="CZ125" s="259" t="n"/>
      <c r="DA125" s="259" t="n"/>
      <c r="DB125" s="259" t="n"/>
      <c r="DC125" s="259" t="n"/>
      <c r="DD125" s="259" t="n"/>
      <c r="DE125" s="259" t="n"/>
      <c r="DF125" s="259" t="n"/>
      <c r="DG125" s="259" t="n"/>
      <c r="DH125" s="259" t="n"/>
      <c r="DI125" s="259" t="n"/>
      <c r="DJ125" s="259" t="n"/>
      <c r="DK125" s="259" t="n"/>
      <c r="DL125" s="259" t="n"/>
      <c r="DM125" s="259" t="n"/>
      <c r="DN125" s="259" t="n"/>
      <c r="DO125" s="259" t="n"/>
      <c r="DP125" s="259" t="n"/>
      <c r="DQ125" s="259" t="n"/>
      <c r="DR125" s="259" t="n"/>
      <c r="DS125" s="259" t="n"/>
      <c r="DT125" s="259" t="n"/>
      <c r="DU125" s="259" t="n"/>
      <c r="DV125" s="259" t="n"/>
      <c r="DW125" s="259" t="n"/>
      <c r="DX125" s="259" t="n"/>
      <c r="DY125" s="259" t="n"/>
      <c r="DZ125" s="259" t="n"/>
      <c r="EA125" s="259" t="n"/>
      <c r="EB125" s="259" t="n"/>
      <c r="EC125" s="259" t="n"/>
      <c r="ED125" s="259" t="n"/>
      <c r="EE125" s="259" t="n"/>
      <c r="EF125" s="259" t="n"/>
      <c r="EG125" s="259" t="n"/>
      <c r="EH125" s="259" t="n"/>
      <c r="EI125" s="259" t="n"/>
      <c r="EJ125" s="259" t="n"/>
      <c r="EK125" s="259" t="n"/>
      <c r="EL125" s="259" t="n"/>
      <c r="EM125" s="259" t="n"/>
      <c r="EN125" s="259" t="n"/>
      <c r="EO125" s="259" t="n"/>
      <c r="EP125" s="259" t="n"/>
      <c r="EQ125" s="259" t="n"/>
      <c r="ER125" s="259" t="n"/>
      <c r="ES125" s="259" t="n"/>
      <c r="ET125" s="259" t="n"/>
      <c r="EU125" s="259" t="n"/>
      <c r="EV125" s="259" t="n"/>
      <c r="EW125" s="259" t="n"/>
      <c r="EX125" s="259" t="n"/>
      <c r="EY125" s="259" t="n"/>
      <c r="EZ125" s="259" t="n"/>
      <c r="FA125" s="259" t="n"/>
      <c r="FB125" s="259" t="n"/>
      <c r="FC125" s="259" t="n"/>
      <c r="FD125" s="259" t="n"/>
      <c r="FE125" s="259" t="n"/>
      <c r="FF125" s="259" t="n"/>
      <c r="FG125" s="259" t="n"/>
      <c r="FH125" s="259" t="n"/>
      <c r="FI125" s="259" t="n"/>
      <c r="FJ125" s="259" t="n"/>
      <c r="FK125" s="259" t="n"/>
      <c r="FL125" s="259" t="n"/>
      <c r="FM125" s="259" t="n"/>
      <c r="FN125" s="259" t="n"/>
      <c r="FO125" s="259" t="n"/>
      <c r="FP125" s="259" t="n"/>
      <c r="FQ125" s="259" t="n"/>
      <c r="FR125" s="259" t="n"/>
      <c r="FS125" s="259" t="n"/>
      <c r="FT125" s="259" t="n"/>
      <c r="FU125" s="259" t="n"/>
      <c r="FV125" s="259" t="n"/>
      <c r="FW125" s="259" t="n"/>
      <c r="FX125" s="259" t="n"/>
      <c r="FY125" s="259" t="n"/>
      <c r="FZ125" s="259" t="n"/>
      <c r="GA125" s="259" t="n"/>
      <c r="GB125" s="259" t="n"/>
      <c r="GC125" s="259" t="n"/>
      <c r="GD125" s="259" t="n"/>
      <c r="GE125" s="259" t="n"/>
      <c r="GF125" s="259" t="n"/>
      <c r="GG125" s="259" t="n"/>
      <c r="GH125" s="259" t="n"/>
      <c r="GI125" s="259" t="n"/>
      <c r="GJ125" s="259" t="n"/>
      <c r="GK125" s="259" t="n"/>
      <c r="GL125" s="259" t="n"/>
      <c r="GM125" s="259" t="n"/>
      <c r="GN125" s="259" t="n"/>
      <c r="GO125" s="259" t="n"/>
      <c r="GP125" s="259" t="n"/>
      <c r="GQ125" s="259" t="n"/>
      <c r="GR125" s="259" t="n"/>
      <c r="GS125" s="259" t="n"/>
      <c r="GT125" s="259" t="n"/>
      <c r="GU125" s="259" t="n"/>
      <c r="GV125" s="259" t="n"/>
      <c r="GW125" s="259" t="n"/>
      <c r="GX125" s="259" t="n"/>
      <c r="GY125" s="259" t="n"/>
      <c r="GZ125" s="261">
        <f>SUM(F125:GY125)</f>
        <v/>
      </c>
      <c r="HA125" s="262">
        <f>E125-GZ125</f>
        <v/>
      </c>
    </row>
    <row r="126" ht="18" customHeight="1">
      <c r="A126" s="137" t="n">
        <v>126</v>
      </c>
      <c r="B126" s="256" t="n"/>
      <c r="C126" s="139" t="n"/>
      <c r="D126" s="240" t="n"/>
      <c r="E126" s="257" t="n"/>
      <c r="F126" s="274" t="n"/>
      <c r="G126" s="274" t="n"/>
      <c r="H126" s="274" t="n"/>
      <c r="I126" s="274" t="n"/>
      <c r="J126" s="274" t="n"/>
      <c r="K126" s="259" t="n"/>
      <c r="L126" s="259" t="n"/>
      <c r="M126" s="274" t="n"/>
      <c r="N126" s="274" t="n"/>
      <c r="O126" s="259" t="n"/>
      <c r="P126" s="259" t="n"/>
      <c r="Q126" s="259" t="n"/>
      <c r="R126" s="259" t="n"/>
      <c r="S126" s="259" t="n"/>
      <c r="T126" s="259" t="n"/>
      <c r="U126" s="259" t="n"/>
      <c r="V126" s="259" t="n"/>
      <c r="W126" s="259" t="n"/>
      <c r="X126" s="259" t="n"/>
      <c r="Y126" s="259" t="n"/>
      <c r="Z126" s="259" t="n"/>
      <c r="AA126" s="259" t="n"/>
      <c r="AB126" s="259" t="n"/>
      <c r="AC126" s="259" t="n"/>
      <c r="AD126" s="259" t="n"/>
      <c r="AE126" s="259" t="n"/>
      <c r="AF126" s="259" t="n"/>
      <c r="AG126" s="259" t="n"/>
      <c r="AH126" s="259" t="n"/>
      <c r="AI126" s="259" t="n"/>
      <c r="AJ126" s="259" t="n"/>
      <c r="AK126" s="259" t="n"/>
      <c r="AL126" s="259" t="n"/>
      <c r="AM126" s="259" t="n"/>
      <c r="AN126" s="259" t="n"/>
      <c r="AO126" s="259" t="n"/>
      <c r="AP126" s="259" t="n"/>
      <c r="AQ126" s="259" t="n"/>
      <c r="AR126" s="259" t="n"/>
      <c r="AS126" s="259" t="n"/>
      <c r="AT126" s="259" t="n"/>
      <c r="AU126" s="259" t="n"/>
      <c r="AV126" s="259" t="n"/>
      <c r="AW126" s="259" t="n"/>
      <c r="AX126" s="259" t="n"/>
      <c r="AY126" s="259" t="n"/>
      <c r="AZ126" s="259" t="n"/>
      <c r="BA126" s="259" t="n"/>
      <c r="BB126" s="259" t="n"/>
      <c r="BC126" s="259" t="n"/>
      <c r="BD126" s="259" t="n"/>
      <c r="BE126" s="259" t="n"/>
      <c r="BF126" s="259" t="n"/>
      <c r="BG126" s="259" t="n"/>
      <c r="BH126" s="259" t="n"/>
      <c r="BI126" s="259" t="n"/>
      <c r="BJ126" s="259" t="n"/>
      <c r="BK126" s="259" t="n"/>
      <c r="BL126" s="259" t="n"/>
      <c r="BM126" s="259" t="n"/>
      <c r="BN126" s="259" t="n"/>
      <c r="BO126" s="259" t="n"/>
      <c r="BP126" s="259" t="n"/>
      <c r="BQ126" s="259" t="n"/>
      <c r="BR126" s="259" t="n"/>
      <c r="BS126" s="259" t="n"/>
      <c r="BT126" s="259" t="n"/>
      <c r="BU126" s="259" t="n"/>
      <c r="BV126" s="259" t="n"/>
      <c r="BW126" s="259" t="n"/>
      <c r="BX126" s="259" t="n"/>
      <c r="BY126" s="259" t="n"/>
      <c r="BZ126" s="259" t="n"/>
      <c r="CA126" s="259" t="n"/>
      <c r="CB126" s="259" t="n"/>
      <c r="CC126" s="259" t="n"/>
      <c r="CD126" s="259" t="n"/>
      <c r="CE126" s="259" t="n"/>
      <c r="CF126" s="259" t="n"/>
      <c r="CG126" s="259" t="n"/>
      <c r="CH126" s="259" t="n"/>
      <c r="CI126" s="259" t="n"/>
      <c r="CJ126" s="259" t="n"/>
      <c r="CK126" s="259" t="n"/>
      <c r="CL126" s="259" t="n"/>
      <c r="CM126" s="259" t="n"/>
      <c r="CN126" s="259" t="n"/>
      <c r="CO126" s="259" t="n"/>
      <c r="CP126" s="259" t="n"/>
      <c r="CQ126" s="259" t="n"/>
      <c r="CR126" s="259" t="n"/>
      <c r="CS126" s="259" t="n"/>
      <c r="CT126" s="259" t="n"/>
      <c r="CU126" s="259" t="n"/>
      <c r="CV126" s="259" t="n"/>
      <c r="CW126" s="259" t="n"/>
      <c r="CX126" s="259" t="n"/>
      <c r="CY126" s="259" t="n"/>
      <c r="CZ126" s="259" t="n"/>
      <c r="DA126" s="259" t="n"/>
      <c r="DB126" s="259" t="n"/>
      <c r="DC126" s="259" t="n"/>
      <c r="DD126" s="259" t="n"/>
      <c r="DE126" s="259" t="n"/>
      <c r="DF126" s="259" t="n"/>
      <c r="DG126" s="259" t="n"/>
      <c r="DH126" s="259" t="n"/>
      <c r="DI126" s="259" t="n"/>
      <c r="DJ126" s="259" t="n"/>
      <c r="DK126" s="259" t="n"/>
      <c r="DL126" s="259" t="n"/>
      <c r="DM126" s="259" t="n"/>
      <c r="DN126" s="259" t="n"/>
      <c r="DO126" s="259" t="n"/>
      <c r="DP126" s="259" t="n"/>
      <c r="DQ126" s="259" t="n"/>
      <c r="DR126" s="259" t="n"/>
      <c r="DS126" s="259" t="n"/>
      <c r="DT126" s="259" t="n"/>
      <c r="DU126" s="259" t="n"/>
      <c r="DV126" s="259" t="n"/>
      <c r="DW126" s="259" t="n"/>
      <c r="DX126" s="259" t="n"/>
      <c r="DY126" s="259" t="n"/>
      <c r="DZ126" s="259" t="n"/>
      <c r="EA126" s="259" t="n"/>
      <c r="EB126" s="259" t="n"/>
      <c r="EC126" s="259" t="n"/>
      <c r="ED126" s="259" t="n"/>
      <c r="EE126" s="259" t="n"/>
      <c r="EF126" s="259" t="n"/>
      <c r="EG126" s="259" t="n"/>
      <c r="EH126" s="259" t="n"/>
      <c r="EI126" s="259" t="n"/>
      <c r="EJ126" s="259" t="n"/>
      <c r="EK126" s="259" t="n"/>
      <c r="EL126" s="259" t="n"/>
      <c r="EM126" s="259" t="n"/>
      <c r="EN126" s="259" t="n"/>
      <c r="EO126" s="259" t="n"/>
      <c r="EP126" s="259" t="n"/>
      <c r="EQ126" s="259" t="n"/>
      <c r="ER126" s="259" t="n"/>
      <c r="ES126" s="259" t="n"/>
      <c r="ET126" s="259" t="n"/>
      <c r="EU126" s="259" t="n"/>
      <c r="EV126" s="259" t="n"/>
      <c r="EW126" s="259" t="n"/>
      <c r="EX126" s="259" t="n"/>
      <c r="EY126" s="259" t="n"/>
      <c r="EZ126" s="259" t="n"/>
      <c r="FA126" s="259" t="n"/>
      <c r="FB126" s="259" t="n"/>
      <c r="FC126" s="259" t="n"/>
      <c r="FD126" s="259" t="n"/>
      <c r="FE126" s="259" t="n"/>
      <c r="FF126" s="259" t="n"/>
      <c r="FG126" s="259" t="n"/>
      <c r="FH126" s="259" t="n"/>
      <c r="FI126" s="259" t="n"/>
      <c r="FJ126" s="259" t="n"/>
      <c r="FK126" s="259" t="n"/>
      <c r="FL126" s="259" t="n"/>
      <c r="FM126" s="259" t="n"/>
      <c r="FN126" s="259" t="n"/>
      <c r="FO126" s="259" t="n"/>
      <c r="FP126" s="259" t="n"/>
      <c r="FQ126" s="259" t="n"/>
      <c r="FR126" s="259" t="n"/>
      <c r="FS126" s="259" t="n"/>
      <c r="FT126" s="259" t="n"/>
      <c r="FU126" s="259" t="n"/>
      <c r="FV126" s="259" t="n"/>
      <c r="FW126" s="259" t="n"/>
      <c r="FX126" s="259" t="n"/>
      <c r="FY126" s="259" t="n"/>
      <c r="FZ126" s="259" t="n"/>
      <c r="GA126" s="259" t="n"/>
      <c r="GB126" s="259" t="n"/>
      <c r="GC126" s="259" t="n"/>
      <c r="GD126" s="259" t="n"/>
      <c r="GE126" s="259" t="n"/>
      <c r="GF126" s="259" t="n"/>
      <c r="GG126" s="259" t="n"/>
      <c r="GH126" s="259" t="n"/>
      <c r="GI126" s="259" t="n"/>
      <c r="GJ126" s="259" t="n"/>
      <c r="GK126" s="259" t="n"/>
      <c r="GL126" s="259" t="n"/>
      <c r="GM126" s="259" t="n"/>
      <c r="GN126" s="259" t="n"/>
      <c r="GO126" s="259" t="n"/>
      <c r="GP126" s="259" t="n"/>
      <c r="GQ126" s="259" t="n"/>
      <c r="GR126" s="259" t="n"/>
      <c r="GS126" s="259" t="n"/>
      <c r="GT126" s="259" t="n"/>
      <c r="GU126" s="259" t="n"/>
      <c r="GV126" s="259" t="n"/>
      <c r="GW126" s="259" t="n"/>
      <c r="GX126" s="259" t="n"/>
      <c r="GY126" s="259" t="n"/>
      <c r="GZ126" s="261">
        <f>SUM(F126:GY126)</f>
        <v/>
      </c>
      <c r="HA126" s="262">
        <f>E126-GZ126</f>
        <v/>
      </c>
    </row>
    <row r="127" ht="18" customHeight="1">
      <c r="A127" s="137" t="n">
        <v>127</v>
      </c>
      <c r="B127" s="256" t="n"/>
      <c r="C127" s="139" t="n"/>
      <c r="D127" s="240" t="n"/>
      <c r="E127" s="257" t="n"/>
      <c r="F127" s="274" t="n"/>
      <c r="G127" s="274" t="n"/>
      <c r="H127" s="274" t="n"/>
      <c r="I127" s="274" t="n"/>
      <c r="J127" s="274" t="n"/>
      <c r="K127" s="259" t="n"/>
      <c r="L127" s="259" t="n"/>
      <c r="M127" s="274" t="n"/>
      <c r="N127" s="274" t="n"/>
      <c r="O127" s="259" t="n"/>
      <c r="P127" s="259" t="n"/>
      <c r="Q127" s="259" t="n"/>
      <c r="R127" s="259" t="n"/>
      <c r="S127" s="259" t="n"/>
      <c r="T127" s="259" t="n"/>
      <c r="U127" s="259" t="n"/>
      <c r="V127" s="259" t="n"/>
      <c r="W127" s="259" t="n"/>
      <c r="X127" s="259" t="n"/>
      <c r="Y127" s="259" t="n"/>
      <c r="Z127" s="259" t="n"/>
      <c r="AA127" s="259" t="n"/>
      <c r="AB127" s="259" t="n"/>
      <c r="AC127" s="259" t="n"/>
      <c r="AD127" s="259" t="n"/>
      <c r="AE127" s="259" t="n"/>
      <c r="AF127" s="259" t="n"/>
      <c r="AG127" s="259" t="n"/>
      <c r="AH127" s="259" t="n"/>
      <c r="AI127" s="259" t="n"/>
      <c r="AJ127" s="259" t="n"/>
      <c r="AK127" s="259" t="n"/>
      <c r="AL127" s="259" t="n"/>
      <c r="AM127" s="259" t="n"/>
      <c r="AN127" s="259" t="n"/>
      <c r="AO127" s="259" t="n"/>
      <c r="AP127" s="259" t="n"/>
      <c r="AQ127" s="259" t="n"/>
      <c r="AR127" s="259" t="n"/>
      <c r="AS127" s="259" t="n"/>
      <c r="AT127" s="259" t="n"/>
      <c r="AU127" s="259" t="n"/>
      <c r="AV127" s="259" t="n"/>
      <c r="AW127" s="259" t="n"/>
      <c r="AX127" s="259" t="n"/>
      <c r="AY127" s="259" t="n"/>
      <c r="AZ127" s="259" t="n"/>
      <c r="BA127" s="259" t="n"/>
      <c r="BB127" s="259" t="n"/>
      <c r="BC127" s="259" t="n"/>
      <c r="BD127" s="259" t="n"/>
      <c r="BE127" s="259" t="n"/>
      <c r="BF127" s="259" t="n"/>
      <c r="BG127" s="259" t="n"/>
      <c r="BH127" s="259" t="n"/>
      <c r="BI127" s="259" t="n"/>
      <c r="BJ127" s="259" t="n"/>
      <c r="BK127" s="259" t="n"/>
      <c r="BL127" s="259" t="n"/>
      <c r="BM127" s="259" t="n"/>
      <c r="BN127" s="259" t="n"/>
      <c r="BO127" s="259" t="n"/>
      <c r="BP127" s="259" t="n"/>
      <c r="BQ127" s="259" t="n"/>
      <c r="BR127" s="259" t="n"/>
      <c r="BS127" s="259" t="n"/>
      <c r="BT127" s="259" t="n"/>
      <c r="BU127" s="259" t="n"/>
      <c r="BV127" s="259" t="n"/>
      <c r="BW127" s="259" t="n"/>
      <c r="BX127" s="259" t="n"/>
      <c r="BY127" s="259" t="n"/>
      <c r="BZ127" s="259" t="n"/>
      <c r="CA127" s="259" t="n"/>
      <c r="CB127" s="259" t="n"/>
      <c r="CC127" s="259" t="n"/>
      <c r="CD127" s="259" t="n"/>
      <c r="CE127" s="259" t="n"/>
      <c r="CF127" s="259" t="n"/>
      <c r="CG127" s="259" t="n"/>
      <c r="CH127" s="259" t="n"/>
      <c r="CI127" s="259" t="n"/>
      <c r="CJ127" s="259" t="n"/>
      <c r="CK127" s="259" t="n"/>
      <c r="CL127" s="259" t="n"/>
      <c r="CM127" s="259" t="n"/>
      <c r="CN127" s="259" t="n"/>
      <c r="CO127" s="259" t="n"/>
      <c r="CP127" s="259" t="n"/>
      <c r="CQ127" s="259" t="n"/>
      <c r="CR127" s="259" t="n"/>
      <c r="CS127" s="259" t="n"/>
      <c r="CT127" s="259" t="n"/>
      <c r="CU127" s="259" t="n"/>
      <c r="CV127" s="259" t="n"/>
      <c r="CW127" s="259" t="n"/>
      <c r="CX127" s="259" t="n"/>
      <c r="CY127" s="259" t="n"/>
      <c r="CZ127" s="259" t="n"/>
      <c r="DA127" s="259" t="n"/>
      <c r="DB127" s="259" t="n"/>
      <c r="DC127" s="259" t="n"/>
      <c r="DD127" s="259" t="n"/>
      <c r="DE127" s="259" t="n"/>
      <c r="DF127" s="259" t="n"/>
      <c r="DG127" s="259" t="n"/>
      <c r="DH127" s="259" t="n"/>
      <c r="DI127" s="259" t="n"/>
      <c r="DJ127" s="259" t="n"/>
      <c r="DK127" s="259" t="n"/>
      <c r="DL127" s="259" t="n"/>
      <c r="DM127" s="259" t="n"/>
      <c r="DN127" s="259" t="n"/>
      <c r="DO127" s="259" t="n"/>
      <c r="DP127" s="259" t="n"/>
      <c r="DQ127" s="259" t="n"/>
      <c r="DR127" s="259" t="n"/>
      <c r="DS127" s="259" t="n"/>
      <c r="DT127" s="259" t="n"/>
      <c r="DU127" s="259" t="n"/>
      <c r="DV127" s="259" t="n"/>
      <c r="DW127" s="259" t="n"/>
      <c r="DX127" s="259" t="n"/>
      <c r="DY127" s="259" t="n"/>
      <c r="DZ127" s="259" t="n"/>
      <c r="EA127" s="259" t="n"/>
      <c r="EB127" s="259" t="n"/>
      <c r="EC127" s="259" t="n"/>
      <c r="ED127" s="259" t="n"/>
      <c r="EE127" s="259" t="n"/>
      <c r="EF127" s="259" t="n"/>
      <c r="EG127" s="259" t="n"/>
      <c r="EH127" s="259" t="n"/>
      <c r="EI127" s="259" t="n"/>
      <c r="EJ127" s="259" t="n"/>
      <c r="EK127" s="259" t="n"/>
      <c r="EL127" s="259" t="n"/>
      <c r="EM127" s="259" t="n"/>
      <c r="EN127" s="259" t="n"/>
      <c r="EO127" s="259" t="n"/>
      <c r="EP127" s="259" t="n"/>
      <c r="EQ127" s="259" t="n"/>
      <c r="ER127" s="259" t="n"/>
      <c r="ES127" s="259" t="n"/>
      <c r="ET127" s="259" t="n"/>
      <c r="EU127" s="259" t="n"/>
      <c r="EV127" s="259" t="n"/>
      <c r="EW127" s="259" t="n"/>
      <c r="EX127" s="259" t="n"/>
      <c r="EY127" s="259" t="n"/>
      <c r="EZ127" s="259" t="n"/>
      <c r="FA127" s="259" t="n"/>
      <c r="FB127" s="259" t="n"/>
      <c r="FC127" s="259" t="n"/>
      <c r="FD127" s="259" t="n"/>
      <c r="FE127" s="259" t="n"/>
      <c r="FF127" s="259" t="n"/>
      <c r="FG127" s="259" t="n"/>
      <c r="FH127" s="259" t="n"/>
      <c r="FI127" s="259" t="n"/>
      <c r="FJ127" s="259" t="n"/>
      <c r="FK127" s="259" t="n"/>
      <c r="FL127" s="259" t="n"/>
      <c r="FM127" s="259" t="n"/>
      <c r="FN127" s="259" t="n"/>
      <c r="FO127" s="259" t="n"/>
      <c r="FP127" s="259" t="n"/>
      <c r="FQ127" s="259" t="n"/>
      <c r="FR127" s="259" t="n"/>
      <c r="FS127" s="259" t="n"/>
      <c r="FT127" s="259" t="n"/>
      <c r="FU127" s="259" t="n"/>
      <c r="FV127" s="259" t="n"/>
      <c r="FW127" s="259" t="n"/>
      <c r="FX127" s="259" t="n"/>
      <c r="FY127" s="259" t="n"/>
      <c r="FZ127" s="259" t="n"/>
      <c r="GA127" s="259" t="n"/>
      <c r="GB127" s="259" t="n"/>
      <c r="GC127" s="259" t="n"/>
      <c r="GD127" s="259" t="n"/>
      <c r="GE127" s="259" t="n"/>
      <c r="GF127" s="259" t="n"/>
      <c r="GG127" s="259" t="n"/>
      <c r="GH127" s="259" t="n"/>
      <c r="GI127" s="259" t="n"/>
      <c r="GJ127" s="259" t="n"/>
      <c r="GK127" s="259" t="n"/>
      <c r="GL127" s="259" t="n"/>
      <c r="GM127" s="259" t="n"/>
      <c r="GN127" s="259" t="n"/>
      <c r="GO127" s="259" t="n"/>
      <c r="GP127" s="259" t="n"/>
      <c r="GQ127" s="259" t="n"/>
      <c r="GR127" s="259" t="n"/>
      <c r="GS127" s="259" t="n"/>
      <c r="GT127" s="259" t="n"/>
      <c r="GU127" s="259" t="n"/>
      <c r="GV127" s="259" t="n"/>
      <c r="GW127" s="259" t="n"/>
      <c r="GX127" s="259" t="n"/>
      <c r="GY127" s="259" t="n"/>
      <c r="GZ127" s="261">
        <f>SUM(F127:GY127)</f>
        <v/>
      </c>
      <c r="HA127" s="262">
        <f>E127-GZ127</f>
        <v/>
      </c>
    </row>
    <row r="128" ht="18" customHeight="1">
      <c r="A128" s="137" t="n">
        <v>128</v>
      </c>
      <c r="B128" s="256" t="n"/>
      <c r="C128" s="139" t="n"/>
      <c r="D128" s="240" t="n"/>
      <c r="E128" s="257" t="n"/>
      <c r="F128" s="274" t="n"/>
      <c r="G128" s="274" t="n"/>
      <c r="H128" s="274" t="n"/>
      <c r="I128" s="274" t="n"/>
      <c r="J128" s="274" t="n"/>
      <c r="K128" s="259" t="n"/>
      <c r="L128" s="259" t="n"/>
      <c r="M128" s="274" t="n"/>
      <c r="N128" s="274" t="n"/>
      <c r="O128" s="259" t="n"/>
      <c r="P128" s="259" t="n"/>
      <c r="Q128" s="259" t="n"/>
      <c r="R128" s="259" t="n"/>
      <c r="S128" s="259" t="n"/>
      <c r="T128" s="259" t="n"/>
      <c r="U128" s="259" t="n"/>
      <c r="V128" s="259" t="n"/>
      <c r="W128" s="259" t="n"/>
      <c r="X128" s="259" t="n"/>
      <c r="Y128" s="259" t="n"/>
      <c r="Z128" s="259" t="n"/>
      <c r="AA128" s="259" t="n"/>
      <c r="AB128" s="259" t="n"/>
      <c r="AC128" s="259" t="n"/>
      <c r="AD128" s="259" t="n"/>
      <c r="AE128" s="259" t="n"/>
      <c r="AF128" s="259" t="n"/>
      <c r="AG128" s="259" t="n"/>
      <c r="AH128" s="259" t="n"/>
      <c r="AI128" s="259" t="n"/>
      <c r="AJ128" s="259" t="n"/>
      <c r="AK128" s="259" t="n"/>
      <c r="AL128" s="259" t="n"/>
      <c r="AM128" s="259" t="n"/>
      <c r="AN128" s="259" t="n"/>
      <c r="AO128" s="259" t="n"/>
      <c r="AP128" s="259" t="n"/>
      <c r="AQ128" s="259" t="n"/>
      <c r="AR128" s="259" t="n"/>
      <c r="AS128" s="259" t="n"/>
      <c r="AT128" s="259" t="n"/>
      <c r="AU128" s="259" t="n"/>
      <c r="AV128" s="259" t="n"/>
      <c r="AW128" s="259" t="n"/>
      <c r="AX128" s="259" t="n"/>
      <c r="AY128" s="259" t="n"/>
      <c r="AZ128" s="259" t="n"/>
      <c r="BA128" s="259" t="n"/>
      <c r="BB128" s="259" t="n"/>
      <c r="BC128" s="259" t="n"/>
      <c r="BD128" s="259" t="n"/>
      <c r="BE128" s="259" t="n"/>
      <c r="BF128" s="259" t="n"/>
      <c r="BG128" s="259" t="n"/>
      <c r="BH128" s="259" t="n"/>
      <c r="BI128" s="259" t="n"/>
      <c r="BJ128" s="259" t="n"/>
      <c r="BK128" s="259" t="n"/>
      <c r="BL128" s="259" t="n"/>
      <c r="BM128" s="259" t="n"/>
      <c r="BN128" s="259" t="n"/>
      <c r="BO128" s="259" t="n"/>
      <c r="BP128" s="259" t="n"/>
      <c r="BQ128" s="259" t="n"/>
      <c r="BR128" s="259" t="n"/>
      <c r="BS128" s="259" t="n"/>
      <c r="BT128" s="259" t="n"/>
      <c r="BU128" s="259" t="n"/>
      <c r="BV128" s="259" t="n"/>
      <c r="BW128" s="259" t="n"/>
      <c r="BX128" s="259" t="n"/>
      <c r="BY128" s="259" t="n"/>
      <c r="BZ128" s="259" t="n"/>
      <c r="CA128" s="259" t="n"/>
      <c r="CB128" s="259" t="n"/>
      <c r="CC128" s="259" t="n"/>
      <c r="CD128" s="259" t="n"/>
      <c r="CE128" s="259" t="n"/>
      <c r="CF128" s="259" t="n"/>
      <c r="CG128" s="259" t="n"/>
      <c r="CH128" s="259" t="n"/>
      <c r="CI128" s="259" t="n"/>
      <c r="CJ128" s="259" t="n"/>
      <c r="CK128" s="259" t="n"/>
      <c r="CL128" s="259" t="n"/>
      <c r="CM128" s="259" t="n"/>
      <c r="CN128" s="259" t="n"/>
      <c r="CO128" s="259" t="n"/>
      <c r="CP128" s="259" t="n"/>
      <c r="CQ128" s="259" t="n"/>
      <c r="CR128" s="259" t="n"/>
      <c r="CS128" s="259" t="n"/>
      <c r="CT128" s="259" t="n"/>
      <c r="CU128" s="259" t="n"/>
      <c r="CV128" s="259" t="n"/>
      <c r="CW128" s="259" t="n"/>
      <c r="CX128" s="259" t="n"/>
      <c r="CY128" s="259" t="n"/>
      <c r="CZ128" s="259" t="n"/>
      <c r="DA128" s="259" t="n"/>
      <c r="DB128" s="259" t="n"/>
      <c r="DC128" s="259" t="n"/>
      <c r="DD128" s="259" t="n"/>
      <c r="DE128" s="259" t="n"/>
      <c r="DF128" s="259" t="n"/>
      <c r="DG128" s="259" t="n"/>
      <c r="DH128" s="259" t="n"/>
      <c r="DI128" s="259" t="n"/>
      <c r="DJ128" s="259" t="n"/>
      <c r="DK128" s="259" t="n"/>
      <c r="DL128" s="259" t="n"/>
      <c r="DM128" s="259" t="n"/>
      <c r="DN128" s="259" t="n"/>
      <c r="DO128" s="259" t="n"/>
      <c r="DP128" s="259" t="n"/>
      <c r="DQ128" s="259" t="n"/>
      <c r="DR128" s="259" t="n"/>
      <c r="DS128" s="259" t="n"/>
      <c r="DT128" s="259" t="n"/>
      <c r="DU128" s="259" t="n"/>
      <c r="DV128" s="259" t="n"/>
      <c r="DW128" s="259" t="n"/>
      <c r="DX128" s="259" t="n"/>
      <c r="DY128" s="259" t="n"/>
      <c r="DZ128" s="259" t="n"/>
      <c r="EA128" s="259" t="n"/>
      <c r="EB128" s="259" t="n"/>
      <c r="EC128" s="259" t="n"/>
      <c r="ED128" s="259" t="n"/>
      <c r="EE128" s="259" t="n"/>
      <c r="EF128" s="259" t="n"/>
      <c r="EG128" s="259" t="n"/>
      <c r="EH128" s="259" t="n"/>
      <c r="EI128" s="259" t="n"/>
      <c r="EJ128" s="259" t="n"/>
      <c r="EK128" s="259" t="n"/>
      <c r="EL128" s="259" t="n"/>
      <c r="EM128" s="259" t="n"/>
      <c r="EN128" s="259" t="n"/>
      <c r="EO128" s="259" t="n"/>
      <c r="EP128" s="259" t="n"/>
      <c r="EQ128" s="259" t="n"/>
      <c r="ER128" s="259" t="n"/>
      <c r="ES128" s="259" t="n"/>
      <c r="ET128" s="259" t="n"/>
      <c r="EU128" s="259" t="n"/>
      <c r="EV128" s="259" t="n"/>
      <c r="EW128" s="259" t="n"/>
      <c r="EX128" s="259" t="n"/>
      <c r="EY128" s="259" t="n"/>
      <c r="EZ128" s="259" t="n"/>
      <c r="FA128" s="259" t="n"/>
      <c r="FB128" s="259" t="n"/>
      <c r="FC128" s="259" t="n"/>
      <c r="FD128" s="259" t="n"/>
      <c r="FE128" s="259" t="n"/>
      <c r="FF128" s="259" t="n"/>
      <c r="FG128" s="259" t="n"/>
      <c r="FH128" s="259" t="n"/>
      <c r="FI128" s="259" t="n"/>
      <c r="FJ128" s="259" t="n"/>
      <c r="FK128" s="259" t="n"/>
      <c r="FL128" s="259" t="n"/>
      <c r="FM128" s="259" t="n"/>
      <c r="FN128" s="259" t="n"/>
      <c r="FO128" s="259" t="n"/>
      <c r="FP128" s="259" t="n"/>
      <c r="FQ128" s="259" t="n"/>
      <c r="FR128" s="259" t="n"/>
      <c r="FS128" s="259" t="n"/>
      <c r="FT128" s="259" t="n"/>
      <c r="FU128" s="259" t="n"/>
      <c r="FV128" s="259" t="n"/>
      <c r="FW128" s="259" t="n"/>
      <c r="FX128" s="259" t="n"/>
      <c r="FY128" s="259" t="n"/>
      <c r="FZ128" s="259" t="n"/>
      <c r="GA128" s="259" t="n"/>
      <c r="GB128" s="259" t="n"/>
      <c r="GC128" s="259" t="n"/>
      <c r="GD128" s="259" t="n"/>
      <c r="GE128" s="259" t="n"/>
      <c r="GF128" s="259" t="n"/>
      <c r="GG128" s="259" t="n"/>
      <c r="GH128" s="259" t="n"/>
      <c r="GI128" s="259" t="n"/>
      <c r="GJ128" s="259" t="n"/>
      <c r="GK128" s="259" t="n"/>
      <c r="GL128" s="259" t="n"/>
      <c r="GM128" s="259" t="n"/>
      <c r="GN128" s="259" t="n"/>
      <c r="GO128" s="259" t="n"/>
      <c r="GP128" s="259" t="n"/>
      <c r="GQ128" s="259" t="n"/>
      <c r="GR128" s="259" t="n"/>
      <c r="GS128" s="259" t="n"/>
      <c r="GT128" s="259" t="n"/>
      <c r="GU128" s="259" t="n"/>
      <c r="GV128" s="259" t="n"/>
      <c r="GW128" s="259" t="n"/>
      <c r="GX128" s="259" t="n"/>
      <c r="GY128" s="259" t="n"/>
      <c r="GZ128" s="261">
        <f>SUM(F128:GY128)</f>
        <v/>
      </c>
      <c r="HA128" s="262">
        <f>E128-GZ128</f>
        <v/>
      </c>
    </row>
    <row r="129" ht="18" customHeight="1">
      <c r="A129" s="137" t="n">
        <v>129</v>
      </c>
      <c r="B129" s="256" t="n"/>
      <c r="C129" s="139" t="n"/>
      <c r="D129" s="240" t="n"/>
      <c r="E129" s="257" t="n"/>
      <c r="F129" s="274" t="n"/>
      <c r="G129" s="274" t="n"/>
      <c r="H129" s="274" t="n"/>
      <c r="I129" s="274" t="n"/>
      <c r="J129" s="274" t="n"/>
      <c r="K129" s="259" t="n"/>
      <c r="L129" s="259" t="n"/>
      <c r="M129" s="274" t="n"/>
      <c r="N129" s="274" t="n"/>
      <c r="O129" s="259" t="n"/>
      <c r="P129" s="259" t="n"/>
      <c r="Q129" s="259" t="n"/>
      <c r="R129" s="259" t="n"/>
      <c r="S129" s="259" t="n"/>
      <c r="T129" s="259" t="n"/>
      <c r="U129" s="259" t="n"/>
      <c r="V129" s="259" t="n"/>
      <c r="W129" s="259" t="n"/>
      <c r="X129" s="259" t="n"/>
      <c r="Y129" s="259" t="n"/>
      <c r="Z129" s="259" t="n"/>
      <c r="AA129" s="259" t="n"/>
      <c r="AB129" s="259" t="n"/>
      <c r="AC129" s="259" t="n"/>
      <c r="AD129" s="259" t="n"/>
      <c r="AE129" s="259" t="n"/>
      <c r="AF129" s="259" t="n"/>
      <c r="AG129" s="259" t="n"/>
      <c r="AH129" s="259" t="n"/>
      <c r="AI129" s="259" t="n"/>
      <c r="AJ129" s="259" t="n"/>
      <c r="AK129" s="259" t="n"/>
      <c r="AL129" s="259" t="n"/>
      <c r="AM129" s="259" t="n"/>
      <c r="AN129" s="259" t="n"/>
      <c r="AO129" s="259" t="n"/>
      <c r="AP129" s="259" t="n"/>
      <c r="AQ129" s="259" t="n"/>
      <c r="AR129" s="259" t="n"/>
      <c r="AS129" s="259" t="n"/>
      <c r="AT129" s="259" t="n"/>
      <c r="AU129" s="259" t="n"/>
      <c r="AV129" s="259" t="n"/>
      <c r="AW129" s="259" t="n"/>
      <c r="AX129" s="259" t="n"/>
      <c r="AY129" s="259" t="n"/>
      <c r="AZ129" s="259" t="n"/>
      <c r="BA129" s="259" t="n"/>
      <c r="BB129" s="259" t="n"/>
      <c r="BC129" s="259" t="n"/>
      <c r="BD129" s="259" t="n"/>
      <c r="BE129" s="259" t="n"/>
      <c r="BF129" s="259" t="n"/>
      <c r="BG129" s="259" t="n"/>
      <c r="BH129" s="259" t="n"/>
      <c r="BI129" s="259" t="n"/>
      <c r="BJ129" s="259" t="n"/>
      <c r="BK129" s="259" t="n"/>
      <c r="BL129" s="259" t="n"/>
      <c r="BM129" s="259" t="n"/>
      <c r="BN129" s="259" t="n"/>
      <c r="BO129" s="259" t="n"/>
      <c r="BP129" s="259" t="n"/>
      <c r="BQ129" s="259" t="n"/>
      <c r="BR129" s="259" t="n"/>
      <c r="BS129" s="259" t="n"/>
      <c r="BT129" s="259" t="n"/>
      <c r="BU129" s="259" t="n"/>
      <c r="BV129" s="259" t="n"/>
      <c r="BW129" s="259" t="n"/>
      <c r="BX129" s="259" t="n"/>
      <c r="BY129" s="259" t="n"/>
      <c r="BZ129" s="259" t="n"/>
      <c r="CA129" s="259" t="n"/>
      <c r="CB129" s="259" t="n"/>
      <c r="CC129" s="259" t="n"/>
      <c r="CD129" s="259" t="n"/>
      <c r="CE129" s="259" t="n"/>
      <c r="CF129" s="259" t="n"/>
      <c r="CG129" s="259" t="n"/>
      <c r="CH129" s="259" t="n"/>
      <c r="CI129" s="259" t="n"/>
      <c r="CJ129" s="259" t="n"/>
      <c r="CK129" s="259" t="n"/>
      <c r="CL129" s="259" t="n"/>
      <c r="CM129" s="259" t="n"/>
      <c r="CN129" s="259" t="n"/>
      <c r="CO129" s="259" t="n"/>
      <c r="CP129" s="259" t="n"/>
      <c r="CQ129" s="259" t="n"/>
      <c r="CR129" s="259" t="n"/>
      <c r="CS129" s="259" t="n"/>
      <c r="CT129" s="259" t="n"/>
      <c r="CU129" s="259" t="n"/>
      <c r="CV129" s="259" t="n"/>
      <c r="CW129" s="259" t="n"/>
      <c r="CX129" s="259" t="n"/>
      <c r="CY129" s="259" t="n"/>
      <c r="CZ129" s="259" t="n"/>
      <c r="DA129" s="259" t="n"/>
      <c r="DB129" s="259" t="n"/>
      <c r="DC129" s="259" t="n"/>
      <c r="DD129" s="259" t="n"/>
      <c r="DE129" s="259" t="n"/>
      <c r="DF129" s="259" t="n"/>
      <c r="DG129" s="259" t="n"/>
      <c r="DH129" s="259" t="n"/>
      <c r="DI129" s="259" t="n"/>
      <c r="DJ129" s="259" t="n"/>
      <c r="DK129" s="259" t="n"/>
      <c r="DL129" s="259" t="n"/>
      <c r="DM129" s="259" t="n"/>
      <c r="DN129" s="259" t="n"/>
      <c r="DO129" s="259" t="n"/>
      <c r="DP129" s="259" t="n"/>
      <c r="DQ129" s="259" t="n"/>
      <c r="DR129" s="259" t="n"/>
      <c r="DS129" s="259" t="n"/>
      <c r="DT129" s="259" t="n"/>
      <c r="DU129" s="259" t="n"/>
      <c r="DV129" s="259" t="n"/>
      <c r="DW129" s="259" t="n"/>
      <c r="DX129" s="259" t="n"/>
      <c r="DY129" s="259" t="n"/>
      <c r="DZ129" s="259" t="n"/>
      <c r="EA129" s="259" t="n"/>
      <c r="EB129" s="259" t="n"/>
      <c r="EC129" s="259" t="n"/>
      <c r="ED129" s="259" t="n"/>
      <c r="EE129" s="259" t="n"/>
      <c r="EF129" s="259" t="n"/>
      <c r="EG129" s="259" t="n"/>
      <c r="EH129" s="259" t="n"/>
      <c r="EI129" s="259" t="n"/>
      <c r="EJ129" s="259" t="n"/>
      <c r="EK129" s="259" t="n"/>
      <c r="EL129" s="259" t="n"/>
      <c r="EM129" s="259" t="n"/>
      <c r="EN129" s="259" t="n"/>
      <c r="EO129" s="259" t="n"/>
      <c r="EP129" s="259" t="n"/>
      <c r="EQ129" s="259" t="n"/>
      <c r="ER129" s="259" t="n"/>
      <c r="ES129" s="259" t="n"/>
      <c r="ET129" s="259" t="n"/>
      <c r="EU129" s="259" t="n"/>
      <c r="EV129" s="259" t="n"/>
      <c r="EW129" s="259" t="n"/>
      <c r="EX129" s="259" t="n"/>
      <c r="EY129" s="259" t="n"/>
      <c r="EZ129" s="259" t="n"/>
      <c r="FA129" s="259" t="n"/>
      <c r="FB129" s="259" t="n"/>
      <c r="FC129" s="259" t="n"/>
      <c r="FD129" s="259" t="n"/>
      <c r="FE129" s="259" t="n"/>
      <c r="FF129" s="259" t="n"/>
      <c r="FG129" s="259" t="n"/>
      <c r="FH129" s="259" t="n"/>
      <c r="FI129" s="259" t="n"/>
      <c r="FJ129" s="259" t="n"/>
      <c r="FK129" s="259" t="n"/>
      <c r="FL129" s="259" t="n"/>
      <c r="FM129" s="259" t="n"/>
      <c r="FN129" s="259" t="n"/>
      <c r="FO129" s="259" t="n"/>
      <c r="FP129" s="259" t="n"/>
      <c r="FQ129" s="259" t="n"/>
      <c r="FR129" s="259" t="n"/>
      <c r="FS129" s="259" t="n"/>
      <c r="FT129" s="259" t="n"/>
      <c r="FU129" s="259" t="n"/>
      <c r="FV129" s="259" t="n"/>
      <c r="FW129" s="259" t="n"/>
      <c r="FX129" s="259" t="n"/>
      <c r="FY129" s="259" t="n"/>
      <c r="FZ129" s="259" t="n"/>
      <c r="GA129" s="259" t="n"/>
      <c r="GB129" s="259" t="n"/>
      <c r="GC129" s="259" t="n"/>
      <c r="GD129" s="259" t="n"/>
      <c r="GE129" s="259" t="n"/>
      <c r="GF129" s="259" t="n"/>
      <c r="GG129" s="259" t="n"/>
      <c r="GH129" s="259" t="n"/>
      <c r="GI129" s="259" t="n"/>
      <c r="GJ129" s="259" t="n"/>
      <c r="GK129" s="259" t="n"/>
      <c r="GL129" s="259" t="n"/>
      <c r="GM129" s="259" t="n"/>
      <c r="GN129" s="259" t="n"/>
      <c r="GO129" s="259" t="n"/>
      <c r="GP129" s="259" t="n"/>
      <c r="GQ129" s="259" t="n"/>
      <c r="GR129" s="259" t="n"/>
      <c r="GS129" s="259" t="n"/>
      <c r="GT129" s="259" t="n"/>
      <c r="GU129" s="259" t="n"/>
      <c r="GV129" s="259" t="n"/>
      <c r="GW129" s="259" t="n"/>
      <c r="GX129" s="259" t="n"/>
      <c r="GY129" s="259" t="n"/>
      <c r="GZ129" s="261">
        <f>SUM(F129:GY129)</f>
        <v/>
      </c>
      <c r="HA129" s="262">
        <f>E129-GZ129</f>
        <v/>
      </c>
    </row>
    <row r="130" ht="18" customHeight="1">
      <c r="A130" s="137" t="n">
        <v>130</v>
      </c>
      <c r="B130" s="256" t="n"/>
      <c r="C130" s="139" t="n"/>
      <c r="D130" s="240" t="n"/>
      <c r="E130" s="257" t="n"/>
      <c r="F130" s="274" t="n"/>
      <c r="G130" s="274" t="n"/>
      <c r="H130" s="274" t="n"/>
      <c r="I130" s="274" t="n"/>
      <c r="J130" s="274" t="n"/>
      <c r="K130" s="259" t="n"/>
      <c r="L130" s="259" t="n"/>
      <c r="M130" s="274" t="n"/>
      <c r="N130" s="274" t="n"/>
      <c r="O130" s="259" t="n"/>
      <c r="P130" s="259" t="n"/>
      <c r="Q130" s="259" t="n"/>
      <c r="R130" s="259" t="n"/>
      <c r="S130" s="259" t="n"/>
      <c r="T130" s="259" t="n"/>
      <c r="U130" s="259" t="n"/>
      <c r="V130" s="259" t="n"/>
      <c r="W130" s="259" t="n"/>
      <c r="X130" s="259" t="n"/>
      <c r="Y130" s="259" t="n"/>
      <c r="Z130" s="259" t="n"/>
      <c r="AA130" s="259" t="n"/>
      <c r="AB130" s="259" t="n"/>
      <c r="AC130" s="259" t="n"/>
      <c r="AD130" s="259" t="n"/>
      <c r="AE130" s="259" t="n"/>
      <c r="AF130" s="259" t="n"/>
      <c r="AG130" s="259" t="n"/>
      <c r="AH130" s="259" t="n"/>
      <c r="AI130" s="259" t="n"/>
      <c r="AJ130" s="259" t="n"/>
      <c r="AK130" s="259" t="n"/>
      <c r="AL130" s="259" t="n"/>
      <c r="AM130" s="259" t="n"/>
      <c r="AN130" s="259" t="n"/>
      <c r="AO130" s="259" t="n"/>
      <c r="AP130" s="259" t="n"/>
      <c r="AQ130" s="259" t="n"/>
      <c r="AR130" s="259" t="n"/>
      <c r="AS130" s="259" t="n"/>
      <c r="AT130" s="259" t="n"/>
      <c r="AU130" s="259" t="n"/>
      <c r="AV130" s="259" t="n"/>
      <c r="AW130" s="259" t="n"/>
      <c r="AX130" s="259" t="n"/>
      <c r="AY130" s="259" t="n"/>
      <c r="AZ130" s="259" t="n"/>
      <c r="BA130" s="259" t="n"/>
      <c r="BB130" s="259" t="n"/>
      <c r="BC130" s="259" t="n"/>
      <c r="BD130" s="259" t="n"/>
      <c r="BE130" s="259" t="n"/>
      <c r="BF130" s="259" t="n"/>
      <c r="BG130" s="259" t="n"/>
      <c r="BH130" s="259" t="n"/>
      <c r="BI130" s="259" t="n"/>
      <c r="BJ130" s="259" t="n"/>
      <c r="BK130" s="259" t="n"/>
      <c r="BL130" s="259" t="n"/>
      <c r="BM130" s="259" t="n"/>
      <c r="BN130" s="259" t="n"/>
      <c r="BO130" s="259" t="n"/>
      <c r="BP130" s="259" t="n"/>
      <c r="BQ130" s="259" t="n"/>
      <c r="BR130" s="259" t="n"/>
      <c r="BS130" s="259" t="n"/>
      <c r="BT130" s="259" t="n"/>
      <c r="BU130" s="259" t="n"/>
      <c r="BV130" s="259" t="n"/>
      <c r="BW130" s="259" t="n"/>
      <c r="BX130" s="259" t="n"/>
      <c r="BY130" s="259" t="n"/>
      <c r="BZ130" s="259" t="n"/>
      <c r="CA130" s="259" t="n"/>
      <c r="CB130" s="259" t="n"/>
      <c r="CC130" s="259" t="n"/>
      <c r="CD130" s="259" t="n"/>
      <c r="CE130" s="259" t="n"/>
      <c r="CF130" s="259" t="n"/>
      <c r="CG130" s="259" t="n"/>
      <c r="CH130" s="259" t="n"/>
      <c r="CI130" s="259" t="n"/>
      <c r="CJ130" s="259" t="n"/>
      <c r="CK130" s="259" t="n"/>
      <c r="CL130" s="259" t="n"/>
      <c r="CM130" s="259" t="n"/>
      <c r="CN130" s="259" t="n"/>
      <c r="CO130" s="259" t="n"/>
      <c r="CP130" s="259" t="n"/>
      <c r="CQ130" s="259" t="n"/>
      <c r="CR130" s="259" t="n"/>
      <c r="CS130" s="259" t="n"/>
      <c r="CT130" s="259" t="n"/>
      <c r="CU130" s="259" t="n"/>
      <c r="CV130" s="259" t="n"/>
      <c r="CW130" s="259" t="n"/>
      <c r="CX130" s="259" t="n"/>
      <c r="CY130" s="259" t="n"/>
      <c r="CZ130" s="259" t="n"/>
      <c r="DA130" s="259" t="n"/>
      <c r="DB130" s="259" t="n"/>
      <c r="DC130" s="259" t="n"/>
      <c r="DD130" s="259" t="n"/>
      <c r="DE130" s="259" t="n"/>
      <c r="DF130" s="259" t="n"/>
      <c r="DG130" s="259" t="n"/>
      <c r="DH130" s="259" t="n"/>
      <c r="DI130" s="259" t="n"/>
      <c r="DJ130" s="259" t="n"/>
      <c r="DK130" s="259" t="n"/>
      <c r="DL130" s="259" t="n"/>
      <c r="DM130" s="259" t="n"/>
      <c r="DN130" s="259" t="n"/>
      <c r="DO130" s="259" t="n"/>
      <c r="DP130" s="259" t="n"/>
      <c r="DQ130" s="259" t="n"/>
      <c r="DR130" s="259" t="n"/>
      <c r="DS130" s="259" t="n"/>
      <c r="DT130" s="259" t="n"/>
      <c r="DU130" s="259" t="n"/>
      <c r="DV130" s="259" t="n"/>
      <c r="DW130" s="259" t="n"/>
      <c r="DX130" s="259" t="n"/>
      <c r="DY130" s="259" t="n"/>
      <c r="DZ130" s="259" t="n"/>
      <c r="EA130" s="259" t="n"/>
      <c r="EB130" s="259" t="n"/>
      <c r="EC130" s="259" t="n"/>
      <c r="ED130" s="259" t="n"/>
      <c r="EE130" s="259" t="n"/>
      <c r="EF130" s="259" t="n"/>
      <c r="EG130" s="259" t="n"/>
      <c r="EH130" s="259" t="n"/>
      <c r="EI130" s="259" t="n"/>
      <c r="EJ130" s="259" t="n"/>
      <c r="EK130" s="259" t="n"/>
      <c r="EL130" s="259" t="n"/>
      <c r="EM130" s="259" t="n"/>
      <c r="EN130" s="259" t="n"/>
      <c r="EO130" s="259" t="n"/>
      <c r="EP130" s="259" t="n"/>
      <c r="EQ130" s="259" t="n"/>
      <c r="ER130" s="259" t="n"/>
      <c r="ES130" s="259" t="n"/>
      <c r="ET130" s="259" t="n"/>
      <c r="EU130" s="259" t="n"/>
      <c r="EV130" s="259" t="n"/>
      <c r="EW130" s="259" t="n"/>
      <c r="EX130" s="259" t="n"/>
      <c r="EY130" s="259" t="n"/>
      <c r="EZ130" s="259" t="n"/>
      <c r="FA130" s="259" t="n"/>
      <c r="FB130" s="259" t="n"/>
      <c r="FC130" s="259" t="n"/>
      <c r="FD130" s="259" t="n"/>
      <c r="FE130" s="259" t="n"/>
      <c r="FF130" s="259" t="n"/>
      <c r="FG130" s="259" t="n"/>
      <c r="FH130" s="259" t="n"/>
      <c r="FI130" s="259" t="n"/>
      <c r="FJ130" s="259" t="n"/>
      <c r="FK130" s="259" t="n"/>
      <c r="FL130" s="259" t="n"/>
      <c r="FM130" s="259" t="n"/>
      <c r="FN130" s="259" t="n"/>
      <c r="FO130" s="259" t="n"/>
      <c r="FP130" s="259" t="n"/>
      <c r="FQ130" s="259" t="n"/>
      <c r="FR130" s="259" t="n"/>
      <c r="FS130" s="259" t="n"/>
      <c r="FT130" s="259" t="n"/>
      <c r="FU130" s="259" t="n"/>
      <c r="FV130" s="259" t="n"/>
      <c r="FW130" s="259" t="n"/>
      <c r="FX130" s="259" t="n"/>
      <c r="FY130" s="259" t="n"/>
      <c r="FZ130" s="259" t="n"/>
      <c r="GA130" s="259" t="n"/>
      <c r="GB130" s="259" t="n"/>
      <c r="GC130" s="259" t="n"/>
      <c r="GD130" s="259" t="n"/>
      <c r="GE130" s="259" t="n"/>
      <c r="GF130" s="259" t="n"/>
      <c r="GG130" s="259" t="n"/>
      <c r="GH130" s="259" t="n"/>
      <c r="GI130" s="259" t="n"/>
      <c r="GJ130" s="259" t="n"/>
      <c r="GK130" s="259" t="n"/>
      <c r="GL130" s="259" t="n"/>
      <c r="GM130" s="259" t="n"/>
      <c r="GN130" s="259" t="n"/>
      <c r="GO130" s="259" t="n"/>
      <c r="GP130" s="259" t="n"/>
      <c r="GQ130" s="259" t="n"/>
      <c r="GR130" s="259" t="n"/>
      <c r="GS130" s="259" t="n"/>
      <c r="GT130" s="259" t="n"/>
      <c r="GU130" s="259" t="n"/>
      <c r="GV130" s="259" t="n"/>
      <c r="GW130" s="259" t="n"/>
      <c r="GX130" s="259" t="n"/>
      <c r="GY130" s="259" t="n"/>
      <c r="GZ130" s="261">
        <f>SUM(F130:GY130)</f>
        <v/>
      </c>
      <c r="HA130" s="262">
        <f>E130-GZ130</f>
        <v/>
      </c>
    </row>
    <row r="131" ht="18" customHeight="1">
      <c r="A131" s="137" t="n">
        <v>131</v>
      </c>
      <c r="B131" s="256" t="n"/>
      <c r="C131" s="139" t="n"/>
      <c r="D131" s="240" t="n"/>
      <c r="E131" s="257" t="n"/>
      <c r="F131" s="274" t="n"/>
      <c r="G131" s="274" t="n"/>
      <c r="H131" s="274" t="n"/>
      <c r="I131" s="274" t="n"/>
      <c r="J131" s="274" t="n"/>
      <c r="K131" s="259" t="n"/>
      <c r="L131" s="259" t="n"/>
      <c r="M131" s="274" t="n"/>
      <c r="N131" s="274" t="n"/>
      <c r="O131" s="259" t="n"/>
      <c r="P131" s="259" t="n"/>
      <c r="Q131" s="259" t="n"/>
      <c r="R131" s="259" t="n"/>
      <c r="S131" s="259" t="n"/>
      <c r="T131" s="259" t="n"/>
      <c r="U131" s="259" t="n"/>
      <c r="V131" s="259" t="n"/>
      <c r="W131" s="259" t="n"/>
      <c r="X131" s="259" t="n"/>
      <c r="Y131" s="259" t="n"/>
      <c r="Z131" s="259" t="n"/>
      <c r="AA131" s="259" t="n"/>
      <c r="AB131" s="259" t="n"/>
      <c r="AC131" s="259" t="n"/>
      <c r="AD131" s="259" t="n"/>
      <c r="AE131" s="259" t="n"/>
      <c r="AF131" s="259" t="n"/>
      <c r="AG131" s="259" t="n"/>
      <c r="AH131" s="259" t="n"/>
      <c r="AI131" s="259" t="n"/>
      <c r="AJ131" s="259" t="n"/>
      <c r="AK131" s="259" t="n"/>
      <c r="AL131" s="259" t="n"/>
      <c r="AM131" s="259" t="n"/>
      <c r="AN131" s="259" t="n"/>
      <c r="AO131" s="259" t="n"/>
      <c r="AP131" s="259" t="n"/>
      <c r="AQ131" s="259" t="n"/>
      <c r="AR131" s="259" t="n"/>
      <c r="AS131" s="259" t="n"/>
      <c r="AT131" s="259" t="n"/>
      <c r="AU131" s="259" t="n"/>
      <c r="AV131" s="259" t="n"/>
      <c r="AW131" s="259" t="n"/>
      <c r="AX131" s="259" t="n"/>
      <c r="AY131" s="259" t="n"/>
      <c r="AZ131" s="259" t="n"/>
      <c r="BA131" s="259" t="n"/>
      <c r="BB131" s="259" t="n"/>
      <c r="BC131" s="259" t="n"/>
      <c r="BD131" s="259" t="n"/>
      <c r="BE131" s="259" t="n"/>
      <c r="BF131" s="259" t="n"/>
      <c r="BG131" s="259" t="n"/>
      <c r="BH131" s="259" t="n"/>
      <c r="BI131" s="259" t="n"/>
      <c r="BJ131" s="259" t="n"/>
      <c r="BK131" s="259" t="n"/>
      <c r="BL131" s="259" t="n"/>
      <c r="BM131" s="259" t="n"/>
      <c r="BN131" s="259" t="n"/>
      <c r="BO131" s="259" t="n"/>
      <c r="BP131" s="259" t="n"/>
      <c r="BQ131" s="259" t="n"/>
      <c r="BR131" s="259" t="n"/>
      <c r="BS131" s="259" t="n"/>
      <c r="BT131" s="259" t="n"/>
      <c r="BU131" s="259" t="n"/>
      <c r="BV131" s="259" t="n"/>
      <c r="BW131" s="259" t="n"/>
      <c r="BX131" s="259" t="n"/>
      <c r="BY131" s="259" t="n"/>
      <c r="BZ131" s="259" t="n"/>
      <c r="CA131" s="259" t="n"/>
      <c r="CB131" s="259" t="n"/>
      <c r="CC131" s="259" t="n"/>
      <c r="CD131" s="259" t="n"/>
      <c r="CE131" s="259" t="n"/>
      <c r="CF131" s="259" t="n"/>
      <c r="CG131" s="259" t="n"/>
      <c r="CH131" s="259" t="n"/>
      <c r="CI131" s="259" t="n"/>
      <c r="CJ131" s="259" t="n"/>
      <c r="CK131" s="259" t="n"/>
      <c r="CL131" s="259" t="n"/>
      <c r="CM131" s="259" t="n"/>
      <c r="CN131" s="259" t="n"/>
      <c r="CO131" s="259" t="n"/>
      <c r="CP131" s="259" t="n"/>
      <c r="CQ131" s="259" t="n"/>
      <c r="CR131" s="259" t="n"/>
      <c r="CS131" s="259" t="n"/>
      <c r="CT131" s="259" t="n"/>
      <c r="CU131" s="259" t="n"/>
      <c r="CV131" s="259" t="n"/>
      <c r="CW131" s="259" t="n"/>
      <c r="CX131" s="259" t="n"/>
      <c r="CY131" s="259" t="n"/>
      <c r="CZ131" s="259" t="n"/>
      <c r="DA131" s="259" t="n"/>
      <c r="DB131" s="259" t="n"/>
      <c r="DC131" s="259" t="n"/>
      <c r="DD131" s="259" t="n"/>
      <c r="DE131" s="259" t="n"/>
      <c r="DF131" s="259" t="n"/>
      <c r="DG131" s="259" t="n"/>
      <c r="DH131" s="259" t="n"/>
      <c r="DI131" s="259" t="n"/>
      <c r="DJ131" s="259" t="n"/>
      <c r="DK131" s="259" t="n"/>
      <c r="DL131" s="259" t="n"/>
      <c r="DM131" s="259" t="n"/>
      <c r="DN131" s="259" t="n"/>
      <c r="DO131" s="259" t="n"/>
      <c r="DP131" s="259" t="n"/>
      <c r="DQ131" s="259" t="n"/>
      <c r="DR131" s="259" t="n"/>
      <c r="DS131" s="259" t="n"/>
      <c r="DT131" s="259" t="n"/>
      <c r="DU131" s="259" t="n"/>
      <c r="DV131" s="259" t="n"/>
      <c r="DW131" s="259" t="n"/>
      <c r="DX131" s="259" t="n"/>
      <c r="DY131" s="259" t="n"/>
      <c r="DZ131" s="259" t="n"/>
      <c r="EA131" s="259" t="n"/>
      <c r="EB131" s="259" t="n"/>
      <c r="EC131" s="259" t="n"/>
      <c r="ED131" s="259" t="n"/>
      <c r="EE131" s="259" t="n"/>
      <c r="EF131" s="259" t="n"/>
      <c r="EG131" s="259" t="n"/>
      <c r="EH131" s="259" t="n"/>
      <c r="EI131" s="259" t="n"/>
      <c r="EJ131" s="259" t="n"/>
      <c r="EK131" s="259" t="n"/>
      <c r="EL131" s="259" t="n"/>
      <c r="EM131" s="259" t="n"/>
      <c r="EN131" s="259" t="n"/>
      <c r="EO131" s="259" t="n"/>
      <c r="EP131" s="259" t="n"/>
      <c r="EQ131" s="259" t="n"/>
      <c r="ER131" s="259" t="n"/>
      <c r="ES131" s="259" t="n"/>
      <c r="ET131" s="259" t="n"/>
      <c r="EU131" s="259" t="n"/>
      <c r="EV131" s="259" t="n"/>
      <c r="EW131" s="259" t="n"/>
      <c r="EX131" s="259" t="n"/>
      <c r="EY131" s="259" t="n"/>
      <c r="EZ131" s="259" t="n"/>
      <c r="FA131" s="259" t="n"/>
      <c r="FB131" s="259" t="n"/>
      <c r="FC131" s="259" t="n"/>
      <c r="FD131" s="259" t="n"/>
      <c r="FE131" s="259" t="n"/>
      <c r="FF131" s="259" t="n"/>
      <c r="FG131" s="259" t="n"/>
      <c r="FH131" s="259" t="n"/>
      <c r="FI131" s="259" t="n"/>
      <c r="FJ131" s="259" t="n"/>
      <c r="FK131" s="259" t="n"/>
      <c r="FL131" s="259" t="n"/>
      <c r="FM131" s="259" t="n"/>
      <c r="FN131" s="259" t="n"/>
      <c r="FO131" s="259" t="n"/>
      <c r="FP131" s="259" t="n"/>
      <c r="FQ131" s="259" t="n"/>
      <c r="FR131" s="259" t="n"/>
      <c r="FS131" s="259" t="n"/>
      <c r="FT131" s="259" t="n"/>
      <c r="FU131" s="259" t="n"/>
      <c r="FV131" s="259" t="n"/>
      <c r="FW131" s="259" t="n"/>
      <c r="FX131" s="259" t="n"/>
      <c r="FY131" s="259" t="n"/>
      <c r="FZ131" s="259" t="n"/>
      <c r="GA131" s="259" t="n"/>
      <c r="GB131" s="259" t="n"/>
      <c r="GC131" s="259" t="n"/>
      <c r="GD131" s="259" t="n"/>
      <c r="GE131" s="259" t="n"/>
      <c r="GF131" s="259" t="n"/>
      <c r="GG131" s="259" t="n"/>
      <c r="GH131" s="259" t="n"/>
      <c r="GI131" s="259" t="n"/>
      <c r="GJ131" s="259" t="n"/>
      <c r="GK131" s="259" t="n"/>
      <c r="GL131" s="259" t="n"/>
      <c r="GM131" s="259" t="n"/>
      <c r="GN131" s="259" t="n"/>
      <c r="GO131" s="259" t="n"/>
      <c r="GP131" s="259" t="n"/>
      <c r="GQ131" s="259" t="n"/>
      <c r="GR131" s="259" t="n"/>
      <c r="GS131" s="259" t="n"/>
      <c r="GT131" s="259" t="n"/>
      <c r="GU131" s="259" t="n"/>
      <c r="GV131" s="259" t="n"/>
      <c r="GW131" s="259" t="n"/>
      <c r="GX131" s="259" t="n"/>
      <c r="GY131" s="259" t="n"/>
      <c r="GZ131" s="261">
        <f>SUM(F131:GY131)</f>
        <v/>
      </c>
      <c r="HA131" s="262">
        <f>E131-GZ131</f>
        <v/>
      </c>
    </row>
    <row r="132" ht="18" customHeight="1">
      <c r="A132" s="137" t="n">
        <v>132</v>
      </c>
      <c r="B132" s="256" t="n"/>
      <c r="C132" s="139" t="n"/>
      <c r="D132" s="240" t="n"/>
      <c r="E132" s="257" t="n"/>
      <c r="F132" s="274" t="n"/>
      <c r="G132" s="274" t="n"/>
      <c r="H132" s="274" t="n"/>
      <c r="I132" s="274" t="n"/>
      <c r="J132" s="274" t="n"/>
      <c r="K132" s="259" t="n"/>
      <c r="L132" s="259" t="n"/>
      <c r="M132" s="274" t="n"/>
      <c r="N132" s="274" t="n"/>
      <c r="O132" s="259" t="n"/>
      <c r="P132" s="259" t="n"/>
      <c r="Q132" s="259" t="n"/>
      <c r="R132" s="259" t="n"/>
      <c r="S132" s="259" t="n"/>
      <c r="T132" s="259" t="n"/>
      <c r="U132" s="259" t="n"/>
      <c r="V132" s="259" t="n"/>
      <c r="W132" s="259" t="n"/>
      <c r="X132" s="259" t="n"/>
      <c r="Y132" s="259" t="n"/>
      <c r="Z132" s="259" t="n"/>
      <c r="AA132" s="259" t="n"/>
      <c r="AB132" s="259" t="n"/>
      <c r="AC132" s="259" t="n"/>
      <c r="AD132" s="259" t="n"/>
      <c r="AE132" s="259" t="n"/>
      <c r="AF132" s="259" t="n"/>
      <c r="AG132" s="259" t="n"/>
      <c r="AH132" s="259" t="n"/>
      <c r="AI132" s="259" t="n"/>
      <c r="AJ132" s="259" t="n"/>
      <c r="AK132" s="259" t="n"/>
      <c r="AL132" s="259" t="n"/>
      <c r="AM132" s="259" t="n"/>
      <c r="AN132" s="259" t="n"/>
      <c r="AO132" s="259" t="n"/>
      <c r="AP132" s="259" t="n"/>
      <c r="AQ132" s="259" t="n"/>
      <c r="AR132" s="259" t="n"/>
      <c r="AS132" s="259" t="n"/>
      <c r="AT132" s="259" t="n"/>
      <c r="AU132" s="259" t="n"/>
      <c r="AV132" s="259" t="n"/>
      <c r="AW132" s="259" t="n"/>
      <c r="AX132" s="259" t="n"/>
      <c r="AY132" s="259" t="n"/>
      <c r="AZ132" s="259" t="n"/>
      <c r="BA132" s="259" t="n"/>
      <c r="BB132" s="259" t="n"/>
      <c r="BC132" s="259" t="n"/>
      <c r="BD132" s="259" t="n"/>
      <c r="BE132" s="259" t="n"/>
      <c r="BF132" s="259" t="n"/>
      <c r="BG132" s="259" t="n"/>
      <c r="BH132" s="259" t="n"/>
      <c r="BI132" s="259" t="n"/>
      <c r="BJ132" s="259" t="n"/>
      <c r="BK132" s="259" t="n"/>
      <c r="BL132" s="259" t="n"/>
      <c r="BM132" s="259" t="n"/>
      <c r="BN132" s="259" t="n"/>
      <c r="BO132" s="259" t="n"/>
      <c r="BP132" s="259" t="n"/>
      <c r="BQ132" s="259" t="n"/>
      <c r="BR132" s="259" t="n"/>
      <c r="BS132" s="259" t="n"/>
      <c r="BT132" s="259" t="n"/>
      <c r="BU132" s="259" t="n"/>
      <c r="BV132" s="259" t="n"/>
      <c r="BW132" s="259" t="n"/>
      <c r="BX132" s="259" t="n"/>
      <c r="BY132" s="259" t="n"/>
      <c r="BZ132" s="259" t="n"/>
      <c r="CA132" s="259" t="n"/>
      <c r="CB132" s="259" t="n"/>
      <c r="CC132" s="259" t="n"/>
      <c r="CD132" s="259" t="n"/>
      <c r="CE132" s="259" t="n"/>
      <c r="CF132" s="259" t="n"/>
      <c r="CG132" s="259" t="n"/>
      <c r="CH132" s="259" t="n"/>
      <c r="CI132" s="259" t="n"/>
      <c r="CJ132" s="259" t="n"/>
      <c r="CK132" s="259" t="n"/>
      <c r="CL132" s="259" t="n"/>
      <c r="CM132" s="259" t="n"/>
      <c r="CN132" s="259" t="n"/>
      <c r="CO132" s="259" t="n"/>
      <c r="CP132" s="259" t="n"/>
      <c r="CQ132" s="259" t="n"/>
      <c r="CR132" s="259" t="n"/>
      <c r="CS132" s="259" t="n"/>
      <c r="CT132" s="259" t="n"/>
      <c r="CU132" s="259" t="n"/>
      <c r="CV132" s="259" t="n"/>
      <c r="CW132" s="259" t="n"/>
      <c r="CX132" s="259" t="n"/>
      <c r="CY132" s="259" t="n"/>
      <c r="CZ132" s="259" t="n"/>
      <c r="DA132" s="259" t="n"/>
      <c r="DB132" s="259" t="n"/>
      <c r="DC132" s="259" t="n"/>
      <c r="DD132" s="259" t="n"/>
      <c r="DE132" s="259" t="n"/>
      <c r="DF132" s="259" t="n"/>
      <c r="DG132" s="259" t="n"/>
      <c r="DH132" s="259" t="n"/>
      <c r="DI132" s="259" t="n"/>
      <c r="DJ132" s="259" t="n"/>
      <c r="DK132" s="259" t="n"/>
      <c r="DL132" s="259" t="n"/>
      <c r="DM132" s="259" t="n"/>
      <c r="DN132" s="259" t="n"/>
      <c r="DO132" s="259" t="n"/>
      <c r="DP132" s="259" t="n"/>
      <c r="DQ132" s="259" t="n"/>
      <c r="DR132" s="259" t="n"/>
      <c r="DS132" s="259" t="n"/>
      <c r="DT132" s="259" t="n"/>
      <c r="DU132" s="259" t="n"/>
      <c r="DV132" s="259" t="n"/>
      <c r="DW132" s="259" t="n"/>
      <c r="DX132" s="259" t="n"/>
      <c r="DY132" s="259" t="n"/>
      <c r="DZ132" s="259" t="n"/>
      <c r="EA132" s="259" t="n"/>
      <c r="EB132" s="259" t="n"/>
      <c r="EC132" s="259" t="n"/>
      <c r="ED132" s="259" t="n"/>
      <c r="EE132" s="259" t="n"/>
      <c r="EF132" s="259" t="n"/>
      <c r="EG132" s="259" t="n"/>
      <c r="EH132" s="259" t="n"/>
      <c r="EI132" s="259" t="n"/>
      <c r="EJ132" s="259" t="n"/>
      <c r="EK132" s="259" t="n"/>
      <c r="EL132" s="259" t="n"/>
      <c r="EM132" s="259" t="n"/>
      <c r="EN132" s="259" t="n"/>
      <c r="EO132" s="259" t="n"/>
      <c r="EP132" s="259" t="n"/>
      <c r="EQ132" s="259" t="n"/>
      <c r="ER132" s="259" t="n"/>
      <c r="ES132" s="259" t="n"/>
      <c r="ET132" s="259" t="n"/>
      <c r="EU132" s="259" t="n"/>
      <c r="EV132" s="259" t="n"/>
      <c r="EW132" s="259" t="n"/>
      <c r="EX132" s="259" t="n"/>
      <c r="EY132" s="259" t="n"/>
      <c r="EZ132" s="259" t="n"/>
      <c r="FA132" s="259" t="n"/>
      <c r="FB132" s="259" t="n"/>
      <c r="FC132" s="259" t="n"/>
      <c r="FD132" s="259" t="n"/>
      <c r="FE132" s="259" t="n"/>
      <c r="FF132" s="259" t="n"/>
      <c r="FG132" s="259" t="n"/>
      <c r="FH132" s="259" t="n"/>
      <c r="FI132" s="259" t="n"/>
      <c r="FJ132" s="259" t="n"/>
      <c r="FK132" s="259" t="n"/>
      <c r="FL132" s="259" t="n"/>
      <c r="FM132" s="259" t="n"/>
      <c r="FN132" s="259" t="n"/>
      <c r="FO132" s="259" t="n"/>
      <c r="FP132" s="259" t="n"/>
      <c r="FQ132" s="259" t="n"/>
      <c r="FR132" s="259" t="n"/>
      <c r="FS132" s="259" t="n"/>
      <c r="FT132" s="259" t="n"/>
      <c r="FU132" s="259" t="n"/>
      <c r="FV132" s="259" t="n"/>
      <c r="FW132" s="259" t="n"/>
      <c r="FX132" s="259" t="n"/>
      <c r="FY132" s="259" t="n"/>
      <c r="FZ132" s="259" t="n"/>
      <c r="GA132" s="259" t="n"/>
      <c r="GB132" s="259" t="n"/>
      <c r="GC132" s="259" t="n"/>
      <c r="GD132" s="259" t="n"/>
      <c r="GE132" s="259" t="n"/>
      <c r="GF132" s="259" t="n"/>
      <c r="GG132" s="259" t="n"/>
      <c r="GH132" s="259" t="n"/>
      <c r="GI132" s="259" t="n"/>
      <c r="GJ132" s="259" t="n"/>
      <c r="GK132" s="259" t="n"/>
      <c r="GL132" s="259" t="n"/>
      <c r="GM132" s="259" t="n"/>
      <c r="GN132" s="259" t="n"/>
      <c r="GO132" s="259" t="n"/>
      <c r="GP132" s="259" t="n"/>
      <c r="GQ132" s="259" t="n"/>
      <c r="GR132" s="259" t="n"/>
      <c r="GS132" s="259" t="n"/>
      <c r="GT132" s="259" t="n"/>
      <c r="GU132" s="259" t="n"/>
      <c r="GV132" s="259" t="n"/>
      <c r="GW132" s="259" t="n"/>
      <c r="GX132" s="259" t="n"/>
      <c r="GY132" s="259" t="n"/>
      <c r="GZ132" s="261">
        <f>SUM(F132:GY132)</f>
        <v/>
      </c>
      <c r="HA132" s="262">
        <f>E132-GZ132</f>
        <v/>
      </c>
    </row>
    <row r="133" ht="18" customHeight="1">
      <c r="A133" s="137" t="n">
        <v>133</v>
      </c>
      <c r="B133" s="256" t="n"/>
      <c r="C133" s="139" t="n"/>
      <c r="D133" s="240" t="n"/>
      <c r="E133" s="257" t="n"/>
      <c r="F133" s="274" t="n"/>
      <c r="G133" s="274" t="n"/>
      <c r="H133" s="274" t="n"/>
      <c r="I133" s="274" t="n"/>
      <c r="J133" s="274" t="n"/>
      <c r="K133" s="259" t="n"/>
      <c r="L133" s="259" t="n"/>
      <c r="M133" s="274" t="n"/>
      <c r="N133" s="274" t="n"/>
      <c r="O133" s="259" t="n"/>
      <c r="P133" s="259" t="n"/>
      <c r="Q133" s="259" t="n"/>
      <c r="R133" s="259" t="n"/>
      <c r="S133" s="259" t="n"/>
      <c r="T133" s="259" t="n"/>
      <c r="U133" s="259" t="n"/>
      <c r="V133" s="259" t="n"/>
      <c r="W133" s="259" t="n"/>
      <c r="X133" s="259" t="n"/>
      <c r="Y133" s="259" t="n"/>
      <c r="Z133" s="259" t="n"/>
      <c r="AA133" s="259" t="n"/>
      <c r="AB133" s="259" t="n"/>
      <c r="AC133" s="259" t="n"/>
      <c r="AD133" s="259" t="n"/>
      <c r="AE133" s="259" t="n"/>
      <c r="AF133" s="259" t="n"/>
      <c r="AG133" s="259" t="n"/>
      <c r="AH133" s="259" t="n"/>
      <c r="AI133" s="259" t="n"/>
      <c r="AJ133" s="259" t="n"/>
      <c r="AK133" s="259" t="n"/>
      <c r="AL133" s="259" t="n"/>
      <c r="AM133" s="259" t="n"/>
      <c r="AN133" s="259" t="n"/>
      <c r="AO133" s="259" t="n"/>
      <c r="AP133" s="259" t="n"/>
      <c r="AQ133" s="259" t="n"/>
      <c r="AR133" s="259" t="n"/>
      <c r="AS133" s="259" t="n"/>
      <c r="AT133" s="259" t="n"/>
      <c r="AU133" s="259" t="n"/>
      <c r="AV133" s="259" t="n"/>
      <c r="AW133" s="259" t="n"/>
      <c r="AX133" s="259" t="n"/>
      <c r="AY133" s="259" t="n"/>
      <c r="AZ133" s="259" t="n"/>
      <c r="BA133" s="259" t="n"/>
      <c r="BB133" s="259" t="n"/>
      <c r="BC133" s="259" t="n"/>
      <c r="BD133" s="259" t="n"/>
      <c r="BE133" s="259" t="n"/>
      <c r="BF133" s="259" t="n"/>
      <c r="BG133" s="259" t="n"/>
      <c r="BH133" s="259" t="n"/>
      <c r="BI133" s="259" t="n"/>
      <c r="BJ133" s="259" t="n"/>
      <c r="BK133" s="259" t="n"/>
      <c r="BL133" s="259" t="n"/>
      <c r="BM133" s="259" t="n"/>
      <c r="BN133" s="259" t="n"/>
      <c r="BO133" s="259" t="n"/>
      <c r="BP133" s="259" t="n"/>
      <c r="BQ133" s="259" t="n"/>
      <c r="BR133" s="259" t="n"/>
      <c r="BS133" s="259" t="n"/>
      <c r="BT133" s="259" t="n"/>
      <c r="BU133" s="259" t="n"/>
      <c r="BV133" s="259" t="n"/>
      <c r="BW133" s="259" t="n"/>
      <c r="BX133" s="259" t="n"/>
      <c r="BY133" s="259" t="n"/>
      <c r="BZ133" s="259" t="n"/>
      <c r="CA133" s="259" t="n"/>
      <c r="CB133" s="259" t="n"/>
      <c r="CC133" s="259" t="n"/>
      <c r="CD133" s="259" t="n"/>
      <c r="CE133" s="259" t="n"/>
      <c r="CF133" s="259" t="n"/>
      <c r="CG133" s="259" t="n"/>
      <c r="CH133" s="259" t="n"/>
      <c r="CI133" s="259" t="n"/>
      <c r="CJ133" s="259" t="n"/>
      <c r="CK133" s="259" t="n"/>
      <c r="CL133" s="259" t="n"/>
      <c r="CM133" s="259" t="n"/>
      <c r="CN133" s="259" t="n"/>
      <c r="CO133" s="259" t="n"/>
      <c r="CP133" s="259" t="n"/>
      <c r="CQ133" s="259" t="n"/>
      <c r="CR133" s="259" t="n"/>
      <c r="CS133" s="259" t="n"/>
      <c r="CT133" s="259" t="n"/>
      <c r="CU133" s="259" t="n"/>
      <c r="CV133" s="259" t="n"/>
      <c r="CW133" s="259" t="n"/>
      <c r="CX133" s="259" t="n"/>
      <c r="CY133" s="259" t="n"/>
      <c r="CZ133" s="259" t="n"/>
      <c r="DA133" s="259" t="n"/>
      <c r="DB133" s="259" t="n"/>
      <c r="DC133" s="259" t="n"/>
      <c r="DD133" s="259" t="n"/>
      <c r="DE133" s="259" t="n"/>
      <c r="DF133" s="259" t="n"/>
      <c r="DG133" s="259" t="n"/>
      <c r="DH133" s="259" t="n"/>
      <c r="DI133" s="259" t="n"/>
      <c r="DJ133" s="259" t="n"/>
      <c r="DK133" s="259" t="n"/>
      <c r="DL133" s="259" t="n"/>
      <c r="DM133" s="259" t="n"/>
      <c r="DN133" s="259" t="n"/>
      <c r="DO133" s="259" t="n"/>
      <c r="DP133" s="259" t="n"/>
      <c r="DQ133" s="259" t="n"/>
      <c r="DR133" s="259" t="n"/>
      <c r="DS133" s="259" t="n"/>
      <c r="DT133" s="259" t="n"/>
      <c r="DU133" s="259" t="n"/>
      <c r="DV133" s="259" t="n"/>
      <c r="DW133" s="259" t="n"/>
      <c r="DX133" s="259" t="n"/>
      <c r="DY133" s="259" t="n"/>
      <c r="DZ133" s="259" t="n"/>
      <c r="EA133" s="259" t="n"/>
      <c r="EB133" s="259" t="n"/>
      <c r="EC133" s="259" t="n"/>
      <c r="ED133" s="259" t="n"/>
      <c r="EE133" s="259" t="n"/>
      <c r="EF133" s="259" t="n"/>
      <c r="EG133" s="259" t="n"/>
      <c r="EH133" s="259" t="n"/>
      <c r="EI133" s="259" t="n"/>
      <c r="EJ133" s="259" t="n"/>
      <c r="EK133" s="259" t="n"/>
      <c r="EL133" s="259" t="n"/>
      <c r="EM133" s="259" t="n"/>
      <c r="EN133" s="259" t="n"/>
      <c r="EO133" s="259" t="n"/>
      <c r="EP133" s="259" t="n"/>
      <c r="EQ133" s="259" t="n"/>
      <c r="ER133" s="259" t="n"/>
      <c r="ES133" s="259" t="n"/>
      <c r="ET133" s="259" t="n"/>
      <c r="EU133" s="259" t="n"/>
      <c r="EV133" s="259" t="n"/>
      <c r="EW133" s="259" t="n"/>
      <c r="EX133" s="259" t="n"/>
      <c r="EY133" s="259" t="n"/>
      <c r="EZ133" s="259" t="n"/>
      <c r="FA133" s="259" t="n"/>
      <c r="FB133" s="259" t="n"/>
      <c r="FC133" s="259" t="n"/>
      <c r="FD133" s="259" t="n"/>
      <c r="FE133" s="259" t="n"/>
      <c r="FF133" s="259" t="n"/>
      <c r="FG133" s="259" t="n"/>
      <c r="FH133" s="259" t="n"/>
      <c r="FI133" s="259" t="n"/>
      <c r="FJ133" s="259" t="n"/>
      <c r="FK133" s="259" t="n"/>
      <c r="FL133" s="259" t="n"/>
      <c r="FM133" s="259" t="n"/>
      <c r="FN133" s="259" t="n"/>
      <c r="FO133" s="259" t="n"/>
      <c r="FP133" s="259" t="n"/>
      <c r="FQ133" s="259" t="n"/>
      <c r="FR133" s="259" t="n"/>
      <c r="FS133" s="259" t="n"/>
      <c r="FT133" s="259" t="n"/>
      <c r="FU133" s="259" t="n"/>
      <c r="FV133" s="259" t="n"/>
      <c r="FW133" s="259" t="n"/>
      <c r="FX133" s="259" t="n"/>
      <c r="FY133" s="259" t="n"/>
      <c r="FZ133" s="259" t="n"/>
      <c r="GA133" s="259" t="n"/>
      <c r="GB133" s="259" t="n"/>
      <c r="GC133" s="259" t="n"/>
      <c r="GD133" s="259" t="n"/>
      <c r="GE133" s="259" t="n"/>
      <c r="GF133" s="259" t="n"/>
      <c r="GG133" s="259" t="n"/>
      <c r="GH133" s="259" t="n"/>
      <c r="GI133" s="259" t="n"/>
      <c r="GJ133" s="259" t="n"/>
      <c r="GK133" s="259" t="n"/>
      <c r="GL133" s="259" t="n"/>
      <c r="GM133" s="259" t="n"/>
      <c r="GN133" s="259" t="n"/>
      <c r="GO133" s="259" t="n"/>
      <c r="GP133" s="259" t="n"/>
      <c r="GQ133" s="259" t="n"/>
      <c r="GR133" s="259" t="n"/>
      <c r="GS133" s="259" t="n"/>
      <c r="GT133" s="259" t="n"/>
      <c r="GU133" s="259" t="n"/>
      <c r="GV133" s="259" t="n"/>
      <c r="GW133" s="259" t="n"/>
      <c r="GX133" s="259" t="n"/>
      <c r="GY133" s="259" t="n"/>
      <c r="GZ133" s="261">
        <f>SUM(F133:GY133)</f>
        <v/>
      </c>
      <c r="HA133" s="262">
        <f>E133-GZ133</f>
        <v/>
      </c>
    </row>
    <row r="134" ht="18" customHeight="1">
      <c r="A134" s="137" t="n">
        <v>134</v>
      </c>
      <c r="B134" s="256" t="n"/>
      <c r="C134" s="139" t="n"/>
      <c r="D134" s="240" t="n"/>
      <c r="E134" s="257" t="n"/>
      <c r="F134" s="274" t="n"/>
      <c r="G134" s="274" t="n"/>
      <c r="H134" s="274" t="n"/>
      <c r="I134" s="274" t="n"/>
      <c r="J134" s="274" t="n"/>
      <c r="K134" s="259" t="n"/>
      <c r="L134" s="259" t="n"/>
      <c r="M134" s="274" t="n"/>
      <c r="N134" s="274" t="n"/>
      <c r="O134" s="259" t="n"/>
      <c r="P134" s="259" t="n"/>
      <c r="Q134" s="259" t="n"/>
      <c r="R134" s="259" t="n"/>
      <c r="S134" s="259" t="n"/>
      <c r="T134" s="259" t="n"/>
      <c r="U134" s="259" t="n"/>
      <c r="V134" s="259" t="n"/>
      <c r="W134" s="259" t="n"/>
      <c r="X134" s="259" t="n"/>
      <c r="Y134" s="259" t="n"/>
      <c r="Z134" s="259" t="n"/>
      <c r="AA134" s="259" t="n"/>
      <c r="AB134" s="259" t="n"/>
      <c r="AC134" s="259" t="n"/>
      <c r="AD134" s="259" t="n"/>
      <c r="AE134" s="259" t="n"/>
      <c r="AF134" s="259" t="n"/>
      <c r="AG134" s="259" t="n"/>
      <c r="AH134" s="259" t="n"/>
      <c r="AI134" s="259" t="n"/>
      <c r="AJ134" s="259" t="n"/>
      <c r="AK134" s="259" t="n"/>
      <c r="AL134" s="259" t="n"/>
      <c r="AM134" s="259" t="n"/>
      <c r="AN134" s="259" t="n"/>
      <c r="AO134" s="259" t="n"/>
      <c r="AP134" s="259" t="n"/>
      <c r="AQ134" s="259" t="n"/>
      <c r="AR134" s="259" t="n"/>
      <c r="AS134" s="259" t="n"/>
      <c r="AT134" s="259" t="n"/>
      <c r="AU134" s="259" t="n"/>
      <c r="AV134" s="259" t="n"/>
      <c r="AW134" s="259" t="n"/>
      <c r="AX134" s="259" t="n"/>
      <c r="AY134" s="259" t="n"/>
      <c r="AZ134" s="259" t="n"/>
      <c r="BA134" s="259" t="n"/>
      <c r="BB134" s="259" t="n"/>
      <c r="BC134" s="259" t="n"/>
      <c r="BD134" s="259" t="n"/>
      <c r="BE134" s="259" t="n"/>
      <c r="BF134" s="259" t="n"/>
      <c r="BG134" s="259" t="n"/>
      <c r="BH134" s="259" t="n"/>
      <c r="BI134" s="259" t="n"/>
      <c r="BJ134" s="259" t="n"/>
      <c r="BK134" s="259" t="n"/>
      <c r="BL134" s="259" t="n"/>
      <c r="BM134" s="259" t="n"/>
      <c r="BN134" s="259" t="n"/>
      <c r="BO134" s="259" t="n"/>
      <c r="BP134" s="259" t="n"/>
      <c r="BQ134" s="259" t="n"/>
      <c r="BR134" s="259" t="n"/>
      <c r="BS134" s="259" t="n"/>
      <c r="BT134" s="259" t="n"/>
      <c r="BU134" s="259" t="n"/>
      <c r="BV134" s="259" t="n"/>
      <c r="BW134" s="259" t="n"/>
      <c r="BX134" s="259" t="n"/>
      <c r="BY134" s="259" t="n"/>
      <c r="BZ134" s="259" t="n"/>
      <c r="CA134" s="259" t="n"/>
      <c r="CB134" s="259" t="n"/>
      <c r="CC134" s="259" t="n"/>
      <c r="CD134" s="259" t="n"/>
      <c r="CE134" s="259" t="n"/>
      <c r="CF134" s="259" t="n"/>
      <c r="CG134" s="259" t="n"/>
      <c r="CH134" s="259" t="n"/>
      <c r="CI134" s="259" t="n"/>
      <c r="CJ134" s="259" t="n"/>
      <c r="CK134" s="259" t="n"/>
      <c r="CL134" s="259" t="n"/>
      <c r="CM134" s="259" t="n"/>
      <c r="CN134" s="259" t="n"/>
      <c r="CO134" s="259" t="n"/>
      <c r="CP134" s="259" t="n"/>
      <c r="CQ134" s="259" t="n"/>
      <c r="CR134" s="259" t="n"/>
      <c r="CS134" s="259" t="n"/>
      <c r="CT134" s="259" t="n"/>
      <c r="CU134" s="259" t="n"/>
      <c r="CV134" s="259" t="n"/>
      <c r="CW134" s="259" t="n"/>
      <c r="CX134" s="259" t="n"/>
      <c r="CY134" s="259" t="n"/>
      <c r="CZ134" s="259" t="n"/>
      <c r="DA134" s="259" t="n"/>
      <c r="DB134" s="259" t="n"/>
      <c r="DC134" s="259" t="n"/>
      <c r="DD134" s="259" t="n"/>
      <c r="DE134" s="259" t="n"/>
      <c r="DF134" s="259" t="n"/>
      <c r="DG134" s="259" t="n"/>
      <c r="DH134" s="259" t="n"/>
      <c r="DI134" s="259" t="n"/>
      <c r="DJ134" s="259" t="n"/>
      <c r="DK134" s="259" t="n"/>
      <c r="DL134" s="259" t="n"/>
      <c r="DM134" s="259" t="n"/>
      <c r="DN134" s="259" t="n"/>
      <c r="DO134" s="259" t="n"/>
      <c r="DP134" s="259" t="n"/>
      <c r="DQ134" s="259" t="n"/>
      <c r="DR134" s="259" t="n"/>
      <c r="DS134" s="259" t="n"/>
      <c r="DT134" s="259" t="n"/>
      <c r="DU134" s="259" t="n"/>
      <c r="DV134" s="259" t="n"/>
      <c r="DW134" s="259" t="n"/>
      <c r="DX134" s="259" t="n"/>
      <c r="DY134" s="259" t="n"/>
      <c r="DZ134" s="259" t="n"/>
      <c r="EA134" s="259" t="n"/>
      <c r="EB134" s="259" t="n"/>
      <c r="EC134" s="259" t="n"/>
      <c r="ED134" s="259" t="n"/>
      <c r="EE134" s="259" t="n"/>
      <c r="EF134" s="259" t="n"/>
      <c r="EG134" s="259" t="n"/>
      <c r="EH134" s="259" t="n"/>
      <c r="EI134" s="259" t="n"/>
      <c r="EJ134" s="259" t="n"/>
      <c r="EK134" s="259" t="n"/>
      <c r="EL134" s="259" t="n"/>
      <c r="EM134" s="259" t="n"/>
      <c r="EN134" s="259" t="n"/>
      <c r="EO134" s="259" t="n"/>
      <c r="EP134" s="259" t="n"/>
      <c r="EQ134" s="259" t="n"/>
      <c r="ER134" s="259" t="n"/>
      <c r="ES134" s="259" t="n"/>
      <c r="ET134" s="259" t="n"/>
      <c r="EU134" s="259" t="n"/>
      <c r="EV134" s="259" t="n"/>
      <c r="EW134" s="259" t="n"/>
      <c r="EX134" s="259" t="n"/>
      <c r="EY134" s="259" t="n"/>
      <c r="EZ134" s="259" t="n"/>
      <c r="FA134" s="259" t="n"/>
      <c r="FB134" s="259" t="n"/>
      <c r="FC134" s="259" t="n"/>
      <c r="FD134" s="259" t="n"/>
      <c r="FE134" s="259" t="n"/>
      <c r="FF134" s="259" t="n"/>
      <c r="FG134" s="259" t="n"/>
      <c r="FH134" s="259" t="n"/>
      <c r="FI134" s="259" t="n"/>
      <c r="FJ134" s="259" t="n"/>
      <c r="FK134" s="259" t="n"/>
      <c r="FL134" s="259" t="n"/>
      <c r="FM134" s="259" t="n"/>
      <c r="FN134" s="259" t="n"/>
      <c r="FO134" s="259" t="n"/>
      <c r="FP134" s="259" t="n"/>
      <c r="FQ134" s="259" t="n"/>
      <c r="FR134" s="259" t="n"/>
      <c r="FS134" s="259" t="n"/>
      <c r="FT134" s="259" t="n"/>
      <c r="FU134" s="259" t="n"/>
      <c r="FV134" s="259" t="n"/>
      <c r="FW134" s="259" t="n"/>
      <c r="FX134" s="259" t="n"/>
      <c r="FY134" s="259" t="n"/>
      <c r="FZ134" s="259" t="n"/>
      <c r="GA134" s="259" t="n"/>
      <c r="GB134" s="259" t="n"/>
      <c r="GC134" s="259" t="n"/>
      <c r="GD134" s="259" t="n"/>
      <c r="GE134" s="259" t="n"/>
      <c r="GF134" s="259" t="n"/>
      <c r="GG134" s="259" t="n"/>
      <c r="GH134" s="259" t="n"/>
      <c r="GI134" s="259" t="n"/>
      <c r="GJ134" s="259" t="n"/>
      <c r="GK134" s="259" t="n"/>
      <c r="GL134" s="259" t="n"/>
      <c r="GM134" s="259" t="n"/>
      <c r="GN134" s="259" t="n"/>
      <c r="GO134" s="259" t="n"/>
      <c r="GP134" s="259" t="n"/>
      <c r="GQ134" s="259" t="n"/>
      <c r="GR134" s="259" t="n"/>
      <c r="GS134" s="259" t="n"/>
      <c r="GT134" s="259" t="n"/>
      <c r="GU134" s="259" t="n"/>
      <c r="GV134" s="259" t="n"/>
      <c r="GW134" s="259" t="n"/>
      <c r="GX134" s="259" t="n"/>
      <c r="GY134" s="259" t="n"/>
      <c r="GZ134" s="261">
        <f>SUM(F134:GY134)</f>
        <v/>
      </c>
      <c r="HA134" s="262">
        <f>E134-GZ134</f>
        <v/>
      </c>
    </row>
    <row r="135" ht="18" customHeight="1">
      <c r="A135" s="137" t="n">
        <v>135</v>
      </c>
      <c r="B135" s="256" t="n"/>
      <c r="C135" s="139" t="n"/>
      <c r="D135" s="240" t="n"/>
      <c r="E135" s="257" t="n"/>
      <c r="F135" s="274" t="n"/>
      <c r="G135" s="274" t="n"/>
      <c r="H135" s="274" t="n"/>
      <c r="I135" s="274" t="n"/>
      <c r="J135" s="274" t="n"/>
      <c r="K135" s="259" t="n"/>
      <c r="L135" s="259" t="n"/>
      <c r="M135" s="274" t="n"/>
      <c r="N135" s="274" t="n"/>
      <c r="O135" s="259" t="n"/>
      <c r="P135" s="259" t="n"/>
      <c r="Q135" s="259" t="n"/>
      <c r="R135" s="259" t="n"/>
      <c r="S135" s="259" t="n"/>
      <c r="T135" s="259" t="n"/>
      <c r="U135" s="259" t="n"/>
      <c r="V135" s="259" t="n"/>
      <c r="W135" s="259" t="n"/>
      <c r="X135" s="259" t="n"/>
      <c r="Y135" s="259" t="n"/>
      <c r="Z135" s="259" t="n"/>
      <c r="AA135" s="259" t="n"/>
      <c r="AB135" s="259" t="n"/>
      <c r="AC135" s="259" t="n"/>
      <c r="AD135" s="259" t="n"/>
      <c r="AE135" s="259" t="n"/>
      <c r="AF135" s="259" t="n"/>
      <c r="AG135" s="259" t="n"/>
      <c r="AH135" s="259" t="n"/>
      <c r="AI135" s="259" t="n"/>
      <c r="AJ135" s="259" t="n"/>
      <c r="AK135" s="259" t="n"/>
      <c r="AL135" s="259" t="n"/>
      <c r="AM135" s="259" t="n"/>
      <c r="AN135" s="259" t="n"/>
      <c r="AO135" s="259" t="n"/>
      <c r="AP135" s="259" t="n"/>
      <c r="AQ135" s="259" t="n"/>
      <c r="AR135" s="259" t="n"/>
      <c r="AS135" s="259" t="n"/>
      <c r="AT135" s="259" t="n"/>
      <c r="AU135" s="259" t="n"/>
      <c r="AV135" s="259" t="n"/>
      <c r="AW135" s="259" t="n"/>
      <c r="AX135" s="259" t="n"/>
      <c r="AY135" s="259" t="n"/>
      <c r="AZ135" s="259" t="n"/>
      <c r="BA135" s="259" t="n"/>
      <c r="BB135" s="259" t="n"/>
      <c r="BC135" s="259" t="n"/>
      <c r="BD135" s="259" t="n"/>
      <c r="BE135" s="259" t="n"/>
      <c r="BF135" s="259" t="n"/>
      <c r="BG135" s="259" t="n"/>
      <c r="BH135" s="259" t="n"/>
      <c r="BI135" s="259" t="n"/>
      <c r="BJ135" s="259" t="n"/>
      <c r="BK135" s="259" t="n"/>
      <c r="BL135" s="259" t="n"/>
      <c r="BM135" s="259" t="n"/>
      <c r="BN135" s="259" t="n"/>
      <c r="BO135" s="259" t="n"/>
      <c r="BP135" s="259" t="n"/>
      <c r="BQ135" s="259" t="n"/>
      <c r="BR135" s="259" t="n"/>
      <c r="BS135" s="259" t="n"/>
      <c r="BT135" s="259" t="n"/>
      <c r="BU135" s="259" t="n"/>
      <c r="BV135" s="259" t="n"/>
      <c r="BW135" s="259" t="n"/>
      <c r="BX135" s="259" t="n"/>
      <c r="BY135" s="259" t="n"/>
      <c r="BZ135" s="259" t="n"/>
      <c r="CA135" s="259" t="n"/>
      <c r="CB135" s="259" t="n"/>
      <c r="CC135" s="259" t="n"/>
      <c r="CD135" s="259" t="n"/>
      <c r="CE135" s="259" t="n"/>
      <c r="CF135" s="259" t="n"/>
      <c r="CG135" s="259" t="n"/>
      <c r="CH135" s="259" t="n"/>
      <c r="CI135" s="259" t="n"/>
      <c r="CJ135" s="259" t="n"/>
      <c r="CK135" s="259" t="n"/>
      <c r="CL135" s="259" t="n"/>
      <c r="CM135" s="259" t="n"/>
      <c r="CN135" s="259" t="n"/>
      <c r="CO135" s="259" t="n"/>
      <c r="CP135" s="259" t="n"/>
      <c r="CQ135" s="259" t="n"/>
      <c r="CR135" s="259" t="n"/>
      <c r="CS135" s="259" t="n"/>
      <c r="CT135" s="259" t="n"/>
      <c r="CU135" s="259" t="n"/>
      <c r="CV135" s="259" t="n"/>
      <c r="CW135" s="259" t="n"/>
      <c r="CX135" s="259" t="n"/>
      <c r="CY135" s="259" t="n"/>
      <c r="CZ135" s="259" t="n"/>
      <c r="DA135" s="259" t="n"/>
      <c r="DB135" s="259" t="n"/>
      <c r="DC135" s="259" t="n"/>
      <c r="DD135" s="259" t="n"/>
      <c r="DE135" s="259" t="n"/>
      <c r="DF135" s="259" t="n"/>
      <c r="DG135" s="259" t="n"/>
      <c r="DH135" s="259" t="n"/>
      <c r="DI135" s="259" t="n"/>
      <c r="DJ135" s="259" t="n"/>
      <c r="DK135" s="259" t="n"/>
      <c r="DL135" s="259" t="n"/>
      <c r="DM135" s="259" t="n"/>
      <c r="DN135" s="259" t="n"/>
      <c r="DO135" s="259" t="n"/>
      <c r="DP135" s="259" t="n"/>
      <c r="DQ135" s="259" t="n"/>
      <c r="DR135" s="259" t="n"/>
      <c r="DS135" s="259" t="n"/>
      <c r="DT135" s="259" t="n"/>
      <c r="DU135" s="259" t="n"/>
      <c r="DV135" s="259" t="n"/>
      <c r="DW135" s="259" t="n"/>
      <c r="DX135" s="259" t="n"/>
      <c r="DY135" s="259" t="n"/>
      <c r="DZ135" s="259" t="n"/>
      <c r="EA135" s="259" t="n"/>
      <c r="EB135" s="259" t="n"/>
      <c r="EC135" s="259" t="n"/>
      <c r="ED135" s="259" t="n"/>
      <c r="EE135" s="259" t="n"/>
      <c r="EF135" s="259" t="n"/>
      <c r="EG135" s="259" t="n"/>
      <c r="EH135" s="259" t="n"/>
      <c r="EI135" s="259" t="n"/>
      <c r="EJ135" s="259" t="n"/>
      <c r="EK135" s="259" t="n"/>
      <c r="EL135" s="259" t="n"/>
      <c r="EM135" s="259" t="n"/>
      <c r="EN135" s="259" t="n"/>
      <c r="EO135" s="259" t="n"/>
      <c r="EP135" s="259" t="n"/>
      <c r="EQ135" s="259" t="n"/>
      <c r="ER135" s="259" t="n"/>
      <c r="ES135" s="259" t="n"/>
      <c r="ET135" s="259" t="n"/>
      <c r="EU135" s="259" t="n"/>
      <c r="EV135" s="259" t="n"/>
      <c r="EW135" s="259" t="n"/>
      <c r="EX135" s="259" t="n"/>
      <c r="EY135" s="259" t="n"/>
      <c r="EZ135" s="259" t="n"/>
      <c r="FA135" s="259" t="n"/>
      <c r="FB135" s="259" t="n"/>
      <c r="FC135" s="259" t="n"/>
      <c r="FD135" s="259" t="n"/>
      <c r="FE135" s="259" t="n"/>
      <c r="FF135" s="259" t="n"/>
      <c r="FG135" s="259" t="n"/>
      <c r="FH135" s="259" t="n"/>
      <c r="FI135" s="259" t="n"/>
      <c r="FJ135" s="259" t="n"/>
      <c r="FK135" s="259" t="n"/>
      <c r="FL135" s="259" t="n"/>
      <c r="FM135" s="259" t="n"/>
      <c r="FN135" s="259" t="n"/>
      <c r="FO135" s="259" t="n"/>
      <c r="FP135" s="259" t="n"/>
      <c r="FQ135" s="259" t="n"/>
      <c r="FR135" s="259" t="n"/>
      <c r="FS135" s="259" t="n"/>
      <c r="FT135" s="259" t="n"/>
      <c r="FU135" s="259" t="n"/>
      <c r="FV135" s="259" t="n"/>
      <c r="FW135" s="259" t="n"/>
      <c r="FX135" s="259" t="n"/>
      <c r="FY135" s="259" t="n"/>
      <c r="FZ135" s="259" t="n"/>
      <c r="GA135" s="259" t="n"/>
      <c r="GB135" s="259" t="n"/>
      <c r="GC135" s="259" t="n"/>
      <c r="GD135" s="259" t="n"/>
      <c r="GE135" s="259" t="n"/>
      <c r="GF135" s="259" t="n"/>
      <c r="GG135" s="259" t="n"/>
      <c r="GH135" s="259" t="n"/>
      <c r="GI135" s="259" t="n"/>
      <c r="GJ135" s="259" t="n"/>
      <c r="GK135" s="259" t="n"/>
      <c r="GL135" s="259" t="n"/>
      <c r="GM135" s="259" t="n"/>
      <c r="GN135" s="259" t="n"/>
      <c r="GO135" s="259" t="n"/>
      <c r="GP135" s="259" t="n"/>
      <c r="GQ135" s="259" t="n"/>
      <c r="GR135" s="259" t="n"/>
      <c r="GS135" s="259" t="n"/>
      <c r="GT135" s="259" t="n"/>
      <c r="GU135" s="259" t="n"/>
      <c r="GV135" s="259" t="n"/>
      <c r="GW135" s="259" t="n"/>
      <c r="GX135" s="259" t="n"/>
      <c r="GY135" s="259" t="n"/>
      <c r="GZ135" s="261">
        <f>SUM(F135:GY135)</f>
        <v/>
      </c>
      <c r="HA135" s="262">
        <f>E135-GZ135</f>
        <v/>
      </c>
    </row>
    <row r="136" ht="18" customHeight="1" thickBot="1">
      <c r="A136" s="137" t="n">
        <v>136</v>
      </c>
      <c r="B136" s="256" t="n"/>
      <c r="C136" s="139" t="n"/>
      <c r="D136" s="240" t="n"/>
      <c r="E136" s="257" t="n"/>
      <c r="F136" s="274" t="n"/>
      <c r="G136" s="274" t="n"/>
      <c r="H136" s="274" t="n"/>
      <c r="I136" s="274" t="n"/>
      <c r="J136" s="274" t="n"/>
      <c r="K136" s="259" t="n"/>
      <c r="L136" s="259" t="n"/>
      <c r="M136" s="274" t="n"/>
      <c r="N136" s="274" t="n"/>
      <c r="O136" s="259" t="n"/>
      <c r="P136" s="259" t="n"/>
      <c r="Q136" s="259" t="n"/>
      <c r="R136" s="259" t="n"/>
      <c r="S136" s="259" t="n"/>
      <c r="T136" s="259" t="n"/>
      <c r="U136" s="259" t="n"/>
      <c r="V136" s="259" t="n"/>
      <c r="W136" s="259" t="n"/>
      <c r="X136" s="259" t="n"/>
      <c r="Y136" s="259" t="n"/>
      <c r="Z136" s="259" t="n"/>
      <c r="AA136" s="259" t="n"/>
      <c r="AB136" s="259" t="n"/>
      <c r="AC136" s="259" t="n"/>
      <c r="AD136" s="259" t="n"/>
      <c r="AE136" s="259" t="n"/>
      <c r="AF136" s="259" t="n"/>
      <c r="AG136" s="259" t="n"/>
      <c r="AH136" s="259" t="n"/>
      <c r="AI136" s="259" t="n"/>
      <c r="AJ136" s="259" t="n"/>
      <c r="AK136" s="259" t="n"/>
      <c r="AL136" s="259" t="n"/>
      <c r="AM136" s="259" t="n"/>
      <c r="AN136" s="259" t="n"/>
      <c r="AO136" s="259" t="n"/>
      <c r="AP136" s="259" t="n"/>
      <c r="AQ136" s="259" t="n"/>
      <c r="AR136" s="259" t="n"/>
      <c r="AS136" s="259" t="n"/>
      <c r="AT136" s="259" t="n"/>
      <c r="AU136" s="259" t="n"/>
      <c r="AV136" s="259" t="n"/>
      <c r="AW136" s="259" t="n"/>
      <c r="AX136" s="259" t="n"/>
      <c r="AY136" s="259" t="n"/>
      <c r="AZ136" s="259" t="n"/>
      <c r="BA136" s="259" t="n"/>
      <c r="BB136" s="259" t="n"/>
      <c r="BC136" s="259" t="n"/>
      <c r="BD136" s="259" t="n"/>
      <c r="BE136" s="259" t="n"/>
      <c r="BF136" s="259" t="n"/>
      <c r="BG136" s="259" t="n"/>
      <c r="BH136" s="259" t="n"/>
      <c r="BI136" s="259" t="n"/>
      <c r="BJ136" s="259" t="n"/>
      <c r="BK136" s="259" t="n"/>
      <c r="BL136" s="259" t="n"/>
      <c r="BM136" s="259" t="n"/>
      <c r="BN136" s="259" t="n"/>
      <c r="BO136" s="259" t="n"/>
      <c r="BP136" s="259" t="n"/>
      <c r="BQ136" s="259" t="n"/>
      <c r="BR136" s="259" t="n"/>
      <c r="BS136" s="259" t="n"/>
      <c r="BT136" s="259" t="n"/>
      <c r="BU136" s="259" t="n"/>
      <c r="BV136" s="259" t="n"/>
      <c r="BW136" s="259" t="n"/>
      <c r="BX136" s="259" t="n"/>
      <c r="BY136" s="259" t="n"/>
      <c r="BZ136" s="259" t="n"/>
      <c r="CA136" s="259" t="n"/>
      <c r="CB136" s="259" t="n"/>
      <c r="CC136" s="259" t="n"/>
      <c r="CD136" s="259" t="n"/>
      <c r="CE136" s="259" t="n"/>
      <c r="CF136" s="259" t="n"/>
      <c r="CG136" s="259" t="n"/>
      <c r="CH136" s="259" t="n"/>
      <c r="CI136" s="259" t="n"/>
      <c r="CJ136" s="259" t="n"/>
      <c r="CK136" s="259" t="n"/>
      <c r="CL136" s="259" t="n"/>
      <c r="CM136" s="259" t="n"/>
      <c r="CN136" s="259" t="n"/>
      <c r="CO136" s="259" t="n"/>
      <c r="CP136" s="259" t="n"/>
      <c r="CQ136" s="259" t="n"/>
      <c r="CR136" s="259" t="n"/>
      <c r="CS136" s="259" t="n"/>
      <c r="CT136" s="259" t="n"/>
      <c r="CU136" s="259" t="n"/>
      <c r="CV136" s="259" t="n"/>
      <c r="CW136" s="259" t="n"/>
      <c r="CX136" s="259" t="n"/>
      <c r="CY136" s="259" t="n"/>
      <c r="CZ136" s="259" t="n"/>
      <c r="DA136" s="259" t="n"/>
      <c r="DB136" s="259" t="n"/>
      <c r="DC136" s="259" t="n"/>
      <c r="DD136" s="259" t="n"/>
      <c r="DE136" s="259" t="n"/>
      <c r="DF136" s="259" t="n"/>
      <c r="DG136" s="259" t="n"/>
      <c r="DH136" s="259" t="n"/>
      <c r="DI136" s="259" t="n"/>
      <c r="DJ136" s="259" t="n"/>
      <c r="DK136" s="259" t="n"/>
      <c r="DL136" s="259" t="n"/>
      <c r="DM136" s="259" t="n"/>
      <c r="DN136" s="259" t="n"/>
      <c r="DO136" s="259" t="n"/>
      <c r="DP136" s="259" t="n"/>
      <c r="DQ136" s="259" t="n"/>
      <c r="DR136" s="259" t="n"/>
      <c r="DS136" s="259" t="n"/>
      <c r="DT136" s="259" t="n"/>
      <c r="DU136" s="259" t="n"/>
      <c r="DV136" s="259" t="n"/>
      <c r="DW136" s="259" t="n"/>
      <c r="DX136" s="259" t="n"/>
      <c r="DY136" s="259" t="n"/>
      <c r="DZ136" s="259" t="n"/>
      <c r="EA136" s="259" t="n"/>
      <c r="EB136" s="259" t="n"/>
      <c r="EC136" s="259" t="n"/>
      <c r="ED136" s="259" t="n"/>
      <c r="EE136" s="259" t="n"/>
      <c r="EF136" s="259" t="n"/>
      <c r="EG136" s="259" t="n"/>
      <c r="EH136" s="259" t="n"/>
      <c r="EI136" s="259" t="n"/>
      <c r="EJ136" s="259" t="n"/>
      <c r="EK136" s="259" t="n"/>
      <c r="EL136" s="259" t="n"/>
      <c r="EM136" s="259" t="n"/>
      <c r="EN136" s="259" t="n"/>
      <c r="EO136" s="259" t="n"/>
      <c r="EP136" s="259" t="n"/>
      <c r="EQ136" s="259" t="n"/>
      <c r="ER136" s="259" t="n"/>
      <c r="ES136" s="259" t="n"/>
      <c r="ET136" s="259" t="n"/>
      <c r="EU136" s="259" t="n"/>
      <c r="EV136" s="259" t="n"/>
      <c r="EW136" s="259" t="n"/>
      <c r="EX136" s="259" t="n"/>
      <c r="EY136" s="259" t="n"/>
      <c r="EZ136" s="259" t="n"/>
      <c r="FA136" s="259" t="n"/>
      <c r="FB136" s="259" t="n"/>
      <c r="FC136" s="259" t="n"/>
      <c r="FD136" s="259" t="n"/>
      <c r="FE136" s="259" t="n"/>
      <c r="FF136" s="259" t="n"/>
      <c r="FG136" s="259" t="n"/>
      <c r="FH136" s="259" t="n"/>
      <c r="FI136" s="259" t="n"/>
      <c r="FJ136" s="259" t="n"/>
      <c r="FK136" s="259" t="n"/>
      <c r="FL136" s="259" t="n"/>
      <c r="FM136" s="259" t="n"/>
      <c r="FN136" s="259" t="n"/>
      <c r="FO136" s="259" t="n"/>
      <c r="FP136" s="259" t="n"/>
      <c r="FQ136" s="259" t="n"/>
      <c r="FR136" s="259" t="n"/>
      <c r="FS136" s="259" t="n"/>
      <c r="FT136" s="259" t="n"/>
      <c r="FU136" s="259" t="n"/>
      <c r="FV136" s="259" t="n"/>
      <c r="FW136" s="259" t="n"/>
      <c r="FX136" s="259" t="n"/>
      <c r="FY136" s="259" t="n"/>
      <c r="FZ136" s="259" t="n"/>
      <c r="GA136" s="259" t="n"/>
      <c r="GB136" s="259" t="n"/>
      <c r="GC136" s="259" t="n"/>
      <c r="GD136" s="259" t="n"/>
      <c r="GE136" s="259" t="n"/>
      <c r="GF136" s="259" t="n"/>
      <c r="GG136" s="259" t="n"/>
      <c r="GH136" s="259" t="n"/>
      <c r="GI136" s="259" t="n"/>
      <c r="GJ136" s="259" t="n"/>
      <c r="GK136" s="259" t="n"/>
      <c r="GL136" s="259" t="n"/>
      <c r="GM136" s="259" t="n"/>
      <c r="GN136" s="259" t="n"/>
      <c r="GO136" s="259" t="n"/>
      <c r="GP136" s="259" t="n"/>
      <c r="GQ136" s="259" t="n"/>
      <c r="GR136" s="259" t="n"/>
      <c r="GS136" s="259" t="n"/>
      <c r="GT136" s="259" t="n"/>
      <c r="GU136" s="259" t="n"/>
      <c r="GV136" s="259" t="n"/>
      <c r="GW136" s="259" t="n"/>
      <c r="GX136" s="259" t="n"/>
      <c r="GY136" s="259" t="n"/>
      <c r="GZ136" s="261">
        <f>SUM(F136:GY136)</f>
        <v/>
      </c>
      <c r="HA136" s="262">
        <f>E136-GZ136</f>
        <v/>
      </c>
    </row>
    <row r="137" ht="18.95" customHeight="1" thickBot="1">
      <c r="A137" s="137" t="n"/>
      <c r="B137" s="265" t="n"/>
      <c r="C137" s="148" t="n"/>
      <c r="D137" s="265" t="n"/>
      <c r="E137" s="266">
        <f>SUM(E2:E136)</f>
        <v/>
      </c>
      <c r="F137" s="267">
        <f>SUM(F2:F136)</f>
        <v/>
      </c>
      <c r="G137" s="267">
        <f>SUM(G2:G136)</f>
        <v/>
      </c>
      <c r="H137" s="267">
        <f>SUM(H2:H136)</f>
        <v/>
      </c>
      <c r="I137" s="267">
        <f>SUM(I2:I136)</f>
        <v/>
      </c>
      <c r="J137" s="267">
        <f>SUM(J2:J136)</f>
        <v/>
      </c>
      <c r="K137" s="267">
        <f>SUM(K2:K136)</f>
        <v/>
      </c>
      <c r="L137" s="267">
        <f>SUM(L2:L136)</f>
        <v/>
      </c>
      <c r="M137" s="267">
        <f>SUM(M2:M136)</f>
        <v/>
      </c>
      <c r="N137" s="267">
        <f>SUM(N2:N136)</f>
        <v/>
      </c>
      <c r="O137" s="267">
        <f>SUM(O2:O136)</f>
        <v/>
      </c>
      <c r="P137" s="267">
        <f>SUM(P2:P136)</f>
        <v/>
      </c>
      <c r="Q137" s="267">
        <f>SUM(Q2:Q136)</f>
        <v/>
      </c>
      <c r="R137" s="267">
        <f>SUM(R2:R136)</f>
        <v/>
      </c>
      <c r="S137" s="267">
        <f>SUM(S2:S136)</f>
        <v/>
      </c>
      <c r="T137" s="267">
        <f>SUM(T2:T136)</f>
        <v/>
      </c>
      <c r="U137" s="267">
        <f>SUM(U2:U136)</f>
        <v/>
      </c>
      <c r="V137" s="267">
        <f>SUM(V2:V136)</f>
        <v/>
      </c>
      <c r="W137" s="267">
        <f>SUM(W2:W136)</f>
        <v/>
      </c>
      <c r="X137" s="267">
        <f>SUM(X2:X136)</f>
        <v/>
      </c>
      <c r="Y137" s="267">
        <f>SUM(Y2:Y136)</f>
        <v/>
      </c>
      <c r="Z137" s="267">
        <f>SUM(Z2:Z136)</f>
        <v/>
      </c>
      <c r="AA137" s="267">
        <f>SUM(AA2:AA136)</f>
        <v/>
      </c>
      <c r="AB137" s="267">
        <f>SUM(AB2:AB136)</f>
        <v/>
      </c>
      <c r="AC137" s="267">
        <f>SUM(AC2:AC136)</f>
        <v/>
      </c>
      <c r="AD137" s="267">
        <f>SUM(AD2:AD136)</f>
        <v/>
      </c>
      <c r="AE137" s="267">
        <f>SUM(AE2:AE136)</f>
        <v/>
      </c>
      <c r="AF137" s="267">
        <f>SUM(AF2:AF136)</f>
        <v/>
      </c>
      <c r="AG137" s="267">
        <f>SUM(AG2:AG136)</f>
        <v/>
      </c>
      <c r="AH137" s="267">
        <f>SUM(AH2:AH136)</f>
        <v/>
      </c>
      <c r="AI137" s="267">
        <f>SUM(AI2:AI136)</f>
        <v/>
      </c>
      <c r="AJ137" s="267">
        <f>SUM(AJ2:AJ136)</f>
        <v/>
      </c>
      <c r="AK137" s="267">
        <f>SUM(AK2:AK136)</f>
        <v/>
      </c>
      <c r="AL137" s="267">
        <f>SUM(AL2:AL136)</f>
        <v/>
      </c>
      <c r="AM137" s="267">
        <f>SUM(AM2:AM136)</f>
        <v/>
      </c>
      <c r="AN137" s="267">
        <f>SUM(AN2:AN136)</f>
        <v/>
      </c>
      <c r="AO137" s="267">
        <f>SUM(AO2:AO136)</f>
        <v/>
      </c>
      <c r="AP137" s="267">
        <f>SUM(AP2:AP136)</f>
        <v/>
      </c>
      <c r="AQ137" s="267">
        <f>SUM(AQ2:AQ136)</f>
        <v/>
      </c>
      <c r="AR137" s="267">
        <f>SUM(AR2:AR136)</f>
        <v/>
      </c>
      <c r="AS137" s="267">
        <f>SUM(AS2:AS136)</f>
        <v/>
      </c>
      <c r="AT137" s="267">
        <f>SUM(AT2:AT136)</f>
        <v/>
      </c>
      <c r="AU137" s="267">
        <f>SUM(AU2:AU136)</f>
        <v/>
      </c>
      <c r="AV137" s="267">
        <f>SUM(AV2:AV136)</f>
        <v/>
      </c>
      <c r="AW137" s="267">
        <f>SUM(AW2:AW136)</f>
        <v/>
      </c>
      <c r="AX137" s="267">
        <f>SUM(AX2:AX136)</f>
        <v/>
      </c>
      <c r="AY137" s="267">
        <f>SUM(AY2:AY136)</f>
        <v/>
      </c>
      <c r="AZ137" s="267">
        <f>SUM(AZ2:AZ136)</f>
        <v/>
      </c>
      <c r="BA137" s="267">
        <f>SUM(BA2:BA136)</f>
        <v/>
      </c>
      <c r="BB137" s="267">
        <f>SUM(BB2:BB136)</f>
        <v/>
      </c>
      <c r="BC137" s="267">
        <f>SUM(BC2:BC136)</f>
        <v/>
      </c>
      <c r="BD137" s="267">
        <f>SUM(BD2:BD136)</f>
        <v/>
      </c>
      <c r="BE137" s="267">
        <f>SUM(BE2:BE136)</f>
        <v/>
      </c>
      <c r="BF137" s="267">
        <f>SUM(BF2:BF136)</f>
        <v/>
      </c>
      <c r="BG137" s="267">
        <f>SUM(BG2:BG136)</f>
        <v/>
      </c>
      <c r="BH137" s="267">
        <f>SUM(BH2:BH136)</f>
        <v/>
      </c>
      <c r="BI137" s="267">
        <f>SUM(BI2:BI136)</f>
        <v/>
      </c>
      <c r="BJ137" s="267">
        <f>SUM(BJ2:BJ136)</f>
        <v/>
      </c>
      <c r="BK137" s="267">
        <f>SUM(BK2:BK136)</f>
        <v/>
      </c>
      <c r="BL137" s="267">
        <f>SUM(BL2:BL136)</f>
        <v/>
      </c>
      <c r="BM137" s="267">
        <f>SUM(BM2:BM136)</f>
        <v/>
      </c>
      <c r="BN137" s="267">
        <f>SUM(BN2:BN136)</f>
        <v/>
      </c>
      <c r="BO137" s="267">
        <f>SUM(BO2:BO136)</f>
        <v/>
      </c>
      <c r="BP137" s="267">
        <f>SUM(BP2:BP136)</f>
        <v/>
      </c>
      <c r="BQ137" s="267">
        <f>SUM(BQ2:BQ136)</f>
        <v/>
      </c>
      <c r="BR137" s="267">
        <f>SUM(BR2:BR136)</f>
        <v/>
      </c>
      <c r="BS137" s="267">
        <f>SUM(BS2:BS136)</f>
        <v/>
      </c>
      <c r="BT137" s="267">
        <f>SUM(BT2:BT136)</f>
        <v/>
      </c>
      <c r="BU137" s="267">
        <f>SUM(BU2:BU136)</f>
        <v/>
      </c>
      <c r="BV137" s="267">
        <f>SUM(BV2:BV136)</f>
        <v/>
      </c>
      <c r="BW137" s="267">
        <f>SUM(BW2:BW136)</f>
        <v/>
      </c>
      <c r="BX137" s="267">
        <f>SUM(BX2:BX136)</f>
        <v/>
      </c>
      <c r="BY137" s="267">
        <f>SUM(BY2:BY136)</f>
        <v/>
      </c>
      <c r="BZ137" s="267">
        <f>SUM(BZ2:BZ136)</f>
        <v/>
      </c>
      <c r="CA137" s="267">
        <f>SUM(CA2:CA136)</f>
        <v/>
      </c>
      <c r="CB137" s="267">
        <f>SUM(CB2:CB136)</f>
        <v/>
      </c>
      <c r="CC137" s="267">
        <f>SUM(CC2:CC136)</f>
        <v/>
      </c>
      <c r="CD137" s="267">
        <f>SUM(CD2:CD136)</f>
        <v/>
      </c>
      <c r="CE137" s="267">
        <f>SUM(CE2:CE136)</f>
        <v/>
      </c>
      <c r="CF137" s="267">
        <f>SUM(CF2:CF136)</f>
        <v/>
      </c>
      <c r="CG137" s="267">
        <f>SUM(CG2:CG136)</f>
        <v/>
      </c>
      <c r="CH137" s="267">
        <f>SUM(CH2:CH136)</f>
        <v/>
      </c>
      <c r="CI137" s="267">
        <f>SUM(CI2:CI136)</f>
        <v/>
      </c>
      <c r="CJ137" s="267">
        <f>SUM(CJ2:CJ136)</f>
        <v/>
      </c>
      <c r="CK137" s="267">
        <f>SUM(CK2:CK136)</f>
        <v/>
      </c>
      <c r="CL137" s="267">
        <f>SUM(CL2:CL136)</f>
        <v/>
      </c>
      <c r="CM137" s="267">
        <f>SUM(CM2:CM136)</f>
        <v/>
      </c>
      <c r="CN137" s="267">
        <f>SUM(CN2:CN136)</f>
        <v/>
      </c>
      <c r="CO137" s="267">
        <f>SUM(CO2:CO136)</f>
        <v/>
      </c>
      <c r="CP137" s="267">
        <f>SUM(CP2:CP136)</f>
        <v/>
      </c>
      <c r="CQ137" s="267">
        <f>SUM(CQ2:CQ136)</f>
        <v/>
      </c>
      <c r="CR137" s="267">
        <f>SUM(CR2:CR136)</f>
        <v/>
      </c>
      <c r="CS137" s="267">
        <f>SUM(CS2:CS136)</f>
        <v/>
      </c>
      <c r="CT137" s="267">
        <f>SUM(CT2:CT136)</f>
        <v/>
      </c>
      <c r="CU137" s="267">
        <f>SUM(CU2:CU136)</f>
        <v/>
      </c>
      <c r="CV137" s="267">
        <f>SUM(CV2:CV136)</f>
        <v/>
      </c>
      <c r="CW137" s="267">
        <f>SUM(CW2:CW136)</f>
        <v/>
      </c>
      <c r="CX137" s="267">
        <f>SUM(CX2:CX136)</f>
        <v/>
      </c>
      <c r="CY137" s="267">
        <f>SUM(CY2:CY136)</f>
        <v/>
      </c>
      <c r="CZ137" s="267">
        <f>SUM(CZ2:CZ136)</f>
        <v/>
      </c>
      <c r="DA137" s="267">
        <f>SUM(DA2:DA136)</f>
        <v/>
      </c>
      <c r="DB137" s="267">
        <f>SUM(DB2:DB136)</f>
        <v/>
      </c>
      <c r="DC137" s="267">
        <f>SUM(DC2:DC136)</f>
        <v/>
      </c>
      <c r="DD137" s="267">
        <f>SUM(DD2:DD136)</f>
        <v/>
      </c>
      <c r="DE137" s="267">
        <f>SUM(DE2:DE136)</f>
        <v/>
      </c>
      <c r="DF137" s="267">
        <f>SUM(DF2:DF136)</f>
        <v/>
      </c>
      <c r="DG137" s="267">
        <f>SUM(DG2:DG136)</f>
        <v/>
      </c>
      <c r="DH137" s="267">
        <f>SUM(DH2:DH136)</f>
        <v/>
      </c>
      <c r="DI137" s="267">
        <f>SUM(DI2:DI136)</f>
        <v/>
      </c>
      <c r="DJ137" s="267">
        <f>SUM(DJ2:DJ136)</f>
        <v/>
      </c>
      <c r="DK137" s="267">
        <f>SUM(DK2:DK136)</f>
        <v/>
      </c>
      <c r="DL137" s="267">
        <f>SUM(DL2:DL136)</f>
        <v/>
      </c>
      <c r="DM137" s="267">
        <f>SUM(DM2:DM136)</f>
        <v/>
      </c>
      <c r="DN137" s="267">
        <f>SUM(DN2:DN136)</f>
        <v/>
      </c>
      <c r="DO137" s="267">
        <f>SUM(DO2:DO136)</f>
        <v/>
      </c>
      <c r="DP137" s="267">
        <f>SUM(DP2:DP136)</f>
        <v/>
      </c>
      <c r="DQ137" s="267">
        <f>SUM(DQ2:DQ136)</f>
        <v/>
      </c>
      <c r="DR137" s="267">
        <f>SUM(DR2:DR136)</f>
        <v/>
      </c>
      <c r="DS137" s="267">
        <f>SUM(DS2:DS136)</f>
        <v/>
      </c>
      <c r="DT137" s="267">
        <f>SUM(DT2:DT136)</f>
        <v/>
      </c>
      <c r="DU137" s="267">
        <f>SUM(DU2:DU136)</f>
        <v/>
      </c>
      <c r="DV137" s="267">
        <f>SUM(DV2:DV136)</f>
        <v/>
      </c>
      <c r="DW137" s="267">
        <f>SUM(DW2:DW136)</f>
        <v/>
      </c>
      <c r="DX137" s="267">
        <f>SUM(DX2:DX136)</f>
        <v/>
      </c>
      <c r="DY137" s="267">
        <f>SUM(DY2:DY136)</f>
        <v/>
      </c>
      <c r="DZ137" s="267">
        <f>SUM(DZ2:DZ136)</f>
        <v/>
      </c>
      <c r="EA137" s="267">
        <f>SUM(EA2:EA136)</f>
        <v/>
      </c>
      <c r="EB137" s="267">
        <f>SUM(EB2:EB136)</f>
        <v/>
      </c>
      <c r="EC137" s="267">
        <f>SUM(EC2:EC136)</f>
        <v/>
      </c>
      <c r="ED137" s="267">
        <f>SUM(ED2:ED136)</f>
        <v/>
      </c>
      <c r="EE137" s="267">
        <f>SUM(EE2:EE136)</f>
        <v/>
      </c>
      <c r="EF137" s="267">
        <f>SUM(EF2:EF136)</f>
        <v/>
      </c>
      <c r="EG137" s="267">
        <f>SUM(EG2:EG136)</f>
        <v/>
      </c>
      <c r="EH137" s="267">
        <f>SUM(EH2:EH136)</f>
        <v/>
      </c>
      <c r="EI137" s="267">
        <f>SUM(EI2:EI136)</f>
        <v/>
      </c>
      <c r="EJ137" s="267">
        <f>SUM(EJ2:EJ136)</f>
        <v/>
      </c>
      <c r="EK137" s="267">
        <f>SUM(EK2:EK136)</f>
        <v/>
      </c>
      <c r="EL137" s="267">
        <f>SUM(EL2:EL136)</f>
        <v/>
      </c>
      <c r="EM137" s="267">
        <f>SUM(EM2:EM136)</f>
        <v/>
      </c>
      <c r="EN137" s="267">
        <f>SUM(EN2:EN136)</f>
        <v/>
      </c>
      <c r="EO137" s="267">
        <f>SUM(EO2:EO136)</f>
        <v/>
      </c>
      <c r="EP137" s="267">
        <f>SUM(EP2:EP136)</f>
        <v/>
      </c>
      <c r="EQ137" s="267">
        <f>SUM(EQ2:EQ136)</f>
        <v/>
      </c>
      <c r="ER137" s="267">
        <f>SUM(ER2:ER136)</f>
        <v/>
      </c>
      <c r="ES137" s="267">
        <f>SUM(ES2:ES136)</f>
        <v/>
      </c>
      <c r="ET137" s="267">
        <f>SUM(ET2:ET136)</f>
        <v/>
      </c>
      <c r="EU137" s="267">
        <f>SUM(EU2:EU136)</f>
        <v/>
      </c>
      <c r="EV137" s="267">
        <f>SUM(EV2:EV136)</f>
        <v/>
      </c>
      <c r="EW137" s="267">
        <f>SUM(EW2:EW136)</f>
        <v/>
      </c>
      <c r="EX137" s="267">
        <f>SUM(EX2:EX136)</f>
        <v/>
      </c>
      <c r="EY137" s="267">
        <f>SUM(EY2:EY136)</f>
        <v/>
      </c>
      <c r="EZ137" s="267">
        <f>SUM(EZ2:EZ136)</f>
        <v/>
      </c>
      <c r="FA137" s="267">
        <f>SUM(FA2:FA136)</f>
        <v/>
      </c>
      <c r="FB137" s="267">
        <f>SUM(FB2:FB136)</f>
        <v/>
      </c>
      <c r="FC137" s="267">
        <f>SUM(FC2:FC136)</f>
        <v/>
      </c>
      <c r="FD137" s="267">
        <f>SUM(FD2:FD136)</f>
        <v/>
      </c>
      <c r="FE137" s="267">
        <f>SUM(FE2:FE136)</f>
        <v/>
      </c>
      <c r="FF137" s="267">
        <f>SUM(FF2:FF136)</f>
        <v/>
      </c>
      <c r="FG137" s="267">
        <f>SUM(FG2:FG136)</f>
        <v/>
      </c>
      <c r="FH137" s="267">
        <f>SUM(FH2:FH136)</f>
        <v/>
      </c>
      <c r="FI137" s="267">
        <f>SUM(FI2:FI136)</f>
        <v/>
      </c>
      <c r="FJ137" s="267">
        <f>SUM(FJ2:FJ136)</f>
        <v/>
      </c>
      <c r="FK137" s="267">
        <f>SUM(FK2:FK136)</f>
        <v/>
      </c>
      <c r="FL137" s="267">
        <f>SUM(FL2:FL136)</f>
        <v/>
      </c>
      <c r="FM137" s="267">
        <f>SUM(FM2:FM136)</f>
        <v/>
      </c>
      <c r="FN137" s="267">
        <f>SUM(FN2:FN136)</f>
        <v/>
      </c>
      <c r="FO137" s="267">
        <f>SUM(FO2:FO136)</f>
        <v/>
      </c>
      <c r="FP137" s="267">
        <f>SUM(FP2:FP136)</f>
        <v/>
      </c>
      <c r="FQ137" s="267">
        <f>SUM(FQ2:FQ136)</f>
        <v/>
      </c>
      <c r="FR137" s="267">
        <f>SUM(FR2:FR136)</f>
        <v/>
      </c>
      <c r="FS137" s="267">
        <f>SUM(FS2:FS136)</f>
        <v/>
      </c>
      <c r="FT137" s="267">
        <f>SUM(FT2:FT136)</f>
        <v/>
      </c>
      <c r="FU137" s="267">
        <f>SUM(FU2:FU136)</f>
        <v/>
      </c>
      <c r="FV137" s="267">
        <f>SUM(FV2:FV136)</f>
        <v/>
      </c>
      <c r="FW137" s="267">
        <f>SUM(FW2:FW136)</f>
        <v/>
      </c>
      <c r="FX137" s="267">
        <f>SUM(FX2:FX136)</f>
        <v/>
      </c>
      <c r="FY137" s="267">
        <f>SUM(FY2:FY136)</f>
        <v/>
      </c>
      <c r="FZ137" s="267">
        <f>SUM(FZ2:FZ136)</f>
        <v/>
      </c>
      <c r="GA137" s="267">
        <f>SUM(GA2:GA136)</f>
        <v/>
      </c>
      <c r="GB137" s="267">
        <f>SUM(GB2:GB136)</f>
        <v/>
      </c>
      <c r="GC137" s="267">
        <f>SUM(GC2:GC136)</f>
        <v/>
      </c>
      <c r="GD137" s="267">
        <f>SUM(GD2:GD136)</f>
        <v/>
      </c>
      <c r="GE137" s="267">
        <f>SUM(GE2:GE136)</f>
        <v/>
      </c>
      <c r="GF137" s="267">
        <f>SUM(GF2:GF136)</f>
        <v/>
      </c>
      <c r="GG137" s="267">
        <f>SUM(GG2:GG136)</f>
        <v/>
      </c>
      <c r="GH137" s="267">
        <f>SUM(GH2:GH136)</f>
        <v/>
      </c>
      <c r="GI137" s="267">
        <f>SUM(GI2:GI136)</f>
        <v/>
      </c>
      <c r="GJ137" s="267">
        <f>SUM(GJ2:GJ136)</f>
        <v/>
      </c>
      <c r="GK137" s="267">
        <f>SUM(GK2:GK136)</f>
        <v/>
      </c>
      <c r="GL137" s="267">
        <f>SUM(GL2:GL136)</f>
        <v/>
      </c>
      <c r="GM137" s="267">
        <f>SUM(GM2:GM136)</f>
        <v/>
      </c>
      <c r="GN137" s="267">
        <f>SUM(GN2:GN136)</f>
        <v/>
      </c>
      <c r="GO137" s="267">
        <f>SUM(GO2:GO136)</f>
        <v/>
      </c>
      <c r="GP137" s="267">
        <f>SUM(GP2:GP136)</f>
        <v/>
      </c>
      <c r="GQ137" s="267">
        <f>SUM(GQ2:GQ136)</f>
        <v/>
      </c>
      <c r="GR137" s="267">
        <f>SUM(GR2:GR136)</f>
        <v/>
      </c>
      <c r="GS137" s="267">
        <f>SUM(GS2:GS136)</f>
        <v/>
      </c>
      <c r="GT137" s="267">
        <f>SUM(GT2:GT136)</f>
        <v/>
      </c>
      <c r="GU137" s="267">
        <f>SUM(GU2:GU136)</f>
        <v/>
      </c>
      <c r="GV137" s="267">
        <f>SUM(GV2:GV136)</f>
        <v/>
      </c>
      <c r="GW137" s="267">
        <f>SUM(GW2:GW136)</f>
        <v/>
      </c>
      <c r="GX137" s="267">
        <f>SUM(GX2:GX136)</f>
        <v/>
      </c>
      <c r="GY137" s="267">
        <f>SUM(GY2:GY136)</f>
        <v/>
      </c>
      <c r="GZ137" s="267">
        <f>SUM(F137:GY137)</f>
        <v/>
      </c>
      <c r="HA137" s="262">
        <f>E137-GZ137</f>
        <v/>
      </c>
      <c r="HB137" s="262" t="n"/>
    </row>
    <row r="138" ht="18.95" customHeight="1">
      <c r="A138" s="137" t="n"/>
    </row>
    <row r="139" ht="18.95" customHeight="1">
      <c r="A139" s="137" t="n"/>
    </row>
    <row r="140" ht="18.95" customHeight="1">
      <c r="A140" s="137" t="n"/>
    </row>
    <row r="141" ht="18.95" customHeight="1">
      <c r="A141" s="137" t="n"/>
    </row>
    <row r="142" ht="18.95" customHeight="1">
      <c r="A142" s="137" t="n"/>
    </row>
    <row r="143" ht="18.95" customHeight="1">
      <c r="A143" s="137" t="n"/>
    </row>
    <row r="144" ht="18.95" customHeight="1"/>
  </sheetData>
  <pageMargins left="0.7" right="0.7" top="0.75" bottom="0.75" header="0.3" footer="0.3"/>
  <pageSetup orientation="portrait" horizontalDpi="4294967292" verticalDpi="4294967292"/>
</worksheet>
</file>

<file path=xl/worksheets/sheet21.xml><?xml version="1.0" encoding="utf-8"?>
<worksheet xmlns="http://schemas.openxmlformats.org/spreadsheetml/2006/main">
  <sheetPr>
    <tabColor rgb="FFFFFF00"/>
    <outlinePr summaryBelow="1" summaryRight="1"/>
    <pageSetUpPr/>
  </sheetPr>
  <dimension ref="A1:FL143"/>
  <sheetViews>
    <sheetView zoomScale="70" zoomScaleNormal="70" zoomScalePageLayoutView="75" workbookViewId="0">
      <pane xSplit="5" ySplit="1" topLeftCell="F27" activePane="bottomRight" state="frozen"/>
      <selection pane="topRight" activeCell="F1" sqref="F1"/>
      <selection pane="bottomLeft" activeCell="A2" sqref="A2"/>
      <selection pane="bottomRight" activeCell="E52" sqref="E52"/>
    </sheetView>
  </sheetViews>
  <sheetFormatPr baseColWidth="8" defaultColWidth="8.85546875" defaultRowHeight="15"/>
  <cols>
    <col width="11.42578125" bestFit="1" customWidth="1" min="1" max="1"/>
    <col width="12.140625" customWidth="1" min="2" max="2"/>
    <col width="56.42578125" customWidth="1" style="70" min="3" max="3"/>
    <col width="12.140625" customWidth="1" min="4" max="4"/>
    <col width="15.85546875" customWidth="1" min="5" max="30"/>
    <col width="13.42578125" customWidth="1" min="31" max="35"/>
    <col width="15.85546875" customWidth="1" min="36" max="36"/>
    <col width="13.42578125" customWidth="1" min="37" max="44"/>
    <col width="15.85546875" customWidth="1" min="45" max="45"/>
    <col width="13.42578125" customWidth="1" min="46" max="54"/>
    <col width="15.85546875" customWidth="1" min="55" max="56"/>
    <col width="13.42578125" customWidth="1" min="57" max="100"/>
    <col width="15.140625" customWidth="1" min="101" max="101"/>
    <col width="13.42578125" customWidth="1" min="102" max="166"/>
    <col width="13" customWidth="1" min="167" max="167"/>
    <col width="15.42578125" customWidth="1" min="168" max="168"/>
  </cols>
  <sheetData>
    <row r="1" ht="65.25" customHeight="1">
      <c r="A1" s="249" t="inlineStr">
        <is>
          <t xml:space="preserve">  </t>
        </is>
      </c>
      <c r="B1" s="250" t="inlineStr">
        <is>
          <t xml:space="preserve">Posting Date </t>
        </is>
      </c>
      <c r="C1" s="130" t="inlineStr">
        <is>
          <t xml:space="preserve">FedEx Invoice# </t>
        </is>
      </c>
      <c r="D1" s="251" t="inlineStr">
        <is>
          <t>Invoice Date</t>
        </is>
      </c>
      <c r="E1" s="252" t="inlineStr">
        <is>
          <t>Invoice Amount</t>
        </is>
      </c>
      <c r="F1" s="253" t="inlineStr">
        <is>
          <t>A282 Dev</t>
        </is>
      </c>
      <c r="G1" s="253" t="inlineStr">
        <is>
          <t>BF2 Power, Proto1</t>
        </is>
      </c>
      <c r="H1" s="253" t="inlineStr">
        <is>
          <t>B489 Dev</t>
        </is>
      </c>
      <c r="I1" s="253" t="inlineStr">
        <is>
          <t>B532 Dev</t>
        </is>
      </c>
      <c r="J1" s="253" t="inlineStr">
        <is>
          <t>B532 Mahi EMC</t>
        </is>
      </c>
      <c r="K1" s="253" t="inlineStr">
        <is>
          <t>B625 MU ADDB2</t>
        </is>
      </c>
      <c r="L1" s="134" t="inlineStr">
        <is>
          <t>D3y Optical Card</t>
        </is>
      </c>
      <c r="M1" s="134" t="inlineStr">
        <is>
          <t>D6X USB-C</t>
        </is>
      </c>
      <c r="N1" s="134" t="inlineStr">
        <is>
          <t>D7X Bongo Top</t>
        </is>
      </c>
      <c r="O1" s="134" t="inlineStr">
        <is>
          <t xml:space="preserve">D8x Audio </t>
        </is>
      </c>
      <c r="P1" s="134" t="inlineStr">
        <is>
          <t>D8X D3Y BASEBOARD</t>
        </is>
      </c>
      <c r="Q1" s="134" t="inlineStr">
        <is>
          <t xml:space="preserve">D8x D3y Charger </t>
        </is>
      </c>
      <c r="R1" s="134" t="inlineStr">
        <is>
          <t>D8X D3Y CHIPSET</t>
        </is>
      </c>
      <c r="S1" s="134" t="inlineStr">
        <is>
          <t>D8X D3Y Nand</t>
        </is>
      </c>
      <c r="T1" s="134" t="inlineStr">
        <is>
          <t>D8x Milliways DC</t>
        </is>
      </c>
      <c r="U1" s="134" t="inlineStr">
        <is>
          <t>D8x Optical, Proto1</t>
        </is>
      </c>
      <c r="V1" s="134" t="inlineStr">
        <is>
          <t>D83 BERKSHIRE</t>
        </is>
      </c>
      <c r="W1" s="134" t="inlineStr">
        <is>
          <t>D83 E85 Dev Board</t>
        </is>
      </c>
      <c r="X1" s="134" t="inlineStr">
        <is>
          <t>E5 BOX2M CITA DISCRETE</t>
        </is>
      </c>
      <c r="Y1" s="134" t="inlineStr">
        <is>
          <t>E5 IF Dev Expansion ADC Ditto</t>
        </is>
      </c>
      <c r="Z1" s="134" t="inlineStr">
        <is>
          <t>E5 IF  JigglyPuff</t>
        </is>
      </c>
      <c r="AA1" s="134" t="inlineStr">
        <is>
          <t>E5 IF MLB Drowzee</t>
        </is>
      </c>
      <c r="AB1" s="134" t="inlineStr">
        <is>
          <t>E46 Matisse</t>
        </is>
      </c>
      <c r="AC1" s="134" t="inlineStr">
        <is>
          <t>E87 Shim Polo</t>
        </is>
      </c>
      <c r="AD1" s="134" t="inlineStr">
        <is>
          <t>E91 Cluctch</t>
        </is>
      </c>
      <c r="AE1" s="134" t="inlineStr">
        <is>
          <t>E91 Trex</t>
        </is>
      </c>
      <c r="AF1" s="134" t="inlineStr">
        <is>
          <t>E91 Velociraptor</t>
        </is>
      </c>
      <c r="AG1" s="134" t="inlineStr">
        <is>
          <t>E101 VIEW2 500KHZ PREAMP</t>
        </is>
      </c>
      <c r="AH1" s="134" t="inlineStr">
        <is>
          <t>E123 PENNY FLEX</t>
        </is>
      </c>
      <c r="AI1" s="134" t="inlineStr">
        <is>
          <t>E126 DOUBLE WIDE</t>
        </is>
      </c>
      <c r="AJ1" s="134" t="inlineStr">
        <is>
          <t>GA FHSi Hub</t>
        </is>
      </c>
      <c r="AK1" s="134" t="inlineStr">
        <is>
          <t>J410 Chipset</t>
        </is>
      </c>
      <c r="AL1" s="134" t="inlineStr">
        <is>
          <t>J410 DEV</t>
        </is>
      </c>
      <c r="AM1" s="134" t="inlineStr">
        <is>
          <t>J410 Dog</t>
        </is>
      </c>
      <c r="AN1" s="134" t="inlineStr">
        <is>
          <t>J410 Mahi</t>
        </is>
      </c>
      <c r="AO1" s="134" t="inlineStr">
        <is>
          <t>J410 Speaker Max</t>
        </is>
      </c>
      <c r="AP1" s="134" t="inlineStr">
        <is>
          <t>J410 Viper Mahi</t>
        </is>
      </c>
      <c r="AQ1" s="134" t="inlineStr">
        <is>
          <t>J410 VIPER NAND</t>
        </is>
      </c>
      <c r="AR1" s="134" t="inlineStr">
        <is>
          <t>J490 Camera</t>
        </is>
      </c>
      <c r="AS1" s="134" t="inlineStr">
        <is>
          <t>J490 Chipset</t>
        </is>
      </c>
      <c r="AT1" s="134" t="inlineStr">
        <is>
          <t>J490 DEV</t>
        </is>
      </c>
      <c r="AU1" s="134" t="inlineStr">
        <is>
          <t>J490 DISPLAY</t>
        </is>
      </c>
      <c r="AV1" s="134" t="inlineStr">
        <is>
          <t>J490 DISPLAY ANX</t>
        </is>
      </c>
      <c r="AW1" s="134" t="inlineStr">
        <is>
          <t>J490/X2612 Power and Debug</t>
        </is>
      </c>
      <c r="AX1" s="134" t="inlineStr">
        <is>
          <t>J5X7 DUSTER ACE3 LITE</t>
        </is>
      </c>
      <c r="AY1" s="134" t="inlineStr">
        <is>
          <t>J517 MLB B</t>
        </is>
      </c>
      <c r="AZ1" s="134" t="inlineStr">
        <is>
          <t>J537 X2691 P1 MLB</t>
        </is>
      </c>
      <c r="BA1" s="134" t="inlineStr">
        <is>
          <t>J7XX MAHI POC</t>
        </is>
      </c>
      <c r="BB1" s="134" t="inlineStr">
        <is>
          <t>J720 Cougar Dig</t>
        </is>
      </c>
      <c r="BC1" s="134" t="inlineStr">
        <is>
          <t>J720 Cougar OS</t>
        </is>
      </c>
      <c r="BD1" s="134" t="inlineStr">
        <is>
          <t>N208 IBIS</t>
        </is>
      </c>
      <c r="BE1" s="134" t="inlineStr">
        <is>
          <t>R4X8 DEV</t>
        </is>
      </c>
      <c r="BF1" s="134" t="inlineStr">
        <is>
          <t>TI LONG LT FOR PATRICIA</t>
        </is>
      </c>
      <c r="BG1" s="134" t="inlineStr">
        <is>
          <t>T275 Strategic Components</t>
        </is>
      </c>
      <c r="BH1" s="134" t="inlineStr">
        <is>
          <t>T290 USBC Probot</t>
        </is>
      </c>
      <c r="BI1" s="134" t="inlineStr">
        <is>
          <t>T306 ANT RALLY</t>
        </is>
      </c>
      <c r="BJ1" s="134" t="inlineStr">
        <is>
          <t>T306 CAT RALLY</t>
        </is>
      </c>
      <c r="BK1" s="134" t="inlineStr">
        <is>
          <t>T306 Coyote Lite</t>
        </is>
      </c>
      <c r="BL1" s="134" t="inlineStr">
        <is>
          <t>T306 Long Lead time (Rally/burnout)</t>
        </is>
      </c>
      <c r="BM1" s="134" t="inlineStr">
        <is>
          <t>T306 Module</t>
        </is>
      </c>
      <c r="BN1" s="134" t="inlineStr">
        <is>
          <t>T306 Monarch Halo</t>
        </is>
      </c>
      <c r="BO1" s="134" t="inlineStr">
        <is>
          <t>T306 Monarch Rally</t>
        </is>
      </c>
      <c r="BP1" s="134" t="inlineStr">
        <is>
          <t>T306 PMU LLT</t>
        </is>
      </c>
      <c r="BQ1" s="134" t="inlineStr">
        <is>
          <t>T306 Serval Halo</t>
        </is>
      </c>
      <c r="BR1" s="134" t="inlineStr">
        <is>
          <t>T306 SERVAL RALLY</t>
        </is>
      </c>
      <c r="BS1" s="134" t="inlineStr">
        <is>
          <t>T306 Sphynx Ant Rally</t>
        </is>
      </c>
      <c r="BT1" s="134" t="inlineStr">
        <is>
          <t>T306 Sphynx Cat Rally</t>
        </is>
      </c>
      <c r="BU1" s="134" t="inlineStr">
        <is>
          <t>T306 Sphynx LLT</t>
        </is>
      </c>
      <c r="BV1" s="134" t="inlineStr">
        <is>
          <t>T348 CHANNING BGA #2</t>
        </is>
      </c>
      <c r="BW1" s="134" t="inlineStr">
        <is>
          <t>T348 LASSEN</t>
        </is>
      </c>
      <c r="BX1" s="134" t="inlineStr">
        <is>
          <t>T348 Pelican Creek</t>
        </is>
      </c>
      <c r="BY1" s="254" t="inlineStr">
        <is>
          <t>T428 Sentinel</t>
        </is>
      </c>
      <c r="BZ1" s="254" t="inlineStr">
        <is>
          <t>T458 Controller</t>
        </is>
      </c>
      <c r="CA1" s="254" t="inlineStr">
        <is>
          <t>T458 Dev Board</t>
        </is>
      </c>
      <c r="CB1" s="254" t="inlineStr">
        <is>
          <t>T683 INT CCCC TO COAX</t>
        </is>
      </c>
      <c r="CC1" s="254" t="inlineStr">
        <is>
          <t>T683 SMALL TOOTH PERIDOT build 2</t>
        </is>
      </c>
      <c r="CD1" s="254" t="inlineStr">
        <is>
          <t>T686 Lotus IMU base</t>
        </is>
      </c>
      <c r="CE1" s="254" t="inlineStr">
        <is>
          <t>T686 LOTUS IMU HEAD</t>
        </is>
      </c>
      <c r="CF1" s="254" t="inlineStr">
        <is>
          <t>T720 RETRO MLB</t>
        </is>
      </c>
      <c r="CG1" s="254" t="inlineStr">
        <is>
          <t>T807 Allison To BF3 &amp; CCC</t>
        </is>
      </c>
      <c r="CH1" s="254" t="inlineStr">
        <is>
          <t>T841 Bambi</t>
        </is>
      </c>
      <c r="CI1" s="254" t="inlineStr">
        <is>
          <t>T841 Bandera</t>
        </is>
      </c>
      <c r="CJ1" s="254" t="inlineStr">
        <is>
          <t>T841 BISHOP</t>
        </is>
      </c>
      <c r="CK1" s="254" t="inlineStr">
        <is>
          <t>T841 Bobolink</t>
        </is>
      </c>
      <c r="CL1" s="254" t="inlineStr">
        <is>
          <t>T841 CANNOLI</t>
        </is>
      </c>
      <c r="CM1" s="134" t="inlineStr">
        <is>
          <t>T841 CERSEI</t>
        </is>
      </c>
      <c r="CN1" s="134" t="inlineStr">
        <is>
          <t>T841 CLEO</t>
        </is>
      </c>
      <c r="CO1" s="134" t="inlineStr">
        <is>
          <t>T841 CRUX</t>
        </is>
      </c>
      <c r="CP1" s="134" t="inlineStr">
        <is>
          <t>T841 DAFFODIL</t>
        </is>
      </c>
      <c r="CQ1" s="134" t="inlineStr">
        <is>
          <t>T841 Drogon</t>
        </is>
      </c>
      <c r="CR1" s="134" t="inlineStr">
        <is>
          <t>T841 DUNLIN</t>
        </is>
      </c>
      <c r="CS1" s="134" t="inlineStr">
        <is>
          <t>T841 ISHTAR</t>
        </is>
      </c>
      <c r="CT1" s="134" t="inlineStr">
        <is>
          <t>T841 Itachi</t>
        </is>
      </c>
      <c r="CU1" s="134" t="inlineStr">
        <is>
          <t>T841 Larch</t>
        </is>
      </c>
      <c r="CV1" s="134" t="inlineStr">
        <is>
          <t>T841 LIBRA</t>
        </is>
      </c>
      <c r="CW1" s="134" t="inlineStr">
        <is>
          <t>T841 LLT L BOARD</t>
        </is>
      </c>
      <c r="CX1" s="134" t="inlineStr">
        <is>
          <t>T841 LLT FALL 2022</t>
        </is>
      </c>
      <c r="CY1" s="134" t="inlineStr">
        <is>
          <t>T841 LLT SUMMER 2022</t>
        </is>
      </c>
      <c r="CZ1" s="134" t="inlineStr">
        <is>
          <t>T841 LYCHEE</t>
        </is>
      </c>
      <c r="DA1" s="134" t="inlineStr">
        <is>
          <t>T841 LYRA</t>
        </is>
      </c>
      <c r="DB1" s="134" t="inlineStr">
        <is>
          <t>T841 Passion</t>
        </is>
      </c>
      <c r="DC1" s="134" t="inlineStr">
        <is>
          <t>T841 PERSIMMON</t>
        </is>
      </c>
      <c r="DD1" s="134" t="inlineStr">
        <is>
          <t xml:space="preserve">T841 Pflamigo </t>
        </is>
      </c>
      <c r="DE1" s="134" t="inlineStr">
        <is>
          <t>T841 SLT DBB 5</t>
        </is>
      </c>
      <c r="DF1" s="134" t="inlineStr">
        <is>
          <t>T841 STM32H735 TEST</t>
        </is>
      </c>
      <c r="DG1" s="134" t="inlineStr">
        <is>
          <t>T841 VEGETA</t>
        </is>
      </c>
      <c r="DH1" s="134" t="inlineStr">
        <is>
          <t>T936 Blazar</t>
        </is>
      </c>
      <c r="DI1" s="134" t="inlineStr">
        <is>
          <t>T995 Tamba</t>
        </is>
      </c>
      <c r="DJ1" s="134" t="inlineStr">
        <is>
          <t>T1023 Mercury</t>
        </is>
      </c>
      <c r="DK1" s="134" t="inlineStr">
        <is>
          <t>T1023 Olympus</t>
        </is>
      </c>
      <c r="DL1" s="134" t="inlineStr">
        <is>
          <t>T1023 Sunstone</t>
        </is>
      </c>
      <c r="DM1" s="134" t="inlineStr">
        <is>
          <t>T1096 Lyra</t>
        </is>
      </c>
      <c r="DN1" s="134" t="inlineStr">
        <is>
          <t>T1251 ONO2 MLB</t>
        </is>
      </c>
      <c r="DO1" s="134" t="inlineStr">
        <is>
          <t>T1252 Interposer Combo</t>
        </is>
      </c>
      <c r="DP1" s="254" t="inlineStr">
        <is>
          <t>T1252 MLB CARRIER</t>
        </is>
      </c>
      <c r="DQ1" s="254" t="inlineStr">
        <is>
          <t xml:space="preserve">T2345 Arco </t>
        </is>
      </c>
      <c r="DR1" s="134" t="inlineStr">
        <is>
          <t>ToucanRCAMSWT</t>
        </is>
      </c>
      <c r="DS1" s="134" t="inlineStr">
        <is>
          <t>WM1</t>
        </is>
      </c>
      <c r="DT1" s="134" t="inlineStr">
        <is>
          <t>X373 DOE</t>
        </is>
      </c>
      <c r="DU1" s="134" t="inlineStr">
        <is>
          <t>X1230 ipd</t>
        </is>
      </c>
      <c r="DV1" s="134" t="inlineStr">
        <is>
          <t>X1230 MLB DVT</t>
        </is>
      </c>
      <c r="DW1" s="134" t="inlineStr">
        <is>
          <t>X1230 OJUMP L&amp;R DVT</t>
        </is>
      </c>
      <c r="DX1" s="134" t="inlineStr">
        <is>
          <t>X1294 Toaster Card</t>
        </is>
      </c>
      <c r="DY1" s="134" t="inlineStr">
        <is>
          <t>X1623 Artane</t>
        </is>
      </c>
      <c r="DZ1" s="134" t="inlineStr">
        <is>
          <t>X1761 MLB BRG</t>
        </is>
      </c>
      <c r="EA1" s="134" t="inlineStr">
        <is>
          <t>X1761 MLB R</t>
        </is>
      </c>
      <c r="EB1" s="134" t="inlineStr">
        <is>
          <t>X2042 DEV</t>
        </is>
      </c>
      <c r="EC1" s="134" t="inlineStr">
        <is>
          <t>XA2B0C4D2 TAYCAN</t>
        </is>
      </c>
      <c r="ED1" s="134" t="inlineStr">
        <is>
          <t xml:space="preserve">X2042 TAYCAN COBRA </t>
        </is>
      </c>
      <c r="EE1" s="134" t="inlineStr">
        <is>
          <t>X2281 MLB</t>
        </is>
      </c>
      <c r="EF1" s="134" t="inlineStr">
        <is>
          <t>X2281 WAV</t>
        </is>
      </c>
      <c r="EG1" s="254" t="inlineStr">
        <is>
          <t>X2356C DEV</t>
        </is>
      </c>
      <c r="EH1" s="254" t="inlineStr">
        <is>
          <t>X2357 MLB EVT2</t>
        </is>
      </c>
      <c r="EI1" s="254" t="inlineStr">
        <is>
          <t>X2357 Puck EVT</t>
        </is>
      </c>
      <c r="EJ1" s="254" t="inlineStr">
        <is>
          <t>X2370  AGNES</t>
        </is>
      </c>
      <c r="EK1" s="134" t="inlineStr">
        <is>
          <t>X2411 CARPO DEBUG</t>
        </is>
      </c>
      <c r="EL1" s="134" t="inlineStr">
        <is>
          <t>X2411 CARPO PERFORMANCE #2</t>
        </is>
      </c>
      <c r="EM1" s="134" t="inlineStr">
        <is>
          <t>X2411 Leda B0</t>
        </is>
      </c>
      <c r="EN1" s="134" t="inlineStr">
        <is>
          <t>X2411 Puako</t>
        </is>
      </c>
      <c r="EO1" s="134" t="inlineStr">
        <is>
          <t>X2411 RF BRIDGE</t>
        </is>
      </c>
      <c r="EP1" s="134" t="inlineStr">
        <is>
          <t>X2411 RF DEV</t>
        </is>
      </c>
      <c r="EQ1" s="134" t="inlineStr">
        <is>
          <t>X2540 DC DORA</t>
        </is>
      </c>
      <c r="ER1" s="254" t="inlineStr">
        <is>
          <t>X2575 Dev</t>
        </is>
      </c>
      <c r="ES1" s="254" t="inlineStr">
        <is>
          <t>X2662 P0</t>
        </is>
      </c>
      <c r="ET1" s="254" t="inlineStr">
        <is>
          <t>X2693 JUNO SE DEV</t>
        </is>
      </c>
      <c r="EU1" s="134" t="inlineStr">
        <is>
          <t>X2703 EC FCM BOURBON</t>
        </is>
      </c>
      <c r="EV1" s="134" t="inlineStr">
        <is>
          <t>XA2B7C0D3 EC FCM DIDGERIDOO</t>
        </is>
      </c>
      <c r="EW1" s="134" t="inlineStr">
        <is>
          <t>X2703 &amp; X3103 BUILDS LLT</t>
        </is>
      </c>
      <c r="EX1" s="134" t="inlineStr">
        <is>
          <t>X2703 NFC</t>
        </is>
      </c>
      <c r="EY1" s="134" t="inlineStr">
        <is>
          <t>X2717 Carrier</t>
        </is>
      </c>
      <c r="EZ1" s="134" t="inlineStr">
        <is>
          <t>X2717 NFC Antenna, Proto1</t>
        </is>
      </c>
      <c r="FA1" s="134" t="inlineStr">
        <is>
          <t>X2717 RF DEV3</t>
        </is>
      </c>
      <c r="FB1" s="134" t="inlineStr">
        <is>
          <t>X2762 J410 MLB</t>
        </is>
      </c>
      <c r="FC1" s="254" t="inlineStr">
        <is>
          <t>X2950 NFC</t>
        </is>
      </c>
      <c r="FD1" s="134" t="inlineStr">
        <is>
          <t>X3103 EC BMU</t>
        </is>
      </c>
      <c r="FE1" s="254" t="inlineStr">
        <is>
          <t>X3103 EC Coronet</t>
        </is>
      </c>
      <c r="FF1" s="134" t="inlineStr">
        <is>
          <t>X3103 EC KOKO</t>
        </is>
      </c>
      <c r="FG1" s="134" t="inlineStr">
        <is>
          <t>X3103 Test Lait</t>
        </is>
      </c>
      <c r="FH1" s="165" t="inlineStr">
        <is>
          <t>ZA7 VIEW2 PREAMP #6</t>
        </is>
      </c>
      <c r="FI1" s="165" t="inlineStr">
        <is>
          <t xml:space="preserve">ZA7 VIEW2 STANDARD </t>
        </is>
      </c>
      <c r="FJ1" s="255" t="inlineStr">
        <is>
          <t>Total Amount</t>
        </is>
      </c>
    </row>
    <row r="2" ht="18" customHeight="1">
      <c r="A2" s="137" t="n">
        <v>1</v>
      </c>
      <c r="B2" s="256" t="n">
        <v>44837</v>
      </c>
      <c r="C2" s="145" t="inlineStr">
        <is>
          <t>2-082-55657</t>
        </is>
      </c>
      <c r="D2" s="240" t="n">
        <v>44813</v>
      </c>
      <c r="E2" s="257" t="n">
        <v>11467.42</v>
      </c>
      <c r="F2" s="270" t="n">
        <v>335.65</v>
      </c>
      <c r="G2" s="274" t="n"/>
      <c r="H2" s="274" t="n"/>
      <c r="I2" s="274" t="n"/>
      <c r="J2" s="274" t="n"/>
      <c r="K2" s="274" t="n"/>
      <c r="L2" s="259" t="n"/>
      <c r="M2" s="259" t="n"/>
      <c r="N2" s="259" t="n"/>
      <c r="O2" s="259" t="n"/>
      <c r="P2" s="259" t="n"/>
      <c r="Q2" s="259" t="n"/>
      <c r="R2" s="259" t="n"/>
      <c r="S2" s="259" t="n"/>
      <c r="T2" s="259" t="n"/>
      <c r="U2" s="259" t="n"/>
      <c r="V2" s="259" t="n"/>
      <c r="W2" s="259" t="n"/>
      <c r="X2" s="259" t="n"/>
      <c r="Y2" s="269" t="n">
        <v>483.25</v>
      </c>
      <c r="Z2" s="259" t="n"/>
      <c r="AA2" s="259" t="n"/>
      <c r="AB2" s="259" t="n"/>
      <c r="AC2" s="259" t="n"/>
      <c r="AD2" s="259" t="n"/>
      <c r="AE2" s="259" t="n"/>
      <c r="AF2" s="259" t="n"/>
      <c r="AG2" s="259" t="n"/>
      <c r="AH2" s="259" t="n"/>
      <c r="AI2" s="259" t="n"/>
      <c r="AJ2" s="259" t="n"/>
      <c r="AK2" s="259" t="n"/>
      <c r="AL2" s="269" t="n">
        <v>1857.73</v>
      </c>
      <c r="AM2" s="259" t="n"/>
      <c r="AN2" s="259" t="n"/>
      <c r="AO2" s="269" t="n">
        <v>192.05</v>
      </c>
      <c r="AP2" s="259" t="n"/>
      <c r="AQ2" s="259" t="n"/>
      <c r="AR2" s="259" t="n"/>
      <c r="AS2" s="259" t="n"/>
      <c r="AT2" s="259" t="n"/>
      <c r="AU2" s="269" t="n">
        <v>97.87</v>
      </c>
      <c r="AV2" s="269" t="n"/>
      <c r="AW2" s="269" t="n">
        <v>235.54</v>
      </c>
      <c r="AX2" s="259" t="n"/>
      <c r="AY2" s="259" t="n"/>
      <c r="AZ2" s="259" t="n"/>
      <c r="BA2" s="259" t="n"/>
      <c r="BB2" s="259" t="n"/>
      <c r="BC2" s="269" t="n">
        <v>205.52</v>
      </c>
      <c r="BD2" s="269" t="n">
        <v>127.64</v>
      </c>
      <c r="BE2" s="259" t="n"/>
      <c r="BF2" s="259" t="n"/>
      <c r="BG2" s="259" t="n"/>
      <c r="BH2" s="259" t="n"/>
      <c r="BI2" s="259" t="n"/>
      <c r="BJ2" s="259" t="n"/>
      <c r="BK2" s="259" t="n"/>
      <c r="BL2" s="259" t="n"/>
      <c r="BM2" s="259" t="n"/>
      <c r="BN2" s="259" t="n"/>
      <c r="BO2" s="259" t="n"/>
      <c r="BP2" s="269" t="n">
        <v>146.86</v>
      </c>
      <c r="BQ2" s="259" t="n"/>
      <c r="BR2" s="259" t="n"/>
      <c r="BS2" s="269" t="n">
        <v>397.57</v>
      </c>
      <c r="BT2" s="259" t="n"/>
      <c r="BU2" s="259" t="n"/>
      <c r="BV2" s="259" t="n"/>
      <c r="BW2" s="259" t="n"/>
      <c r="BX2" s="259" t="n"/>
      <c r="BY2" s="259" t="n"/>
      <c r="BZ2" s="259" t="n"/>
      <c r="CA2" s="259" t="n"/>
      <c r="CB2" s="269" t="n">
        <v>178.2</v>
      </c>
      <c r="CC2" s="259" t="n"/>
      <c r="CD2" s="259" t="n"/>
      <c r="CE2" s="259" t="n"/>
      <c r="CF2" s="269" t="n">
        <v>244.05</v>
      </c>
      <c r="CG2" s="259" t="n"/>
      <c r="CH2" s="269" t="n">
        <v>430.87</v>
      </c>
      <c r="CI2" s="269" t="n"/>
      <c r="CJ2" s="259" t="n"/>
      <c r="CK2" s="259" t="n"/>
      <c r="CL2" s="259" t="n"/>
      <c r="CM2" s="259" t="n"/>
      <c r="CN2" s="259" t="n"/>
      <c r="CO2" s="259" t="n"/>
      <c r="CP2" s="259" t="n"/>
      <c r="CQ2" s="259" t="n"/>
      <c r="CR2" s="259" t="n"/>
      <c r="CS2" s="259" t="n"/>
      <c r="CT2" s="269" t="n">
        <v>388.93</v>
      </c>
      <c r="CU2" s="259" t="n"/>
      <c r="CV2" s="259" t="n"/>
      <c r="CW2" s="259" t="n"/>
      <c r="CX2" s="269" t="n">
        <v>1632.52</v>
      </c>
      <c r="CY2" s="259" t="n"/>
      <c r="CZ2" s="269" t="n">
        <v>480.22</v>
      </c>
      <c r="DA2" s="259" t="n"/>
      <c r="DB2" s="259" t="n"/>
      <c r="DC2" s="259" t="n"/>
      <c r="DD2" s="269" t="n">
        <v>1220.73</v>
      </c>
      <c r="DE2" s="259" t="n"/>
      <c r="DF2" s="269" t="n">
        <v>73.16</v>
      </c>
      <c r="DG2" s="269" t="n">
        <v>302.56</v>
      </c>
      <c r="DH2" s="259" t="n"/>
      <c r="DI2" s="259" t="n"/>
      <c r="DJ2" s="259" t="n"/>
      <c r="DK2" s="259" t="n"/>
      <c r="DL2" s="259" t="n"/>
      <c r="DM2" s="259" t="n"/>
      <c r="DN2" s="259" t="n"/>
      <c r="DO2" s="259" t="n"/>
      <c r="DP2" s="259" t="n"/>
      <c r="DQ2" s="259" t="n"/>
      <c r="DR2" s="259" t="n"/>
      <c r="DS2" s="259" t="n"/>
      <c r="DT2" s="259" t="n"/>
      <c r="DU2" s="259" t="n"/>
      <c r="DV2" s="259" t="n"/>
      <c r="DW2" s="259" t="n"/>
      <c r="DX2" s="269" t="n">
        <v>591.03</v>
      </c>
      <c r="DY2" s="259" t="n"/>
      <c r="DZ2" s="259" t="n"/>
      <c r="EA2" s="259" t="n"/>
      <c r="EB2" s="269" t="n">
        <v>103.08</v>
      </c>
      <c r="EC2" s="269" t="n"/>
      <c r="ED2" s="259" t="n"/>
      <c r="EE2" s="259" t="n"/>
      <c r="EF2" s="259" t="n"/>
      <c r="EG2" s="259" t="n"/>
      <c r="EH2" s="259" t="n"/>
      <c r="EI2" s="259" t="n"/>
      <c r="EJ2" s="259" t="n"/>
      <c r="EK2" s="259" t="n"/>
      <c r="EL2" s="259" t="n"/>
      <c r="EM2" s="259" t="n"/>
      <c r="EN2" s="259" t="n"/>
      <c r="EO2" s="259" t="n"/>
      <c r="EP2" s="269" t="n">
        <v>330.46</v>
      </c>
      <c r="EQ2" s="259" t="n"/>
      <c r="ER2" s="269" t="n">
        <v>130.36</v>
      </c>
      <c r="ES2" s="269" t="n">
        <v>145.37</v>
      </c>
      <c r="ET2" s="269" t="n"/>
      <c r="EU2" s="269" t="n">
        <v>127.64</v>
      </c>
      <c r="EV2" s="259" t="n"/>
      <c r="EW2" s="269" t="n">
        <v>411.01</v>
      </c>
      <c r="EX2" s="259" t="n"/>
      <c r="EY2" s="259" t="n"/>
      <c r="EZ2" s="259" t="n"/>
      <c r="FA2" s="259" t="n"/>
      <c r="FB2" s="269" t="n">
        <v>320.62</v>
      </c>
      <c r="FC2" s="259" t="n"/>
      <c r="FD2" s="259" t="n"/>
      <c r="FE2" s="269" t="n">
        <v>161.83</v>
      </c>
      <c r="FF2" s="269" t="n">
        <v>115.1</v>
      </c>
      <c r="FG2" s="259" t="n"/>
      <c r="FH2" s="259" t="n"/>
      <c r="FI2" s="259" t="n"/>
      <c r="FJ2" s="261">
        <f>SUM(F2:FG2)</f>
        <v/>
      </c>
      <c r="FK2" s="262">
        <f>E2-FJ2</f>
        <v/>
      </c>
    </row>
    <row r="3" ht="18" customHeight="1">
      <c r="A3" s="137" t="n">
        <v>2</v>
      </c>
      <c r="B3" s="256" t="n">
        <v>44837</v>
      </c>
      <c r="C3" s="139" t="inlineStr">
        <is>
          <t>7-885-90719</t>
        </is>
      </c>
      <c r="D3" s="240" t="n">
        <v>44819</v>
      </c>
      <c r="E3" s="257" t="n">
        <v>2717.52</v>
      </c>
      <c r="F3" s="270" t="n">
        <v>20.78</v>
      </c>
      <c r="G3" s="274" t="n"/>
      <c r="H3" s="274" t="n"/>
      <c r="I3" s="270" t="n">
        <v>87.75</v>
      </c>
      <c r="J3" s="274" t="n"/>
      <c r="K3" s="274" t="n"/>
      <c r="L3" s="259" t="n"/>
      <c r="M3" s="259" t="n"/>
      <c r="N3" s="259" t="n"/>
      <c r="O3" s="259" t="n"/>
      <c r="P3" s="259" t="n"/>
      <c r="Q3" s="259" t="n"/>
      <c r="R3" s="259" t="n"/>
      <c r="S3" s="259" t="n"/>
      <c r="T3" s="259" t="n"/>
      <c r="U3" s="259" t="n"/>
      <c r="V3" s="259" t="n"/>
      <c r="W3" s="269" t="n">
        <v>15.09</v>
      </c>
      <c r="X3" s="259" t="n"/>
      <c r="Y3" s="269" t="n">
        <v>20.56</v>
      </c>
      <c r="Z3" s="259" t="n"/>
      <c r="AA3" s="259" t="n"/>
      <c r="AB3" s="259" t="n"/>
      <c r="AC3" s="259" t="n"/>
      <c r="AD3" s="259" t="n"/>
      <c r="AE3" s="259" t="n"/>
      <c r="AF3" s="259" t="n"/>
      <c r="AG3" s="259" t="n"/>
      <c r="AH3" s="259" t="n"/>
      <c r="AI3" s="259" t="n"/>
      <c r="AJ3" s="259" t="n"/>
      <c r="AK3" s="259" t="n"/>
      <c r="AL3" s="259" t="n"/>
      <c r="AM3" s="259" t="n"/>
      <c r="AN3" s="259" t="n"/>
      <c r="AO3" s="259" t="n"/>
      <c r="AP3" s="259" t="n"/>
      <c r="AQ3" s="259" t="n"/>
      <c r="AR3" s="259" t="n"/>
      <c r="AS3" s="259" t="n"/>
      <c r="AT3" s="269" t="n">
        <v>10.21</v>
      </c>
      <c r="AU3" s="259" t="n"/>
      <c r="AV3" s="259" t="n"/>
      <c r="AW3" s="269" t="n">
        <v>299.1</v>
      </c>
      <c r="AX3" s="269" t="n">
        <v>11.31</v>
      </c>
      <c r="AY3" s="259" t="n"/>
      <c r="AZ3" s="259" t="n"/>
      <c r="BA3" s="259" t="n"/>
      <c r="BB3" s="259" t="n"/>
      <c r="BC3" s="269" t="n">
        <v>17.57</v>
      </c>
      <c r="BD3" s="259" t="n"/>
      <c r="BE3" s="269" t="n">
        <v>22.7</v>
      </c>
      <c r="BF3" s="259" t="n"/>
      <c r="BG3" s="259" t="n"/>
      <c r="BH3" s="269" t="n">
        <v>16.79</v>
      </c>
      <c r="BI3" s="259" t="n"/>
      <c r="BJ3" s="259" t="n"/>
      <c r="BK3" s="259" t="n"/>
      <c r="BL3" s="259" t="n"/>
      <c r="BM3" s="269" t="n">
        <v>15.55</v>
      </c>
      <c r="BN3" s="259" t="n"/>
      <c r="BO3" s="259" t="n"/>
      <c r="BP3" s="269" t="n">
        <v>277.99</v>
      </c>
      <c r="BQ3" s="259" t="n"/>
      <c r="BR3" s="269" t="n">
        <v>13.7</v>
      </c>
      <c r="BS3" s="269" t="n">
        <v>58.99</v>
      </c>
      <c r="BT3" s="259" t="n"/>
      <c r="BU3" s="259" t="n"/>
      <c r="BV3" s="259" t="n"/>
      <c r="BW3" s="259" t="n"/>
      <c r="BX3" s="259" t="n"/>
      <c r="BY3" s="269" t="n">
        <v>171.84</v>
      </c>
      <c r="BZ3" s="259" t="n"/>
      <c r="CA3" s="259" t="n"/>
      <c r="CB3" s="259" t="n"/>
      <c r="CC3" s="259" t="n"/>
      <c r="CD3" s="259" t="n"/>
      <c r="CE3" s="259" t="n"/>
      <c r="CF3" s="259" t="n"/>
      <c r="CG3" s="259" t="n"/>
      <c r="CH3" s="269" t="n">
        <v>23.79</v>
      </c>
      <c r="CI3" s="269" t="n"/>
      <c r="CJ3" s="259" t="n"/>
      <c r="CK3" s="269" t="n">
        <v>38.95</v>
      </c>
      <c r="CL3" s="259" t="n"/>
      <c r="CM3" s="259" t="n"/>
      <c r="CN3" s="259" t="n"/>
      <c r="CO3" s="259" t="n"/>
      <c r="CP3" s="259" t="n"/>
      <c r="CQ3" s="259" t="n"/>
      <c r="CR3" s="259" t="n"/>
      <c r="CS3" s="259" t="n"/>
      <c r="CT3" s="269" t="n">
        <v>6.17</v>
      </c>
      <c r="CU3" s="269" t="n">
        <v>78.34999999999999</v>
      </c>
      <c r="CV3" s="259" t="n"/>
      <c r="CW3" s="259" t="n"/>
      <c r="CX3" s="269" t="n">
        <v>663.3200000000001</v>
      </c>
      <c r="CY3" s="259" t="n"/>
      <c r="CZ3" s="259" t="n"/>
      <c r="DA3" s="259" t="n"/>
      <c r="DB3" s="259" t="n"/>
      <c r="DC3" s="259" t="n"/>
      <c r="DD3" s="259" t="n"/>
      <c r="DE3" s="259" t="n"/>
      <c r="DF3" s="259" t="n"/>
      <c r="DG3" s="259" t="n"/>
      <c r="DH3" s="269" t="n">
        <v>21.41</v>
      </c>
      <c r="DI3" s="259" t="n"/>
      <c r="DJ3" s="259" t="n"/>
      <c r="DK3" s="269" t="n">
        <v>11.39</v>
      </c>
      <c r="DL3" s="259" t="n"/>
      <c r="DM3" s="259" t="n"/>
      <c r="DN3" s="269" t="n">
        <v>11.39</v>
      </c>
      <c r="DO3" s="259" t="n"/>
      <c r="DP3" s="259" t="n"/>
      <c r="DQ3" s="259" t="n"/>
      <c r="DR3" s="259" t="n"/>
      <c r="DS3" s="259" t="n"/>
      <c r="DT3" s="259" t="n"/>
      <c r="DU3" s="259" t="n"/>
      <c r="DV3" s="259" t="n"/>
      <c r="DW3" s="259" t="n"/>
      <c r="DX3" s="259" t="n"/>
      <c r="DY3" s="259" t="n"/>
      <c r="DZ3" s="259" t="n"/>
      <c r="EA3" s="259" t="n"/>
      <c r="EB3" s="259" t="n"/>
      <c r="EC3" s="259" t="n"/>
      <c r="ED3" s="259" t="n"/>
      <c r="EE3" s="259" t="n"/>
      <c r="EF3" s="259" t="n"/>
      <c r="EG3" s="269" t="n">
        <v>13.77</v>
      </c>
      <c r="EH3" s="259" t="n"/>
      <c r="EI3" s="259" t="n"/>
      <c r="EJ3" s="259" t="n"/>
      <c r="EK3" s="259" t="n"/>
      <c r="EL3" s="259" t="n"/>
      <c r="EM3" s="269" t="n">
        <v>516.48</v>
      </c>
      <c r="EN3" s="269" t="n">
        <v>23.72</v>
      </c>
      <c r="EO3" s="269" t="n">
        <v>56.74</v>
      </c>
      <c r="EP3" s="269" t="n">
        <v>32.99</v>
      </c>
      <c r="EQ3" s="259" t="n"/>
      <c r="ER3" s="259" t="n"/>
      <c r="ES3" s="259" t="n"/>
      <c r="ET3" s="259" t="n"/>
      <c r="EU3" s="259" t="n"/>
      <c r="EV3" s="269" t="n">
        <v>14.29</v>
      </c>
      <c r="EW3" s="269" t="n">
        <v>90.73999999999999</v>
      </c>
      <c r="EX3" s="259" t="n"/>
      <c r="EY3" s="259" t="n"/>
      <c r="EZ3" s="259" t="n"/>
      <c r="FA3" s="269" t="n">
        <v>54.09</v>
      </c>
      <c r="FB3" s="259" t="n"/>
      <c r="FC3" s="259" t="n"/>
      <c r="FD3" s="259" t="n"/>
      <c r="FE3" s="259" t="n"/>
      <c r="FF3" s="259" t="n"/>
      <c r="FG3" s="259" t="n"/>
      <c r="FH3" s="259" t="n"/>
      <c r="FI3" s="259" t="n"/>
      <c r="FJ3" s="261">
        <f>SUM(F3:FG3)</f>
        <v/>
      </c>
      <c r="FK3" s="262">
        <f>E3-FJ3</f>
        <v/>
      </c>
    </row>
    <row r="4" ht="18" customHeight="1">
      <c r="A4" s="137" t="n">
        <v>3</v>
      </c>
      <c r="B4" s="256" t="n">
        <v>44837</v>
      </c>
      <c r="C4" s="139" t="inlineStr">
        <is>
          <t>2-084-71830</t>
        </is>
      </c>
      <c r="D4" s="240" t="n">
        <v>44820</v>
      </c>
      <c r="E4" s="257" t="n">
        <v>6615.71</v>
      </c>
      <c r="F4" s="270" t="n">
        <v>1605.91</v>
      </c>
      <c r="G4" s="274" t="n"/>
      <c r="H4" s="274" t="n"/>
      <c r="I4" s="270" t="n">
        <v>420.01</v>
      </c>
      <c r="J4" s="270" t="n">
        <v>149.06</v>
      </c>
      <c r="K4" s="274" t="n"/>
      <c r="L4" s="259" t="n"/>
      <c r="M4" s="259" t="n"/>
      <c r="N4" s="259" t="n"/>
      <c r="O4" s="259" t="n"/>
      <c r="P4" s="259" t="n"/>
      <c r="Q4" s="259" t="n"/>
      <c r="R4" s="259" t="n"/>
      <c r="S4" s="259" t="n"/>
      <c r="T4" s="259" t="n"/>
      <c r="U4" s="259" t="n"/>
      <c r="V4" s="259" t="n"/>
      <c r="W4" s="259" t="n"/>
      <c r="X4" s="259" t="n"/>
      <c r="Y4" s="259" t="n"/>
      <c r="Z4" s="259" t="n"/>
      <c r="AA4" s="259" t="n"/>
      <c r="AB4" s="259" t="n"/>
      <c r="AC4" s="259" t="n"/>
      <c r="AD4" s="259" t="n"/>
      <c r="AE4" s="259" t="n"/>
      <c r="AF4" s="269" t="n">
        <v>407.12</v>
      </c>
      <c r="AG4" s="259" t="n"/>
      <c r="AH4" s="259" t="n"/>
      <c r="AI4" s="269" t="n">
        <v>203.84</v>
      </c>
      <c r="AJ4" s="259" t="n"/>
      <c r="AK4" s="259" t="n"/>
      <c r="AL4" s="259" t="n"/>
      <c r="AM4" s="259" t="n"/>
      <c r="AN4" s="259" t="n"/>
      <c r="AO4" s="259" t="n"/>
      <c r="AP4" s="259" t="n"/>
      <c r="AQ4" s="259" t="n"/>
      <c r="AR4" s="259" t="n"/>
      <c r="AS4" s="259" t="n"/>
      <c r="AT4" s="259" t="n"/>
      <c r="AU4" s="259" t="n"/>
      <c r="AV4" s="259" t="n"/>
      <c r="AW4" s="259" t="n"/>
      <c r="AX4" s="259" t="n"/>
      <c r="AY4" s="259" t="n"/>
      <c r="AZ4" s="259" t="n"/>
      <c r="BA4" s="259" t="n"/>
      <c r="BB4" s="259" t="n"/>
      <c r="BC4" s="269" t="n">
        <v>63.57</v>
      </c>
      <c r="BD4" s="259" t="n"/>
      <c r="BE4" s="269" t="n">
        <v>163.51</v>
      </c>
      <c r="BF4" s="259" t="n"/>
      <c r="BG4" s="259" t="n"/>
      <c r="BH4" s="259" t="n"/>
      <c r="BI4" s="259" t="n"/>
      <c r="BJ4" s="259" t="n"/>
      <c r="BK4" s="259" t="n"/>
      <c r="BL4" s="259" t="n"/>
      <c r="BM4" s="259" t="n"/>
      <c r="BN4" s="259" t="n"/>
      <c r="BO4" s="259" t="n"/>
      <c r="BP4" s="269" t="n">
        <v>483.63</v>
      </c>
      <c r="BQ4" s="269" t="n">
        <v>203.84</v>
      </c>
      <c r="BR4" s="259" t="n"/>
      <c r="BS4" s="259" t="n"/>
      <c r="BT4" s="269" t="n">
        <v>407.8</v>
      </c>
      <c r="BU4" s="269" t="n">
        <v>147.84</v>
      </c>
      <c r="BV4" s="259" t="n"/>
      <c r="BW4" s="259" t="n"/>
      <c r="BX4" s="259" t="n"/>
      <c r="BY4" s="259" t="n"/>
      <c r="BZ4" s="259" t="n"/>
      <c r="CA4" s="259" t="n"/>
      <c r="CB4" s="259" t="n"/>
      <c r="CC4" s="259" t="n"/>
      <c r="CD4" s="259" t="n"/>
      <c r="CE4" s="259" t="n"/>
      <c r="CF4" s="259" t="n"/>
      <c r="CG4" s="259" t="n"/>
      <c r="CH4" s="259" t="n"/>
      <c r="CI4" s="259" t="n"/>
      <c r="CJ4" s="259" t="n"/>
      <c r="CK4" s="259" t="n"/>
      <c r="CL4" s="269" t="n">
        <v>267.26</v>
      </c>
      <c r="CM4" s="259" t="n"/>
      <c r="CN4" s="259" t="n"/>
      <c r="CO4" s="259" t="n"/>
      <c r="CP4" s="269" t="n">
        <v>299.94</v>
      </c>
      <c r="CQ4" s="259" t="n"/>
      <c r="CR4" s="259" t="n"/>
      <c r="CS4" s="259" t="n"/>
      <c r="CT4" s="259" t="n"/>
      <c r="CU4" s="259" t="n"/>
      <c r="CV4" s="259" t="n"/>
      <c r="CW4" s="259" t="n"/>
      <c r="CX4" s="269" t="n">
        <v>362.92</v>
      </c>
      <c r="CY4" s="269" t="n">
        <v>190.46</v>
      </c>
      <c r="CZ4" s="259" t="n"/>
      <c r="DA4" s="259" t="n"/>
      <c r="DB4" s="259" t="n"/>
      <c r="DC4" s="259" t="n"/>
      <c r="DD4" s="259" t="n"/>
      <c r="DE4" s="259" t="n"/>
      <c r="DF4" s="259" t="n"/>
      <c r="DG4" s="259" t="n"/>
      <c r="DH4" s="259" t="n"/>
      <c r="DI4" s="259" t="n"/>
      <c r="DJ4" s="259" t="n"/>
      <c r="DK4" s="259" t="n"/>
      <c r="DL4" s="259" t="n"/>
      <c r="DM4" s="259" t="n"/>
      <c r="DN4" s="259" t="n"/>
      <c r="DO4" s="259" t="n"/>
      <c r="DP4" s="259" t="n"/>
      <c r="DQ4" s="259" t="n"/>
      <c r="DR4" s="259" t="n"/>
      <c r="DS4" s="259" t="n"/>
      <c r="DT4" s="259" t="n"/>
      <c r="DU4" s="259" t="n"/>
      <c r="DV4" s="269" t="n">
        <v>181.35</v>
      </c>
      <c r="DW4" s="259" t="n"/>
      <c r="DX4" s="259" t="n"/>
      <c r="DY4" s="259" t="n"/>
      <c r="DZ4" s="259" t="n"/>
      <c r="EA4" s="259" t="n"/>
      <c r="EB4" s="259" t="n"/>
      <c r="EC4" s="259" t="n"/>
      <c r="ED4" s="259" t="n"/>
      <c r="EE4" s="259" t="n"/>
      <c r="EF4" s="259" t="n"/>
      <c r="EG4" s="259" t="n"/>
      <c r="EH4" s="259" t="n"/>
      <c r="EI4" s="259" t="n"/>
      <c r="EJ4" s="259" t="n"/>
      <c r="EK4" s="259" t="n"/>
      <c r="EL4" s="259" t="n"/>
      <c r="EM4" s="259" t="n"/>
      <c r="EN4" s="269" t="n">
        <v>605.76</v>
      </c>
      <c r="EO4" s="259" t="n"/>
      <c r="EP4" s="259" t="n"/>
      <c r="EQ4" s="259" t="n"/>
      <c r="ER4" s="259" t="n"/>
      <c r="ES4" s="259" t="n"/>
      <c r="ET4" s="259" t="n"/>
      <c r="EU4" s="259" t="n"/>
      <c r="EV4" s="259" t="n"/>
      <c r="EW4" s="269" t="n">
        <v>211.75</v>
      </c>
      <c r="EX4" s="259" t="n"/>
      <c r="EY4" s="269" t="n">
        <v>129.56</v>
      </c>
      <c r="EZ4" s="259" t="n"/>
      <c r="FA4" s="259" t="n"/>
      <c r="FB4" s="269" t="n">
        <v>110.58</v>
      </c>
      <c r="FC4" s="259" t="n"/>
      <c r="FD4" s="259" t="n"/>
      <c r="FE4" s="259" t="n"/>
      <c r="FF4" s="259" t="n"/>
      <c r="FG4" s="259" t="n"/>
      <c r="FH4" s="259" t="n"/>
      <c r="FI4" s="259" t="n"/>
      <c r="FJ4" s="261">
        <f>SUM(F4:FG4)</f>
        <v/>
      </c>
      <c r="FK4" s="262">
        <f>E4-FJ4</f>
        <v/>
      </c>
    </row>
    <row r="5" ht="18" customHeight="1">
      <c r="A5" s="137" t="n">
        <v>5</v>
      </c>
      <c r="B5" s="256" t="n">
        <v>44837</v>
      </c>
      <c r="C5" s="139" t="inlineStr">
        <is>
          <t>7-892-21932</t>
        </is>
      </c>
      <c r="D5" s="240" t="n">
        <v>44826</v>
      </c>
      <c r="E5" s="257" t="n">
        <v>783.88</v>
      </c>
      <c r="F5" s="274" t="n"/>
      <c r="G5" s="274" t="n"/>
      <c r="H5" s="274" t="n"/>
      <c r="I5" s="270" t="n">
        <v>89.51000000000001</v>
      </c>
      <c r="J5" s="274" t="n"/>
      <c r="K5" s="270" t="n">
        <v>53.36</v>
      </c>
      <c r="L5" s="259" t="n"/>
      <c r="M5" s="259" t="n"/>
      <c r="N5" s="259" t="n"/>
      <c r="O5" s="259" t="n"/>
      <c r="P5" s="259" t="n"/>
      <c r="Q5" s="259" t="n"/>
      <c r="R5" s="259" t="n"/>
      <c r="S5" s="259" t="n"/>
      <c r="T5" s="259" t="n"/>
      <c r="U5" s="259" t="n"/>
      <c r="V5" s="259" t="n"/>
      <c r="W5" s="259" t="n"/>
      <c r="X5" s="259" t="n"/>
      <c r="Y5" s="269" t="n">
        <v>11.27</v>
      </c>
      <c r="Z5" s="259" t="n"/>
      <c r="AA5" s="259" t="n"/>
      <c r="AB5" s="259" t="n"/>
      <c r="AC5" s="259" t="n"/>
      <c r="AD5" s="259" t="n"/>
      <c r="AE5" s="259" t="n"/>
      <c r="AF5" s="269" t="n">
        <v>13.67</v>
      </c>
      <c r="AG5" s="259" t="n"/>
      <c r="AH5" s="259" t="n"/>
      <c r="AI5" s="259" t="n"/>
      <c r="AJ5" s="259" t="n"/>
      <c r="AK5" s="259" t="n"/>
      <c r="AL5" s="259" t="n"/>
      <c r="AM5" s="259" t="n"/>
      <c r="AN5" s="259" t="n"/>
      <c r="AO5" s="259" t="n"/>
      <c r="AP5" s="259" t="n"/>
      <c r="AQ5" s="259" t="n"/>
      <c r="AR5" s="259" t="n"/>
      <c r="AS5" s="259" t="n"/>
      <c r="AT5" s="269" t="n">
        <v>101.26</v>
      </c>
      <c r="AU5" s="259" t="n"/>
      <c r="AV5" s="259" t="n"/>
      <c r="AW5" s="269" t="n">
        <v>44.54</v>
      </c>
      <c r="AX5" s="269" t="n">
        <v>35.68</v>
      </c>
      <c r="AY5" s="259" t="n"/>
      <c r="AZ5" s="259" t="n"/>
      <c r="BA5" s="259" t="n"/>
      <c r="BB5" s="259" t="n"/>
      <c r="BC5" s="259" t="n"/>
      <c r="BD5" s="259" t="n"/>
      <c r="BE5" s="269" t="n">
        <v>9.949999999999999</v>
      </c>
      <c r="BF5" s="259" t="n"/>
      <c r="BG5" s="259" t="n"/>
      <c r="BH5" s="259" t="n"/>
      <c r="BI5" s="259" t="n"/>
      <c r="BJ5" s="259" t="n"/>
      <c r="BK5" s="259" t="n"/>
      <c r="BL5" s="259" t="n"/>
      <c r="BM5" s="259" t="n"/>
      <c r="BN5" s="259" t="n"/>
      <c r="BO5" s="259" t="n"/>
      <c r="BP5" s="269" t="n">
        <v>80.2</v>
      </c>
      <c r="BQ5" s="259" t="n"/>
      <c r="BR5" s="259" t="n"/>
      <c r="BS5" s="269" t="n">
        <v>9.92</v>
      </c>
      <c r="BT5" s="259" t="n"/>
      <c r="BU5" s="259" t="n"/>
      <c r="BV5" s="259" t="n"/>
      <c r="BW5" s="259" t="n"/>
      <c r="BX5" s="269" t="n">
        <v>13.7</v>
      </c>
      <c r="BY5" s="259" t="n"/>
      <c r="BZ5" s="269" t="n">
        <v>14.19</v>
      </c>
      <c r="CA5" s="269" t="n">
        <v>26.7</v>
      </c>
      <c r="CB5" s="259" t="n"/>
      <c r="CC5" s="259" t="n"/>
      <c r="CD5" s="259" t="n"/>
      <c r="CE5" s="259" t="n"/>
      <c r="CF5" s="259" t="n"/>
      <c r="CG5" s="269" t="n">
        <v>11.31</v>
      </c>
      <c r="CH5" s="259" t="n"/>
      <c r="CI5" s="259" t="n"/>
      <c r="CJ5" s="259" t="n"/>
      <c r="CK5" s="259" t="n"/>
      <c r="CL5" s="259" t="n"/>
      <c r="CM5" s="259" t="n"/>
      <c r="CN5" s="259" t="n"/>
      <c r="CO5" s="259" t="n"/>
      <c r="CP5" s="259" t="n"/>
      <c r="CQ5" s="259" t="n"/>
      <c r="CR5" s="259" t="n"/>
      <c r="CS5" s="259" t="n"/>
      <c r="CT5" s="259" t="n"/>
      <c r="CU5" s="269" t="n">
        <v>11.77</v>
      </c>
      <c r="CV5" s="259" t="n"/>
      <c r="CW5" s="259" t="n"/>
      <c r="CX5" s="269" t="n">
        <v>27.29</v>
      </c>
      <c r="CY5" s="259" t="n"/>
      <c r="CZ5" s="259" t="n"/>
      <c r="DA5" s="259" t="n"/>
      <c r="DB5" s="259" t="n"/>
      <c r="DC5" s="269" t="n">
        <v>13.18</v>
      </c>
      <c r="DD5" s="259" t="n"/>
      <c r="DE5" s="259" t="n"/>
      <c r="DF5" s="259" t="n"/>
      <c r="DG5" s="259" t="n"/>
      <c r="DH5" s="269" t="n">
        <v>11.78</v>
      </c>
      <c r="DI5" s="259" t="n"/>
      <c r="DJ5" s="259" t="n"/>
      <c r="DK5" s="259" t="n"/>
      <c r="DL5" s="259" t="n"/>
      <c r="DM5" s="259" t="n"/>
      <c r="DN5" s="259" t="n"/>
      <c r="DO5" s="269" t="n">
        <v>11.27</v>
      </c>
      <c r="DP5" s="259" t="n"/>
      <c r="DQ5" s="259" t="n"/>
      <c r="DR5" s="259" t="n"/>
      <c r="DS5" s="259" t="n"/>
      <c r="DT5" s="259" t="n"/>
      <c r="DU5" s="259" t="n"/>
      <c r="DV5" s="259" t="n"/>
      <c r="DW5" s="259" t="n"/>
      <c r="DX5" s="259" t="n"/>
      <c r="DY5" s="259" t="n"/>
      <c r="DZ5" s="259" t="n"/>
      <c r="EA5" s="259" t="n"/>
      <c r="EB5" s="259" t="n"/>
      <c r="EC5" s="259" t="n"/>
      <c r="ED5" s="259" t="n"/>
      <c r="EE5" s="259" t="n"/>
      <c r="EF5" s="259" t="n"/>
      <c r="EG5" s="269" t="n">
        <v>5.9</v>
      </c>
      <c r="EH5" s="259" t="n"/>
      <c r="EI5" s="259" t="n"/>
      <c r="EJ5" s="259" t="n"/>
      <c r="EK5" s="259" t="n"/>
      <c r="EL5" s="259" t="n"/>
      <c r="EM5" s="259" t="n"/>
      <c r="EN5" s="269" t="n">
        <v>102.53</v>
      </c>
      <c r="EO5" s="259" t="n"/>
      <c r="EP5" s="259" t="n"/>
      <c r="EQ5" s="259" t="n"/>
      <c r="ER5" s="259" t="n"/>
      <c r="ES5" s="259" t="n"/>
      <c r="ET5" s="259" t="n"/>
      <c r="EU5" s="259" t="n"/>
      <c r="EV5" s="259" t="n"/>
      <c r="EW5" s="269" t="n">
        <v>62.32</v>
      </c>
      <c r="EX5" s="259" t="n"/>
      <c r="EY5" s="259" t="n"/>
      <c r="EZ5" s="259" t="n"/>
      <c r="FA5" s="269" t="n">
        <v>11.27</v>
      </c>
      <c r="FB5" s="269" t="n">
        <v>11.31</v>
      </c>
      <c r="FC5" s="259" t="n"/>
      <c r="FD5" s="259" t="n"/>
      <c r="FE5" s="259" t="n"/>
      <c r="FF5" s="259" t="n"/>
      <c r="FG5" s="259" t="n"/>
      <c r="FH5" s="259" t="n"/>
      <c r="FI5" s="259" t="n"/>
      <c r="FJ5" s="261">
        <f>SUM(F5:FG5)</f>
        <v/>
      </c>
      <c r="FK5" s="262">
        <f>E5-FJ5</f>
        <v/>
      </c>
    </row>
    <row r="6" ht="18" customHeight="1">
      <c r="A6" s="137" t="n">
        <v>6</v>
      </c>
      <c r="B6" s="256" t="n">
        <v>44837</v>
      </c>
      <c r="C6" s="139" t="inlineStr">
        <is>
          <t>2-086-87820</t>
        </is>
      </c>
      <c r="D6" s="240" t="n">
        <v>44827</v>
      </c>
      <c r="E6" s="257" t="n">
        <v>8464.74</v>
      </c>
      <c r="F6" s="274" t="n"/>
      <c r="G6" s="274" t="n"/>
      <c r="H6" s="274" t="n"/>
      <c r="I6" s="270" t="n">
        <v>895.8200000000001</v>
      </c>
      <c r="J6" s="274" t="n"/>
      <c r="K6" s="274" t="n"/>
      <c r="L6" s="259" t="n"/>
      <c r="M6" s="259" t="n"/>
      <c r="N6" s="259" t="n"/>
      <c r="O6" s="259" t="n"/>
      <c r="P6" s="259" t="n"/>
      <c r="Q6" s="259" t="n"/>
      <c r="R6" s="259" t="n"/>
      <c r="S6" s="259" t="n"/>
      <c r="T6" s="259" t="n"/>
      <c r="U6" s="259" t="n"/>
      <c r="V6" s="269" t="n">
        <v>103.86</v>
      </c>
      <c r="W6" s="259" t="n"/>
      <c r="X6" s="259" t="n"/>
      <c r="Y6" s="259" t="n"/>
      <c r="Z6" s="259" t="n"/>
      <c r="AA6" s="259" t="n"/>
      <c r="AB6" s="259" t="n"/>
      <c r="AC6" s="259" t="n"/>
      <c r="AD6" s="259" t="n"/>
      <c r="AE6" s="259" t="n"/>
      <c r="AF6" s="259" t="n"/>
      <c r="AG6" s="259" t="n"/>
      <c r="AH6" s="259" t="n"/>
      <c r="AI6" s="259" t="n"/>
      <c r="AJ6" s="259" t="n"/>
      <c r="AK6" s="259" t="n"/>
      <c r="AL6" s="259" t="n"/>
      <c r="AM6" s="259" t="n"/>
      <c r="AN6" s="259" t="n"/>
      <c r="AO6" s="259" t="n"/>
      <c r="AP6" s="269" t="n">
        <v>114.41</v>
      </c>
      <c r="AQ6" s="259" t="n"/>
      <c r="AR6" s="259" t="n"/>
      <c r="AS6" s="259" t="n"/>
      <c r="AT6" s="269" t="n">
        <v>422.2</v>
      </c>
      <c r="AU6" s="269" t="n">
        <v>98.53</v>
      </c>
      <c r="AV6" s="269" t="n"/>
      <c r="AW6" s="259" t="n"/>
      <c r="AX6" s="259" t="n"/>
      <c r="AY6" s="259" t="n"/>
      <c r="AZ6" s="259" t="n"/>
      <c r="BA6" s="269" t="n">
        <v>114.41</v>
      </c>
      <c r="BB6" s="269" t="n"/>
      <c r="BC6" s="259" t="n"/>
      <c r="BD6" s="259" t="n"/>
      <c r="BE6" s="269" t="n">
        <v>441.5</v>
      </c>
      <c r="BF6" s="259" t="n"/>
      <c r="BG6" s="269" t="n">
        <v>190.46</v>
      </c>
      <c r="BH6" s="269" t="n">
        <v>435.12</v>
      </c>
      <c r="BI6" s="259" t="n"/>
      <c r="BJ6" s="259" t="n"/>
      <c r="BK6" s="259" t="n"/>
      <c r="BL6" s="259" t="n"/>
      <c r="BM6" s="259" t="n"/>
      <c r="BN6" s="259" t="n"/>
      <c r="BO6" s="259" t="n"/>
      <c r="BP6" s="269" t="n">
        <v>386.89</v>
      </c>
      <c r="BQ6" s="259" t="n"/>
      <c r="BR6" s="269" t="n">
        <v>144.17</v>
      </c>
      <c r="BS6" s="259" t="n"/>
      <c r="BT6" s="269" t="n">
        <v>921.41</v>
      </c>
      <c r="BU6" s="259" t="n"/>
      <c r="BV6" s="259" t="n"/>
      <c r="BW6" s="259" t="n"/>
      <c r="BX6" s="259" t="n"/>
      <c r="BY6" s="269" t="n">
        <v>203.84</v>
      </c>
      <c r="BZ6" s="259" t="n"/>
      <c r="CA6" s="259" t="n"/>
      <c r="CB6" s="259" t="n"/>
      <c r="CC6" s="259" t="n"/>
      <c r="CD6" s="259" t="n"/>
      <c r="CE6" s="259" t="n"/>
      <c r="CF6" s="269" t="n">
        <v>103.66</v>
      </c>
      <c r="CG6" s="259" t="n"/>
      <c r="CH6" s="259" t="n"/>
      <c r="CI6" s="259" t="n"/>
      <c r="CJ6" s="259" t="n"/>
      <c r="CK6" s="269" t="n">
        <v>372.33</v>
      </c>
      <c r="CL6" s="259" t="n"/>
      <c r="CM6" s="259" t="n"/>
      <c r="CN6" s="259" t="n"/>
      <c r="CO6" s="259" t="n"/>
      <c r="CP6" s="259" t="n"/>
      <c r="CQ6" s="259" t="n"/>
      <c r="CR6" s="259" t="n"/>
      <c r="CS6" s="259" t="n"/>
      <c r="CT6" s="259" t="n"/>
      <c r="CU6" s="259" t="n"/>
      <c r="CV6" s="259" t="n"/>
      <c r="CW6" s="259" t="n"/>
      <c r="CX6" s="269" t="n">
        <v>377.46</v>
      </c>
      <c r="CY6" s="259" t="n"/>
      <c r="CZ6" s="259" t="n"/>
      <c r="DA6" s="259" t="n"/>
      <c r="DB6" s="259" t="n"/>
      <c r="DC6" s="259" t="n"/>
      <c r="DD6" s="259" t="n"/>
      <c r="DE6" s="259" t="n"/>
      <c r="DF6" s="269" t="n">
        <v>213.18</v>
      </c>
      <c r="DG6" s="259" t="n"/>
      <c r="DH6" s="259" t="n"/>
      <c r="DI6" s="259" t="n"/>
      <c r="DJ6" s="259" t="n"/>
      <c r="DK6" s="259" t="n"/>
      <c r="DL6" s="259" t="n"/>
      <c r="DM6" s="259" t="n"/>
      <c r="DN6" s="259" t="n"/>
      <c r="DO6" s="259" t="n"/>
      <c r="DP6" s="269" t="n">
        <v>147.1</v>
      </c>
      <c r="DQ6" s="269" t="n"/>
      <c r="DR6" s="259" t="n"/>
      <c r="DS6" s="259" t="n"/>
      <c r="DT6" s="259" t="n"/>
      <c r="DU6" s="259" t="n"/>
      <c r="DV6" s="259" t="n"/>
      <c r="DW6" s="259" t="n"/>
      <c r="DX6" s="269" t="n">
        <v>54.24</v>
      </c>
      <c r="DY6" s="259" t="n"/>
      <c r="DZ6" s="259" t="n"/>
      <c r="EA6" s="259" t="n"/>
      <c r="EB6" s="259" t="n"/>
      <c r="EC6" s="259" t="n"/>
      <c r="ED6" s="269" t="n">
        <v>142.85</v>
      </c>
      <c r="EE6" s="259" t="n"/>
      <c r="EF6" s="259" t="n"/>
      <c r="EG6" s="259" t="n"/>
      <c r="EH6" s="259" t="n"/>
      <c r="EI6" s="259" t="n"/>
      <c r="EJ6" s="259" t="n"/>
      <c r="EK6" s="259" t="n"/>
      <c r="EL6" s="259" t="n"/>
      <c r="EM6" s="269" t="n">
        <v>318.7</v>
      </c>
      <c r="EN6" s="269" t="n">
        <v>216.88</v>
      </c>
      <c r="EO6" s="269" t="n">
        <v>499.91</v>
      </c>
      <c r="EP6" s="269" t="n">
        <v>690.62</v>
      </c>
      <c r="EQ6" s="259" t="n"/>
      <c r="ER6" s="269" t="n">
        <v>334.11</v>
      </c>
      <c r="ES6" s="259" t="n"/>
      <c r="ET6" s="259" t="n"/>
      <c r="EU6" s="259" t="n"/>
      <c r="EV6" s="259" t="n"/>
      <c r="EW6" s="259" t="n"/>
      <c r="EX6" s="259" t="n"/>
      <c r="EY6" s="259" t="n"/>
      <c r="EZ6" s="259" t="n"/>
      <c r="FA6" s="259" t="n"/>
      <c r="FB6" s="269" t="n">
        <v>521.08</v>
      </c>
      <c r="FC6" s="259" t="n"/>
      <c r="FD6" s="259" t="n"/>
      <c r="FE6" s="259" t="n"/>
      <c r="FF6" s="259" t="n"/>
      <c r="FG6" s="259" t="n"/>
      <c r="FH6" s="259" t="n"/>
      <c r="FI6" s="259" t="n"/>
      <c r="FJ6" s="261">
        <f>SUM(F6:FG6)</f>
        <v/>
      </c>
      <c r="FK6" s="262">
        <f>E6-FJ6</f>
        <v/>
      </c>
    </row>
    <row r="7" ht="18" customHeight="1">
      <c r="A7" s="137" t="n">
        <v>7</v>
      </c>
      <c r="B7" s="256" t="n">
        <v>44837</v>
      </c>
      <c r="C7" s="145" t="inlineStr">
        <is>
          <t>7-900-10900</t>
        </is>
      </c>
      <c r="D7" s="240" t="n">
        <v>44833</v>
      </c>
      <c r="E7" s="257" t="n">
        <v>1206.05</v>
      </c>
      <c r="F7" s="274" t="n"/>
      <c r="G7" s="274" t="n"/>
      <c r="H7" s="274" t="n"/>
      <c r="I7" s="270" t="n">
        <v>107.06</v>
      </c>
      <c r="J7" s="274" t="n"/>
      <c r="K7" s="274" t="n"/>
      <c r="L7" s="259" t="n"/>
      <c r="M7" s="259" t="n"/>
      <c r="N7" s="259" t="n"/>
      <c r="O7" s="259" t="n"/>
      <c r="P7" s="259" t="n"/>
      <c r="Q7" s="259" t="n"/>
      <c r="R7" s="259" t="n"/>
      <c r="S7" s="259" t="n"/>
      <c r="T7" s="259" t="n"/>
      <c r="U7" s="269" t="n">
        <v>9.92</v>
      </c>
      <c r="V7" s="259" t="n"/>
      <c r="W7" s="259" t="n"/>
      <c r="X7" s="259" t="n"/>
      <c r="Y7" s="259" t="n"/>
      <c r="Z7" s="259" t="n"/>
      <c r="AA7" s="259" t="n"/>
      <c r="AB7" s="259" t="n"/>
      <c r="AC7" s="259" t="n"/>
      <c r="AD7" s="259" t="n"/>
      <c r="AE7" s="259" t="n"/>
      <c r="AF7" s="259" t="n"/>
      <c r="AG7" s="269" t="n">
        <v>20.43</v>
      </c>
      <c r="AH7" s="269" t="n"/>
      <c r="AI7" s="269" t="n">
        <v>11.91</v>
      </c>
      <c r="AJ7" s="259" t="n"/>
      <c r="AK7" s="259" t="n"/>
      <c r="AL7" s="259" t="n"/>
      <c r="AM7" s="259" t="n"/>
      <c r="AN7" s="259" t="n"/>
      <c r="AO7" s="259" t="n"/>
      <c r="AP7" s="259" t="n"/>
      <c r="AQ7" s="259" t="n"/>
      <c r="AR7" s="259" t="n"/>
      <c r="AS7" s="259" t="n"/>
      <c r="AT7" s="259" t="n"/>
      <c r="AU7" s="259" t="n"/>
      <c r="AV7" s="259" t="n"/>
      <c r="AW7" s="269" t="n">
        <v>17.27</v>
      </c>
      <c r="AX7" s="259" t="n"/>
      <c r="AY7" s="259" t="n"/>
      <c r="AZ7" s="259" t="n"/>
      <c r="BA7" s="259" t="n"/>
      <c r="BB7" s="259" t="n"/>
      <c r="BC7" s="259" t="n"/>
      <c r="BD7" s="259" t="n"/>
      <c r="BE7" s="269" t="n">
        <v>33.33</v>
      </c>
      <c r="BF7" s="259" t="n"/>
      <c r="BG7" s="259" t="n"/>
      <c r="BH7" s="259" t="n"/>
      <c r="BI7" s="259" t="n"/>
      <c r="BJ7" s="259" t="n"/>
      <c r="BK7" s="259" t="n"/>
      <c r="BL7" s="259" t="n"/>
      <c r="BM7" s="259" t="n"/>
      <c r="BN7" s="269" t="n">
        <v>9.92</v>
      </c>
      <c r="BO7" s="259" t="n"/>
      <c r="BP7" s="269" t="n">
        <v>95.04000000000001</v>
      </c>
      <c r="BQ7" s="259" t="n"/>
      <c r="BR7" s="259" t="n"/>
      <c r="BS7" s="269" t="n">
        <v>25.48</v>
      </c>
      <c r="BT7" s="259" t="n"/>
      <c r="BU7" s="259" t="n"/>
      <c r="BV7" s="259" t="n"/>
      <c r="BW7" s="259" t="n"/>
      <c r="BX7" s="259" t="n"/>
      <c r="BY7" s="259" t="n"/>
      <c r="BZ7" s="269" t="n">
        <v>39.18</v>
      </c>
      <c r="CA7" s="259" t="n"/>
      <c r="CB7" s="259" t="n"/>
      <c r="CC7" s="259" t="n"/>
      <c r="CD7" s="259" t="n"/>
      <c r="CE7" s="259" t="n"/>
      <c r="CF7" s="269" t="n">
        <v>11.27</v>
      </c>
      <c r="CG7" s="259" t="n"/>
      <c r="CH7" s="259" t="n"/>
      <c r="CI7" s="259" t="n"/>
      <c r="CJ7" s="269" t="n">
        <v>5.84</v>
      </c>
      <c r="CK7" s="269" t="n">
        <v>22.42</v>
      </c>
      <c r="CL7" s="259" t="n"/>
      <c r="CM7" s="259" t="n"/>
      <c r="CN7" s="259" t="n"/>
      <c r="CO7" s="259" t="n"/>
      <c r="CP7" s="259" t="n"/>
      <c r="CQ7" s="259" t="n"/>
      <c r="CR7" s="259" t="n"/>
      <c r="CS7" s="259" t="n"/>
      <c r="CT7" s="269" t="n">
        <v>7.15</v>
      </c>
      <c r="CU7" s="259" t="n"/>
      <c r="CV7" s="259" t="n"/>
      <c r="CW7" s="259" t="n"/>
      <c r="CX7" s="269" t="n">
        <v>15.04</v>
      </c>
      <c r="CY7" s="259" t="n"/>
      <c r="CZ7" s="259" t="n"/>
      <c r="DA7" s="259" t="n"/>
      <c r="DB7" s="259" t="n"/>
      <c r="DC7" s="259" t="n"/>
      <c r="DD7" s="269" t="n">
        <v>17.38</v>
      </c>
      <c r="DE7" s="259" t="n"/>
      <c r="DF7" s="259" t="n"/>
      <c r="DG7" s="269" t="n">
        <v>9.85</v>
      </c>
      <c r="DH7" s="259" t="n"/>
      <c r="DI7" s="259" t="n"/>
      <c r="DJ7" s="259" t="n"/>
      <c r="DK7" s="259" t="n"/>
      <c r="DL7" s="259" t="n"/>
      <c r="DM7" s="259" t="n"/>
      <c r="DN7" s="269" t="n">
        <v>11.27</v>
      </c>
      <c r="DO7" s="259" t="n"/>
      <c r="DP7" s="259" t="n"/>
      <c r="DQ7" s="259" t="n"/>
      <c r="DR7" s="259" t="n"/>
      <c r="DS7" s="259" t="n"/>
      <c r="DT7" s="259" t="n"/>
      <c r="DU7" s="259" t="n"/>
      <c r="DV7" s="259" t="n"/>
      <c r="DW7" s="259" t="n"/>
      <c r="DX7" s="259" t="n"/>
      <c r="DY7" s="259" t="n"/>
      <c r="DZ7" s="259" t="n"/>
      <c r="EA7" s="259" t="n"/>
      <c r="EB7" s="259" t="n"/>
      <c r="EC7" s="259" t="n"/>
      <c r="ED7" s="259" t="n"/>
      <c r="EE7" s="259" t="n"/>
      <c r="EF7" s="259" t="n"/>
      <c r="EG7" s="269" t="n">
        <v>11.27</v>
      </c>
      <c r="EH7" s="259" t="n"/>
      <c r="EI7" s="259" t="n"/>
      <c r="EJ7" s="259" t="n"/>
      <c r="EK7" s="259" t="n"/>
      <c r="EL7" s="259" t="n"/>
      <c r="EM7" s="269" t="n">
        <v>648.03</v>
      </c>
      <c r="EN7" s="269" t="n">
        <v>25.41</v>
      </c>
      <c r="EO7" s="259" t="n"/>
      <c r="EP7" s="259" t="n"/>
      <c r="EQ7" s="269" t="n">
        <v>16.6</v>
      </c>
      <c r="ER7" s="259" t="n"/>
      <c r="ES7" s="259" t="n"/>
      <c r="ET7" s="259" t="n"/>
      <c r="EU7" s="259" t="n"/>
      <c r="EV7" s="259" t="n"/>
      <c r="EW7" s="269" t="n">
        <v>23.71</v>
      </c>
      <c r="EX7" s="259" t="n"/>
      <c r="EY7" s="259" t="n"/>
      <c r="EZ7" s="259" t="n"/>
      <c r="FA7" s="269" t="n">
        <v>11.27</v>
      </c>
      <c r="FB7" s="259" t="n"/>
      <c r="FC7" s="259" t="n"/>
      <c r="FD7" s="259" t="n"/>
      <c r="FE7" s="259" t="n"/>
      <c r="FF7" s="259" t="n"/>
      <c r="FG7" s="259" t="n"/>
      <c r="FH7" s="259" t="n"/>
      <c r="FI7" s="259" t="n"/>
      <c r="FJ7" s="261">
        <f>SUM(F7:FG7)</f>
        <v/>
      </c>
      <c r="FK7" s="262">
        <f>E7-FJ7</f>
        <v/>
      </c>
    </row>
    <row r="8" ht="18" customHeight="1">
      <c r="A8" s="137" t="n">
        <v>8</v>
      </c>
      <c r="B8" s="256" t="n">
        <v>44837</v>
      </c>
      <c r="C8" s="139" t="inlineStr">
        <is>
          <t>Expeditors-E223356722</t>
        </is>
      </c>
      <c r="D8" s="240" t="n">
        <v>44832</v>
      </c>
      <c r="E8" s="257" t="n">
        <v>1209</v>
      </c>
      <c r="F8" s="274" t="n"/>
      <c r="G8" s="274" t="n"/>
      <c r="H8" s="274" t="n"/>
      <c r="I8" s="274" t="n"/>
      <c r="J8" s="274" t="n"/>
      <c r="K8" s="274" t="n"/>
      <c r="L8" s="259" t="n"/>
      <c r="M8" s="259" t="n"/>
      <c r="N8" s="259" t="n"/>
      <c r="O8" s="259" t="n"/>
      <c r="P8" s="259" t="n"/>
      <c r="Q8" s="259" t="n"/>
      <c r="R8" s="259" t="n"/>
      <c r="S8" s="259" t="n"/>
      <c r="T8" s="259" t="n"/>
      <c r="U8" s="259" t="n"/>
      <c r="V8" s="259" t="n"/>
      <c r="W8" s="259" t="n"/>
      <c r="X8" s="259" t="n"/>
      <c r="Y8" s="259" t="n"/>
      <c r="Z8" s="259" t="n"/>
      <c r="AA8" s="259" t="n"/>
      <c r="AB8" s="259" t="n"/>
      <c r="AC8" s="259" t="n"/>
      <c r="AD8" s="259" t="n"/>
      <c r="AE8" s="259" t="n"/>
      <c r="AF8" s="259" t="n"/>
      <c r="AG8" s="259" t="n"/>
      <c r="AH8" s="259" t="n"/>
      <c r="AI8" s="259" t="n"/>
      <c r="AJ8" s="259" t="n"/>
      <c r="AK8" s="259" t="n"/>
      <c r="AL8" s="259" t="n"/>
      <c r="AM8" s="259" t="n"/>
      <c r="AN8" s="259" t="n"/>
      <c r="AO8" s="259" t="n"/>
      <c r="AP8" s="259" t="n"/>
      <c r="AQ8" s="259" t="n"/>
      <c r="AR8" s="259" t="n"/>
      <c r="AS8" s="259" t="n"/>
      <c r="AT8" s="259" t="n"/>
      <c r="AU8" s="259" t="n"/>
      <c r="AV8" s="259" t="n"/>
      <c r="AW8" s="259" t="n"/>
      <c r="AX8" s="259" t="n"/>
      <c r="AY8" s="259" t="n"/>
      <c r="AZ8" s="259" t="n"/>
      <c r="BA8" s="259" t="n"/>
      <c r="BB8" s="259" t="n"/>
      <c r="BC8" s="259" t="n"/>
      <c r="BD8" s="259" t="n"/>
      <c r="BE8" s="259" t="n"/>
      <c r="BF8" s="259" t="n"/>
      <c r="BG8" s="259" t="n"/>
      <c r="BH8" s="259" t="n"/>
      <c r="BI8" s="259" t="n"/>
      <c r="BJ8" s="259" t="n"/>
      <c r="BK8" s="259" t="n"/>
      <c r="BL8" s="259" t="n"/>
      <c r="BM8" s="259" t="n"/>
      <c r="BN8" s="259" t="n"/>
      <c r="BO8" s="259" t="n"/>
      <c r="BP8" s="259" t="n"/>
      <c r="BQ8" s="259" t="n"/>
      <c r="BR8" s="259" t="n"/>
      <c r="BS8" s="259" t="n"/>
      <c r="BT8" s="259" t="n"/>
      <c r="BU8" s="259" t="n"/>
      <c r="BV8" s="259" t="n"/>
      <c r="BW8" s="259" t="n"/>
      <c r="BX8" s="259" t="n"/>
      <c r="BY8" s="259" t="n"/>
      <c r="BZ8" s="259" t="n"/>
      <c r="CA8" s="259" t="n"/>
      <c r="CB8" s="259" t="n"/>
      <c r="CC8" s="259" t="n"/>
      <c r="CD8" s="259" t="n"/>
      <c r="CE8" s="259" t="n"/>
      <c r="CF8" s="259" t="n"/>
      <c r="CG8" s="259" t="n"/>
      <c r="CH8" s="259" t="n"/>
      <c r="CI8" s="259" t="n"/>
      <c r="CJ8" s="259" t="n"/>
      <c r="CK8" s="259" t="n"/>
      <c r="CL8" s="259" t="n"/>
      <c r="CM8" s="259" t="n"/>
      <c r="CN8" s="259" t="n"/>
      <c r="CO8" s="259" t="n"/>
      <c r="CP8" s="259" t="n"/>
      <c r="CQ8" s="259" t="n"/>
      <c r="CR8" s="259" t="n"/>
      <c r="CS8" s="259" t="n"/>
      <c r="CT8" s="259" t="n"/>
      <c r="CU8" s="259" t="n"/>
      <c r="CV8" s="259" t="n"/>
      <c r="CW8" s="259" t="n"/>
      <c r="CX8" s="259" t="n"/>
      <c r="CY8" s="259" t="n"/>
      <c r="CZ8" s="259" t="n"/>
      <c r="DA8" s="259" t="n"/>
      <c r="DB8" s="259" t="n"/>
      <c r="DC8" s="259" t="n"/>
      <c r="DD8" s="259" t="n"/>
      <c r="DE8" s="259" t="n"/>
      <c r="DF8" s="259" t="n"/>
      <c r="DG8" s="259" t="n"/>
      <c r="DH8" s="259" t="n"/>
      <c r="DI8" s="259" t="n"/>
      <c r="DJ8" s="259" t="n"/>
      <c r="DK8" s="259" t="n"/>
      <c r="DL8" s="259" t="n"/>
      <c r="DM8" s="259" t="n"/>
      <c r="DN8" s="259" t="n"/>
      <c r="DO8" s="259" t="n"/>
      <c r="DP8" s="259" t="n"/>
      <c r="DQ8" s="259" t="n"/>
      <c r="DR8" s="259" t="n"/>
      <c r="DS8" s="259" t="n"/>
      <c r="DT8" s="259" t="n"/>
      <c r="DU8" s="259" t="n"/>
      <c r="DV8" s="259" t="n"/>
      <c r="DW8" s="259" t="n"/>
      <c r="DX8" s="259" t="n"/>
      <c r="DY8" s="259" t="n"/>
      <c r="DZ8" s="259" t="n"/>
      <c r="EA8" s="259" t="n"/>
      <c r="EB8" s="259" t="n"/>
      <c r="EC8" s="259" t="n"/>
      <c r="ED8" s="259" t="n"/>
      <c r="EE8" s="259" t="n"/>
      <c r="EF8" s="259" t="n"/>
      <c r="EG8" s="269" t="n">
        <v>1209</v>
      </c>
      <c r="EH8" s="259" t="n"/>
      <c r="EI8" s="259" t="n"/>
      <c r="EJ8" s="259" t="n"/>
      <c r="EK8" s="259" t="n"/>
      <c r="EL8" s="259" t="n"/>
      <c r="EM8" s="259" t="n"/>
      <c r="EN8" s="259" t="n"/>
      <c r="EO8" s="259" t="n"/>
      <c r="EP8" s="259" t="n"/>
      <c r="EQ8" s="259" t="n"/>
      <c r="ER8" s="259" t="n"/>
      <c r="ES8" s="259" t="n"/>
      <c r="ET8" s="259" t="n"/>
      <c r="EU8" s="259" t="n"/>
      <c r="EV8" s="259" t="n"/>
      <c r="EW8" s="259" t="n"/>
      <c r="EX8" s="259" t="n"/>
      <c r="EY8" s="259" t="n"/>
      <c r="EZ8" s="259" t="n"/>
      <c r="FA8" s="259" t="n"/>
      <c r="FB8" s="259" t="n"/>
      <c r="FC8" s="259" t="n"/>
      <c r="FD8" s="259" t="n"/>
      <c r="FE8" s="259" t="n"/>
      <c r="FF8" s="259" t="n"/>
      <c r="FG8" s="259" t="n"/>
      <c r="FH8" s="259" t="n"/>
      <c r="FI8" s="259" t="n"/>
      <c r="FJ8" s="261">
        <f>SUM(F8:FG8)</f>
        <v/>
      </c>
      <c r="FK8" s="262">
        <f>E8-FJ8</f>
        <v/>
      </c>
    </row>
    <row r="9" ht="18" customHeight="1">
      <c r="A9" s="137" t="n">
        <v>9</v>
      </c>
      <c r="B9" s="256" t="n">
        <v>44837</v>
      </c>
      <c r="C9" s="139" t="inlineStr">
        <is>
          <t>Expeditors-E223356720</t>
        </is>
      </c>
      <c r="D9" s="240" t="n">
        <v>44832</v>
      </c>
      <c r="E9" s="257" t="n">
        <v>65</v>
      </c>
      <c r="F9" s="274" t="n"/>
      <c r="G9" s="274" t="n"/>
      <c r="H9" s="274" t="n"/>
      <c r="I9" s="274" t="n"/>
      <c r="J9" s="274" t="n"/>
      <c r="K9" s="274" t="n"/>
      <c r="L9" s="259" t="n"/>
      <c r="M9" s="259" t="n"/>
      <c r="N9" s="259" t="n"/>
      <c r="O9" s="259" t="n"/>
      <c r="P9" s="259" t="n"/>
      <c r="Q9" s="259" t="n"/>
      <c r="R9" s="259" t="n"/>
      <c r="S9" s="259" t="n"/>
      <c r="T9" s="259" t="n"/>
      <c r="U9" s="259" t="n"/>
      <c r="V9" s="259" t="n"/>
      <c r="W9" s="259" t="n"/>
      <c r="X9" s="259" t="n"/>
      <c r="Y9" s="259" t="n"/>
      <c r="Z9" s="259" t="n"/>
      <c r="AA9" s="259" t="n"/>
      <c r="AB9" s="259" t="n"/>
      <c r="AC9" s="259" t="n"/>
      <c r="AD9" s="259" t="n"/>
      <c r="AE9" s="259" t="n"/>
      <c r="AF9" s="259" t="n"/>
      <c r="AG9" s="259" t="n"/>
      <c r="AH9" s="259" t="n"/>
      <c r="AI9" s="259" t="n"/>
      <c r="AJ9" s="259" t="n"/>
      <c r="AK9" s="259" t="n"/>
      <c r="AL9" s="259" t="n"/>
      <c r="AM9" s="259" t="n"/>
      <c r="AN9" s="259" t="n"/>
      <c r="AO9" s="259" t="n"/>
      <c r="AP9" s="259" t="n"/>
      <c r="AQ9" s="259" t="n"/>
      <c r="AR9" s="259" t="n"/>
      <c r="AS9" s="259" t="n"/>
      <c r="AT9" s="259" t="n"/>
      <c r="AU9" s="259" t="n"/>
      <c r="AV9" s="259" t="n"/>
      <c r="AW9" s="259" t="n"/>
      <c r="AX9" s="259" t="n"/>
      <c r="AY9" s="259" t="n"/>
      <c r="AZ9" s="259" t="n"/>
      <c r="BA9" s="259" t="n"/>
      <c r="BB9" s="259" t="n"/>
      <c r="BC9" s="259" t="n"/>
      <c r="BD9" s="259" t="n"/>
      <c r="BE9" s="259" t="n"/>
      <c r="BF9" s="259" t="n"/>
      <c r="BG9" s="259" t="n"/>
      <c r="BH9" s="259" t="n"/>
      <c r="BI9" s="259" t="n"/>
      <c r="BJ9" s="259" t="n"/>
      <c r="BK9" s="259" t="n"/>
      <c r="BL9" s="259" t="n"/>
      <c r="BM9" s="259" t="n"/>
      <c r="BN9" s="259" t="n"/>
      <c r="BO9" s="259" t="n"/>
      <c r="BP9" s="259" t="n"/>
      <c r="BQ9" s="259" t="n"/>
      <c r="BR9" s="259" t="n"/>
      <c r="BS9" s="259" t="n"/>
      <c r="BT9" s="259" t="n"/>
      <c r="BU9" s="259" t="n"/>
      <c r="BV9" s="259" t="n"/>
      <c r="BW9" s="259" t="n"/>
      <c r="BX9" s="259" t="n"/>
      <c r="BY9" s="259" t="n"/>
      <c r="BZ9" s="259" t="n"/>
      <c r="CA9" s="259" t="n"/>
      <c r="CB9" s="259" t="n"/>
      <c r="CC9" s="259" t="n"/>
      <c r="CD9" s="259" t="n"/>
      <c r="CE9" s="259" t="n"/>
      <c r="CF9" s="259" t="n"/>
      <c r="CG9" s="259" t="n"/>
      <c r="CH9" s="259" t="n"/>
      <c r="CI9" s="259" t="n"/>
      <c r="CJ9" s="259" t="n"/>
      <c r="CK9" s="259" t="n"/>
      <c r="CL9" s="259" t="n"/>
      <c r="CM9" s="259" t="n"/>
      <c r="CN9" s="259" t="n"/>
      <c r="CO9" s="259" t="n"/>
      <c r="CP9" s="259" t="n"/>
      <c r="CQ9" s="259" t="n"/>
      <c r="CR9" s="259" t="n"/>
      <c r="CS9" s="259" t="n"/>
      <c r="CT9" s="259" t="n"/>
      <c r="CU9" s="259" t="n"/>
      <c r="CV9" s="259" t="n"/>
      <c r="CW9" s="259" t="n"/>
      <c r="CX9" s="259" t="n"/>
      <c r="CY9" s="259" t="n"/>
      <c r="CZ9" s="259" t="n"/>
      <c r="DA9" s="259" t="n"/>
      <c r="DB9" s="259" t="n"/>
      <c r="DC9" s="259" t="n"/>
      <c r="DD9" s="259" t="n"/>
      <c r="DE9" s="259" t="n"/>
      <c r="DF9" s="259" t="n"/>
      <c r="DG9" s="259" t="n"/>
      <c r="DH9" s="259" t="n"/>
      <c r="DI9" s="259" t="n"/>
      <c r="DJ9" s="259" t="n"/>
      <c r="DK9" s="259" t="n"/>
      <c r="DL9" s="259" t="n"/>
      <c r="DM9" s="259" t="n"/>
      <c r="DN9" s="259" t="n"/>
      <c r="DO9" s="259" t="n"/>
      <c r="DP9" s="259" t="n"/>
      <c r="DQ9" s="259" t="n"/>
      <c r="DR9" s="259" t="n"/>
      <c r="DS9" s="259" t="n"/>
      <c r="DT9" s="259" t="n"/>
      <c r="DU9" s="259" t="n"/>
      <c r="DV9" s="259" t="n"/>
      <c r="DW9" s="259" t="n"/>
      <c r="DX9" s="259" t="n"/>
      <c r="DY9" s="259" t="n"/>
      <c r="DZ9" s="259" t="n"/>
      <c r="EA9" s="259" t="n"/>
      <c r="EB9" s="259" t="n"/>
      <c r="EC9" s="259" t="n"/>
      <c r="ED9" s="259" t="n"/>
      <c r="EE9" s="259" t="n"/>
      <c r="EF9" s="259" t="n"/>
      <c r="EG9" s="269" t="n">
        <v>65</v>
      </c>
      <c r="EH9" s="259" t="n"/>
      <c r="EI9" s="259" t="n"/>
      <c r="EJ9" s="259" t="n"/>
      <c r="EK9" s="259" t="n"/>
      <c r="EL9" s="259" t="n"/>
      <c r="EM9" s="259" t="n"/>
      <c r="EN9" s="259" t="n"/>
      <c r="EO9" s="259" t="n"/>
      <c r="EP9" s="259" t="n"/>
      <c r="EQ9" s="259" t="n"/>
      <c r="ER9" s="259" t="n"/>
      <c r="ES9" s="259" t="n"/>
      <c r="ET9" s="259" t="n"/>
      <c r="EU9" s="259" t="n"/>
      <c r="EV9" s="259" t="n"/>
      <c r="EW9" s="259" t="n"/>
      <c r="EX9" s="259" t="n"/>
      <c r="EY9" s="259" t="n"/>
      <c r="EZ9" s="259" t="n"/>
      <c r="FA9" s="259" t="n"/>
      <c r="FB9" s="259" t="n"/>
      <c r="FC9" s="259" t="n"/>
      <c r="FD9" s="259" t="n"/>
      <c r="FE9" s="259" t="n"/>
      <c r="FF9" s="259" t="n"/>
      <c r="FG9" s="259" t="n"/>
      <c r="FH9" s="259" t="n"/>
      <c r="FI9" s="259" t="n"/>
      <c r="FJ9" s="261">
        <f>SUM(F9:FG9)</f>
        <v/>
      </c>
      <c r="FK9" s="262">
        <f>E9-FJ9</f>
        <v/>
      </c>
    </row>
    <row r="10" ht="18" customHeight="1">
      <c r="A10" s="137" t="n">
        <v>10</v>
      </c>
      <c r="B10" s="256" t="n">
        <v>44837</v>
      </c>
      <c r="C10" s="139" t="inlineStr">
        <is>
          <t>2-087-11985</t>
        </is>
      </c>
      <c r="D10" s="240" t="n">
        <v>44827</v>
      </c>
      <c r="E10" s="257" t="n">
        <v>110.38</v>
      </c>
      <c r="F10" s="274" t="n"/>
      <c r="G10" s="274" t="n"/>
      <c r="H10" s="274" t="n"/>
      <c r="I10" s="274" t="n"/>
      <c r="J10" s="274" t="n"/>
      <c r="K10" s="274" t="n"/>
      <c r="L10" s="259" t="n"/>
      <c r="M10" s="259" t="n"/>
      <c r="N10" s="259" t="n"/>
      <c r="O10" s="259" t="n"/>
      <c r="P10" s="259" t="n"/>
      <c r="Q10" s="259" t="n"/>
      <c r="R10" s="259" t="n"/>
      <c r="S10" s="259" t="n"/>
      <c r="T10" s="259" t="n"/>
      <c r="U10" s="259" t="n"/>
      <c r="V10" s="259" t="n"/>
      <c r="W10" s="259" t="n"/>
      <c r="X10" s="259" t="n"/>
      <c r="Y10" s="259" t="n"/>
      <c r="Z10" s="259" t="n"/>
      <c r="AA10" s="259" t="n"/>
      <c r="AB10" s="259" t="n"/>
      <c r="AC10" s="259" t="n"/>
      <c r="AD10" s="259" t="n"/>
      <c r="AE10" s="259" t="n"/>
      <c r="AF10" s="259" t="n"/>
      <c r="AG10" s="259" t="n"/>
      <c r="AH10" s="259" t="n"/>
      <c r="AI10" s="259" t="n"/>
      <c r="AJ10" s="259" t="n"/>
      <c r="AK10" s="259" t="n"/>
      <c r="AL10" s="259" t="n"/>
      <c r="AM10" s="259" t="n"/>
      <c r="AN10" s="259" t="n"/>
      <c r="AO10" s="259" t="n"/>
      <c r="AP10" s="259" t="n"/>
      <c r="AQ10" s="259" t="n"/>
      <c r="AR10" s="259" t="n"/>
      <c r="AS10" s="259" t="n"/>
      <c r="AT10" s="259" t="n"/>
      <c r="AU10" s="259" t="n"/>
      <c r="AV10" s="259" t="n"/>
      <c r="AW10" s="259" t="n"/>
      <c r="AX10" s="259" t="n"/>
      <c r="AY10" s="259" t="n"/>
      <c r="AZ10" s="259" t="n"/>
      <c r="BA10" s="259" t="n"/>
      <c r="BB10" s="259" t="n"/>
      <c r="BC10" s="259" t="n"/>
      <c r="BD10" s="259" t="n"/>
      <c r="BE10" s="259" t="n"/>
      <c r="BF10" s="259" t="n"/>
      <c r="BG10" s="259" t="n"/>
      <c r="BH10" s="259" t="n"/>
      <c r="BI10" s="259" t="n"/>
      <c r="BJ10" s="259" t="n"/>
      <c r="BK10" s="259" t="n"/>
      <c r="BL10" s="259" t="n"/>
      <c r="BM10" s="259" t="n"/>
      <c r="BN10" s="259" t="n"/>
      <c r="BO10" s="259" t="n"/>
      <c r="BP10" s="259" t="n"/>
      <c r="BQ10" s="259" t="n"/>
      <c r="BR10" s="259" t="n"/>
      <c r="BS10" s="259" t="n"/>
      <c r="BT10" s="259" t="n"/>
      <c r="BU10" s="259" t="n"/>
      <c r="BV10" s="259" t="n"/>
      <c r="BW10" s="259" t="n"/>
      <c r="BX10" s="259" t="n"/>
      <c r="BY10" s="259" t="n"/>
      <c r="BZ10" s="259" t="n"/>
      <c r="CA10" s="259" t="n"/>
      <c r="CB10" s="259" t="n"/>
      <c r="CC10" s="259" t="n"/>
      <c r="CD10" s="259" t="n"/>
      <c r="CE10" s="259" t="n"/>
      <c r="CF10" s="259" t="n"/>
      <c r="CG10" s="259" t="n"/>
      <c r="CH10" s="259" t="n"/>
      <c r="CI10" s="259" t="n"/>
      <c r="CJ10" s="259" t="n"/>
      <c r="CK10" s="259" t="n"/>
      <c r="CL10" s="259" t="n"/>
      <c r="CM10" s="259" t="n"/>
      <c r="CN10" s="259" t="n"/>
      <c r="CO10" s="259" t="n"/>
      <c r="CP10" s="259" t="n"/>
      <c r="CQ10" s="259" t="n"/>
      <c r="CR10" s="259" t="n"/>
      <c r="CS10" s="259" t="n"/>
      <c r="CT10" s="259" t="n"/>
      <c r="CU10" s="259" t="n"/>
      <c r="CV10" s="259" t="n"/>
      <c r="CW10" s="259" t="n"/>
      <c r="CX10" s="259" t="n"/>
      <c r="CY10" s="259" t="n"/>
      <c r="CZ10" s="259" t="n"/>
      <c r="DA10" s="259" t="n"/>
      <c r="DB10" s="259" t="n"/>
      <c r="DC10" s="259" t="n"/>
      <c r="DD10" s="259" t="n"/>
      <c r="DE10" s="259" t="n"/>
      <c r="DF10" s="259" t="n"/>
      <c r="DG10" s="259" t="n"/>
      <c r="DH10" s="259" t="n"/>
      <c r="DI10" s="259" t="n"/>
      <c r="DJ10" s="259" t="n"/>
      <c r="DK10" s="259" t="n"/>
      <c r="DL10" s="259" t="n"/>
      <c r="DM10" s="259" t="n"/>
      <c r="DN10" s="259" t="n"/>
      <c r="DO10" s="259" t="n"/>
      <c r="DP10" s="259" t="n"/>
      <c r="DQ10" s="259" t="n"/>
      <c r="DR10" s="259" t="n"/>
      <c r="DS10" s="259" t="n"/>
      <c r="DT10" s="259" t="n"/>
      <c r="DU10" s="259" t="n"/>
      <c r="DV10" s="259" t="n"/>
      <c r="DW10" s="259" t="n"/>
      <c r="DX10" s="259" t="n"/>
      <c r="DY10" s="259" t="n"/>
      <c r="DZ10" s="259" t="n"/>
      <c r="EA10" s="259" t="n"/>
      <c r="EB10" s="259" t="n"/>
      <c r="EC10" s="259" t="n"/>
      <c r="ED10" s="259" t="n"/>
      <c r="EE10" s="259" t="n"/>
      <c r="EF10" s="259" t="n"/>
      <c r="EG10" s="259" t="n"/>
      <c r="EH10" s="259" t="n"/>
      <c r="EI10" s="259" t="n"/>
      <c r="EJ10" s="259" t="n"/>
      <c r="EK10" s="259" t="n"/>
      <c r="EL10" s="259" t="n"/>
      <c r="EM10" s="259" t="n"/>
      <c r="EN10" s="259" t="n"/>
      <c r="EO10" s="269" t="n">
        <v>110.38</v>
      </c>
      <c r="EP10" s="259" t="n"/>
      <c r="EQ10" s="259" t="n"/>
      <c r="ER10" s="259" t="n"/>
      <c r="ES10" s="259" t="n"/>
      <c r="ET10" s="259" t="n"/>
      <c r="EU10" s="259" t="n"/>
      <c r="EV10" s="259" t="n"/>
      <c r="EW10" s="259" t="n"/>
      <c r="EX10" s="259" t="n"/>
      <c r="EY10" s="259" t="n"/>
      <c r="EZ10" s="259" t="n"/>
      <c r="FA10" s="259" t="n"/>
      <c r="FB10" s="259" t="n"/>
      <c r="FC10" s="259" t="n"/>
      <c r="FD10" s="259" t="n"/>
      <c r="FE10" s="259" t="n"/>
      <c r="FF10" s="259" t="n"/>
      <c r="FG10" s="259" t="n"/>
      <c r="FH10" s="259" t="n"/>
      <c r="FI10" s="259" t="n"/>
      <c r="FJ10" s="261">
        <f>SUM(F10:FG10)</f>
        <v/>
      </c>
      <c r="FK10" s="262">
        <f>E10-FJ10</f>
        <v/>
      </c>
    </row>
    <row r="11" ht="18" customHeight="1">
      <c r="A11" s="137" t="n">
        <v>11</v>
      </c>
      <c r="B11" s="256" t="n">
        <v>44837</v>
      </c>
      <c r="C11" s="139" t="inlineStr">
        <is>
          <t>2-086-70174</t>
        </is>
      </c>
      <c r="D11" s="240" t="n">
        <v>44827</v>
      </c>
      <c r="E11" s="257" t="n">
        <v>47.71</v>
      </c>
      <c r="F11" s="274" t="n"/>
      <c r="G11" s="274" t="n"/>
      <c r="H11" s="274" t="n"/>
      <c r="I11" s="274" t="n"/>
      <c r="J11" s="274" t="n"/>
      <c r="K11" s="274" t="n"/>
      <c r="L11" s="259" t="n"/>
      <c r="M11" s="259" t="n"/>
      <c r="N11" s="259" t="n"/>
      <c r="O11" s="259" t="n"/>
      <c r="P11" s="259" t="n"/>
      <c r="Q11" s="259" t="n"/>
      <c r="R11" s="259" t="n"/>
      <c r="S11" s="259" t="n"/>
      <c r="T11" s="259" t="n"/>
      <c r="U11" s="259" t="n"/>
      <c r="V11" s="259" t="n"/>
      <c r="W11" s="259" t="n"/>
      <c r="X11" s="259" t="n"/>
      <c r="Y11" s="259" t="n"/>
      <c r="Z11" s="259" t="n"/>
      <c r="AA11" s="259" t="n"/>
      <c r="AB11" s="259" t="n"/>
      <c r="AC11" s="259" t="n"/>
      <c r="AD11" s="259" t="n"/>
      <c r="AE11" s="259" t="n"/>
      <c r="AF11" s="259" t="n"/>
      <c r="AG11" s="259" t="n"/>
      <c r="AH11" s="259" t="n"/>
      <c r="AI11" s="259" t="n"/>
      <c r="AJ11" s="259" t="n"/>
      <c r="AK11" s="259" t="n"/>
      <c r="AL11" s="259" t="n"/>
      <c r="AM11" s="259" t="n"/>
      <c r="AN11" s="259" t="n"/>
      <c r="AO11" s="259" t="n"/>
      <c r="AP11" s="259" t="n"/>
      <c r="AQ11" s="259" t="n"/>
      <c r="AR11" s="259" t="n"/>
      <c r="AS11" s="259" t="n"/>
      <c r="AT11" s="259" t="n"/>
      <c r="AU11" s="259" t="n"/>
      <c r="AV11" s="259" t="n"/>
      <c r="AW11" s="259" t="n"/>
      <c r="AX11" s="259" t="n"/>
      <c r="AY11" s="259" t="n"/>
      <c r="AZ11" s="259" t="n"/>
      <c r="BA11" s="259" t="n"/>
      <c r="BB11" s="259" t="n"/>
      <c r="BC11" s="259" t="n"/>
      <c r="BD11" s="259" t="n"/>
      <c r="BE11" s="259" t="n"/>
      <c r="BF11" s="259" t="n"/>
      <c r="BG11" s="259" t="n"/>
      <c r="BH11" s="259" t="n"/>
      <c r="BI11" s="259" t="n"/>
      <c r="BJ11" s="259" t="n"/>
      <c r="BK11" s="259" t="n"/>
      <c r="BL11" s="259" t="n"/>
      <c r="BM11" s="259" t="n"/>
      <c r="BN11" s="259" t="n"/>
      <c r="BO11" s="259" t="n"/>
      <c r="BP11" s="259" t="n"/>
      <c r="BQ11" s="259" t="n"/>
      <c r="BR11" s="259" t="n"/>
      <c r="BS11" s="259" t="n"/>
      <c r="BT11" s="259" t="n"/>
      <c r="BU11" s="259" t="n"/>
      <c r="BV11" s="259" t="n"/>
      <c r="BW11" s="259" t="n"/>
      <c r="BX11" s="259" t="n"/>
      <c r="BY11" s="259" t="n"/>
      <c r="BZ11" s="259" t="n"/>
      <c r="CA11" s="259" t="n"/>
      <c r="CB11" s="259" t="n"/>
      <c r="CC11" s="259" t="n"/>
      <c r="CD11" s="259" t="n"/>
      <c r="CE11" s="259" t="n"/>
      <c r="CF11" s="259" t="n"/>
      <c r="CG11" s="259" t="n"/>
      <c r="CH11" s="259" t="n"/>
      <c r="CI11" s="259" t="n"/>
      <c r="CJ11" s="259" t="n"/>
      <c r="CK11" s="259" t="n"/>
      <c r="CL11" s="259" t="n"/>
      <c r="CM11" s="259" t="n"/>
      <c r="CN11" s="259" t="n"/>
      <c r="CO11" s="259" t="n"/>
      <c r="CP11" s="259" t="n"/>
      <c r="CQ11" s="259" t="n"/>
      <c r="CR11" s="259" t="n"/>
      <c r="CS11" s="259" t="n"/>
      <c r="CT11" s="259" t="n"/>
      <c r="CU11" s="259" t="n"/>
      <c r="CV11" s="259" t="n"/>
      <c r="CW11" s="259" t="n"/>
      <c r="CX11" s="259" t="n"/>
      <c r="CY11" s="259" t="n"/>
      <c r="CZ11" s="259" t="n"/>
      <c r="DA11" s="259" t="n"/>
      <c r="DB11" s="259" t="n"/>
      <c r="DC11" s="259" t="n"/>
      <c r="DD11" s="259" t="n"/>
      <c r="DE11" s="259" t="n"/>
      <c r="DF11" s="259" t="n"/>
      <c r="DG11" s="259" t="n"/>
      <c r="DH11" s="259" t="n"/>
      <c r="DI11" s="259" t="n"/>
      <c r="DJ11" s="259" t="n"/>
      <c r="DK11" s="259" t="n"/>
      <c r="DL11" s="259" t="n"/>
      <c r="DM11" s="259" t="n"/>
      <c r="DN11" s="259" t="n"/>
      <c r="DO11" s="259" t="n"/>
      <c r="DP11" s="259" t="n"/>
      <c r="DQ11" s="259" t="n"/>
      <c r="DR11" s="259" t="n"/>
      <c r="DS11" s="259" t="n"/>
      <c r="DT11" s="259" t="n"/>
      <c r="DU11" s="259" t="n"/>
      <c r="DV11" s="259" t="n"/>
      <c r="DW11" s="259" t="n"/>
      <c r="DX11" s="259" t="n"/>
      <c r="DY11" s="259" t="n"/>
      <c r="DZ11" s="259" t="n"/>
      <c r="EA11" s="259" t="n"/>
      <c r="EB11" s="259" t="n"/>
      <c r="EC11" s="259" t="n"/>
      <c r="ED11" s="259" t="n"/>
      <c r="EE11" s="259" t="n"/>
      <c r="EF11" s="259" t="n"/>
      <c r="EG11" s="259" t="n"/>
      <c r="EH11" s="259" t="n"/>
      <c r="EI11" s="259" t="n"/>
      <c r="EJ11" s="259" t="n"/>
      <c r="EK11" s="259" t="n"/>
      <c r="EL11" s="259" t="n"/>
      <c r="EM11" s="259" t="n"/>
      <c r="EN11" s="259" t="n"/>
      <c r="EO11" s="269" t="n">
        <v>47.71</v>
      </c>
      <c r="EP11" s="259" t="n"/>
      <c r="EQ11" s="259" t="n"/>
      <c r="ER11" s="259" t="n"/>
      <c r="ES11" s="259" t="n"/>
      <c r="ET11" s="259" t="n"/>
      <c r="EU11" s="259" t="n"/>
      <c r="EV11" s="259" t="n"/>
      <c r="EW11" s="259" t="n"/>
      <c r="EX11" s="259" t="n"/>
      <c r="EY11" s="259" t="n"/>
      <c r="EZ11" s="259" t="n"/>
      <c r="FA11" s="259" t="n"/>
      <c r="FB11" s="259" t="n"/>
      <c r="FC11" s="259" t="n"/>
      <c r="FD11" s="259" t="n"/>
      <c r="FE11" s="259" t="n"/>
      <c r="FF11" s="259" t="n"/>
      <c r="FG11" s="259" t="n"/>
      <c r="FH11" s="259" t="n"/>
      <c r="FI11" s="259" t="n"/>
      <c r="FJ11" s="261">
        <f>SUM(F11:FG11)</f>
        <v/>
      </c>
      <c r="FK11" s="262">
        <f>E11-FJ11</f>
        <v/>
      </c>
    </row>
    <row r="12" ht="18" customHeight="1">
      <c r="A12" s="137" t="n">
        <v>12</v>
      </c>
      <c r="B12" s="256" t="n">
        <v>44837</v>
      </c>
      <c r="C12" s="139" t="inlineStr">
        <is>
          <t>2-087-68222</t>
        </is>
      </c>
      <c r="D12" s="240" t="n">
        <v>44830</v>
      </c>
      <c r="E12" s="257" t="n">
        <v>3829.28</v>
      </c>
      <c r="F12" s="274" t="n"/>
      <c r="G12" s="274" t="n"/>
      <c r="H12" s="274" t="n"/>
      <c r="I12" s="274" t="n"/>
      <c r="J12" s="274" t="n"/>
      <c r="K12" s="274" t="n"/>
      <c r="L12" s="259" t="n"/>
      <c r="M12" s="259" t="n"/>
      <c r="N12" s="259" t="n"/>
      <c r="O12" s="259" t="n"/>
      <c r="P12" s="259" t="n"/>
      <c r="Q12" s="259" t="n"/>
      <c r="R12" s="259" t="n"/>
      <c r="S12" s="259" t="n"/>
      <c r="T12" s="259" t="n"/>
      <c r="U12" s="259" t="n"/>
      <c r="V12" s="269" t="n">
        <v>39.75</v>
      </c>
      <c r="W12" s="259" t="n"/>
      <c r="X12" s="259" t="n"/>
      <c r="Y12" s="259" t="n"/>
      <c r="Z12" s="259" t="n"/>
      <c r="AA12" s="259" t="n"/>
      <c r="AB12" s="259" t="n"/>
      <c r="AC12" s="259" t="n"/>
      <c r="AD12" s="259" t="n"/>
      <c r="AE12" s="259" t="n"/>
      <c r="AF12" s="259" t="n"/>
      <c r="AG12" s="259" t="n"/>
      <c r="AH12" s="259" t="n"/>
      <c r="AI12" s="259" t="n"/>
      <c r="AJ12" s="259" t="n"/>
      <c r="AK12" s="259" t="n"/>
      <c r="AL12" s="259" t="n"/>
      <c r="AM12" s="259" t="n"/>
      <c r="AN12" s="259" t="n"/>
      <c r="AO12" s="259" t="n"/>
      <c r="AP12" s="269" t="n">
        <v>1150.31</v>
      </c>
      <c r="AQ12" s="259" t="n"/>
      <c r="AR12" s="259" t="n"/>
      <c r="AS12" s="259" t="n"/>
      <c r="AT12" s="259" t="n"/>
      <c r="AU12" s="259" t="n"/>
      <c r="AV12" s="259" t="n"/>
      <c r="AW12" s="259" t="n"/>
      <c r="AX12" s="259" t="n"/>
      <c r="AY12" s="259" t="n"/>
      <c r="AZ12" s="259" t="n"/>
      <c r="BA12" s="259" t="n"/>
      <c r="BB12" s="259" t="n"/>
      <c r="BC12" s="259" t="n"/>
      <c r="BD12" s="259" t="n"/>
      <c r="BE12" s="259" t="n"/>
      <c r="BF12" s="259" t="n"/>
      <c r="BG12" s="259" t="n"/>
      <c r="BH12" s="269" t="n">
        <v>1853.34</v>
      </c>
      <c r="BI12" s="259" t="n"/>
      <c r="BJ12" s="259" t="n"/>
      <c r="BK12" s="259" t="n"/>
      <c r="BL12" s="259" t="n"/>
      <c r="BM12" s="259" t="n"/>
      <c r="BN12" s="259" t="n"/>
      <c r="BO12" s="259" t="n"/>
      <c r="BP12" s="259" t="n"/>
      <c r="BQ12" s="259" t="n"/>
      <c r="BR12" s="259" t="n"/>
      <c r="BS12" s="259" t="n"/>
      <c r="BT12" s="259" t="n"/>
      <c r="BU12" s="259" t="n"/>
      <c r="BV12" s="259" t="n"/>
      <c r="BW12" s="259" t="n"/>
      <c r="BX12" s="259" t="n"/>
      <c r="BY12" s="259" t="n"/>
      <c r="BZ12" s="259" t="n"/>
      <c r="CA12" s="259" t="n"/>
      <c r="CB12" s="259" t="n"/>
      <c r="CC12" s="259" t="n"/>
      <c r="CD12" s="259" t="n"/>
      <c r="CE12" s="259" t="n"/>
      <c r="CF12" s="259" t="n"/>
      <c r="CG12" s="259" t="n"/>
      <c r="CH12" s="259" t="n"/>
      <c r="CI12" s="259" t="n"/>
      <c r="CJ12" s="259" t="n"/>
      <c r="CK12" s="259" t="n"/>
      <c r="CL12" s="259" t="n"/>
      <c r="CM12" s="259" t="n"/>
      <c r="CN12" s="259" t="n"/>
      <c r="CO12" s="259" t="n"/>
      <c r="CP12" s="269" t="n">
        <v>746.13</v>
      </c>
      <c r="CQ12" s="259" t="n"/>
      <c r="CR12" s="259" t="n"/>
      <c r="CS12" s="259" t="n"/>
      <c r="CT12" s="259" t="n"/>
      <c r="CU12" s="259" t="n"/>
      <c r="CV12" s="259" t="n"/>
      <c r="CW12" s="259" t="n"/>
      <c r="CX12" s="259" t="n"/>
      <c r="CY12" s="269" t="n">
        <v>39.75</v>
      </c>
      <c r="CZ12" s="259" t="n"/>
      <c r="DA12" s="259" t="n"/>
      <c r="DB12" s="259" t="n"/>
      <c r="DC12" s="259" t="n"/>
      <c r="DD12" s="259" t="n"/>
      <c r="DE12" s="259" t="n"/>
      <c r="DF12" s="259" t="n"/>
      <c r="DG12" s="259" t="n"/>
      <c r="DH12" s="259" t="n"/>
      <c r="DI12" s="259" t="n"/>
      <c r="DJ12" s="259" t="n"/>
      <c r="DK12" s="259" t="n"/>
      <c r="DL12" s="259" t="n"/>
      <c r="DM12" s="259" t="n"/>
      <c r="DN12" s="259" t="n"/>
      <c r="DO12" s="259" t="n"/>
      <c r="DP12" s="259" t="n"/>
      <c r="DQ12" s="259" t="n"/>
      <c r="DR12" s="259" t="n"/>
      <c r="DS12" s="259" t="n"/>
      <c r="DT12" s="259" t="n"/>
      <c r="DU12" s="259" t="n"/>
      <c r="DV12" s="259" t="n"/>
      <c r="DW12" s="259" t="n"/>
      <c r="DX12" s="259" t="n"/>
      <c r="DY12" s="259" t="n"/>
      <c r="DZ12" s="259" t="n"/>
      <c r="EA12" s="259" t="n"/>
      <c r="EB12" s="259" t="n"/>
      <c r="EC12" s="259" t="n"/>
      <c r="ED12" s="259" t="n"/>
      <c r="EE12" s="259" t="n"/>
      <c r="EF12" s="259" t="n"/>
      <c r="EG12" s="259" t="n"/>
      <c r="EH12" s="259" t="n"/>
      <c r="EI12" s="259" t="n"/>
      <c r="EJ12" s="259" t="n"/>
      <c r="EK12" s="259" t="n"/>
      <c r="EL12" s="259" t="n"/>
      <c r="EM12" s="259" t="n"/>
      <c r="EN12" s="259" t="n"/>
      <c r="EO12" s="259" t="n"/>
      <c r="EP12" s="259" t="n"/>
      <c r="EQ12" s="259" t="n"/>
      <c r="ER12" s="259" t="n"/>
      <c r="ES12" s="259" t="n"/>
      <c r="ET12" s="259" t="n"/>
      <c r="EU12" s="259" t="n"/>
      <c r="EV12" s="259" t="n"/>
      <c r="EW12" s="259" t="n"/>
      <c r="EX12" s="259" t="n"/>
      <c r="EY12" s="259" t="n"/>
      <c r="EZ12" s="259" t="n"/>
      <c r="FA12" s="259" t="n"/>
      <c r="FB12" s="259" t="n"/>
      <c r="FC12" s="259" t="n"/>
      <c r="FD12" s="259" t="n"/>
      <c r="FE12" s="259" t="n"/>
      <c r="FF12" s="259" t="n"/>
      <c r="FG12" s="259" t="n"/>
      <c r="FH12" s="259" t="n"/>
      <c r="FI12" s="259" t="n"/>
      <c r="FJ12" s="261">
        <f>SUM(F12:FG12)</f>
        <v/>
      </c>
      <c r="FK12" s="262">
        <f>E12-FJ12</f>
        <v/>
      </c>
    </row>
    <row r="13" ht="18" customHeight="1">
      <c r="A13" s="137" t="n">
        <v>13</v>
      </c>
      <c r="B13" s="256" t="n">
        <v>44837</v>
      </c>
      <c r="C13" s="139" t="inlineStr">
        <is>
          <t>7-900-10899</t>
        </is>
      </c>
      <c r="D13" s="240" t="n">
        <v>44833</v>
      </c>
      <c r="E13" s="257" t="n">
        <v>6.49</v>
      </c>
      <c r="F13" s="274" t="n"/>
      <c r="G13" s="274" t="n"/>
      <c r="H13" s="274" t="n"/>
      <c r="I13" s="274" t="n"/>
      <c r="J13" s="274" t="n"/>
      <c r="K13" s="274" t="n"/>
      <c r="L13" s="259" t="n"/>
      <c r="M13" s="259" t="n"/>
      <c r="N13" s="259" t="n"/>
      <c r="O13" s="259" t="n"/>
      <c r="P13" s="259" t="n"/>
      <c r="Q13" s="259" t="n"/>
      <c r="R13" s="259" t="n"/>
      <c r="S13" s="259" t="n"/>
      <c r="T13" s="259" t="n"/>
      <c r="U13" s="259" t="n"/>
      <c r="V13" s="259" t="n"/>
      <c r="W13" s="259" t="n"/>
      <c r="X13" s="259" t="n"/>
      <c r="Y13" s="259" t="n"/>
      <c r="Z13" s="259" t="n"/>
      <c r="AA13" s="259" t="n"/>
      <c r="AB13" s="259" t="n"/>
      <c r="AC13" s="259" t="n"/>
      <c r="AD13" s="259" t="n"/>
      <c r="AE13" s="259" t="n"/>
      <c r="AF13" s="259" t="n"/>
      <c r="AG13" s="259" t="n"/>
      <c r="AH13" s="259" t="n"/>
      <c r="AI13" s="259" t="n"/>
      <c r="AJ13" s="259" t="n"/>
      <c r="AK13" s="259" t="n"/>
      <c r="AL13" s="259" t="n"/>
      <c r="AM13" s="259" t="n"/>
      <c r="AN13" s="259" t="n"/>
      <c r="AO13" s="259" t="n"/>
      <c r="AP13" s="259" t="n"/>
      <c r="AQ13" s="259" t="n"/>
      <c r="AR13" s="259" t="n"/>
      <c r="AS13" s="259" t="n"/>
      <c r="AT13" s="259" t="n"/>
      <c r="AU13" s="259" t="n"/>
      <c r="AV13" s="259" t="n"/>
      <c r="AW13" s="259" t="n"/>
      <c r="AX13" s="259" t="n"/>
      <c r="AY13" s="259" t="n"/>
      <c r="AZ13" s="259" t="n"/>
      <c r="BA13" s="259" t="n"/>
      <c r="BB13" s="259" t="n"/>
      <c r="BC13" s="259" t="n"/>
      <c r="BD13" s="259" t="n"/>
      <c r="BE13" s="259" t="n"/>
      <c r="BF13" s="259" t="n"/>
      <c r="BG13" s="259" t="n"/>
      <c r="BH13" s="259" t="n"/>
      <c r="BI13" s="259" t="n"/>
      <c r="BJ13" s="259" t="n"/>
      <c r="BK13" s="259" t="n"/>
      <c r="BL13" s="259" t="n"/>
      <c r="BM13" s="259" t="n"/>
      <c r="BN13" s="259" t="n"/>
      <c r="BO13" s="259" t="n"/>
      <c r="BP13" s="259" t="n"/>
      <c r="BQ13" s="259" t="n"/>
      <c r="BR13" s="259" t="n"/>
      <c r="BS13" s="259" t="n"/>
      <c r="BT13" s="259" t="n"/>
      <c r="BU13" s="259" t="n"/>
      <c r="BV13" s="259" t="n"/>
      <c r="BW13" s="259" t="n"/>
      <c r="BX13" s="259" t="n"/>
      <c r="BY13" s="259" t="n"/>
      <c r="BZ13" s="259" t="n"/>
      <c r="CA13" s="259" t="n"/>
      <c r="CB13" s="259" t="n"/>
      <c r="CC13" s="259" t="n"/>
      <c r="CD13" s="259" t="n"/>
      <c r="CE13" s="259" t="n"/>
      <c r="CF13" s="259" t="n"/>
      <c r="CG13" s="259" t="n"/>
      <c r="CH13" s="259" t="n"/>
      <c r="CI13" s="259" t="n"/>
      <c r="CJ13" s="259" t="n"/>
      <c r="CK13" s="259" t="n"/>
      <c r="CL13" s="259" t="n"/>
      <c r="CM13" s="259" t="n"/>
      <c r="CN13" s="259" t="n"/>
      <c r="CO13" s="259" t="n"/>
      <c r="CP13" s="259" t="n"/>
      <c r="CQ13" s="259" t="n"/>
      <c r="CR13" s="259" t="n"/>
      <c r="CS13" s="259" t="n"/>
      <c r="CT13" s="259" t="n"/>
      <c r="CU13" s="259" t="n"/>
      <c r="CV13" s="259" t="n"/>
      <c r="CW13" s="259" t="n"/>
      <c r="CX13" s="269" t="n">
        <v>6.49</v>
      </c>
      <c r="CY13" s="259" t="n"/>
      <c r="CZ13" s="259" t="n"/>
      <c r="DA13" s="259" t="n"/>
      <c r="DB13" s="259" t="n"/>
      <c r="DC13" s="259" t="n"/>
      <c r="DD13" s="259" t="n"/>
      <c r="DE13" s="259" t="n"/>
      <c r="DF13" s="259" t="n"/>
      <c r="DG13" s="259" t="n"/>
      <c r="DH13" s="259" t="n"/>
      <c r="DI13" s="259" t="n"/>
      <c r="DJ13" s="259" t="n"/>
      <c r="DK13" s="259" t="n"/>
      <c r="DL13" s="259" t="n"/>
      <c r="DM13" s="259" t="n"/>
      <c r="DN13" s="259" t="n"/>
      <c r="DO13" s="259" t="n"/>
      <c r="DP13" s="259" t="n"/>
      <c r="DQ13" s="259" t="n"/>
      <c r="DR13" s="259" t="n"/>
      <c r="DS13" s="259" t="n"/>
      <c r="DT13" s="259" t="n"/>
      <c r="DU13" s="259" t="n"/>
      <c r="DV13" s="259" t="n"/>
      <c r="DW13" s="259" t="n"/>
      <c r="DX13" s="259" t="n"/>
      <c r="DY13" s="259" t="n"/>
      <c r="DZ13" s="259" t="n"/>
      <c r="EA13" s="259" t="n"/>
      <c r="EB13" s="259" t="n"/>
      <c r="EC13" s="259" t="n"/>
      <c r="ED13" s="259" t="n"/>
      <c r="EE13" s="259" t="n"/>
      <c r="EF13" s="259" t="n"/>
      <c r="EG13" s="259" t="n"/>
      <c r="EH13" s="259" t="n"/>
      <c r="EI13" s="259" t="n"/>
      <c r="EJ13" s="259" t="n"/>
      <c r="EK13" s="259" t="n"/>
      <c r="EL13" s="259" t="n"/>
      <c r="EM13" s="259" t="n"/>
      <c r="EN13" s="259" t="n"/>
      <c r="EO13" s="259" t="n"/>
      <c r="EP13" s="259" t="n"/>
      <c r="EQ13" s="259" t="n"/>
      <c r="ER13" s="259" t="n"/>
      <c r="ES13" s="259" t="n"/>
      <c r="ET13" s="259" t="n"/>
      <c r="EU13" s="259" t="n"/>
      <c r="EV13" s="259" t="n"/>
      <c r="EW13" s="259" t="n"/>
      <c r="EX13" s="259" t="n"/>
      <c r="EY13" s="259" t="n"/>
      <c r="EZ13" s="259" t="n"/>
      <c r="FA13" s="259" t="n"/>
      <c r="FB13" s="259" t="n"/>
      <c r="FC13" s="259" t="n"/>
      <c r="FD13" s="259" t="n"/>
      <c r="FE13" s="259" t="n"/>
      <c r="FF13" s="259" t="n"/>
      <c r="FG13" s="259" t="n"/>
      <c r="FH13" s="259" t="n"/>
      <c r="FI13" s="259" t="n"/>
      <c r="FJ13" s="261">
        <f>SUM(F13:FG13)</f>
        <v/>
      </c>
      <c r="FK13" s="262">
        <f>E13-FJ13</f>
        <v/>
      </c>
    </row>
    <row r="14" ht="18" customHeight="1">
      <c r="A14" s="137" t="n">
        <v>14</v>
      </c>
      <c r="B14" s="256" t="n">
        <v>44837</v>
      </c>
      <c r="C14" s="139" t="inlineStr">
        <is>
          <t>2-088-49959</t>
        </is>
      </c>
      <c r="D14" s="240" t="n">
        <v>44833</v>
      </c>
      <c r="E14" s="257" t="n">
        <v>42</v>
      </c>
      <c r="F14" s="274" t="n"/>
      <c r="G14" s="274" t="n"/>
      <c r="H14" s="274" t="n"/>
      <c r="I14" s="274" t="n"/>
      <c r="J14" s="274" t="n"/>
      <c r="K14" s="274" t="n"/>
      <c r="L14" s="259" t="n"/>
      <c r="M14" s="259" t="n"/>
      <c r="N14" s="259" t="n"/>
      <c r="O14" s="259" t="n"/>
      <c r="P14" s="259" t="n"/>
      <c r="Q14" s="259" t="n"/>
      <c r="R14" s="259" t="n"/>
      <c r="S14" s="259" t="n"/>
      <c r="T14" s="259" t="n"/>
      <c r="U14" s="259" t="n"/>
      <c r="V14" s="259" t="n"/>
      <c r="W14" s="259" t="n"/>
      <c r="X14" s="259" t="n"/>
      <c r="Y14" s="259" t="n"/>
      <c r="Z14" s="259" t="n"/>
      <c r="AA14" s="259" t="n"/>
      <c r="AB14" s="259" t="n"/>
      <c r="AC14" s="259" t="n"/>
      <c r="AD14" s="259" t="n"/>
      <c r="AE14" s="259" t="n"/>
      <c r="AF14" s="259" t="n"/>
      <c r="AG14" s="259" t="n"/>
      <c r="AH14" s="259" t="n"/>
      <c r="AI14" s="259" t="n"/>
      <c r="AJ14" s="259" t="n"/>
      <c r="AK14" s="259" t="n"/>
      <c r="AL14" s="259" t="n"/>
      <c r="AM14" s="259" t="n"/>
      <c r="AN14" s="259" t="n"/>
      <c r="AO14" s="259" t="n"/>
      <c r="AP14" s="259" t="n"/>
      <c r="AQ14" s="259" t="n"/>
      <c r="AR14" s="259" t="n"/>
      <c r="AS14" s="259" t="n"/>
      <c r="AT14" s="259" t="n"/>
      <c r="AU14" s="259" t="n"/>
      <c r="AV14" s="259" t="n"/>
      <c r="AW14" s="259" t="n"/>
      <c r="AX14" s="259" t="n"/>
      <c r="AY14" s="259" t="n"/>
      <c r="AZ14" s="259" t="n"/>
      <c r="BA14" s="259" t="n"/>
      <c r="BB14" s="259" t="n"/>
      <c r="BC14" s="259" t="n"/>
      <c r="BD14" s="259" t="n"/>
      <c r="BE14" s="259" t="n"/>
      <c r="BF14" s="259" t="n"/>
      <c r="BG14" s="259" t="n"/>
      <c r="BH14" s="259" t="n"/>
      <c r="BI14" s="259" t="n"/>
      <c r="BJ14" s="259" t="n"/>
      <c r="BK14" s="259" t="n"/>
      <c r="BL14" s="259" t="n"/>
      <c r="BM14" s="259" t="n"/>
      <c r="BN14" s="259" t="n"/>
      <c r="BO14" s="269" t="n">
        <v>42</v>
      </c>
      <c r="BP14" s="259" t="n"/>
      <c r="BQ14" s="259" t="n"/>
      <c r="BR14" s="259" t="n"/>
      <c r="BS14" s="259" t="n"/>
      <c r="BT14" s="259" t="n"/>
      <c r="BU14" s="259" t="n"/>
      <c r="BV14" s="259" t="n"/>
      <c r="BW14" s="259" t="n"/>
      <c r="BX14" s="259" t="n"/>
      <c r="BY14" s="259" t="n"/>
      <c r="BZ14" s="259" t="n"/>
      <c r="CA14" s="259" t="n"/>
      <c r="CB14" s="259" t="n"/>
      <c r="CC14" s="259" t="n"/>
      <c r="CD14" s="259" t="n"/>
      <c r="CE14" s="259" t="n"/>
      <c r="CF14" s="259" t="n"/>
      <c r="CG14" s="259" t="n"/>
      <c r="CH14" s="259" t="n"/>
      <c r="CI14" s="259" t="n"/>
      <c r="CJ14" s="259" t="n"/>
      <c r="CK14" s="259" t="n"/>
      <c r="CL14" s="259" t="n"/>
      <c r="CM14" s="259" t="n"/>
      <c r="CN14" s="259" t="n"/>
      <c r="CO14" s="259" t="n"/>
      <c r="CP14" s="259" t="n"/>
      <c r="CQ14" s="259" t="n"/>
      <c r="CR14" s="259" t="n"/>
      <c r="CS14" s="259" t="n"/>
      <c r="CT14" s="259" t="n"/>
      <c r="CU14" s="259" t="n"/>
      <c r="CV14" s="259" t="n"/>
      <c r="CW14" s="259" t="n"/>
      <c r="CX14" s="259" t="n"/>
      <c r="CY14" s="259" t="n"/>
      <c r="CZ14" s="259" t="n"/>
      <c r="DA14" s="259" t="n"/>
      <c r="DB14" s="259" t="n"/>
      <c r="DC14" s="259" t="n"/>
      <c r="DD14" s="259" t="n"/>
      <c r="DE14" s="259" t="n"/>
      <c r="DF14" s="259" t="n"/>
      <c r="DG14" s="259" t="n"/>
      <c r="DH14" s="259" t="n"/>
      <c r="DI14" s="259" t="n"/>
      <c r="DJ14" s="259" t="n"/>
      <c r="DK14" s="259" t="n"/>
      <c r="DL14" s="259" t="n"/>
      <c r="DM14" s="259" t="n"/>
      <c r="DN14" s="259" t="n"/>
      <c r="DO14" s="259" t="n"/>
      <c r="DP14" s="259" t="n"/>
      <c r="DQ14" s="259" t="n"/>
      <c r="DR14" s="259" t="n"/>
      <c r="DS14" s="259" t="n"/>
      <c r="DT14" s="259" t="n"/>
      <c r="DU14" s="259" t="n"/>
      <c r="DV14" s="259" t="n"/>
      <c r="DW14" s="259" t="n"/>
      <c r="DX14" s="259" t="n"/>
      <c r="DY14" s="259" t="n"/>
      <c r="DZ14" s="259" t="n"/>
      <c r="EA14" s="259" t="n"/>
      <c r="EB14" s="259" t="n"/>
      <c r="EC14" s="259" t="n"/>
      <c r="ED14" s="259" t="n"/>
      <c r="EE14" s="259" t="n"/>
      <c r="EF14" s="259" t="n"/>
      <c r="EG14" s="259" t="n"/>
      <c r="EH14" s="259" t="n"/>
      <c r="EI14" s="259" t="n"/>
      <c r="EJ14" s="259" t="n"/>
      <c r="EK14" s="259" t="n"/>
      <c r="EL14" s="259" t="n"/>
      <c r="EM14" s="259" t="n"/>
      <c r="EN14" s="259" t="n"/>
      <c r="EO14" s="259" t="n"/>
      <c r="EP14" s="259" t="n"/>
      <c r="EQ14" s="259" t="n"/>
      <c r="ER14" s="259" t="n"/>
      <c r="ES14" s="259" t="n"/>
      <c r="ET14" s="259" t="n"/>
      <c r="EU14" s="259" t="n"/>
      <c r="EV14" s="259" t="n"/>
      <c r="EW14" s="259" t="n"/>
      <c r="EX14" s="259" t="n"/>
      <c r="EY14" s="259" t="n"/>
      <c r="EZ14" s="259" t="n"/>
      <c r="FA14" s="259" t="n"/>
      <c r="FB14" s="259" t="n"/>
      <c r="FC14" s="259" t="n"/>
      <c r="FD14" s="259" t="n"/>
      <c r="FE14" s="259" t="n"/>
      <c r="FF14" s="259" t="n"/>
      <c r="FG14" s="259" t="n"/>
      <c r="FH14" s="259" t="n"/>
      <c r="FI14" s="259" t="n"/>
      <c r="FJ14" s="261">
        <f>SUM(F14:FG14)</f>
        <v/>
      </c>
      <c r="FK14" s="262">
        <f>E14-FJ14</f>
        <v/>
      </c>
    </row>
    <row r="15" ht="18" customHeight="1">
      <c r="A15" s="137" t="n">
        <v>15</v>
      </c>
      <c r="B15" s="256" t="n">
        <v>44837</v>
      </c>
      <c r="C15" s="139" t="inlineStr">
        <is>
          <t>2-088-14807</t>
        </is>
      </c>
      <c r="D15" s="240" t="n">
        <v>44831</v>
      </c>
      <c r="E15" s="257" t="n">
        <v>454.5</v>
      </c>
      <c r="F15" s="274" t="n"/>
      <c r="G15" s="274" t="n"/>
      <c r="H15" s="274" t="n"/>
      <c r="I15" s="274" t="n"/>
      <c r="J15" s="274" t="n"/>
      <c r="K15" s="274" t="n"/>
      <c r="L15" s="259" t="n"/>
      <c r="M15" s="259" t="n"/>
      <c r="N15" s="259" t="n"/>
      <c r="O15" s="259" t="n"/>
      <c r="P15" s="259" t="n"/>
      <c r="Q15" s="259" t="n"/>
      <c r="R15" s="259" t="n"/>
      <c r="S15" s="259" t="n"/>
      <c r="T15" s="259" t="n"/>
      <c r="U15" s="259" t="n"/>
      <c r="V15" s="259" t="n"/>
      <c r="W15" s="259" t="n"/>
      <c r="X15" s="259" t="n"/>
      <c r="Y15" s="259" t="n"/>
      <c r="Z15" s="259" t="n"/>
      <c r="AA15" s="259" t="n"/>
      <c r="AB15" s="259" t="n"/>
      <c r="AC15" s="259" t="n"/>
      <c r="AD15" s="259" t="n"/>
      <c r="AE15" s="259" t="n"/>
      <c r="AF15" s="259" t="n"/>
      <c r="AG15" s="259" t="n"/>
      <c r="AH15" s="259" t="n"/>
      <c r="AI15" s="259" t="n"/>
      <c r="AJ15" s="259" t="n"/>
      <c r="AK15" s="259" t="n"/>
      <c r="AL15" s="259" t="n"/>
      <c r="AM15" s="259" t="n"/>
      <c r="AN15" s="259" t="n"/>
      <c r="AO15" s="259" t="n"/>
      <c r="AP15" s="259" t="n"/>
      <c r="AQ15" s="259" t="n"/>
      <c r="AR15" s="259" t="n"/>
      <c r="AS15" s="259" t="n"/>
      <c r="AT15" s="259" t="n"/>
      <c r="AU15" s="259" t="n"/>
      <c r="AV15" s="259" t="n"/>
      <c r="AW15" s="259" t="n"/>
      <c r="AX15" s="259" t="n"/>
      <c r="AY15" s="259" t="n"/>
      <c r="AZ15" s="259" t="n"/>
      <c r="BA15" s="259" t="n"/>
      <c r="BB15" s="259" t="n"/>
      <c r="BC15" s="259" t="n"/>
      <c r="BD15" s="259" t="n"/>
      <c r="BE15" s="259" t="n"/>
      <c r="BF15" s="259" t="n"/>
      <c r="BG15" s="259" t="n"/>
      <c r="BH15" s="259" t="n"/>
      <c r="BI15" s="259" t="n"/>
      <c r="BJ15" s="259" t="n"/>
      <c r="BK15" s="259" t="n"/>
      <c r="BL15" s="259" t="n"/>
      <c r="BM15" s="259" t="n"/>
      <c r="BN15" s="259" t="n"/>
      <c r="BO15" s="259" t="n"/>
      <c r="BP15" s="259" t="n"/>
      <c r="BQ15" s="259" t="n"/>
      <c r="BR15" s="259" t="n"/>
      <c r="BS15" s="259" t="n"/>
      <c r="BT15" s="259" t="n"/>
      <c r="BU15" s="259" t="n"/>
      <c r="BV15" s="259" t="n"/>
      <c r="BW15" s="259" t="n"/>
      <c r="BX15" s="259" t="n"/>
      <c r="BY15" s="259" t="n"/>
      <c r="BZ15" s="259" t="n"/>
      <c r="CA15" s="259" t="n"/>
      <c r="CB15" s="259" t="n"/>
      <c r="CC15" s="259" t="n"/>
      <c r="CD15" s="259" t="n"/>
      <c r="CE15" s="259" t="n"/>
      <c r="CF15" s="259" t="n"/>
      <c r="CG15" s="259" t="n"/>
      <c r="CH15" s="259" t="n"/>
      <c r="CI15" s="259" t="n"/>
      <c r="CJ15" s="259" t="n"/>
      <c r="CK15" s="259" t="n"/>
      <c r="CL15" s="259" t="n"/>
      <c r="CM15" s="259" t="n"/>
      <c r="CN15" s="259" t="n"/>
      <c r="CO15" s="259" t="n"/>
      <c r="CP15" s="259" t="n"/>
      <c r="CQ15" s="259" t="n"/>
      <c r="CR15" s="259" t="n"/>
      <c r="CS15" s="259" t="n"/>
      <c r="CT15" s="259" t="n"/>
      <c r="CU15" s="259" t="n"/>
      <c r="CV15" s="259" t="n"/>
      <c r="CW15" s="259" t="n"/>
      <c r="CX15" s="259" t="n"/>
      <c r="CY15" s="259" t="n"/>
      <c r="CZ15" s="259" t="n"/>
      <c r="DA15" s="259" t="n"/>
      <c r="DB15" s="259" t="n"/>
      <c r="DC15" s="259" t="n"/>
      <c r="DD15" s="259" t="n"/>
      <c r="DE15" s="259" t="n"/>
      <c r="DF15" s="259" t="n"/>
      <c r="DG15" s="259" t="n"/>
      <c r="DH15" s="259" t="n"/>
      <c r="DI15" s="259" t="n"/>
      <c r="DJ15" s="259" t="n"/>
      <c r="DK15" s="259" t="n"/>
      <c r="DL15" s="259" t="n"/>
      <c r="DM15" s="259" t="n"/>
      <c r="DN15" s="259" t="n"/>
      <c r="DO15" s="259" t="n"/>
      <c r="DP15" s="259" t="n"/>
      <c r="DQ15" s="259" t="n"/>
      <c r="DR15" s="259" t="n"/>
      <c r="DS15" s="259" t="n"/>
      <c r="DT15" s="259" t="n"/>
      <c r="DU15" s="259" t="n"/>
      <c r="DV15" s="269" t="n">
        <v>39.75</v>
      </c>
      <c r="DW15" s="259" t="n"/>
      <c r="DX15" s="259" t="n"/>
      <c r="DY15" s="259" t="n"/>
      <c r="DZ15" s="259" t="n"/>
      <c r="EA15" s="259" t="n"/>
      <c r="EB15" s="259" t="n"/>
      <c r="EC15" s="259" t="n"/>
      <c r="ED15" s="269" t="n">
        <v>414.75</v>
      </c>
      <c r="EE15" s="259" t="n"/>
      <c r="EF15" s="259" t="n"/>
      <c r="EG15" s="259" t="n"/>
      <c r="EH15" s="259" t="n"/>
      <c r="EI15" s="259" t="n"/>
      <c r="EJ15" s="259" t="n"/>
      <c r="EK15" s="259" t="n"/>
      <c r="EL15" s="259" t="n"/>
      <c r="EM15" s="259" t="n"/>
      <c r="EN15" s="259" t="n"/>
      <c r="EO15" s="259" t="n"/>
      <c r="EP15" s="259" t="n"/>
      <c r="EQ15" s="259" t="n"/>
      <c r="ER15" s="259" t="n"/>
      <c r="ES15" s="259" t="n"/>
      <c r="ET15" s="259" t="n"/>
      <c r="EU15" s="259" t="n"/>
      <c r="EV15" s="259" t="n"/>
      <c r="EW15" s="259" t="n"/>
      <c r="EX15" s="259" t="n"/>
      <c r="EY15" s="259" t="n"/>
      <c r="EZ15" s="259" t="n"/>
      <c r="FA15" s="259" t="n"/>
      <c r="FB15" s="259" t="n"/>
      <c r="FC15" s="259" t="n"/>
      <c r="FD15" s="259" t="n"/>
      <c r="FE15" s="259" t="n"/>
      <c r="FF15" s="259" t="n"/>
      <c r="FG15" s="259" t="n"/>
      <c r="FH15" s="259" t="n"/>
      <c r="FI15" s="259" t="n"/>
      <c r="FJ15" s="261">
        <f>SUM(F15:FG15)</f>
        <v/>
      </c>
      <c r="FK15" s="262">
        <f>E15-FJ15</f>
        <v/>
      </c>
    </row>
    <row r="16" ht="18" customHeight="1">
      <c r="A16" s="137" t="n">
        <v>16</v>
      </c>
      <c r="B16" s="256" t="n">
        <v>44837</v>
      </c>
      <c r="C16" s="139" t="inlineStr">
        <is>
          <t>2-088-85918</t>
        </is>
      </c>
      <c r="D16" s="240" t="n">
        <v>44833</v>
      </c>
      <c r="E16" s="257" t="n">
        <v>2621.79</v>
      </c>
      <c r="F16" s="274" t="n"/>
      <c r="G16" s="274" t="n"/>
      <c r="H16" s="274" t="n"/>
      <c r="I16" s="274" t="n"/>
      <c r="J16" s="274" t="n"/>
      <c r="K16" s="274" t="n"/>
      <c r="L16" s="259" t="n"/>
      <c r="M16" s="259" t="n"/>
      <c r="N16" s="259" t="n"/>
      <c r="O16" s="259" t="n"/>
      <c r="P16" s="259" t="n"/>
      <c r="Q16" s="259" t="n"/>
      <c r="R16" s="259" t="n"/>
      <c r="S16" s="259" t="n"/>
      <c r="T16" s="259" t="n"/>
      <c r="U16" s="259" t="n"/>
      <c r="V16" s="259" t="n"/>
      <c r="W16" s="259" t="n"/>
      <c r="X16" s="259" t="n"/>
      <c r="Y16" s="259" t="n"/>
      <c r="Z16" s="259" t="n"/>
      <c r="AA16" s="259" t="n"/>
      <c r="AB16" s="259" t="n"/>
      <c r="AC16" s="259" t="n"/>
      <c r="AD16" s="259" t="n"/>
      <c r="AE16" s="259" t="n"/>
      <c r="AF16" s="259" t="n"/>
      <c r="AG16" s="259" t="n"/>
      <c r="AH16" s="259" t="n"/>
      <c r="AI16" s="259" t="n"/>
      <c r="AJ16" s="259" t="n"/>
      <c r="AK16" s="259" t="n"/>
      <c r="AL16" s="259" t="n"/>
      <c r="AM16" s="259" t="n"/>
      <c r="AN16" s="259" t="n"/>
      <c r="AO16" s="259" t="n"/>
      <c r="AP16" s="259" t="n"/>
      <c r="AQ16" s="259" t="n"/>
      <c r="AR16" s="259" t="n"/>
      <c r="AS16" s="259" t="n"/>
      <c r="AT16" s="269" t="n">
        <v>766.53</v>
      </c>
      <c r="AU16" s="259" t="n"/>
      <c r="AV16" s="259" t="n"/>
      <c r="AW16" s="259" t="n"/>
      <c r="AX16" s="259" t="n"/>
      <c r="AY16" s="259" t="n"/>
      <c r="AZ16" s="259" t="n"/>
      <c r="BA16" s="259" t="n"/>
      <c r="BB16" s="259" t="n"/>
      <c r="BC16" s="259" t="n"/>
      <c r="BD16" s="259" t="n"/>
      <c r="BE16" s="259" t="n"/>
      <c r="BF16" s="259" t="n"/>
      <c r="BG16" s="259" t="n"/>
      <c r="BH16" s="259" t="n"/>
      <c r="BI16" s="259" t="n"/>
      <c r="BJ16" s="259" t="n"/>
      <c r="BK16" s="259" t="n"/>
      <c r="BL16" s="259" t="n"/>
      <c r="BM16" s="259" t="n"/>
      <c r="BN16" s="259" t="n"/>
      <c r="BO16" s="259" t="n"/>
      <c r="BP16" s="259" t="n"/>
      <c r="BQ16" s="259" t="n"/>
      <c r="BR16" s="259" t="n"/>
      <c r="BS16" s="259" t="n"/>
      <c r="BT16" s="259" t="n"/>
      <c r="BU16" s="259" t="n"/>
      <c r="BV16" s="259" t="n"/>
      <c r="BW16" s="259" t="n"/>
      <c r="BX16" s="259" t="n"/>
      <c r="BY16" s="259" t="n"/>
      <c r="BZ16" s="259" t="n"/>
      <c r="CA16" s="259" t="n"/>
      <c r="CB16" s="259" t="n"/>
      <c r="CC16" s="259" t="n"/>
      <c r="CD16" s="259" t="n"/>
      <c r="CE16" s="259" t="n"/>
      <c r="CF16" s="259" t="n"/>
      <c r="CG16" s="259" t="n"/>
      <c r="CH16" s="259" t="n"/>
      <c r="CI16" s="259" t="n"/>
      <c r="CJ16" s="259" t="n"/>
      <c r="CK16" s="259" t="n"/>
      <c r="CL16" s="259" t="n"/>
      <c r="CM16" s="259" t="n"/>
      <c r="CN16" s="259" t="n"/>
      <c r="CO16" s="259" t="n"/>
      <c r="CP16" s="259" t="n"/>
      <c r="CQ16" s="259" t="n"/>
      <c r="CR16" s="259" t="n"/>
      <c r="CS16" s="259" t="n"/>
      <c r="CT16" s="259" t="n"/>
      <c r="CU16" s="259" t="n"/>
      <c r="CV16" s="259" t="n"/>
      <c r="CW16" s="259" t="n"/>
      <c r="CX16" s="259" t="n"/>
      <c r="CY16" s="269" t="n">
        <v>854.51</v>
      </c>
      <c r="CZ16" s="259" t="n"/>
      <c r="DA16" s="259" t="n"/>
      <c r="DB16" s="259" t="n"/>
      <c r="DC16" s="259" t="n"/>
      <c r="DD16" s="259" t="n"/>
      <c r="DE16" s="259" t="n"/>
      <c r="DF16" s="259" t="n"/>
      <c r="DG16" s="259" t="n"/>
      <c r="DH16" s="259" t="n"/>
      <c r="DI16" s="259" t="n"/>
      <c r="DJ16" s="259" t="n"/>
      <c r="DK16" s="259" t="n"/>
      <c r="DL16" s="259" t="n"/>
      <c r="DM16" s="259" t="n"/>
      <c r="DN16" s="259" t="n"/>
      <c r="DO16" s="259" t="n"/>
      <c r="DP16" s="259" t="n"/>
      <c r="DQ16" s="259" t="n"/>
      <c r="DR16" s="259" t="n"/>
      <c r="DS16" s="259" t="n"/>
      <c r="DT16" s="259" t="n"/>
      <c r="DU16" s="259" t="n"/>
      <c r="DV16" s="259" t="n"/>
      <c r="DW16" s="259" t="n"/>
      <c r="DX16" s="259" t="n"/>
      <c r="DY16" s="259" t="n"/>
      <c r="DZ16" s="259" t="n"/>
      <c r="EA16" s="259" t="n"/>
      <c r="EB16" s="259" t="n"/>
      <c r="EC16" s="259" t="n"/>
      <c r="ED16" s="259" t="n"/>
      <c r="EE16" s="259" t="n"/>
      <c r="EF16" s="259" t="n"/>
      <c r="EG16" s="259" t="n"/>
      <c r="EH16" s="259" t="n"/>
      <c r="EI16" s="259" t="n"/>
      <c r="EJ16" s="259" t="n"/>
      <c r="EK16" s="259" t="n"/>
      <c r="EL16" s="259" t="n"/>
      <c r="EM16" s="259" t="n"/>
      <c r="EN16" s="269">
        <f>273.25+564.75+39.75</f>
        <v/>
      </c>
      <c r="EO16" s="259" t="n"/>
      <c r="EP16" s="259" t="n"/>
      <c r="EQ16" s="259" t="n"/>
      <c r="ER16" s="259" t="n"/>
      <c r="ES16" s="259" t="n"/>
      <c r="ET16" s="259" t="n"/>
      <c r="EU16" s="259" t="n"/>
      <c r="EV16" s="269" t="n">
        <v>123</v>
      </c>
      <c r="EW16" s="259" t="n"/>
      <c r="EX16" s="259" t="n"/>
      <c r="EY16" s="259" t="n"/>
      <c r="EZ16" s="259" t="n"/>
      <c r="FA16" s="259" t="n"/>
      <c r="FB16" s="259" t="n"/>
      <c r="FC16" s="259" t="n"/>
      <c r="FD16" s="259" t="n"/>
      <c r="FE16" s="259" t="n"/>
      <c r="FF16" s="259" t="n"/>
      <c r="FG16" s="259" t="n"/>
      <c r="FH16" s="259" t="n"/>
      <c r="FI16" s="259" t="n"/>
      <c r="FJ16" s="261">
        <f>SUM(F16:FG16)</f>
        <v/>
      </c>
      <c r="FK16" s="262">
        <f>E16-FJ16</f>
        <v/>
      </c>
    </row>
    <row r="17" ht="18" customHeight="1">
      <c r="A17" s="137" t="n">
        <v>17</v>
      </c>
      <c r="B17" s="256" t="n">
        <v>44837</v>
      </c>
      <c r="C17" s="146" t="inlineStr">
        <is>
          <t>2-088-50145</t>
        </is>
      </c>
      <c r="D17" s="240" t="n">
        <v>44832</v>
      </c>
      <c r="E17" s="257" t="n">
        <v>8180.44</v>
      </c>
      <c r="F17" s="274" t="n"/>
      <c r="G17" s="274" t="n"/>
      <c r="H17" s="274" t="n"/>
      <c r="I17" s="274" t="n"/>
      <c r="J17" s="274" t="n"/>
      <c r="K17" s="274" t="n"/>
      <c r="L17" s="259" t="n"/>
      <c r="M17" s="259" t="n"/>
      <c r="N17" s="259" t="n"/>
      <c r="O17" s="259" t="n"/>
      <c r="P17" s="259" t="n"/>
      <c r="Q17" s="259" t="n"/>
      <c r="R17" s="259" t="n"/>
      <c r="S17" s="259" t="n"/>
      <c r="T17" s="259" t="n"/>
      <c r="U17" s="259" t="n"/>
      <c r="V17" s="259" t="n"/>
      <c r="W17" s="259" t="n"/>
      <c r="X17" s="259" t="n"/>
      <c r="Y17" s="259" t="n"/>
      <c r="Z17" s="259" t="n"/>
      <c r="AA17" s="259" t="n"/>
      <c r="AB17" s="259" t="n"/>
      <c r="AC17" s="259" t="n"/>
      <c r="AD17" s="259" t="n"/>
      <c r="AE17" s="259" t="n"/>
      <c r="AF17" s="259" t="n"/>
      <c r="AG17" s="259" t="n"/>
      <c r="AH17" s="259" t="n"/>
      <c r="AI17" s="259" t="n"/>
      <c r="AJ17" s="259" t="n"/>
      <c r="AK17" s="259" t="n"/>
      <c r="AL17" s="259" t="n"/>
      <c r="AM17" s="259" t="n"/>
      <c r="AN17" s="259" t="n"/>
      <c r="AO17" s="259" t="n"/>
      <c r="AP17" s="259" t="n"/>
      <c r="AQ17" s="259" t="n"/>
      <c r="AR17" s="259" t="n"/>
      <c r="AS17" s="259" t="n"/>
      <c r="AT17" s="259" t="n"/>
      <c r="AU17" s="259" t="n"/>
      <c r="AV17" s="259" t="n"/>
      <c r="AW17" s="259" t="n"/>
      <c r="AX17" s="259" t="n"/>
      <c r="AY17" s="259" t="n"/>
      <c r="AZ17" s="259" t="n"/>
      <c r="BA17" s="259" t="n"/>
      <c r="BB17" s="259" t="n"/>
      <c r="BC17" s="259" t="n"/>
      <c r="BD17" s="259" t="n"/>
      <c r="BE17" s="259" t="n"/>
      <c r="BF17" s="259" t="n"/>
      <c r="BG17" s="259" t="n"/>
      <c r="BH17" s="259" t="n"/>
      <c r="BI17" s="259" t="n"/>
      <c r="BJ17" s="259" t="n"/>
      <c r="BK17" s="259" t="n"/>
      <c r="BL17" s="259" t="n"/>
      <c r="BM17" s="259" t="n"/>
      <c r="BN17" s="259" t="n"/>
      <c r="BO17" s="259" t="n"/>
      <c r="BP17" s="259" t="n"/>
      <c r="BQ17" s="259" t="n"/>
      <c r="BR17" s="259" t="n"/>
      <c r="BS17" s="259" t="n"/>
      <c r="BT17" s="259" t="n"/>
      <c r="BU17" s="259" t="n"/>
      <c r="BV17" s="259" t="n"/>
      <c r="BW17" s="259" t="n"/>
      <c r="BX17" s="259" t="n"/>
      <c r="BY17" s="259" t="n"/>
      <c r="BZ17" s="259" t="n"/>
      <c r="CA17" s="259" t="n"/>
      <c r="CB17" s="259" t="n"/>
      <c r="CC17" s="259" t="n"/>
      <c r="CD17" s="259" t="n"/>
      <c r="CE17" s="259" t="n"/>
      <c r="CF17" s="259" t="n"/>
      <c r="CG17" s="259" t="n"/>
      <c r="CH17" s="259" t="n"/>
      <c r="CI17" s="259" t="n"/>
      <c r="CJ17" s="259" t="n"/>
      <c r="CK17" s="259" t="n"/>
      <c r="CL17" s="259" t="n"/>
      <c r="CM17" s="259" t="n"/>
      <c r="CN17" s="259" t="n"/>
      <c r="CO17" s="259" t="n"/>
      <c r="CP17" s="259" t="n"/>
      <c r="CQ17" s="259" t="n"/>
      <c r="CR17" s="259" t="n"/>
      <c r="CS17" s="259" t="n"/>
      <c r="CT17" s="259" t="n"/>
      <c r="CU17" s="259" t="n"/>
      <c r="CV17" s="259" t="n"/>
      <c r="CW17" s="259" t="n"/>
      <c r="CX17" s="269" t="n">
        <v>8140.69</v>
      </c>
      <c r="CY17" s="259" t="n"/>
      <c r="CZ17" s="259" t="n"/>
      <c r="DA17" s="259" t="n"/>
      <c r="DB17" s="259" t="n"/>
      <c r="DC17" s="259" t="n"/>
      <c r="DD17" s="259" t="n"/>
      <c r="DE17" s="259" t="n"/>
      <c r="DF17" s="259" t="n"/>
      <c r="DG17" s="259" t="n"/>
      <c r="DH17" s="259" t="n"/>
      <c r="DI17" s="259" t="n"/>
      <c r="DJ17" s="264" t="n"/>
      <c r="DK17" s="259" t="n"/>
      <c r="DL17" s="259" t="n"/>
      <c r="DM17" s="259" t="n"/>
      <c r="DN17" s="259" t="n"/>
      <c r="DO17" s="259" t="n"/>
      <c r="DP17" s="259" t="n"/>
      <c r="DQ17" s="259" t="n"/>
      <c r="DR17" s="259" t="n"/>
      <c r="DS17" s="259" t="n"/>
      <c r="DT17" s="259" t="n"/>
      <c r="DU17" s="259" t="n"/>
      <c r="DV17" s="259" t="n"/>
      <c r="DW17" s="259" t="n"/>
      <c r="DX17" s="259" t="n"/>
      <c r="DY17" s="259" t="n"/>
      <c r="DZ17" s="259" t="n"/>
      <c r="EA17" s="259" t="n"/>
      <c r="EB17" s="259" t="n"/>
      <c r="EC17" s="259" t="n"/>
      <c r="ED17" s="259" t="n"/>
      <c r="EE17" s="259" t="n"/>
      <c r="EF17" s="259" t="n"/>
      <c r="EG17" s="259" t="n"/>
      <c r="EH17" s="259" t="n"/>
      <c r="EI17" s="259" t="n"/>
      <c r="EJ17" s="259" t="n"/>
      <c r="EK17" s="259" t="n"/>
      <c r="EL17" s="269" t="n">
        <v>39.75</v>
      </c>
      <c r="EM17" s="259" t="n"/>
      <c r="EN17" s="259" t="n"/>
      <c r="EO17" s="259" t="n"/>
      <c r="EP17" s="259" t="n"/>
      <c r="EQ17" s="259" t="n"/>
      <c r="ER17" s="259" t="n"/>
      <c r="ES17" s="259" t="n"/>
      <c r="ET17" s="259" t="n"/>
      <c r="EU17" s="259" t="n"/>
      <c r="EV17" s="259" t="n"/>
      <c r="EW17" s="259" t="n"/>
      <c r="EX17" s="259" t="n"/>
      <c r="EY17" s="259" t="n"/>
      <c r="EZ17" s="259" t="n"/>
      <c r="FA17" s="259" t="n"/>
      <c r="FB17" s="259" t="n"/>
      <c r="FC17" s="259" t="n"/>
      <c r="FD17" s="259" t="n"/>
      <c r="FE17" s="259" t="n"/>
      <c r="FF17" s="259" t="n"/>
      <c r="FG17" s="259" t="n"/>
      <c r="FH17" s="259" t="n"/>
      <c r="FI17" s="259" t="n"/>
      <c r="FJ17" s="261">
        <f>SUM(F17:FG17)</f>
        <v/>
      </c>
      <c r="FK17" s="262">
        <f>E17-FJ17</f>
        <v/>
      </c>
    </row>
    <row r="18" ht="18" customHeight="1">
      <c r="A18" s="137" t="n">
        <v>18</v>
      </c>
      <c r="B18" s="256" t="n">
        <v>44838</v>
      </c>
      <c r="C18" s="139" t="inlineStr">
        <is>
          <t>AVNET 9113236923</t>
        </is>
      </c>
      <c r="D18" s="239" t="n">
        <v>44831</v>
      </c>
      <c r="E18" s="257" t="n">
        <v>9.99</v>
      </c>
      <c r="F18" s="274" t="n"/>
      <c r="G18" s="274" t="n"/>
      <c r="H18" s="274" t="n"/>
      <c r="I18" s="274" t="n"/>
      <c r="J18" s="274" t="n"/>
      <c r="K18" s="274" t="n"/>
      <c r="L18" s="259" t="n"/>
      <c r="M18" s="259" t="n"/>
      <c r="N18" s="259" t="n"/>
      <c r="O18" s="259" t="n"/>
      <c r="P18" s="259" t="n"/>
      <c r="Q18" s="259" t="n"/>
      <c r="R18" s="259" t="n"/>
      <c r="S18" s="259" t="n"/>
      <c r="T18" s="259" t="n"/>
      <c r="U18" s="259" t="n"/>
      <c r="V18" s="259" t="n"/>
      <c r="W18" s="259" t="n"/>
      <c r="X18" s="259" t="n"/>
      <c r="Y18" s="259" t="n"/>
      <c r="Z18" s="259" t="n"/>
      <c r="AA18" s="259" t="n"/>
      <c r="AB18" s="259" t="n"/>
      <c r="AC18" s="259" t="n"/>
      <c r="AD18" s="259" t="n"/>
      <c r="AE18" s="259" t="n"/>
      <c r="AF18" s="259" t="n"/>
      <c r="AG18" s="259" t="n"/>
      <c r="AH18" s="259" t="n"/>
      <c r="AI18" s="269" t="n">
        <v>9.99</v>
      </c>
      <c r="AJ18" s="259" t="n"/>
      <c r="AK18" s="259" t="n"/>
      <c r="AL18" s="259" t="n"/>
      <c r="AM18" s="259" t="n"/>
      <c r="AN18" s="259" t="n"/>
      <c r="AO18" s="259" t="n"/>
      <c r="AP18" s="259" t="n"/>
      <c r="AQ18" s="259" t="n"/>
      <c r="AR18" s="259" t="n"/>
      <c r="AS18" s="259" t="n"/>
      <c r="AT18" s="259" t="n"/>
      <c r="AU18" s="259" t="n"/>
      <c r="AV18" s="259" t="n"/>
      <c r="AW18" s="259" t="n"/>
      <c r="AX18" s="259" t="n"/>
      <c r="AY18" s="259" t="n"/>
      <c r="AZ18" s="259" t="n"/>
      <c r="BA18" s="259" t="n"/>
      <c r="BB18" s="259" t="n"/>
      <c r="BC18" s="259" t="n"/>
      <c r="BD18" s="259" t="n"/>
      <c r="BE18" s="259" t="n"/>
      <c r="BF18" s="259" t="n"/>
      <c r="BG18" s="259" t="n"/>
      <c r="BH18" s="259" t="n"/>
      <c r="BI18" s="259" t="n"/>
      <c r="BJ18" s="259" t="n"/>
      <c r="BK18" s="259" t="n"/>
      <c r="BL18" s="259" t="n"/>
      <c r="BM18" s="259" t="n"/>
      <c r="BN18" s="259" t="n"/>
      <c r="BO18" s="259" t="n"/>
      <c r="BP18" s="259" t="n"/>
      <c r="BQ18" s="259" t="n"/>
      <c r="BR18" s="259" t="n"/>
      <c r="BS18" s="259" t="n"/>
      <c r="BT18" s="259" t="n"/>
      <c r="BU18" s="259" t="n"/>
      <c r="BV18" s="259" t="n"/>
      <c r="BW18" s="259" t="n"/>
      <c r="BX18" s="259" t="n"/>
      <c r="BY18" s="259" t="n"/>
      <c r="BZ18" s="259" t="n"/>
      <c r="CA18" s="259" t="n"/>
      <c r="CB18" s="259" t="n"/>
      <c r="CC18" s="259" t="n"/>
      <c r="CD18" s="259" t="n"/>
      <c r="CE18" s="259" t="n"/>
      <c r="CF18" s="259" t="n"/>
      <c r="CG18" s="259" t="n"/>
      <c r="CH18" s="259" t="n"/>
      <c r="CI18" s="259" t="n"/>
      <c r="CJ18" s="259" t="n"/>
      <c r="CK18" s="259" t="n"/>
      <c r="CL18" s="259" t="n"/>
      <c r="CM18" s="259" t="n"/>
      <c r="CN18" s="259" t="n"/>
      <c r="CO18" s="259" t="n"/>
      <c r="CP18" s="259" t="n"/>
      <c r="CQ18" s="259" t="n"/>
      <c r="CR18" s="259" t="n"/>
      <c r="CS18" s="259" t="n"/>
      <c r="CT18" s="259" t="n"/>
      <c r="CU18" s="259" t="n"/>
      <c r="CV18" s="259" t="n"/>
      <c r="CW18" s="259" t="n"/>
      <c r="CX18" s="259" t="n"/>
      <c r="CY18" s="259" t="n"/>
      <c r="CZ18" s="259" t="n"/>
      <c r="DA18" s="259" t="n"/>
      <c r="DB18" s="259" t="n"/>
      <c r="DC18" s="259" t="n"/>
      <c r="DD18" s="259" t="n"/>
      <c r="DE18" s="259" t="n"/>
      <c r="DF18" s="259" t="n"/>
      <c r="DG18" s="259" t="n"/>
      <c r="DH18" s="259" t="n"/>
      <c r="DI18" s="259" t="n"/>
      <c r="DJ18" s="259" t="n"/>
      <c r="DK18" s="259" t="n"/>
      <c r="DL18" s="259" t="n"/>
      <c r="DM18" s="259" t="n"/>
      <c r="DN18" s="259" t="n"/>
      <c r="DO18" s="259" t="n"/>
      <c r="DP18" s="259" t="n"/>
      <c r="DQ18" s="259" t="n"/>
      <c r="DR18" s="259" t="n"/>
      <c r="DS18" s="259" t="n"/>
      <c r="DT18" s="259" t="n"/>
      <c r="DU18" s="259" t="n"/>
      <c r="DV18" s="259" t="n"/>
      <c r="DW18" s="259" t="n"/>
      <c r="DX18" s="259" t="n"/>
      <c r="DY18" s="259" t="n"/>
      <c r="DZ18" s="259" t="n"/>
      <c r="EA18" s="259" t="n"/>
      <c r="EB18" s="259" t="n"/>
      <c r="EC18" s="259" t="n"/>
      <c r="ED18" s="259" t="n"/>
      <c r="EE18" s="259" t="n"/>
      <c r="EF18" s="259" t="n"/>
      <c r="EG18" s="259" t="n"/>
      <c r="EH18" s="259" t="n"/>
      <c r="EI18" s="259" t="n"/>
      <c r="EJ18" s="259" t="n"/>
      <c r="EK18" s="259" t="n"/>
      <c r="EL18" s="259" t="n"/>
      <c r="EM18" s="259" t="n"/>
      <c r="EN18" s="259" t="n"/>
      <c r="EO18" s="259" t="n"/>
      <c r="EP18" s="259" t="n"/>
      <c r="EQ18" s="259" t="n"/>
      <c r="ER18" s="259" t="n"/>
      <c r="ES18" s="259" t="n"/>
      <c r="ET18" s="259" t="n"/>
      <c r="EU18" s="259" t="n"/>
      <c r="EV18" s="259" t="n"/>
      <c r="EW18" s="259" t="n"/>
      <c r="EX18" s="259" t="n"/>
      <c r="EY18" s="259" t="n"/>
      <c r="EZ18" s="259" t="n"/>
      <c r="FA18" s="259" t="n"/>
      <c r="FB18" s="259" t="n"/>
      <c r="FC18" s="259" t="n"/>
      <c r="FD18" s="259" t="n"/>
      <c r="FE18" s="259" t="n"/>
      <c r="FF18" s="259" t="n"/>
      <c r="FG18" s="259" t="n"/>
      <c r="FH18" s="259" t="n"/>
      <c r="FI18" s="259" t="n"/>
      <c r="FJ18" s="261">
        <f>SUM(F18:FG18)</f>
        <v/>
      </c>
      <c r="FK18" s="262">
        <f>E18-FJ18</f>
        <v/>
      </c>
    </row>
    <row r="19" ht="18" customHeight="1">
      <c r="A19" s="137" t="n">
        <v>19</v>
      </c>
      <c r="B19" s="256" t="n">
        <v>44841</v>
      </c>
      <c r="C19" s="139" t="inlineStr">
        <is>
          <t>DIGIKEY-4500680765</t>
        </is>
      </c>
      <c r="D19" s="240" t="n">
        <v>44792</v>
      </c>
      <c r="E19" s="257" t="n">
        <v>21.08</v>
      </c>
      <c r="F19" s="274" t="n"/>
      <c r="G19" s="274" t="n"/>
      <c r="H19" s="274" t="n"/>
      <c r="I19" s="274" t="n"/>
      <c r="J19" s="274" t="n"/>
      <c r="K19" s="274" t="n"/>
      <c r="L19" s="259" t="n"/>
      <c r="M19" s="259" t="n"/>
      <c r="N19" s="259" t="n"/>
      <c r="O19" s="259" t="n"/>
      <c r="P19" s="259" t="n"/>
      <c r="Q19" s="259" t="n"/>
      <c r="R19" s="259" t="n"/>
      <c r="S19" s="259" t="n"/>
      <c r="T19" s="259" t="n"/>
      <c r="U19" s="259" t="n"/>
      <c r="V19" s="259" t="n"/>
      <c r="W19" s="259" t="n"/>
      <c r="X19" s="259" t="n"/>
      <c r="Y19" s="259" t="n"/>
      <c r="Z19" s="259" t="n"/>
      <c r="AA19" s="259" t="n"/>
      <c r="AB19" s="259" t="n"/>
      <c r="AC19" s="259" t="n"/>
      <c r="AD19" s="259" t="n"/>
      <c r="AE19" s="259" t="n"/>
      <c r="AF19" s="259" t="n"/>
      <c r="AG19" s="259" t="n"/>
      <c r="AH19" s="259" t="n"/>
      <c r="AI19" s="259" t="n"/>
      <c r="AJ19" s="259" t="n"/>
      <c r="AK19" s="259" t="n"/>
      <c r="AL19" s="259" t="n"/>
      <c r="AM19" s="259" t="n"/>
      <c r="AN19" s="259" t="n"/>
      <c r="AO19" s="259" t="n"/>
      <c r="AP19" s="259" t="n"/>
      <c r="AQ19" s="259" t="n"/>
      <c r="AR19" s="259" t="n"/>
      <c r="AS19" s="259" t="n"/>
      <c r="AT19" s="259" t="n"/>
      <c r="AU19" s="259" t="n"/>
      <c r="AV19" s="259" t="n"/>
      <c r="AW19" s="259" t="n"/>
      <c r="AX19" s="259" t="n"/>
      <c r="AY19" s="259" t="n"/>
      <c r="AZ19" s="259" t="n"/>
      <c r="BA19" s="259" t="n"/>
      <c r="BB19" s="259" t="n"/>
      <c r="BC19" s="259" t="n"/>
      <c r="BD19" s="259" t="n"/>
      <c r="BE19" s="259" t="n"/>
      <c r="BF19" s="259" t="n"/>
      <c r="BG19" s="259" t="n"/>
      <c r="BH19" s="259" t="n"/>
      <c r="BI19" s="259" t="n"/>
      <c r="BJ19" s="259" t="n"/>
      <c r="BK19" s="259" t="n"/>
      <c r="BL19" s="259" t="n"/>
      <c r="BM19" s="259" t="n"/>
      <c r="BN19" s="259" t="n"/>
      <c r="BO19" s="259" t="n"/>
      <c r="BP19" s="259" t="n"/>
      <c r="BQ19" s="259" t="n"/>
      <c r="BR19" s="259" t="n"/>
      <c r="BS19" s="259" t="n"/>
      <c r="BT19" s="259" t="n"/>
      <c r="BU19" s="259" t="n"/>
      <c r="BV19" s="259" t="n"/>
      <c r="BW19" s="259" t="n"/>
      <c r="BX19" s="259" t="n"/>
      <c r="BY19" s="259" t="n"/>
      <c r="BZ19" s="259" t="n"/>
      <c r="CA19" s="259" t="n"/>
      <c r="CB19" s="259" t="n"/>
      <c r="CC19" s="259" t="n"/>
      <c r="CD19" s="259" t="n"/>
      <c r="CE19" s="259" t="n"/>
      <c r="CF19" s="259" t="n"/>
      <c r="CG19" s="259" t="n"/>
      <c r="CH19" s="259" t="n"/>
      <c r="CI19" s="259" t="n"/>
      <c r="CJ19" s="259" t="n"/>
      <c r="CK19" s="259" t="n"/>
      <c r="CL19" s="259" t="n"/>
      <c r="CM19" s="259" t="n"/>
      <c r="CN19" s="259" t="n"/>
      <c r="CO19" s="259" t="n"/>
      <c r="CP19" s="259" t="n"/>
      <c r="CQ19" s="259" t="n"/>
      <c r="CR19" s="259" t="n"/>
      <c r="CS19" s="259" t="n"/>
      <c r="CT19" s="259" t="n"/>
      <c r="CU19" s="259" t="n"/>
      <c r="CV19" s="259" t="n"/>
      <c r="CW19" s="259" t="n"/>
      <c r="CX19" s="259" t="n"/>
      <c r="CY19" s="259" t="n"/>
      <c r="CZ19" s="259" t="n"/>
      <c r="DA19" s="259" t="n"/>
      <c r="DB19" s="259" t="n"/>
      <c r="DC19" s="259" t="n"/>
      <c r="DD19" s="259" t="n"/>
      <c r="DE19" s="259" t="n"/>
      <c r="DF19" s="259" t="n"/>
      <c r="DG19" s="259" t="n"/>
      <c r="DH19" s="259" t="n"/>
      <c r="DI19" s="259" t="n"/>
      <c r="DJ19" s="259" t="n"/>
      <c r="DK19" s="259" t="n"/>
      <c r="DL19" s="259" t="n"/>
      <c r="DM19" s="259" t="n"/>
      <c r="DN19" s="259" t="n"/>
      <c r="DO19" s="259" t="n"/>
      <c r="DP19" s="259" t="n"/>
      <c r="DQ19" s="259" t="n"/>
      <c r="DR19" s="259" t="n"/>
      <c r="DS19" s="259" t="n"/>
      <c r="DT19" s="259" t="n"/>
      <c r="DU19" s="259" t="n"/>
      <c r="DV19" s="259" t="n"/>
      <c r="DW19" s="259" t="n"/>
      <c r="DX19" s="259" t="n"/>
      <c r="DY19" s="259" t="n"/>
      <c r="DZ19" s="259" t="n"/>
      <c r="EA19" s="259" t="n"/>
      <c r="EB19" s="259" t="n"/>
      <c r="EC19" s="259" t="n"/>
      <c r="ED19" s="259" t="n"/>
      <c r="EE19" s="259" t="n"/>
      <c r="EF19" s="259" t="n"/>
      <c r="EG19" s="259" t="n"/>
      <c r="EH19" s="259" t="n"/>
      <c r="EI19" s="259" t="n"/>
      <c r="EJ19" s="259" t="n"/>
      <c r="EK19" s="259" t="n"/>
      <c r="EL19" s="259" t="n"/>
      <c r="EM19" s="259" t="n"/>
      <c r="EN19" s="259" t="n"/>
      <c r="EO19" s="259" t="n"/>
      <c r="EP19" s="259" t="n"/>
      <c r="EQ19" s="259" t="n"/>
      <c r="ER19" s="259" t="n"/>
      <c r="ES19" s="259" t="n"/>
      <c r="ET19" s="259" t="n"/>
      <c r="EU19" s="259" t="n"/>
      <c r="EV19" s="259" t="n"/>
      <c r="EW19" s="269" t="n">
        <v>21.08</v>
      </c>
      <c r="EX19" s="259" t="n"/>
      <c r="EY19" s="259" t="n"/>
      <c r="EZ19" s="259" t="n"/>
      <c r="FA19" s="259" t="n"/>
      <c r="FB19" s="259" t="n"/>
      <c r="FC19" s="259" t="n"/>
      <c r="FD19" s="259" t="n"/>
      <c r="FE19" s="259" t="n"/>
      <c r="FF19" s="259" t="n"/>
      <c r="FG19" s="259" t="n"/>
      <c r="FH19" s="259" t="n"/>
      <c r="FI19" s="259" t="n"/>
      <c r="FJ19" s="261">
        <f>SUM(F19:FG19)</f>
        <v/>
      </c>
      <c r="FK19" s="262">
        <f>E19-FJ19</f>
        <v/>
      </c>
    </row>
    <row r="20" ht="18" customHeight="1">
      <c r="A20" s="137" t="n">
        <v>20</v>
      </c>
      <c r="B20" s="256" t="n">
        <v>44841</v>
      </c>
      <c r="C20" s="139" t="inlineStr">
        <is>
          <t>SAMTEC-4500673717</t>
        </is>
      </c>
      <c r="D20" s="240" t="n">
        <v>44790</v>
      </c>
      <c r="E20" s="257" t="n">
        <v>51.03</v>
      </c>
      <c r="F20" s="274" t="n"/>
      <c r="G20" s="274" t="n"/>
      <c r="H20" s="274" t="n"/>
      <c r="I20" s="274" t="n"/>
      <c r="J20" s="274" t="n"/>
      <c r="K20" s="274" t="n"/>
      <c r="L20" s="259" t="n"/>
      <c r="M20" s="259" t="n"/>
      <c r="N20" s="259" t="n"/>
      <c r="O20" s="259" t="n"/>
      <c r="P20" s="259" t="n"/>
      <c r="Q20" s="259" t="n"/>
      <c r="R20" s="259" t="n"/>
      <c r="S20" s="259" t="n"/>
      <c r="T20" s="259" t="n"/>
      <c r="U20" s="259" t="n"/>
      <c r="V20" s="259" t="n"/>
      <c r="W20" s="259" t="n"/>
      <c r="X20" s="259" t="n"/>
      <c r="Y20" s="259" t="n"/>
      <c r="Z20" s="259" t="n"/>
      <c r="AA20" s="259" t="n"/>
      <c r="AB20" s="259" t="n"/>
      <c r="AC20" s="259" t="n"/>
      <c r="AD20" s="259" t="n"/>
      <c r="AE20" s="259" t="n"/>
      <c r="AF20" s="259" t="n"/>
      <c r="AG20" s="259" t="n"/>
      <c r="AH20" s="259" t="n"/>
      <c r="AI20" s="259" t="n"/>
      <c r="AJ20" s="259" t="n"/>
      <c r="AK20" s="259" t="n"/>
      <c r="AL20" s="259" t="n"/>
      <c r="AM20" s="259" t="n"/>
      <c r="AN20" s="259" t="n"/>
      <c r="AO20" s="259" t="n"/>
      <c r="AP20" s="259" t="n"/>
      <c r="AQ20" s="259" t="n"/>
      <c r="AR20" s="259" t="n"/>
      <c r="AS20" s="259" t="n"/>
      <c r="AT20" s="259" t="n"/>
      <c r="AU20" s="259" t="n"/>
      <c r="AV20" s="259" t="n"/>
      <c r="AW20" s="259" t="n"/>
      <c r="AX20" s="259" t="n"/>
      <c r="AY20" s="259" t="n"/>
      <c r="AZ20" s="259" t="n"/>
      <c r="BA20" s="259" t="n"/>
      <c r="BB20" s="259" t="n"/>
      <c r="BC20" s="259" t="n"/>
      <c r="BD20" s="259" t="n"/>
      <c r="BE20" s="259" t="n"/>
      <c r="BF20" s="259" t="n"/>
      <c r="BG20" s="259" t="n"/>
      <c r="BH20" s="259" t="n"/>
      <c r="BI20" s="259" t="n"/>
      <c r="BJ20" s="259" t="n"/>
      <c r="BK20" s="259" t="n"/>
      <c r="BL20" s="259" t="n"/>
      <c r="BM20" s="259" t="n"/>
      <c r="BN20" s="259" t="n"/>
      <c r="BO20" s="259" t="n"/>
      <c r="BP20" s="259" t="n"/>
      <c r="BQ20" s="259" t="n"/>
      <c r="BR20" s="259" t="n"/>
      <c r="BS20" s="259" t="n"/>
      <c r="BT20" s="259" t="n"/>
      <c r="BU20" s="259" t="n"/>
      <c r="BV20" s="259" t="n"/>
      <c r="BW20" s="259" t="n"/>
      <c r="BX20" s="259" t="n"/>
      <c r="BY20" s="259" t="n"/>
      <c r="BZ20" s="259" t="n"/>
      <c r="CA20" s="259" t="n"/>
      <c r="CB20" s="259" t="n"/>
      <c r="CC20" s="259" t="n"/>
      <c r="CD20" s="259" t="n"/>
      <c r="CE20" s="259" t="n"/>
      <c r="CF20" s="259" t="n"/>
      <c r="CG20" s="259" t="n"/>
      <c r="CH20" s="259" t="n"/>
      <c r="CI20" s="259" t="n"/>
      <c r="CJ20" s="259" t="n"/>
      <c r="CK20" s="259" t="n"/>
      <c r="CL20" s="259" t="n"/>
      <c r="CM20" s="259" t="n"/>
      <c r="CN20" s="259" t="n"/>
      <c r="CO20" s="259" t="n"/>
      <c r="CP20" s="259" t="n"/>
      <c r="CQ20" s="259" t="n"/>
      <c r="CR20" s="259" t="n"/>
      <c r="CS20" s="259" t="n"/>
      <c r="CT20" s="259" t="n"/>
      <c r="CU20" s="259" t="n"/>
      <c r="CV20" s="259" t="n"/>
      <c r="CW20" s="259" t="n"/>
      <c r="CX20" s="259" t="n"/>
      <c r="CY20" s="259" t="n"/>
      <c r="CZ20" s="259" t="n"/>
      <c r="DA20" s="259" t="n"/>
      <c r="DB20" s="259" t="n"/>
      <c r="DC20" s="259" t="n"/>
      <c r="DD20" s="259" t="n"/>
      <c r="DE20" s="259" t="n"/>
      <c r="DF20" s="259" t="n"/>
      <c r="DG20" s="259" t="n"/>
      <c r="DH20" s="259" t="n"/>
      <c r="DI20" s="259" t="n"/>
      <c r="DJ20" s="259" t="n"/>
      <c r="DK20" s="269" t="n">
        <v>51.03</v>
      </c>
      <c r="DL20" s="259" t="n"/>
      <c r="DM20" s="259" t="n"/>
      <c r="DN20" s="259" t="n"/>
      <c r="DO20" s="259" t="n"/>
      <c r="DP20" s="259" t="n"/>
      <c r="DQ20" s="259" t="n"/>
      <c r="DR20" s="259" t="n"/>
      <c r="DS20" s="259" t="n"/>
      <c r="DT20" s="259" t="n"/>
      <c r="DU20" s="259" t="n"/>
      <c r="DV20" s="259" t="n"/>
      <c r="DW20" s="259" t="n"/>
      <c r="DX20" s="259" t="n"/>
      <c r="DY20" s="259" t="n"/>
      <c r="DZ20" s="259" t="n"/>
      <c r="EA20" s="259" t="n"/>
      <c r="EB20" s="259" t="n"/>
      <c r="EC20" s="259" t="n"/>
      <c r="ED20" s="259" t="n"/>
      <c r="EE20" s="259" t="n"/>
      <c r="EF20" s="259" t="n"/>
      <c r="EG20" s="259" t="n"/>
      <c r="EH20" s="259" t="n"/>
      <c r="EI20" s="259" t="n"/>
      <c r="EJ20" s="259" t="n"/>
      <c r="EK20" s="259" t="n"/>
      <c r="EL20" s="259" t="n"/>
      <c r="EM20" s="259" t="n"/>
      <c r="EN20" s="259" t="n"/>
      <c r="EO20" s="259" t="n"/>
      <c r="EP20" s="259" t="n"/>
      <c r="EQ20" s="259" t="n"/>
      <c r="ER20" s="259" t="n"/>
      <c r="ES20" s="259" t="n"/>
      <c r="ET20" s="259" t="n"/>
      <c r="EU20" s="259" t="n"/>
      <c r="EV20" s="259" t="n"/>
      <c r="EW20" s="259" t="n"/>
      <c r="EX20" s="259" t="n"/>
      <c r="EY20" s="259" t="n"/>
      <c r="EZ20" s="259" t="n"/>
      <c r="FA20" s="259" t="n"/>
      <c r="FB20" s="259" t="n"/>
      <c r="FC20" s="259" t="n"/>
      <c r="FD20" s="259" t="n"/>
      <c r="FE20" s="259" t="n"/>
      <c r="FF20" s="259" t="n"/>
      <c r="FG20" s="259" t="n"/>
      <c r="FH20" s="259" t="n"/>
      <c r="FI20" s="259" t="n"/>
      <c r="FJ20" s="261">
        <f>SUM(F20:FG20)</f>
        <v/>
      </c>
      <c r="FK20" s="262">
        <f>E20-FJ20</f>
        <v/>
      </c>
    </row>
    <row r="21" ht="18" customHeight="1">
      <c r="A21" s="137" t="n">
        <v>21</v>
      </c>
      <c r="B21" s="256" t="n">
        <v>44841</v>
      </c>
      <c r="C21" s="139" t="inlineStr">
        <is>
          <t>DIGIKEY-4500681438</t>
        </is>
      </c>
      <c r="D21" s="240" t="n">
        <v>44796</v>
      </c>
      <c r="E21" s="257" t="n">
        <v>91.48999999999999</v>
      </c>
      <c r="F21" s="270" t="n">
        <v>91.48999999999999</v>
      </c>
      <c r="G21" s="274" t="n"/>
      <c r="H21" s="274" t="n"/>
      <c r="I21" s="274" t="n"/>
      <c r="J21" s="274" t="n"/>
      <c r="K21" s="274" t="n"/>
      <c r="L21" s="259" t="n"/>
      <c r="M21" s="259" t="n"/>
      <c r="N21" s="259" t="n"/>
      <c r="O21" s="259" t="n"/>
      <c r="P21" s="259" t="n"/>
      <c r="Q21" s="259" t="n"/>
      <c r="R21" s="259" t="n"/>
      <c r="S21" s="259" t="n"/>
      <c r="T21" s="259" t="n"/>
      <c r="U21" s="259" t="n"/>
      <c r="V21" s="259" t="n"/>
      <c r="W21" s="259" t="n"/>
      <c r="X21" s="259" t="n"/>
      <c r="Y21" s="259" t="n"/>
      <c r="Z21" s="259" t="n"/>
      <c r="AA21" s="259" t="n"/>
      <c r="AB21" s="259" t="n"/>
      <c r="AC21" s="259" t="n"/>
      <c r="AD21" s="259" t="n"/>
      <c r="AE21" s="259" t="n"/>
      <c r="AF21" s="259" t="n"/>
      <c r="AG21" s="259" t="n"/>
      <c r="AH21" s="259" t="n"/>
      <c r="AI21" s="259" t="n"/>
      <c r="AJ21" s="259" t="n"/>
      <c r="AK21" s="259" t="n"/>
      <c r="AL21" s="259" t="n"/>
      <c r="AM21" s="259" t="n"/>
      <c r="AN21" s="259" t="n"/>
      <c r="AO21" s="259" t="n"/>
      <c r="AP21" s="259" t="n"/>
      <c r="AQ21" s="259" t="n"/>
      <c r="AR21" s="259" t="n"/>
      <c r="AS21" s="259" t="n"/>
      <c r="AT21" s="259" t="n"/>
      <c r="AU21" s="259" t="n"/>
      <c r="AV21" s="259" t="n"/>
      <c r="AW21" s="259" t="n"/>
      <c r="AX21" s="259" t="n"/>
      <c r="AY21" s="259" t="n"/>
      <c r="AZ21" s="259" t="n"/>
      <c r="BA21" s="259" t="n"/>
      <c r="BB21" s="259" t="n"/>
      <c r="BC21" s="259" t="n"/>
      <c r="BD21" s="259" t="n"/>
      <c r="BE21" s="259" t="n"/>
      <c r="BF21" s="259" t="n"/>
      <c r="BG21" s="259" t="n"/>
      <c r="BH21" s="259" t="n"/>
      <c r="BI21" s="259" t="n"/>
      <c r="BJ21" s="259" t="n"/>
      <c r="BK21" s="259" t="n"/>
      <c r="BL21" s="259" t="n"/>
      <c r="BM21" s="259" t="n"/>
      <c r="BN21" s="259" t="n"/>
      <c r="BO21" s="259" t="n"/>
      <c r="BP21" s="259" t="n"/>
      <c r="BQ21" s="259" t="n"/>
      <c r="BR21" s="259" t="n"/>
      <c r="BS21" s="259" t="n"/>
      <c r="BT21" s="259" t="n"/>
      <c r="BU21" s="259" t="n"/>
      <c r="BV21" s="259" t="n"/>
      <c r="BW21" s="259" t="n"/>
      <c r="BX21" s="259" t="n"/>
      <c r="BY21" s="259" t="n"/>
      <c r="BZ21" s="259" t="n"/>
      <c r="CA21" s="259" t="n"/>
      <c r="CB21" s="259" t="n"/>
      <c r="CC21" s="259" t="n"/>
      <c r="CD21" s="259" t="n"/>
      <c r="CE21" s="259" t="n"/>
      <c r="CF21" s="259" t="n"/>
      <c r="CG21" s="259" t="n"/>
      <c r="CH21" s="259" t="n"/>
      <c r="CI21" s="259" t="n"/>
      <c r="CJ21" s="259" t="n"/>
      <c r="CK21" s="259" t="n"/>
      <c r="CL21" s="259" t="n"/>
      <c r="CM21" s="259" t="n"/>
      <c r="CN21" s="259" t="n"/>
      <c r="CO21" s="259" t="n"/>
      <c r="CP21" s="259" t="n"/>
      <c r="CQ21" s="259" t="n"/>
      <c r="CR21" s="259" t="n"/>
      <c r="CS21" s="259" t="n"/>
      <c r="CT21" s="259" t="n"/>
      <c r="CU21" s="259" t="n"/>
      <c r="CV21" s="259" t="n"/>
      <c r="CW21" s="259" t="n"/>
      <c r="CX21" s="259" t="n"/>
      <c r="CY21" s="259" t="n"/>
      <c r="CZ21" s="259" t="n"/>
      <c r="DA21" s="259" t="n"/>
      <c r="DB21" s="259" t="n"/>
      <c r="DC21" s="259" t="n"/>
      <c r="DD21" s="259" t="n"/>
      <c r="DE21" s="259" t="n"/>
      <c r="DF21" s="259" t="n"/>
      <c r="DG21" s="259" t="n"/>
      <c r="DH21" s="259" t="n"/>
      <c r="DI21" s="259" t="n"/>
      <c r="DJ21" s="259" t="n"/>
      <c r="DK21" s="259" t="n"/>
      <c r="DL21" s="259" t="n"/>
      <c r="DM21" s="259" t="n"/>
      <c r="DN21" s="259" t="n"/>
      <c r="DO21" s="259" t="n"/>
      <c r="DP21" s="259" t="n"/>
      <c r="DQ21" s="259" t="n"/>
      <c r="DR21" s="259" t="n"/>
      <c r="DS21" s="259" t="n"/>
      <c r="DT21" s="259" t="n"/>
      <c r="DU21" s="259" t="n"/>
      <c r="DV21" s="259" t="n"/>
      <c r="DW21" s="259" t="n"/>
      <c r="DX21" s="259" t="n"/>
      <c r="DY21" s="259" t="n"/>
      <c r="DZ21" s="259" t="n"/>
      <c r="EA21" s="259" t="n"/>
      <c r="EB21" s="259" t="n"/>
      <c r="EC21" s="259" t="n"/>
      <c r="ED21" s="259" t="n"/>
      <c r="EE21" s="259" t="n"/>
      <c r="EF21" s="259" t="n"/>
      <c r="EG21" s="259" t="n"/>
      <c r="EH21" s="259" t="n"/>
      <c r="EI21" s="259" t="n"/>
      <c r="EJ21" s="259" t="n"/>
      <c r="EK21" s="259" t="n"/>
      <c r="EL21" s="259" t="n"/>
      <c r="EM21" s="259" t="n"/>
      <c r="EN21" s="259" t="n"/>
      <c r="EO21" s="259" t="n"/>
      <c r="EP21" s="259" t="n"/>
      <c r="EQ21" s="259" t="n"/>
      <c r="ER21" s="259" t="n"/>
      <c r="ES21" s="259" t="n"/>
      <c r="ET21" s="259" t="n"/>
      <c r="EU21" s="259" t="n"/>
      <c r="EV21" s="259" t="n"/>
      <c r="EW21" s="259" t="n"/>
      <c r="EX21" s="259" t="n"/>
      <c r="EY21" s="259" t="n"/>
      <c r="EZ21" s="259" t="n"/>
      <c r="FA21" s="259" t="n"/>
      <c r="FB21" s="259" t="n"/>
      <c r="FC21" s="259" t="n"/>
      <c r="FD21" s="259" t="n"/>
      <c r="FE21" s="259" t="n"/>
      <c r="FF21" s="259" t="n"/>
      <c r="FG21" s="259" t="n"/>
      <c r="FH21" s="259" t="n"/>
      <c r="FI21" s="259" t="n"/>
      <c r="FJ21" s="261">
        <f>SUM(F21:FG21)</f>
        <v/>
      </c>
      <c r="FK21" s="262">
        <f>E21-FJ21</f>
        <v/>
      </c>
    </row>
    <row r="22" ht="18" customHeight="1">
      <c r="A22" s="137" t="n">
        <v>22</v>
      </c>
      <c r="B22" s="256" t="n">
        <v>44841</v>
      </c>
      <c r="C22" s="139" t="inlineStr">
        <is>
          <t>DIGIKEY-4500681643</t>
        </is>
      </c>
      <c r="D22" s="240" t="n">
        <v>44798</v>
      </c>
      <c r="E22" s="257" t="n">
        <v>4.38</v>
      </c>
      <c r="F22" s="274" t="n"/>
      <c r="G22" s="274" t="n"/>
      <c r="H22" s="274" t="n"/>
      <c r="I22" s="274" t="n"/>
      <c r="J22" s="274" t="n"/>
      <c r="K22" s="274" t="n"/>
      <c r="L22" s="259" t="n"/>
      <c r="M22" s="259" t="n"/>
      <c r="N22" s="259" t="n"/>
      <c r="O22" s="259" t="n"/>
      <c r="P22" s="259" t="n"/>
      <c r="Q22" s="62" t="n"/>
      <c r="R22" s="62" t="n"/>
      <c r="S22" s="62" t="n"/>
      <c r="T22" s="62" t="n"/>
      <c r="U22" s="259" t="n"/>
      <c r="V22" s="259" t="n"/>
      <c r="W22" s="259" t="n"/>
      <c r="X22" s="259" t="n"/>
      <c r="Y22" s="259" t="n"/>
      <c r="Z22" s="259" t="n"/>
      <c r="AA22" s="259" t="n"/>
      <c r="AB22" s="259" t="n"/>
      <c r="AC22" s="259" t="n"/>
      <c r="AD22" s="259" t="n"/>
      <c r="AE22" s="259" t="n"/>
      <c r="AF22" s="259" t="n"/>
      <c r="AG22" s="259" t="n"/>
      <c r="AH22" s="259" t="n"/>
      <c r="AI22" s="259" t="n"/>
      <c r="AJ22" s="259" t="n"/>
      <c r="AK22" s="259" t="n"/>
      <c r="AL22" s="259" t="n"/>
      <c r="AM22" s="259" t="n"/>
      <c r="AN22" s="259" t="n"/>
      <c r="AO22" s="259" t="n"/>
      <c r="AP22" s="259" t="n"/>
      <c r="AQ22" s="259" t="n"/>
      <c r="AR22" s="259" t="n"/>
      <c r="AS22" s="259" t="n"/>
      <c r="AT22" s="259" t="n"/>
      <c r="AU22" s="259" t="n"/>
      <c r="AV22" s="259" t="n"/>
      <c r="AW22" s="269" t="n">
        <v>4.38</v>
      </c>
      <c r="AX22" s="259" t="n"/>
      <c r="AY22" s="259" t="n"/>
      <c r="AZ22" s="259" t="n"/>
      <c r="BA22" s="259" t="n"/>
      <c r="BB22" s="259" t="n"/>
      <c r="BC22" s="259" t="n"/>
      <c r="BD22" s="259" t="n"/>
      <c r="BE22" s="259" t="n"/>
      <c r="BF22" s="259" t="n"/>
      <c r="BG22" s="259" t="n"/>
      <c r="BH22" s="259" t="n"/>
      <c r="BI22" s="259" t="n"/>
      <c r="BJ22" s="259" t="n"/>
      <c r="BK22" s="259" t="n"/>
      <c r="BL22" s="259" t="n"/>
      <c r="BM22" s="259" t="n"/>
      <c r="BN22" s="259" t="n"/>
      <c r="BO22" s="259" t="n"/>
      <c r="BP22" s="259" t="n"/>
      <c r="BQ22" s="259" t="n"/>
      <c r="BR22" s="259" t="n"/>
      <c r="BS22" s="259" t="n"/>
      <c r="BT22" s="259" t="n"/>
      <c r="BU22" s="259" t="n"/>
      <c r="BV22" s="259" t="n"/>
      <c r="BW22" s="259" t="n"/>
      <c r="BX22" s="259" t="n"/>
      <c r="BY22" s="259" t="n"/>
      <c r="BZ22" s="259" t="n"/>
      <c r="CA22" s="259" t="n"/>
      <c r="CB22" s="259" t="n"/>
      <c r="CC22" s="259" t="n"/>
      <c r="CD22" s="259" t="n"/>
      <c r="CE22" s="259" t="n"/>
      <c r="CF22" s="259" t="n"/>
      <c r="CG22" s="259" t="n"/>
      <c r="CH22" s="259" t="n"/>
      <c r="CI22" s="259" t="n"/>
      <c r="CJ22" s="259" t="n"/>
      <c r="CK22" s="259" t="n"/>
      <c r="CL22" s="259" t="n"/>
      <c r="CM22" s="259" t="n"/>
      <c r="CN22" s="259" t="n"/>
      <c r="CO22" s="259" t="n"/>
      <c r="CP22" s="259" t="n"/>
      <c r="CQ22" s="259" t="n"/>
      <c r="CR22" s="259" t="n"/>
      <c r="CS22" s="259" t="n"/>
      <c r="CT22" s="259" t="n"/>
      <c r="CU22" s="259" t="n"/>
      <c r="CV22" s="259" t="n"/>
      <c r="CW22" s="259" t="n"/>
      <c r="CX22" s="259" t="n"/>
      <c r="CY22" s="259" t="n"/>
      <c r="CZ22" s="259" t="n"/>
      <c r="DA22" s="259" t="n"/>
      <c r="DB22" s="259" t="n"/>
      <c r="DC22" s="259" t="n"/>
      <c r="DD22" s="259" t="n"/>
      <c r="DE22" s="259" t="n"/>
      <c r="DF22" s="259" t="n"/>
      <c r="DG22" s="259" t="n"/>
      <c r="DH22" s="259" t="n"/>
      <c r="DI22" s="259" t="n"/>
      <c r="DJ22" s="259" t="n"/>
      <c r="DK22" s="259" t="n"/>
      <c r="DL22" s="259" t="n"/>
      <c r="DM22" s="259" t="n"/>
      <c r="DN22" s="259" t="n"/>
      <c r="DO22" s="259" t="n"/>
      <c r="DP22" s="259" t="n"/>
      <c r="DQ22" s="259" t="n"/>
      <c r="DR22" s="259" t="n"/>
      <c r="DS22" s="259" t="n"/>
      <c r="DT22" s="259" t="n"/>
      <c r="DU22" s="259" t="n"/>
      <c r="DV22" s="259" t="n"/>
      <c r="DW22" s="259" t="n"/>
      <c r="DX22" s="259" t="n"/>
      <c r="DY22" s="259" t="n"/>
      <c r="DZ22" s="259" t="n"/>
      <c r="EA22" s="259" t="n"/>
      <c r="EB22" s="259" t="n"/>
      <c r="EC22" s="259" t="n"/>
      <c r="ED22" s="259" t="n"/>
      <c r="EE22" s="259" t="n"/>
      <c r="EF22" s="259" t="n"/>
      <c r="EG22" s="259" t="n"/>
      <c r="EH22" s="259" t="n"/>
      <c r="EI22" s="259" t="n"/>
      <c r="EJ22" s="259" t="n"/>
      <c r="EK22" s="259" t="n"/>
      <c r="EL22" s="259" t="n"/>
      <c r="EM22" s="259" t="n"/>
      <c r="EN22" s="259" t="n"/>
      <c r="EO22" s="259" t="n"/>
      <c r="EP22" s="259" t="n"/>
      <c r="EQ22" s="259" t="n"/>
      <c r="ER22" s="259" t="n"/>
      <c r="ES22" s="259" t="n"/>
      <c r="ET22" s="259" t="n"/>
      <c r="EU22" s="259" t="n"/>
      <c r="EV22" s="259" t="n"/>
      <c r="EW22" s="259" t="n"/>
      <c r="EX22" s="259" t="n"/>
      <c r="EY22" s="259" t="n"/>
      <c r="EZ22" s="259" t="n"/>
      <c r="FA22" s="259" t="n"/>
      <c r="FB22" s="259" t="n"/>
      <c r="FC22" s="259" t="n"/>
      <c r="FD22" s="259" t="n"/>
      <c r="FE22" s="259" t="n"/>
      <c r="FF22" s="259" t="n"/>
      <c r="FG22" s="259" t="n"/>
      <c r="FH22" s="259" t="n"/>
      <c r="FI22" s="259" t="n"/>
      <c r="FJ22" s="261">
        <f>SUM(F22:FG22)</f>
        <v/>
      </c>
      <c r="FK22" s="262">
        <f>E22-FJ22</f>
        <v/>
      </c>
    </row>
    <row r="23" ht="18" customHeight="1">
      <c r="A23" s="137" t="n">
        <v>23</v>
      </c>
      <c r="B23" s="256" t="n">
        <v>44841</v>
      </c>
      <c r="C23" s="139" t="inlineStr">
        <is>
          <t>DIGIKEY-4500681910</t>
        </is>
      </c>
      <c r="D23" s="240" t="n">
        <v>44797</v>
      </c>
      <c r="E23" s="257" t="n">
        <v>62.64</v>
      </c>
      <c r="F23" s="274" t="n"/>
      <c r="G23" s="274" t="n"/>
      <c r="H23" s="274" t="n"/>
      <c r="I23" s="274" t="n"/>
      <c r="J23" s="274" t="n"/>
      <c r="K23" s="274" t="n"/>
      <c r="L23" s="259" t="n"/>
      <c r="M23" s="259" t="n"/>
      <c r="N23" s="259" t="n"/>
      <c r="O23" s="259" t="n"/>
      <c r="P23" s="259" t="n"/>
      <c r="Q23" s="259" t="n"/>
      <c r="R23" s="259" t="n"/>
      <c r="S23" s="259" t="n"/>
      <c r="T23" s="259" t="n"/>
      <c r="U23" s="259" t="n"/>
      <c r="V23" s="259" t="n"/>
      <c r="W23" s="259" t="n"/>
      <c r="X23" s="259" t="n"/>
      <c r="Y23" s="259" t="n"/>
      <c r="Z23" s="259" t="n"/>
      <c r="AA23" s="259" t="n"/>
      <c r="AB23" s="259" t="n"/>
      <c r="AC23" s="259" t="n"/>
      <c r="AD23" s="259" t="n"/>
      <c r="AE23" s="259" t="n"/>
      <c r="AF23" s="259" t="n"/>
      <c r="AG23" s="259" t="n"/>
      <c r="AH23" s="259" t="n"/>
      <c r="AI23" s="259" t="n"/>
      <c r="AJ23" s="259" t="n"/>
      <c r="AK23" s="259" t="n"/>
      <c r="AL23" s="259" t="n"/>
      <c r="AM23" s="259" t="n"/>
      <c r="AN23" s="259" t="n"/>
      <c r="AO23" s="259" t="n"/>
      <c r="AP23" s="259" t="n"/>
      <c r="AQ23" s="259" t="n"/>
      <c r="AR23" s="259" t="n"/>
      <c r="AS23" s="259" t="n"/>
      <c r="AT23" s="259" t="n"/>
      <c r="AU23" s="259" t="n"/>
      <c r="AV23" s="259" t="n"/>
      <c r="AW23" s="259" t="n"/>
      <c r="AX23" s="259" t="n"/>
      <c r="AY23" s="259" t="n"/>
      <c r="AZ23" s="259" t="n"/>
      <c r="BA23" s="259" t="n"/>
      <c r="BB23" s="259" t="n"/>
      <c r="BC23" s="259" t="n"/>
      <c r="BD23" s="259" t="n"/>
      <c r="BE23" s="259" t="n"/>
      <c r="BF23" s="259" t="n"/>
      <c r="BG23" s="259" t="n"/>
      <c r="BH23" s="259" t="n"/>
      <c r="BI23" s="259" t="n"/>
      <c r="BJ23" s="259" t="n"/>
      <c r="BK23" s="259" t="n"/>
      <c r="BL23" s="269" t="n">
        <v>62.64</v>
      </c>
      <c r="BM23" s="259" t="n"/>
      <c r="BN23" s="259" t="n"/>
      <c r="BO23" s="259" t="n"/>
      <c r="BP23" s="259" t="n"/>
      <c r="BQ23" s="259" t="n"/>
      <c r="BR23" s="259" t="n"/>
      <c r="BS23" s="259" t="n"/>
      <c r="BT23" s="259" t="n"/>
      <c r="BU23" s="259" t="n"/>
      <c r="BV23" s="259" t="n"/>
      <c r="BW23" s="259" t="n"/>
      <c r="BX23" s="259" t="n"/>
      <c r="BY23" s="259" t="n"/>
      <c r="BZ23" s="259" t="n"/>
      <c r="CA23" s="259" t="n"/>
      <c r="CB23" s="259" t="n"/>
      <c r="CC23" s="259" t="n"/>
      <c r="CD23" s="259" t="n"/>
      <c r="CE23" s="259" t="n"/>
      <c r="CF23" s="259" t="n"/>
      <c r="CG23" s="259" t="n"/>
      <c r="CH23" s="259" t="n"/>
      <c r="CI23" s="259" t="n"/>
      <c r="CJ23" s="259" t="n"/>
      <c r="CK23" s="259" t="n"/>
      <c r="CL23" s="259" t="n"/>
      <c r="CM23" s="259" t="n"/>
      <c r="CN23" s="259" t="n"/>
      <c r="CO23" s="259" t="n"/>
      <c r="CP23" s="259" t="n"/>
      <c r="CQ23" s="259" t="n"/>
      <c r="CR23" s="259" t="n"/>
      <c r="CS23" s="259" t="n"/>
      <c r="CT23" s="259" t="n"/>
      <c r="CU23" s="259" t="n"/>
      <c r="CV23" s="259" t="n"/>
      <c r="CW23" s="259" t="n"/>
      <c r="CX23" s="259" t="n"/>
      <c r="CY23" s="259" t="n"/>
      <c r="CZ23" s="259" t="n"/>
      <c r="DA23" s="259" t="n"/>
      <c r="DB23" s="259" t="n"/>
      <c r="DC23" s="259" t="n"/>
      <c r="DD23" s="259" t="n"/>
      <c r="DE23" s="259" t="n"/>
      <c r="DF23" s="259" t="n"/>
      <c r="DG23" s="259" t="n"/>
      <c r="DH23" s="259" t="n"/>
      <c r="DI23" s="259" t="n"/>
      <c r="DJ23" s="259" t="n"/>
      <c r="DK23" s="259" t="n"/>
      <c r="DL23" s="259" t="n"/>
      <c r="DM23" s="259" t="n"/>
      <c r="DN23" s="259" t="n"/>
      <c r="DO23" s="259" t="n"/>
      <c r="DP23" s="259" t="n"/>
      <c r="DQ23" s="259" t="n"/>
      <c r="DR23" s="259" t="n"/>
      <c r="DS23" s="259" t="n"/>
      <c r="DT23" s="259" t="n"/>
      <c r="DU23" s="259" t="n"/>
      <c r="DV23" s="259" t="n"/>
      <c r="DW23" s="259" t="n"/>
      <c r="DX23" s="259" t="n"/>
      <c r="DY23" s="259" t="n"/>
      <c r="DZ23" s="259" t="n"/>
      <c r="EA23" s="259" t="n"/>
      <c r="EB23" s="259" t="n"/>
      <c r="EC23" s="259" t="n"/>
      <c r="ED23" s="259" t="n"/>
      <c r="EE23" s="259" t="n"/>
      <c r="EF23" s="259" t="n"/>
      <c r="EG23" s="259" t="n"/>
      <c r="EH23" s="259" t="n"/>
      <c r="EI23" s="259" t="n"/>
      <c r="EJ23" s="259" t="n"/>
      <c r="EK23" s="259" t="n"/>
      <c r="EL23" s="259" t="n"/>
      <c r="EM23" s="259" t="n"/>
      <c r="EN23" s="259" t="n"/>
      <c r="EO23" s="259" t="n"/>
      <c r="EP23" s="259" t="n"/>
      <c r="EQ23" s="259" t="n"/>
      <c r="ER23" s="259" t="n"/>
      <c r="ES23" s="259" t="n"/>
      <c r="ET23" s="259" t="n"/>
      <c r="EU23" s="259" t="n"/>
      <c r="EV23" s="259" t="n"/>
      <c r="EW23" s="259" t="n"/>
      <c r="EX23" s="259" t="n"/>
      <c r="EY23" s="259" t="n"/>
      <c r="EZ23" s="259" t="n"/>
      <c r="FA23" s="259" t="n"/>
      <c r="FB23" s="259" t="n"/>
      <c r="FC23" s="259" t="n"/>
      <c r="FD23" s="259" t="n"/>
      <c r="FE23" s="259" t="n"/>
      <c r="FF23" s="259" t="n"/>
      <c r="FG23" s="259" t="n"/>
      <c r="FH23" s="259" t="n"/>
      <c r="FI23" s="259" t="n"/>
      <c r="FJ23" s="261">
        <f>SUM(F23:FG23)</f>
        <v/>
      </c>
      <c r="FK23" s="262">
        <f>E23-FJ23</f>
        <v/>
      </c>
    </row>
    <row r="24" ht="18" customHeight="1">
      <c r="A24" s="137" t="n">
        <v>24</v>
      </c>
      <c r="B24" s="256" t="n">
        <v>44841</v>
      </c>
      <c r="C24" s="139" t="inlineStr">
        <is>
          <t>DIGIKEY-4500682142</t>
        </is>
      </c>
      <c r="D24" s="240" t="n">
        <v>44798</v>
      </c>
      <c r="E24" s="257" t="n">
        <v>2.84</v>
      </c>
      <c r="F24" s="274" t="n"/>
      <c r="G24" s="274" t="n"/>
      <c r="H24" s="274" t="n"/>
      <c r="I24" s="274" t="n"/>
      <c r="J24" s="274" t="n"/>
      <c r="K24" s="274" t="n"/>
      <c r="L24" s="259" t="n"/>
      <c r="M24" s="259" t="n"/>
      <c r="N24" s="259" t="n"/>
      <c r="O24" s="259" t="n"/>
      <c r="P24" s="259" t="n"/>
      <c r="Q24" s="259" t="n"/>
      <c r="R24" s="259" t="n"/>
      <c r="S24" s="259" t="n"/>
      <c r="T24" s="259" t="n"/>
      <c r="U24" s="259" t="n"/>
      <c r="V24" s="259" t="n"/>
      <c r="W24" s="259" t="n"/>
      <c r="X24" s="259" t="n"/>
      <c r="Y24" s="259" t="n"/>
      <c r="Z24" s="269" t="n">
        <v>2.84</v>
      </c>
      <c r="AA24" s="259" t="n"/>
      <c r="AB24" s="259" t="n"/>
      <c r="AC24" s="259" t="n"/>
      <c r="AD24" s="259" t="n"/>
      <c r="AE24" s="259" t="n"/>
      <c r="AF24" s="259" t="n"/>
      <c r="AG24" s="259" t="n"/>
      <c r="AH24" s="259" t="n"/>
      <c r="AI24" s="259" t="n"/>
      <c r="AJ24" s="259" t="n"/>
      <c r="AK24" s="259" t="n"/>
      <c r="AL24" s="259" t="n"/>
      <c r="AM24" s="259" t="n"/>
      <c r="AN24" s="259" t="n"/>
      <c r="AO24" s="259" t="n"/>
      <c r="AP24" s="259" t="n"/>
      <c r="AQ24" s="259" t="n"/>
      <c r="AR24" s="259" t="n"/>
      <c r="AS24" s="259" t="n"/>
      <c r="AT24" s="259" t="n"/>
      <c r="AU24" s="259" t="n"/>
      <c r="AV24" s="259" t="n"/>
      <c r="AW24" s="259" t="n"/>
      <c r="AX24" s="259" t="n"/>
      <c r="AY24" s="259" t="n"/>
      <c r="AZ24" s="259" t="n"/>
      <c r="BA24" s="259" t="n"/>
      <c r="BB24" s="259" t="n"/>
      <c r="BC24" s="259" t="n"/>
      <c r="BD24" s="259" t="n"/>
      <c r="BE24" s="259" t="n"/>
      <c r="BF24" s="259" t="n"/>
      <c r="BG24" s="259" t="n"/>
      <c r="BH24" s="259" t="n"/>
      <c r="BI24" s="259" t="n"/>
      <c r="BJ24" s="259" t="n"/>
      <c r="BK24" s="259" t="n"/>
      <c r="BL24" s="259" t="n"/>
      <c r="BM24" s="259" t="n"/>
      <c r="BN24" s="259" t="n"/>
      <c r="BO24" s="259" t="n"/>
      <c r="BP24" s="259" t="n"/>
      <c r="BQ24" s="259" t="n"/>
      <c r="BR24" s="259" t="n"/>
      <c r="BS24" s="259" t="n"/>
      <c r="BT24" s="259" t="n"/>
      <c r="BU24" s="259" t="n"/>
      <c r="BV24" s="259" t="n"/>
      <c r="BW24" s="259" t="n"/>
      <c r="BX24" s="259" t="n"/>
      <c r="BY24" s="259" t="n"/>
      <c r="BZ24" s="259" t="n"/>
      <c r="CA24" s="259" t="n"/>
      <c r="CB24" s="259" t="n"/>
      <c r="CC24" s="259" t="n"/>
      <c r="CD24" s="259" t="n"/>
      <c r="CE24" s="259" t="n"/>
      <c r="CF24" s="259" t="n"/>
      <c r="CG24" s="259" t="n"/>
      <c r="CH24" s="259" t="n"/>
      <c r="CI24" s="259" t="n"/>
      <c r="CJ24" s="259" t="n"/>
      <c r="CK24" s="259" t="n"/>
      <c r="CL24" s="259" t="n"/>
      <c r="CM24" s="259" t="n"/>
      <c r="CN24" s="259" t="n"/>
      <c r="CO24" s="259" t="n"/>
      <c r="CP24" s="259" t="n"/>
      <c r="CQ24" s="259" t="n"/>
      <c r="CR24" s="259" t="n"/>
      <c r="CS24" s="259" t="n"/>
      <c r="CT24" s="259" t="n"/>
      <c r="CU24" s="259" t="n"/>
      <c r="CV24" s="259" t="n"/>
      <c r="CW24" s="259" t="n"/>
      <c r="CX24" s="259" t="n"/>
      <c r="CY24" s="259" t="n"/>
      <c r="CZ24" s="259" t="n"/>
      <c r="DA24" s="259" t="n"/>
      <c r="DB24" s="259" t="n"/>
      <c r="DC24" s="259" t="n"/>
      <c r="DD24" s="259" t="n"/>
      <c r="DE24" s="259" t="n"/>
      <c r="DF24" s="259" t="n"/>
      <c r="DG24" s="259" t="n"/>
      <c r="DH24" s="259" t="n"/>
      <c r="DI24" s="259" t="n"/>
      <c r="DJ24" s="259" t="n"/>
      <c r="DK24" s="259" t="n"/>
      <c r="DL24" s="259" t="n"/>
      <c r="DM24" s="259" t="n"/>
      <c r="DN24" s="259" t="n"/>
      <c r="DO24" s="259" t="n"/>
      <c r="DP24" s="259" t="n"/>
      <c r="DQ24" s="259" t="n"/>
      <c r="DR24" s="259" t="n"/>
      <c r="DS24" s="259" t="n"/>
      <c r="DT24" s="259" t="n"/>
      <c r="DU24" s="259" t="n"/>
      <c r="DV24" s="259" t="n"/>
      <c r="DW24" s="259" t="n"/>
      <c r="DX24" s="259" t="n"/>
      <c r="DY24" s="259" t="n"/>
      <c r="DZ24" s="259" t="n"/>
      <c r="EA24" s="259" t="n"/>
      <c r="EB24" s="259" t="n"/>
      <c r="EC24" s="259" t="n"/>
      <c r="ED24" s="259" t="n"/>
      <c r="EE24" s="259" t="n"/>
      <c r="EF24" s="259" t="n"/>
      <c r="EG24" s="259" t="n"/>
      <c r="EH24" s="259" t="n"/>
      <c r="EI24" s="259" t="n"/>
      <c r="EJ24" s="259" t="n"/>
      <c r="EK24" s="259" t="n"/>
      <c r="EL24" s="259" t="n"/>
      <c r="EM24" s="259" t="n"/>
      <c r="EN24" s="259" t="n"/>
      <c r="EO24" s="259" t="n"/>
      <c r="EP24" s="259" t="n"/>
      <c r="EQ24" s="259" t="n"/>
      <c r="ER24" s="259" t="n"/>
      <c r="ES24" s="259" t="n"/>
      <c r="ET24" s="259" t="n"/>
      <c r="EU24" s="259" t="n"/>
      <c r="EV24" s="259" t="n"/>
      <c r="EW24" s="259" t="n"/>
      <c r="EX24" s="259" t="n"/>
      <c r="EY24" s="259" t="n"/>
      <c r="EZ24" s="259" t="n"/>
      <c r="FA24" s="259" t="n"/>
      <c r="FB24" s="259" t="n"/>
      <c r="FC24" s="259" t="n"/>
      <c r="FD24" s="259" t="n"/>
      <c r="FE24" s="259" t="n"/>
      <c r="FF24" s="259" t="n"/>
      <c r="FG24" s="259" t="n"/>
      <c r="FH24" s="259" t="n"/>
      <c r="FI24" s="259" t="n"/>
      <c r="FJ24" s="261">
        <f>SUM(F24:FG24)</f>
        <v/>
      </c>
      <c r="FK24" s="262">
        <f>E24-FJ24</f>
        <v/>
      </c>
    </row>
    <row r="25" ht="18" customHeight="1">
      <c r="A25" s="137" t="n">
        <v>25</v>
      </c>
      <c r="B25" s="256" t="n">
        <v>44841</v>
      </c>
      <c r="C25" s="139" t="inlineStr">
        <is>
          <t>DIGIKEY-4500682184</t>
        </is>
      </c>
      <c r="D25" s="240" t="n">
        <v>44799</v>
      </c>
      <c r="E25" s="257" t="n">
        <v>35.31</v>
      </c>
      <c r="F25" s="274" t="n"/>
      <c r="G25" s="274" t="n"/>
      <c r="H25" s="274" t="n"/>
      <c r="I25" s="274" t="n"/>
      <c r="J25" s="274" t="n"/>
      <c r="K25" s="274" t="n"/>
      <c r="L25" s="259" t="n"/>
      <c r="M25" s="259" t="n"/>
      <c r="N25" s="259" t="n"/>
      <c r="O25" s="259" t="n"/>
      <c r="P25" s="259" t="n"/>
      <c r="Q25" s="259" t="n"/>
      <c r="R25" s="259" t="n"/>
      <c r="S25" s="259" t="n"/>
      <c r="T25" s="259" t="n"/>
      <c r="U25" s="259" t="n"/>
      <c r="V25" s="259" t="n"/>
      <c r="W25" s="259" t="n"/>
      <c r="X25" s="259" t="n"/>
      <c r="Y25" s="259" t="n"/>
      <c r="Z25" s="259" t="n"/>
      <c r="AA25" s="259" t="n"/>
      <c r="AB25" s="259" t="n"/>
      <c r="AC25" s="259" t="n"/>
      <c r="AD25" s="259" t="n"/>
      <c r="AE25" s="259" t="n"/>
      <c r="AF25" s="259" t="n"/>
      <c r="AG25" s="269" t="n">
        <v>35.31</v>
      </c>
      <c r="AH25" s="269" t="n"/>
      <c r="AI25" s="259" t="n"/>
      <c r="AJ25" s="259" t="n"/>
      <c r="AK25" s="259" t="n"/>
      <c r="AL25" s="259" t="n"/>
      <c r="AM25" s="259" t="n"/>
      <c r="AN25" s="259" t="n"/>
      <c r="AO25" s="259" t="n"/>
      <c r="AP25" s="259" t="n"/>
      <c r="AQ25" s="259" t="n"/>
      <c r="AR25" s="259" t="n"/>
      <c r="AS25" s="259" t="n"/>
      <c r="AT25" s="259" t="n"/>
      <c r="AU25" s="259" t="n"/>
      <c r="AV25" s="259" t="n"/>
      <c r="AW25" s="259" t="n"/>
      <c r="AX25" s="259" t="n"/>
      <c r="AY25" s="259" t="n"/>
      <c r="AZ25" s="259" t="n"/>
      <c r="BA25" s="259" t="n"/>
      <c r="BB25" s="259" t="n"/>
      <c r="BC25" s="259" t="n"/>
      <c r="BD25" s="259" t="n"/>
      <c r="BE25" s="259" t="n"/>
      <c r="BF25" s="259" t="n"/>
      <c r="BG25" s="259" t="n"/>
      <c r="BH25" s="259" t="n"/>
      <c r="BI25" s="259" t="n"/>
      <c r="BJ25" s="259" t="n"/>
      <c r="BK25" s="259" t="n"/>
      <c r="BL25" s="259" t="n"/>
      <c r="BM25" s="259" t="n"/>
      <c r="BN25" s="259" t="n"/>
      <c r="BO25" s="259" t="n"/>
      <c r="BP25" s="259" t="n"/>
      <c r="BQ25" s="259" t="n"/>
      <c r="BR25" s="259" t="n"/>
      <c r="BS25" s="259" t="n"/>
      <c r="BT25" s="259" t="n"/>
      <c r="BU25" s="259" t="n"/>
      <c r="BV25" s="259" t="n"/>
      <c r="BW25" s="259" t="n"/>
      <c r="BX25" s="259" t="n"/>
      <c r="BY25" s="259" t="n"/>
      <c r="BZ25" s="259" t="n"/>
      <c r="CA25" s="259" t="n"/>
      <c r="CB25" s="259" t="n"/>
      <c r="CC25" s="259" t="n"/>
      <c r="CD25" s="259" t="n"/>
      <c r="CE25" s="259" t="n"/>
      <c r="CF25" s="259" t="n"/>
      <c r="CG25" s="259" t="n"/>
      <c r="CH25" s="259" t="n"/>
      <c r="CI25" s="259" t="n"/>
      <c r="CJ25" s="259" t="n"/>
      <c r="CK25" s="259" t="n"/>
      <c r="CL25" s="259" t="n"/>
      <c r="CM25" s="259" t="n"/>
      <c r="CN25" s="259" t="n"/>
      <c r="CO25" s="259" t="n"/>
      <c r="CP25" s="259" t="n"/>
      <c r="CQ25" s="259" t="n"/>
      <c r="CR25" s="259" t="n"/>
      <c r="CS25" s="259" t="n"/>
      <c r="CT25" s="259" t="n"/>
      <c r="CU25" s="259" t="n"/>
      <c r="CV25" s="259" t="n"/>
      <c r="CW25" s="259" t="n"/>
      <c r="CX25" s="259" t="n"/>
      <c r="CY25" s="259" t="n"/>
      <c r="CZ25" s="259" t="n"/>
      <c r="DA25" s="259" t="n"/>
      <c r="DB25" s="259" t="n"/>
      <c r="DC25" s="259" t="n"/>
      <c r="DD25" s="259" t="n"/>
      <c r="DE25" s="259" t="n"/>
      <c r="DF25" s="259" t="n"/>
      <c r="DG25" s="259" t="n"/>
      <c r="DH25" s="259" t="n"/>
      <c r="DI25" s="259" t="n"/>
      <c r="DJ25" s="259" t="n"/>
      <c r="DK25" s="259" t="n"/>
      <c r="DL25" s="259" t="n"/>
      <c r="DM25" s="259" t="n"/>
      <c r="DN25" s="259" t="n"/>
      <c r="DO25" s="259" t="n"/>
      <c r="DP25" s="259" t="n"/>
      <c r="DQ25" s="259" t="n"/>
      <c r="DR25" s="259" t="n"/>
      <c r="DS25" s="259" t="n"/>
      <c r="DT25" s="259" t="n"/>
      <c r="DU25" s="259" t="n"/>
      <c r="DV25" s="259" t="n"/>
      <c r="DW25" s="259" t="n"/>
      <c r="DX25" s="259" t="n"/>
      <c r="DY25" s="259" t="n"/>
      <c r="DZ25" s="259" t="n"/>
      <c r="EA25" s="259" t="n"/>
      <c r="EB25" s="259" t="n"/>
      <c r="EC25" s="259" t="n"/>
      <c r="ED25" s="259" t="n"/>
      <c r="EE25" s="259" t="n"/>
      <c r="EF25" s="259" t="n"/>
      <c r="EG25" s="259" t="n"/>
      <c r="EH25" s="259" t="n"/>
      <c r="EI25" s="259" t="n"/>
      <c r="EJ25" s="259" t="n"/>
      <c r="EK25" s="259" t="n"/>
      <c r="EL25" s="259" t="n"/>
      <c r="EM25" s="259" t="n"/>
      <c r="EN25" s="259" t="n"/>
      <c r="EO25" s="259" t="n"/>
      <c r="EP25" s="259" t="n"/>
      <c r="EQ25" s="259" t="n"/>
      <c r="ER25" s="259" t="n"/>
      <c r="ES25" s="259" t="n"/>
      <c r="ET25" s="259" t="n"/>
      <c r="EU25" s="259" t="n"/>
      <c r="EV25" s="259" t="n"/>
      <c r="EW25" s="259" t="n"/>
      <c r="EX25" s="259" t="n"/>
      <c r="EY25" s="259" t="n"/>
      <c r="EZ25" s="259" t="n"/>
      <c r="FA25" s="259" t="n"/>
      <c r="FB25" s="259" t="n"/>
      <c r="FC25" s="259" t="n"/>
      <c r="FD25" s="259" t="n"/>
      <c r="FE25" s="259" t="n"/>
      <c r="FF25" s="259" t="n"/>
      <c r="FG25" s="259" t="n"/>
      <c r="FH25" s="259" t="n"/>
      <c r="FI25" s="259" t="n"/>
      <c r="FJ25" s="261">
        <f>SUM(F25:FG25)</f>
        <v/>
      </c>
      <c r="FK25" s="262">
        <f>E25-FJ25</f>
        <v/>
      </c>
    </row>
    <row r="26" ht="18" customHeight="1">
      <c r="A26" s="137" t="n">
        <v>26</v>
      </c>
      <c r="B26" s="256" t="n">
        <v>44841</v>
      </c>
      <c r="C26" s="139" t="inlineStr">
        <is>
          <t>DIGIKEY-4500682598/92066793</t>
        </is>
      </c>
      <c r="D26" s="240" t="n">
        <v>44803</v>
      </c>
      <c r="E26" s="257">
        <f>6.28+25</f>
        <v/>
      </c>
      <c r="F26" s="274" t="n"/>
      <c r="G26" s="274" t="n"/>
      <c r="H26" s="274" t="n"/>
      <c r="I26" s="274" t="n"/>
      <c r="J26" s="274" t="n"/>
      <c r="K26" s="274" t="n"/>
      <c r="L26" s="259" t="n"/>
      <c r="M26" s="259" t="n"/>
      <c r="N26" s="259" t="n"/>
      <c r="O26" s="259" t="n"/>
      <c r="P26" s="259" t="n"/>
      <c r="Q26" s="259" t="n"/>
      <c r="R26" s="259" t="n"/>
      <c r="S26" s="259" t="n"/>
      <c r="T26" s="259" t="n"/>
      <c r="U26" s="259" t="n"/>
      <c r="V26" s="259" t="n"/>
      <c r="W26" s="259" t="n"/>
      <c r="X26" s="259" t="n"/>
      <c r="Y26" s="259" t="n"/>
      <c r="Z26" s="259" t="n"/>
      <c r="AA26" s="259" t="n"/>
      <c r="AB26" s="259" t="n"/>
      <c r="AC26" s="259" t="n"/>
      <c r="AD26" s="259" t="n"/>
      <c r="AE26" s="259" t="n"/>
      <c r="AF26" s="259" t="n"/>
      <c r="AG26" s="259" t="n"/>
      <c r="AH26" s="259" t="n"/>
      <c r="AI26" s="269">
        <f>6.28+25</f>
        <v/>
      </c>
      <c r="AJ26" s="259" t="n"/>
      <c r="AK26" s="259" t="n"/>
      <c r="AL26" s="259" t="n"/>
      <c r="AM26" s="259" t="n"/>
      <c r="AN26" s="259" t="n"/>
      <c r="AO26" s="259" t="n"/>
      <c r="AP26" s="259" t="n"/>
      <c r="AQ26" s="259" t="n"/>
      <c r="AR26" s="259" t="n"/>
      <c r="AS26" s="259" t="n"/>
      <c r="AT26" s="259" t="n"/>
      <c r="AU26" s="259" t="n"/>
      <c r="AV26" s="259" t="n"/>
      <c r="AW26" s="259" t="n"/>
      <c r="AX26" s="259" t="n"/>
      <c r="AY26" s="259" t="n"/>
      <c r="AZ26" s="259" t="n"/>
      <c r="BA26" s="259" t="n"/>
      <c r="BB26" s="259" t="n"/>
      <c r="BC26" s="259" t="n"/>
      <c r="BD26" s="259" t="n"/>
      <c r="BE26" s="259" t="n"/>
      <c r="BF26" s="259" t="n"/>
      <c r="BG26" s="259" t="n"/>
      <c r="BH26" s="259" t="n"/>
      <c r="BI26" s="259" t="n"/>
      <c r="BJ26" s="259" t="n"/>
      <c r="BK26" s="259" t="n"/>
      <c r="BL26" s="259" t="n"/>
      <c r="BM26" s="259" t="n"/>
      <c r="BN26" s="259" t="n"/>
      <c r="BO26" s="259" t="n"/>
      <c r="BP26" s="259" t="n"/>
      <c r="BQ26" s="259" t="n"/>
      <c r="BR26" s="259" t="n"/>
      <c r="BS26" s="259" t="n"/>
      <c r="BT26" s="259" t="n"/>
      <c r="BU26" s="259" t="n"/>
      <c r="BV26" s="259" t="n"/>
      <c r="BW26" s="259" t="n"/>
      <c r="BX26" s="259" t="n"/>
      <c r="BY26" s="259" t="n"/>
      <c r="BZ26" s="259" t="n"/>
      <c r="CA26" s="259" t="n"/>
      <c r="CB26" s="259" t="n"/>
      <c r="CC26" s="259" t="n"/>
      <c r="CD26" s="259" t="n"/>
      <c r="CE26" s="259" t="n"/>
      <c r="CF26" s="259" t="n"/>
      <c r="CG26" s="259" t="n"/>
      <c r="CH26" s="259" t="n"/>
      <c r="CI26" s="259" t="n"/>
      <c r="CJ26" s="259" t="n"/>
      <c r="CK26" s="259" t="n"/>
      <c r="CL26" s="259" t="n"/>
      <c r="CM26" s="259" t="n"/>
      <c r="CN26" s="259" t="n"/>
      <c r="CO26" s="259" t="n"/>
      <c r="CP26" s="259" t="n"/>
      <c r="CQ26" s="259" t="n"/>
      <c r="CR26" s="259" t="n"/>
      <c r="CS26" s="259" t="n"/>
      <c r="CT26" s="259" t="n"/>
      <c r="CU26" s="259" t="n"/>
      <c r="CV26" s="259" t="n"/>
      <c r="CW26" s="259" t="n"/>
      <c r="CX26" s="259" t="n"/>
      <c r="CY26" s="259" t="n"/>
      <c r="CZ26" s="259" t="n"/>
      <c r="DA26" s="259" t="n"/>
      <c r="DB26" s="259" t="n"/>
      <c r="DC26" s="259" t="n"/>
      <c r="DD26" s="259" t="n"/>
      <c r="DE26" s="259" t="n"/>
      <c r="DF26" s="259" t="n"/>
      <c r="DG26" s="259" t="n"/>
      <c r="DH26" s="259" t="n"/>
      <c r="DI26" s="259" t="n"/>
      <c r="DJ26" s="259" t="n"/>
      <c r="DK26" s="259" t="n"/>
      <c r="DL26" s="259" t="n"/>
      <c r="DM26" s="259" t="n"/>
      <c r="DN26" s="259" t="n"/>
      <c r="DO26" s="259" t="n"/>
      <c r="DP26" s="259" t="n"/>
      <c r="DQ26" s="259" t="n"/>
      <c r="DR26" s="259" t="n"/>
      <c r="DS26" s="259" t="n"/>
      <c r="DT26" s="259" t="n"/>
      <c r="DU26" s="259" t="n"/>
      <c r="DV26" s="259" t="n"/>
      <c r="DW26" s="259" t="n"/>
      <c r="DX26" s="259" t="n"/>
      <c r="DY26" s="259" t="n"/>
      <c r="DZ26" s="259" t="n"/>
      <c r="EA26" s="259" t="n"/>
      <c r="EB26" s="259" t="n"/>
      <c r="EC26" s="259" t="n"/>
      <c r="ED26" s="259" t="n"/>
      <c r="EE26" s="259" t="n"/>
      <c r="EF26" s="259" t="n"/>
      <c r="EG26" s="259" t="n"/>
      <c r="EH26" s="259" t="n"/>
      <c r="EI26" s="259" t="n"/>
      <c r="EJ26" s="259" t="n"/>
      <c r="EK26" s="259" t="n"/>
      <c r="EL26" s="259" t="n"/>
      <c r="EM26" s="259" t="n"/>
      <c r="EN26" s="259" t="n"/>
      <c r="EO26" s="259" t="n"/>
      <c r="EP26" s="259" t="n"/>
      <c r="EQ26" s="259" t="n"/>
      <c r="ER26" s="259" t="n"/>
      <c r="ES26" s="259" t="n"/>
      <c r="ET26" s="259" t="n"/>
      <c r="EU26" s="259" t="n"/>
      <c r="EV26" s="259" t="n"/>
      <c r="EW26" s="259" t="n"/>
      <c r="EX26" s="259" t="n"/>
      <c r="EY26" s="259" t="n"/>
      <c r="EZ26" s="259" t="n"/>
      <c r="FA26" s="259" t="n"/>
      <c r="FB26" s="259" t="n"/>
      <c r="FC26" s="259" t="n"/>
      <c r="FD26" s="259" t="n"/>
      <c r="FE26" s="259" t="n"/>
      <c r="FF26" s="259" t="n"/>
      <c r="FG26" s="259" t="n"/>
      <c r="FH26" s="259" t="n"/>
      <c r="FI26" s="259" t="n"/>
      <c r="FJ26" s="261">
        <f>SUM(F26:FG26)</f>
        <v/>
      </c>
      <c r="FK26" s="262">
        <f>E26-FJ26</f>
        <v/>
      </c>
    </row>
    <row r="27" ht="18" customHeight="1">
      <c r="A27" s="137" t="n">
        <v>27</v>
      </c>
      <c r="B27" s="256" t="n">
        <v>44841</v>
      </c>
      <c r="C27" s="139" t="inlineStr">
        <is>
          <t>DIGIKEY-4500641609</t>
        </is>
      </c>
      <c r="D27" s="240" t="n">
        <v>44806</v>
      </c>
      <c r="E27" s="257">
        <f>223+297.33</f>
        <v/>
      </c>
      <c r="F27" s="274" t="n"/>
      <c r="G27" s="274" t="n"/>
      <c r="H27" s="274" t="n"/>
      <c r="I27" s="274" t="n"/>
      <c r="J27" s="274" t="n"/>
      <c r="K27" s="274" t="n"/>
      <c r="L27" s="259" t="n"/>
      <c r="M27" s="259" t="n"/>
      <c r="N27" s="259" t="n"/>
      <c r="O27" s="259" t="n"/>
      <c r="P27" s="259" t="n"/>
      <c r="Q27" s="259" t="n"/>
      <c r="R27" s="259" t="n"/>
      <c r="S27" s="259" t="n"/>
      <c r="T27" s="259" t="n"/>
      <c r="U27" s="259" t="n"/>
      <c r="V27" s="259" t="n"/>
      <c r="W27" s="259" t="n"/>
      <c r="X27" s="259" t="n"/>
      <c r="Y27" s="259" t="n"/>
      <c r="Z27" s="259" t="n"/>
      <c r="AA27" s="259" t="n"/>
      <c r="AB27" s="259" t="n"/>
      <c r="AC27" s="259" t="n"/>
      <c r="AD27" s="259" t="n"/>
      <c r="AE27" s="259" t="n"/>
      <c r="AF27" s="259" t="n"/>
      <c r="AG27" s="259" t="n"/>
      <c r="AH27" s="259" t="n"/>
      <c r="AI27" s="259" t="n"/>
      <c r="AJ27" s="259" t="n"/>
      <c r="AK27" s="259" t="n"/>
      <c r="AL27" s="259" t="n"/>
      <c r="AM27" s="259" t="n"/>
      <c r="AN27" s="259" t="n"/>
      <c r="AO27" s="259" t="n"/>
      <c r="AP27" s="259" t="n"/>
      <c r="AQ27" s="259" t="n"/>
      <c r="AR27" s="259" t="n"/>
      <c r="AS27" s="259" t="n"/>
      <c r="AT27" s="259" t="n"/>
      <c r="AU27" s="259" t="n"/>
      <c r="AV27" s="259" t="n"/>
      <c r="AW27" s="259" t="n"/>
      <c r="AX27" s="259" t="n"/>
      <c r="AY27" s="259" t="n"/>
      <c r="AZ27" s="259" t="n"/>
      <c r="BA27" s="259" t="n"/>
      <c r="BB27" s="259" t="n"/>
      <c r="BC27" s="259" t="n"/>
      <c r="BD27" s="259" t="n"/>
      <c r="BE27" s="259" t="n"/>
      <c r="BF27" s="259" t="n"/>
      <c r="BG27" s="259" t="n"/>
      <c r="BH27" s="259" t="n"/>
      <c r="BI27" s="259" t="n"/>
      <c r="BJ27" s="259" t="n"/>
      <c r="BK27" s="259" t="n"/>
      <c r="BL27" s="259" t="n"/>
      <c r="BM27" s="259" t="n"/>
      <c r="BN27" s="259" t="n"/>
      <c r="BO27" s="259" t="n"/>
      <c r="BP27" s="259" t="n"/>
      <c r="BQ27" s="259" t="n"/>
      <c r="BR27" s="259" t="n"/>
      <c r="BS27" s="259" t="n"/>
      <c r="BT27" s="259" t="n"/>
      <c r="BU27" s="259" t="n"/>
      <c r="BV27" s="259" t="n"/>
      <c r="BW27" s="259" t="n"/>
      <c r="BX27" s="259" t="n"/>
      <c r="BY27" s="259" t="n"/>
      <c r="BZ27" s="259" t="n"/>
      <c r="CA27" s="259" t="n"/>
      <c r="CB27" s="259" t="n"/>
      <c r="CC27" s="259" t="n"/>
      <c r="CD27" s="259" t="n"/>
      <c r="CE27" s="259" t="n"/>
      <c r="CF27" s="259" t="n"/>
      <c r="CG27" s="259" t="n"/>
      <c r="CH27" s="259" t="n"/>
      <c r="CI27" s="259" t="n"/>
      <c r="CJ27" s="259" t="n"/>
      <c r="CK27" s="259" t="n"/>
      <c r="CL27" s="259" t="n"/>
      <c r="CM27" s="259" t="n"/>
      <c r="CN27" s="259" t="n"/>
      <c r="CO27" s="259" t="n"/>
      <c r="CP27" s="259" t="n"/>
      <c r="CQ27" s="259" t="n"/>
      <c r="CR27" s="259" t="n"/>
      <c r="CS27" s="259" t="n"/>
      <c r="CT27" s="259" t="n"/>
      <c r="CU27" s="259" t="n"/>
      <c r="CV27" s="259" t="n"/>
      <c r="CW27" s="259" t="n"/>
      <c r="CX27" s="259" t="n"/>
      <c r="CY27" s="269">
        <f>223+297.33</f>
        <v/>
      </c>
      <c r="CZ27" s="259" t="n"/>
      <c r="DA27" s="259" t="n"/>
      <c r="DB27" s="259" t="n"/>
      <c r="DC27" s="259" t="n"/>
      <c r="DD27" s="259" t="n"/>
      <c r="DE27" s="259" t="n"/>
      <c r="DF27" s="259" t="n"/>
      <c r="DG27" s="259" t="n"/>
      <c r="DH27" s="259" t="n"/>
      <c r="DI27" s="259" t="n"/>
      <c r="DJ27" s="259" t="n"/>
      <c r="DK27" s="259" t="n"/>
      <c r="DL27" s="259" t="n"/>
      <c r="DM27" s="259" t="n"/>
      <c r="DN27" s="259" t="n"/>
      <c r="DO27" s="259" t="n"/>
      <c r="DP27" s="259" t="n"/>
      <c r="DQ27" s="259" t="n"/>
      <c r="DR27" s="259" t="n"/>
      <c r="DS27" s="259" t="n"/>
      <c r="DT27" s="259" t="n"/>
      <c r="DU27" s="259" t="n"/>
      <c r="DV27" s="259" t="n"/>
      <c r="DW27" s="259" t="n"/>
      <c r="DX27" s="259" t="n"/>
      <c r="DY27" s="259" t="n"/>
      <c r="DZ27" s="259" t="n"/>
      <c r="EA27" s="259" t="n"/>
      <c r="EB27" s="259" t="n"/>
      <c r="EC27" s="259" t="n"/>
      <c r="ED27" s="259" t="n"/>
      <c r="EE27" s="259" t="n"/>
      <c r="EF27" s="259" t="n"/>
      <c r="EG27" s="259" t="n"/>
      <c r="EH27" s="259" t="n"/>
      <c r="EI27" s="259" t="n"/>
      <c r="EJ27" s="259" t="n"/>
      <c r="EK27" s="259" t="n"/>
      <c r="EL27" s="259" t="n"/>
      <c r="EM27" s="259" t="n"/>
      <c r="EN27" s="259" t="n"/>
      <c r="EO27" s="259" t="n"/>
      <c r="EP27" s="259" t="n"/>
      <c r="EQ27" s="259" t="n"/>
      <c r="ER27" s="259" t="n"/>
      <c r="ES27" s="259" t="n"/>
      <c r="ET27" s="259" t="n"/>
      <c r="EU27" s="259" t="n"/>
      <c r="EV27" s="259" t="n"/>
      <c r="EW27" s="259" t="n"/>
      <c r="EX27" s="259" t="n"/>
      <c r="EY27" s="259" t="n"/>
      <c r="EZ27" s="259" t="n"/>
      <c r="FA27" s="259" t="n"/>
      <c r="FB27" s="259" t="n"/>
      <c r="FC27" s="259" t="n"/>
      <c r="FD27" s="259" t="n"/>
      <c r="FE27" s="259" t="n"/>
      <c r="FF27" s="259" t="n"/>
      <c r="FG27" s="259" t="n"/>
      <c r="FH27" s="259" t="n"/>
      <c r="FI27" s="259" t="n"/>
      <c r="FJ27" s="261">
        <f>SUM(F27:FG27)</f>
        <v/>
      </c>
      <c r="FK27" s="262">
        <f>E27-FJ27</f>
        <v/>
      </c>
    </row>
    <row r="28" ht="18" customHeight="1">
      <c r="A28" s="137" t="n">
        <v>28</v>
      </c>
      <c r="B28" s="256" t="n">
        <v>44841</v>
      </c>
      <c r="C28" s="146" t="inlineStr">
        <is>
          <t>DIGIKEY-4500649918</t>
        </is>
      </c>
      <c r="D28" s="240" t="n">
        <v>44806</v>
      </c>
      <c r="E28" s="257">
        <f>148.67+2118.49</f>
        <v/>
      </c>
      <c r="F28" s="274" t="n"/>
      <c r="G28" s="274" t="n"/>
      <c r="H28" s="274" t="n"/>
      <c r="I28" s="274" t="n"/>
      <c r="J28" s="274" t="n"/>
      <c r="K28" s="274" t="n"/>
      <c r="L28" s="259" t="n"/>
      <c r="M28" s="259" t="n"/>
      <c r="N28" s="259" t="n"/>
      <c r="O28" s="259" t="n"/>
      <c r="P28" s="259" t="n"/>
      <c r="Q28" s="259" t="n"/>
      <c r="R28" s="259" t="n"/>
      <c r="S28" s="259" t="n"/>
      <c r="T28" s="259" t="n"/>
      <c r="U28" s="259" t="n"/>
      <c r="V28" s="259" t="n"/>
      <c r="W28" s="259" t="n"/>
      <c r="X28" s="259" t="n"/>
      <c r="Y28" s="259" t="n"/>
      <c r="Z28" s="259" t="n"/>
      <c r="AA28" s="259" t="n"/>
      <c r="AB28" s="259" t="n"/>
      <c r="AC28" s="259" t="n"/>
      <c r="AD28" s="259" t="n"/>
      <c r="AE28" s="259" t="n"/>
      <c r="AF28" s="259" t="n"/>
      <c r="AG28" s="259" t="n"/>
      <c r="AH28" s="259" t="n"/>
      <c r="AI28" s="259" t="n"/>
      <c r="AJ28" s="259" t="n"/>
      <c r="AK28" s="259" t="n"/>
      <c r="AL28" s="259" t="n"/>
      <c r="AM28" s="259" t="n"/>
      <c r="AN28" s="259" t="n"/>
      <c r="AO28" s="259" t="n"/>
      <c r="AP28" s="259" t="n"/>
      <c r="AQ28" s="259" t="n"/>
      <c r="AR28" s="259" t="n"/>
      <c r="AS28" s="259" t="n"/>
      <c r="AT28" s="259" t="n"/>
      <c r="AU28" s="259" t="n"/>
      <c r="AV28" s="259" t="n"/>
      <c r="AW28" s="259" t="n"/>
      <c r="AX28" s="259" t="n"/>
      <c r="AY28" s="259" t="n"/>
      <c r="AZ28" s="259" t="n"/>
      <c r="BA28" s="259" t="n"/>
      <c r="BB28" s="259" t="n"/>
      <c r="BC28" s="259" t="n"/>
      <c r="BD28" s="259" t="n"/>
      <c r="BE28" s="259" t="n"/>
      <c r="BF28" s="259" t="n"/>
      <c r="BG28" s="259" t="n"/>
      <c r="BH28" s="259" t="n"/>
      <c r="BI28" s="259" t="n"/>
      <c r="BJ28" s="259" t="n"/>
      <c r="BK28" s="259" t="n"/>
      <c r="BL28" s="259" t="n"/>
      <c r="BM28" s="259" t="n"/>
      <c r="BN28" s="259" t="n"/>
      <c r="BO28" s="259" t="n"/>
      <c r="BP28" s="259" t="n"/>
      <c r="BQ28" s="259" t="n"/>
      <c r="BR28" s="259" t="n"/>
      <c r="BS28" s="259" t="n"/>
      <c r="BT28" s="259" t="n"/>
      <c r="BU28" s="259" t="n"/>
      <c r="BV28" s="259" t="n"/>
      <c r="BW28" s="259" t="n"/>
      <c r="BX28" s="259" t="n"/>
      <c r="BY28" s="259" t="n"/>
      <c r="BZ28" s="259" t="n"/>
      <c r="CA28" s="259" t="n"/>
      <c r="CB28" s="259" t="n"/>
      <c r="CC28" s="259" t="n"/>
      <c r="CD28" s="259" t="n"/>
      <c r="CE28" s="259" t="n"/>
      <c r="CF28" s="259" t="n"/>
      <c r="CG28" s="259" t="n"/>
      <c r="CH28" s="259" t="n"/>
      <c r="CI28" s="259" t="n"/>
      <c r="CJ28" s="259" t="n"/>
      <c r="CK28" s="259" t="n"/>
      <c r="CL28" s="259" t="n"/>
      <c r="CM28" s="259" t="n"/>
      <c r="CN28" s="259" t="n"/>
      <c r="CO28" s="259" t="n"/>
      <c r="CP28" s="259" t="n"/>
      <c r="CQ28" s="259" t="n"/>
      <c r="CR28" s="259" t="n"/>
      <c r="CS28" s="259" t="n"/>
      <c r="CT28" s="259" t="n"/>
      <c r="CU28" s="259" t="n"/>
      <c r="CV28" s="259" t="n"/>
      <c r="CW28" s="259" t="n"/>
      <c r="CX28" s="269">
        <f>148.67+2118.49</f>
        <v/>
      </c>
      <c r="CY28" s="259" t="n"/>
      <c r="CZ28" s="259" t="n"/>
      <c r="DA28" s="259" t="n"/>
      <c r="DB28" s="259" t="n"/>
      <c r="DC28" s="259" t="n"/>
      <c r="DD28" s="259" t="n"/>
      <c r="DE28" s="259" t="n"/>
      <c r="DF28" s="259" t="n"/>
      <c r="DG28" s="259" t="n"/>
      <c r="DH28" s="259" t="n"/>
      <c r="DI28" s="259" t="n"/>
      <c r="DJ28" s="259" t="n"/>
      <c r="DK28" s="259" t="n"/>
      <c r="DL28" s="259" t="n"/>
      <c r="DM28" s="259" t="n"/>
      <c r="DN28" s="259" t="n"/>
      <c r="DO28" s="259" t="n"/>
      <c r="DP28" s="259" t="n"/>
      <c r="DQ28" s="259" t="n"/>
      <c r="DR28" s="259" t="n"/>
      <c r="DS28" s="259" t="n"/>
      <c r="DT28" s="259" t="n"/>
      <c r="DU28" s="259" t="n"/>
      <c r="DV28" s="259" t="n"/>
      <c r="DW28" s="259" t="n"/>
      <c r="DX28" s="259" t="n"/>
      <c r="DY28" s="259" t="n"/>
      <c r="DZ28" s="259" t="n"/>
      <c r="EA28" s="259" t="n"/>
      <c r="EB28" s="259" t="n"/>
      <c r="EC28" s="259" t="n"/>
      <c r="ED28" s="259" t="n"/>
      <c r="EE28" s="259" t="n"/>
      <c r="EF28" s="259" t="n"/>
      <c r="EG28" s="259" t="n"/>
      <c r="EH28" s="259" t="n"/>
      <c r="EI28" s="259" t="n"/>
      <c r="EJ28" s="259" t="n"/>
      <c r="EK28" s="259" t="n"/>
      <c r="EL28" s="259" t="n"/>
      <c r="EM28" s="259" t="n"/>
      <c r="EN28" s="259" t="n"/>
      <c r="EO28" s="259" t="n"/>
      <c r="EP28" s="259" t="n"/>
      <c r="EQ28" s="259" t="n"/>
      <c r="ER28" s="259" t="n"/>
      <c r="ES28" s="259" t="n"/>
      <c r="ET28" s="259" t="n"/>
      <c r="EU28" s="259" t="n"/>
      <c r="EV28" s="259" t="n"/>
      <c r="EW28" s="259" t="n"/>
      <c r="EX28" s="259" t="n"/>
      <c r="EY28" s="259" t="n"/>
      <c r="EZ28" s="259" t="n"/>
      <c r="FA28" s="259" t="n"/>
      <c r="FB28" s="259" t="n"/>
      <c r="FC28" s="259" t="n"/>
      <c r="FD28" s="259" t="n"/>
      <c r="FE28" s="259" t="n"/>
      <c r="FF28" s="259" t="n"/>
      <c r="FG28" s="259" t="n"/>
      <c r="FH28" s="259" t="n"/>
      <c r="FI28" s="259" t="n"/>
      <c r="FJ28" s="261">
        <f>SUM(F28:FG28)</f>
        <v/>
      </c>
      <c r="FK28" s="262">
        <f>E28-FJ28</f>
        <v/>
      </c>
    </row>
    <row r="29" ht="18" customHeight="1">
      <c r="A29" s="137" t="n">
        <v>29</v>
      </c>
      <c r="B29" s="256" t="n">
        <v>44841</v>
      </c>
      <c r="C29" s="139" t="inlineStr">
        <is>
          <t>DIGIKEY-4500683087/4500685187</t>
        </is>
      </c>
      <c r="D29" s="240" t="n">
        <v>44810</v>
      </c>
      <c r="E29" s="257">
        <f>5.4+29.32</f>
        <v/>
      </c>
      <c r="F29" s="274" t="n"/>
      <c r="G29" s="274" t="n"/>
      <c r="H29" s="274" t="n"/>
      <c r="I29" s="270">
        <f>5.4+29.32</f>
        <v/>
      </c>
      <c r="J29" s="274" t="n"/>
      <c r="K29" s="274" t="n"/>
      <c r="L29" s="259" t="n"/>
      <c r="M29" s="259" t="n"/>
      <c r="N29" s="259" t="n"/>
      <c r="O29" s="259" t="n"/>
      <c r="P29" s="259" t="n"/>
      <c r="Q29" s="259" t="n"/>
      <c r="R29" s="259" t="n"/>
      <c r="S29" s="259" t="n"/>
      <c r="T29" s="259" t="n"/>
      <c r="U29" s="259" t="n"/>
      <c r="V29" s="259" t="n"/>
      <c r="W29" s="259" t="n"/>
      <c r="X29" s="259" t="n"/>
      <c r="Y29" s="259" t="n"/>
      <c r="Z29" s="259" t="n"/>
      <c r="AA29" s="259" t="n"/>
      <c r="AB29" s="259" t="n"/>
      <c r="AC29" s="259" t="n"/>
      <c r="AD29" s="259" t="n"/>
      <c r="AE29" s="259" t="n"/>
      <c r="AF29" s="259" t="n"/>
      <c r="AG29" s="259" t="n"/>
      <c r="AH29" s="259" t="n"/>
      <c r="AI29" s="259" t="n"/>
      <c r="AJ29" s="259" t="n"/>
      <c r="AK29" s="259" t="n"/>
      <c r="AL29" s="259" t="n"/>
      <c r="AM29" s="259" t="n"/>
      <c r="AN29" s="259" t="n"/>
      <c r="AO29" s="259" t="n"/>
      <c r="AP29" s="259" t="n"/>
      <c r="AQ29" s="259" t="n"/>
      <c r="AR29" s="259" t="n"/>
      <c r="AS29" s="259" t="n"/>
      <c r="AT29" s="259" t="n"/>
      <c r="AU29" s="259" t="n"/>
      <c r="AV29" s="259" t="n"/>
      <c r="AW29" s="259" t="n"/>
      <c r="AX29" s="259" t="n"/>
      <c r="AY29" s="259" t="n"/>
      <c r="AZ29" s="259" t="n"/>
      <c r="BA29" s="259" t="n"/>
      <c r="BB29" s="259" t="n"/>
      <c r="BC29" s="259" t="n"/>
      <c r="BD29" s="259" t="n"/>
      <c r="BE29" s="259" t="n"/>
      <c r="BF29" s="259" t="n"/>
      <c r="BG29" s="259" t="n"/>
      <c r="BH29" s="259" t="n"/>
      <c r="BI29" s="259" t="n"/>
      <c r="BJ29" s="259" t="n"/>
      <c r="BK29" s="259" t="n"/>
      <c r="BL29" s="259" t="n"/>
      <c r="BM29" s="259" t="n"/>
      <c r="BN29" s="259" t="n"/>
      <c r="BO29" s="259" t="n"/>
      <c r="BP29" s="259" t="n"/>
      <c r="BQ29" s="259" t="n"/>
      <c r="BR29" s="259" t="n"/>
      <c r="BS29" s="259" t="n"/>
      <c r="BT29" s="259" t="n"/>
      <c r="BU29" s="259" t="n"/>
      <c r="BV29" s="259" t="n"/>
      <c r="BW29" s="259" t="n"/>
      <c r="BX29" s="259" t="n"/>
      <c r="BY29" s="259" t="n"/>
      <c r="BZ29" s="259" t="n"/>
      <c r="CA29" s="259" t="n"/>
      <c r="CB29" s="259" t="n"/>
      <c r="CC29" s="259" t="n"/>
      <c r="CD29" s="259" t="n"/>
      <c r="CE29" s="259" t="n"/>
      <c r="CF29" s="259" t="n"/>
      <c r="CG29" s="259" t="n"/>
      <c r="CH29" s="259" t="n"/>
      <c r="CI29" s="259" t="n"/>
      <c r="CJ29" s="259" t="n"/>
      <c r="CK29" s="259" t="n"/>
      <c r="CL29" s="259" t="n"/>
      <c r="CM29" s="259" t="n"/>
      <c r="CN29" s="259" t="n"/>
      <c r="CO29" s="259" t="n"/>
      <c r="CP29" s="259" t="n"/>
      <c r="CQ29" s="259" t="n"/>
      <c r="CR29" s="259" t="n"/>
      <c r="CS29" s="259" t="n"/>
      <c r="CT29" s="259" t="n"/>
      <c r="CU29" s="259" t="n"/>
      <c r="CV29" s="259" t="n"/>
      <c r="CW29" s="259" t="n"/>
      <c r="CX29" s="259" t="n"/>
      <c r="CY29" s="259" t="n"/>
      <c r="CZ29" s="259" t="n"/>
      <c r="DA29" s="259" t="n"/>
      <c r="DB29" s="259" t="n"/>
      <c r="DC29" s="259" t="n"/>
      <c r="DD29" s="259" t="n"/>
      <c r="DE29" s="259" t="n"/>
      <c r="DF29" s="259" t="n"/>
      <c r="DG29" s="259" t="n"/>
      <c r="DH29" s="259" t="n"/>
      <c r="DI29" s="259" t="n"/>
      <c r="DJ29" s="259" t="n"/>
      <c r="DK29" s="259" t="n"/>
      <c r="DL29" s="259" t="n"/>
      <c r="DM29" s="259" t="n"/>
      <c r="DN29" s="259" t="n"/>
      <c r="DO29" s="259" t="n"/>
      <c r="DP29" s="259" t="n"/>
      <c r="DQ29" s="259" t="n"/>
      <c r="DR29" s="259" t="n"/>
      <c r="DS29" s="259" t="n"/>
      <c r="DT29" s="259" t="n"/>
      <c r="DU29" s="259" t="n"/>
      <c r="DV29" s="259" t="n"/>
      <c r="DW29" s="259" t="n"/>
      <c r="DX29" s="259" t="n"/>
      <c r="DY29" s="259" t="n"/>
      <c r="DZ29" s="259" t="n"/>
      <c r="EA29" s="259" t="n"/>
      <c r="EB29" s="259" t="n"/>
      <c r="EC29" s="259" t="n"/>
      <c r="ED29" s="259" t="n"/>
      <c r="EE29" s="259" t="n"/>
      <c r="EF29" s="259" t="n"/>
      <c r="EG29" s="259" t="n"/>
      <c r="EH29" s="259" t="n"/>
      <c r="EI29" s="259" t="n"/>
      <c r="EJ29" s="259" t="n"/>
      <c r="EK29" s="259" t="n"/>
      <c r="EL29" s="259" t="n"/>
      <c r="EM29" s="259" t="n"/>
      <c r="EN29" s="259" t="n"/>
      <c r="EO29" s="259" t="n"/>
      <c r="EP29" s="259" t="n"/>
      <c r="EQ29" s="259" t="n"/>
      <c r="ER29" s="259" t="n"/>
      <c r="ES29" s="259" t="n"/>
      <c r="ET29" s="259" t="n"/>
      <c r="EU29" s="259" t="n"/>
      <c r="EV29" s="259" t="n"/>
      <c r="EW29" s="259" t="n"/>
      <c r="EX29" s="259" t="n"/>
      <c r="EY29" s="259" t="n"/>
      <c r="EZ29" s="259" t="n"/>
      <c r="FA29" s="259" t="n"/>
      <c r="FB29" s="259" t="n"/>
      <c r="FC29" s="259" t="n"/>
      <c r="FD29" s="259" t="n"/>
      <c r="FE29" s="259" t="n"/>
      <c r="FF29" s="259" t="n"/>
      <c r="FG29" s="259" t="n"/>
      <c r="FH29" s="259" t="n"/>
      <c r="FI29" s="259" t="n"/>
      <c r="FJ29" s="261">
        <f>SUM(F29:FG29)</f>
        <v/>
      </c>
      <c r="FK29" s="262">
        <f>E29-FJ29</f>
        <v/>
      </c>
    </row>
    <row r="30" ht="30" customHeight="1">
      <c r="A30" s="137" t="n">
        <v>30</v>
      </c>
      <c r="B30" s="256" t="n">
        <v>44841</v>
      </c>
      <c r="C30" s="146" t="inlineStr">
        <is>
          <t>DIGIKEY-4500683090/4500684778/
4500684981</t>
        </is>
      </c>
      <c r="D30" s="239" t="n">
        <v>44806</v>
      </c>
      <c r="E30" s="257">
        <f>69.89+73.2+24.08</f>
        <v/>
      </c>
      <c r="F30" s="274" t="n"/>
      <c r="G30" s="274" t="n"/>
      <c r="H30" s="274" t="n"/>
      <c r="I30" s="274" t="n"/>
      <c r="J30" s="274" t="n"/>
      <c r="K30" s="274" t="n"/>
      <c r="L30" s="259" t="n"/>
      <c r="M30" s="259" t="n"/>
      <c r="N30" s="259" t="n"/>
      <c r="O30" s="259" t="n"/>
      <c r="P30" s="259" t="n"/>
      <c r="Q30" s="259" t="n"/>
      <c r="R30" s="259" t="n"/>
      <c r="S30" s="259" t="n"/>
      <c r="T30" s="259" t="n"/>
      <c r="U30" s="259" t="n"/>
      <c r="V30" s="259" t="n"/>
      <c r="W30" s="259" t="n"/>
      <c r="X30" s="259" t="n"/>
      <c r="Y30" s="259" t="n"/>
      <c r="Z30" s="259" t="n"/>
      <c r="AA30" s="259" t="n"/>
      <c r="AB30" s="259" t="n"/>
      <c r="AC30" s="259" t="n"/>
      <c r="AD30" s="259" t="n"/>
      <c r="AE30" s="259" t="n"/>
      <c r="AF30" s="259" t="n"/>
      <c r="AG30" s="259" t="n"/>
      <c r="AH30" s="259" t="n"/>
      <c r="AI30" s="259" t="n"/>
      <c r="AJ30" s="259" t="n"/>
      <c r="AK30" s="259" t="n"/>
      <c r="AL30" s="259" t="n"/>
      <c r="AM30" s="259" t="n"/>
      <c r="AN30" s="259" t="n"/>
      <c r="AO30" s="259" t="n"/>
      <c r="AP30" s="259" t="n"/>
      <c r="AQ30" s="259" t="n"/>
      <c r="AR30" s="259" t="n"/>
      <c r="AS30" s="259" t="n"/>
      <c r="AT30" s="259" t="n"/>
      <c r="AU30" s="259" t="n"/>
      <c r="AV30" s="259" t="n"/>
      <c r="AW30" s="259" t="n"/>
      <c r="AX30" s="259" t="n"/>
      <c r="AY30" s="259" t="n"/>
      <c r="AZ30" s="259" t="n"/>
      <c r="BA30" s="259" t="n"/>
      <c r="BB30" s="259" t="n"/>
      <c r="BC30" s="259" t="n"/>
      <c r="BD30" s="259" t="n"/>
      <c r="BE30" s="259" t="n"/>
      <c r="BF30" s="259" t="n"/>
      <c r="BG30" s="259" t="n"/>
      <c r="BH30" s="259" t="n"/>
      <c r="BI30" s="259" t="n"/>
      <c r="BJ30" s="259" t="n"/>
      <c r="BK30" s="259" t="n"/>
      <c r="BL30" s="259" t="n"/>
      <c r="BM30" s="259" t="n"/>
      <c r="BN30" s="259" t="n"/>
      <c r="BO30" s="259" t="n"/>
      <c r="BP30" s="259" t="n"/>
      <c r="BQ30" s="259" t="n"/>
      <c r="BR30" s="259" t="n"/>
      <c r="BS30" s="259" t="n"/>
      <c r="BT30" s="259" t="n"/>
      <c r="BU30" s="259" t="n"/>
      <c r="BV30" s="259" t="n"/>
      <c r="BW30" s="259" t="n"/>
      <c r="BX30" s="259" t="n"/>
      <c r="BY30" s="259" t="n"/>
      <c r="BZ30" s="259" t="n"/>
      <c r="CA30" s="259" t="n"/>
      <c r="CB30" s="259" t="n"/>
      <c r="CC30" s="259" t="n"/>
      <c r="CD30" s="259" t="n"/>
      <c r="CE30" s="259" t="n"/>
      <c r="CF30" s="259" t="n"/>
      <c r="CG30" s="259" t="n"/>
      <c r="CH30" s="259" t="n"/>
      <c r="CI30" s="259" t="n"/>
      <c r="CJ30" s="259" t="n"/>
      <c r="CK30" s="259" t="n"/>
      <c r="CL30" s="259" t="n"/>
      <c r="CM30" s="259" t="n"/>
      <c r="CN30" s="259" t="n"/>
      <c r="CO30" s="259" t="n"/>
      <c r="CP30" s="259" t="n"/>
      <c r="CQ30" s="259" t="n"/>
      <c r="CR30" s="259" t="n"/>
      <c r="CS30" s="259" t="n"/>
      <c r="CT30" s="259" t="n"/>
      <c r="CU30" s="259" t="n"/>
      <c r="CV30" s="259" t="n"/>
      <c r="CW30" s="259" t="n"/>
      <c r="CX30" s="259" t="n"/>
      <c r="CY30" s="259" t="n"/>
      <c r="CZ30" s="259" t="n"/>
      <c r="DA30" s="259" t="n"/>
      <c r="DB30" s="259" t="n"/>
      <c r="DC30" s="259" t="n"/>
      <c r="DD30" s="259" t="n"/>
      <c r="DE30" s="259" t="n"/>
      <c r="DF30" s="259" t="n"/>
      <c r="DG30" s="259" t="n"/>
      <c r="DH30" s="259" t="n"/>
      <c r="DI30" s="259" t="n"/>
      <c r="DJ30" s="259" t="n"/>
      <c r="DK30" s="259" t="n"/>
      <c r="DL30" s="259" t="n"/>
      <c r="DM30" s="259" t="n"/>
      <c r="DN30" s="259" t="n"/>
      <c r="DO30" s="259" t="n"/>
      <c r="DP30" s="259" t="n"/>
      <c r="DQ30" s="259" t="n"/>
      <c r="DR30" s="259" t="n"/>
      <c r="DS30" s="259" t="n"/>
      <c r="DT30" s="259" t="n"/>
      <c r="DU30" s="259" t="n"/>
      <c r="DV30" s="259" t="n"/>
      <c r="DW30" s="259" t="n"/>
      <c r="DX30" s="259" t="n"/>
      <c r="DY30" s="259" t="n"/>
      <c r="DZ30" s="259" t="n"/>
      <c r="EA30" s="259" t="n"/>
      <c r="EB30" s="259" t="n"/>
      <c r="EC30" s="259" t="n"/>
      <c r="ED30" s="259" t="n"/>
      <c r="EE30" s="259" t="n"/>
      <c r="EF30" s="259" t="n"/>
      <c r="EG30" s="259" t="n"/>
      <c r="EH30" s="259" t="n"/>
      <c r="EI30" s="259" t="n"/>
      <c r="EJ30" s="259" t="n"/>
      <c r="EK30" s="259" t="n"/>
      <c r="EL30" s="259" t="n"/>
      <c r="EM30" s="259" t="n"/>
      <c r="EN30" s="269">
        <f>69.89+73.2+24.08</f>
        <v/>
      </c>
      <c r="EO30" s="259" t="n"/>
      <c r="EP30" s="259" t="n"/>
      <c r="EQ30" s="259" t="n"/>
      <c r="ER30" s="259" t="n"/>
      <c r="ES30" s="259" t="n"/>
      <c r="ET30" s="259" t="n"/>
      <c r="EU30" s="259" t="n"/>
      <c r="EV30" s="259" t="n"/>
      <c r="EW30" s="259" t="n"/>
      <c r="EX30" s="259" t="n"/>
      <c r="EY30" s="259" t="n"/>
      <c r="EZ30" s="259" t="n"/>
      <c r="FA30" s="259" t="n"/>
      <c r="FB30" s="259" t="n"/>
      <c r="FC30" s="259" t="n"/>
      <c r="FD30" s="259" t="n"/>
      <c r="FE30" s="259" t="n"/>
      <c r="FF30" s="259" t="n"/>
      <c r="FG30" s="259" t="n"/>
      <c r="FH30" s="259" t="n"/>
      <c r="FI30" s="259" t="n"/>
      <c r="FJ30" s="261">
        <f>SUM(F30:FI30)</f>
        <v/>
      </c>
      <c r="FK30" s="262">
        <f>E30-FJ30</f>
        <v/>
      </c>
    </row>
    <row r="31" ht="18" customHeight="1">
      <c r="A31" s="137" t="n">
        <v>31</v>
      </c>
      <c r="B31" s="256" t="n">
        <v>44841</v>
      </c>
      <c r="C31" s="139" t="inlineStr">
        <is>
          <t>DIGIKEY-4500623652/4500623652</t>
        </is>
      </c>
      <c r="D31" s="240" t="n">
        <v>44812</v>
      </c>
      <c r="E31" s="257">
        <f>3.88+147.21</f>
        <v/>
      </c>
      <c r="F31" s="274" t="n"/>
      <c r="G31" s="274" t="n"/>
      <c r="H31" s="274" t="n"/>
      <c r="I31" s="274" t="n"/>
      <c r="J31" s="274" t="n"/>
      <c r="K31" s="274" t="n"/>
      <c r="L31" s="259" t="n"/>
      <c r="M31" s="259" t="n"/>
      <c r="N31" s="259" t="n"/>
      <c r="O31" s="259" t="n"/>
      <c r="P31" s="259" t="n"/>
      <c r="Q31" s="259" t="n"/>
      <c r="R31" s="259" t="n"/>
      <c r="S31" s="259" t="n"/>
      <c r="T31" s="259" t="n"/>
      <c r="U31" s="259" t="n"/>
      <c r="V31" s="259" t="n"/>
      <c r="W31" s="259" t="n"/>
      <c r="X31" s="259" t="n"/>
      <c r="Y31" s="259" t="n"/>
      <c r="Z31" s="259" t="n"/>
      <c r="AA31" s="259" t="n"/>
      <c r="AB31" s="259" t="n"/>
      <c r="AC31" s="259" t="n"/>
      <c r="AD31" s="259" t="n"/>
      <c r="AE31" s="259" t="n"/>
      <c r="AF31" s="259" t="n"/>
      <c r="AG31" s="259" t="n"/>
      <c r="AH31" s="259" t="n"/>
      <c r="AI31" s="259" t="n"/>
      <c r="AJ31" s="259" t="n"/>
      <c r="AK31" s="259" t="n"/>
      <c r="AL31" s="259" t="n"/>
      <c r="AM31" s="259" t="n"/>
      <c r="AN31" s="259" t="n"/>
      <c r="AO31" s="259" t="n"/>
      <c r="AP31" s="259" t="n"/>
      <c r="AQ31" s="259" t="n"/>
      <c r="AR31" s="259" t="n"/>
      <c r="AS31" s="259" t="n"/>
      <c r="AT31" s="259" t="n"/>
      <c r="AU31" s="259" t="n"/>
      <c r="AV31" s="259" t="n"/>
      <c r="AW31" s="259" t="n"/>
      <c r="AX31" s="259" t="n"/>
      <c r="AY31" s="259" t="n"/>
      <c r="AZ31" s="259" t="n"/>
      <c r="BA31" s="259" t="n"/>
      <c r="BB31" s="259" t="n"/>
      <c r="BC31" s="259" t="n"/>
      <c r="BD31" s="259" t="n"/>
      <c r="BE31" s="259" t="n"/>
      <c r="BF31" s="259" t="n"/>
      <c r="BG31" s="259" t="n"/>
      <c r="BH31" s="259" t="n"/>
      <c r="BI31" s="259" t="n"/>
      <c r="BJ31" s="259" t="n"/>
      <c r="BK31" s="259" t="n"/>
      <c r="BL31" s="259" t="n"/>
      <c r="BM31" s="259" t="n"/>
      <c r="BN31" s="259" t="n"/>
      <c r="BO31" s="259" t="n"/>
      <c r="BP31" s="259" t="n"/>
      <c r="BQ31" s="259" t="n"/>
      <c r="BR31" s="259" t="n"/>
      <c r="BS31" s="259" t="n"/>
      <c r="BT31" s="259" t="n"/>
      <c r="BU31" s="259" t="n"/>
      <c r="BV31" s="259" t="n"/>
      <c r="BW31" s="259" t="n"/>
      <c r="BX31" s="259" t="n"/>
      <c r="BY31" s="259" t="n"/>
      <c r="BZ31" s="259" t="n"/>
      <c r="CA31" s="259" t="n"/>
      <c r="CB31" s="259" t="n"/>
      <c r="CC31" s="259" t="n"/>
      <c r="CD31" s="259" t="n"/>
      <c r="CE31" s="259" t="n"/>
      <c r="CF31" s="259" t="n"/>
      <c r="CG31" s="259" t="n"/>
      <c r="CH31" s="259" t="n"/>
      <c r="CI31" s="259" t="n"/>
      <c r="CJ31" s="259" t="n"/>
      <c r="CK31" s="259" t="n"/>
      <c r="CL31" s="259" t="n"/>
      <c r="CM31" s="259" t="n"/>
      <c r="CN31" s="259" t="n"/>
      <c r="CO31" s="259" t="n"/>
      <c r="CP31" s="259" t="n"/>
      <c r="CQ31" s="259" t="n"/>
      <c r="CR31" s="259" t="n"/>
      <c r="CS31" s="259" t="n"/>
      <c r="CT31" s="259" t="n"/>
      <c r="CU31" s="259" t="n"/>
      <c r="CV31" s="259" t="n"/>
      <c r="CW31" s="259" t="n"/>
      <c r="CX31" s="259" t="n"/>
      <c r="CY31" s="259" t="n"/>
      <c r="CZ31" s="259" t="n"/>
      <c r="DA31" s="259" t="n"/>
      <c r="DB31" s="259" t="n"/>
      <c r="DC31" s="259" t="n"/>
      <c r="DD31" s="259" t="n"/>
      <c r="DE31" s="259" t="n"/>
      <c r="DF31" s="259" t="n"/>
      <c r="DG31" s="259" t="n"/>
      <c r="DH31" s="259" t="n"/>
      <c r="DI31" s="259" t="n"/>
      <c r="DJ31" s="259" t="n"/>
      <c r="DK31" s="259" t="n"/>
      <c r="DL31" s="259" t="n"/>
      <c r="DM31" s="259" t="n"/>
      <c r="DN31" s="269">
        <f>3.88+147.21</f>
        <v/>
      </c>
      <c r="DO31" s="259" t="n"/>
      <c r="DP31" s="259" t="n"/>
      <c r="DQ31" s="259" t="n"/>
      <c r="DR31" s="259" t="n"/>
      <c r="DS31" s="259" t="n"/>
      <c r="DT31" s="259" t="n"/>
      <c r="DU31" s="259" t="n"/>
      <c r="DV31" s="259" t="n"/>
      <c r="DW31" s="259" t="n"/>
      <c r="DX31" s="259" t="n"/>
      <c r="DY31" s="259" t="n"/>
      <c r="DZ31" s="259" t="n"/>
      <c r="EA31" s="259" t="n"/>
      <c r="EB31" s="259" t="n"/>
      <c r="EC31" s="259" t="n"/>
      <c r="ED31" s="259" t="n"/>
      <c r="EE31" s="259" t="n"/>
      <c r="EF31" s="259" t="n"/>
      <c r="EG31" s="259" t="n"/>
      <c r="EH31" s="259" t="n"/>
      <c r="EI31" s="259" t="n"/>
      <c r="EJ31" s="259" t="n"/>
      <c r="EK31" s="259" t="n"/>
      <c r="EL31" s="259" t="n"/>
      <c r="EM31" s="259" t="n"/>
      <c r="EN31" s="259" t="n"/>
      <c r="EO31" s="259" t="n"/>
      <c r="EP31" s="259" t="n"/>
      <c r="EQ31" s="259" t="n"/>
      <c r="ER31" s="259" t="n"/>
      <c r="ES31" s="259" t="n"/>
      <c r="ET31" s="259" t="n"/>
      <c r="EU31" s="259" t="n"/>
      <c r="EV31" s="259" t="n"/>
      <c r="EW31" s="259" t="n"/>
      <c r="EX31" s="259" t="n"/>
      <c r="EY31" s="259" t="n"/>
      <c r="EZ31" s="259" t="n"/>
      <c r="FA31" s="259" t="n"/>
      <c r="FB31" s="259" t="n"/>
      <c r="FC31" s="259" t="n"/>
      <c r="FD31" s="259" t="n"/>
      <c r="FE31" s="259" t="n"/>
      <c r="FF31" s="259" t="n"/>
      <c r="FG31" s="259" t="n"/>
      <c r="FH31" s="259" t="n"/>
      <c r="FI31" s="259" t="n"/>
      <c r="FJ31" s="261">
        <f>SUM(F31:FI31)</f>
        <v/>
      </c>
      <c r="FK31" s="262">
        <f>E31-FJ31</f>
        <v/>
      </c>
    </row>
    <row r="32" ht="18" customHeight="1">
      <c r="A32" s="137" t="n">
        <v>32</v>
      </c>
      <c r="B32" s="256" t="n">
        <v>44841</v>
      </c>
      <c r="C32" s="139" t="inlineStr">
        <is>
          <t>DIGIKEY-4500684172/4500685702</t>
        </is>
      </c>
      <c r="D32" s="239" t="n">
        <v>44813</v>
      </c>
      <c r="E32" s="257">
        <f>86.12+50.07</f>
        <v/>
      </c>
      <c r="F32" s="274" t="n"/>
      <c r="G32" s="274" t="n"/>
      <c r="H32" s="274" t="n"/>
      <c r="I32" s="274" t="n"/>
      <c r="J32" s="274" t="n"/>
      <c r="K32" s="274" t="n"/>
      <c r="L32" s="259" t="n"/>
      <c r="M32" s="259" t="n"/>
      <c r="N32" s="259" t="n"/>
      <c r="O32" s="259" t="n"/>
      <c r="P32" s="259" t="n"/>
      <c r="Q32" s="259" t="n"/>
      <c r="R32" s="259" t="n"/>
      <c r="S32" s="259" t="n"/>
      <c r="T32" s="259" t="n"/>
      <c r="U32" s="259" t="n"/>
      <c r="V32" s="259" t="n"/>
      <c r="W32" s="259" t="n"/>
      <c r="X32" s="259" t="n"/>
      <c r="Y32" s="259" t="n"/>
      <c r="Z32" s="259" t="n"/>
      <c r="AA32" s="259" t="n"/>
      <c r="AB32" s="259" t="n"/>
      <c r="AC32" s="259" t="n"/>
      <c r="AD32" s="259" t="n"/>
      <c r="AE32" s="259" t="n"/>
      <c r="AF32" s="259" t="n"/>
      <c r="AG32" s="259" t="n"/>
      <c r="AH32" s="259" t="n"/>
      <c r="AI32" s="259" t="n"/>
      <c r="AJ32" s="259" t="n"/>
      <c r="AK32" s="259" t="n"/>
      <c r="AL32" s="259" t="n"/>
      <c r="AM32" s="259" t="n"/>
      <c r="AN32" s="259" t="n"/>
      <c r="AO32" s="259" t="n"/>
      <c r="AP32" s="259" t="n"/>
      <c r="AQ32" s="259" t="n"/>
      <c r="AR32" s="259" t="n"/>
      <c r="AS32" s="259" t="n"/>
      <c r="AT32" s="259" t="n"/>
      <c r="AU32" s="259" t="n"/>
      <c r="AV32" s="259" t="n"/>
      <c r="AW32" s="259" t="n"/>
      <c r="AX32" s="259" t="n"/>
      <c r="AY32" s="259" t="n"/>
      <c r="AZ32" s="259" t="n"/>
      <c r="BA32" s="259" t="n"/>
      <c r="BB32" s="259" t="n"/>
      <c r="BC32" s="259" t="n"/>
      <c r="BD32" s="259" t="n"/>
      <c r="BE32" s="259" t="n"/>
      <c r="BF32" s="259" t="n"/>
      <c r="BG32" s="259" t="n"/>
      <c r="BH32" s="259" t="n"/>
      <c r="BI32" s="259" t="n"/>
      <c r="BJ32" s="259" t="n"/>
      <c r="BK32" s="259" t="n"/>
      <c r="BL32" s="259" t="n"/>
      <c r="BM32" s="259" t="n"/>
      <c r="BN32" s="259" t="n"/>
      <c r="BO32" s="259" t="n"/>
      <c r="BP32" s="269">
        <f>86.12+50.07</f>
        <v/>
      </c>
      <c r="BQ32" s="259" t="n"/>
      <c r="BR32" s="259" t="n"/>
      <c r="BS32" s="259" t="n"/>
      <c r="BT32" s="259" t="n"/>
      <c r="BU32" s="259" t="n"/>
      <c r="BV32" s="259" t="n"/>
      <c r="BW32" s="259" t="n"/>
      <c r="BX32" s="259" t="n"/>
      <c r="BY32" s="259" t="n"/>
      <c r="BZ32" s="259" t="n"/>
      <c r="CA32" s="259" t="n"/>
      <c r="CB32" s="259" t="n"/>
      <c r="CC32" s="259" t="n"/>
      <c r="CD32" s="259" t="n"/>
      <c r="CE32" s="259" t="n"/>
      <c r="CF32" s="259" t="n"/>
      <c r="CG32" s="259" t="n"/>
      <c r="CH32" s="259" t="n"/>
      <c r="CI32" s="259" t="n"/>
      <c r="CJ32" s="259" t="n"/>
      <c r="CK32" s="259" t="n"/>
      <c r="CL32" s="259" t="n"/>
      <c r="CM32" s="259" t="n"/>
      <c r="CN32" s="259" t="n"/>
      <c r="CO32" s="259" t="n"/>
      <c r="CP32" s="259" t="n"/>
      <c r="CQ32" s="259" t="n"/>
      <c r="CR32" s="259" t="n"/>
      <c r="CS32" s="259" t="n"/>
      <c r="CT32" s="259" t="n"/>
      <c r="CU32" s="259" t="n"/>
      <c r="CV32" s="259" t="n"/>
      <c r="CW32" s="259" t="n"/>
      <c r="CX32" s="259" t="n"/>
      <c r="CY32" s="259" t="n"/>
      <c r="CZ32" s="259" t="n"/>
      <c r="DA32" s="259" t="n"/>
      <c r="DB32" s="259" t="n"/>
      <c r="DC32" s="259" t="n"/>
      <c r="DD32" s="259" t="n"/>
      <c r="DE32" s="259" t="n"/>
      <c r="DF32" s="259" t="n"/>
      <c r="DG32" s="259" t="n"/>
      <c r="DH32" s="259" t="n"/>
      <c r="DI32" s="259" t="n"/>
      <c r="DJ32" s="259" t="n"/>
      <c r="DK32" s="259" t="n"/>
      <c r="DL32" s="259" t="n"/>
      <c r="DM32" s="259" t="n"/>
      <c r="DN32" s="259" t="n"/>
      <c r="DO32" s="259" t="n"/>
      <c r="DP32" s="259" t="n"/>
      <c r="DQ32" s="259" t="n"/>
      <c r="DR32" s="259" t="n"/>
      <c r="DS32" s="259" t="n"/>
      <c r="DT32" s="259" t="n"/>
      <c r="DU32" s="259" t="n"/>
      <c r="DV32" s="259" t="n"/>
      <c r="DW32" s="259" t="n"/>
      <c r="DX32" s="259" t="n"/>
      <c r="DY32" s="259" t="n"/>
      <c r="DZ32" s="259" t="n"/>
      <c r="EA32" s="259" t="n"/>
      <c r="EB32" s="259" t="n"/>
      <c r="EC32" s="259" t="n"/>
      <c r="ED32" s="259" t="n"/>
      <c r="EE32" s="259" t="n"/>
      <c r="EF32" s="259" t="n"/>
      <c r="EG32" s="259" t="n"/>
      <c r="EH32" s="259" t="n"/>
      <c r="EI32" s="259" t="n"/>
      <c r="EJ32" s="259" t="n"/>
      <c r="EK32" s="259" t="n"/>
      <c r="EL32" s="259" t="n"/>
      <c r="EM32" s="259" t="n"/>
      <c r="EN32" s="259" t="n"/>
      <c r="EO32" s="259" t="n"/>
      <c r="EP32" s="259" t="n"/>
      <c r="EQ32" s="259" t="n"/>
      <c r="ER32" s="259" t="n"/>
      <c r="ES32" s="259" t="n"/>
      <c r="ET32" s="259" t="n"/>
      <c r="EU32" s="259" t="n"/>
      <c r="EV32" s="259" t="n"/>
      <c r="EW32" s="259" t="n"/>
      <c r="EX32" s="259" t="n"/>
      <c r="EY32" s="259" t="n"/>
      <c r="EZ32" s="259" t="n"/>
      <c r="FA32" s="259" t="n"/>
      <c r="FB32" s="259" t="n"/>
      <c r="FC32" s="259" t="n"/>
      <c r="FD32" s="259" t="n"/>
      <c r="FE32" s="259" t="n"/>
      <c r="FF32" s="259" t="n"/>
      <c r="FG32" s="259" t="n"/>
      <c r="FH32" s="259" t="n"/>
      <c r="FI32" s="259" t="n"/>
      <c r="FJ32" s="261">
        <f>SUM(F32:FI32)</f>
        <v/>
      </c>
      <c r="FK32" s="262">
        <f>E32-FJ32</f>
        <v/>
      </c>
    </row>
    <row r="33" ht="18" customHeight="1">
      <c r="A33" s="137" t="n">
        <v>33</v>
      </c>
      <c r="B33" s="256" t="n">
        <v>44841</v>
      </c>
      <c r="C33" s="139" t="inlineStr">
        <is>
          <t>DIGIKEY-4500674883</t>
        </is>
      </c>
      <c r="D33" s="240" t="n">
        <v>44820</v>
      </c>
      <c r="E33" s="257" t="n">
        <v>65.41</v>
      </c>
      <c r="F33" s="274" t="n"/>
      <c r="G33" s="274" t="n"/>
      <c r="H33" s="274" t="n"/>
      <c r="I33" s="274" t="n"/>
      <c r="J33" s="274" t="n"/>
      <c r="K33" s="274" t="n"/>
      <c r="L33" s="259" t="n"/>
      <c r="M33" s="259" t="n"/>
      <c r="N33" s="259" t="n"/>
      <c r="O33" s="259" t="n"/>
      <c r="P33" s="259" t="n"/>
      <c r="Q33" s="259" t="n"/>
      <c r="R33" s="259" t="n"/>
      <c r="S33" s="259" t="n"/>
      <c r="T33" s="259" t="n"/>
      <c r="U33" s="259" t="n"/>
      <c r="V33" s="259" t="n"/>
      <c r="W33" s="259" t="n"/>
      <c r="X33" s="259" t="n"/>
      <c r="Y33" s="259" t="n"/>
      <c r="Z33" s="259" t="n"/>
      <c r="AA33" s="259" t="n"/>
      <c r="AB33" s="259" t="n"/>
      <c r="AC33" s="259" t="n"/>
      <c r="AD33" s="259" t="n"/>
      <c r="AE33" s="259" t="n"/>
      <c r="AF33" s="259" t="n"/>
      <c r="AG33" s="259" t="n"/>
      <c r="AH33" s="259" t="n"/>
      <c r="AI33" s="259" t="n"/>
      <c r="AJ33" s="259" t="n"/>
      <c r="AK33" s="259" t="n"/>
      <c r="AL33" s="259" t="n"/>
      <c r="AM33" s="259" t="n"/>
      <c r="AN33" s="259" t="n"/>
      <c r="AO33" s="259" t="n"/>
      <c r="AP33" s="259" t="n"/>
      <c r="AQ33" s="259" t="n"/>
      <c r="AR33" s="259" t="n"/>
      <c r="AS33" s="259" t="n"/>
      <c r="AT33" s="259" t="n"/>
      <c r="AU33" s="259" t="n"/>
      <c r="AV33" s="259" t="n"/>
      <c r="AW33" s="259" t="n"/>
      <c r="AX33" s="259" t="n"/>
      <c r="AY33" s="259" t="n"/>
      <c r="AZ33" s="259" t="n"/>
      <c r="BA33" s="259" t="n"/>
      <c r="BB33" s="259" t="n"/>
      <c r="BC33" s="259" t="n"/>
      <c r="BD33" s="259" t="n"/>
      <c r="BE33" s="259" t="n"/>
      <c r="BF33" s="259" t="n"/>
      <c r="BG33" s="259" t="n"/>
      <c r="BH33" s="259" t="n"/>
      <c r="BI33" s="259" t="n"/>
      <c r="BJ33" s="259" t="n"/>
      <c r="BK33" s="259" t="n"/>
      <c r="BL33" s="259" t="n"/>
      <c r="BM33" s="259" t="n"/>
      <c r="BN33" s="259" t="n"/>
      <c r="BO33" s="259" t="n"/>
      <c r="BP33" s="259" t="n"/>
      <c r="BQ33" s="259" t="n"/>
      <c r="BR33" s="259" t="n"/>
      <c r="BS33" s="259" t="n"/>
      <c r="BT33" s="259" t="n"/>
      <c r="BU33" s="259" t="n"/>
      <c r="BV33" s="259" t="n"/>
      <c r="BW33" s="259" t="n"/>
      <c r="BX33" s="269" t="n">
        <v>65.41</v>
      </c>
      <c r="BY33" s="259" t="n"/>
      <c r="BZ33" s="259" t="n"/>
      <c r="CA33" s="259" t="n"/>
      <c r="CB33" s="259" t="n"/>
      <c r="CC33" s="259" t="n"/>
      <c r="CD33" s="259" t="n"/>
      <c r="CE33" s="259" t="n"/>
      <c r="CF33" s="259" t="n"/>
      <c r="CG33" s="259" t="n"/>
      <c r="CH33" s="259" t="n"/>
      <c r="CI33" s="259" t="n"/>
      <c r="CJ33" s="259" t="n"/>
      <c r="CK33" s="259" t="n"/>
      <c r="CL33" s="259" t="n"/>
      <c r="CM33" s="259" t="n"/>
      <c r="CN33" s="259" t="n"/>
      <c r="CO33" s="259" t="n"/>
      <c r="CP33" s="259" t="n"/>
      <c r="CQ33" s="259" t="n"/>
      <c r="CR33" s="259" t="n"/>
      <c r="CS33" s="259" t="n"/>
      <c r="CT33" s="259" t="n"/>
      <c r="CU33" s="259" t="n"/>
      <c r="CV33" s="259" t="n"/>
      <c r="CW33" s="259" t="n"/>
      <c r="CX33" s="259" t="n"/>
      <c r="CY33" s="259" t="n"/>
      <c r="CZ33" s="259" t="n"/>
      <c r="DA33" s="259" t="n"/>
      <c r="DB33" s="259" t="n"/>
      <c r="DC33" s="259" t="n"/>
      <c r="DD33" s="259" t="n"/>
      <c r="DE33" s="259" t="n"/>
      <c r="DF33" s="259" t="n"/>
      <c r="DG33" s="259" t="n"/>
      <c r="DH33" s="259" t="n"/>
      <c r="DI33" s="259" t="n"/>
      <c r="DJ33" s="259" t="n"/>
      <c r="DK33" s="259" t="n"/>
      <c r="DL33" s="259" t="n"/>
      <c r="DM33" s="259" t="n"/>
      <c r="DN33" s="259" t="n"/>
      <c r="DO33" s="259" t="n"/>
      <c r="DP33" s="259" t="n"/>
      <c r="DQ33" s="259" t="n"/>
      <c r="DR33" s="259" t="n"/>
      <c r="DS33" s="259" t="n"/>
      <c r="DT33" s="259" t="n"/>
      <c r="DU33" s="259" t="n"/>
      <c r="DV33" s="259" t="n"/>
      <c r="DW33" s="259" t="n"/>
      <c r="DX33" s="259" t="n"/>
      <c r="DY33" s="259" t="n"/>
      <c r="DZ33" s="259" t="n"/>
      <c r="EA33" s="259" t="n"/>
      <c r="EB33" s="259" t="n"/>
      <c r="EC33" s="259" t="n"/>
      <c r="ED33" s="259" t="n"/>
      <c r="EE33" s="259" t="n"/>
      <c r="EF33" s="259" t="n"/>
      <c r="EG33" s="259" t="n"/>
      <c r="EH33" s="259" t="n"/>
      <c r="EI33" s="259" t="n"/>
      <c r="EJ33" s="259" t="n"/>
      <c r="EK33" s="259" t="n"/>
      <c r="EL33" s="259" t="n"/>
      <c r="EM33" s="259" t="n"/>
      <c r="EN33" s="259" t="n"/>
      <c r="EO33" s="259" t="n"/>
      <c r="EP33" s="259" t="n"/>
      <c r="EQ33" s="259" t="n"/>
      <c r="ER33" s="259" t="n"/>
      <c r="ES33" s="259" t="n"/>
      <c r="ET33" s="259" t="n"/>
      <c r="EU33" s="259" t="n"/>
      <c r="EV33" s="259" t="n"/>
      <c r="EW33" s="259" t="n"/>
      <c r="EX33" s="259" t="n"/>
      <c r="EY33" s="259" t="n"/>
      <c r="EZ33" s="259" t="n"/>
      <c r="FA33" s="259" t="n"/>
      <c r="FB33" s="259" t="n"/>
      <c r="FC33" s="259" t="n"/>
      <c r="FD33" s="259" t="n"/>
      <c r="FE33" s="259" t="n"/>
      <c r="FF33" s="259" t="n"/>
      <c r="FG33" s="259" t="n"/>
      <c r="FH33" s="259" t="n"/>
      <c r="FI33" s="259" t="n"/>
      <c r="FJ33" s="261">
        <f>SUM(F33:FI33)</f>
        <v/>
      </c>
      <c r="FK33" s="262">
        <f>E33-FJ33</f>
        <v/>
      </c>
    </row>
    <row r="34" ht="18" customHeight="1">
      <c r="A34" s="137" t="n">
        <v>34</v>
      </c>
      <c r="B34" s="256" t="n">
        <v>44841</v>
      </c>
      <c r="C34" s="139" t="inlineStr">
        <is>
          <t>DIGIKEY-4500684126</t>
        </is>
      </c>
      <c r="D34" s="239" t="n">
        <v>44817</v>
      </c>
      <c r="E34" s="257" t="n">
        <v>321.48</v>
      </c>
      <c r="F34" s="274" t="n"/>
      <c r="G34" s="274" t="n"/>
      <c r="H34" s="274" t="n"/>
      <c r="I34" s="274" t="n"/>
      <c r="J34" s="274" t="n"/>
      <c r="K34" s="274" t="n"/>
      <c r="L34" s="259" t="n"/>
      <c r="M34" s="259" t="n"/>
      <c r="N34" s="259" t="n"/>
      <c r="O34" s="259" t="n"/>
      <c r="P34" s="259" t="n"/>
      <c r="Q34" s="259" t="n"/>
      <c r="R34" s="259" t="n"/>
      <c r="S34" s="259" t="n"/>
      <c r="T34" s="259" t="n"/>
      <c r="U34" s="259" t="n"/>
      <c r="V34" s="259" t="n"/>
      <c r="W34" s="259" t="n"/>
      <c r="X34" s="259" t="n"/>
      <c r="Y34" s="259" t="n"/>
      <c r="Z34" s="259" t="n"/>
      <c r="AA34" s="259" t="n"/>
      <c r="AB34" s="259" t="n"/>
      <c r="AC34" s="259" t="n"/>
      <c r="AD34" s="259" t="n"/>
      <c r="AE34" s="259" t="n"/>
      <c r="AF34" s="259" t="n"/>
      <c r="AG34" s="259" t="n"/>
      <c r="AH34" s="259" t="n"/>
      <c r="AI34" s="259" t="n"/>
      <c r="AJ34" s="259" t="n"/>
      <c r="AK34" s="259" t="n"/>
      <c r="AL34" s="259" t="n"/>
      <c r="AM34" s="259" t="n"/>
      <c r="AN34" s="259" t="n"/>
      <c r="AO34" s="259" t="n"/>
      <c r="AP34" s="259" t="n"/>
      <c r="AQ34" s="259" t="n"/>
      <c r="AR34" s="259" t="n"/>
      <c r="AS34" s="259" t="n"/>
      <c r="AT34" s="259" t="n"/>
      <c r="AU34" s="259" t="n"/>
      <c r="AV34" s="259" t="n"/>
      <c r="AW34" s="259" t="n"/>
      <c r="AX34" s="259" t="n"/>
      <c r="AY34" s="259" t="n"/>
      <c r="AZ34" s="259" t="n"/>
      <c r="BA34" s="259" t="n"/>
      <c r="BB34" s="259" t="n"/>
      <c r="BC34" s="259" t="n"/>
      <c r="BD34" s="259" t="n"/>
      <c r="BE34" s="259" t="n"/>
      <c r="BF34" s="259" t="n"/>
      <c r="BG34" s="259" t="n"/>
      <c r="BH34" s="259" t="n"/>
      <c r="BI34" s="259" t="n"/>
      <c r="BJ34" s="259" t="n"/>
      <c r="BK34" s="259" t="n"/>
      <c r="BL34" s="259" t="n"/>
      <c r="BM34" s="259" t="n"/>
      <c r="BN34" s="259" t="n"/>
      <c r="BO34" s="259" t="n"/>
      <c r="BP34" s="259" t="n"/>
      <c r="BQ34" s="259" t="n"/>
      <c r="BR34" s="259" t="n"/>
      <c r="BS34" s="259" t="n"/>
      <c r="BT34" s="259" t="n"/>
      <c r="BU34" s="259" t="n"/>
      <c r="BV34" s="259" t="n"/>
      <c r="BW34" s="259" t="n"/>
      <c r="BX34" s="259" t="n"/>
      <c r="BY34" s="259" t="n"/>
      <c r="BZ34" s="259" t="n"/>
      <c r="CA34" s="259" t="n"/>
      <c r="CB34" s="259" t="n"/>
      <c r="CC34" s="259" t="n"/>
      <c r="CD34" s="259" t="n"/>
      <c r="CE34" s="259" t="n"/>
      <c r="CF34" s="259" t="n"/>
      <c r="CG34" s="259" t="n"/>
      <c r="CH34" s="259" t="n"/>
      <c r="CI34" s="259" t="n"/>
      <c r="CJ34" s="259" t="n"/>
      <c r="CK34" s="259" t="n"/>
      <c r="CL34" s="259" t="n"/>
      <c r="CM34" s="259" t="n"/>
      <c r="CN34" s="259" t="n"/>
      <c r="CO34" s="259" t="n"/>
      <c r="CP34" s="259" t="n"/>
      <c r="CQ34" s="259" t="n"/>
      <c r="CR34" s="259" t="n"/>
      <c r="CS34" s="259" t="n"/>
      <c r="CT34" s="259" t="n"/>
      <c r="CU34" s="259" t="n"/>
      <c r="CV34" s="259" t="n"/>
      <c r="CW34" s="259" t="n"/>
      <c r="CX34" s="259" t="n"/>
      <c r="CY34" s="259" t="n"/>
      <c r="CZ34" s="259" t="n"/>
      <c r="DA34" s="259" t="n"/>
      <c r="DB34" s="259" t="n"/>
      <c r="DC34" s="259" t="n"/>
      <c r="DD34" s="259" t="n"/>
      <c r="DE34" s="259" t="n"/>
      <c r="DF34" s="259" t="n"/>
      <c r="DG34" s="259" t="n"/>
      <c r="DH34" s="259" t="n"/>
      <c r="DI34" s="259" t="n"/>
      <c r="DJ34" s="259" t="n"/>
      <c r="DK34" s="259" t="n"/>
      <c r="DL34" s="259" t="n"/>
      <c r="DM34" s="259" t="n"/>
      <c r="DN34" s="259" t="n"/>
      <c r="DO34" s="259" t="n"/>
      <c r="DP34" s="259" t="n"/>
      <c r="DQ34" s="259" t="n"/>
      <c r="DR34" s="259" t="n"/>
      <c r="DS34" s="259" t="n"/>
      <c r="DT34" s="259" t="n"/>
      <c r="DU34" s="259" t="n"/>
      <c r="DV34" s="259" t="n"/>
      <c r="DW34" s="259" t="n"/>
      <c r="DX34" s="259" t="n"/>
      <c r="DY34" s="259" t="n"/>
      <c r="DZ34" s="259" t="n"/>
      <c r="EA34" s="259" t="n"/>
      <c r="EB34" s="259" t="n"/>
      <c r="EC34" s="259" t="n"/>
      <c r="ED34" s="259" t="n"/>
      <c r="EE34" s="259" t="n"/>
      <c r="EF34" s="259" t="n"/>
      <c r="EG34" s="259" t="n"/>
      <c r="EH34" s="259" t="n"/>
      <c r="EI34" s="259" t="n"/>
      <c r="EJ34" s="259" t="n"/>
      <c r="EK34" s="259" t="n"/>
      <c r="EL34" s="259" t="n"/>
      <c r="EM34" s="269" t="n">
        <v>321.48</v>
      </c>
      <c r="EN34" s="259" t="n"/>
      <c r="EO34" s="259" t="n"/>
      <c r="EP34" s="259" t="n"/>
      <c r="EQ34" s="259" t="n"/>
      <c r="ER34" s="259" t="n"/>
      <c r="ES34" s="259" t="n"/>
      <c r="ET34" s="259" t="n"/>
      <c r="EU34" s="259" t="n"/>
      <c r="EV34" s="259" t="n"/>
      <c r="EW34" s="259" t="n"/>
      <c r="EX34" s="259" t="n"/>
      <c r="EY34" s="259" t="n"/>
      <c r="EZ34" s="259" t="n"/>
      <c r="FA34" s="259" t="n"/>
      <c r="FB34" s="259" t="n"/>
      <c r="FC34" s="259" t="n"/>
      <c r="FD34" s="259" t="n"/>
      <c r="FE34" s="259" t="n"/>
      <c r="FF34" s="259" t="n"/>
      <c r="FG34" s="259" t="n"/>
      <c r="FH34" s="259" t="n"/>
      <c r="FI34" s="259" t="n"/>
      <c r="FJ34" s="261">
        <f>SUM(F34:FI34)</f>
        <v/>
      </c>
      <c r="FK34" s="262">
        <f>E34-FJ34</f>
        <v/>
      </c>
    </row>
    <row r="35" ht="18" customHeight="1">
      <c r="A35" s="137" t="n">
        <v>35</v>
      </c>
      <c r="B35" s="256" t="n">
        <v>44841</v>
      </c>
      <c r="C35" s="139" t="inlineStr">
        <is>
          <t>DIGIKEY-4500656471</t>
        </is>
      </c>
      <c r="D35" s="240" t="n">
        <v>44824</v>
      </c>
      <c r="E35" s="257" t="n">
        <v>3.8</v>
      </c>
      <c r="F35" s="274" t="n"/>
      <c r="G35" s="274" t="n"/>
      <c r="H35" s="274" t="n"/>
      <c r="I35" s="274" t="n"/>
      <c r="J35" s="274" t="n"/>
      <c r="K35" s="274" t="n"/>
      <c r="L35" s="259" t="n"/>
      <c r="M35" s="259" t="n"/>
      <c r="N35" s="259" t="n"/>
      <c r="O35" s="259" t="n"/>
      <c r="P35" s="259" t="n"/>
      <c r="Q35" s="259" t="n"/>
      <c r="R35" s="259" t="n"/>
      <c r="S35" s="259" t="n"/>
      <c r="T35" s="259" t="n"/>
      <c r="U35" s="259" t="n"/>
      <c r="V35" s="259" t="n"/>
      <c r="W35" s="259" t="n"/>
      <c r="X35" s="259" t="n"/>
      <c r="Y35" s="259" t="n"/>
      <c r="Z35" s="259" t="n"/>
      <c r="AA35" s="259" t="n"/>
      <c r="AB35" s="259" t="n"/>
      <c r="AC35" s="259" t="n"/>
      <c r="AD35" s="259" t="n"/>
      <c r="AE35" s="259" t="n"/>
      <c r="AF35" s="259" t="n"/>
      <c r="AG35" s="259" t="n"/>
      <c r="AH35" s="259" t="n"/>
      <c r="AI35" s="259" t="n"/>
      <c r="AJ35" s="259" t="n"/>
      <c r="AK35" s="259" t="n"/>
      <c r="AL35" s="259" t="n"/>
      <c r="AM35" s="259" t="n"/>
      <c r="AN35" s="259" t="n"/>
      <c r="AO35" s="259" t="n"/>
      <c r="AP35" s="259" t="n"/>
      <c r="AQ35" s="259" t="n"/>
      <c r="AR35" s="259" t="n"/>
      <c r="AS35" s="259" t="n"/>
      <c r="AT35" s="259" t="n"/>
      <c r="AU35" s="259" t="n"/>
      <c r="AV35" s="259" t="n"/>
      <c r="AW35" s="259" t="n"/>
      <c r="AX35" s="259" t="n"/>
      <c r="AY35" s="259" t="n"/>
      <c r="AZ35" s="259" t="n"/>
      <c r="BA35" s="259" t="n"/>
      <c r="BB35" s="259" t="n"/>
      <c r="BC35" s="259" t="n"/>
      <c r="BD35" s="259" t="n"/>
      <c r="BE35" s="259" t="n"/>
      <c r="BF35" s="259" t="n"/>
      <c r="BG35" s="259" t="n"/>
      <c r="BH35" s="259" t="n"/>
      <c r="BI35" s="259" t="n"/>
      <c r="BJ35" s="259" t="n"/>
      <c r="BK35" s="259" t="n"/>
      <c r="BL35" s="259" t="n"/>
      <c r="BM35" s="259" t="n"/>
      <c r="BN35" s="259" t="n"/>
      <c r="BO35" s="259" t="n"/>
      <c r="BP35" s="259" t="n"/>
      <c r="BQ35" s="259" t="n"/>
      <c r="BR35" s="259" t="n"/>
      <c r="BS35" s="259" t="n"/>
      <c r="BT35" s="259" t="n"/>
      <c r="BU35" s="259" t="n"/>
      <c r="BV35" s="259" t="n"/>
      <c r="BW35" s="259" t="n"/>
      <c r="BX35" s="259" t="n"/>
      <c r="BY35" s="259" t="n"/>
      <c r="BZ35" s="259" t="n"/>
      <c r="CA35" s="259" t="n"/>
      <c r="CB35" s="259" t="n"/>
      <c r="CC35" s="259" t="n"/>
      <c r="CD35" s="259" t="n"/>
      <c r="CE35" s="259" t="n"/>
      <c r="CF35" s="259" t="n"/>
      <c r="CG35" s="259" t="n"/>
      <c r="CH35" s="259" t="n"/>
      <c r="CI35" s="259" t="n"/>
      <c r="CJ35" s="259" t="n"/>
      <c r="CK35" s="259" t="n"/>
      <c r="CL35" s="259" t="n"/>
      <c r="CM35" s="259" t="n"/>
      <c r="CN35" s="259" t="n"/>
      <c r="CO35" s="259" t="n"/>
      <c r="CP35" s="259" t="n"/>
      <c r="CQ35" s="259" t="n"/>
      <c r="CR35" s="259" t="n"/>
      <c r="CS35" s="259" t="n"/>
      <c r="CT35" s="259" t="n"/>
      <c r="CU35" s="259" t="n"/>
      <c r="CV35" s="259" t="n"/>
      <c r="CW35" s="259" t="n"/>
      <c r="CX35" s="259" t="n"/>
      <c r="CY35" s="259" t="n"/>
      <c r="CZ35" s="259" t="n"/>
      <c r="DA35" s="259" t="n"/>
      <c r="DB35" s="259" t="n"/>
      <c r="DC35" s="259" t="n"/>
      <c r="DD35" s="259" t="n"/>
      <c r="DE35" s="259" t="n"/>
      <c r="DF35" s="259" t="n"/>
      <c r="DG35" s="259" t="n"/>
      <c r="DH35" s="259" t="n"/>
      <c r="DI35" s="259" t="n"/>
      <c r="DJ35" s="259" t="n"/>
      <c r="DK35" s="259" t="n"/>
      <c r="DL35" s="259" t="n"/>
      <c r="DM35" s="259" t="n"/>
      <c r="DN35" s="259" t="n"/>
      <c r="DO35" s="269" t="n">
        <v>3.8</v>
      </c>
      <c r="DP35" s="259" t="n"/>
      <c r="DQ35" s="259" t="n"/>
      <c r="DR35" s="259" t="n"/>
      <c r="DS35" s="259" t="n"/>
      <c r="DT35" s="259" t="n"/>
      <c r="DU35" s="259" t="n"/>
      <c r="DV35" s="259" t="n"/>
      <c r="DW35" s="259" t="n"/>
      <c r="DX35" s="259" t="n"/>
      <c r="DY35" s="259" t="n"/>
      <c r="DZ35" s="259" t="n"/>
      <c r="EA35" s="259" t="n"/>
      <c r="EB35" s="259" t="n"/>
      <c r="EC35" s="259" t="n"/>
      <c r="ED35" s="259" t="n"/>
      <c r="EE35" s="259" t="n"/>
      <c r="EF35" s="259" t="n"/>
      <c r="EG35" s="259" t="n"/>
      <c r="EH35" s="259" t="n"/>
      <c r="EI35" s="259" t="n"/>
      <c r="EJ35" s="259" t="n"/>
      <c r="EK35" s="259" t="n"/>
      <c r="EL35" s="259" t="n"/>
      <c r="EM35" s="259" t="n"/>
      <c r="EN35" s="259" t="n"/>
      <c r="EO35" s="259" t="n"/>
      <c r="EP35" s="259" t="n"/>
      <c r="EQ35" s="259" t="n"/>
      <c r="ER35" s="259" t="n"/>
      <c r="ES35" s="259" t="n"/>
      <c r="ET35" s="259" t="n"/>
      <c r="EU35" s="259" t="n"/>
      <c r="EV35" s="259" t="n"/>
      <c r="EW35" s="259" t="n"/>
      <c r="EX35" s="259" t="n"/>
      <c r="EY35" s="259" t="n"/>
      <c r="EZ35" s="259" t="n"/>
      <c r="FA35" s="259" t="n"/>
      <c r="FB35" s="259" t="n"/>
      <c r="FC35" s="259" t="n"/>
      <c r="FD35" s="259" t="n"/>
      <c r="FE35" s="259" t="n"/>
      <c r="FF35" s="259" t="n"/>
      <c r="FG35" s="259" t="n"/>
      <c r="FH35" s="259" t="n"/>
      <c r="FI35" s="259" t="n"/>
      <c r="FJ35" s="261">
        <f>SUM(F35:FI35)</f>
        <v/>
      </c>
      <c r="FK35" s="262">
        <f>E35-FJ35</f>
        <v/>
      </c>
    </row>
    <row r="36" ht="18" customHeight="1">
      <c r="A36" s="137" t="n">
        <v>36</v>
      </c>
      <c r="B36" s="256" t="n">
        <v>44841</v>
      </c>
      <c r="C36" s="139" t="inlineStr">
        <is>
          <t>DIGIKEY-4500687511</t>
        </is>
      </c>
      <c r="D36" s="240" t="n">
        <v>44834</v>
      </c>
      <c r="E36" s="257" t="n">
        <v>4.07</v>
      </c>
      <c r="F36" s="274" t="n"/>
      <c r="G36" s="274" t="n"/>
      <c r="H36" s="274" t="n"/>
      <c r="I36" s="274" t="n"/>
      <c r="J36" s="274" t="n"/>
      <c r="K36" s="274" t="n"/>
      <c r="L36" s="259" t="n"/>
      <c r="M36" s="259" t="n"/>
      <c r="N36" s="259" t="n"/>
      <c r="O36" s="259" t="n"/>
      <c r="P36" s="259" t="n"/>
      <c r="Q36" s="259" t="n"/>
      <c r="R36" s="259" t="n"/>
      <c r="S36" s="259" t="n"/>
      <c r="T36" s="259" t="n"/>
      <c r="U36" s="259" t="n"/>
      <c r="V36" s="259" t="n"/>
      <c r="W36" s="259" t="n"/>
      <c r="X36" s="259" t="n"/>
      <c r="Y36" s="259" t="n"/>
      <c r="Z36" s="259" t="n"/>
      <c r="AA36" s="269" t="n">
        <v>4.07</v>
      </c>
      <c r="AB36" s="259" t="n"/>
      <c r="AC36" s="259" t="n"/>
      <c r="AD36" s="259" t="n"/>
      <c r="AE36" s="259" t="n"/>
      <c r="AF36" s="259" t="n"/>
      <c r="AG36" s="259" t="n"/>
      <c r="AH36" s="259" t="n"/>
      <c r="AI36" s="259" t="n"/>
      <c r="AJ36" s="259" t="n"/>
      <c r="AK36" s="259" t="n"/>
      <c r="AL36" s="259" t="n"/>
      <c r="AM36" s="259" t="n"/>
      <c r="AN36" s="259" t="n"/>
      <c r="AO36" s="259" t="n"/>
      <c r="AP36" s="259" t="n"/>
      <c r="AQ36" s="259" t="n"/>
      <c r="AR36" s="259" t="n"/>
      <c r="AS36" s="259" t="n"/>
      <c r="AT36" s="259" t="n"/>
      <c r="AU36" s="259" t="n"/>
      <c r="AV36" s="259" t="n"/>
      <c r="AW36" s="259" t="n"/>
      <c r="AX36" s="259" t="n"/>
      <c r="AY36" s="259" t="n"/>
      <c r="AZ36" s="259" t="n"/>
      <c r="BA36" s="259" t="n"/>
      <c r="BB36" s="259" t="n"/>
      <c r="BC36" s="259" t="n"/>
      <c r="BD36" s="259" t="n"/>
      <c r="BE36" s="259" t="n"/>
      <c r="BF36" s="259" t="n"/>
      <c r="BG36" s="259" t="n"/>
      <c r="BH36" s="259" t="n"/>
      <c r="BI36" s="259" t="n"/>
      <c r="BJ36" s="259" t="n"/>
      <c r="BK36" s="259" t="n"/>
      <c r="BL36" s="259" t="n"/>
      <c r="BM36" s="259" t="n"/>
      <c r="BN36" s="259" t="n"/>
      <c r="BO36" s="259" t="n"/>
      <c r="BP36" s="259" t="n"/>
      <c r="BQ36" s="259" t="n"/>
      <c r="BR36" s="259" t="n"/>
      <c r="BS36" s="259" t="n"/>
      <c r="BT36" s="259" t="n"/>
      <c r="BU36" s="259" t="n"/>
      <c r="BV36" s="259" t="n"/>
      <c r="BW36" s="259" t="n"/>
      <c r="BX36" s="259" t="n"/>
      <c r="BY36" s="259" t="n"/>
      <c r="BZ36" s="259" t="n"/>
      <c r="CA36" s="259" t="n"/>
      <c r="CB36" s="259" t="n"/>
      <c r="CC36" s="259" t="n"/>
      <c r="CD36" s="259" t="n"/>
      <c r="CE36" s="259" t="n"/>
      <c r="CF36" s="259" t="n"/>
      <c r="CG36" s="259" t="n"/>
      <c r="CH36" s="259" t="n"/>
      <c r="CI36" s="259" t="n"/>
      <c r="CJ36" s="259" t="n"/>
      <c r="CK36" s="259" t="n"/>
      <c r="CL36" s="259" t="n"/>
      <c r="CM36" s="259" t="n"/>
      <c r="CN36" s="259" t="n"/>
      <c r="CO36" s="259" t="n"/>
      <c r="CP36" s="259" t="n"/>
      <c r="CQ36" s="259" t="n"/>
      <c r="CR36" s="259" t="n"/>
      <c r="CS36" s="259" t="n"/>
      <c r="CT36" s="259" t="n"/>
      <c r="CU36" s="259" t="n"/>
      <c r="CV36" s="259" t="n"/>
      <c r="CW36" s="259" t="n"/>
      <c r="CX36" s="259" t="n"/>
      <c r="CY36" s="259" t="n"/>
      <c r="CZ36" s="259" t="n"/>
      <c r="DA36" s="259" t="n"/>
      <c r="DB36" s="259" t="n"/>
      <c r="DC36" s="259" t="n"/>
      <c r="DD36" s="259" t="n"/>
      <c r="DE36" s="259" t="n"/>
      <c r="DF36" s="259" t="n"/>
      <c r="DG36" s="259" t="n"/>
      <c r="DH36" s="259" t="n"/>
      <c r="DI36" s="259" t="n"/>
      <c r="DJ36" s="259" t="n"/>
      <c r="DK36" s="259" t="n"/>
      <c r="DL36" s="259" t="n"/>
      <c r="DM36" s="259" t="n"/>
      <c r="DN36" s="259" t="n"/>
      <c r="DO36" s="259" t="n"/>
      <c r="DP36" s="259" t="n"/>
      <c r="DQ36" s="259" t="n"/>
      <c r="DR36" s="259" t="n"/>
      <c r="DS36" s="259" t="n"/>
      <c r="DT36" s="259" t="n"/>
      <c r="DU36" s="259" t="n"/>
      <c r="DV36" s="259" t="n"/>
      <c r="DW36" s="259" t="n"/>
      <c r="DX36" s="259" t="n"/>
      <c r="DY36" s="259" t="n"/>
      <c r="DZ36" s="259" t="n"/>
      <c r="EA36" s="259" t="n"/>
      <c r="EB36" s="259" t="n"/>
      <c r="EC36" s="259" t="n"/>
      <c r="ED36" s="259" t="n"/>
      <c r="EE36" s="259" t="n"/>
      <c r="EF36" s="259" t="n"/>
      <c r="EG36" s="259" t="n"/>
      <c r="EH36" s="259" t="n"/>
      <c r="EI36" s="259" t="n"/>
      <c r="EJ36" s="259" t="n"/>
      <c r="EK36" s="259" t="n"/>
      <c r="EL36" s="259" t="n"/>
      <c r="EM36" s="259" t="n"/>
      <c r="EN36" s="259" t="n"/>
      <c r="EO36" s="259" t="n"/>
      <c r="EP36" s="259" t="n"/>
      <c r="EQ36" s="259" t="n"/>
      <c r="ER36" s="259" t="n"/>
      <c r="ES36" s="259" t="n"/>
      <c r="ET36" s="259" t="n"/>
      <c r="EU36" s="259" t="n"/>
      <c r="EV36" s="259" t="n"/>
      <c r="EW36" s="259" t="n"/>
      <c r="EX36" s="259" t="n"/>
      <c r="EY36" s="259" t="n"/>
      <c r="EZ36" s="259" t="n"/>
      <c r="FA36" s="259" t="n"/>
      <c r="FB36" s="259" t="n"/>
      <c r="FC36" s="259" t="n"/>
      <c r="FD36" s="259" t="n"/>
      <c r="FE36" s="259" t="n"/>
      <c r="FF36" s="259" t="n"/>
      <c r="FG36" s="259" t="n"/>
      <c r="FH36" s="259" t="n"/>
      <c r="FI36" s="259" t="n"/>
      <c r="FJ36" s="261">
        <f>SUM(F36:FI36)</f>
        <v/>
      </c>
      <c r="FK36" s="262">
        <f>E36-FJ36</f>
        <v/>
      </c>
    </row>
    <row r="37" ht="17.45" customHeight="1">
      <c r="A37" s="137" t="n">
        <v>37</v>
      </c>
      <c r="B37" s="256" t="n">
        <v>44844</v>
      </c>
      <c r="C37" s="139" t="inlineStr">
        <is>
          <t>2-089-36180</t>
        </is>
      </c>
      <c r="D37" s="240" t="n">
        <v>44837</v>
      </c>
      <c r="E37" s="257" t="n">
        <v>39.75</v>
      </c>
      <c r="F37" s="274" t="n"/>
      <c r="G37" s="274" t="n"/>
      <c r="H37" s="274" t="n"/>
      <c r="I37" s="274" t="n"/>
      <c r="J37" s="274" t="n"/>
      <c r="K37" s="274" t="n"/>
      <c r="L37" s="259" t="n"/>
      <c r="M37" s="259" t="n"/>
      <c r="N37" s="259" t="n"/>
      <c r="O37" s="259" t="n"/>
      <c r="P37" s="259" t="n"/>
      <c r="Q37" s="259" t="n"/>
      <c r="R37" s="259" t="n"/>
      <c r="S37" s="259" t="n"/>
      <c r="T37" s="259" t="n"/>
      <c r="U37" s="259" t="n"/>
      <c r="V37" s="259" t="n"/>
      <c r="W37" s="259" t="n"/>
      <c r="X37" s="259" t="n"/>
      <c r="Y37" s="259" t="n"/>
      <c r="Z37" s="259" t="n"/>
      <c r="AA37" s="259" t="n"/>
      <c r="AB37" s="259" t="n"/>
      <c r="AC37" s="259" t="n"/>
      <c r="AD37" s="259" t="n"/>
      <c r="AE37" s="259" t="n"/>
      <c r="AF37" s="259" t="n"/>
      <c r="AG37" s="259" t="n"/>
      <c r="AH37" s="259" t="n"/>
      <c r="AI37" s="259" t="n"/>
      <c r="AJ37" s="259" t="n"/>
      <c r="AK37" s="259" t="n"/>
      <c r="AL37" s="259" t="n"/>
      <c r="AM37" s="259" t="n"/>
      <c r="AN37" s="259" t="n"/>
      <c r="AO37" s="259" t="n"/>
      <c r="AP37" s="259" t="n"/>
      <c r="AQ37" s="259" t="n"/>
      <c r="AR37" s="259" t="n"/>
      <c r="AS37" s="259" t="n"/>
      <c r="AT37" s="259" t="n"/>
      <c r="AU37" s="259" t="n"/>
      <c r="AV37" s="259" t="n"/>
      <c r="AW37" s="259" t="n"/>
      <c r="AX37" s="259" t="n"/>
      <c r="AY37" s="259" t="n"/>
      <c r="AZ37" s="259" t="n"/>
      <c r="BA37" s="259" t="n"/>
      <c r="BB37" s="259" t="n"/>
      <c r="BC37" s="259" t="n"/>
      <c r="BD37" s="259" t="n"/>
      <c r="BE37" s="259" t="n"/>
      <c r="BF37" s="259" t="n"/>
      <c r="BG37" s="259" t="n"/>
      <c r="BH37" s="259" t="n"/>
      <c r="BI37" s="259" t="n"/>
      <c r="BJ37" s="259" t="n"/>
      <c r="BK37" s="259" t="n"/>
      <c r="BL37" s="259" t="n"/>
      <c r="BM37" s="259" t="n"/>
      <c r="BN37" s="259" t="n"/>
      <c r="BO37" s="259" t="n"/>
      <c r="BP37" s="259" t="n"/>
      <c r="BQ37" s="259" t="n"/>
      <c r="BR37" s="259" t="n"/>
      <c r="BS37" s="259" t="n"/>
      <c r="BT37" s="259" t="n"/>
      <c r="BU37" s="259" t="n"/>
      <c r="BV37" s="259" t="n"/>
      <c r="BW37" s="259" t="n"/>
      <c r="BX37" s="259" t="n"/>
      <c r="BY37" s="259" t="n"/>
      <c r="BZ37" s="259" t="n"/>
      <c r="CA37" s="259" t="n"/>
      <c r="CB37" s="259" t="n"/>
      <c r="CC37" s="259" t="n"/>
      <c r="CD37" s="259" t="n"/>
      <c r="CE37" s="259" t="n"/>
      <c r="CF37" s="259" t="n"/>
      <c r="CG37" s="259" t="n"/>
      <c r="CH37" s="259" t="n"/>
      <c r="CI37" s="259" t="n"/>
      <c r="CJ37" s="259" t="n"/>
      <c r="CK37" s="259" t="n"/>
      <c r="CL37" s="259" t="n"/>
      <c r="CM37" s="259" t="n"/>
      <c r="CN37" s="259" t="n"/>
      <c r="CO37" s="259" t="n"/>
      <c r="CP37" s="259" t="n"/>
      <c r="CQ37" s="259" t="n"/>
      <c r="CR37" s="259" t="n"/>
      <c r="CS37" s="259" t="n"/>
      <c r="CT37" s="259" t="n"/>
      <c r="CU37" s="259" t="n"/>
      <c r="CV37" s="259" t="n"/>
      <c r="CW37" s="259" t="n"/>
      <c r="CX37" s="259" t="n"/>
      <c r="CY37" s="259" t="n"/>
      <c r="CZ37" s="259" t="n"/>
      <c r="DA37" s="259" t="n"/>
      <c r="DB37" s="259" t="n"/>
      <c r="DC37" s="259" t="n"/>
      <c r="DD37" s="259" t="n"/>
      <c r="DE37" s="259" t="n"/>
      <c r="DF37" s="259" t="n"/>
      <c r="DG37" s="259" t="n"/>
      <c r="DH37" s="259" t="n"/>
      <c r="DI37" s="259" t="n"/>
      <c r="DJ37" s="259" t="n"/>
      <c r="DK37" s="259" t="n"/>
      <c r="DL37" s="259" t="n"/>
      <c r="DM37" s="259" t="n"/>
      <c r="DN37" s="259" t="n"/>
      <c r="DO37" s="259" t="n"/>
      <c r="DP37" s="259" t="n"/>
      <c r="DQ37" s="259" t="n"/>
      <c r="DR37" s="259" t="n"/>
      <c r="DS37" s="259" t="n"/>
      <c r="DT37" s="259" t="n"/>
      <c r="DU37" s="259" t="n"/>
      <c r="DV37" s="259" t="n"/>
      <c r="DW37" s="259" t="n"/>
      <c r="DX37" s="259" t="n"/>
      <c r="DY37" s="259" t="n"/>
      <c r="DZ37" s="259" t="n"/>
      <c r="EA37" s="259" t="n"/>
      <c r="EB37" s="259" t="n"/>
      <c r="EC37" s="259" t="n"/>
      <c r="ED37" s="259" t="n"/>
      <c r="EE37" s="259" t="n"/>
      <c r="EF37" s="259" t="n"/>
      <c r="EG37" s="259" t="n"/>
      <c r="EH37" s="259" t="n"/>
      <c r="EI37" s="259" t="n"/>
      <c r="EJ37" s="259" t="n"/>
      <c r="EK37" s="259" t="n"/>
      <c r="EL37" s="259" t="n"/>
      <c r="EM37" s="259" t="n"/>
      <c r="EN37" s="259" t="n"/>
      <c r="EO37" s="275" t="n">
        <v>39.75</v>
      </c>
      <c r="EP37" s="259" t="n"/>
      <c r="EQ37" s="259" t="n"/>
      <c r="ER37" s="259" t="n"/>
      <c r="ES37" s="259" t="n"/>
      <c r="ET37" s="259" t="n"/>
      <c r="EU37" s="259" t="n"/>
      <c r="EV37" s="259" t="n"/>
      <c r="EW37" s="259" t="n"/>
      <c r="EX37" s="259" t="n"/>
      <c r="EY37" s="259" t="n"/>
      <c r="EZ37" s="259" t="n"/>
      <c r="FA37" s="259" t="n"/>
      <c r="FB37" s="259" t="n"/>
      <c r="FC37" s="259" t="n"/>
      <c r="FD37" s="259" t="n"/>
      <c r="FE37" s="259" t="n"/>
      <c r="FF37" s="259" t="n"/>
      <c r="FG37" s="259" t="n"/>
      <c r="FH37" s="259" t="n"/>
      <c r="FI37" s="259" t="n"/>
      <c r="FJ37" s="261">
        <f>SUM(F37:FI37)</f>
        <v/>
      </c>
      <c r="FK37" s="262">
        <f>E37-FJ37</f>
        <v/>
      </c>
    </row>
    <row r="38" ht="18" customHeight="1">
      <c r="A38" s="137" t="n">
        <v>38</v>
      </c>
      <c r="B38" s="256" t="n">
        <v>44844</v>
      </c>
      <c r="C38" s="139" t="inlineStr">
        <is>
          <t>2-089-96025</t>
        </is>
      </c>
      <c r="D38" s="240" t="n">
        <v>44838</v>
      </c>
      <c r="E38" s="257" t="n">
        <v>345.75</v>
      </c>
      <c r="F38" s="274" t="n"/>
      <c r="G38" s="274" t="n"/>
      <c r="H38" s="274" t="n"/>
      <c r="I38" s="274" t="n"/>
      <c r="J38" s="274" t="n"/>
      <c r="K38" s="274" t="n"/>
      <c r="L38" s="259" t="n"/>
      <c r="M38" s="259" t="n"/>
      <c r="N38" s="259" t="n"/>
      <c r="O38" s="259" t="n"/>
      <c r="P38" s="259" t="n"/>
      <c r="Q38" s="259" t="n"/>
      <c r="R38" s="259" t="n"/>
      <c r="S38" s="259" t="n"/>
      <c r="T38" s="259" t="n"/>
      <c r="U38" s="259" t="n"/>
      <c r="V38" s="259" t="n"/>
      <c r="W38" s="259" t="n"/>
      <c r="X38" s="259" t="n"/>
      <c r="Y38" s="259" t="n"/>
      <c r="Z38" s="259" t="n"/>
      <c r="AA38" s="259" t="n"/>
      <c r="AB38" s="259" t="n"/>
      <c r="AC38" s="259" t="n"/>
      <c r="AD38" s="259" t="n"/>
      <c r="AE38" s="259" t="n"/>
      <c r="AF38" s="259" t="n"/>
      <c r="AG38" s="259" t="n"/>
      <c r="AH38" s="259" t="n"/>
      <c r="AI38" s="259" t="n"/>
      <c r="AJ38" s="259" t="n"/>
      <c r="AK38" s="259" t="n"/>
      <c r="AL38" s="259" t="n"/>
      <c r="AM38" s="259" t="n"/>
      <c r="AN38" s="259" t="n"/>
      <c r="AO38" s="259" t="n"/>
      <c r="AP38" s="259" t="n"/>
      <c r="AQ38" s="259" t="n"/>
      <c r="AR38" s="259" t="n"/>
      <c r="AS38" s="259" t="n"/>
      <c r="AT38" s="259" t="n"/>
      <c r="AU38" s="259" t="n"/>
      <c r="AV38" s="259" t="n"/>
      <c r="AW38" s="259" t="n"/>
      <c r="AX38" s="259" t="n"/>
      <c r="AY38" s="259" t="n"/>
      <c r="AZ38" s="259" t="n"/>
      <c r="BA38" s="259" t="n"/>
      <c r="BB38" s="259" t="n"/>
      <c r="BC38" s="259" t="n"/>
      <c r="BD38" s="259" t="n"/>
      <c r="BE38" s="259" t="n"/>
      <c r="BF38" s="259" t="n"/>
      <c r="BG38" s="259" t="n"/>
      <c r="BH38" s="259" t="n"/>
      <c r="BI38" s="259" t="n"/>
      <c r="BJ38" s="259" t="n"/>
      <c r="BK38" s="259" t="n"/>
      <c r="BL38" s="259" t="n"/>
      <c r="BM38" s="259" t="n"/>
      <c r="BN38" s="259" t="n"/>
      <c r="BO38" s="259" t="n"/>
      <c r="BP38" s="259" t="n"/>
      <c r="BQ38" s="259" t="n"/>
      <c r="BR38" s="259" t="n"/>
      <c r="BS38" s="259" t="n"/>
      <c r="BT38" s="259" t="n"/>
      <c r="BU38" s="259" t="n"/>
      <c r="BV38" s="259" t="n"/>
      <c r="BW38" s="259" t="n"/>
      <c r="BX38" s="259" t="n"/>
      <c r="BY38" s="259" t="n"/>
      <c r="BZ38" s="259" t="n"/>
      <c r="CA38" s="259" t="n"/>
      <c r="CB38" s="259" t="n"/>
      <c r="CC38" s="259" t="n"/>
      <c r="CD38" s="259" t="n"/>
      <c r="CE38" s="259" t="n"/>
      <c r="CF38" s="259" t="n"/>
      <c r="CG38" s="259" t="n"/>
      <c r="CH38" s="259" t="n"/>
      <c r="CI38" s="259" t="n"/>
      <c r="CJ38" s="259" t="n"/>
      <c r="CK38" s="259" t="n"/>
      <c r="CL38" s="259" t="n"/>
      <c r="CM38" s="259" t="n"/>
      <c r="CN38" s="259" t="n"/>
      <c r="CO38" s="259" t="n"/>
      <c r="CP38" s="259" t="n"/>
      <c r="CQ38" s="259" t="n"/>
      <c r="CR38" s="259" t="n"/>
      <c r="CS38" s="259" t="n"/>
      <c r="CT38" s="259" t="n"/>
      <c r="CU38" s="259" t="n"/>
      <c r="CV38" s="259" t="n"/>
      <c r="CW38" s="259" t="n"/>
      <c r="CX38" s="259" t="n"/>
      <c r="CY38" s="259" t="n"/>
      <c r="CZ38" s="259" t="n"/>
      <c r="DA38" s="259" t="n"/>
      <c r="DB38" s="259" t="n"/>
      <c r="DC38" s="259" t="n"/>
      <c r="DD38" s="259" t="n"/>
      <c r="DE38" s="259" t="n"/>
      <c r="DF38" s="259" t="n"/>
      <c r="DG38" s="259" t="n"/>
      <c r="DH38" s="259" t="n"/>
      <c r="DI38" s="259" t="n"/>
      <c r="DJ38" s="259" t="n"/>
      <c r="DK38" s="259" t="n"/>
      <c r="DL38" s="259" t="n"/>
      <c r="DM38" s="259" t="n"/>
      <c r="DN38" s="259" t="n"/>
      <c r="DO38" s="259" t="n"/>
      <c r="DP38" s="259" t="n"/>
      <c r="DQ38" s="259" t="n"/>
      <c r="DR38" s="259" t="n"/>
      <c r="DS38" s="259" t="n"/>
      <c r="DT38" s="259" t="n"/>
      <c r="DU38" s="259" t="n"/>
      <c r="DV38" s="259" t="n"/>
      <c r="DW38" s="259" t="n"/>
      <c r="DX38" s="259" t="n"/>
      <c r="DY38" s="259" t="n"/>
      <c r="DZ38" s="259" t="n"/>
      <c r="EA38" s="259" t="n"/>
      <c r="EB38" s="259" t="n"/>
      <c r="EC38" s="259" t="n"/>
      <c r="ED38" s="259" t="n"/>
      <c r="EE38" s="259" t="n"/>
      <c r="EF38" s="259" t="n"/>
      <c r="EG38" s="259" t="n"/>
      <c r="EH38" s="259" t="n"/>
      <c r="EI38" s="259" t="n"/>
      <c r="EJ38" s="259" t="n"/>
      <c r="EK38" s="259" t="n"/>
      <c r="EL38" s="259" t="n"/>
      <c r="EM38" s="259" t="n"/>
      <c r="EN38" s="259" t="n"/>
      <c r="EO38" s="259" t="n"/>
      <c r="EP38" s="259" t="n"/>
      <c r="EQ38" s="259" t="n"/>
      <c r="ER38" s="259" t="n"/>
      <c r="ES38" s="259" t="n"/>
      <c r="ET38" s="259" t="n"/>
      <c r="EU38" s="259" t="n"/>
      <c r="EV38" s="259" t="n"/>
      <c r="EW38" s="259" t="n"/>
      <c r="EX38" s="259" t="n"/>
      <c r="EY38" s="259" t="n"/>
      <c r="EZ38" s="259" t="n"/>
      <c r="FA38" s="259" t="n"/>
      <c r="FB38" s="275" t="n">
        <v>345.75</v>
      </c>
      <c r="FC38" s="259" t="n"/>
      <c r="FD38" s="259" t="n"/>
      <c r="FE38" s="259" t="n"/>
      <c r="FF38" s="259" t="n"/>
      <c r="FG38" s="259" t="n"/>
      <c r="FH38" s="259" t="n"/>
      <c r="FI38" s="259" t="n"/>
      <c r="FJ38" s="261">
        <f>SUM(F38:FI38)</f>
        <v/>
      </c>
      <c r="FK38" s="262">
        <f>E38-FJ38</f>
        <v/>
      </c>
    </row>
    <row r="39" ht="18" customHeight="1">
      <c r="A39" s="137" t="n">
        <v>39</v>
      </c>
      <c r="B39" s="256" t="n">
        <v>44844</v>
      </c>
      <c r="C39" s="139" t="inlineStr">
        <is>
          <t>2-090-66412</t>
        </is>
      </c>
      <c r="D39" s="239" t="n">
        <v>44839</v>
      </c>
      <c r="E39" s="257" t="n">
        <v>303.91</v>
      </c>
      <c r="F39" s="274" t="n"/>
      <c r="G39" s="274" t="n"/>
      <c r="H39" s="274" t="n"/>
      <c r="I39" s="274" t="n"/>
      <c r="J39" s="274" t="n"/>
      <c r="K39" s="274" t="n"/>
      <c r="L39" s="259" t="n"/>
      <c r="M39" s="259" t="n"/>
      <c r="N39" s="259" t="n"/>
      <c r="O39" s="259" t="n"/>
      <c r="P39" s="259" t="n"/>
      <c r="Q39" s="259" t="n"/>
      <c r="R39" s="259" t="n"/>
      <c r="S39" s="259" t="n"/>
      <c r="T39" s="259" t="n"/>
      <c r="U39" s="259" t="n"/>
      <c r="V39" s="259" t="n"/>
      <c r="W39" s="259" t="n"/>
      <c r="X39" s="259" t="n"/>
      <c r="Y39" s="259" t="n"/>
      <c r="Z39" s="259" t="n"/>
      <c r="AA39" s="259" t="n"/>
      <c r="AB39" s="259" t="n"/>
      <c r="AC39" s="259" t="n"/>
      <c r="AD39" s="259" t="n"/>
      <c r="AE39" s="259" t="n"/>
      <c r="AF39" s="259" t="n"/>
      <c r="AG39" s="259" t="n"/>
      <c r="AH39" s="259" t="n"/>
      <c r="AI39" s="259" t="n"/>
      <c r="AJ39" s="259" t="n"/>
      <c r="AK39" s="259" t="n"/>
      <c r="AL39" s="259" t="n"/>
      <c r="AM39" s="259" t="n"/>
      <c r="AN39" s="259" t="n"/>
      <c r="AO39" s="259" t="n"/>
      <c r="AP39" s="259" t="n"/>
      <c r="AQ39" s="259" t="n"/>
      <c r="AR39" s="259" t="n"/>
      <c r="AS39" s="259" t="n"/>
      <c r="AT39" s="275" t="n">
        <v>303.91</v>
      </c>
      <c r="AU39" s="259" t="n"/>
      <c r="AV39" s="259" t="n"/>
      <c r="AW39" s="259" t="n"/>
      <c r="AX39" s="259" t="n"/>
      <c r="AY39" s="259" t="n"/>
      <c r="AZ39" s="259" t="n"/>
      <c r="BA39" s="259" t="n"/>
      <c r="BB39" s="259" t="n"/>
      <c r="BC39" s="259" t="n"/>
      <c r="BD39" s="259" t="n"/>
      <c r="BE39" s="259" t="n"/>
      <c r="BF39" s="259" t="n"/>
      <c r="BG39" s="259" t="n"/>
      <c r="BH39" s="259" t="n"/>
      <c r="BI39" s="259" t="n"/>
      <c r="BJ39" s="259" t="n"/>
      <c r="BK39" s="259" t="n"/>
      <c r="BL39" s="259" t="n"/>
      <c r="BM39" s="259" t="n"/>
      <c r="BN39" s="259" t="n"/>
      <c r="BO39" s="259" t="n"/>
      <c r="BP39" s="259" t="n"/>
      <c r="BQ39" s="259" t="n"/>
      <c r="BR39" s="259" t="n"/>
      <c r="BS39" s="259" t="n"/>
      <c r="BT39" s="259" t="n"/>
      <c r="BU39" s="259" t="n"/>
      <c r="BV39" s="259" t="n"/>
      <c r="BW39" s="259" t="n"/>
      <c r="BX39" s="259" t="n"/>
      <c r="BY39" s="259" t="n"/>
      <c r="BZ39" s="259" t="n"/>
      <c r="CA39" s="259" t="n"/>
      <c r="CB39" s="259" t="n"/>
      <c r="CC39" s="259" t="n"/>
      <c r="CD39" s="259" t="n"/>
      <c r="CE39" s="259" t="n"/>
      <c r="CF39" s="259" t="n"/>
      <c r="CG39" s="259" t="n"/>
      <c r="CH39" s="259" t="n"/>
      <c r="CI39" s="259" t="n"/>
      <c r="CJ39" s="259" t="n"/>
      <c r="CK39" s="259" t="n"/>
      <c r="CL39" s="259" t="n"/>
      <c r="CM39" s="259" t="n"/>
      <c r="CN39" s="259" t="n"/>
      <c r="CO39" s="259" t="n"/>
      <c r="CP39" s="259" t="n"/>
      <c r="CQ39" s="259" t="n"/>
      <c r="CR39" s="259" t="n"/>
      <c r="CS39" s="259" t="n"/>
      <c r="CT39" s="259" t="n"/>
      <c r="CU39" s="259" t="n"/>
      <c r="CV39" s="259" t="n"/>
      <c r="CW39" s="259" t="n"/>
      <c r="CX39" s="259" t="n"/>
      <c r="CY39" s="259" t="n"/>
      <c r="CZ39" s="259" t="n"/>
      <c r="DA39" s="259" t="n"/>
      <c r="DB39" s="259" t="n"/>
      <c r="DC39" s="259" t="n"/>
      <c r="DD39" s="259" t="n"/>
      <c r="DE39" s="259" t="n"/>
      <c r="DF39" s="259" t="n"/>
      <c r="DG39" s="259" t="n"/>
      <c r="DH39" s="259" t="n"/>
      <c r="DI39" s="259" t="n"/>
      <c r="DJ39" s="62" t="n"/>
      <c r="DK39" s="259" t="n"/>
      <c r="DL39" s="259" t="n"/>
      <c r="DM39" s="259" t="n"/>
      <c r="DN39" s="259" t="n"/>
      <c r="DO39" s="259" t="n"/>
      <c r="DP39" s="259" t="n"/>
      <c r="DQ39" s="259" t="n"/>
      <c r="DR39" s="259" t="n"/>
      <c r="DS39" s="259" t="n"/>
      <c r="DT39" s="259" t="n"/>
      <c r="DU39" s="259" t="n"/>
      <c r="DV39" s="259" t="n"/>
      <c r="DW39" s="259" t="n"/>
      <c r="DX39" s="259" t="n"/>
      <c r="DY39" s="259" t="n"/>
      <c r="DZ39" s="259" t="n"/>
      <c r="EA39" s="259" t="n"/>
      <c r="EB39" s="259" t="n"/>
      <c r="EC39" s="259" t="n"/>
      <c r="ED39" s="259" t="n"/>
      <c r="EE39" s="259" t="n"/>
      <c r="EF39" s="259" t="n"/>
      <c r="EG39" s="259" t="n"/>
      <c r="EH39" s="259" t="n"/>
      <c r="EI39" s="259" t="n"/>
      <c r="EJ39" s="259" t="n"/>
      <c r="EK39" s="259" t="n"/>
      <c r="EL39" s="259" t="n"/>
      <c r="EM39" s="259" t="n"/>
      <c r="EN39" s="259" t="n"/>
      <c r="EO39" s="259" t="n"/>
      <c r="EP39" s="259" t="n"/>
      <c r="EQ39" s="259" t="n"/>
      <c r="ER39" s="259" t="n"/>
      <c r="ES39" s="259" t="n"/>
      <c r="ET39" s="259" t="n"/>
      <c r="EU39" s="259" t="n"/>
      <c r="EV39" s="259" t="n"/>
      <c r="EW39" s="259" t="n"/>
      <c r="EX39" s="259" t="n"/>
      <c r="EY39" s="259" t="n"/>
      <c r="EZ39" s="259" t="n"/>
      <c r="FA39" s="259" t="n"/>
      <c r="FB39" s="259" t="n"/>
      <c r="FC39" s="259" t="n"/>
      <c r="FD39" s="259" t="n"/>
      <c r="FE39" s="259" t="n"/>
      <c r="FF39" s="259" t="n"/>
      <c r="FG39" s="259" t="n"/>
      <c r="FH39" s="259" t="n"/>
      <c r="FI39" s="259" t="n"/>
      <c r="FJ39" s="261">
        <f>SUM(F39:FI39)</f>
        <v/>
      </c>
      <c r="FK39" s="262">
        <f>E39-FJ39</f>
        <v/>
      </c>
    </row>
    <row r="40" ht="18" customHeight="1">
      <c r="A40" s="137" t="n">
        <v>40</v>
      </c>
      <c r="B40" s="256" t="n">
        <v>44844</v>
      </c>
      <c r="C40" s="139" t="inlineStr">
        <is>
          <t>2-089-89100</t>
        </is>
      </c>
      <c r="D40" s="239" t="n">
        <v>44837</v>
      </c>
      <c r="E40" s="257" t="n">
        <v>2021.87</v>
      </c>
      <c r="F40" s="276" t="n">
        <v>640.3099999999999</v>
      </c>
      <c r="G40" s="274" t="n"/>
      <c r="H40" s="274" t="n"/>
      <c r="I40" s="276" t="n">
        <v>946.3099999999999</v>
      </c>
      <c r="J40" s="274" t="n"/>
      <c r="K40" s="274" t="n"/>
      <c r="L40" s="259" t="n"/>
      <c r="M40" s="259" t="n"/>
      <c r="N40" s="259" t="n"/>
      <c r="O40" s="259" t="n"/>
      <c r="P40" s="259" t="n"/>
      <c r="Q40" s="259" t="n"/>
      <c r="R40" s="259" t="n"/>
      <c r="S40" s="259" t="n"/>
      <c r="T40" s="259" t="n"/>
      <c r="U40" s="275" t="n">
        <v>435.25</v>
      </c>
      <c r="V40" s="259" t="n"/>
      <c r="W40" s="259" t="n"/>
      <c r="X40" s="259" t="n"/>
      <c r="Y40" s="259" t="n"/>
      <c r="Z40" s="259" t="n"/>
      <c r="AA40" s="259" t="n"/>
      <c r="AB40" s="259" t="n"/>
      <c r="AC40" s="259" t="n"/>
      <c r="AD40" s="259" t="n"/>
      <c r="AE40" s="259" t="n"/>
      <c r="AF40" s="259" t="n"/>
      <c r="AG40" s="259" t="n"/>
      <c r="AH40" s="259" t="n"/>
      <c r="AI40" s="259" t="n"/>
      <c r="AJ40" s="259" t="n"/>
      <c r="AK40" s="259" t="n"/>
      <c r="AL40" s="259" t="n"/>
      <c r="AM40" s="259" t="n"/>
      <c r="AN40" s="259" t="n"/>
      <c r="AO40" s="259" t="n"/>
      <c r="AP40" s="259" t="n"/>
      <c r="AQ40" s="259" t="n"/>
      <c r="AR40" s="259" t="n"/>
      <c r="AS40" s="259" t="n"/>
      <c r="AT40" s="259" t="n"/>
      <c r="AU40" s="259" t="n"/>
      <c r="AV40" s="259" t="n"/>
      <c r="AW40" s="259" t="n"/>
      <c r="AX40" s="259" t="n"/>
      <c r="AY40" s="259" t="n"/>
      <c r="AZ40" s="259" t="n"/>
      <c r="BA40" s="259" t="n"/>
      <c r="BB40" s="259" t="n"/>
      <c r="BC40" s="259" t="n"/>
      <c r="BD40" s="259" t="n"/>
      <c r="BE40" s="259" t="n"/>
      <c r="BF40" s="259" t="n"/>
      <c r="BG40" s="259" t="n"/>
      <c r="BH40" s="259" t="n"/>
      <c r="BI40" s="259" t="n"/>
      <c r="BJ40" s="259" t="n"/>
      <c r="BK40" s="259" t="n"/>
      <c r="BL40" s="259" t="n"/>
      <c r="BM40" s="259" t="n"/>
      <c r="BN40" s="259" t="n"/>
      <c r="BO40" s="259" t="n"/>
      <c r="BP40" s="259" t="n"/>
      <c r="BQ40" s="259" t="n"/>
      <c r="BR40" s="259" t="n"/>
      <c r="BS40" s="259" t="n"/>
      <c r="BT40" s="259" t="n"/>
      <c r="BU40" s="259" t="n"/>
      <c r="BV40" s="259" t="n"/>
      <c r="BW40" s="259" t="n"/>
      <c r="BX40" s="259" t="n"/>
      <c r="BY40" s="259" t="n"/>
      <c r="BZ40" s="259" t="n"/>
      <c r="CA40" s="259" t="n"/>
      <c r="CB40" s="259" t="n"/>
      <c r="CC40" s="259" t="n"/>
      <c r="CD40" s="259" t="n"/>
      <c r="CE40" s="259" t="n"/>
      <c r="CF40" s="259" t="n"/>
      <c r="CG40" s="259" t="n"/>
      <c r="CH40" s="259" t="n"/>
      <c r="CI40" s="259" t="n"/>
      <c r="CJ40" s="259" t="n"/>
      <c r="CK40" s="259" t="n"/>
      <c r="CL40" s="259" t="n"/>
      <c r="CM40" s="259" t="n"/>
      <c r="CN40" s="259" t="n"/>
      <c r="CO40" s="259" t="n"/>
      <c r="CP40" s="259" t="n"/>
      <c r="CQ40" s="259" t="n"/>
      <c r="CR40" s="259" t="n"/>
      <c r="CS40" s="259" t="n"/>
      <c r="CT40" s="259" t="n"/>
      <c r="CU40" s="259" t="n"/>
      <c r="CV40" s="259" t="n"/>
      <c r="CW40" s="259" t="n"/>
      <c r="CX40" s="259" t="n"/>
      <c r="CY40" s="259" t="n"/>
      <c r="CZ40" s="259" t="n"/>
      <c r="DA40" s="259" t="n"/>
      <c r="DB40" s="259" t="n"/>
      <c r="DC40" s="259" t="n"/>
      <c r="DD40" s="259" t="n"/>
      <c r="DE40" s="259" t="n"/>
      <c r="DF40" s="259" t="n"/>
      <c r="DG40" s="259" t="n"/>
      <c r="DH40" s="259" t="n"/>
      <c r="DI40" s="259" t="n"/>
      <c r="DJ40" s="259" t="n"/>
      <c r="DK40" s="259" t="n"/>
      <c r="DL40" s="259" t="n"/>
      <c r="DM40" s="259" t="n"/>
      <c r="DN40" s="259" t="n"/>
      <c r="DO40" s="259" t="n"/>
      <c r="DP40" s="259" t="n"/>
      <c r="DQ40" s="259" t="n"/>
      <c r="DR40" s="259" t="n"/>
      <c r="DS40" s="259" t="n"/>
      <c r="DT40" s="259" t="n"/>
      <c r="DU40" s="259" t="n"/>
      <c r="DV40" s="259" t="n"/>
      <c r="DW40" s="259" t="n"/>
      <c r="DX40" s="259" t="n"/>
      <c r="DY40" s="259" t="n"/>
      <c r="DZ40" s="259" t="n"/>
      <c r="EA40" s="259" t="n"/>
      <c r="EB40" s="259" t="n"/>
      <c r="EC40" s="259" t="n"/>
      <c r="ED40" s="259" t="n"/>
      <c r="EE40" s="259" t="n"/>
      <c r="EF40" s="259" t="n"/>
      <c r="EG40" s="259" t="n"/>
      <c r="EH40" s="259" t="n"/>
      <c r="EI40" s="259" t="n"/>
      <c r="EJ40" s="259" t="n"/>
      <c r="EK40" s="259" t="n"/>
      <c r="EL40" s="259" t="n"/>
      <c r="EM40" s="259" t="n"/>
      <c r="EN40" s="259" t="n"/>
      <c r="EO40" s="259" t="n"/>
      <c r="EP40" s="259" t="n"/>
      <c r="EQ40" s="259" t="n"/>
      <c r="ER40" s="259" t="n"/>
      <c r="ES40" s="259" t="n"/>
      <c r="ET40" s="259" t="n"/>
      <c r="EU40" s="259" t="n"/>
      <c r="EV40" s="259" t="n"/>
      <c r="EW40" s="259" t="n"/>
      <c r="EX40" s="259" t="n"/>
      <c r="EY40" s="259" t="n"/>
      <c r="EZ40" s="259" t="n"/>
      <c r="FA40" s="259" t="n"/>
      <c r="FB40" s="259" t="n"/>
      <c r="FC40" s="259" t="n"/>
      <c r="FD40" s="259" t="n"/>
      <c r="FE40" s="259" t="n"/>
      <c r="FF40" s="259" t="n"/>
      <c r="FG40" s="259" t="n"/>
      <c r="FH40" s="259" t="n"/>
      <c r="FI40" s="259" t="n"/>
      <c r="FJ40" s="261">
        <f>SUM(F40:FI40)</f>
        <v/>
      </c>
      <c r="FK40" s="262">
        <f>E40-FJ40</f>
        <v/>
      </c>
    </row>
    <row r="41" ht="18" customHeight="1">
      <c r="A41" s="137" t="n">
        <v>41</v>
      </c>
      <c r="B41" s="256" t="n">
        <v>44844</v>
      </c>
      <c r="C41" s="139" t="inlineStr">
        <is>
          <t>2-090-31094</t>
        </is>
      </c>
      <c r="D41" s="240" t="n">
        <v>44838</v>
      </c>
      <c r="E41" s="257" t="n">
        <v>8908.040000000001</v>
      </c>
      <c r="F41" s="274" t="n"/>
      <c r="G41" s="274" t="n"/>
      <c r="H41" s="274" t="n"/>
      <c r="I41" s="276" t="n">
        <v>1112.06</v>
      </c>
      <c r="J41" s="274" t="n"/>
      <c r="K41" s="274" t="n"/>
      <c r="L41" s="259" t="n"/>
      <c r="M41" s="259" t="n"/>
      <c r="N41" s="275" t="n">
        <v>373.5</v>
      </c>
      <c r="O41" s="259" t="n"/>
      <c r="P41" s="259" t="n"/>
      <c r="Q41" s="259" t="n"/>
      <c r="R41" s="259" t="n"/>
      <c r="S41" s="259" t="n"/>
      <c r="T41" s="259" t="n"/>
      <c r="U41" s="259" t="n"/>
      <c r="V41" s="259" t="n"/>
      <c r="W41" s="259" t="n"/>
      <c r="X41" s="259" t="n"/>
      <c r="Y41" s="259" t="n"/>
      <c r="Z41" s="259" t="n"/>
      <c r="AA41" s="259" t="n"/>
      <c r="AB41" s="259" t="n"/>
      <c r="AC41" s="259" t="n"/>
      <c r="AD41" s="259" t="n"/>
      <c r="AE41" s="259" t="n"/>
      <c r="AF41" s="259" t="n"/>
      <c r="AG41" s="259" t="n"/>
      <c r="AH41" s="259" t="n"/>
      <c r="AI41" s="275" t="n">
        <v>740.27</v>
      </c>
      <c r="AJ41" s="259" t="n"/>
      <c r="AK41" s="259" t="n"/>
      <c r="AL41" s="259" t="n"/>
      <c r="AM41" s="259" t="n"/>
      <c r="AN41" s="259" t="n"/>
      <c r="AO41" s="259" t="n"/>
      <c r="AP41" s="259" t="n"/>
      <c r="AQ41" s="259" t="n"/>
      <c r="AR41" s="259" t="n"/>
      <c r="AS41" s="259" t="n"/>
      <c r="AT41" s="259" t="n"/>
      <c r="AU41" s="259" t="n"/>
      <c r="AV41" s="259" t="n"/>
      <c r="AW41" s="259" t="n"/>
      <c r="AX41" s="259" t="n"/>
      <c r="AY41" s="259" t="n"/>
      <c r="AZ41" s="259" t="n"/>
      <c r="BA41" s="259" t="n"/>
      <c r="BB41" s="275" t="n">
        <v>1426.98</v>
      </c>
      <c r="BC41" s="259" t="n"/>
      <c r="BD41" s="259" t="n"/>
      <c r="BE41" s="259" t="n"/>
      <c r="BF41" s="259" t="n"/>
      <c r="BG41" s="259" t="n"/>
      <c r="BH41" s="259" t="n"/>
      <c r="BI41" s="259" t="n"/>
      <c r="BJ41" s="259" t="n"/>
      <c r="BK41" s="259" t="n"/>
      <c r="BL41" s="259" t="n"/>
      <c r="BM41" s="275" t="n">
        <v>4937.98</v>
      </c>
      <c r="BN41" s="259" t="n"/>
      <c r="BO41" s="259" t="n"/>
      <c r="BP41" s="259" t="n"/>
      <c r="BQ41" s="259" t="n"/>
      <c r="BR41" s="259" t="n"/>
      <c r="BS41" s="259" t="n"/>
      <c r="BT41" s="259" t="n"/>
      <c r="BU41" s="259" t="n"/>
      <c r="BV41" s="259" t="n"/>
      <c r="BW41" s="259" t="n"/>
      <c r="BX41" s="259" t="n"/>
      <c r="BY41" s="259" t="n"/>
      <c r="BZ41" s="259" t="n"/>
      <c r="CA41" s="259" t="n"/>
      <c r="CB41" s="259" t="n"/>
      <c r="CC41" s="259" t="n"/>
      <c r="CD41" s="259" t="n"/>
      <c r="CE41" s="259" t="n"/>
      <c r="CF41" s="259" t="n"/>
      <c r="CG41" s="259" t="n"/>
      <c r="CH41" s="259" t="n"/>
      <c r="CI41" s="259" t="n"/>
      <c r="CJ41" s="259" t="n"/>
      <c r="CK41" s="259" t="n"/>
      <c r="CL41" s="259" t="n"/>
      <c r="CM41" s="259" t="n"/>
      <c r="CN41" s="259" t="n"/>
      <c r="CO41" s="259" t="n"/>
      <c r="CP41" s="259" t="n"/>
      <c r="CQ41" s="259" t="n"/>
      <c r="CR41" s="259" t="n"/>
      <c r="CS41" s="259" t="n"/>
      <c r="CT41" s="259" t="n"/>
      <c r="CU41" s="259" t="n"/>
      <c r="CV41" s="259" t="n"/>
      <c r="CW41" s="259" t="n"/>
      <c r="CX41" s="259" t="n"/>
      <c r="CY41" s="259" t="n"/>
      <c r="CZ41" s="259" t="n"/>
      <c r="DA41" s="259" t="n"/>
      <c r="DB41" s="259" t="n"/>
      <c r="DC41" s="259" t="n"/>
      <c r="DD41" s="259" t="n"/>
      <c r="DE41" s="259" t="n"/>
      <c r="DF41" s="259" t="n"/>
      <c r="DG41" s="259" t="n"/>
      <c r="DH41" s="259" t="n"/>
      <c r="DI41" s="259" t="n"/>
      <c r="DJ41" s="259" t="n"/>
      <c r="DK41" s="259" t="n"/>
      <c r="DL41" s="259" t="n"/>
      <c r="DM41" s="259" t="n"/>
      <c r="DN41" s="259" t="n"/>
      <c r="DO41" s="259" t="n"/>
      <c r="DP41" s="259" t="n"/>
      <c r="DQ41" s="259" t="n"/>
      <c r="DR41" s="259" t="n"/>
      <c r="DS41" s="259" t="n"/>
      <c r="DT41" s="259" t="n"/>
      <c r="DU41" s="259" t="n"/>
      <c r="DV41" s="259" t="n"/>
      <c r="DW41" s="259" t="n"/>
      <c r="DX41" s="259" t="n"/>
      <c r="DY41" s="259" t="n"/>
      <c r="DZ41" s="259" t="n"/>
      <c r="EA41" s="259" t="n"/>
      <c r="EB41" s="259" t="n"/>
      <c r="EC41" s="259" t="n"/>
      <c r="ED41" s="259" t="n"/>
      <c r="EE41" s="259" t="n"/>
      <c r="EF41" s="259" t="n"/>
      <c r="EG41" s="259" t="n"/>
      <c r="EH41" s="259" t="n"/>
      <c r="EI41" s="259" t="n"/>
      <c r="EJ41" s="259" t="n"/>
      <c r="EK41" s="259" t="n"/>
      <c r="EL41" s="259" t="n"/>
      <c r="EM41" s="275" t="n">
        <v>317.25</v>
      </c>
      <c r="EN41" s="259" t="n"/>
      <c r="EO41" s="259" t="n"/>
      <c r="EP41" s="259" t="n"/>
      <c r="EQ41" s="259" t="n"/>
      <c r="ER41" s="259" t="n"/>
      <c r="ES41" s="259" t="n"/>
      <c r="ET41" s="259" t="n"/>
      <c r="EU41" s="259" t="n"/>
      <c r="EV41" s="259" t="n"/>
      <c r="EW41" s="259" t="n"/>
      <c r="EX41" s="259" t="n"/>
      <c r="EY41" s="259" t="n"/>
      <c r="EZ41" s="259" t="n"/>
      <c r="FA41" s="259" t="n"/>
      <c r="FB41" s="259" t="n"/>
      <c r="FC41" s="259" t="n"/>
      <c r="FD41" s="259" t="n"/>
      <c r="FE41" s="259" t="n"/>
      <c r="FF41" s="259" t="n"/>
      <c r="FG41" s="259" t="n"/>
      <c r="FH41" s="259" t="n"/>
      <c r="FI41" s="259" t="n"/>
      <c r="FJ41" s="261">
        <f>SUM(F41:FI41)</f>
        <v/>
      </c>
      <c r="FK41" s="262">
        <f>E41-FJ41</f>
        <v/>
      </c>
    </row>
    <row r="42" ht="18" customHeight="1">
      <c r="A42" s="137" t="n">
        <v>42</v>
      </c>
      <c r="B42" s="256" t="n">
        <v>44844</v>
      </c>
      <c r="C42" s="139" t="inlineStr">
        <is>
          <t>7-907-79772</t>
        </is>
      </c>
      <c r="D42" s="240" t="n">
        <v>44840</v>
      </c>
      <c r="E42" s="257" t="n">
        <v>19.42</v>
      </c>
      <c r="F42" s="274" t="n"/>
      <c r="G42" s="274" t="n"/>
      <c r="H42" s="274" t="n"/>
      <c r="I42" s="274" t="n"/>
      <c r="J42" s="274" t="n"/>
      <c r="K42" s="274" t="n"/>
      <c r="L42" s="259" t="n"/>
      <c r="M42" s="259" t="n"/>
      <c r="N42" s="259" t="n"/>
      <c r="O42" s="259" t="n"/>
      <c r="P42" s="259" t="n"/>
      <c r="Q42" s="259" t="n"/>
      <c r="R42" s="259" t="n"/>
      <c r="S42" s="259" t="n"/>
      <c r="T42" s="259" t="n"/>
      <c r="U42" s="259" t="n"/>
      <c r="V42" s="259" t="n"/>
      <c r="W42" s="259" t="n"/>
      <c r="X42" s="259" t="n"/>
      <c r="Y42" s="259" t="n"/>
      <c r="Z42" s="259" t="n"/>
      <c r="AA42" s="259" t="n"/>
      <c r="AB42" s="259" t="n"/>
      <c r="AC42" s="259" t="n"/>
      <c r="AD42" s="259" t="n"/>
      <c r="AE42" s="259" t="n"/>
      <c r="AF42" s="259" t="n"/>
      <c r="AG42" s="259" t="n"/>
      <c r="AH42" s="259" t="n"/>
      <c r="AI42" s="259" t="n"/>
      <c r="AJ42" s="259" t="n"/>
      <c r="AK42" s="259" t="n"/>
      <c r="AL42" s="259" t="n"/>
      <c r="AM42" s="259" t="n"/>
      <c r="AN42" s="259" t="n"/>
      <c r="AO42" s="259" t="n"/>
      <c r="AP42" s="259" t="n"/>
      <c r="AQ42" s="259" t="n"/>
      <c r="AR42" s="259" t="n"/>
      <c r="AS42" s="259" t="n"/>
      <c r="AT42" s="259" t="n"/>
      <c r="AU42" s="259" t="n"/>
      <c r="AV42" s="259" t="n"/>
      <c r="AW42" s="259" t="n"/>
      <c r="AX42" s="259" t="n"/>
      <c r="AY42" s="259" t="n"/>
      <c r="AZ42" s="259" t="n"/>
      <c r="BA42" s="259" t="n"/>
      <c r="BB42" s="259" t="n"/>
      <c r="BC42" s="259" t="n"/>
      <c r="BD42" s="275" t="n">
        <v>6.46</v>
      </c>
      <c r="BE42" s="259" t="n"/>
      <c r="BF42" s="259" t="n"/>
      <c r="BG42" s="259" t="n"/>
      <c r="BH42" s="259" t="n"/>
      <c r="BI42" s="259" t="n"/>
      <c r="BJ42" s="259" t="n"/>
      <c r="BK42" s="259" t="n"/>
      <c r="BL42" s="259" t="n"/>
      <c r="BM42" s="259" t="n"/>
      <c r="BN42" s="259" t="n"/>
      <c r="BO42" s="259" t="n"/>
      <c r="BP42" s="275" t="n">
        <v>6.48</v>
      </c>
      <c r="BQ42" s="259" t="n"/>
      <c r="BR42" s="259" t="n"/>
      <c r="BS42" s="259" t="n"/>
      <c r="BT42" s="259" t="n"/>
      <c r="BU42" s="259" t="n"/>
      <c r="BV42" s="259" t="n"/>
      <c r="BW42" s="259" t="n"/>
      <c r="BX42" s="259" t="n"/>
      <c r="BY42" s="259" t="n"/>
      <c r="BZ42" s="259" t="n"/>
      <c r="CA42" s="259" t="n"/>
      <c r="CB42" s="259" t="n"/>
      <c r="CC42" s="259" t="n"/>
      <c r="CD42" s="259" t="n"/>
      <c r="CE42" s="259" t="n"/>
      <c r="CF42" s="259" t="n"/>
      <c r="CG42" s="259" t="n"/>
      <c r="CH42" s="259" t="n"/>
      <c r="CI42" s="259" t="n"/>
      <c r="CJ42" s="259" t="n"/>
      <c r="CK42" s="259" t="n"/>
      <c r="CL42" s="259" t="n"/>
      <c r="CM42" s="259" t="n"/>
      <c r="CN42" s="259" t="n"/>
      <c r="CO42" s="259" t="n"/>
      <c r="CP42" s="259" t="n"/>
      <c r="CQ42" s="259" t="n"/>
      <c r="CR42" s="259" t="n"/>
      <c r="CS42" s="259" t="n"/>
      <c r="CT42" s="259" t="n"/>
      <c r="CU42" s="259" t="n"/>
      <c r="CV42" s="259" t="n"/>
      <c r="CW42" s="259" t="n"/>
      <c r="CX42" s="259" t="n"/>
      <c r="CY42" s="259" t="n"/>
      <c r="CZ42" s="259" t="n"/>
      <c r="DA42" s="259" t="n"/>
      <c r="DB42" s="259" t="n"/>
      <c r="DC42" s="259" t="n"/>
      <c r="DD42" s="259" t="n"/>
      <c r="DE42" s="259" t="n"/>
      <c r="DF42" s="259" t="n"/>
      <c r="DG42" s="259" t="n"/>
      <c r="DH42" s="259" t="n"/>
      <c r="DI42" s="259" t="n"/>
      <c r="DJ42" s="259" t="n"/>
      <c r="DK42" s="259" t="n"/>
      <c r="DL42" s="259" t="n"/>
      <c r="DM42" s="259" t="n"/>
      <c r="DN42" s="259" t="n"/>
      <c r="DO42" s="259" t="n"/>
      <c r="DP42" s="259" t="n"/>
      <c r="DQ42" s="259" t="n"/>
      <c r="DR42" s="259" t="n"/>
      <c r="DS42" s="259" t="n"/>
      <c r="DT42" s="259" t="n"/>
      <c r="DU42" s="259" t="n"/>
      <c r="DV42" s="259" t="n"/>
      <c r="DW42" s="259" t="n"/>
      <c r="DX42" s="259" t="n"/>
      <c r="DY42" s="259" t="n"/>
      <c r="DZ42" s="259" t="n"/>
      <c r="EA42" s="259" t="n"/>
      <c r="EB42" s="259" t="n"/>
      <c r="EC42" s="259" t="n"/>
      <c r="ED42" s="259" t="n"/>
      <c r="EE42" s="259" t="n"/>
      <c r="EF42" s="259" t="n"/>
      <c r="EG42" s="259" t="n"/>
      <c r="EH42" s="259" t="n"/>
      <c r="EI42" s="259" t="n"/>
      <c r="EJ42" s="259" t="n"/>
      <c r="EK42" s="259" t="n"/>
      <c r="EL42" s="259" t="n"/>
      <c r="EM42" s="259" t="n"/>
      <c r="EN42" s="259" t="n"/>
      <c r="EO42" s="259" t="n"/>
      <c r="EP42" s="259" t="n"/>
      <c r="EQ42" s="259" t="n"/>
      <c r="ER42" s="259" t="n"/>
      <c r="ES42" s="259" t="n"/>
      <c r="ET42" s="259" t="n"/>
      <c r="EU42" s="259" t="n"/>
      <c r="EV42" s="259" t="n"/>
      <c r="EW42" s="259" t="n"/>
      <c r="EX42" s="259" t="n"/>
      <c r="EY42" s="259" t="n"/>
      <c r="EZ42" s="259" t="n"/>
      <c r="FA42" s="259" t="n"/>
      <c r="FB42" s="275" t="n">
        <v>6.48</v>
      </c>
      <c r="FC42" s="259" t="n"/>
      <c r="FD42" s="259" t="n"/>
      <c r="FE42" s="259" t="n"/>
      <c r="FF42" s="259" t="n"/>
      <c r="FG42" s="259" t="n"/>
      <c r="FH42" s="259" t="n"/>
      <c r="FI42" s="259" t="n"/>
      <c r="FJ42" s="261">
        <f>SUM(F42:FI42)</f>
        <v/>
      </c>
      <c r="FK42" s="262">
        <f>E42-FJ42</f>
        <v/>
      </c>
    </row>
    <row r="43" ht="18" customHeight="1">
      <c r="A43" s="137" t="n">
        <v>43</v>
      </c>
      <c r="B43" s="256" t="n">
        <v>44844</v>
      </c>
      <c r="C43" s="139" t="inlineStr">
        <is>
          <t>2-091-00532</t>
        </is>
      </c>
      <c r="D43" s="240" t="n">
        <v>44840</v>
      </c>
      <c r="E43" s="257" t="n">
        <v>219.73</v>
      </c>
      <c r="F43" s="274" t="n"/>
      <c r="G43" s="274" t="n"/>
      <c r="H43" s="274" t="n"/>
      <c r="I43" s="274" t="n"/>
      <c r="J43" s="274" t="n"/>
      <c r="K43" s="274" t="n"/>
      <c r="L43" s="259" t="n"/>
      <c r="M43" s="259" t="n"/>
      <c r="N43" s="259" t="n"/>
      <c r="O43" s="259" t="n"/>
      <c r="P43" s="259" t="n"/>
      <c r="Q43" s="259" t="n"/>
      <c r="R43" s="259" t="n"/>
      <c r="S43" s="259" t="n"/>
      <c r="T43" s="259" t="n"/>
      <c r="U43" s="259" t="n"/>
      <c r="V43" s="259" t="n"/>
      <c r="W43" s="259" t="n"/>
      <c r="X43" s="259" t="n"/>
      <c r="Y43" s="259" t="n"/>
      <c r="Z43" s="259" t="n"/>
      <c r="AA43" s="259" t="n"/>
      <c r="AB43" s="259" t="n"/>
      <c r="AC43" s="259" t="n"/>
      <c r="AD43" s="259" t="n"/>
      <c r="AE43" s="259" t="n"/>
      <c r="AF43" s="259" t="n"/>
      <c r="AG43" s="259" t="n"/>
      <c r="AH43" s="259" t="n"/>
      <c r="AI43" s="259" t="n"/>
      <c r="AJ43" s="259" t="n"/>
      <c r="AK43" s="259" t="n"/>
      <c r="AL43" s="259" t="n"/>
      <c r="AM43" s="259" t="n"/>
      <c r="AN43" s="259" t="n"/>
      <c r="AO43" s="259" t="n"/>
      <c r="AP43" s="259" t="n"/>
      <c r="AQ43" s="259" t="n"/>
      <c r="AR43" s="259" t="n"/>
      <c r="AS43" s="259" t="n"/>
      <c r="AT43" s="259" t="n"/>
      <c r="AU43" s="259" t="n"/>
      <c r="AV43" s="259" t="n"/>
      <c r="AW43" s="259" t="n"/>
      <c r="AX43" s="259" t="n"/>
      <c r="AY43" s="259" t="n"/>
      <c r="AZ43" s="259" t="n"/>
      <c r="BA43" s="259" t="n"/>
      <c r="BB43" s="259" t="n"/>
      <c r="BC43" s="259" t="n"/>
      <c r="BD43" s="259" t="n"/>
      <c r="BE43" s="259" t="n"/>
      <c r="BF43" s="259" t="n"/>
      <c r="BG43" s="259" t="n"/>
      <c r="BH43" s="259" t="n"/>
      <c r="BI43" s="259" t="n"/>
      <c r="BJ43" s="259" t="n"/>
      <c r="BK43" s="259" t="n"/>
      <c r="BL43" s="259" t="n"/>
      <c r="BM43" s="259" t="n"/>
      <c r="BN43" s="259" t="n"/>
      <c r="BO43" s="259" t="n"/>
      <c r="BP43" s="259" t="n"/>
      <c r="BQ43" s="259" t="n"/>
      <c r="BR43" s="259" t="n"/>
      <c r="BS43" s="259" t="n"/>
      <c r="BT43" s="259" t="n"/>
      <c r="BU43" s="259" t="n"/>
      <c r="BV43" s="259" t="n"/>
      <c r="BW43" s="259" t="n"/>
      <c r="BX43" s="259" t="n"/>
      <c r="BY43" s="259" t="n"/>
      <c r="BZ43" s="259" t="n"/>
      <c r="CA43" s="259" t="n"/>
      <c r="CB43" s="259" t="n"/>
      <c r="CC43" s="259" t="n"/>
      <c r="CD43" s="259" t="n"/>
      <c r="CE43" s="259" t="n"/>
      <c r="CF43" s="259" t="n"/>
      <c r="CG43" s="259" t="n"/>
      <c r="CH43" s="259" t="n"/>
      <c r="CI43" s="275" t="n">
        <v>41.66</v>
      </c>
      <c r="CJ43" s="259" t="n"/>
      <c r="CK43" s="259" t="n"/>
      <c r="CL43" s="259" t="n"/>
      <c r="CM43" s="259" t="n"/>
      <c r="CN43" s="259" t="n"/>
      <c r="CO43" s="259" t="n"/>
      <c r="CP43" s="259" t="n"/>
      <c r="CQ43" s="259" t="n"/>
      <c r="CR43" s="259" t="n"/>
      <c r="CS43" s="259" t="n"/>
      <c r="CT43" s="259" t="n"/>
      <c r="CU43" s="259" t="n"/>
      <c r="CV43" s="259" t="n"/>
      <c r="CW43" s="259" t="n"/>
      <c r="CX43" s="275">
        <f>136.41+41.66</f>
        <v/>
      </c>
      <c r="CY43" s="259" t="n"/>
      <c r="CZ43" s="259" t="n"/>
      <c r="DA43" s="259" t="n"/>
      <c r="DB43" s="259" t="n"/>
      <c r="DC43" s="259" t="n"/>
      <c r="DD43" s="259" t="n"/>
      <c r="DE43" s="259" t="n"/>
      <c r="DF43" s="259" t="n"/>
      <c r="DG43" s="259" t="n"/>
      <c r="DH43" s="259" t="n"/>
      <c r="DI43" s="259" t="n"/>
      <c r="DJ43" s="259" t="n"/>
      <c r="DK43" s="259" t="n"/>
      <c r="DL43" s="259" t="n"/>
      <c r="DM43" s="259" t="n"/>
      <c r="DN43" s="259" t="n"/>
      <c r="DO43" s="259" t="n"/>
      <c r="DP43" s="259" t="n"/>
      <c r="DQ43" s="259" t="n"/>
      <c r="DR43" s="259" t="n"/>
      <c r="DS43" s="259" t="n"/>
      <c r="DT43" s="259" t="n"/>
      <c r="DU43" s="259" t="n"/>
      <c r="DV43" s="259" t="n"/>
      <c r="DW43" s="259" t="n"/>
      <c r="DX43" s="259" t="n"/>
      <c r="DY43" s="259" t="n"/>
      <c r="DZ43" s="259" t="n"/>
      <c r="EA43" s="259" t="n"/>
      <c r="EB43" s="259" t="n"/>
      <c r="EC43" s="259" t="n"/>
      <c r="ED43" s="259" t="n"/>
      <c r="EE43" s="259" t="n"/>
      <c r="EF43" s="259" t="n"/>
      <c r="EG43" s="259" t="n"/>
      <c r="EH43" s="259" t="n"/>
      <c r="EI43" s="259" t="n"/>
      <c r="EJ43" s="259" t="n"/>
      <c r="EK43" s="259" t="n"/>
      <c r="EL43" s="259" t="n"/>
      <c r="EM43" s="259" t="n"/>
      <c r="EN43" s="259" t="n"/>
      <c r="EO43" s="259" t="n"/>
      <c r="EP43" s="259" t="n"/>
      <c r="EQ43" s="259" t="n"/>
      <c r="ER43" s="259" t="n"/>
      <c r="ES43" s="259" t="n"/>
      <c r="ET43" s="259" t="n"/>
      <c r="EU43" s="259" t="n"/>
      <c r="EV43" s="259" t="n"/>
      <c r="EW43" s="259" t="n"/>
      <c r="EX43" s="259" t="n"/>
      <c r="EY43" s="259" t="n"/>
      <c r="EZ43" s="259" t="n"/>
      <c r="FA43" s="259" t="n"/>
      <c r="FB43" s="259" t="n"/>
      <c r="FC43" s="259" t="n"/>
      <c r="FD43" s="259" t="n"/>
      <c r="FE43" s="259" t="n"/>
      <c r="FF43" s="259" t="n"/>
      <c r="FG43" s="259" t="n"/>
      <c r="FH43" s="259" t="n"/>
      <c r="FI43" s="259" t="n"/>
      <c r="FJ43" s="261">
        <f>SUM(F43:FI43)</f>
        <v/>
      </c>
      <c r="FK43" s="262">
        <f>E43-FJ43</f>
        <v/>
      </c>
    </row>
    <row r="44" ht="18" customHeight="1">
      <c r="A44" s="137" t="n">
        <v>44</v>
      </c>
      <c r="B44" s="256" t="n">
        <v>44844</v>
      </c>
      <c r="C44" s="139" t="inlineStr">
        <is>
          <t>2-091-47532</t>
        </is>
      </c>
      <c r="D44" s="240" t="n">
        <v>44841</v>
      </c>
      <c r="E44" s="257" t="n">
        <v>1191.97</v>
      </c>
      <c r="F44" s="274" t="n"/>
      <c r="G44" s="274" t="n"/>
      <c r="H44" s="274" t="n"/>
      <c r="I44" s="274" t="n"/>
      <c r="J44" s="274" t="n"/>
      <c r="K44" s="274" t="n"/>
      <c r="L44" s="259" t="n"/>
      <c r="M44" s="259" t="n"/>
      <c r="N44" s="259" t="n"/>
      <c r="O44" s="259" t="n"/>
      <c r="P44" s="259" t="n"/>
      <c r="Q44" s="259" t="n"/>
      <c r="R44" s="259" t="n"/>
      <c r="S44" s="259" t="n"/>
      <c r="T44" s="259" t="n"/>
      <c r="U44" s="259" t="n"/>
      <c r="V44" s="259" t="n"/>
      <c r="W44" s="259" t="n"/>
      <c r="X44" s="259" t="n"/>
      <c r="Y44" s="259" t="n"/>
      <c r="Z44" s="259" t="n"/>
      <c r="AA44" s="259" t="n"/>
      <c r="AB44" s="259" t="n"/>
      <c r="AC44" s="259" t="n"/>
      <c r="AD44" s="259" t="n"/>
      <c r="AE44" s="259" t="n"/>
      <c r="AF44" s="259" t="n"/>
      <c r="AG44" s="259" t="n"/>
      <c r="AH44" s="259" t="n"/>
      <c r="AI44" s="259" t="n"/>
      <c r="AJ44" s="259" t="n"/>
      <c r="AK44" s="259" t="n"/>
      <c r="AL44" s="259" t="n"/>
      <c r="AM44" s="259" t="n"/>
      <c r="AN44" s="259" t="n"/>
      <c r="AO44" s="259" t="n"/>
      <c r="AP44" s="259" t="n"/>
      <c r="AQ44" s="259" t="n"/>
      <c r="AR44" s="259" t="n"/>
      <c r="AS44" s="259" t="n"/>
      <c r="AT44" s="259" t="n"/>
      <c r="AU44" s="259" t="n"/>
      <c r="AV44" s="259" t="n"/>
      <c r="AW44" s="259" t="n"/>
      <c r="AX44" s="259" t="n"/>
      <c r="AY44" s="259" t="n"/>
      <c r="AZ44" s="259" t="n"/>
      <c r="BA44" s="259" t="n"/>
      <c r="BB44" s="259" t="n"/>
      <c r="BC44" s="275" t="n">
        <v>1150.31</v>
      </c>
      <c r="BD44" s="259" t="n"/>
      <c r="BE44" s="259" t="n"/>
      <c r="BF44" s="259" t="n"/>
      <c r="BG44" s="259" t="n"/>
      <c r="BH44" s="259" t="n"/>
      <c r="BI44" s="259" t="n"/>
      <c r="BJ44" s="259" t="n"/>
      <c r="BK44" s="259" t="n"/>
      <c r="BL44" s="259" t="n"/>
      <c r="BM44" s="259" t="n"/>
      <c r="BN44" s="259" t="n"/>
      <c r="BO44" s="259" t="n"/>
      <c r="BP44" s="259" t="n"/>
      <c r="BQ44" s="259" t="n"/>
      <c r="BR44" s="259" t="n"/>
      <c r="BS44" s="259" t="n"/>
      <c r="BT44" s="259" t="n"/>
      <c r="BU44" s="275" t="n">
        <v>41.66</v>
      </c>
      <c r="BV44" s="259" t="n"/>
      <c r="BW44" s="259" t="n"/>
      <c r="BX44" s="259" t="n"/>
      <c r="BY44" s="259" t="n"/>
      <c r="BZ44" s="259" t="n"/>
      <c r="CA44" s="259" t="n"/>
      <c r="CB44" s="259" t="n"/>
      <c r="CC44" s="259" t="n"/>
      <c r="CD44" s="259" t="n"/>
      <c r="CE44" s="259" t="n"/>
      <c r="CF44" s="259" t="n"/>
      <c r="CG44" s="259" t="n"/>
      <c r="CH44" s="259" t="n"/>
      <c r="CI44" s="259" t="n"/>
      <c r="CJ44" s="259" t="n"/>
      <c r="CK44" s="259" t="n"/>
      <c r="CL44" s="259" t="n"/>
      <c r="CM44" s="259" t="n"/>
      <c r="CN44" s="259" t="n"/>
      <c r="CO44" s="259" t="n"/>
      <c r="CP44" s="259" t="n"/>
      <c r="CQ44" s="259" t="n"/>
      <c r="CR44" s="259" t="n"/>
      <c r="CS44" s="259" t="n"/>
      <c r="CT44" s="259" t="n"/>
      <c r="CU44" s="259" t="n"/>
      <c r="CV44" s="259" t="n"/>
      <c r="CW44" s="259" t="n"/>
      <c r="CX44" s="259" t="n"/>
      <c r="CY44" s="259" t="n"/>
      <c r="CZ44" s="259" t="n"/>
      <c r="DA44" s="259" t="n"/>
      <c r="DB44" s="259" t="n"/>
      <c r="DC44" s="259" t="n"/>
      <c r="DD44" s="259" t="n"/>
      <c r="DE44" s="259" t="n"/>
      <c r="DF44" s="259" t="n"/>
      <c r="DG44" s="259" t="n"/>
      <c r="DH44" s="259" t="n"/>
      <c r="DI44" s="259" t="n"/>
      <c r="DJ44" s="259" t="n"/>
      <c r="DK44" s="259" t="n"/>
      <c r="DL44" s="259" t="n"/>
      <c r="DM44" s="259" t="n"/>
      <c r="DN44" s="259" t="n"/>
      <c r="DO44" s="259" t="n"/>
      <c r="DP44" s="259" t="n"/>
      <c r="DQ44" s="259" t="n"/>
      <c r="DR44" s="259" t="n"/>
      <c r="DS44" s="259" t="n"/>
      <c r="DT44" s="259" t="n"/>
      <c r="DU44" s="259" t="n"/>
      <c r="DV44" s="259" t="n"/>
      <c r="DW44" s="259" t="n"/>
      <c r="DX44" s="259" t="n"/>
      <c r="DY44" s="259" t="n"/>
      <c r="DZ44" s="259" t="n"/>
      <c r="EA44" s="259" t="n"/>
      <c r="EB44" s="259" t="n"/>
      <c r="EC44" s="259" t="n"/>
      <c r="ED44" s="259" t="n"/>
      <c r="EE44" s="259" t="n"/>
      <c r="EF44" s="259" t="n"/>
      <c r="EG44" s="259" t="n"/>
      <c r="EH44" s="259" t="n"/>
      <c r="EI44" s="259" t="n"/>
      <c r="EJ44" s="259" t="n"/>
      <c r="EK44" s="259" t="n"/>
      <c r="EL44" s="259" t="n"/>
      <c r="EM44" s="259" t="n"/>
      <c r="EN44" s="259" t="n"/>
      <c r="EO44" s="259" t="n"/>
      <c r="EP44" s="259" t="n"/>
      <c r="EQ44" s="259" t="n"/>
      <c r="ER44" s="259" t="n"/>
      <c r="ES44" s="259" t="n"/>
      <c r="ET44" s="259" t="n"/>
      <c r="EU44" s="259" t="n"/>
      <c r="EV44" s="259" t="n"/>
      <c r="EW44" s="259" t="n"/>
      <c r="EX44" s="259" t="n"/>
      <c r="EY44" s="259" t="n"/>
      <c r="EZ44" s="259" t="n"/>
      <c r="FA44" s="259" t="n"/>
      <c r="FB44" s="259" t="n"/>
      <c r="FC44" s="259" t="n"/>
      <c r="FD44" s="259" t="n"/>
      <c r="FE44" s="259" t="n"/>
      <c r="FF44" s="259" t="n"/>
      <c r="FG44" s="259" t="n"/>
      <c r="FH44" s="259" t="n"/>
      <c r="FI44" s="259" t="n"/>
      <c r="FJ44" s="261">
        <f>SUM(F44:FI44)</f>
        <v/>
      </c>
      <c r="FK44" s="262">
        <f>E44-FJ44</f>
        <v/>
      </c>
    </row>
    <row r="45" ht="18" customHeight="1">
      <c r="A45" s="137" t="n">
        <v>45</v>
      </c>
      <c r="B45" s="256" t="n">
        <v>44844</v>
      </c>
      <c r="C45" s="139" t="inlineStr">
        <is>
          <t>Expeditors-E223359281</t>
        </is>
      </c>
      <c r="D45" s="240" t="n">
        <v>44834</v>
      </c>
      <c r="E45" s="257" t="n">
        <v>65</v>
      </c>
      <c r="F45" s="274" t="n"/>
      <c r="G45" s="274" t="n"/>
      <c r="H45" s="274" t="n"/>
      <c r="I45" s="274" t="n"/>
      <c r="J45" s="274" t="n"/>
      <c r="K45" s="274" t="n"/>
      <c r="L45" s="259" t="n"/>
      <c r="M45" s="259" t="n"/>
      <c r="N45" s="259" t="n"/>
      <c r="O45" s="259" t="n"/>
      <c r="P45" s="259" t="n"/>
      <c r="Q45" s="259" t="n"/>
      <c r="R45" s="259" t="n"/>
      <c r="S45" s="259" t="n"/>
      <c r="T45" s="259" t="n"/>
      <c r="U45" s="259" t="n"/>
      <c r="V45" s="259" t="n"/>
      <c r="W45" s="259" t="n"/>
      <c r="X45" s="259" t="n"/>
      <c r="Y45" s="259" t="n"/>
      <c r="Z45" s="259" t="n"/>
      <c r="AA45" s="259" t="n"/>
      <c r="AB45" s="259" t="n"/>
      <c r="AC45" s="259" t="n"/>
      <c r="AD45" s="259" t="n"/>
      <c r="AE45" s="259" t="n"/>
      <c r="AF45" s="259" t="n"/>
      <c r="AG45" s="259" t="n"/>
      <c r="AH45" s="259" t="n"/>
      <c r="AI45" s="259" t="n"/>
      <c r="AJ45" s="259" t="n"/>
      <c r="AK45" s="259" t="n"/>
      <c r="AL45" s="259" t="n"/>
      <c r="AM45" s="259" t="n"/>
      <c r="AN45" s="259" t="n"/>
      <c r="AO45" s="259" t="n"/>
      <c r="AP45" s="259" t="n"/>
      <c r="AQ45" s="259" t="n"/>
      <c r="AR45" s="259" t="n"/>
      <c r="AS45" s="259" t="n"/>
      <c r="AT45" s="259" t="n"/>
      <c r="AU45" s="259" t="n"/>
      <c r="AV45" s="259" t="n"/>
      <c r="AW45" s="259" t="n"/>
      <c r="AX45" s="259" t="n"/>
      <c r="AY45" s="259" t="n"/>
      <c r="AZ45" s="259" t="n"/>
      <c r="BA45" s="259" t="n"/>
      <c r="BB45" s="259" t="n"/>
      <c r="BC45" s="259" t="n"/>
      <c r="BD45" s="259" t="n"/>
      <c r="BE45" s="275" t="n">
        <v>65</v>
      </c>
      <c r="BF45" s="259" t="n"/>
      <c r="BG45" s="259" t="n"/>
      <c r="BH45" s="259" t="n"/>
      <c r="BI45" s="259" t="n"/>
      <c r="BJ45" s="259" t="n"/>
      <c r="BK45" s="259" t="n"/>
      <c r="BL45" s="259" t="n"/>
      <c r="BM45" s="259" t="n"/>
      <c r="BN45" s="259" t="n"/>
      <c r="BO45" s="259" t="n"/>
      <c r="BP45" s="259" t="n"/>
      <c r="BQ45" s="259" t="n"/>
      <c r="BR45" s="259" t="n"/>
      <c r="BS45" s="259" t="n"/>
      <c r="BT45" s="259" t="n"/>
      <c r="BU45" s="259" t="n"/>
      <c r="BV45" s="259" t="n"/>
      <c r="BW45" s="259" t="n"/>
      <c r="BX45" s="259" t="n"/>
      <c r="BY45" s="259" t="n"/>
      <c r="BZ45" s="259" t="n"/>
      <c r="CA45" s="259" t="n"/>
      <c r="CB45" s="259" t="n"/>
      <c r="CC45" s="259" t="n"/>
      <c r="CD45" s="259" t="n"/>
      <c r="CE45" s="259" t="n"/>
      <c r="CF45" s="259" t="n"/>
      <c r="CG45" s="259" t="n"/>
      <c r="CH45" s="259" t="n"/>
      <c r="CI45" s="259" t="n"/>
      <c r="CJ45" s="259" t="n"/>
      <c r="CK45" s="259" t="n"/>
      <c r="CL45" s="259" t="n"/>
      <c r="CM45" s="259" t="n"/>
      <c r="CN45" s="259" t="n"/>
      <c r="CO45" s="259" t="n"/>
      <c r="CP45" s="259" t="n"/>
      <c r="CQ45" s="259" t="n"/>
      <c r="CR45" s="259" t="n"/>
      <c r="CS45" s="259" t="n"/>
      <c r="CT45" s="259" t="n"/>
      <c r="CU45" s="259" t="n"/>
      <c r="CV45" s="259" t="n"/>
      <c r="CW45" s="259" t="n"/>
      <c r="CX45" s="259" t="n"/>
      <c r="CY45" s="259" t="n"/>
      <c r="CZ45" s="259" t="n"/>
      <c r="DA45" s="259" t="n"/>
      <c r="DB45" s="259" t="n"/>
      <c r="DC45" s="259" t="n"/>
      <c r="DD45" s="259" t="n"/>
      <c r="DE45" s="259" t="n"/>
      <c r="DF45" s="259" t="n"/>
      <c r="DG45" s="259" t="n"/>
      <c r="DH45" s="259" t="n"/>
      <c r="DI45" s="259" t="n"/>
      <c r="DJ45" s="259" t="n"/>
      <c r="DK45" s="259" t="n"/>
      <c r="DL45" s="259" t="n"/>
      <c r="DM45" s="259" t="n"/>
      <c r="DN45" s="259" t="n"/>
      <c r="DO45" s="259" t="n"/>
      <c r="DP45" s="259" t="n"/>
      <c r="DQ45" s="259" t="n"/>
      <c r="DR45" s="259" t="n"/>
      <c r="DS45" s="259" t="n"/>
      <c r="DT45" s="259" t="n"/>
      <c r="DU45" s="259" t="n"/>
      <c r="DV45" s="259" t="n"/>
      <c r="DW45" s="259" t="n"/>
      <c r="DX45" s="259" t="n"/>
      <c r="DY45" s="259" t="n"/>
      <c r="DZ45" s="259" t="n"/>
      <c r="EA45" s="259" t="n"/>
      <c r="EB45" s="259" t="n"/>
      <c r="EC45" s="259" t="n"/>
      <c r="ED45" s="259" t="n"/>
      <c r="EE45" s="259" t="n"/>
      <c r="EF45" s="259" t="n"/>
      <c r="EG45" s="259" t="n"/>
      <c r="EH45" s="259" t="n"/>
      <c r="EI45" s="259" t="n"/>
      <c r="EJ45" s="259" t="n"/>
      <c r="EK45" s="259" t="n"/>
      <c r="EL45" s="259" t="n"/>
      <c r="EM45" s="259" t="n"/>
      <c r="EN45" s="259" t="n"/>
      <c r="EO45" s="259" t="n"/>
      <c r="EP45" s="259" t="n"/>
      <c r="EQ45" s="259" t="n"/>
      <c r="ER45" s="259" t="n"/>
      <c r="ES45" s="259" t="n"/>
      <c r="ET45" s="259" t="n"/>
      <c r="EU45" s="259" t="n"/>
      <c r="EV45" s="259" t="n"/>
      <c r="EW45" s="259" t="n"/>
      <c r="EX45" s="259" t="n"/>
      <c r="EY45" s="259" t="n"/>
      <c r="EZ45" s="259" t="n"/>
      <c r="FA45" s="259" t="n"/>
      <c r="FB45" s="259" t="n"/>
      <c r="FC45" s="259" t="n"/>
      <c r="FD45" s="259" t="n"/>
      <c r="FE45" s="259" t="n"/>
      <c r="FF45" s="259" t="n"/>
      <c r="FG45" s="259" t="n"/>
      <c r="FH45" s="259" t="n"/>
      <c r="FI45" s="259" t="n"/>
      <c r="FJ45" s="261">
        <f>SUM(F45:FI45)</f>
        <v/>
      </c>
      <c r="FK45" s="262">
        <f>E45-FJ45</f>
        <v/>
      </c>
    </row>
    <row r="46" ht="18" customHeight="1">
      <c r="A46" s="137" t="n">
        <v>46</v>
      </c>
      <c r="B46" s="256" t="n">
        <v>44844</v>
      </c>
      <c r="C46" s="139" t="inlineStr">
        <is>
          <t>Expeditors-E223359284</t>
        </is>
      </c>
      <c r="D46" s="240" t="n">
        <v>44834</v>
      </c>
      <c r="E46" s="257" t="n">
        <v>2.22</v>
      </c>
      <c r="F46" s="274" t="n"/>
      <c r="G46" s="274" t="n"/>
      <c r="H46" s="274" t="n"/>
      <c r="I46" s="274" t="n"/>
      <c r="J46" s="274" t="n"/>
      <c r="K46" s="274" t="n"/>
      <c r="L46" s="259" t="n"/>
      <c r="M46" s="259" t="n"/>
      <c r="N46" s="259" t="n"/>
      <c r="O46" s="259" t="n"/>
      <c r="P46" s="259" t="n"/>
      <c r="Q46" s="259" t="n"/>
      <c r="R46" s="259" t="n"/>
      <c r="S46" s="259" t="n"/>
      <c r="T46" s="259" t="n"/>
      <c r="U46" s="259" t="n"/>
      <c r="V46" s="259" t="n"/>
      <c r="W46" s="259" t="n"/>
      <c r="X46" s="259" t="n"/>
      <c r="Y46" s="259" t="n"/>
      <c r="Z46" s="259" t="n"/>
      <c r="AA46" s="259" t="n"/>
      <c r="AB46" s="259" t="n"/>
      <c r="AC46" s="259" t="n"/>
      <c r="AD46" s="259" t="n"/>
      <c r="AE46" s="259" t="n"/>
      <c r="AF46" s="259" t="n"/>
      <c r="AG46" s="259" t="n"/>
      <c r="AH46" s="259" t="n"/>
      <c r="AI46" s="259" t="n"/>
      <c r="AJ46" s="259" t="n"/>
      <c r="AK46" s="259" t="n"/>
      <c r="AL46" s="259" t="n"/>
      <c r="AM46" s="259" t="n"/>
      <c r="AN46" s="259" t="n"/>
      <c r="AO46" s="259" t="n"/>
      <c r="AP46" s="259" t="n"/>
      <c r="AQ46" s="259" t="n"/>
      <c r="AR46" s="259" t="n"/>
      <c r="AS46" s="259" t="n"/>
      <c r="AT46" s="259" t="n"/>
      <c r="AU46" s="259" t="n"/>
      <c r="AV46" s="259" t="n"/>
      <c r="AW46" s="259" t="n"/>
      <c r="AX46" s="259" t="n"/>
      <c r="AY46" s="259" t="n"/>
      <c r="AZ46" s="259" t="n"/>
      <c r="BA46" s="259" t="n"/>
      <c r="BB46" s="259" t="n"/>
      <c r="BC46" s="259" t="n"/>
      <c r="BD46" s="259" t="n"/>
      <c r="BE46" s="275" t="n">
        <v>2.22</v>
      </c>
      <c r="BF46" s="259" t="n"/>
      <c r="BG46" s="259" t="n"/>
      <c r="BH46" s="259" t="n"/>
      <c r="BI46" s="259" t="n"/>
      <c r="BJ46" s="259" t="n"/>
      <c r="BK46" s="259" t="n"/>
      <c r="BL46" s="259" t="n"/>
      <c r="BM46" s="259" t="n"/>
      <c r="BN46" s="259" t="n"/>
      <c r="BO46" s="259" t="n"/>
      <c r="BP46" s="259" t="n"/>
      <c r="BQ46" s="259" t="n"/>
      <c r="BR46" s="259" t="n"/>
      <c r="BS46" s="259" t="n"/>
      <c r="BT46" s="259" t="n"/>
      <c r="BU46" s="259" t="n"/>
      <c r="BV46" s="259" t="n"/>
      <c r="BW46" s="259" t="n"/>
      <c r="BX46" s="259" t="n"/>
      <c r="BY46" s="259" t="n"/>
      <c r="BZ46" s="259" t="n"/>
      <c r="CA46" s="259" t="n"/>
      <c r="CB46" s="259" t="n"/>
      <c r="CC46" s="259" t="n"/>
      <c r="CD46" s="259" t="n"/>
      <c r="CE46" s="259" t="n"/>
      <c r="CF46" s="259" t="n"/>
      <c r="CG46" s="259" t="n"/>
      <c r="CH46" s="259" t="n"/>
      <c r="CI46" s="259" t="n"/>
      <c r="CJ46" s="259" t="n"/>
      <c r="CK46" s="259" t="n"/>
      <c r="CL46" s="259" t="n"/>
      <c r="CM46" s="259" t="n"/>
      <c r="CN46" s="259" t="n"/>
      <c r="CO46" s="259" t="n"/>
      <c r="CP46" s="259" t="n"/>
      <c r="CQ46" s="259" t="n"/>
      <c r="CR46" s="259" t="n"/>
      <c r="CS46" s="259" t="n"/>
      <c r="CT46" s="259" t="n"/>
      <c r="CU46" s="259" t="n"/>
      <c r="CV46" s="259" t="n"/>
      <c r="CW46" s="259" t="n"/>
      <c r="CX46" s="259" t="n"/>
      <c r="CY46" s="259" t="n"/>
      <c r="CZ46" s="259" t="n"/>
      <c r="DA46" s="259" t="n"/>
      <c r="DB46" s="259" t="n"/>
      <c r="DC46" s="259" t="n"/>
      <c r="DD46" s="259" t="n"/>
      <c r="DE46" s="259" t="n"/>
      <c r="DF46" s="259" t="n"/>
      <c r="DG46" s="259" t="n"/>
      <c r="DH46" s="259" t="n"/>
      <c r="DI46" s="259" t="n"/>
      <c r="DJ46" s="259" t="n"/>
      <c r="DK46" s="259" t="n"/>
      <c r="DL46" s="259" t="n"/>
      <c r="DM46" s="259" t="n"/>
      <c r="DN46" s="259" t="n"/>
      <c r="DO46" s="259" t="n"/>
      <c r="DP46" s="259" t="n"/>
      <c r="DQ46" s="259" t="n"/>
      <c r="DR46" s="259" t="n"/>
      <c r="DS46" s="259" t="n"/>
      <c r="DT46" s="259" t="n"/>
      <c r="DU46" s="259" t="n"/>
      <c r="DV46" s="259" t="n"/>
      <c r="DW46" s="259" t="n"/>
      <c r="DX46" s="259" t="n"/>
      <c r="DY46" s="259" t="n"/>
      <c r="DZ46" s="259" t="n"/>
      <c r="EA46" s="259" t="n"/>
      <c r="EB46" s="259" t="n"/>
      <c r="EC46" s="259" t="n"/>
      <c r="ED46" s="259" t="n"/>
      <c r="EE46" s="259" t="n"/>
      <c r="EF46" s="259" t="n"/>
      <c r="EG46" s="259" t="n"/>
      <c r="EH46" s="259" t="n"/>
      <c r="EI46" s="259" t="n"/>
      <c r="EJ46" s="259" t="n"/>
      <c r="EK46" s="259" t="n"/>
      <c r="EL46" s="259" t="n"/>
      <c r="EM46" s="259" t="n"/>
      <c r="EN46" s="259" t="n"/>
      <c r="EO46" s="259" t="n"/>
      <c r="EP46" s="259" t="n"/>
      <c r="EQ46" s="259" t="n"/>
      <c r="ER46" s="259" t="n"/>
      <c r="ES46" s="259" t="n"/>
      <c r="ET46" s="259" t="n"/>
      <c r="EU46" s="259" t="n"/>
      <c r="EV46" s="259" t="n"/>
      <c r="EW46" s="259" t="n"/>
      <c r="EX46" s="259" t="n"/>
      <c r="EY46" s="259" t="n"/>
      <c r="EZ46" s="259" t="n"/>
      <c r="FA46" s="259" t="n"/>
      <c r="FB46" s="259" t="n"/>
      <c r="FC46" s="259" t="n"/>
      <c r="FD46" s="259" t="n"/>
      <c r="FE46" s="259" t="n"/>
      <c r="FF46" s="259" t="n"/>
      <c r="FG46" s="259" t="n"/>
      <c r="FH46" s="259" t="n"/>
      <c r="FI46" s="259" t="n"/>
      <c r="FJ46" s="261">
        <f>SUM(F46:FI46)</f>
        <v/>
      </c>
      <c r="FK46" s="262">
        <f>E46-FJ46</f>
        <v/>
      </c>
    </row>
    <row r="47" ht="18" customHeight="1">
      <c r="A47" s="137" t="n">
        <v>47</v>
      </c>
      <c r="B47" s="256" t="n">
        <v>44847</v>
      </c>
      <c r="C47" s="139" t="inlineStr">
        <is>
          <t>MOLEX 4500650021</t>
        </is>
      </c>
      <c r="D47" s="240" t="n">
        <v>44790</v>
      </c>
      <c r="E47" s="257" t="n">
        <v>1877.76</v>
      </c>
      <c r="F47" s="274" t="n"/>
      <c r="G47" s="274" t="n"/>
      <c r="H47" s="274" t="n"/>
      <c r="I47" s="274" t="n"/>
      <c r="J47" s="274" t="n"/>
      <c r="K47" s="274" t="n"/>
      <c r="L47" s="259" t="n"/>
      <c r="M47" s="259" t="n"/>
      <c r="N47" s="259" t="n"/>
      <c r="O47" s="259" t="n"/>
      <c r="P47" s="259" t="n"/>
      <c r="Q47" s="259" t="n"/>
      <c r="R47" s="259" t="n"/>
      <c r="S47" s="259" t="n"/>
      <c r="T47" s="259" t="n"/>
      <c r="U47" s="259" t="n"/>
      <c r="V47" s="259" t="n"/>
      <c r="W47" s="259" t="n"/>
      <c r="X47" s="259" t="n"/>
      <c r="Y47" s="259" t="n"/>
      <c r="Z47" s="259" t="n"/>
      <c r="AA47" s="259" t="n"/>
      <c r="AB47" s="259" t="n"/>
      <c r="AC47" s="259" t="n"/>
      <c r="AD47" s="259" t="n"/>
      <c r="AE47" s="259" t="n"/>
      <c r="AF47" s="259" t="n"/>
      <c r="AG47" s="259" t="n"/>
      <c r="AH47" s="259" t="n"/>
      <c r="AI47" s="259" t="n"/>
      <c r="AJ47" s="259" t="n"/>
      <c r="AK47" s="259" t="n"/>
      <c r="AL47" s="259" t="n"/>
      <c r="AM47" s="259" t="n"/>
      <c r="AN47" s="259" t="n"/>
      <c r="AO47" s="259" t="n"/>
      <c r="AP47" s="259" t="n"/>
      <c r="AQ47" s="259" t="n"/>
      <c r="AR47" s="259" t="n"/>
      <c r="AS47" s="259" t="n"/>
      <c r="AT47" s="259" t="n"/>
      <c r="AU47" s="259" t="n"/>
      <c r="AV47" s="259" t="n"/>
      <c r="AW47" s="259" t="n"/>
      <c r="AX47" s="259" t="n"/>
      <c r="AY47" s="259" t="n"/>
      <c r="AZ47" s="259" t="n"/>
      <c r="BA47" s="259" t="n"/>
      <c r="BB47" s="259" t="n"/>
      <c r="BC47" s="259" t="n"/>
      <c r="BD47" s="259" t="n"/>
      <c r="BE47" s="259" t="n"/>
      <c r="BF47" s="259" t="n"/>
      <c r="BG47" s="259" t="n"/>
      <c r="BH47" s="259" t="n"/>
      <c r="BI47" s="259" t="n"/>
      <c r="BJ47" s="259" t="n"/>
      <c r="BK47" s="259" t="n"/>
      <c r="BL47" s="259" t="n"/>
      <c r="BM47" s="259" t="n"/>
      <c r="BN47" s="259" t="n"/>
      <c r="BO47" s="259" t="n"/>
      <c r="BP47" s="259" t="n"/>
      <c r="BQ47" s="259" t="n"/>
      <c r="BR47" s="259" t="n"/>
      <c r="BS47" s="259" t="n"/>
      <c r="BT47" s="259" t="n"/>
      <c r="BU47" s="259" t="n"/>
      <c r="BV47" s="259" t="n"/>
      <c r="BW47" s="259" t="n"/>
      <c r="BX47" s="259" t="n"/>
      <c r="BY47" s="259" t="n"/>
      <c r="BZ47" s="259" t="n"/>
      <c r="CA47" s="259" t="n"/>
      <c r="CB47" s="259" t="n"/>
      <c r="CC47" s="259" t="n"/>
      <c r="CD47" s="259" t="n"/>
      <c r="CE47" s="259" t="n"/>
      <c r="CF47" s="259" t="n"/>
      <c r="CG47" s="259" t="n"/>
      <c r="CH47" s="259" t="n"/>
      <c r="CI47" s="259" t="n"/>
      <c r="CJ47" s="259" t="n"/>
      <c r="CK47" s="259" t="n"/>
      <c r="CL47" s="259" t="n"/>
      <c r="CM47" s="259" t="n"/>
      <c r="CN47" s="259" t="n"/>
      <c r="CO47" s="259" t="n"/>
      <c r="CP47" s="259" t="n"/>
      <c r="CQ47" s="259" t="n"/>
      <c r="CR47" s="259" t="n"/>
      <c r="CS47" s="259" t="n"/>
      <c r="CT47" s="259" t="n"/>
      <c r="CU47" s="259" t="n"/>
      <c r="CV47" s="259" t="n"/>
      <c r="CW47" s="259" t="n"/>
      <c r="CX47" s="275" t="n">
        <v>1877.76</v>
      </c>
      <c r="CY47" s="259" t="n"/>
      <c r="CZ47" s="259" t="n"/>
      <c r="DA47" s="259" t="n"/>
      <c r="DB47" s="259" t="n"/>
      <c r="DC47" s="259" t="n"/>
      <c r="DD47" s="259" t="n"/>
      <c r="DE47" s="259" t="n"/>
      <c r="DF47" s="259" t="n"/>
      <c r="DG47" s="259" t="n"/>
      <c r="DH47" s="259" t="n"/>
      <c r="DI47" s="259" t="n"/>
      <c r="DJ47" s="259" t="n"/>
      <c r="DK47" s="259" t="n"/>
      <c r="DL47" s="259" t="n"/>
      <c r="DM47" s="259" t="n"/>
      <c r="DN47" s="259" t="n"/>
      <c r="DO47" s="259" t="n"/>
      <c r="DP47" s="259" t="n"/>
      <c r="DQ47" s="259" t="n"/>
      <c r="DR47" s="259" t="n"/>
      <c r="DS47" s="259" t="n"/>
      <c r="DT47" s="259" t="n"/>
      <c r="DU47" s="259" t="n"/>
      <c r="DV47" s="259" t="n"/>
      <c r="DW47" s="259" t="n"/>
      <c r="DX47" s="259" t="n"/>
      <c r="DY47" s="259" t="n"/>
      <c r="DZ47" s="259" t="n"/>
      <c r="EA47" s="259" t="n"/>
      <c r="EB47" s="259" t="n"/>
      <c r="EC47" s="259" t="n"/>
      <c r="ED47" s="259" t="n"/>
      <c r="EE47" s="259" t="n"/>
      <c r="EF47" s="259" t="n"/>
      <c r="EG47" s="259" t="n"/>
      <c r="EH47" s="259" t="n"/>
      <c r="EI47" s="259" t="n"/>
      <c r="EJ47" s="259" t="n"/>
      <c r="EK47" s="259" t="n"/>
      <c r="EL47" s="259" t="n"/>
      <c r="EM47" s="259" t="n"/>
      <c r="EN47" s="259" t="n"/>
      <c r="EO47" s="259" t="n"/>
      <c r="EP47" s="259" t="n"/>
      <c r="EQ47" s="259" t="n"/>
      <c r="ER47" s="259" t="n"/>
      <c r="ES47" s="259" t="n"/>
      <c r="ET47" s="259" t="n"/>
      <c r="EU47" s="259" t="n"/>
      <c r="EV47" s="259" t="n"/>
      <c r="EW47" s="259" t="n"/>
      <c r="EX47" s="259" t="n"/>
      <c r="EY47" s="259" t="n"/>
      <c r="EZ47" s="259" t="n"/>
      <c r="FA47" s="259" t="n"/>
      <c r="FB47" s="259" t="n"/>
      <c r="FC47" s="259" t="n"/>
      <c r="FD47" s="259" t="n"/>
      <c r="FE47" s="259" t="n"/>
      <c r="FF47" s="259" t="n"/>
      <c r="FG47" s="259" t="n"/>
      <c r="FH47" s="259" t="n"/>
      <c r="FI47" s="259" t="n"/>
      <c r="FJ47" s="261">
        <f>SUM(F47:FI47)</f>
        <v/>
      </c>
      <c r="FK47" s="262">
        <f>E47-FJ47</f>
        <v/>
      </c>
    </row>
    <row r="48" ht="18" customHeight="1">
      <c r="A48" s="137" t="n">
        <v>48</v>
      </c>
      <c r="B48" s="256" t="n">
        <v>44847</v>
      </c>
      <c r="C48" s="139" t="inlineStr">
        <is>
          <t>AVNET 9113030349</t>
        </is>
      </c>
      <c r="D48" s="240" t="n">
        <v>44781</v>
      </c>
      <c r="E48" s="257" t="n">
        <v>9.99</v>
      </c>
      <c r="F48" s="274" t="n"/>
      <c r="G48" s="274" t="n"/>
      <c r="H48" s="274" t="n"/>
      <c r="I48" s="274" t="n"/>
      <c r="J48" s="274" t="n"/>
      <c r="K48" s="274" t="n"/>
      <c r="L48" s="259" t="n"/>
      <c r="M48" s="259" t="n"/>
      <c r="N48" s="259" t="n"/>
      <c r="O48" s="259" t="n"/>
      <c r="P48" s="259" t="n"/>
      <c r="Q48" s="259" t="n"/>
      <c r="R48" s="259" t="n"/>
      <c r="S48" s="259" t="n"/>
      <c r="T48" s="259" t="n"/>
      <c r="U48" s="259" t="n"/>
      <c r="V48" s="259" t="n"/>
      <c r="W48" s="259" t="n"/>
      <c r="X48" s="259" t="n"/>
      <c r="Y48" s="259" t="n"/>
      <c r="Z48" s="259" t="n"/>
      <c r="AA48" s="259" t="n"/>
      <c r="AB48" s="259" t="n"/>
      <c r="AC48" s="259" t="n"/>
      <c r="AD48" s="259" t="n"/>
      <c r="AE48" s="259" t="n"/>
      <c r="AF48" s="259" t="n"/>
      <c r="AG48" s="259" t="n"/>
      <c r="AH48" s="259" t="n"/>
      <c r="AI48" s="259" t="n"/>
      <c r="AJ48" s="259" t="n"/>
      <c r="AK48" s="259" t="n"/>
      <c r="AL48" s="259" t="n"/>
      <c r="AM48" s="259" t="n"/>
      <c r="AN48" s="259" t="n"/>
      <c r="AO48" s="259" t="n"/>
      <c r="AP48" s="259" t="n"/>
      <c r="AQ48" s="259" t="n"/>
      <c r="AR48" s="259" t="n"/>
      <c r="AS48" s="259" t="n"/>
      <c r="AT48" s="259" t="n"/>
      <c r="AU48" s="259" t="n"/>
      <c r="AV48" s="259" t="n"/>
      <c r="AW48" s="259" t="n"/>
      <c r="AX48" s="259" t="n"/>
      <c r="AY48" s="259" t="n"/>
      <c r="AZ48" s="259" t="n"/>
      <c r="BA48" s="259" t="n"/>
      <c r="BB48" s="259" t="n"/>
      <c r="BC48" s="259" t="n"/>
      <c r="BD48" s="259" t="n"/>
      <c r="BE48" s="259" t="n"/>
      <c r="BF48" s="259" t="n"/>
      <c r="BG48" s="259" t="n"/>
      <c r="BH48" s="259" t="n"/>
      <c r="BI48" s="259" t="n"/>
      <c r="BJ48" s="259" t="n"/>
      <c r="BK48" s="259" t="n"/>
      <c r="BL48" s="259" t="n"/>
      <c r="BM48" s="259" t="n"/>
      <c r="BN48" s="259" t="n"/>
      <c r="BO48" s="259" t="n"/>
      <c r="BP48" s="259" t="n"/>
      <c r="BQ48" s="259" t="n"/>
      <c r="BR48" s="259" t="n"/>
      <c r="BS48" s="259" t="n"/>
      <c r="BT48" s="259" t="n"/>
      <c r="BU48" s="259" t="n"/>
      <c r="BV48" s="259" t="n"/>
      <c r="BW48" s="259" t="n"/>
      <c r="BX48" s="259" t="n"/>
      <c r="BY48" s="259" t="n"/>
      <c r="BZ48" s="259" t="n"/>
      <c r="CA48" s="259" t="n"/>
      <c r="CB48" s="259" t="n"/>
      <c r="CC48" s="259" t="n"/>
      <c r="CD48" s="259" t="n"/>
      <c r="CE48" s="259" t="n"/>
      <c r="CF48" s="259" t="n"/>
      <c r="CG48" s="259" t="n"/>
      <c r="CH48" s="259" t="n"/>
      <c r="CI48" s="259" t="n"/>
      <c r="CJ48" s="259" t="n"/>
      <c r="CK48" s="259" t="n"/>
      <c r="CL48" s="259" t="n"/>
      <c r="CM48" s="259" t="n"/>
      <c r="CN48" s="259" t="n"/>
      <c r="CO48" s="259" t="n"/>
      <c r="CP48" s="259" t="n"/>
      <c r="CQ48" s="259" t="n"/>
      <c r="CR48" s="259" t="n"/>
      <c r="CS48" s="259" t="n"/>
      <c r="CT48" s="259" t="n"/>
      <c r="CU48" s="259" t="n"/>
      <c r="CV48" s="275" t="n">
        <v>9.99</v>
      </c>
      <c r="CW48" s="259" t="n"/>
      <c r="CX48" s="259" t="n"/>
      <c r="CY48" s="259" t="n"/>
      <c r="CZ48" s="259" t="n"/>
      <c r="DA48" s="259" t="n"/>
      <c r="DB48" s="259" t="n"/>
      <c r="DC48" s="259" t="n"/>
      <c r="DD48" s="259" t="n"/>
      <c r="DE48" s="259" t="n"/>
      <c r="DF48" s="259" t="n"/>
      <c r="DG48" s="259" t="n"/>
      <c r="DH48" s="259" t="n"/>
      <c r="DI48" s="259" t="n"/>
      <c r="DJ48" s="259" t="n"/>
      <c r="DK48" s="259" t="n"/>
      <c r="DL48" s="259" t="n"/>
      <c r="DM48" s="259" t="n"/>
      <c r="DN48" s="259" t="n"/>
      <c r="DO48" s="259" t="n"/>
      <c r="DP48" s="259" t="n"/>
      <c r="DQ48" s="259" t="n"/>
      <c r="DR48" s="259" t="n"/>
      <c r="DS48" s="259" t="n"/>
      <c r="DT48" s="259" t="n"/>
      <c r="DU48" s="259" t="n"/>
      <c r="DV48" s="259" t="n"/>
      <c r="DW48" s="259" t="n"/>
      <c r="DX48" s="259" t="n"/>
      <c r="DY48" s="259" t="n"/>
      <c r="DZ48" s="259" t="n"/>
      <c r="EA48" s="259" t="n"/>
      <c r="EB48" s="259" t="n"/>
      <c r="EC48" s="259" t="n"/>
      <c r="ED48" s="259" t="n"/>
      <c r="EE48" s="259" t="n"/>
      <c r="EF48" s="259" t="n"/>
      <c r="EG48" s="259" t="n"/>
      <c r="EH48" s="259" t="n"/>
      <c r="EI48" s="259" t="n"/>
      <c r="EJ48" s="259" t="n"/>
      <c r="EK48" s="259" t="n"/>
      <c r="EL48" s="259" t="n"/>
      <c r="EM48" s="259" t="n"/>
      <c r="EN48" s="259" t="n"/>
      <c r="EO48" s="259" t="n"/>
      <c r="EP48" s="259" t="n"/>
      <c r="EQ48" s="259" t="n"/>
      <c r="ER48" s="259" t="n"/>
      <c r="ES48" s="259" t="n"/>
      <c r="ET48" s="259" t="n"/>
      <c r="EU48" s="259" t="n"/>
      <c r="EV48" s="259" t="n"/>
      <c r="EW48" s="259" t="n"/>
      <c r="EX48" s="259" t="n"/>
      <c r="EY48" s="259" t="n"/>
      <c r="EZ48" s="259" t="n"/>
      <c r="FA48" s="259" t="n"/>
      <c r="FB48" s="259" t="n"/>
      <c r="FC48" s="259" t="n"/>
      <c r="FD48" s="259" t="n"/>
      <c r="FE48" s="259" t="n"/>
      <c r="FF48" s="259" t="n"/>
      <c r="FG48" s="259" t="n"/>
      <c r="FH48" s="259" t="n"/>
      <c r="FI48" s="259" t="n"/>
      <c r="FJ48" s="261">
        <f>SUM(F48:FI48)</f>
        <v/>
      </c>
      <c r="FK48" s="262">
        <f>E48-FJ48</f>
        <v/>
      </c>
    </row>
    <row r="49" ht="18" customHeight="1">
      <c r="A49" s="137" t="n">
        <v>49</v>
      </c>
      <c r="B49" s="256" t="n">
        <v>44847</v>
      </c>
      <c r="C49" s="139" t="inlineStr">
        <is>
          <t>LITEON 4500680547, 4500680320</t>
        </is>
      </c>
      <c r="D49" s="240" t="n">
        <v>44791</v>
      </c>
      <c r="E49" s="257" t="n">
        <v>68.40000000000001</v>
      </c>
      <c r="F49" s="274" t="n"/>
      <c r="G49" s="274" t="n"/>
      <c r="H49" s="274" t="n"/>
      <c r="I49" s="274" t="n"/>
      <c r="J49" s="274" t="n"/>
      <c r="K49" s="274" t="n"/>
      <c r="L49" s="259" t="n"/>
      <c r="M49" s="259" t="n"/>
      <c r="N49" s="259" t="n"/>
      <c r="O49" s="259" t="n"/>
      <c r="P49" s="259" t="n"/>
      <c r="Q49" s="259" t="n"/>
      <c r="R49" s="259" t="n"/>
      <c r="S49" s="259" t="n"/>
      <c r="T49" s="259" t="n"/>
      <c r="U49" s="259" t="n"/>
      <c r="V49" s="259" t="n"/>
      <c r="W49" s="259" t="n"/>
      <c r="X49" s="259" t="n"/>
      <c r="Y49" s="259" t="n"/>
      <c r="Z49" s="259" t="n"/>
      <c r="AA49" s="259" t="n"/>
      <c r="AB49" s="259" t="n"/>
      <c r="AC49" s="259" t="n"/>
      <c r="AD49" s="259" t="n"/>
      <c r="AE49" s="259" t="n"/>
      <c r="AF49" s="259" t="n"/>
      <c r="AG49" s="259" t="n"/>
      <c r="AH49" s="259" t="n"/>
      <c r="AI49" s="259" t="n"/>
      <c r="AJ49" s="259" t="n"/>
      <c r="AK49" s="259" t="n"/>
      <c r="AL49" s="259" t="n"/>
      <c r="AM49" s="259" t="n"/>
      <c r="AN49" s="259" t="n"/>
      <c r="AO49" s="259" t="n"/>
      <c r="AP49" s="259" t="n"/>
      <c r="AQ49" s="259" t="n"/>
      <c r="AR49" s="259" t="n"/>
      <c r="AS49" s="259" t="n"/>
      <c r="AT49" s="259" t="n"/>
      <c r="AU49" s="259" t="n"/>
      <c r="AV49" s="259" t="n"/>
      <c r="AW49" s="259" t="n"/>
      <c r="AX49" s="259" t="n"/>
      <c r="AY49" s="259" t="n"/>
      <c r="AZ49" s="259" t="n"/>
      <c r="BA49" s="259" t="n"/>
      <c r="BB49" s="259" t="n"/>
      <c r="BC49" s="259" t="n"/>
      <c r="BD49" s="259" t="n"/>
      <c r="BE49" s="259" t="n"/>
      <c r="BF49" s="259" t="n"/>
      <c r="BG49" s="259" t="n"/>
      <c r="BH49" s="259" t="n"/>
      <c r="BI49" s="259" t="n"/>
      <c r="BJ49" s="259" t="n"/>
      <c r="BK49" s="259" t="n"/>
      <c r="BL49" s="259" t="n"/>
      <c r="BM49" s="259" t="n"/>
      <c r="BN49" s="259" t="n"/>
      <c r="BO49" s="259" t="n"/>
      <c r="BP49" s="259" t="n"/>
      <c r="BQ49" s="259" t="n"/>
      <c r="BR49" s="259" t="n"/>
      <c r="BS49" s="259" t="n"/>
      <c r="BT49" s="259" t="n"/>
      <c r="BU49" s="259" t="n"/>
      <c r="BV49" s="259" t="n"/>
      <c r="BW49" s="259" t="n"/>
      <c r="BX49" s="259" t="n"/>
      <c r="BY49" s="259" t="n"/>
      <c r="BZ49" s="259" t="n"/>
      <c r="CA49" s="259" t="n"/>
      <c r="CB49" s="259" t="n"/>
      <c r="CC49" s="259" t="n"/>
      <c r="CD49" s="259" t="n"/>
      <c r="CE49" s="259" t="n"/>
      <c r="CF49" s="259" t="n"/>
      <c r="CG49" s="259" t="n"/>
      <c r="CH49" s="259" t="n"/>
      <c r="CI49" s="259" t="n"/>
      <c r="CJ49" s="259" t="n"/>
      <c r="CK49" s="259" t="n"/>
      <c r="CL49" s="259" t="n"/>
      <c r="CM49" s="259" t="n"/>
      <c r="CN49" s="259" t="n"/>
      <c r="CO49" s="259" t="n"/>
      <c r="CP49" s="259" t="n"/>
      <c r="CQ49" s="259" t="n"/>
      <c r="CR49" s="259" t="n"/>
      <c r="CS49" s="259" t="n"/>
      <c r="CT49" s="259" t="n"/>
      <c r="CU49" s="259" t="n"/>
      <c r="CV49" s="259" t="n"/>
      <c r="CW49" s="259" t="n"/>
      <c r="CX49" s="259" t="n"/>
      <c r="CY49" s="259" t="n"/>
      <c r="CZ49" s="259" t="n"/>
      <c r="DA49" s="259" t="n"/>
      <c r="DB49" s="259" t="n"/>
      <c r="DC49" s="259" t="n"/>
      <c r="DD49" s="259" t="n"/>
      <c r="DE49" s="259" t="n"/>
      <c r="DF49" s="259" t="n"/>
      <c r="DG49" s="259" t="n"/>
      <c r="DH49" s="259" t="n"/>
      <c r="DI49" s="259" t="n"/>
      <c r="DJ49" s="259" t="n"/>
      <c r="DK49" s="259" t="n"/>
      <c r="DL49" s="259" t="n"/>
      <c r="DM49" s="259" t="n"/>
      <c r="DN49" s="259" t="n"/>
      <c r="DO49" s="259" t="n"/>
      <c r="DP49" s="259" t="n"/>
      <c r="DQ49" s="259" t="n"/>
      <c r="DR49" s="259" t="n"/>
      <c r="DS49" s="259" t="n"/>
      <c r="DT49" s="259" t="n"/>
      <c r="DU49" s="259" t="n"/>
      <c r="DV49" s="259" t="n"/>
      <c r="DW49" s="259" t="n"/>
      <c r="DX49" s="259" t="n"/>
      <c r="DY49" s="259" t="n"/>
      <c r="DZ49" s="259" t="n"/>
      <c r="EA49" s="259" t="n"/>
      <c r="EB49" s="259" t="n"/>
      <c r="EC49" s="275" t="n">
        <v>68.40000000000001</v>
      </c>
      <c r="ED49" s="259" t="n"/>
      <c r="EE49" s="259" t="n"/>
      <c r="EF49" s="259" t="n"/>
      <c r="EG49" s="259" t="n"/>
      <c r="EH49" s="259" t="n"/>
      <c r="EI49" s="259" t="n"/>
      <c r="EJ49" s="259" t="n"/>
      <c r="EK49" s="259" t="n"/>
      <c r="EL49" s="259" t="n"/>
      <c r="EM49" s="259" t="n"/>
      <c r="EN49" s="259" t="n"/>
      <c r="EO49" s="259" t="n"/>
      <c r="EP49" s="259" t="n"/>
      <c r="EQ49" s="259" t="n"/>
      <c r="ER49" s="259" t="n"/>
      <c r="ES49" s="259" t="n"/>
      <c r="ET49" s="259" t="n"/>
      <c r="EU49" s="259" t="n"/>
      <c r="EV49" s="259" t="n"/>
      <c r="EW49" s="259" t="n"/>
      <c r="EX49" s="259" t="n"/>
      <c r="EY49" s="259" t="n"/>
      <c r="EZ49" s="259" t="n"/>
      <c r="FA49" s="259" t="n"/>
      <c r="FB49" s="259" t="n"/>
      <c r="FC49" s="259" t="n"/>
      <c r="FD49" s="259" t="n"/>
      <c r="FE49" s="259" t="n"/>
      <c r="FF49" s="259" t="n"/>
      <c r="FG49" s="259" t="n"/>
      <c r="FH49" s="259" t="n"/>
      <c r="FI49" s="259" t="n"/>
      <c r="FJ49" s="261">
        <f>SUM(F49:FI49)</f>
        <v/>
      </c>
      <c r="FK49" s="262">
        <f>E49-FJ49</f>
        <v/>
      </c>
    </row>
    <row r="50" ht="18" customHeight="1">
      <c r="A50" s="137" t="n">
        <v>50</v>
      </c>
      <c r="B50" s="256" t="n">
        <v>44854</v>
      </c>
      <c r="C50" s="139" t="inlineStr">
        <is>
          <t>TTI 381451101</t>
        </is>
      </c>
      <c r="D50" s="240" t="n">
        <v>44845</v>
      </c>
      <c r="E50" s="257" t="n">
        <v>36.92</v>
      </c>
      <c r="F50" s="274" t="n"/>
      <c r="G50" s="274" t="n"/>
      <c r="H50" s="274" t="n"/>
      <c r="I50" s="270" t="n">
        <v>36.92</v>
      </c>
      <c r="J50" s="274" t="n"/>
      <c r="K50" s="274" t="n"/>
      <c r="L50" s="259" t="n"/>
      <c r="M50" s="259" t="n"/>
      <c r="N50" s="259" t="n"/>
      <c r="O50" s="259" t="n"/>
      <c r="P50" s="259" t="n"/>
      <c r="Q50" s="259" t="n"/>
      <c r="R50" s="259" t="n"/>
      <c r="S50" s="259" t="n"/>
      <c r="T50" s="259" t="n"/>
      <c r="U50" s="259" t="n"/>
      <c r="V50" s="259" t="n"/>
      <c r="W50" s="259" t="n"/>
      <c r="X50" s="259" t="n"/>
      <c r="Y50" s="259" t="n"/>
      <c r="Z50" s="259" t="n"/>
      <c r="AA50" s="259" t="n"/>
      <c r="AB50" s="259" t="n"/>
      <c r="AC50" s="259" t="n"/>
      <c r="AD50" s="259" t="n"/>
      <c r="AE50" s="259" t="n"/>
      <c r="AF50" s="259" t="n"/>
      <c r="AG50" s="259" t="n"/>
      <c r="AH50" s="259" t="n"/>
      <c r="AI50" s="259" t="n"/>
      <c r="AJ50" s="259" t="n"/>
      <c r="AK50" s="259" t="n"/>
      <c r="AL50" s="259" t="n"/>
      <c r="AM50" s="259" t="n"/>
      <c r="AN50" s="259" t="n"/>
      <c r="AO50" s="259" t="n"/>
      <c r="AP50" s="259" t="n"/>
      <c r="AQ50" s="259" t="n"/>
      <c r="AR50" s="259" t="n"/>
      <c r="AS50" s="259" t="n"/>
      <c r="AT50" s="259" t="n"/>
      <c r="AU50" s="259" t="n"/>
      <c r="AV50" s="259" t="n"/>
      <c r="AW50" s="259" t="n"/>
      <c r="AX50" s="259" t="n"/>
      <c r="AY50" s="259" t="n"/>
      <c r="AZ50" s="259" t="n"/>
      <c r="BA50" s="259" t="n"/>
      <c r="BB50" s="259" t="n"/>
      <c r="BC50" s="259" t="n"/>
      <c r="BD50" s="259" t="n"/>
      <c r="BE50" s="259" t="n"/>
      <c r="BF50" s="259" t="n"/>
      <c r="BG50" s="259" t="n"/>
      <c r="BH50" s="259" t="n"/>
      <c r="BI50" s="259" t="n"/>
      <c r="BJ50" s="259" t="n"/>
      <c r="BK50" s="259" t="n"/>
      <c r="BL50" s="259" t="n"/>
      <c r="BM50" s="259" t="n"/>
      <c r="BN50" s="259" t="n"/>
      <c r="BO50" s="259" t="n"/>
      <c r="BP50" s="259" t="n"/>
      <c r="BQ50" s="259" t="n"/>
      <c r="BR50" s="259" t="n"/>
      <c r="BS50" s="259" t="n"/>
      <c r="BT50" s="259" t="n"/>
      <c r="BU50" s="259" t="n"/>
      <c r="BV50" s="259" t="n"/>
      <c r="BW50" s="259" t="n"/>
      <c r="BX50" s="259" t="n"/>
      <c r="BY50" s="259" t="n"/>
      <c r="BZ50" s="259" t="n"/>
      <c r="CA50" s="259" t="n"/>
      <c r="CB50" s="259" t="n"/>
      <c r="CC50" s="259" t="n"/>
      <c r="CD50" s="259" t="n"/>
      <c r="CE50" s="259" t="n"/>
      <c r="CF50" s="259" t="n"/>
      <c r="CG50" s="259" t="n"/>
      <c r="CH50" s="259" t="n"/>
      <c r="CI50" s="259" t="n"/>
      <c r="CJ50" s="259" t="n"/>
      <c r="CK50" s="259" t="n"/>
      <c r="CL50" s="259" t="n"/>
      <c r="CM50" s="259" t="n"/>
      <c r="CN50" s="259" t="n"/>
      <c r="CO50" s="259" t="n"/>
      <c r="CP50" s="259" t="n"/>
      <c r="CQ50" s="259" t="n"/>
      <c r="CR50" s="259" t="n"/>
      <c r="CS50" s="259" t="n"/>
      <c r="CT50" s="259" t="n"/>
      <c r="CU50" s="259" t="n"/>
      <c r="CV50" s="259" t="n"/>
      <c r="CW50" s="259" t="n"/>
      <c r="CX50" s="259" t="n"/>
      <c r="CY50" s="259" t="n"/>
      <c r="CZ50" s="259" t="n"/>
      <c r="DA50" s="259" t="n"/>
      <c r="DB50" s="259" t="n"/>
      <c r="DC50" s="259" t="n"/>
      <c r="DD50" s="259" t="n"/>
      <c r="DE50" s="259" t="n"/>
      <c r="DF50" s="259" t="n"/>
      <c r="DG50" s="259" t="n"/>
      <c r="DH50" s="259" t="n"/>
      <c r="DI50" s="259" t="n"/>
      <c r="DJ50" s="259" t="n"/>
      <c r="DK50" s="259" t="n"/>
      <c r="DL50" s="259" t="n"/>
      <c r="DM50" s="259" t="n"/>
      <c r="DN50" s="259" t="n"/>
      <c r="DO50" s="259" t="n"/>
      <c r="DP50" s="259" t="n"/>
      <c r="DQ50" s="259" t="n"/>
      <c r="DR50" s="259" t="n"/>
      <c r="DS50" s="259" t="n"/>
      <c r="DT50" s="259" t="n"/>
      <c r="DU50" s="259" t="n"/>
      <c r="DV50" s="259" t="n"/>
      <c r="DW50" s="259" t="n"/>
      <c r="DX50" s="259" t="n"/>
      <c r="DY50" s="259" t="n"/>
      <c r="DZ50" s="259" t="n"/>
      <c r="EA50" s="259" t="n"/>
      <c r="EB50" s="259" t="n"/>
      <c r="EC50" s="259" t="n"/>
      <c r="ED50" s="259" t="n"/>
      <c r="EE50" s="259" t="n"/>
      <c r="EF50" s="259" t="n"/>
      <c r="EG50" s="259" t="n"/>
      <c r="EH50" s="259" t="n"/>
      <c r="EI50" s="259" t="n"/>
      <c r="EJ50" s="259" t="n"/>
      <c r="EK50" s="259" t="n"/>
      <c r="EL50" s="259" t="n"/>
      <c r="EM50" s="259" t="n"/>
      <c r="EN50" s="259" t="n"/>
      <c r="EO50" s="259" t="n"/>
      <c r="EP50" s="259" t="n"/>
      <c r="EQ50" s="259" t="n"/>
      <c r="ER50" s="259" t="n"/>
      <c r="ES50" s="259" t="n"/>
      <c r="ET50" s="259" t="n"/>
      <c r="EU50" s="259" t="n"/>
      <c r="EV50" s="259" t="n"/>
      <c r="EW50" s="259" t="n"/>
      <c r="EX50" s="259" t="n"/>
      <c r="EY50" s="259" t="n"/>
      <c r="EZ50" s="259" t="n"/>
      <c r="FA50" s="259" t="n"/>
      <c r="FB50" s="259" t="n"/>
      <c r="FC50" s="259" t="n"/>
      <c r="FD50" s="259" t="n"/>
      <c r="FE50" s="259" t="n"/>
      <c r="FF50" s="259" t="n"/>
      <c r="FG50" s="259" t="n"/>
      <c r="FH50" s="259" t="n"/>
      <c r="FI50" s="259" t="n"/>
      <c r="FJ50" s="261">
        <f>SUM(F50:FI50)</f>
        <v/>
      </c>
      <c r="FK50" s="262">
        <f>E50-FJ50</f>
        <v/>
      </c>
    </row>
    <row r="51" ht="18" customHeight="1">
      <c r="A51" s="137" t="n">
        <v>51</v>
      </c>
      <c r="B51" s="256" t="n">
        <v>44854</v>
      </c>
      <c r="C51" s="139" t="inlineStr">
        <is>
          <t>TTI 377686401</t>
        </is>
      </c>
      <c r="D51" s="240" t="n">
        <v>44845</v>
      </c>
      <c r="E51" s="257" t="n">
        <v>36.92</v>
      </c>
      <c r="F51" s="274" t="n"/>
      <c r="G51" s="274" t="n"/>
      <c r="H51" s="274" t="n"/>
      <c r="I51" s="274" t="n"/>
      <c r="J51" s="274" t="n"/>
      <c r="K51" s="274" t="n"/>
      <c r="L51" s="259" t="n"/>
      <c r="M51" s="259" t="n"/>
      <c r="N51" s="259" t="n"/>
      <c r="O51" s="259" t="n"/>
      <c r="P51" s="259" t="n"/>
      <c r="Q51" s="259" t="n"/>
      <c r="R51" s="259" t="n"/>
      <c r="S51" s="259" t="n"/>
      <c r="T51" s="259" t="n"/>
      <c r="U51" s="259" t="n"/>
      <c r="V51" s="259" t="n"/>
      <c r="W51" s="259" t="n"/>
      <c r="X51" s="259" t="n"/>
      <c r="Y51" s="259" t="n"/>
      <c r="Z51" s="259" t="n"/>
      <c r="AA51" s="259" t="n"/>
      <c r="AB51" s="259" t="n"/>
      <c r="AC51" s="259" t="n"/>
      <c r="AD51" s="259" t="n"/>
      <c r="AE51" s="259" t="n"/>
      <c r="AF51" s="259" t="n"/>
      <c r="AG51" s="259" t="n"/>
      <c r="AH51" s="259" t="n"/>
      <c r="AI51" s="259" t="n"/>
      <c r="AJ51" s="259" t="n"/>
      <c r="AK51" s="259" t="n"/>
      <c r="AL51" s="259" t="n"/>
      <c r="AM51" s="259" t="n"/>
      <c r="AN51" s="259" t="n"/>
      <c r="AO51" s="259" t="n"/>
      <c r="AP51" s="259" t="n"/>
      <c r="AQ51" s="259" t="n"/>
      <c r="AR51" s="259" t="n"/>
      <c r="AS51" s="259" t="n"/>
      <c r="AT51" s="259" t="n"/>
      <c r="AU51" s="259" t="n"/>
      <c r="AV51" s="259" t="n"/>
      <c r="AW51" s="259" t="n"/>
      <c r="AX51" s="259" t="n"/>
      <c r="AY51" s="259" t="n"/>
      <c r="AZ51" s="259" t="n"/>
      <c r="BA51" s="259" t="n"/>
      <c r="BB51" s="259" t="n"/>
      <c r="BC51" s="259" t="n"/>
      <c r="BD51" s="259" t="n"/>
      <c r="BE51" s="259" t="n"/>
      <c r="BF51" s="259" t="n"/>
      <c r="BG51" s="259" t="n"/>
      <c r="BH51" s="259" t="n"/>
      <c r="BI51" s="259" t="n"/>
      <c r="BJ51" s="259" t="n"/>
      <c r="BK51" s="259" t="n"/>
      <c r="BL51" s="259" t="n"/>
      <c r="BM51" s="259" t="n"/>
      <c r="BN51" s="259" t="n"/>
      <c r="BO51" s="259" t="n"/>
      <c r="BP51" s="259" t="n"/>
      <c r="BQ51" s="259" t="n"/>
      <c r="BR51" s="259" t="n"/>
      <c r="BS51" s="259" t="n"/>
      <c r="BT51" s="259" t="n"/>
      <c r="BU51" s="259" t="n"/>
      <c r="BV51" s="259" t="n"/>
      <c r="BW51" s="259" t="n"/>
      <c r="BX51" s="259" t="n"/>
      <c r="BY51" s="259" t="n"/>
      <c r="BZ51" s="259" t="n"/>
      <c r="CA51" s="259" t="n"/>
      <c r="CB51" s="259" t="n"/>
      <c r="CC51" s="259" t="n"/>
      <c r="CD51" s="259" t="n"/>
      <c r="CE51" s="259" t="n"/>
      <c r="CF51" s="259" t="n"/>
      <c r="CG51" s="259" t="n"/>
      <c r="CH51" s="259" t="n"/>
      <c r="CI51" s="259" t="n"/>
      <c r="CJ51" s="259" t="n"/>
      <c r="CK51" s="259" t="n"/>
      <c r="CL51" s="259" t="n"/>
      <c r="CM51" s="259" t="n"/>
      <c r="CN51" s="259" t="n"/>
      <c r="CO51" s="259" t="n"/>
      <c r="CP51" s="259" t="n"/>
      <c r="CQ51" s="259" t="n"/>
      <c r="CR51" s="259" t="n"/>
      <c r="CS51" s="259" t="n"/>
      <c r="CT51" s="259" t="n"/>
      <c r="CU51" s="259" t="n"/>
      <c r="CV51" s="259" t="n"/>
      <c r="CW51" s="259" t="n"/>
      <c r="CX51" s="269" t="n">
        <v>36.92</v>
      </c>
      <c r="CY51" s="259" t="n"/>
      <c r="CZ51" s="259" t="n"/>
      <c r="DA51" s="259" t="n"/>
      <c r="DB51" s="259" t="n"/>
      <c r="DC51" s="259" t="n"/>
      <c r="DD51" s="259" t="n"/>
      <c r="DE51" s="259" t="n"/>
      <c r="DF51" s="259" t="n"/>
      <c r="DG51" s="259" t="n"/>
      <c r="DH51" s="259" t="n"/>
      <c r="DI51" s="259" t="n"/>
      <c r="DJ51" s="259" t="n"/>
      <c r="DK51" s="259" t="n"/>
      <c r="DL51" s="259" t="n"/>
      <c r="DM51" s="259" t="n"/>
      <c r="DN51" s="259" t="n"/>
      <c r="DO51" s="259" t="n"/>
      <c r="DP51" s="259" t="n"/>
      <c r="DQ51" s="259" t="n"/>
      <c r="DR51" s="259" t="n"/>
      <c r="DS51" s="259" t="n"/>
      <c r="DT51" s="259" t="n"/>
      <c r="DU51" s="259" t="n"/>
      <c r="DV51" s="259" t="n"/>
      <c r="DW51" s="259" t="n"/>
      <c r="DX51" s="259" t="n"/>
      <c r="DY51" s="259" t="n"/>
      <c r="DZ51" s="259" t="n"/>
      <c r="EA51" s="259" t="n"/>
      <c r="EB51" s="259" t="n"/>
      <c r="EC51" s="259" t="n"/>
      <c r="ED51" s="259" t="n"/>
      <c r="EE51" s="259" t="n"/>
      <c r="EF51" s="259" t="n"/>
      <c r="EG51" s="259" t="n"/>
      <c r="EH51" s="259" t="n"/>
      <c r="EI51" s="259" t="n"/>
      <c r="EJ51" s="259" t="n"/>
      <c r="EK51" s="259" t="n"/>
      <c r="EL51" s="259" t="n"/>
      <c r="EM51" s="259" t="n"/>
      <c r="EN51" s="259" t="n"/>
      <c r="EO51" s="259" t="n"/>
      <c r="EP51" s="259" t="n"/>
      <c r="EQ51" s="259" t="n"/>
      <c r="ER51" s="259" t="n"/>
      <c r="ES51" s="259" t="n"/>
      <c r="ET51" s="259" t="n"/>
      <c r="EU51" s="259" t="n"/>
      <c r="EV51" s="259" t="n"/>
      <c r="EW51" s="259" t="n"/>
      <c r="EX51" s="259" t="n"/>
      <c r="EY51" s="259" t="n"/>
      <c r="EZ51" s="259" t="n"/>
      <c r="FA51" s="259" t="n"/>
      <c r="FB51" s="259" t="n"/>
      <c r="FC51" s="259" t="n"/>
      <c r="FD51" s="259" t="n"/>
      <c r="FE51" s="259" t="n"/>
      <c r="FF51" s="259" t="n"/>
      <c r="FG51" s="259" t="n"/>
      <c r="FH51" s="259" t="n"/>
      <c r="FI51" s="259" t="n"/>
      <c r="FJ51" s="261">
        <f>SUM(F51:FI51)</f>
        <v/>
      </c>
      <c r="FK51" s="262">
        <f>E51-FJ51</f>
        <v/>
      </c>
    </row>
    <row r="52" ht="18" customHeight="1">
      <c r="A52" s="137" t="n">
        <v>52</v>
      </c>
      <c r="B52" s="256" t="n">
        <v>44855</v>
      </c>
      <c r="C52" s="139" t="inlineStr">
        <is>
          <t>DIGIKEY-4500686676/4500686310</t>
        </is>
      </c>
      <c r="D52" s="240" t="n">
        <v>44827</v>
      </c>
      <c r="E52" s="257">
        <f>7.61+10.25</f>
        <v/>
      </c>
      <c r="F52" s="274" t="n"/>
      <c r="G52" s="274" t="n"/>
      <c r="H52" s="274" t="n"/>
      <c r="I52" s="270">
        <f>7.61+10.25</f>
        <v/>
      </c>
      <c r="J52" s="274" t="n"/>
      <c r="K52" s="274" t="n"/>
      <c r="L52" s="259" t="n"/>
      <c r="M52" s="259" t="n"/>
      <c r="N52" s="259" t="n"/>
      <c r="O52" s="259" t="n"/>
      <c r="P52" s="259" t="n"/>
      <c r="Q52" s="259" t="n"/>
      <c r="R52" s="259" t="n"/>
      <c r="S52" s="259" t="n"/>
      <c r="T52" s="259" t="n"/>
      <c r="U52" s="259" t="n"/>
      <c r="V52" s="259" t="n"/>
      <c r="W52" s="259" t="n"/>
      <c r="X52" s="259" t="n"/>
      <c r="Y52" s="259" t="n"/>
      <c r="Z52" s="259" t="n"/>
      <c r="AA52" s="259" t="n"/>
      <c r="AB52" s="259" t="n"/>
      <c r="AC52" s="259" t="n"/>
      <c r="AD52" s="259" t="n"/>
      <c r="AE52" s="259" t="n"/>
      <c r="AF52" s="259" t="n"/>
      <c r="AG52" s="259" t="n"/>
      <c r="AH52" s="259" t="n"/>
      <c r="AI52" s="259" t="n"/>
      <c r="AJ52" s="259" t="n"/>
      <c r="AK52" s="259" t="n"/>
      <c r="AL52" s="259" t="n"/>
      <c r="AM52" s="259" t="n"/>
      <c r="AN52" s="259" t="n"/>
      <c r="AO52" s="259" t="n"/>
      <c r="AP52" s="259" t="n"/>
      <c r="AQ52" s="259" t="n"/>
      <c r="AR52" s="259" t="n"/>
      <c r="AS52" s="259" t="n"/>
      <c r="AT52" s="259" t="n"/>
      <c r="AU52" s="259" t="n"/>
      <c r="AV52" s="259" t="n"/>
      <c r="AW52" s="259" t="n"/>
      <c r="AX52" s="259" t="n"/>
      <c r="AY52" s="259" t="n"/>
      <c r="AZ52" s="259" t="n"/>
      <c r="BA52" s="259" t="n"/>
      <c r="BB52" s="259" t="n"/>
      <c r="BC52" s="259" t="n"/>
      <c r="BD52" s="259" t="n"/>
      <c r="BE52" s="259" t="n"/>
      <c r="BF52" s="259" t="n"/>
      <c r="BG52" s="259" t="n"/>
      <c r="BH52" s="259" t="n"/>
      <c r="BI52" s="259" t="n"/>
      <c r="BJ52" s="259" t="n"/>
      <c r="BK52" s="259" t="n"/>
      <c r="BL52" s="259" t="n"/>
      <c r="BM52" s="259" t="n"/>
      <c r="BN52" s="259" t="n"/>
      <c r="BO52" s="259" t="n"/>
      <c r="BP52" s="259" t="n"/>
      <c r="BQ52" s="259" t="n"/>
      <c r="BR52" s="259" t="n"/>
      <c r="BS52" s="259" t="n"/>
      <c r="BT52" s="259" t="n"/>
      <c r="BU52" s="259" t="n"/>
      <c r="BV52" s="259" t="n"/>
      <c r="BW52" s="259" t="n"/>
      <c r="BX52" s="259" t="n"/>
      <c r="BY52" s="259" t="n"/>
      <c r="BZ52" s="259" t="n"/>
      <c r="CA52" s="259" t="n"/>
      <c r="CB52" s="259" t="n"/>
      <c r="CC52" s="259" t="n"/>
      <c r="CD52" s="259" t="n"/>
      <c r="CE52" s="259" t="n"/>
      <c r="CF52" s="259" t="n"/>
      <c r="CG52" s="259" t="n"/>
      <c r="CH52" s="259" t="n"/>
      <c r="CI52" s="259" t="n"/>
      <c r="CJ52" s="259" t="n"/>
      <c r="CK52" s="259" t="n"/>
      <c r="CL52" s="259" t="n"/>
      <c r="CM52" s="259" t="n"/>
      <c r="CN52" s="259" t="n"/>
      <c r="CO52" s="259" t="n"/>
      <c r="CP52" s="259" t="n"/>
      <c r="CQ52" s="259" t="n"/>
      <c r="CR52" s="259" t="n"/>
      <c r="CS52" s="259" t="n"/>
      <c r="CT52" s="259" t="n"/>
      <c r="CU52" s="259" t="n"/>
      <c r="CV52" s="259" t="n"/>
      <c r="CW52" s="259" t="n"/>
      <c r="CX52" s="259" t="n"/>
      <c r="CY52" s="259" t="n"/>
      <c r="CZ52" s="259" t="n"/>
      <c r="DA52" s="259" t="n"/>
      <c r="DB52" s="259" t="n"/>
      <c r="DC52" s="259" t="n"/>
      <c r="DD52" s="259" t="n"/>
      <c r="DE52" s="259" t="n"/>
      <c r="DF52" s="259" t="n"/>
      <c r="DG52" s="259" t="n"/>
      <c r="DH52" s="259" t="n"/>
      <c r="DI52" s="259" t="n"/>
      <c r="DJ52" s="259" t="n"/>
      <c r="DK52" s="259" t="n"/>
      <c r="DL52" s="259" t="n"/>
      <c r="DM52" s="259" t="n"/>
      <c r="DN52" s="259" t="n"/>
      <c r="DO52" s="259" t="n"/>
      <c r="DP52" s="259" t="n"/>
      <c r="DQ52" s="259" t="n"/>
      <c r="DR52" s="259" t="n"/>
      <c r="DS52" s="259" t="n"/>
      <c r="DT52" s="259" t="n"/>
      <c r="DU52" s="259" t="n"/>
      <c r="DV52" s="259" t="n"/>
      <c r="DW52" s="259" t="n"/>
      <c r="DX52" s="259" t="n"/>
      <c r="DY52" s="259" t="n"/>
      <c r="DZ52" s="259" t="n"/>
      <c r="EA52" s="259" t="n"/>
      <c r="EB52" s="259" t="n"/>
      <c r="EC52" s="259" t="n"/>
      <c r="ED52" s="259" t="n"/>
      <c r="EE52" s="259" t="n"/>
      <c r="EF52" s="259" t="n"/>
      <c r="EG52" s="259" t="n"/>
      <c r="EH52" s="259" t="n"/>
      <c r="EI52" s="259" t="n"/>
      <c r="EJ52" s="259" t="n"/>
      <c r="EK52" s="259" t="n"/>
      <c r="EL52" s="259" t="n"/>
      <c r="EM52" s="259" t="n"/>
      <c r="EN52" s="259" t="n"/>
      <c r="EO52" s="259" t="n"/>
      <c r="EP52" s="259" t="n"/>
      <c r="EQ52" s="259" t="n"/>
      <c r="ER52" s="259" t="n"/>
      <c r="ES52" s="259" t="n"/>
      <c r="ET52" s="259" t="n"/>
      <c r="EU52" s="259" t="n"/>
      <c r="EV52" s="259" t="n"/>
      <c r="EW52" s="259" t="n"/>
      <c r="EX52" s="259" t="n"/>
      <c r="EY52" s="259" t="n"/>
      <c r="EZ52" s="259" t="n"/>
      <c r="FA52" s="259" t="n"/>
      <c r="FB52" s="259" t="n"/>
      <c r="FC52" s="259" t="n"/>
      <c r="FD52" s="259" t="n"/>
      <c r="FE52" s="259" t="n"/>
      <c r="FF52" s="259" t="n"/>
      <c r="FG52" s="259" t="n"/>
      <c r="FH52" s="259" t="n"/>
      <c r="FI52" s="259" t="n"/>
      <c r="FJ52" s="261">
        <f>SUM(F52:FI52)</f>
        <v/>
      </c>
      <c r="FK52" s="262">
        <f>E52-FJ52</f>
        <v/>
      </c>
    </row>
    <row r="53" ht="18" customHeight="1">
      <c r="A53" s="137" t="n">
        <v>53</v>
      </c>
      <c r="B53" s="256" t="n">
        <v>44855</v>
      </c>
      <c r="C53" s="139" t="inlineStr">
        <is>
          <t>DIGIKEY-4500669854/4500664808</t>
        </is>
      </c>
      <c r="D53" s="240" t="n">
        <v>44834</v>
      </c>
      <c r="E53" s="257">
        <f>18.8+47.19</f>
        <v/>
      </c>
      <c r="F53" s="274" t="n"/>
      <c r="G53" s="274" t="n"/>
      <c r="H53" s="274" t="n"/>
      <c r="I53" s="274" t="n"/>
      <c r="J53" s="274" t="n"/>
      <c r="K53" s="274" t="n"/>
      <c r="L53" s="259" t="n"/>
      <c r="M53" s="259" t="n"/>
      <c r="N53" s="259" t="n"/>
      <c r="O53" s="259" t="n"/>
      <c r="P53" s="259" t="n"/>
      <c r="Q53" s="259" t="n"/>
      <c r="R53" s="259" t="n"/>
      <c r="S53" s="259" t="n"/>
      <c r="T53" s="259" t="n"/>
      <c r="U53" s="259" t="n"/>
      <c r="V53" s="259" t="n"/>
      <c r="W53" s="259" t="n"/>
      <c r="X53" s="259" t="n"/>
      <c r="Y53" s="259" t="n"/>
      <c r="Z53" s="259" t="n"/>
      <c r="AA53" s="259" t="n"/>
      <c r="AB53" s="259" t="n"/>
      <c r="AC53" s="259" t="n"/>
      <c r="AD53" s="259" t="n"/>
      <c r="AE53" s="259" t="n"/>
      <c r="AF53" s="259" t="n"/>
      <c r="AG53" s="259" t="n"/>
      <c r="AH53" s="259" t="n"/>
      <c r="AI53" s="259" t="n"/>
      <c r="AJ53" s="259" t="n"/>
      <c r="AK53" s="259" t="n"/>
      <c r="AL53" s="259" t="n"/>
      <c r="AM53" s="259" t="n"/>
      <c r="AN53" s="259" t="n"/>
      <c r="AO53" s="259" t="n"/>
      <c r="AP53" s="259" t="n"/>
      <c r="AQ53" s="259" t="n"/>
      <c r="AR53" s="259" t="n"/>
      <c r="AS53" s="259" t="n"/>
      <c r="AT53" s="259" t="n"/>
      <c r="AU53" s="259" t="n"/>
      <c r="AV53" s="259" t="n"/>
      <c r="AW53" s="259" t="n"/>
      <c r="AX53" s="259" t="n"/>
      <c r="AY53" s="259" t="n"/>
      <c r="AZ53" s="259" t="n"/>
      <c r="BA53" s="259" t="n"/>
      <c r="BB53" s="259" t="n"/>
      <c r="BC53" s="259" t="n"/>
      <c r="BD53" s="259" t="n"/>
      <c r="BE53" s="259" t="n"/>
      <c r="BF53" s="259" t="n"/>
      <c r="BG53" s="259" t="n"/>
      <c r="BH53" s="259" t="n"/>
      <c r="BI53" s="259" t="n"/>
      <c r="BJ53" s="259" t="n"/>
      <c r="BK53" s="259" t="n"/>
      <c r="BL53" s="259" t="n"/>
      <c r="BM53" s="259" t="n"/>
      <c r="BN53" s="259" t="n"/>
      <c r="BO53" s="259" t="n"/>
      <c r="BP53" s="259" t="n"/>
      <c r="BQ53" s="259" t="n"/>
      <c r="BR53" s="259" t="n"/>
      <c r="BS53" s="259" t="n"/>
      <c r="BT53" s="259" t="n"/>
      <c r="BU53" s="259" t="n"/>
      <c r="BV53" s="259" t="n"/>
      <c r="BW53" s="259" t="n"/>
      <c r="BX53" s="259" t="n"/>
      <c r="BY53" s="259" t="n"/>
      <c r="BZ53" s="259" t="n"/>
      <c r="CA53" s="259" t="n"/>
      <c r="CB53" s="259" t="n"/>
      <c r="CC53" s="259" t="n"/>
      <c r="CD53" s="259" t="n"/>
      <c r="CE53" s="259" t="n"/>
      <c r="CF53" s="259" t="n"/>
      <c r="CG53" s="259" t="n"/>
      <c r="CH53" s="259" t="n"/>
      <c r="CI53" s="259" t="n"/>
      <c r="CJ53" s="259" t="n"/>
      <c r="CK53" s="259" t="n"/>
      <c r="CL53" s="259" t="n"/>
      <c r="CM53" s="259" t="n"/>
      <c r="CN53" s="259" t="n"/>
      <c r="CO53" s="259" t="n"/>
      <c r="CP53" s="259" t="n"/>
      <c r="CQ53" s="259" t="n"/>
      <c r="CR53" s="259" t="n"/>
      <c r="CS53" s="259" t="n"/>
      <c r="CT53" s="259" t="n"/>
      <c r="CU53" s="259" t="n"/>
      <c r="CV53" s="259" t="n"/>
      <c r="CW53" s="259" t="n"/>
      <c r="CX53" s="259" t="n"/>
      <c r="CY53" s="259" t="n"/>
      <c r="CZ53" s="259" t="n"/>
      <c r="DA53" s="259" t="n"/>
      <c r="DB53" s="259" t="n"/>
      <c r="DC53" s="259" t="n"/>
      <c r="DD53" s="259" t="n"/>
      <c r="DE53" s="259" t="n"/>
      <c r="DF53" s="259" t="n"/>
      <c r="DG53" s="259" t="n"/>
      <c r="DH53" s="259" t="n"/>
      <c r="DI53" s="259" t="n"/>
      <c r="DJ53" s="259" t="n"/>
      <c r="DK53" s="259" t="n"/>
      <c r="DL53" s="259" t="n"/>
      <c r="DM53" s="259" t="n"/>
      <c r="DN53" s="259" t="n"/>
      <c r="DO53" s="259" t="n"/>
      <c r="DP53" s="259" t="n"/>
      <c r="DQ53" s="259" t="n"/>
      <c r="DR53" s="259" t="n"/>
      <c r="DS53" s="259" t="n"/>
      <c r="DT53" s="259" t="n"/>
      <c r="DU53" s="259" t="n"/>
      <c r="DV53" s="259" t="n"/>
      <c r="DW53" s="259" t="n"/>
      <c r="DX53" s="259" t="n"/>
      <c r="DY53" s="259" t="n"/>
      <c r="DZ53" s="259" t="n"/>
      <c r="EA53" s="259" t="n"/>
      <c r="EB53" s="259" t="n"/>
      <c r="EC53" s="259" t="n"/>
      <c r="ED53" s="259" t="n"/>
      <c r="EE53" s="259" t="n"/>
      <c r="EF53" s="259" t="n"/>
      <c r="EG53" s="269">
        <f>18.8+47.19</f>
        <v/>
      </c>
      <c r="EH53" s="259" t="n"/>
      <c r="EI53" s="259" t="n"/>
      <c r="EJ53" s="259" t="n"/>
      <c r="EK53" s="259" t="n"/>
      <c r="EL53" s="259" t="n"/>
      <c r="EM53" s="259" t="n"/>
      <c r="EN53" s="259" t="n"/>
      <c r="EO53" s="259" t="n"/>
      <c r="EP53" s="259" t="n"/>
      <c r="EQ53" s="259" t="n"/>
      <c r="ER53" s="259" t="n"/>
      <c r="ES53" s="259" t="n"/>
      <c r="ET53" s="259" t="n"/>
      <c r="EU53" s="259" t="n"/>
      <c r="EV53" s="259" t="n"/>
      <c r="EW53" s="259" t="n"/>
      <c r="EX53" s="259" t="n"/>
      <c r="EY53" s="259" t="n"/>
      <c r="EZ53" s="259" t="n"/>
      <c r="FA53" s="259" t="n"/>
      <c r="FB53" s="259" t="n"/>
      <c r="FC53" s="259" t="n"/>
      <c r="FD53" s="259" t="n"/>
      <c r="FE53" s="259" t="n"/>
      <c r="FF53" s="259" t="n"/>
      <c r="FG53" s="259" t="n"/>
      <c r="FH53" s="259" t="n"/>
      <c r="FI53" s="259" t="n"/>
      <c r="FJ53" s="261">
        <f>SUM(F53:FI53)</f>
        <v/>
      </c>
      <c r="FK53" s="262">
        <f>E53-FJ53</f>
        <v/>
      </c>
    </row>
    <row r="54" ht="18" customHeight="1">
      <c r="A54" s="137" t="n">
        <v>54</v>
      </c>
      <c r="B54" s="256" t="n">
        <v>44855</v>
      </c>
      <c r="C54" s="139" t="inlineStr">
        <is>
          <t>DIGIKEY-4500686972</t>
        </is>
      </c>
      <c r="D54" s="240" t="n">
        <v>44831</v>
      </c>
      <c r="E54" s="257" t="n">
        <v>54.64</v>
      </c>
      <c r="F54" s="274" t="n"/>
      <c r="G54" s="274" t="n"/>
      <c r="H54" s="274" t="n"/>
      <c r="I54" s="274" t="n"/>
      <c r="J54" s="274" t="n"/>
      <c r="K54" s="274" t="n"/>
      <c r="L54" s="259" t="n"/>
      <c r="M54" s="259" t="n"/>
      <c r="N54" s="259" t="n"/>
      <c r="O54" s="259" t="n"/>
      <c r="P54" s="259" t="n"/>
      <c r="Q54" s="259" t="n"/>
      <c r="R54" s="259" t="n"/>
      <c r="S54" s="259" t="n"/>
      <c r="T54" s="259" t="n"/>
      <c r="U54" s="259" t="n"/>
      <c r="V54" s="259" t="n"/>
      <c r="W54" s="259" t="n"/>
      <c r="X54" s="259" t="n"/>
      <c r="Y54" s="259" t="n"/>
      <c r="Z54" s="259" t="n"/>
      <c r="AA54" s="259" t="n"/>
      <c r="AB54" s="259" t="n"/>
      <c r="AC54" s="259" t="n"/>
      <c r="AD54" s="259" t="n"/>
      <c r="AE54" s="259" t="n"/>
      <c r="AF54" s="259" t="n"/>
      <c r="AG54" s="259" t="n"/>
      <c r="AH54" s="259" t="n"/>
      <c r="AI54" s="259" t="n"/>
      <c r="AJ54" s="259" t="n"/>
      <c r="AK54" s="259" t="n"/>
      <c r="AL54" s="259" t="n"/>
      <c r="AM54" s="259" t="n"/>
      <c r="AN54" s="259" t="n"/>
      <c r="AO54" s="259" t="n"/>
      <c r="AP54" s="259" t="n"/>
      <c r="AQ54" s="259" t="n"/>
      <c r="AR54" s="259" t="n"/>
      <c r="AS54" s="259" t="n"/>
      <c r="AT54" s="259" t="n"/>
      <c r="AU54" s="259" t="n"/>
      <c r="AV54" s="259" t="n"/>
      <c r="AW54" s="259" t="n"/>
      <c r="AX54" s="259" t="n"/>
      <c r="AY54" s="259" t="n"/>
      <c r="AZ54" s="259" t="n"/>
      <c r="BA54" s="259" t="n"/>
      <c r="BB54" s="259" t="n"/>
      <c r="BC54" s="259" t="n"/>
      <c r="BD54" s="259" t="n"/>
      <c r="BE54" s="259" t="n"/>
      <c r="BF54" s="259" t="n"/>
      <c r="BG54" s="259" t="n"/>
      <c r="BH54" s="259" t="n"/>
      <c r="BI54" s="259" t="n"/>
      <c r="BJ54" s="259" t="n"/>
      <c r="BK54" s="259" t="n"/>
      <c r="BL54" s="259" t="n"/>
      <c r="BM54" s="259" t="n"/>
      <c r="BN54" s="259" t="n"/>
      <c r="BO54" s="259" t="n"/>
      <c r="BP54" s="259" t="n"/>
      <c r="BQ54" s="259" t="n"/>
      <c r="BR54" s="259" t="n"/>
      <c r="BS54" s="259" t="n"/>
      <c r="BT54" s="259" t="n"/>
      <c r="BU54" s="259" t="n"/>
      <c r="BV54" s="259" t="n"/>
      <c r="BW54" s="259" t="n"/>
      <c r="BX54" s="259" t="n"/>
      <c r="BY54" s="259" t="n"/>
      <c r="BZ54" s="269" t="n">
        <v>54.64</v>
      </c>
      <c r="CA54" s="259" t="n"/>
      <c r="CB54" s="259" t="n"/>
      <c r="CC54" s="259" t="n"/>
      <c r="CD54" s="259" t="n"/>
      <c r="CE54" s="259" t="n"/>
      <c r="CF54" s="259" t="n"/>
      <c r="CG54" s="259" t="n"/>
      <c r="CH54" s="259" t="n"/>
      <c r="CI54" s="259" t="n"/>
      <c r="CJ54" s="259" t="n"/>
      <c r="CK54" s="259" t="n"/>
      <c r="CL54" s="259" t="n"/>
      <c r="CM54" s="259" t="n"/>
      <c r="CN54" s="259" t="n"/>
      <c r="CO54" s="259" t="n"/>
      <c r="CP54" s="259" t="n"/>
      <c r="CQ54" s="259" t="n"/>
      <c r="CR54" s="259" t="n"/>
      <c r="CS54" s="259" t="n"/>
      <c r="CT54" s="259" t="n"/>
      <c r="CU54" s="259" t="n"/>
      <c r="CV54" s="259" t="n"/>
      <c r="CW54" s="259" t="n"/>
      <c r="CX54" s="259" t="n"/>
      <c r="CY54" s="259" t="n"/>
      <c r="CZ54" s="259" t="n"/>
      <c r="DA54" s="259" t="n"/>
      <c r="DB54" s="259" t="n"/>
      <c r="DC54" s="259" t="n"/>
      <c r="DD54" s="259" t="n"/>
      <c r="DE54" s="259" t="n"/>
      <c r="DF54" s="259" t="n"/>
      <c r="DG54" s="259" t="n"/>
      <c r="DH54" s="259" t="n"/>
      <c r="DI54" s="259" t="n"/>
      <c r="DJ54" s="259" t="n"/>
      <c r="DK54" s="259" t="n"/>
      <c r="DL54" s="259" t="n"/>
      <c r="DM54" s="259" t="n"/>
      <c r="DN54" s="259" t="n"/>
      <c r="DO54" s="259" t="n"/>
      <c r="DP54" s="259" t="n"/>
      <c r="DQ54" s="259" t="n"/>
      <c r="DR54" s="259" t="n"/>
      <c r="DS54" s="259" t="n"/>
      <c r="DT54" s="259" t="n"/>
      <c r="DU54" s="259" t="n"/>
      <c r="DV54" s="259" t="n"/>
      <c r="DW54" s="259" t="n"/>
      <c r="DX54" s="259" t="n"/>
      <c r="DY54" s="259" t="n"/>
      <c r="DZ54" s="259" t="n"/>
      <c r="EA54" s="259" t="n"/>
      <c r="EB54" s="259" t="n"/>
      <c r="EC54" s="259" t="n"/>
      <c r="ED54" s="259" t="n"/>
      <c r="EE54" s="259" t="n"/>
      <c r="EF54" s="259" t="n"/>
      <c r="EG54" s="259" t="n"/>
      <c r="EH54" s="259" t="n"/>
      <c r="EI54" s="259" t="n"/>
      <c r="EJ54" s="259" t="n"/>
      <c r="EK54" s="259" t="n"/>
      <c r="EL54" s="259" t="n"/>
      <c r="EM54" s="259" t="n"/>
      <c r="EN54" s="259" t="n"/>
      <c r="EO54" s="259" t="n"/>
      <c r="EP54" s="259" t="n"/>
      <c r="EQ54" s="259" t="n"/>
      <c r="ER54" s="259" t="n"/>
      <c r="ES54" s="259" t="n"/>
      <c r="ET54" s="259" t="n"/>
      <c r="EU54" s="259" t="n"/>
      <c r="EV54" s="259" t="n"/>
      <c r="EW54" s="259" t="n"/>
      <c r="EX54" s="259" t="n"/>
      <c r="EY54" s="259" t="n"/>
      <c r="EZ54" s="259" t="n"/>
      <c r="FA54" s="259" t="n"/>
      <c r="FB54" s="259" t="n"/>
      <c r="FC54" s="259" t="n"/>
      <c r="FD54" s="259" t="n"/>
      <c r="FE54" s="259" t="n"/>
      <c r="FF54" s="259" t="n"/>
      <c r="FG54" s="259" t="n"/>
      <c r="FH54" s="259" t="n"/>
      <c r="FI54" s="259" t="n"/>
      <c r="FJ54" s="261">
        <f>SUM(F54:FI54)</f>
        <v/>
      </c>
      <c r="FK54" s="262">
        <f>E54-FJ54</f>
        <v/>
      </c>
    </row>
    <row r="55" ht="18" customHeight="1">
      <c r="A55" s="137" t="n">
        <v>55</v>
      </c>
      <c r="B55" s="256" t="n">
        <v>44855</v>
      </c>
      <c r="C55" s="139" t="inlineStr">
        <is>
          <t>DIGIKEY-4500686977</t>
        </is>
      </c>
      <c r="D55" s="240" t="n">
        <v>44832</v>
      </c>
      <c r="E55" s="257" t="n">
        <v>462.13</v>
      </c>
      <c r="F55" s="274" t="n"/>
      <c r="G55" s="274" t="n"/>
      <c r="H55" s="274" t="n"/>
      <c r="I55" s="274" t="n"/>
      <c r="J55" s="274" t="n"/>
      <c r="K55" s="274" t="n"/>
      <c r="L55" s="259" t="n"/>
      <c r="M55" s="259" t="n"/>
      <c r="N55" s="259" t="n"/>
      <c r="O55" s="259" t="n"/>
      <c r="P55" s="259" t="n"/>
      <c r="Q55" s="259" t="n"/>
      <c r="R55" s="259" t="n"/>
      <c r="S55" s="259" t="n"/>
      <c r="T55" s="259" t="n"/>
      <c r="U55" s="259" t="n"/>
      <c r="V55" s="259" t="n"/>
      <c r="W55" s="259" t="n"/>
      <c r="X55" s="259" t="n"/>
      <c r="Y55" s="259" t="n"/>
      <c r="Z55" s="259" t="n"/>
      <c r="AA55" s="259" t="n"/>
      <c r="AB55" s="259" t="n"/>
      <c r="AC55" s="259" t="n"/>
      <c r="AD55" s="259" t="n"/>
      <c r="AE55" s="259" t="n"/>
      <c r="AF55" s="259" t="n"/>
      <c r="AG55" s="259" t="n"/>
      <c r="AH55" s="259" t="n"/>
      <c r="AI55" s="259" t="n"/>
      <c r="AJ55" s="259" t="n"/>
      <c r="AK55" s="259" t="n"/>
      <c r="AL55" s="259" t="n"/>
      <c r="AM55" s="259" t="n"/>
      <c r="AN55" s="259" t="n"/>
      <c r="AO55" s="259" t="n"/>
      <c r="AP55" s="259" t="n"/>
      <c r="AQ55" s="259" t="n"/>
      <c r="AR55" s="259" t="n"/>
      <c r="AS55" s="259" t="n"/>
      <c r="AT55" s="259" t="n"/>
      <c r="AU55" s="259" t="n"/>
      <c r="AV55" s="259" t="n"/>
      <c r="AW55" s="259" t="n"/>
      <c r="AX55" s="259" t="n"/>
      <c r="AY55" s="259" t="n"/>
      <c r="AZ55" s="259" t="n"/>
      <c r="BA55" s="259" t="n"/>
      <c r="BB55" s="259" t="n"/>
      <c r="BC55" s="259" t="n"/>
      <c r="BD55" s="259" t="n"/>
      <c r="BE55" s="259" t="n"/>
      <c r="BF55" s="259" t="n"/>
      <c r="BG55" s="259" t="n"/>
      <c r="BH55" s="259" t="n"/>
      <c r="BI55" s="259" t="n"/>
      <c r="BJ55" s="259" t="n"/>
      <c r="BK55" s="259" t="n"/>
      <c r="BL55" s="259" t="n"/>
      <c r="BM55" s="259" t="n"/>
      <c r="BN55" s="259" t="n"/>
      <c r="BO55" s="259" t="n"/>
      <c r="BP55" s="259" t="n"/>
      <c r="BQ55" s="259" t="n"/>
      <c r="BR55" s="259" t="n"/>
      <c r="BS55" s="259" t="n"/>
      <c r="BT55" s="259" t="n"/>
      <c r="BU55" s="259" t="n"/>
      <c r="BV55" s="259" t="n"/>
      <c r="BW55" s="259" t="n"/>
      <c r="BX55" s="259" t="n"/>
      <c r="BY55" s="259" t="n"/>
      <c r="BZ55" s="259" t="n"/>
      <c r="CA55" s="259" t="n"/>
      <c r="CB55" s="259" t="n"/>
      <c r="CC55" s="259" t="n"/>
      <c r="CD55" s="259" t="n"/>
      <c r="CE55" s="259" t="n"/>
      <c r="CF55" s="259" t="n"/>
      <c r="CG55" s="259" t="n"/>
      <c r="CH55" s="259" t="n"/>
      <c r="CI55" s="259" t="n"/>
      <c r="CJ55" s="259" t="n"/>
      <c r="CK55" s="259" t="n"/>
      <c r="CL55" s="259" t="n"/>
      <c r="CM55" s="259" t="n"/>
      <c r="CN55" s="259" t="n"/>
      <c r="CO55" s="259" t="n"/>
      <c r="CP55" s="259" t="n"/>
      <c r="CQ55" s="259" t="n"/>
      <c r="CR55" s="259" t="n"/>
      <c r="CS55" s="259" t="n"/>
      <c r="CT55" s="259" t="n"/>
      <c r="CU55" s="259" t="n"/>
      <c r="CV55" s="259" t="n"/>
      <c r="CW55" s="259" t="n"/>
      <c r="CX55" s="259" t="n"/>
      <c r="CY55" s="259" t="n"/>
      <c r="CZ55" s="259" t="n"/>
      <c r="DA55" s="259" t="n"/>
      <c r="DB55" s="259" t="n"/>
      <c r="DC55" s="259" t="n"/>
      <c r="DD55" s="259" t="n"/>
      <c r="DE55" s="259" t="n"/>
      <c r="DF55" s="259" t="n"/>
      <c r="DG55" s="259" t="n"/>
      <c r="DH55" s="259" t="n"/>
      <c r="DI55" s="259" t="n"/>
      <c r="DJ55" s="259" t="n"/>
      <c r="DK55" s="259" t="n"/>
      <c r="DL55" s="259" t="n"/>
      <c r="DM55" s="259" t="n"/>
      <c r="DN55" s="259" t="n"/>
      <c r="DO55" s="259" t="n"/>
      <c r="DP55" s="259" t="n"/>
      <c r="DQ55" s="259" t="n"/>
      <c r="DR55" s="259" t="n"/>
      <c r="DS55" s="269" t="n">
        <v>462.13</v>
      </c>
      <c r="DT55" s="259" t="n"/>
      <c r="DU55" s="259" t="n"/>
      <c r="DV55" s="259" t="n"/>
      <c r="DW55" s="259" t="n"/>
      <c r="DX55" s="259" t="n"/>
      <c r="DY55" s="259" t="n"/>
      <c r="DZ55" s="259" t="n"/>
      <c r="EA55" s="259" t="n"/>
      <c r="EB55" s="259" t="n"/>
      <c r="EC55" s="259" t="n"/>
      <c r="ED55" s="259" t="n"/>
      <c r="EE55" s="259" t="n"/>
      <c r="EF55" s="259" t="n"/>
      <c r="EG55" s="259" t="n"/>
      <c r="EH55" s="259" t="n"/>
      <c r="EI55" s="259" t="n"/>
      <c r="EJ55" s="259" t="n"/>
      <c r="EK55" s="259" t="n"/>
      <c r="EL55" s="259" t="n"/>
      <c r="EM55" s="259" t="n"/>
      <c r="EN55" s="259" t="n"/>
      <c r="EO55" s="259" t="n"/>
      <c r="EP55" s="259" t="n"/>
      <c r="EQ55" s="259" t="n"/>
      <c r="ER55" s="259" t="n"/>
      <c r="ES55" s="259" t="n"/>
      <c r="ET55" s="259" t="n"/>
      <c r="EU55" s="259" t="n"/>
      <c r="EV55" s="259" t="n"/>
      <c r="EW55" s="259" t="n"/>
      <c r="EX55" s="259" t="n"/>
      <c r="EY55" s="259" t="n"/>
      <c r="EZ55" s="259" t="n"/>
      <c r="FA55" s="259" t="n"/>
      <c r="FB55" s="259" t="n"/>
      <c r="FC55" s="259" t="n"/>
      <c r="FD55" s="259" t="n"/>
      <c r="FE55" s="259" t="n"/>
      <c r="FF55" s="259" t="n"/>
      <c r="FG55" s="259" t="n"/>
      <c r="FH55" s="259" t="n"/>
      <c r="FI55" s="259" t="n"/>
      <c r="FJ55" s="261">
        <f>SUM(F55:FI55)</f>
        <v/>
      </c>
      <c r="FK55" s="262">
        <f>E55-FJ55</f>
        <v/>
      </c>
    </row>
    <row r="56" ht="18" customHeight="1">
      <c r="A56" s="137" t="n">
        <v>56</v>
      </c>
      <c r="B56" s="256" t="n">
        <v>44855</v>
      </c>
      <c r="C56" s="139" t="inlineStr">
        <is>
          <t>DIGIKEY-4500687327</t>
        </is>
      </c>
      <c r="D56" s="240" t="n">
        <v>44834</v>
      </c>
      <c r="E56" s="257" t="n">
        <v>21.32</v>
      </c>
      <c r="F56" s="274" t="n"/>
      <c r="G56" s="274" t="n"/>
      <c r="H56" s="274" t="n"/>
      <c r="I56" s="274" t="n"/>
      <c r="J56" s="274" t="n"/>
      <c r="K56" s="274" t="n"/>
      <c r="L56" s="259" t="n"/>
      <c r="M56" s="259" t="n"/>
      <c r="N56" s="259" t="n"/>
      <c r="O56" s="259" t="n"/>
      <c r="P56" s="259" t="n"/>
      <c r="Q56" s="259" t="n"/>
      <c r="R56" s="259" t="n"/>
      <c r="S56" s="259" t="n"/>
      <c r="T56" s="259" t="n"/>
      <c r="U56" s="259" t="n"/>
      <c r="V56" s="259" t="n"/>
      <c r="W56" s="259" t="n"/>
      <c r="X56" s="259" t="n"/>
      <c r="Y56" s="259" t="n"/>
      <c r="Z56" s="259" t="n"/>
      <c r="AA56" s="259" t="n"/>
      <c r="AB56" s="259" t="n"/>
      <c r="AC56" s="259" t="n"/>
      <c r="AD56" s="259" t="n"/>
      <c r="AE56" s="259" t="n"/>
      <c r="AF56" s="259" t="n"/>
      <c r="AG56" s="259" t="n"/>
      <c r="AH56" s="259" t="n"/>
      <c r="AI56" s="259" t="n"/>
      <c r="AJ56" s="259" t="n"/>
      <c r="AK56" s="259" t="n"/>
      <c r="AL56" s="259" t="n"/>
      <c r="AM56" s="259" t="n"/>
      <c r="AN56" s="259" t="n"/>
      <c r="AO56" s="259" t="n"/>
      <c r="AP56" s="259" t="n"/>
      <c r="AQ56" s="259" t="n"/>
      <c r="AR56" s="259" t="n"/>
      <c r="AS56" s="259" t="n"/>
      <c r="AT56" s="259" t="n"/>
      <c r="AU56" s="259" t="n"/>
      <c r="AV56" s="259" t="n"/>
      <c r="AW56" s="259" t="n"/>
      <c r="AX56" s="259" t="n"/>
      <c r="AY56" s="259" t="n"/>
      <c r="AZ56" s="259" t="n"/>
      <c r="BA56" s="259" t="n"/>
      <c r="BB56" s="259" t="n"/>
      <c r="BC56" s="259" t="n"/>
      <c r="BD56" s="259" t="n"/>
      <c r="BE56" s="259" t="n"/>
      <c r="BF56" s="259" t="n"/>
      <c r="BG56" s="259" t="n"/>
      <c r="BH56" s="259" t="n"/>
      <c r="BI56" s="259" t="n"/>
      <c r="BJ56" s="259" t="n"/>
      <c r="BK56" s="259" t="n"/>
      <c r="BL56" s="259" t="n"/>
      <c r="BM56" s="259" t="n"/>
      <c r="BN56" s="259" t="n"/>
      <c r="BO56" s="259" t="n"/>
      <c r="BP56" s="259" t="n"/>
      <c r="BQ56" s="259" t="n"/>
      <c r="BR56" s="259" t="n"/>
      <c r="BS56" s="259" t="n"/>
      <c r="BT56" s="259" t="n"/>
      <c r="BU56" s="259" t="n"/>
      <c r="BV56" s="259" t="n"/>
      <c r="BW56" s="259" t="n"/>
      <c r="BX56" s="259" t="n"/>
      <c r="BY56" s="259" t="n"/>
      <c r="BZ56" s="259" t="n"/>
      <c r="CA56" s="259" t="n"/>
      <c r="CB56" s="259" t="n"/>
      <c r="CC56" s="259" t="n"/>
      <c r="CD56" s="259" t="n"/>
      <c r="CE56" s="259" t="n"/>
      <c r="CF56" s="259" t="n"/>
      <c r="CG56" s="259" t="n"/>
      <c r="CH56" s="259" t="n"/>
      <c r="CI56" s="259" t="n"/>
      <c r="CJ56" s="259" t="n"/>
      <c r="CK56" s="259" t="n"/>
      <c r="CL56" s="259" t="n"/>
      <c r="CM56" s="259" t="n"/>
      <c r="CN56" s="259" t="n"/>
      <c r="CO56" s="259" t="n"/>
      <c r="CP56" s="259" t="n"/>
      <c r="CQ56" s="259" t="n"/>
      <c r="CR56" s="259" t="n"/>
      <c r="CS56" s="259" t="n"/>
      <c r="CT56" s="259" t="n"/>
      <c r="CU56" s="259" t="n"/>
      <c r="CV56" s="259" t="n"/>
      <c r="CW56" s="259" t="n"/>
      <c r="CX56" s="259" t="n"/>
      <c r="CY56" s="259" t="n"/>
      <c r="CZ56" s="259" t="n"/>
      <c r="DA56" s="259" t="n"/>
      <c r="DB56" s="259" t="n"/>
      <c r="DC56" s="259" t="n"/>
      <c r="DD56" s="259" t="n"/>
      <c r="DE56" s="259" t="n"/>
      <c r="DF56" s="259" t="n"/>
      <c r="DG56" s="259" t="n"/>
      <c r="DH56" s="259" t="n"/>
      <c r="DI56" s="259" t="n"/>
      <c r="DJ56" s="259" t="n"/>
      <c r="DK56" s="259" t="n"/>
      <c r="DL56" s="259" t="n"/>
      <c r="DM56" s="259" t="n"/>
      <c r="DN56" s="259" t="n"/>
      <c r="DO56" s="259" t="n"/>
      <c r="DP56" s="259" t="n"/>
      <c r="DQ56" s="259" t="n"/>
      <c r="DR56" s="259" t="n"/>
      <c r="DS56" s="259" t="n"/>
      <c r="DT56" s="259" t="n"/>
      <c r="DU56" s="269" t="n">
        <v>21.32</v>
      </c>
      <c r="DV56" s="259" t="n"/>
      <c r="DW56" s="259" t="n"/>
      <c r="DX56" s="259" t="n"/>
      <c r="DY56" s="259" t="n"/>
      <c r="DZ56" s="259" t="n"/>
      <c r="EA56" s="259" t="n"/>
      <c r="EB56" s="259" t="n"/>
      <c r="EC56" s="259" t="n"/>
      <c r="ED56" s="259" t="n"/>
      <c r="EE56" s="259" t="n"/>
      <c r="EF56" s="259" t="n"/>
      <c r="EG56" s="259" t="n"/>
      <c r="EH56" s="259" t="n"/>
      <c r="EI56" s="259" t="n"/>
      <c r="EJ56" s="259" t="n"/>
      <c r="EK56" s="259" t="n"/>
      <c r="EL56" s="259" t="n"/>
      <c r="EM56" s="259" t="n"/>
      <c r="EN56" s="259" t="n"/>
      <c r="EO56" s="259" t="n"/>
      <c r="EP56" s="259" t="n"/>
      <c r="EQ56" s="259" t="n"/>
      <c r="ER56" s="259" t="n"/>
      <c r="ES56" s="259" t="n"/>
      <c r="ET56" s="259" t="n"/>
      <c r="EU56" s="259" t="n"/>
      <c r="EV56" s="259" t="n"/>
      <c r="EW56" s="259" t="n"/>
      <c r="EX56" s="259" t="n"/>
      <c r="EY56" s="259" t="n"/>
      <c r="EZ56" s="259" t="n"/>
      <c r="FA56" s="259" t="n"/>
      <c r="FB56" s="259" t="n"/>
      <c r="FC56" s="259" t="n"/>
      <c r="FD56" s="259" t="n"/>
      <c r="FE56" s="259" t="n"/>
      <c r="FF56" s="259" t="n"/>
      <c r="FG56" s="259" t="n"/>
      <c r="FH56" s="259" t="n"/>
      <c r="FI56" s="259" t="n"/>
      <c r="FJ56" s="261">
        <f>SUM(F56:FI56)</f>
        <v/>
      </c>
      <c r="FK56" s="262">
        <f>E56-FJ56</f>
        <v/>
      </c>
    </row>
    <row r="57" ht="18" customHeight="1">
      <c r="A57" s="137" t="n">
        <v>57</v>
      </c>
      <c r="B57" s="256" t="n">
        <v>44855</v>
      </c>
      <c r="C57" s="139" t="inlineStr">
        <is>
          <t>DIGIKEY-4500686978/4500687136</t>
        </is>
      </c>
      <c r="D57" s="240" t="n">
        <v>44832</v>
      </c>
      <c r="E57" s="257">
        <f>17.38+10.27</f>
        <v/>
      </c>
      <c r="F57" s="274" t="n"/>
      <c r="G57" s="274" t="n"/>
      <c r="H57" s="274" t="n"/>
      <c r="I57" s="274" t="n"/>
      <c r="J57" s="274" t="n"/>
      <c r="K57" s="274" t="n"/>
      <c r="L57" s="259" t="n"/>
      <c r="M57" s="259" t="n"/>
      <c r="N57" s="259" t="n"/>
      <c r="O57" s="259" t="n"/>
      <c r="P57" s="259" t="n"/>
      <c r="Q57" s="259" t="n"/>
      <c r="R57" s="259" t="n"/>
      <c r="S57" s="259" t="n"/>
      <c r="T57" s="259" t="n"/>
      <c r="U57" s="259" t="n"/>
      <c r="V57" s="259" t="n"/>
      <c r="W57" s="259" t="n"/>
      <c r="X57" s="259" t="n"/>
      <c r="Y57" s="259" t="n"/>
      <c r="Z57" s="259" t="n"/>
      <c r="AA57" s="259" t="n"/>
      <c r="AB57" s="259" t="n"/>
      <c r="AC57" s="259" t="n"/>
      <c r="AD57" s="259" t="n"/>
      <c r="AE57" s="259" t="n"/>
      <c r="AF57" s="259" t="n"/>
      <c r="AG57" s="259" t="n"/>
      <c r="AH57" s="259" t="n"/>
      <c r="AI57" s="259" t="n"/>
      <c r="AJ57" s="259" t="n"/>
      <c r="AK57" s="259" t="n"/>
      <c r="AL57" s="259" t="n"/>
      <c r="AM57" s="259" t="n"/>
      <c r="AN57" s="259" t="n"/>
      <c r="AO57" s="259" t="n"/>
      <c r="AP57" s="259" t="n"/>
      <c r="AQ57" s="259" t="n"/>
      <c r="AR57" s="259" t="n"/>
      <c r="AS57" s="259" t="n"/>
      <c r="AT57" s="259" t="n"/>
      <c r="AU57" s="259" t="n"/>
      <c r="AV57" s="259" t="n"/>
      <c r="AW57" s="259" t="n"/>
      <c r="AX57" s="259" t="n"/>
      <c r="AY57" s="259" t="n"/>
      <c r="AZ57" s="259" t="n"/>
      <c r="BA57" s="259" t="n"/>
      <c r="BB57" s="259" t="n"/>
      <c r="BC57" s="259" t="n"/>
      <c r="BD57" s="259" t="n"/>
      <c r="BE57" s="259" t="n"/>
      <c r="BF57" s="259" t="n"/>
      <c r="BG57" s="259" t="n"/>
      <c r="BH57" s="259" t="n"/>
      <c r="BI57" s="259" t="n"/>
      <c r="BJ57" s="259" t="n"/>
      <c r="BK57" s="259" t="n"/>
      <c r="BL57" s="259" t="n"/>
      <c r="BM57" s="259" t="n"/>
      <c r="BN57" s="259" t="n"/>
      <c r="BO57" s="259" t="n"/>
      <c r="BP57" s="259" t="n"/>
      <c r="BQ57" s="259" t="n"/>
      <c r="BR57" s="259" t="n"/>
      <c r="BS57" s="259" t="n"/>
      <c r="BT57" s="259" t="n"/>
      <c r="BU57" s="259" t="n"/>
      <c r="BV57" s="259" t="n"/>
      <c r="BW57" s="259" t="n"/>
      <c r="BX57" s="259" t="n"/>
      <c r="BY57" s="259" t="n"/>
      <c r="BZ57" s="259" t="n"/>
      <c r="CA57" s="259" t="n"/>
      <c r="CB57" s="259" t="n"/>
      <c r="CC57" s="259" t="n"/>
      <c r="CD57" s="269">
        <f>17.38+10.27</f>
        <v/>
      </c>
      <c r="CE57" s="259" t="n"/>
      <c r="CF57" s="259" t="n"/>
      <c r="CG57" s="259" t="n"/>
      <c r="CH57" s="259" t="n"/>
      <c r="CI57" s="259" t="n"/>
      <c r="CJ57" s="259" t="n"/>
      <c r="CK57" s="259" t="n"/>
      <c r="CL57" s="259" t="n"/>
      <c r="CM57" s="259" t="n"/>
      <c r="CN57" s="259" t="n"/>
      <c r="CO57" s="259" t="n"/>
      <c r="CP57" s="259" t="n"/>
      <c r="CQ57" s="259" t="n"/>
      <c r="CR57" s="259" t="n"/>
      <c r="CS57" s="259" t="n"/>
      <c r="CT57" s="259" t="n"/>
      <c r="CU57" s="259" t="n"/>
      <c r="CV57" s="259" t="n"/>
      <c r="CW57" s="259" t="n"/>
      <c r="CX57" s="259" t="n"/>
      <c r="CY57" s="259" t="n"/>
      <c r="CZ57" s="259" t="n"/>
      <c r="DA57" s="259" t="n"/>
      <c r="DB57" s="259" t="n"/>
      <c r="DC57" s="259" t="n"/>
      <c r="DD57" s="259" t="n"/>
      <c r="DE57" s="259" t="n"/>
      <c r="DF57" s="259" t="n"/>
      <c r="DG57" s="259" t="n"/>
      <c r="DH57" s="259" t="n"/>
      <c r="DI57" s="259" t="n"/>
      <c r="DJ57" s="259" t="n"/>
      <c r="DK57" s="259" t="n"/>
      <c r="DL57" s="259" t="n"/>
      <c r="DM57" s="259" t="n"/>
      <c r="DN57" s="259" t="n"/>
      <c r="DO57" s="259" t="n"/>
      <c r="DP57" s="259" t="n"/>
      <c r="DQ57" s="259" t="n"/>
      <c r="DR57" s="259" t="n"/>
      <c r="DS57" s="259" t="n"/>
      <c r="DT57" s="259" t="n"/>
      <c r="DU57" s="259" t="n"/>
      <c r="DV57" s="259" t="n"/>
      <c r="DW57" s="259" t="n"/>
      <c r="DX57" s="259" t="n"/>
      <c r="DY57" s="259" t="n"/>
      <c r="DZ57" s="259" t="n"/>
      <c r="EA57" s="259" t="n"/>
      <c r="EB57" s="259" t="n"/>
      <c r="EC57" s="259" t="n"/>
      <c r="ED57" s="259" t="n"/>
      <c r="EE57" s="259" t="n"/>
      <c r="EF57" s="259" t="n"/>
      <c r="EG57" s="259" t="n"/>
      <c r="EH57" s="259" t="n"/>
      <c r="EI57" s="259" t="n"/>
      <c r="EJ57" s="259" t="n"/>
      <c r="EK57" s="259" t="n"/>
      <c r="EL57" s="259" t="n"/>
      <c r="EM57" s="259" t="n"/>
      <c r="EN57" s="259" t="n"/>
      <c r="EO57" s="259" t="n"/>
      <c r="EP57" s="259" t="n"/>
      <c r="EQ57" s="259" t="n"/>
      <c r="ER57" s="259" t="n"/>
      <c r="ES57" s="259" t="n"/>
      <c r="ET57" s="259" t="n"/>
      <c r="EU57" s="259" t="n"/>
      <c r="EV57" s="259" t="n"/>
      <c r="EW57" s="259" t="n"/>
      <c r="EX57" s="259" t="n"/>
      <c r="EY57" s="259" t="n"/>
      <c r="EZ57" s="259" t="n"/>
      <c r="FA57" s="259" t="n"/>
      <c r="FB57" s="259" t="n"/>
      <c r="FC57" s="259" t="n"/>
      <c r="FD57" s="259" t="n"/>
      <c r="FE57" s="259" t="n"/>
      <c r="FF57" s="259" t="n"/>
      <c r="FG57" s="259" t="n"/>
      <c r="FH57" s="259" t="n"/>
      <c r="FI57" s="259" t="n"/>
      <c r="FJ57" s="261">
        <f>SUM(F57:FI57)</f>
        <v/>
      </c>
      <c r="FK57" s="262">
        <f>E57-FJ57</f>
        <v/>
      </c>
    </row>
    <row r="58" ht="18" customHeight="1">
      <c r="A58" s="137" t="n">
        <v>58</v>
      </c>
      <c r="B58" s="256" t="n">
        <v>44855</v>
      </c>
      <c r="C58" s="139" t="inlineStr">
        <is>
          <t>DIGIKEY-4500686979</t>
        </is>
      </c>
      <c r="D58" s="240" t="n">
        <v>44833</v>
      </c>
      <c r="E58" s="257" t="n">
        <v>75.64</v>
      </c>
      <c r="F58" s="274" t="n"/>
      <c r="G58" s="274" t="n"/>
      <c r="H58" s="274" t="n"/>
      <c r="I58" s="274" t="n"/>
      <c r="J58" s="274" t="n"/>
      <c r="K58" s="274" t="n"/>
      <c r="L58" s="259" t="n"/>
      <c r="M58" s="259" t="n"/>
      <c r="N58" s="259" t="n"/>
      <c r="O58" s="259" t="n"/>
      <c r="P58" s="259" t="n"/>
      <c r="Q58" s="259" t="n"/>
      <c r="R58" s="259" t="n"/>
      <c r="S58" s="259" t="n"/>
      <c r="T58" s="259" t="n"/>
      <c r="U58" s="259" t="n"/>
      <c r="V58" s="259" t="n"/>
      <c r="W58" s="259" t="n"/>
      <c r="X58" s="259" t="n"/>
      <c r="Y58" s="259" t="n"/>
      <c r="Z58" s="259" t="n"/>
      <c r="AA58" s="259" t="n"/>
      <c r="AB58" s="259" t="n"/>
      <c r="AC58" s="259" t="n"/>
      <c r="AD58" s="259" t="n"/>
      <c r="AE58" s="259" t="n"/>
      <c r="AF58" s="259" t="n"/>
      <c r="AG58" s="259" t="n"/>
      <c r="AH58" s="259" t="n"/>
      <c r="AI58" s="259" t="n"/>
      <c r="AJ58" s="259" t="n"/>
      <c r="AK58" s="259" t="n"/>
      <c r="AL58" s="259" t="n"/>
      <c r="AM58" s="259" t="n"/>
      <c r="AN58" s="259" t="n"/>
      <c r="AO58" s="259" t="n"/>
      <c r="AP58" s="259" t="n"/>
      <c r="AQ58" s="259" t="n"/>
      <c r="AR58" s="259" t="n"/>
      <c r="AS58" s="259" t="n"/>
      <c r="AT58" s="259" t="n"/>
      <c r="AU58" s="259" t="n"/>
      <c r="AV58" s="259" t="n"/>
      <c r="AW58" s="259" t="n"/>
      <c r="AX58" s="259" t="n"/>
      <c r="AY58" s="259" t="n"/>
      <c r="AZ58" s="259" t="n"/>
      <c r="BA58" s="259" t="n"/>
      <c r="BB58" s="259" t="n"/>
      <c r="BC58" s="259" t="n"/>
      <c r="BD58" s="259" t="n"/>
      <c r="BE58" s="259" t="n"/>
      <c r="BF58" s="259" t="n"/>
      <c r="BG58" s="259" t="n"/>
      <c r="BH58" s="259" t="n"/>
      <c r="BI58" s="259" t="n"/>
      <c r="BJ58" s="259" t="n"/>
      <c r="BK58" s="259" t="n"/>
      <c r="BL58" s="259" t="n"/>
      <c r="BM58" s="259" t="n"/>
      <c r="BN58" s="259" t="n"/>
      <c r="BO58" s="259" t="n"/>
      <c r="BP58" s="259" t="n"/>
      <c r="BQ58" s="259" t="n"/>
      <c r="BR58" s="259" t="n"/>
      <c r="BS58" s="259" t="n"/>
      <c r="BT58" s="259" t="n"/>
      <c r="BU58" s="259" t="n"/>
      <c r="BV58" s="259" t="n"/>
      <c r="BW58" s="259" t="n"/>
      <c r="BX58" s="259" t="n"/>
      <c r="BY58" s="259" t="n"/>
      <c r="BZ58" s="259" t="n"/>
      <c r="CA58" s="259" t="n"/>
      <c r="CB58" s="259" t="n"/>
      <c r="CC58" s="259" t="n"/>
      <c r="CD58" s="259" t="n"/>
      <c r="CE58" s="259" t="n"/>
      <c r="CF58" s="259" t="n"/>
      <c r="CG58" s="259" t="n"/>
      <c r="CH58" s="259" t="n"/>
      <c r="CI58" s="259" t="n"/>
      <c r="CJ58" s="259" t="n"/>
      <c r="CK58" s="269" t="n">
        <v>75.64</v>
      </c>
      <c r="CL58" s="259" t="n"/>
      <c r="CM58" s="259" t="n"/>
      <c r="CN58" s="259" t="n"/>
      <c r="CO58" s="259" t="n"/>
      <c r="CP58" s="259" t="n"/>
      <c r="CQ58" s="259" t="n"/>
      <c r="CR58" s="259" t="n"/>
      <c r="CS58" s="259" t="n"/>
      <c r="CT58" s="259" t="n"/>
      <c r="CU58" s="259" t="n"/>
      <c r="CV58" s="259" t="n"/>
      <c r="CW58" s="259" t="n"/>
      <c r="CX58" s="259" t="n"/>
      <c r="CY58" s="259" t="n"/>
      <c r="CZ58" s="259" t="n"/>
      <c r="DA58" s="259" t="n"/>
      <c r="DB58" s="259" t="n"/>
      <c r="DC58" s="259" t="n"/>
      <c r="DD58" s="259" t="n"/>
      <c r="DE58" s="259" t="n"/>
      <c r="DF58" s="259" t="n"/>
      <c r="DG58" s="259" t="n"/>
      <c r="DH58" s="259" t="n"/>
      <c r="DI58" s="259" t="n"/>
      <c r="DJ58" s="259" t="n"/>
      <c r="DK58" s="259" t="n"/>
      <c r="DL58" s="259" t="n"/>
      <c r="DM58" s="259" t="n"/>
      <c r="DN58" s="259" t="n"/>
      <c r="DO58" s="259" t="n"/>
      <c r="DP58" s="259" t="n"/>
      <c r="DQ58" s="259" t="n"/>
      <c r="DR58" s="259" t="n"/>
      <c r="DS58" s="259" t="n"/>
      <c r="DT58" s="259" t="n"/>
      <c r="DU58" s="259" t="n"/>
      <c r="DV58" s="259" t="n"/>
      <c r="DW58" s="259" t="n"/>
      <c r="DX58" s="259" t="n"/>
      <c r="DY58" s="259" t="n"/>
      <c r="DZ58" s="259" t="n"/>
      <c r="EA58" s="259" t="n"/>
      <c r="EB58" s="259" t="n"/>
      <c r="EC58" s="259" t="n"/>
      <c r="ED58" s="259" t="n"/>
      <c r="EE58" s="259" t="n"/>
      <c r="EF58" s="259" t="n"/>
      <c r="EG58" s="259" t="n"/>
      <c r="EH58" s="259" t="n"/>
      <c r="EI58" s="259" t="n"/>
      <c r="EJ58" s="259" t="n"/>
      <c r="EK58" s="259" t="n"/>
      <c r="EL58" s="259" t="n"/>
      <c r="EM58" s="259" t="n"/>
      <c r="EN58" s="259" t="n"/>
      <c r="EO58" s="259" t="n"/>
      <c r="EP58" s="259" t="n"/>
      <c r="EQ58" s="259" t="n"/>
      <c r="ER58" s="259" t="n"/>
      <c r="ES58" s="259" t="n"/>
      <c r="ET58" s="259" t="n"/>
      <c r="EU58" s="259" t="n"/>
      <c r="EV58" s="259" t="n"/>
      <c r="EW58" s="259" t="n"/>
      <c r="EX58" s="259" t="n"/>
      <c r="EY58" s="259" t="n"/>
      <c r="EZ58" s="259" t="n"/>
      <c r="FA58" s="259" t="n"/>
      <c r="FB58" s="259" t="n"/>
      <c r="FC58" s="259" t="n"/>
      <c r="FD58" s="259" t="n"/>
      <c r="FE58" s="259" t="n"/>
      <c r="FF58" s="259" t="n"/>
      <c r="FG58" s="259" t="n"/>
      <c r="FH58" s="259" t="n"/>
      <c r="FI58" s="259" t="n"/>
      <c r="FJ58" s="261">
        <f>SUM(F58:FI58)</f>
        <v/>
      </c>
      <c r="FK58" s="262">
        <f>E58-FJ58</f>
        <v/>
      </c>
    </row>
    <row r="59" ht="18" customHeight="1">
      <c r="A59" s="137" t="n">
        <v>59</v>
      </c>
      <c r="B59" s="256" t="n">
        <v>44855</v>
      </c>
      <c r="C59" s="146" t="inlineStr">
        <is>
          <t>DIGIKEY-4500687138</t>
        </is>
      </c>
      <c r="D59" s="240" t="n">
        <v>44833</v>
      </c>
      <c r="E59" s="257" t="n">
        <v>0.58</v>
      </c>
      <c r="F59" s="274" t="n"/>
      <c r="G59" s="274" t="n"/>
      <c r="H59" s="274" t="n"/>
      <c r="I59" s="274" t="n"/>
      <c r="J59" s="274" t="n"/>
      <c r="K59" s="274" t="n"/>
      <c r="L59" s="259" t="n"/>
      <c r="M59" s="259" t="n"/>
      <c r="N59" s="259" t="n"/>
      <c r="O59" s="259" t="n"/>
      <c r="P59" s="259" t="n"/>
      <c r="Q59" s="259" t="n"/>
      <c r="R59" s="259" t="n"/>
      <c r="S59" s="259" t="n"/>
      <c r="T59" s="259" t="n"/>
      <c r="U59" s="259" t="n"/>
      <c r="V59" s="259" t="n"/>
      <c r="W59" s="259" t="n"/>
      <c r="X59" s="259" t="n"/>
      <c r="Y59" s="259" t="n"/>
      <c r="Z59" s="259" t="n"/>
      <c r="AA59" s="259" t="n"/>
      <c r="AB59" s="259" t="n"/>
      <c r="AC59" s="259" t="n"/>
      <c r="AD59" s="259" t="n"/>
      <c r="AE59" s="259" t="n"/>
      <c r="AF59" s="259" t="n"/>
      <c r="AG59" s="259" t="n"/>
      <c r="AH59" s="259" t="n"/>
      <c r="AI59" s="259" t="n"/>
      <c r="AJ59" s="259" t="n"/>
      <c r="AK59" s="259" t="n"/>
      <c r="AL59" s="259" t="n"/>
      <c r="AM59" s="259" t="n"/>
      <c r="AN59" s="259" t="n"/>
      <c r="AO59" s="259" t="n"/>
      <c r="AP59" s="259" t="n"/>
      <c r="AQ59" s="259" t="n"/>
      <c r="AR59" s="259" t="n"/>
      <c r="AS59" s="259" t="n"/>
      <c r="AT59" s="259" t="n"/>
      <c r="AU59" s="259" t="n"/>
      <c r="AV59" s="259" t="n"/>
      <c r="AW59" s="259" t="n"/>
      <c r="AX59" s="259" t="n"/>
      <c r="AY59" s="259" t="n"/>
      <c r="AZ59" s="259" t="n"/>
      <c r="BA59" s="259" t="n"/>
      <c r="BB59" s="259" t="n"/>
      <c r="BC59" s="259" t="n"/>
      <c r="BD59" s="259" t="n"/>
      <c r="BE59" s="259" t="n"/>
      <c r="BF59" s="259" t="n"/>
      <c r="BG59" s="259" t="n"/>
      <c r="BH59" s="259" t="n"/>
      <c r="BI59" s="259" t="n"/>
      <c r="BJ59" s="259" t="n"/>
      <c r="BK59" s="259" t="n"/>
      <c r="BL59" s="259" t="n"/>
      <c r="BM59" s="259" t="n"/>
      <c r="BN59" s="259" t="n"/>
      <c r="BO59" s="259" t="n"/>
      <c r="BP59" s="259" t="n"/>
      <c r="BQ59" s="259" t="n"/>
      <c r="BR59" s="259" t="n"/>
      <c r="BS59" s="259" t="n"/>
      <c r="BT59" s="259" t="n"/>
      <c r="BU59" s="259" t="n"/>
      <c r="BV59" s="259" t="n"/>
      <c r="BW59" s="259" t="n"/>
      <c r="BX59" s="259" t="n"/>
      <c r="BY59" s="259" t="n"/>
      <c r="BZ59" s="259" t="n"/>
      <c r="CA59" s="259" t="n"/>
      <c r="CB59" s="259" t="n"/>
      <c r="CC59" s="259" t="n"/>
      <c r="CD59" s="259" t="n"/>
      <c r="CE59" s="259" t="n"/>
      <c r="CF59" s="259" t="n"/>
      <c r="CG59" s="259" t="n"/>
      <c r="CH59" s="269" t="n">
        <v>0.58</v>
      </c>
      <c r="CI59" s="259" t="n"/>
      <c r="CJ59" s="259" t="n"/>
      <c r="CK59" s="259" t="n"/>
      <c r="CL59" s="259" t="n"/>
      <c r="CM59" s="259" t="n"/>
      <c r="CN59" s="259" t="n"/>
      <c r="CO59" s="259" t="n"/>
      <c r="CP59" s="259" t="n"/>
      <c r="CQ59" s="259" t="n"/>
      <c r="CR59" s="259" t="n"/>
      <c r="CS59" s="259" t="n"/>
      <c r="CT59" s="259" t="n"/>
      <c r="CU59" s="259" t="n"/>
      <c r="CV59" s="259" t="n"/>
      <c r="CW59" s="259" t="n"/>
      <c r="CX59" s="259" t="n"/>
      <c r="CY59" s="259" t="n"/>
      <c r="CZ59" s="259" t="n"/>
      <c r="DA59" s="259" t="n"/>
      <c r="DB59" s="259" t="n"/>
      <c r="DC59" s="259" t="n"/>
      <c r="DD59" s="259" t="n"/>
      <c r="DE59" s="259" t="n"/>
      <c r="DF59" s="259" t="n"/>
      <c r="DG59" s="259" t="n"/>
      <c r="DH59" s="259" t="n"/>
      <c r="DI59" s="259" t="n"/>
      <c r="DJ59" s="259" t="n"/>
      <c r="DK59" s="259" t="n"/>
      <c r="DL59" s="259" t="n"/>
      <c r="DM59" s="259" t="n"/>
      <c r="DN59" s="259" t="n"/>
      <c r="DO59" s="259" t="n"/>
      <c r="DP59" s="259" t="n"/>
      <c r="DQ59" s="259" t="n"/>
      <c r="DR59" s="259" t="n"/>
      <c r="DS59" s="259" t="n"/>
      <c r="DT59" s="259" t="n"/>
      <c r="DU59" s="259" t="n"/>
      <c r="DV59" s="259" t="n"/>
      <c r="DW59" s="259" t="n"/>
      <c r="DX59" s="259" t="n"/>
      <c r="DY59" s="259" t="n"/>
      <c r="DZ59" s="259" t="n"/>
      <c r="EA59" s="259" t="n"/>
      <c r="EB59" s="259" t="n"/>
      <c r="EC59" s="259" t="n"/>
      <c r="ED59" s="259" t="n"/>
      <c r="EE59" s="259" t="n"/>
      <c r="EF59" s="259" t="n"/>
      <c r="EG59" s="259" t="n"/>
      <c r="EH59" s="259" t="n"/>
      <c r="EI59" s="259" t="n"/>
      <c r="EJ59" s="259" t="n"/>
      <c r="EK59" s="259" t="n"/>
      <c r="EL59" s="259" t="n"/>
      <c r="EM59" s="259" t="n"/>
      <c r="EN59" s="259" t="n"/>
      <c r="EO59" s="259" t="n"/>
      <c r="EP59" s="259" t="n"/>
      <c r="EQ59" s="259" t="n"/>
      <c r="ER59" s="259" t="n"/>
      <c r="ES59" s="259" t="n"/>
      <c r="ET59" s="259" t="n"/>
      <c r="EU59" s="259" t="n"/>
      <c r="EV59" s="259" t="n"/>
      <c r="EW59" s="259" t="n"/>
      <c r="EX59" s="259" t="n"/>
      <c r="EY59" s="259" t="n"/>
      <c r="EZ59" s="259" t="n"/>
      <c r="FA59" s="259" t="n"/>
      <c r="FB59" s="259" t="n"/>
      <c r="FC59" s="259" t="n"/>
      <c r="FD59" s="259" t="n"/>
      <c r="FE59" s="259" t="n"/>
      <c r="FF59" s="259" t="n"/>
      <c r="FG59" s="259" t="n"/>
      <c r="FH59" s="259" t="n"/>
      <c r="FI59" s="259" t="n"/>
      <c r="FJ59" s="261">
        <f>SUM(F59:FI59)</f>
        <v/>
      </c>
      <c r="FK59" s="262">
        <f>E59-FJ59</f>
        <v/>
      </c>
    </row>
    <row r="60" ht="18" customHeight="1">
      <c r="A60" s="137" t="n">
        <v>60</v>
      </c>
      <c r="B60" s="256" t="n">
        <v>44855</v>
      </c>
      <c r="C60" s="139" t="inlineStr">
        <is>
          <t>DIGIKEY-4500687140</t>
        </is>
      </c>
      <c r="D60" s="240" t="n">
        <v>44833</v>
      </c>
      <c r="E60" s="257" t="n">
        <v>30.83</v>
      </c>
      <c r="F60" s="274" t="n"/>
      <c r="G60" s="274" t="n"/>
      <c r="H60" s="274" t="n"/>
      <c r="I60" s="274" t="n"/>
      <c r="J60" s="274" t="n"/>
      <c r="K60" s="274" t="n"/>
      <c r="L60" s="259" t="n"/>
      <c r="M60" s="259" t="n"/>
      <c r="N60" s="259" t="n"/>
      <c r="O60" s="259" t="n"/>
      <c r="P60" s="259" t="n"/>
      <c r="Q60" s="259" t="n"/>
      <c r="R60" s="259" t="n"/>
      <c r="S60" s="259" t="n"/>
      <c r="T60" s="259" t="n"/>
      <c r="U60" s="259" t="n"/>
      <c r="V60" s="259" t="n"/>
      <c r="W60" s="259" t="n"/>
      <c r="X60" s="259" t="n"/>
      <c r="Y60" s="259" t="n"/>
      <c r="Z60" s="259" t="n"/>
      <c r="AA60" s="259" t="n"/>
      <c r="AB60" s="259" t="n"/>
      <c r="AC60" s="259" t="n"/>
      <c r="AD60" s="259" t="n"/>
      <c r="AE60" s="259" t="n"/>
      <c r="AF60" s="259" t="n"/>
      <c r="AG60" s="259" t="n"/>
      <c r="AH60" s="259" t="n"/>
      <c r="AI60" s="259" t="n"/>
      <c r="AJ60" s="259" t="n"/>
      <c r="AK60" s="259" t="n"/>
      <c r="AL60" s="259" t="n"/>
      <c r="AM60" s="259" t="n"/>
      <c r="AN60" s="259" t="n"/>
      <c r="AO60" s="259" t="n"/>
      <c r="AP60" s="259" t="n"/>
      <c r="AQ60" s="259" t="n"/>
      <c r="AR60" s="259" t="n"/>
      <c r="AS60" s="259" t="n"/>
      <c r="AT60" s="259" t="n"/>
      <c r="AU60" s="269" t="n">
        <v>30.83</v>
      </c>
      <c r="AV60" s="259" t="n"/>
      <c r="AW60" s="259" t="n"/>
      <c r="AX60" s="259" t="n"/>
      <c r="AY60" s="259" t="n"/>
      <c r="AZ60" s="259" t="n"/>
      <c r="BA60" s="259" t="n"/>
      <c r="BB60" s="259" t="n"/>
      <c r="BC60" s="259" t="n"/>
      <c r="BD60" s="259" t="n"/>
      <c r="BE60" s="259" t="n"/>
      <c r="BF60" s="259" t="n"/>
      <c r="BG60" s="259" t="n"/>
      <c r="BH60" s="259" t="n"/>
      <c r="BI60" s="259" t="n"/>
      <c r="BJ60" s="259" t="n"/>
      <c r="BK60" s="259" t="n"/>
      <c r="BL60" s="259" t="n"/>
      <c r="BM60" s="259" t="n"/>
      <c r="BN60" s="259" t="n"/>
      <c r="BO60" s="259" t="n"/>
      <c r="BP60" s="259" t="n"/>
      <c r="BQ60" s="259" t="n"/>
      <c r="BR60" s="259" t="n"/>
      <c r="BS60" s="259" t="n"/>
      <c r="BT60" s="259" t="n"/>
      <c r="BU60" s="259" t="n"/>
      <c r="BV60" s="259" t="n"/>
      <c r="BW60" s="259" t="n"/>
      <c r="BX60" s="259" t="n"/>
      <c r="BY60" s="259" t="n"/>
      <c r="BZ60" s="259" t="n"/>
      <c r="CA60" s="259" t="n"/>
      <c r="CB60" s="259" t="n"/>
      <c r="CC60" s="259" t="n"/>
      <c r="CD60" s="259" t="n"/>
      <c r="CE60" s="259" t="n"/>
      <c r="CF60" s="259" t="n"/>
      <c r="CG60" s="259" t="n"/>
      <c r="CH60" s="259" t="n"/>
      <c r="CI60" s="259" t="n"/>
      <c r="CJ60" s="259" t="n"/>
      <c r="CK60" s="259" t="n"/>
      <c r="CL60" s="259" t="n"/>
      <c r="CM60" s="259" t="n"/>
      <c r="CN60" s="259" t="n"/>
      <c r="CO60" s="259" t="n"/>
      <c r="CP60" s="259" t="n"/>
      <c r="CQ60" s="259" t="n"/>
      <c r="CR60" s="259" t="n"/>
      <c r="CS60" s="259" t="n"/>
      <c r="CT60" s="259" t="n"/>
      <c r="CU60" s="259" t="n"/>
      <c r="CV60" s="259" t="n"/>
      <c r="CW60" s="259" t="n"/>
      <c r="CX60" s="259" t="n"/>
      <c r="CY60" s="259" t="n"/>
      <c r="CZ60" s="259" t="n"/>
      <c r="DA60" s="259" t="n"/>
      <c r="DB60" s="259" t="n"/>
      <c r="DC60" s="259" t="n"/>
      <c r="DD60" s="259" t="n"/>
      <c r="DE60" s="259" t="n"/>
      <c r="DF60" s="259" t="n"/>
      <c r="DG60" s="259" t="n"/>
      <c r="DH60" s="259" t="n"/>
      <c r="DI60" s="259" t="n"/>
      <c r="DJ60" s="259" t="n"/>
      <c r="DK60" s="259" t="n"/>
      <c r="DL60" s="259" t="n"/>
      <c r="DM60" s="259" t="n"/>
      <c r="DN60" s="259" t="n"/>
      <c r="DO60" s="259" t="n"/>
      <c r="DP60" s="259" t="n"/>
      <c r="DQ60" s="259" t="n"/>
      <c r="DR60" s="259" t="n"/>
      <c r="DS60" s="259" t="n"/>
      <c r="DT60" s="259" t="n"/>
      <c r="DU60" s="259" t="n"/>
      <c r="DV60" s="259" t="n"/>
      <c r="DW60" s="259" t="n"/>
      <c r="DX60" s="259" t="n"/>
      <c r="DY60" s="259" t="n"/>
      <c r="DZ60" s="259" t="n"/>
      <c r="EA60" s="259" t="n"/>
      <c r="EB60" s="259" t="n"/>
      <c r="EC60" s="259" t="n"/>
      <c r="ED60" s="259" t="n"/>
      <c r="EE60" s="259" t="n"/>
      <c r="EF60" s="259" t="n"/>
      <c r="EG60" s="259" t="n"/>
      <c r="EH60" s="259" t="n"/>
      <c r="EI60" s="259" t="n"/>
      <c r="EJ60" s="259" t="n"/>
      <c r="EK60" s="259" t="n"/>
      <c r="EL60" s="259" t="n"/>
      <c r="EM60" s="259" t="n"/>
      <c r="EN60" s="259" t="n"/>
      <c r="EO60" s="259" t="n"/>
      <c r="EP60" s="259" t="n"/>
      <c r="EQ60" s="259" t="n"/>
      <c r="ER60" s="259" t="n"/>
      <c r="ES60" s="259" t="n"/>
      <c r="ET60" s="259" t="n"/>
      <c r="EU60" s="259" t="n"/>
      <c r="EV60" s="259" t="n"/>
      <c r="EW60" s="259" t="n"/>
      <c r="EX60" s="259" t="n"/>
      <c r="EY60" s="259" t="n"/>
      <c r="EZ60" s="259" t="n"/>
      <c r="FA60" s="259" t="n"/>
      <c r="FB60" s="259" t="n"/>
      <c r="FC60" s="259" t="n"/>
      <c r="FD60" s="259" t="n"/>
      <c r="FE60" s="259" t="n"/>
      <c r="FF60" s="259" t="n"/>
      <c r="FG60" s="259" t="n"/>
      <c r="FH60" s="259" t="n"/>
      <c r="FI60" s="259" t="n"/>
      <c r="FJ60" s="261">
        <f>SUM(F60:FI60)</f>
        <v/>
      </c>
      <c r="FK60" s="262">
        <f>E60-FJ60</f>
        <v/>
      </c>
    </row>
    <row r="61" ht="18" customHeight="1">
      <c r="A61" s="137" t="n">
        <v>61</v>
      </c>
      <c r="B61" s="256" t="n">
        <v>44855</v>
      </c>
      <c r="C61" s="145" t="inlineStr">
        <is>
          <t>DIGIKEY-4500687323</t>
        </is>
      </c>
      <c r="D61" s="240" t="n">
        <v>44833</v>
      </c>
      <c r="E61" s="257" t="n">
        <v>28.78</v>
      </c>
      <c r="F61" s="274" t="n"/>
      <c r="G61" s="274" t="n"/>
      <c r="H61" s="274" t="n"/>
      <c r="I61" s="274" t="n"/>
      <c r="J61" s="274" t="n"/>
      <c r="K61" s="274" t="n"/>
      <c r="L61" s="259" t="n"/>
      <c r="M61" s="259" t="n"/>
      <c r="N61" s="259" t="n"/>
      <c r="O61" s="259" t="n"/>
      <c r="P61" s="259" t="n"/>
      <c r="Q61" s="259" t="n"/>
      <c r="R61" s="259" t="n"/>
      <c r="S61" s="259" t="n"/>
      <c r="T61" s="259" t="n"/>
      <c r="U61" s="259" t="n"/>
      <c r="V61" s="259" t="n"/>
      <c r="W61" s="259" t="n"/>
      <c r="X61" s="259" t="n"/>
      <c r="Y61" s="259" t="n"/>
      <c r="Z61" s="259" t="n"/>
      <c r="AA61" s="259" t="n"/>
      <c r="AB61" s="259" t="n"/>
      <c r="AC61" s="259" t="n"/>
      <c r="AD61" s="259" t="n"/>
      <c r="AE61" s="259" t="n"/>
      <c r="AF61" s="259" t="n"/>
      <c r="AG61" s="259" t="n"/>
      <c r="AH61" s="259" t="n"/>
      <c r="AI61" s="259" t="n"/>
      <c r="AJ61" s="259" t="n"/>
      <c r="AK61" s="259" t="n"/>
      <c r="AL61" s="259" t="n"/>
      <c r="AM61" s="259" t="n"/>
      <c r="AN61" s="259" t="n"/>
      <c r="AO61" s="259" t="n"/>
      <c r="AP61" s="259" t="n"/>
      <c r="AQ61" s="259" t="n"/>
      <c r="AR61" s="259" t="n"/>
      <c r="AS61" s="259" t="n"/>
      <c r="AT61" s="259" t="n"/>
      <c r="AU61" s="259" t="n"/>
      <c r="AV61" s="259" t="n"/>
      <c r="AW61" s="259" t="n"/>
      <c r="AX61" s="259" t="n"/>
      <c r="AY61" s="259" t="n"/>
      <c r="AZ61" s="259" t="n"/>
      <c r="BA61" s="259" t="n"/>
      <c r="BB61" s="259" t="n"/>
      <c r="BC61" s="259" t="n"/>
      <c r="BD61" s="259" t="n"/>
      <c r="BE61" s="259" t="n"/>
      <c r="BF61" s="259" t="n"/>
      <c r="BG61" s="259" t="n"/>
      <c r="BH61" s="259" t="n"/>
      <c r="BI61" s="259" t="n"/>
      <c r="BJ61" s="259" t="n"/>
      <c r="BK61" s="259" t="n"/>
      <c r="BL61" s="259" t="n"/>
      <c r="BM61" s="259" t="n"/>
      <c r="BN61" s="259" t="n"/>
      <c r="BO61" s="259" t="n"/>
      <c r="BP61" s="259" t="n"/>
      <c r="BQ61" s="259" t="n"/>
      <c r="BR61" s="259" t="n"/>
      <c r="BS61" s="259" t="n"/>
      <c r="BT61" s="259" t="n"/>
      <c r="BU61" s="259" t="n"/>
      <c r="BV61" s="259" t="n"/>
      <c r="BW61" s="259" t="n"/>
      <c r="BX61" s="259" t="n"/>
      <c r="BY61" s="259" t="n"/>
      <c r="BZ61" s="259" t="n"/>
      <c r="CA61" s="259" t="n"/>
      <c r="CB61" s="259" t="n"/>
      <c r="CC61" s="259" t="n"/>
      <c r="CD61" s="259" t="n"/>
      <c r="CE61" s="259" t="n"/>
      <c r="CF61" s="259" t="n"/>
      <c r="CG61" s="259" t="n"/>
      <c r="CH61" s="259" t="n"/>
      <c r="CI61" s="259" t="n"/>
      <c r="CJ61" s="259" t="n"/>
      <c r="CK61" s="259" t="n"/>
      <c r="CL61" s="259" t="n"/>
      <c r="CM61" s="259" t="n"/>
      <c r="CN61" s="259" t="n"/>
      <c r="CO61" s="259" t="n"/>
      <c r="CP61" s="259" t="n"/>
      <c r="CQ61" s="259" t="n"/>
      <c r="CR61" s="259" t="n"/>
      <c r="CS61" s="259" t="n"/>
      <c r="CT61" s="259" t="n"/>
      <c r="CU61" s="259" t="n"/>
      <c r="CV61" s="259" t="n"/>
      <c r="CW61" s="259" t="n"/>
      <c r="CX61" s="259" t="n"/>
      <c r="CY61" s="259" t="n"/>
      <c r="CZ61" s="259" t="n"/>
      <c r="DA61" s="259" t="n"/>
      <c r="DB61" s="259" t="n"/>
      <c r="DC61" s="259" t="n"/>
      <c r="DD61" s="259" t="n"/>
      <c r="DE61" s="259" t="n"/>
      <c r="DF61" s="259" t="n"/>
      <c r="DG61" s="259" t="n"/>
      <c r="DH61" s="259" t="n"/>
      <c r="DI61" s="259" t="n"/>
      <c r="DJ61" s="259" t="n"/>
      <c r="DK61" s="259" t="n"/>
      <c r="DL61" s="259" t="n"/>
      <c r="DM61" s="259" t="n"/>
      <c r="DN61" s="259" t="n"/>
      <c r="DO61" s="259" t="n"/>
      <c r="DP61" s="259" t="n"/>
      <c r="DQ61" s="259" t="n"/>
      <c r="DR61" s="259" t="n"/>
      <c r="DS61" s="259" t="n"/>
      <c r="DT61" s="259" t="n"/>
      <c r="DU61" s="259" t="n"/>
      <c r="DV61" s="259" t="n"/>
      <c r="DW61" s="259" t="n"/>
      <c r="DX61" s="259" t="n"/>
      <c r="DY61" s="259" t="n"/>
      <c r="DZ61" s="259" t="n"/>
      <c r="EA61" s="259" t="n"/>
      <c r="EB61" s="259" t="n"/>
      <c r="EC61" s="259" t="n"/>
      <c r="ED61" s="259" t="n"/>
      <c r="EE61" s="259" t="n"/>
      <c r="EF61" s="259" t="n"/>
      <c r="EG61" s="259" t="n"/>
      <c r="EH61" s="259" t="n"/>
      <c r="EI61" s="259" t="n"/>
      <c r="EJ61" s="259" t="n"/>
      <c r="EK61" s="259" t="n"/>
      <c r="EL61" s="259" t="n"/>
      <c r="EM61" s="259" t="n"/>
      <c r="EN61" s="259" t="n"/>
      <c r="EO61" s="259" t="n"/>
      <c r="EP61" s="259" t="n"/>
      <c r="EQ61" s="259" t="n"/>
      <c r="ER61" s="259" t="n"/>
      <c r="ES61" s="259" t="n"/>
      <c r="ET61" s="259" t="n"/>
      <c r="EU61" s="259" t="n"/>
      <c r="EV61" s="259" t="n"/>
      <c r="EW61" s="259" t="n"/>
      <c r="EX61" s="259" t="n"/>
      <c r="EY61" s="259" t="n"/>
      <c r="EZ61" s="259" t="n"/>
      <c r="FA61" s="259" t="n"/>
      <c r="FB61" s="269" t="n">
        <v>28.78</v>
      </c>
      <c r="FC61" s="259" t="n"/>
      <c r="FD61" s="259" t="n"/>
      <c r="FE61" s="259" t="n"/>
      <c r="FF61" s="259" t="n"/>
      <c r="FG61" s="259" t="n"/>
      <c r="FH61" s="259" t="n"/>
      <c r="FI61" s="259" t="n"/>
      <c r="FJ61" s="261">
        <f>SUM(F61:FI61)</f>
        <v/>
      </c>
      <c r="FK61" s="262">
        <f>E61-FJ61</f>
        <v/>
      </c>
    </row>
    <row r="62" ht="21.6" customHeight="1">
      <c r="A62" s="137" t="n">
        <v>62</v>
      </c>
      <c r="B62" s="256" t="n">
        <v>44855</v>
      </c>
      <c r="C62" s="139" t="inlineStr">
        <is>
          <t>7-914-04977</t>
        </is>
      </c>
      <c r="D62" s="240" t="n">
        <v>44848</v>
      </c>
      <c r="E62" s="257" t="n">
        <v>8.06</v>
      </c>
      <c r="F62" s="274" t="n"/>
      <c r="G62" s="274" t="n"/>
      <c r="H62" s="274" t="n"/>
      <c r="I62" s="274" t="n"/>
      <c r="J62" s="274" t="n"/>
      <c r="K62" s="274" t="n"/>
      <c r="L62" s="259" t="n"/>
      <c r="M62" s="259" t="n"/>
      <c r="N62" s="259" t="n"/>
      <c r="O62" s="259" t="n"/>
      <c r="P62" s="259" t="n"/>
      <c r="Q62" s="259" t="n"/>
      <c r="R62" s="259" t="n"/>
      <c r="S62" s="259" t="n"/>
      <c r="T62" s="259" t="n"/>
      <c r="U62" s="259" t="n"/>
      <c r="V62" s="259" t="n"/>
      <c r="W62" s="259" t="n"/>
      <c r="X62" s="259" t="n"/>
      <c r="Y62" s="259" t="n"/>
      <c r="Z62" s="259" t="n"/>
      <c r="AA62" s="259" t="n"/>
      <c r="AB62" s="259" t="n"/>
      <c r="AC62" s="259" t="n"/>
      <c r="AD62" s="259" t="n"/>
      <c r="AE62" s="259" t="n"/>
      <c r="AF62" s="259" t="n"/>
      <c r="AG62" s="259" t="n"/>
      <c r="AH62" s="259" t="n"/>
      <c r="AI62" s="259" t="n"/>
      <c r="AJ62" s="259" t="n"/>
      <c r="AK62" s="259" t="n"/>
      <c r="AL62" s="259" t="n"/>
      <c r="AM62" s="259" t="n"/>
      <c r="AN62" s="259" t="n"/>
      <c r="AO62" s="259" t="n"/>
      <c r="AP62" s="259" t="n"/>
      <c r="AQ62" s="259" t="n"/>
      <c r="AR62" s="259" t="n"/>
      <c r="AS62" s="259" t="n"/>
      <c r="AT62" s="259" t="n"/>
      <c r="AU62" s="259" t="n"/>
      <c r="AV62" s="259" t="n"/>
      <c r="AW62" s="259" t="n"/>
      <c r="AX62" s="259" t="n"/>
      <c r="AY62" s="259" t="n"/>
      <c r="AZ62" s="259" t="n"/>
      <c r="BA62" s="259" t="n"/>
      <c r="BB62" s="259" t="n"/>
      <c r="BC62" s="259" t="n"/>
      <c r="BD62" s="259" t="n"/>
      <c r="BE62" s="259" t="n"/>
      <c r="BF62" s="259" t="n"/>
      <c r="BG62" s="259" t="n"/>
      <c r="BH62" s="259" t="n"/>
      <c r="BI62" s="259" t="n"/>
      <c r="BJ62" s="259" t="n"/>
      <c r="BK62" s="259" t="n"/>
      <c r="BL62" s="259" t="n"/>
      <c r="BM62" s="259" t="n"/>
      <c r="BN62" s="259" t="n"/>
      <c r="BO62" s="259" t="n"/>
      <c r="BP62" s="269" t="n">
        <v>8.06</v>
      </c>
      <c r="BQ62" s="259" t="n"/>
      <c r="BR62" s="259" t="n"/>
      <c r="BS62" s="259" t="n"/>
      <c r="BT62" s="259" t="n"/>
      <c r="BU62" s="259" t="n"/>
      <c r="BV62" s="259" t="n"/>
      <c r="BW62" s="259" t="n"/>
      <c r="BX62" s="259" t="n"/>
      <c r="BY62" s="259" t="n"/>
      <c r="BZ62" s="259" t="n"/>
      <c r="CA62" s="259" t="n"/>
      <c r="CB62" s="259" t="n"/>
      <c r="CC62" s="259" t="n"/>
      <c r="CD62" s="259" t="n"/>
      <c r="CE62" s="259" t="n"/>
      <c r="CF62" s="259" t="n"/>
      <c r="CG62" s="259" t="n"/>
      <c r="CH62" s="259" t="n"/>
      <c r="CI62" s="259" t="n"/>
      <c r="CJ62" s="259" t="n"/>
      <c r="CK62" s="259" t="n"/>
      <c r="CL62" s="259" t="n"/>
      <c r="CM62" s="259" t="n"/>
      <c r="CN62" s="259" t="n"/>
      <c r="CO62" s="259" t="n"/>
      <c r="CP62" s="259" t="n"/>
      <c r="CQ62" s="259" t="n"/>
      <c r="CR62" s="259" t="n"/>
      <c r="CS62" s="259" t="n"/>
      <c r="CT62" s="259" t="n"/>
      <c r="CU62" s="259" t="n"/>
      <c r="CV62" s="259" t="n"/>
      <c r="CW62" s="259" t="n"/>
      <c r="CX62" s="259" t="n"/>
      <c r="CY62" s="259" t="n"/>
      <c r="CZ62" s="259" t="n"/>
      <c r="DA62" s="259" t="n"/>
      <c r="DB62" s="259" t="n"/>
      <c r="DC62" s="259" t="n"/>
      <c r="DD62" s="259" t="n"/>
      <c r="DE62" s="259" t="n"/>
      <c r="DF62" s="259" t="n"/>
      <c r="DG62" s="259" t="n"/>
      <c r="DH62" s="259" t="n"/>
      <c r="DI62" s="259" t="n"/>
      <c r="DJ62" s="259" t="n"/>
      <c r="DK62" s="259" t="n"/>
      <c r="DL62" s="259" t="n"/>
      <c r="DM62" s="259" t="n"/>
      <c r="DN62" s="259" t="n"/>
      <c r="DO62" s="259" t="n"/>
      <c r="DP62" s="259" t="n"/>
      <c r="DQ62" s="259" t="n"/>
      <c r="DR62" s="259" t="n"/>
      <c r="DS62" s="259" t="n"/>
      <c r="DT62" s="259" t="n"/>
      <c r="DU62" s="259" t="n"/>
      <c r="DV62" s="259" t="n"/>
      <c r="DW62" s="259" t="n"/>
      <c r="DX62" s="259" t="n"/>
      <c r="DY62" s="259" t="n"/>
      <c r="DZ62" s="259" t="n"/>
      <c r="EA62" s="259" t="n"/>
      <c r="EB62" s="259" t="n"/>
      <c r="EC62" s="259" t="n"/>
      <c r="ED62" s="259" t="n"/>
      <c r="EE62" s="259" t="n"/>
      <c r="EF62" s="259" t="n"/>
      <c r="EG62" s="259" t="n"/>
      <c r="EH62" s="259" t="n"/>
      <c r="EI62" s="259" t="n"/>
      <c r="EJ62" s="259" t="n"/>
      <c r="EK62" s="259" t="n"/>
      <c r="EL62" s="259" t="n"/>
      <c r="EM62" s="259" t="n"/>
      <c r="EN62" s="259" t="n"/>
      <c r="EO62" s="259" t="n"/>
      <c r="EP62" s="259" t="n"/>
      <c r="EQ62" s="259" t="n"/>
      <c r="ER62" s="259" t="n"/>
      <c r="ES62" s="259" t="n"/>
      <c r="ET62" s="259" t="n"/>
      <c r="EU62" s="259" t="n"/>
      <c r="EV62" s="259" t="n"/>
      <c r="EW62" s="259" t="n"/>
      <c r="EX62" s="259" t="n"/>
      <c r="EY62" s="259" t="n"/>
      <c r="EZ62" s="259" t="n"/>
      <c r="FA62" s="259" t="n"/>
      <c r="FB62" s="259" t="n"/>
      <c r="FC62" s="259" t="n"/>
      <c r="FD62" s="259" t="n"/>
      <c r="FE62" s="259" t="n"/>
      <c r="FF62" s="259" t="n"/>
      <c r="FG62" s="259" t="n"/>
      <c r="FH62" s="259" t="n"/>
      <c r="FI62" s="259" t="n"/>
      <c r="FJ62" s="261">
        <f>SUM(F62:FI62)</f>
        <v/>
      </c>
      <c r="FK62" s="262">
        <f>E62-FJ62</f>
        <v/>
      </c>
    </row>
    <row r="63" ht="18" customHeight="1">
      <c r="A63" s="137" t="n">
        <v>63</v>
      </c>
      <c r="B63" s="256" t="n">
        <v>44855</v>
      </c>
      <c r="C63" s="139" t="inlineStr">
        <is>
          <t>2-093-62941</t>
        </is>
      </c>
      <c r="D63" s="240" t="n">
        <v>44848</v>
      </c>
      <c r="E63" s="257" t="n">
        <v>41.66</v>
      </c>
      <c r="F63" s="274" t="n"/>
      <c r="G63" s="274" t="n"/>
      <c r="H63" s="274" t="n"/>
      <c r="I63" s="274" t="n"/>
      <c r="J63" s="274" t="n"/>
      <c r="K63" s="274" t="n"/>
      <c r="L63" s="259" t="n"/>
      <c r="M63" s="259" t="n"/>
      <c r="N63" s="259" t="n"/>
      <c r="O63" s="259" t="n"/>
      <c r="P63" s="259" t="n"/>
      <c r="Q63" s="259" t="n"/>
      <c r="R63" s="259" t="n"/>
      <c r="S63" s="259" t="n"/>
      <c r="T63" s="259" t="n"/>
      <c r="U63" s="259" t="n"/>
      <c r="V63" s="259" t="n"/>
      <c r="W63" s="259" t="n"/>
      <c r="X63" s="259" t="n"/>
      <c r="Y63" s="259" t="n"/>
      <c r="Z63" s="259" t="n"/>
      <c r="AA63" s="259" t="n"/>
      <c r="AB63" s="259" t="n"/>
      <c r="AC63" s="259" t="n"/>
      <c r="AD63" s="259" t="n"/>
      <c r="AE63" s="259" t="n"/>
      <c r="AF63" s="259" t="n"/>
      <c r="AG63" s="259" t="n"/>
      <c r="AH63" s="259" t="n"/>
      <c r="AI63" s="259" t="n"/>
      <c r="AJ63" s="259" t="n"/>
      <c r="AK63" s="259" t="n"/>
      <c r="AL63" s="259" t="n"/>
      <c r="AM63" s="259" t="n"/>
      <c r="AN63" s="259" t="n"/>
      <c r="AO63" s="259" t="n"/>
      <c r="AP63" s="259" t="n"/>
      <c r="AQ63" s="259" t="n"/>
      <c r="AR63" s="259" t="n"/>
      <c r="AS63" s="259" t="n"/>
      <c r="AT63" s="259" t="n"/>
      <c r="AU63" s="259" t="n"/>
      <c r="AV63" s="259" t="n"/>
      <c r="AW63" s="259" t="n"/>
      <c r="AX63" s="259" t="n"/>
      <c r="AY63" s="259" t="n"/>
      <c r="AZ63" s="259" t="n"/>
      <c r="BA63" s="259" t="n"/>
      <c r="BB63" s="259" t="n"/>
      <c r="BC63" s="259" t="n"/>
      <c r="BD63" s="259" t="n"/>
      <c r="BE63" s="259" t="n"/>
      <c r="BF63" s="259" t="n"/>
      <c r="BG63" s="259" t="n"/>
      <c r="BH63" s="259" t="n"/>
      <c r="BI63" s="259" t="n"/>
      <c r="BJ63" s="259" t="n"/>
      <c r="BK63" s="259" t="n"/>
      <c r="BL63" s="259" t="n"/>
      <c r="BM63" s="259" t="n"/>
      <c r="BN63" s="259" t="n"/>
      <c r="BO63" s="259" t="n"/>
      <c r="BP63" s="259" t="n"/>
      <c r="BQ63" s="259" t="n"/>
      <c r="BR63" s="259" t="n"/>
      <c r="BS63" s="259" t="n"/>
      <c r="BT63" s="259" t="n"/>
      <c r="BU63" s="259" t="n"/>
      <c r="BV63" s="259" t="n"/>
      <c r="BW63" s="259" t="n"/>
      <c r="BX63" s="259" t="n"/>
      <c r="BY63" s="259" t="n"/>
      <c r="BZ63" s="259" t="n"/>
      <c r="CA63" s="259" t="n"/>
      <c r="CB63" s="259" t="n"/>
      <c r="CC63" s="259" t="n"/>
      <c r="CD63" s="259" t="n"/>
      <c r="CE63" s="259" t="n"/>
      <c r="CF63" s="259" t="n"/>
      <c r="CG63" s="259" t="n"/>
      <c r="CH63" s="259" t="n"/>
      <c r="CI63" s="259" t="n"/>
      <c r="CJ63" s="259" t="n"/>
      <c r="CK63" s="259" t="n"/>
      <c r="CL63" s="259" t="n"/>
      <c r="CM63" s="259" t="n"/>
      <c r="CN63" s="259" t="n"/>
      <c r="CO63" s="259" t="n"/>
      <c r="CP63" s="259" t="n"/>
      <c r="CQ63" s="259" t="n"/>
      <c r="CR63" s="259" t="n"/>
      <c r="CS63" s="259" t="n"/>
      <c r="CT63" s="259" t="n"/>
      <c r="CU63" s="259" t="n"/>
      <c r="CV63" s="259" t="n"/>
      <c r="CW63" s="259" t="n"/>
      <c r="CX63" s="269" t="n">
        <v>41.66</v>
      </c>
      <c r="CY63" s="259" t="n"/>
      <c r="CZ63" s="259" t="n"/>
      <c r="DA63" s="259" t="n"/>
      <c r="DB63" s="259" t="n"/>
      <c r="DC63" s="259" t="n"/>
      <c r="DD63" s="259" t="n"/>
      <c r="DE63" s="259" t="n"/>
      <c r="DF63" s="259" t="n"/>
      <c r="DG63" s="259" t="n"/>
      <c r="DH63" s="259" t="n"/>
      <c r="DI63" s="259" t="n"/>
      <c r="DJ63" s="259" t="n"/>
      <c r="DK63" s="259" t="n"/>
      <c r="DL63" s="259" t="n"/>
      <c r="DM63" s="259" t="n"/>
      <c r="DN63" s="259" t="n"/>
      <c r="DO63" s="259" t="n"/>
      <c r="DP63" s="259" t="n"/>
      <c r="DQ63" s="259" t="n"/>
      <c r="DR63" s="259" t="n"/>
      <c r="DS63" s="259" t="n"/>
      <c r="DT63" s="259" t="n"/>
      <c r="DU63" s="259" t="n"/>
      <c r="DV63" s="259" t="n"/>
      <c r="DW63" s="259" t="n"/>
      <c r="DX63" s="259" t="n"/>
      <c r="DY63" s="259" t="n"/>
      <c r="DZ63" s="259" t="n"/>
      <c r="EA63" s="259" t="n"/>
      <c r="EB63" s="259" t="n"/>
      <c r="EC63" s="259" t="n"/>
      <c r="ED63" s="259" t="n"/>
      <c r="EE63" s="259" t="n"/>
      <c r="EF63" s="259" t="n"/>
      <c r="EG63" s="259" t="n"/>
      <c r="EH63" s="259" t="n"/>
      <c r="EI63" s="259" t="n"/>
      <c r="EJ63" s="259" t="n"/>
      <c r="EK63" s="259" t="n"/>
      <c r="EL63" s="259" t="n"/>
      <c r="EM63" s="259" t="n"/>
      <c r="EN63" s="259" t="n"/>
      <c r="EO63" s="259" t="n"/>
      <c r="EP63" s="259" t="n"/>
      <c r="EQ63" s="259" t="n"/>
      <c r="ER63" s="259" t="n"/>
      <c r="ES63" s="259" t="n"/>
      <c r="ET63" s="259" t="n"/>
      <c r="EU63" s="259" t="n"/>
      <c r="EV63" s="259" t="n"/>
      <c r="EW63" s="259" t="n"/>
      <c r="EX63" s="259" t="n"/>
      <c r="EY63" s="259" t="n"/>
      <c r="EZ63" s="259" t="n"/>
      <c r="FA63" s="259" t="n"/>
      <c r="FB63" s="259" t="n"/>
      <c r="FC63" s="259" t="n"/>
      <c r="FD63" s="259" t="n"/>
      <c r="FE63" s="259" t="n"/>
      <c r="FF63" s="259" t="n"/>
      <c r="FG63" s="259" t="n"/>
      <c r="FH63" s="259" t="n"/>
      <c r="FI63" s="259" t="n"/>
      <c r="FJ63" s="261">
        <f>SUM(F63:FI63)</f>
        <v/>
      </c>
      <c r="FK63" s="262">
        <f>E63-FJ63</f>
        <v/>
      </c>
    </row>
    <row r="64" ht="18" customHeight="1">
      <c r="A64" s="137" t="n">
        <v>64</v>
      </c>
      <c r="B64" s="256" t="n">
        <v>44855</v>
      </c>
      <c r="C64" s="139" t="inlineStr">
        <is>
          <t>2-092-01609</t>
        </is>
      </c>
      <c r="D64" s="240" t="n">
        <v>44844</v>
      </c>
      <c r="E64" s="257" t="n">
        <v>1191.97</v>
      </c>
      <c r="F64" s="274" t="n"/>
      <c r="G64" s="274" t="n"/>
      <c r="H64" s="274" t="n"/>
      <c r="I64" s="274" t="n"/>
      <c r="J64" s="274" t="n"/>
      <c r="K64" s="274" t="n"/>
      <c r="L64" s="259" t="n"/>
      <c r="M64" s="259" t="n"/>
      <c r="N64" s="259" t="n"/>
      <c r="O64" s="259" t="n"/>
      <c r="P64" s="259" t="n"/>
      <c r="Q64" s="259" t="n"/>
      <c r="R64" s="259" t="n"/>
      <c r="S64" s="259" t="n"/>
      <c r="T64" s="259" t="n"/>
      <c r="U64" s="259" t="n"/>
      <c r="V64" s="259" t="n"/>
      <c r="W64" s="259" t="n"/>
      <c r="X64" s="259" t="n"/>
      <c r="Y64" s="259" t="n"/>
      <c r="Z64" s="259" t="n"/>
      <c r="AA64" s="259" t="n"/>
      <c r="AB64" s="259" t="n"/>
      <c r="AC64" s="259" t="n"/>
      <c r="AD64" s="259" t="n"/>
      <c r="AE64" s="259" t="n"/>
      <c r="AF64" s="259" t="n"/>
      <c r="AG64" s="259" t="n"/>
      <c r="AH64" s="259" t="n"/>
      <c r="AI64" s="259" t="n"/>
      <c r="AJ64" s="259" t="n"/>
      <c r="AK64" s="259" t="n"/>
      <c r="AL64" s="259" t="n"/>
      <c r="AM64" s="259" t="n"/>
      <c r="AN64" s="259" t="n"/>
      <c r="AO64" s="259" t="n"/>
      <c r="AP64" s="259" t="n"/>
      <c r="AQ64" s="259" t="n"/>
      <c r="AR64" s="259" t="n"/>
      <c r="AS64" s="259" t="n"/>
      <c r="AT64" s="259" t="n"/>
      <c r="AU64" s="259" t="n"/>
      <c r="AV64" s="259" t="n"/>
      <c r="AW64" s="259" t="n"/>
      <c r="AX64" s="259" t="n"/>
      <c r="AY64" s="259" t="n"/>
      <c r="AZ64" s="259" t="n"/>
      <c r="BA64" s="259" t="n"/>
      <c r="BB64" s="259" t="n"/>
      <c r="BC64" s="259" t="n"/>
      <c r="BD64" s="259" t="n"/>
      <c r="BE64" s="259" t="n"/>
      <c r="BF64" s="259" t="n"/>
      <c r="BG64" s="259" t="n"/>
      <c r="BH64" s="259" t="n"/>
      <c r="BI64" s="259" t="n"/>
      <c r="BJ64" s="259" t="n"/>
      <c r="BK64" s="259" t="n"/>
      <c r="BL64" s="259" t="n"/>
      <c r="BM64" s="259" t="n"/>
      <c r="BN64" s="259" t="n"/>
      <c r="BO64" s="259" t="n"/>
      <c r="BP64" s="259" t="n"/>
      <c r="BQ64" s="259" t="n"/>
      <c r="BR64" s="259" t="n"/>
      <c r="BS64" s="259" t="n"/>
      <c r="BT64" s="259" t="n"/>
      <c r="BU64" s="259" t="n"/>
      <c r="BV64" s="259" t="n"/>
      <c r="BW64" s="259" t="n"/>
      <c r="BX64" s="259" t="n"/>
      <c r="BY64" s="259" t="n"/>
      <c r="BZ64" s="269" t="n">
        <v>1150.31</v>
      </c>
      <c r="CA64" s="259" t="n"/>
      <c r="CB64" s="259" t="n"/>
      <c r="CC64" s="259" t="n"/>
      <c r="CD64" s="259" t="n"/>
      <c r="CE64" s="259" t="n"/>
      <c r="CF64" s="259" t="n"/>
      <c r="CG64" s="259" t="n"/>
      <c r="CH64" s="259" t="n"/>
      <c r="CI64" s="259" t="n"/>
      <c r="CJ64" s="259" t="n"/>
      <c r="CK64" s="259" t="n"/>
      <c r="CL64" s="259" t="n"/>
      <c r="CM64" s="259" t="n"/>
      <c r="CN64" s="259" t="n"/>
      <c r="CO64" s="259" t="n"/>
      <c r="CP64" s="259" t="n"/>
      <c r="CQ64" s="259" t="n"/>
      <c r="CR64" s="259" t="n"/>
      <c r="CS64" s="259" t="n"/>
      <c r="CT64" s="259" t="n"/>
      <c r="CU64" s="259" t="n"/>
      <c r="CV64" s="259" t="n"/>
      <c r="CW64" s="259" t="n"/>
      <c r="CX64" s="259" t="n"/>
      <c r="CY64" s="259" t="n"/>
      <c r="CZ64" s="259" t="n"/>
      <c r="DA64" s="259" t="n"/>
      <c r="DB64" s="259" t="n"/>
      <c r="DC64" s="259" t="n"/>
      <c r="DD64" s="259" t="n"/>
      <c r="DE64" s="259" t="n"/>
      <c r="DF64" s="259" t="n"/>
      <c r="DG64" s="259" t="n"/>
      <c r="DH64" s="259" t="n"/>
      <c r="DI64" s="259" t="n"/>
      <c r="DJ64" s="259" t="n"/>
      <c r="DK64" s="259" t="n"/>
      <c r="DL64" s="259" t="n"/>
      <c r="DM64" s="259" t="n"/>
      <c r="DN64" s="259" t="n"/>
      <c r="DO64" s="259" t="n"/>
      <c r="DP64" s="259" t="n"/>
      <c r="DQ64" s="259" t="n"/>
      <c r="DR64" s="259" t="n"/>
      <c r="DS64" s="269" t="n">
        <v>41.66</v>
      </c>
      <c r="DT64" s="259" t="n"/>
      <c r="DU64" s="259" t="n"/>
      <c r="DV64" s="259" t="n"/>
      <c r="DW64" s="259" t="n"/>
      <c r="DX64" s="259" t="n"/>
      <c r="DY64" s="259" t="n"/>
      <c r="DZ64" s="259" t="n"/>
      <c r="EA64" s="259" t="n"/>
      <c r="EB64" s="259" t="n"/>
      <c r="EC64" s="259" t="n"/>
      <c r="ED64" s="259" t="n"/>
      <c r="EE64" s="259" t="n"/>
      <c r="EF64" s="259" t="n"/>
      <c r="EG64" s="259" t="n"/>
      <c r="EH64" s="259" t="n"/>
      <c r="EI64" s="259" t="n"/>
      <c r="EJ64" s="259" t="n"/>
      <c r="EK64" s="259" t="n"/>
      <c r="EL64" s="259" t="n"/>
      <c r="EM64" s="259" t="n"/>
      <c r="EN64" s="259" t="n"/>
      <c r="EO64" s="259" t="n"/>
      <c r="EP64" s="259" t="n"/>
      <c r="EQ64" s="259" t="n"/>
      <c r="ER64" s="259" t="n"/>
      <c r="ES64" s="259" t="n"/>
      <c r="ET64" s="259" t="n"/>
      <c r="EU64" s="259" t="n"/>
      <c r="EV64" s="259" t="n"/>
      <c r="EW64" s="259" t="n"/>
      <c r="EX64" s="259" t="n"/>
      <c r="EY64" s="259" t="n"/>
      <c r="EZ64" s="259" t="n"/>
      <c r="FA64" s="259" t="n"/>
      <c r="FB64" s="259" t="n"/>
      <c r="FC64" s="259" t="n"/>
      <c r="FD64" s="259" t="n"/>
      <c r="FE64" s="259" t="n"/>
      <c r="FF64" s="259" t="n"/>
      <c r="FG64" s="259" t="n"/>
      <c r="FH64" s="259" t="n"/>
      <c r="FI64" s="259" t="n"/>
      <c r="FJ64" s="261">
        <f>SUM(F64:FI64)</f>
        <v/>
      </c>
      <c r="FK64" s="262">
        <f>E64-FJ64</f>
        <v/>
      </c>
    </row>
    <row r="65" ht="18" customHeight="1">
      <c r="A65" s="137" t="n">
        <v>65</v>
      </c>
      <c r="B65" s="256" t="n">
        <v>44855</v>
      </c>
      <c r="C65" s="94" t="inlineStr">
        <is>
          <t>2-093-16725</t>
        </is>
      </c>
      <c r="D65" s="127" t="n">
        <v>44847</v>
      </c>
      <c r="E65" s="257" t="n">
        <v>7159.26</v>
      </c>
      <c r="F65" s="274" t="n"/>
      <c r="G65" s="274" t="n"/>
      <c r="H65" s="274" t="n"/>
      <c r="I65" s="270">
        <f>566.66+6592.6</f>
        <v/>
      </c>
      <c r="J65" s="274" t="n"/>
      <c r="K65" s="274" t="n"/>
      <c r="L65" s="259" t="n"/>
      <c r="M65" s="259" t="n"/>
      <c r="N65" s="259" t="n"/>
      <c r="O65" s="259" t="n"/>
      <c r="P65" s="259" t="n"/>
      <c r="Q65" s="259" t="n"/>
      <c r="R65" s="259" t="n"/>
      <c r="S65" s="259" t="n"/>
      <c r="T65" s="259" t="n"/>
      <c r="U65" s="259" t="n"/>
      <c r="V65" s="259" t="n"/>
      <c r="W65" s="259" t="n"/>
      <c r="X65" s="259" t="n"/>
      <c r="Y65" s="259" t="n"/>
      <c r="Z65" s="259" t="n"/>
      <c r="AA65" s="259" t="n"/>
      <c r="AB65" s="259" t="n"/>
      <c r="AC65" s="259" t="n"/>
      <c r="AD65" s="259" t="n"/>
      <c r="AE65" s="259" t="n"/>
      <c r="AF65" s="259" t="n"/>
      <c r="AG65" s="259" t="n"/>
      <c r="AH65" s="259" t="n"/>
      <c r="AI65" s="259" t="n"/>
      <c r="AJ65" s="259" t="n"/>
      <c r="AK65" s="259" t="n"/>
      <c r="AL65" s="259" t="n"/>
      <c r="AM65" s="259" t="n"/>
      <c r="AN65" s="259" t="n"/>
      <c r="AO65" s="259" t="n"/>
      <c r="AP65" s="259" t="n"/>
      <c r="AQ65" s="259" t="n"/>
      <c r="AR65" s="259" t="n"/>
      <c r="AS65" s="259" t="n"/>
      <c r="AT65" s="259" t="n"/>
      <c r="AU65" s="259" t="n"/>
      <c r="AV65" s="259" t="n"/>
      <c r="AW65" s="259" t="n"/>
      <c r="AX65" s="259" t="n"/>
      <c r="AY65" s="259" t="n"/>
      <c r="AZ65" s="259" t="n"/>
      <c r="BA65" s="259" t="n"/>
      <c r="BB65" s="259" t="n"/>
      <c r="BC65" s="259" t="n"/>
      <c r="BD65" s="259" t="n"/>
      <c r="BE65" s="259" t="n"/>
      <c r="BF65" s="259" t="n"/>
      <c r="BG65" s="259" t="n"/>
      <c r="BH65" s="259" t="n"/>
      <c r="BI65" s="259" t="n"/>
      <c r="BJ65" s="259" t="n"/>
      <c r="BK65" s="259" t="n"/>
      <c r="BL65" s="259" t="n"/>
      <c r="BM65" s="259" t="n"/>
      <c r="BN65" s="259" t="n"/>
      <c r="BO65" s="259" t="n"/>
      <c r="BP65" s="259" t="n"/>
      <c r="BQ65" s="259" t="n"/>
      <c r="BR65" s="259" t="n"/>
      <c r="BS65" s="259" t="n"/>
      <c r="BT65" s="259" t="n"/>
      <c r="BU65" s="259" t="n"/>
      <c r="BV65" s="259" t="n"/>
      <c r="BW65" s="259" t="n"/>
      <c r="BX65" s="259" t="n"/>
      <c r="BY65" s="259" t="n"/>
      <c r="BZ65" s="259" t="n"/>
      <c r="CA65" s="259" t="n"/>
      <c r="CB65" s="259" t="n"/>
      <c r="CC65" s="259" t="n"/>
      <c r="CD65" s="259" t="n"/>
      <c r="CE65" s="259" t="n"/>
      <c r="CF65" s="259" t="n"/>
      <c r="CG65" s="259" t="n"/>
      <c r="CH65" s="259" t="n"/>
      <c r="CI65" s="259" t="n"/>
      <c r="CJ65" s="259" t="n"/>
      <c r="CK65" s="259" t="n"/>
      <c r="CL65" s="259" t="n"/>
      <c r="CM65" s="259" t="n"/>
      <c r="CN65" s="259" t="n"/>
      <c r="CO65" s="259" t="n"/>
      <c r="CP65" s="259" t="n"/>
      <c r="CQ65" s="259" t="n"/>
      <c r="CR65" s="259" t="n"/>
      <c r="CS65" s="259" t="n"/>
      <c r="CT65" s="259" t="n"/>
      <c r="CU65" s="259" t="n"/>
      <c r="CV65" s="259" t="n"/>
      <c r="CW65" s="259" t="n"/>
      <c r="CX65" s="259" t="n"/>
      <c r="CY65" s="259" t="n"/>
      <c r="CZ65" s="259" t="n"/>
      <c r="DA65" s="259" t="n"/>
      <c r="DB65" s="259" t="n"/>
      <c r="DC65" s="259" t="n"/>
      <c r="DD65" s="259" t="n"/>
      <c r="DE65" s="259" t="n"/>
      <c r="DF65" s="259" t="n"/>
      <c r="DG65" s="259" t="n"/>
      <c r="DH65" s="259" t="n"/>
      <c r="DI65" s="259" t="n"/>
      <c r="DJ65" s="259" t="n"/>
      <c r="DK65" s="259" t="n"/>
      <c r="DL65" s="259" t="n"/>
      <c r="DM65" s="259" t="n"/>
      <c r="DN65" s="259" t="n"/>
      <c r="DO65" s="259" t="n"/>
      <c r="DP65" s="259" t="n"/>
      <c r="DQ65" s="259" t="n"/>
      <c r="DR65" s="259" t="n"/>
      <c r="DS65" s="259" t="n"/>
      <c r="DT65" s="259" t="n"/>
      <c r="DU65" s="259" t="n"/>
      <c r="DV65" s="259" t="n"/>
      <c r="DW65" s="259" t="n"/>
      <c r="DX65" s="259" t="n"/>
      <c r="DY65" s="259" t="n"/>
      <c r="DZ65" s="259" t="n"/>
      <c r="EA65" s="259" t="n"/>
      <c r="EB65" s="259" t="n"/>
      <c r="EC65" s="259" t="n"/>
      <c r="ED65" s="259" t="n"/>
      <c r="EE65" s="259" t="n"/>
      <c r="EF65" s="259" t="n"/>
      <c r="EG65" s="259" t="n"/>
      <c r="EH65" s="259" t="n"/>
      <c r="EI65" s="259" t="n"/>
      <c r="EJ65" s="259" t="n"/>
      <c r="EK65" s="259" t="n"/>
      <c r="EL65" s="259" t="n"/>
      <c r="EM65" s="259" t="n"/>
      <c r="EN65" s="259" t="n"/>
      <c r="EO65" s="259" t="n"/>
      <c r="EP65" s="259" t="n"/>
      <c r="EQ65" s="259" t="n"/>
      <c r="ER65" s="259" t="n"/>
      <c r="ES65" s="259" t="n"/>
      <c r="ET65" s="259" t="n"/>
      <c r="EU65" s="259" t="n"/>
      <c r="EV65" s="259" t="n"/>
      <c r="EW65" s="259" t="n"/>
      <c r="EX65" s="259" t="n"/>
      <c r="EY65" s="259" t="n"/>
      <c r="EZ65" s="259" t="n"/>
      <c r="FA65" s="259" t="n"/>
      <c r="FB65" s="259" t="n"/>
      <c r="FC65" s="259" t="n"/>
      <c r="FD65" s="259" t="n"/>
      <c r="FE65" s="259" t="n"/>
      <c r="FF65" s="259" t="n"/>
      <c r="FG65" s="259" t="n"/>
      <c r="FH65" s="259" t="n"/>
      <c r="FI65" s="259" t="n"/>
      <c r="FJ65" s="261">
        <f>SUM(F65:FI65)</f>
        <v/>
      </c>
      <c r="FK65" s="262">
        <f>E65-FJ65</f>
        <v/>
      </c>
    </row>
    <row r="66" ht="18" customHeight="1">
      <c r="A66" s="137" t="n">
        <v>66</v>
      </c>
      <c r="B66" s="256" t="n">
        <v>44855</v>
      </c>
      <c r="C66" s="156" t="inlineStr">
        <is>
          <t>7-914-73923</t>
        </is>
      </c>
      <c r="D66" s="239" t="n">
        <v>44847</v>
      </c>
      <c r="E66" s="257" t="n">
        <v>86.67</v>
      </c>
      <c r="F66" s="274" t="n"/>
      <c r="G66" s="274" t="n"/>
      <c r="H66" s="274" t="n"/>
      <c r="I66" s="274" t="n"/>
      <c r="J66" s="274" t="n"/>
      <c r="K66" s="274" t="n"/>
      <c r="L66" s="259" t="n"/>
      <c r="M66" s="259" t="n"/>
      <c r="N66" s="259" t="n"/>
      <c r="O66" s="259" t="n"/>
      <c r="P66" s="259" t="n"/>
      <c r="Q66" s="259" t="n"/>
      <c r="R66" s="259" t="n"/>
      <c r="S66" s="259" t="n"/>
      <c r="T66" s="259" t="n"/>
      <c r="U66" s="259" t="n"/>
      <c r="V66" s="259" t="n"/>
      <c r="W66" s="259" t="n"/>
      <c r="X66" s="259" t="n"/>
      <c r="Y66" s="259" t="n"/>
      <c r="Z66" s="259" t="n"/>
      <c r="AA66" s="259" t="n"/>
      <c r="AB66" s="259" t="n"/>
      <c r="AC66" s="259" t="n"/>
      <c r="AD66" s="259" t="n"/>
      <c r="AE66" s="259" t="n"/>
      <c r="AF66" s="259" t="n"/>
      <c r="AG66" s="259" t="n"/>
      <c r="AH66" s="259" t="n"/>
      <c r="AI66" s="259" t="n"/>
      <c r="AJ66" s="259" t="n"/>
      <c r="AK66" s="259" t="n"/>
      <c r="AL66" s="259" t="n"/>
      <c r="AM66" s="259" t="n"/>
      <c r="AN66" s="259" t="n"/>
      <c r="AO66" s="259" t="n"/>
      <c r="AP66" s="259" t="n"/>
      <c r="AQ66" s="259" t="n"/>
      <c r="AR66" s="259" t="n"/>
      <c r="AS66" s="259" t="n"/>
      <c r="AT66" s="259" t="n"/>
      <c r="AU66" s="259" t="n"/>
      <c r="AV66" s="259" t="n"/>
      <c r="AW66" s="259" t="n"/>
      <c r="AX66" s="259" t="n"/>
      <c r="AY66" s="259" t="n"/>
      <c r="AZ66" s="259" t="n"/>
      <c r="BA66" s="259" t="n"/>
      <c r="BB66" s="259" t="n"/>
      <c r="BC66" s="259" t="n"/>
      <c r="BD66" s="259" t="n"/>
      <c r="BE66" s="259" t="n"/>
      <c r="BF66" s="259" t="n"/>
      <c r="BG66" s="259" t="n"/>
      <c r="BH66" s="259" t="n"/>
      <c r="BI66" s="259" t="n"/>
      <c r="BJ66" s="259" t="n"/>
      <c r="BK66" s="259" t="n"/>
      <c r="BL66" s="259" t="n"/>
      <c r="BM66" s="259" t="n"/>
      <c r="BN66" s="259" t="n"/>
      <c r="BO66" s="259" t="n"/>
      <c r="BP66" s="259" t="n"/>
      <c r="BQ66" s="259" t="n"/>
      <c r="BR66" s="259" t="n"/>
      <c r="BS66" s="259" t="n"/>
      <c r="BT66" s="259" t="n"/>
      <c r="BU66" s="259" t="n"/>
      <c r="BV66" s="259" t="n"/>
      <c r="BW66" s="259" t="n"/>
      <c r="BX66" s="259" t="n"/>
      <c r="BY66" s="259" t="n"/>
      <c r="BZ66" s="259" t="n"/>
      <c r="CA66" s="259" t="n"/>
      <c r="CB66" s="259" t="n"/>
      <c r="CC66" s="259" t="n"/>
      <c r="CD66" s="259" t="n"/>
      <c r="CE66" s="259" t="n"/>
      <c r="CF66" s="259" t="n"/>
      <c r="CG66" s="259" t="n"/>
      <c r="CH66" s="259" t="n"/>
      <c r="CI66" s="259" t="n"/>
      <c r="CJ66" s="259" t="n"/>
      <c r="CK66" s="259" t="n"/>
      <c r="CL66" s="259" t="n"/>
      <c r="CM66" s="259" t="n"/>
      <c r="CN66" s="259" t="n"/>
      <c r="CO66" s="259" t="n"/>
      <c r="CP66" s="259" t="n"/>
      <c r="CQ66" s="259" t="n"/>
      <c r="CR66" s="259" t="n"/>
      <c r="CS66" s="259" t="n"/>
      <c r="CT66" s="259" t="n"/>
      <c r="CU66" s="259" t="n"/>
      <c r="CV66" s="259" t="n"/>
      <c r="CW66" s="259" t="n"/>
      <c r="CX66" s="259" t="n"/>
      <c r="CY66" s="259" t="n"/>
      <c r="CZ66" s="259" t="n"/>
      <c r="DA66" s="259" t="n"/>
      <c r="DB66" s="259" t="n"/>
      <c r="DC66" s="259" t="n"/>
      <c r="DD66" s="259" t="n"/>
      <c r="DE66" s="259" t="n"/>
      <c r="DF66" s="259" t="n"/>
      <c r="DG66" s="259" t="n"/>
      <c r="DH66" s="259" t="n"/>
      <c r="DI66" s="259" t="n"/>
      <c r="DJ66" s="259" t="n"/>
      <c r="DK66" s="259" t="n"/>
      <c r="DL66" s="259" t="n"/>
      <c r="DM66" s="259" t="n"/>
      <c r="DN66" s="259" t="n"/>
      <c r="DO66" s="259" t="n"/>
      <c r="DP66" s="259" t="n"/>
      <c r="DQ66" s="259" t="n"/>
      <c r="DR66" s="259" t="n"/>
      <c r="DS66" s="269">
        <f>11.46+75.21</f>
        <v/>
      </c>
      <c r="DT66" s="259" t="n"/>
      <c r="DU66" s="259" t="n"/>
      <c r="DV66" s="259" t="n"/>
      <c r="DW66" s="259" t="n"/>
      <c r="DX66" s="259" t="n"/>
      <c r="DY66" s="259" t="n"/>
      <c r="DZ66" s="259" t="n"/>
      <c r="EA66" s="259" t="n"/>
      <c r="EB66" s="259" t="n"/>
      <c r="EC66" s="259" t="n"/>
      <c r="ED66" s="259" t="n"/>
      <c r="EE66" s="259" t="n"/>
      <c r="EF66" s="259" t="n"/>
      <c r="EG66" s="259" t="n"/>
      <c r="EH66" s="259" t="n"/>
      <c r="EI66" s="259" t="n"/>
      <c r="EJ66" s="259" t="n"/>
      <c r="EK66" s="259" t="n"/>
      <c r="EL66" s="259" t="n"/>
      <c r="EM66" s="259" t="n"/>
      <c r="EN66" s="259" t="n"/>
      <c r="EO66" s="259" t="n"/>
      <c r="EP66" s="259" t="n"/>
      <c r="EQ66" s="259" t="n"/>
      <c r="ER66" s="259" t="n"/>
      <c r="ES66" s="259" t="n"/>
      <c r="ET66" s="259" t="n"/>
      <c r="EU66" s="259" t="n"/>
      <c r="EV66" s="259" t="n"/>
      <c r="EW66" s="259" t="n"/>
      <c r="EX66" s="259" t="n"/>
      <c r="EY66" s="259" t="n"/>
      <c r="EZ66" s="259" t="n"/>
      <c r="FA66" s="259" t="n"/>
      <c r="FB66" s="259" t="n"/>
      <c r="FC66" s="259" t="n"/>
      <c r="FD66" s="259" t="n"/>
      <c r="FE66" s="259" t="n"/>
      <c r="FF66" s="259" t="n"/>
      <c r="FG66" s="259" t="n"/>
      <c r="FH66" s="259" t="n"/>
      <c r="FI66" s="259" t="n"/>
      <c r="FJ66" s="261">
        <f>SUM(F66:FI66)</f>
        <v/>
      </c>
      <c r="FK66" s="262">
        <f>E66-FJ66</f>
        <v/>
      </c>
    </row>
    <row r="67" ht="18" customHeight="1">
      <c r="A67" s="137" t="n">
        <v>67</v>
      </c>
      <c r="B67" s="256" t="n">
        <v>44855</v>
      </c>
      <c r="C67" s="139" t="inlineStr">
        <is>
          <t>2-094-17602</t>
        </is>
      </c>
      <c r="D67" s="240" t="n">
        <v>44851</v>
      </c>
      <c r="E67" s="257" t="n">
        <v>8151.17</v>
      </c>
      <c r="F67" s="274" t="n"/>
      <c r="G67" s="274" t="n"/>
      <c r="H67" s="274" t="n"/>
      <c r="I67" s="270" t="n">
        <v>7678.44</v>
      </c>
      <c r="J67" s="274" t="n"/>
      <c r="K67" s="274" t="n"/>
      <c r="L67" s="259" t="n"/>
      <c r="M67" s="259" t="n"/>
      <c r="N67" s="259" t="n"/>
      <c r="O67" s="259" t="n"/>
      <c r="P67" s="259" t="n"/>
      <c r="Q67" s="259" t="n"/>
      <c r="R67" s="259" t="n"/>
      <c r="S67" s="259" t="n"/>
      <c r="T67" s="259" t="n"/>
      <c r="U67" s="259" t="n"/>
      <c r="V67" s="259" t="n"/>
      <c r="W67" s="259" t="n"/>
      <c r="X67" s="259" t="n"/>
      <c r="Y67" s="259" t="n"/>
      <c r="Z67" s="259" t="n"/>
      <c r="AA67" s="259" t="n"/>
      <c r="AB67" s="259" t="n"/>
      <c r="AC67" s="259" t="n"/>
      <c r="AD67" s="259" t="n"/>
      <c r="AE67" s="259" t="n"/>
      <c r="AF67" s="259" t="n"/>
      <c r="AG67" s="259" t="n"/>
      <c r="AH67" s="259" t="n"/>
      <c r="AI67" s="259" t="n"/>
      <c r="AJ67" s="259" t="n"/>
      <c r="AK67" s="259" t="n"/>
      <c r="AL67" s="259" t="n"/>
      <c r="AM67" s="259" t="n"/>
      <c r="AN67" s="259" t="n"/>
      <c r="AO67" s="259" t="n"/>
      <c r="AP67" s="259" t="n"/>
      <c r="AQ67" s="259" t="n"/>
      <c r="AR67" s="259" t="n"/>
      <c r="AS67" s="259" t="n"/>
      <c r="AT67" s="259" t="n"/>
      <c r="AU67" s="259" t="n"/>
      <c r="AV67" s="259" t="n"/>
      <c r="AW67" s="259" t="n"/>
      <c r="AX67" s="259" t="n"/>
      <c r="AY67" s="259" t="n"/>
      <c r="AZ67" s="259" t="n"/>
      <c r="BA67" s="259" t="n"/>
      <c r="BB67" s="259" t="n"/>
      <c r="BC67" s="259" t="n"/>
      <c r="BD67" s="259" t="n"/>
      <c r="BE67" s="259" t="n"/>
      <c r="BF67" s="259" t="n"/>
      <c r="BG67" s="259" t="n"/>
      <c r="BH67" s="259" t="n"/>
      <c r="BI67" s="259" t="n"/>
      <c r="BJ67" s="259" t="n"/>
      <c r="BK67" s="259" t="n"/>
      <c r="BL67" s="259" t="n"/>
      <c r="BM67" s="259" t="n"/>
      <c r="BN67" s="259" t="n"/>
      <c r="BO67" s="259" t="n"/>
      <c r="BP67" s="259" t="n"/>
      <c r="BQ67" s="259" t="n"/>
      <c r="BR67" s="269" t="n">
        <v>41.66</v>
      </c>
      <c r="BS67" s="259" t="n"/>
      <c r="BT67" s="259" t="n"/>
      <c r="BU67" s="259" t="n"/>
      <c r="BV67" s="259" t="n"/>
      <c r="BW67" s="259" t="n"/>
      <c r="BX67" s="259" t="n"/>
      <c r="BY67" s="259" t="n"/>
      <c r="BZ67" s="259" t="n"/>
      <c r="CA67" s="259" t="n"/>
      <c r="CB67" s="259" t="n"/>
      <c r="CC67" s="259" t="n"/>
      <c r="CD67" s="259" t="n"/>
      <c r="CE67" s="259" t="n"/>
      <c r="CF67" s="259" t="n"/>
      <c r="CG67" s="259" t="n"/>
      <c r="CH67" s="259" t="n"/>
      <c r="CI67" s="259" t="n"/>
      <c r="CJ67" s="259" t="n"/>
      <c r="CK67" s="259" t="n"/>
      <c r="CL67" s="259" t="n"/>
      <c r="CM67" s="259" t="n"/>
      <c r="CN67" s="259" t="n"/>
      <c r="CO67" s="259" t="n"/>
      <c r="CP67" s="259" t="n"/>
      <c r="CQ67" s="259" t="n"/>
      <c r="CR67" s="259" t="n"/>
      <c r="CS67" s="259" t="n"/>
      <c r="CT67" s="259" t="n"/>
      <c r="CU67" s="259" t="n"/>
      <c r="CV67" s="259" t="n"/>
      <c r="CW67" s="259" t="n"/>
      <c r="CX67" s="259" t="n"/>
      <c r="CY67" s="259" t="n"/>
      <c r="CZ67" s="259" t="n"/>
      <c r="DA67" s="259" t="n"/>
      <c r="DB67" s="259" t="n"/>
      <c r="DC67" s="259" t="n"/>
      <c r="DD67" s="259" t="n"/>
      <c r="DE67" s="259" t="n"/>
      <c r="DF67" s="259" t="n"/>
      <c r="DG67" s="259" t="n"/>
      <c r="DH67" s="259" t="n"/>
      <c r="DI67" s="259" t="n"/>
      <c r="DJ67" s="259" t="n"/>
      <c r="DK67" s="259" t="n"/>
      <c r="DL67" s="259" t="n"/>
      <c r="DM67" s="259" t="n"/>
      <c r="DN67" s="259" t="n"/>
      <c r="DO67" s="259" t="n"/>
      <c r="DP67" s="259" t="n"/>
      <c r="DQ67" s="259" t="n"/>
      <c r="DR67" s="259" t="n"/>
      <c r="DS67" s="259" t="n"/>
      <c r="DT67" s="259" t="n"/>
      <c r="DU67" s="259" t="n"/>
      <c r="DV67" s="259" t="n"/>
      <c r="DW67" s="259" t="n"/>
      <c r="DX67" s="259" t="n"/>
      <c r="DY67" s="259" t="n"/>
      <c r="DZ67" s="259" t="n"/>
      <c r="EA67" s="259" t="n"/>
      <c r="EB67" s="259" t="n"/>
      <c r="EC67" s="259" t="n"/>
      <c r="ED67" s="259" t="n"/>
      <c r="EE67" s="259" t="n"/>
      <c r="EF67" s="259" t="n"/>
      <c r="EG67" s="259" t="n"/>
      <c r="EH67" s="259" t="n"/>
      <c r="EI67" s="259" t="n"/>
      <c r="EJ67" s="259" t="n"/>
      <c r="EK67" s="259" t="n"/>
      <c r="EL67" s="259" t="n"/>
      <c r="EM67" s="269" t="n">
        <v>101.18</v>
      </c>
      <c r="EN67" s="259" t="n"/>
      <c r="EO67" s="259" t="n"/>
      <c r="EP67" s="269" t="n">
        <v>329.89</v>
      </c>
      <c r="EQ67" s="259" t="n"/>
      <c r="ER67" s="259" t="n"/>
      <c r="ES67" s="259" t="n"/>
      <c r="ET67" s="259" t="n"/>
      <c r="EU67" s="259" t="n"/>
      <c r="EV67" s="259" t="n"/>
      <c r="EW67" s="259" t="n"/>
      <c r="EX67" s="259" t="n"/>
      <c r="EY67" s="259" t="n"/>
      <c r="EZ67" s="259" t="n"/>
      <c r="FA67" s="259" t="n"/>
      <c r="FB67" s="259" t="n"/>
      <c r="FC67" s="259" t="n"/>
      <c r="FD67" s="259" t="n"/>
      <c r="FE67" s="259" t="n"/>
      <c r="FF67" s="259" t="n"/>
      <c r="FG67" s="259" t="n"/>
      <c r="FH67" s="259" t="n"/>
      <c r="FI67" s="259" t="n"/>
      <c r="FJ67" s="261">
        <f>SUM(F67:FI67)</f>
        <v/>
      </c>
      <c r="FK67" s="262">
        <f>E67-FJ67</f>
        <v/>
      </c>
    </row>
    <row r="68" ht="18" customHeight="1">
      <c r="A68" s="137" t="n">
        <v>68</v>
      </c>
      <c r="B68" s="256" t="n">
        <v>44855</v>
      </c>
      <c r="C68" s="139" t="inlineStr">
        <is>
          <t>2-089-10611</t>
        </is>
      </c>
      <c r="D68" s="240" t="n">
        <v>44834</v>
      </c>
      <c r="E68" s="257" t="n">
        <v>10091.99</v>
      </c>
      <c r="F68" s="274" t="n"/>
      <c r="G68" s="274" t="n"/>
      <c r="H68" s="274" t="n"/>
      <c r="I68" s="270" t="n">
        <v>161.83</v>
      </c>
      <c r="J68" s="274" t="n"/>
      <c r="K68" s="274" t="n"/>
      <c r="L68" s="259" t="n"/>
      <c r="M68" s="259" t="n"/>
      <c r="N68" s="259" t="n"/>
      <c r="O68" s="259" t="n"/>
      <c r="P68" s="259" t="n"/>
      <c r="Q68" s="259" t="n"/>
      <c r="R68" s="259" t="n"/>
      <c r="S68" s="259" t="n"/>
      <c r="T68" s="259" t="n"/>
      <c r="U68" s="269" t="n">
        <v>161.83</v>
      </c>
      <c r="V68" s="259" t="n"/>
      <c r="W68" s="259" t="n"/>
      <c r="X68" s="259" t="n"/>
      <c r="Y68" s="259" t="n"/>
      <c r="Z68" s="259" t="n"/>
      <c r="AA68" s="259" t="n"/>
      <c r="AB68" s="269" t="n">
        <v>190.37</v>
      </c>
      <c r="AC68" s="259" t="n"/>
      <c r="AD68" s="259" t="n"/>
      <c r="AE68" s="269" t="n">
        <v>201.48</v>
      </c>
      <c r="AF68" s="259" t="n"/>
      <c r="AG68" s="259" t="n"/>
      <c r="AH68" s="259" t="n"/>
      <c r="AI68" s="259" t="n"/>
      <c r="AJ68" s="259" t="n"/>
      <c r="AK68" s="259" t="n"/>
      <c r="AL68" s="259" t="n"/>
      <c r="AM68" s="259" t="n"/>
      <c r="AN68" s="259" t="n"/>
      <c r="AO68" s="259" t="n"/>
      <c r="AP68" s="259" t="n"/>
      <c r="AQ68" s="259" t="n"/>
      <c r="AR68" s="259" t="n"/>
      <c r="AS68" s="259" t="n"/>
      <c r="AT68" s="269" t="n">
        <v>216.46</v>
      </c>
      <c r="AU68" s="269" t="n">
        <v>511.94</v>
      </c>
      <c r="AV68" s="259" t="n"/>
      <c r="AW68" s="269" t="n">
        <v>398.26</v>
      </c>
      <c r="AX68" s="259" t="n"/>
      <c r="AY68" s="259" t="n"/>
      <c r="AZ68" s="259" t="n"/>
      <c r="BA68" s="259" t="n"/>
      <c r="BB68" s="259" t="n"/>
      <c r="BC68" s="259" t="n"/>
      <c r="BD68" s="259" t="n"/>
      <c r="BE68" s="259" t="n"/>
      <c r="BF68" s="259" t="n"/>
      <c r="BG68" s="269" t="n">
        <v>178.88</v>
      </c>
      <c r="BH68" s="269" t="n">
        <v>284.95</v>
      </c>
      <c r="BI68" s="259" t="n"/>
      <c r="BJ68" s="259" t="n"/>
      <c r="BK68" s="259" t="n"/>
      <c r="BL68" s="259" t="n"/>
      <c r="BM68" s="259" t="n"/>
      <c r="BN68" s="259" t="n"/>
      <c r="BO68" s="259" t="n"/>
      <c r="BP68" s="259" t="n"/>
      <c r="BQ68" s="259" t="n"/>
      <c r="BR68" s="259" t="n"/>
      <c r="BS68" s="259" t="n"/>
      <c r="BT68" s="259" t="n"/>
      <c r="BU68" s="259" t="n"/>
      <c r="BV68" s="259" t="n"/>
      <c r="BW68" s="259" t="n"/>
      <c r="BX68" s="259" t="n"/>
      <c r="BY68" s="259" t="n"/>
      <c r="BZ68" s="259" t="n"/>
      <c r="CA68" s="259" t="n"/>
      <c r="CB68" s="259" t="n"/>
      <c r="CC68" s="259" t="n"/>
      <c r="CD68" s="259" t="n"/>
      <c r="CE68" s="259" t="n"/>
      <c r="CF68" s="269" t="n">
        <v>103.15</v>
      </c>
      <c r="CG68" s="259" t="n"/>
      <c r="CH68" s="259" t="n"/>
      <c r="CI68" s="259" t="n"/>
      <c r="CJ68" s="259" t="n"/>
      <c r="CK68" s="259" t="n"/>
      <c r="CL68" s="259" t="n"/>
      <c r="CM68" s="259" t="n"/>
      <c r="CN68" s="259" t="n"/>
      <c r="CO68" s="259" t="n"/>
      <c r="CP68" s="269" t="n">
        <v>204.87</v>
      </c>
      <c r="CQ68" s="259" t="n"/>
      <c r="CR68" s="259" t="n"/>
      <c r="CS68" s="259" t="n"/>
      <c r="CT68" s="259" t="n"/>
      <c r="CU68" s="259" t="n"/>
      <c r="CV68" s="259" t="n"/>
      <c r="CW68" s="259" t="n"/>
      <c r="CX68" s="269" t="n">
        <v>2431.55</v>
      </c>
      <c r="CY68" s="269" t="n">
        <v>726.95</v>
      </c>
      <c r="CZ68" s="259" t="n"/>
      <c r="DA68" s="259" t="n"/>
      <c r="DB68" s="259" t="n"/>
      <c r="DC68" s="259" t="n"/>
      <c r="DD68" s="259" t="n"/>
      <c r="DE68" s="269" t="n">
        <v>484.85</v>
      </c>
      <c r="DF68" s="259" t="n"/>
      <c r="DG68" s="259" t="n"/>
      <c r="DH68" s="259" t="n"/>
      <c r="DI68" s="259" t="n"/>
      <c r="DJ68" s="259" t="n"/>
      <c r="DK68" s="259" t="n"/>
      <c r="DL68" s="259" t="n"/>
      <c r="DM68" s="259" t="n"/>
      <c r="DN68" s="259" t="n"/>
      <c r="DO68" s="259" t="n"/>
      <c r="DP68" s="259" t="n"/>
      <c r="DQ68" s="259" t="n"/>
      <c r="DR68" s="259" t="n"/>
      <c r="DS68" s="269" t="n">
        <v>174.2</v>
      </c>
      <c r="DT68" s="259" t="n"/>
      <c r="DU68" s="259" t="n"/>
      <c r="DV68" s="259" t="n"/>
      <c r="DW68" s="259" t="n"/>
      <c r="DX68" s="269" t="n">
        <v>174.67</v>
      </c>
      <c r="DY68" s="259" t="n"/>
      <c r="DZ68" s="259" t="n"/>
      <c r="EA68" s="259" t="n"/>
      <c r="EB68" s="259" t="n"/>
      <c r="EC68" s="259" t="n"/>
      <c r="ED68" s="269" t="n">
        <v>162.91</v>
      </c>
      <c r="EE68" s="259" t="n"/>
      <c r="EF68" s="259" t="n"/>
      <c r="EG68" s="259" t="n"/>
      <c r="EH68" s="259" t="n"/>
      <c r="EI68" s="259" t="n"/>
      <c r="EJ68" s="269" t="n">
        <v>103.15</v>
      </c>
      <c r="EK68" s="259" t="n"/>
      <c r="EL68" s="269" t="n">
        <v>208.4</v>
      </c>
      <c r="EM68" s="269" t="n">
        <v>125.23</v>
      </c>
      <c r="EN68" s="269" t="n">
        <v>1185.82</v>
      </c>
      <c r="EO68" s="269" t="n">
        <v>242.96</v>
      </c>
      <c r="EP68" s="269" t="n">
        <v>328.3</v>
      </c>
      <c r="EQ68" s="259" t="n"/>
      <c r="ER68" s="259" t="n"/>
      <c r="ES68" s="259" t="n"/>
      <c r="ET68" s="259" t="n"/>
      <c r="EU68" s="259" t="n"/>
      <c r="EV68" s="269" t="n">
        <v>228.56</v>
      </c>
      <c r="EW68" s="269" t="n">
        <v>152.96</v>
      </c>
      <c r="EX68" s="259" t="n"/>
      <c r="EY68" s="259" t="n"/>
      <c r="EZ68" s="259" t="n"/>
      <c r="FA68" s="269" t="n">
        <v>202.83</v>
      </c>
      <c r="FB68" s="269" t="n">
        <v>544.63</v>
      </c>
      <c r="FC68" s="259" t="n"/>
      <c r="FD68" s="259" t="n"/>
      <c r="FE68" s="259" t="n"/>
      <c r="FF68" s="259" t="n"/>
      <c r="FG68" s="259" t="n"/>
      <c r="FH68" s="259" t="n"/>
      <c r="FI68" s="259" t="n"/>
      <c r="FJ68" s="261">
        <f>SUM(F68:FI68)</f>
        <v/>
      </c>
      <c r="FK68" s="262">
        <f>E68-FJ68</f>
        <v/>
      </c>
    </row>
    <row r="69" ht="18" customHeight="1">
      <c r="A69" s="137" t="n">
        <v>69</v>
      </c>
      <c r="B69" s="256" t="n">
        <v>44855</v>
      </c>
      <c r="C69" s="139" t="inlineStr">
        <is>
          <t>7-907-79773</t>
        </is>
      </c>
      <c r="D69" s="240" t="n">
        <v>44840</v>
      </c>
      <c r="E69" s="257" t="n">
        <v>1000.38</v>
      </c>
      <c r="F69" s="274" t="n"/>
      <c r="G69" s="274" t="n"/>
      <c r="H69" s="274" t="n"/>
      <c r="I69" s="270" t="n">
        <v>11.19</v>
      </c>
      <c r="J69" s="274" t="n"/>
      <c r="K69" s="274" t="n"/>
      <c r="L69" s="259" t="n"/>
      <c r="M69" s="259" t="n"/>
      <c r="N69" s="259" t="n"/>
      <c r="O69" s="259" t="n"/>
      <c r="P69" s="259" t="n"/>
      <c r="Q69" s="259" t="n"/>
      <c r="R69" s="259" t="n"/>
      <c r="S69" s="259" t="n"/>
      <c r="T69" s="259" t="n"/>
      <c r="U69" s="259" t="n"/>
      <c r="V69" s="259" t="n"/>
      <c r="W69" s="259" t="n"/>
      <c r="X69" s="259" t="n"/>
      <c r="Y69" s="269" t="n">
        <v>11.19</v>
      </c>
      <c r="Z69" s="269" t="n">
        <v>11.21</v>
      </c>
      <c r="AA69" s="269" t="n">
        <v>22.38</v>
      </c>
      <c r="AB69" s="259" t="n"/>
      <c r="AC69" s="259" t="n"/>
      <c r="AD69" s="259" t="n"/>
      <c r="AE69" s="259" t="n"/>
      <c r="AF69" s="259" t="n"/>
      <c r="AG69" s="259" t="n"/>
      <c r="AH69" s="269" t="n">
        <v>12.85</v>
      </c>
      <c r="AI69" s="269" t="n">
        <v>9.85</v>
      </c>
      <c r="AJ69" s="259" t="n"/>
      <c r="AK69" s="259" t="n"/>
      <c r="AL69" s="259" t="n"/>
      <c r="AM69" s="259" t="n"/>
      <c r="AN69" s="259" t="n"/>
      <c r="AO69" s="259" t="n"/>
      <c r="AP69" s="259" t="n"/>
      <c r="AQ69" s="259" t="n"/>
      <c r="AR69" s="259" t="n"/>
      <c r="AS69" s="259" t="n"/>
      <c r="AT69" s="259" t="n"/>
      <c r="AU69" s="269" t="n">
        <v>11.21</v>
      </c>
      <c r="AV69" s="269" t="n">
        <v>45.12</v>
      </c>
      <c r="AW69" s="269" t="n">
        <v>26.93</v>
      </c>
      <c r="AX69" s="259" t="n"/>
      <c r="AY69" s="259" t="n"/>
      <c r="AZ69" s="259" t="n"/>
      <c r="BA69" s="259" t="n"/>
      <c r="BB69" s="259" t="n"/>
      <c r="BC69" s="259" t="n"/>
      <c r="BD69" s="259" t="n"/>
      <c r="BE69" s="259" t="n"/>
      <c r="BF69" s="259" t="n"/>
      <c r="BG69" s="269" t="n">
        <v>5.84</v>
      </c>
      <c r="BH69" s="259" t="n"/>
      <c r="BI69" s="269" t="n">
        <v>44.22</v>
      </c>
      <c r="BJ69" s="269" t="n">
        <v>14.74</v>
      </c>
      <c r="BK69" s="259" t="n"/>
      <c r="BL69" s="259" t="n"/>
      <c r="BM69" s="269" t="n">
        <v>5.84</v>
      </c>
      <c r="BN69" s="259" t="n"/>
      <c r="BO69" s="269" t="n">
        <v>10.35</v>
      </c>
      <c r="BP69" s="269" t="n">
        <v>55</v>
      </c>
      <c r="BQ69" s="259" t="n"/>
      <c r="BR69" s="259" t="n"/>
      <c r="BS69" s="259" t="n"/>
      <c r="BT69" s="259" t="n"/>
      <c r="BU69" s="259" t="n"/>
      <c r="BV69" s="269" t="n">
        <v>123.41</v>
      </c>
      <c r="BW69" s="269" t="n">
        <v>36.58</v>
      </c>
      <c r="BX69" s="259" t="n"/>
      <c r="BY69" s="259" t="n"/>
      <c r="BZ69" s="269" t="n">
        <v>36.44</v>
      </c>
      <c r="CA69" s="259" t="n"/>
      <c r="CB69" s="269" t="n">
        <v>11.19</v>
      </c>
      <c r="CC69" s="259" t="n"/>
      <c r="CD69" s="269" t="n">
        <v>25.29</v>
      </c>
      <c r="CE69" s="269" t="n">
        <v>21.64</v>
      </c>
      <c r="CF69" s="259" t="n"/>
      <c r="CG69" s="259" t="n"/>
      <c r="CH69" s="269" t="n">
        <v>11.19</v>
      </c>
      <c r="CI69" s="259" t="n"/>
      <c r="CJ69" s="259" t="n"/>
      <c r="CK69" s="269" t="n">
        <v>14.74</v>
      </c>
      <c r="CL69" s="259" t="n"/>
      <c r="CM69" s="269" t="n">
        <v>13.62</v>
      </c>
      <c r="CN69" s="259" t="n"/>
      <c r="CO69" s="259" t="n"/>
      <c r="CP69" s="259" t="n"/>
      <c r="CQ69" s="259" t="n"/>
      <c r="CR69" s="259" t="n"/>
      <c r="CS69" s="259" t="n"/>
      <c r="CT69" s="269" t="n">
        <v>5.77</v>
      </c>
      <c r="CU69" s="259" t="n"/>
      <c r="CV69" s="259" t="n"/>
      <c r="CW69" s="259" t="n"/>
      <c r="CX69" s="269" t="n">
        <v>6.12</v>
      </c>
      <c r="CY69" s="269" t="n">
        <v>17.53</v>
      </c>
      <c r="CZ69" s="259" t="n"/>
      <c r="DA69" s="269" t="n">
        <v>8.640000000000001</v>
      </c>
      <c r="DB69" s="259" t="n"/>
      <c r="DC69" s="259" t="n"/>
      <c r="DD69" s="269" t="n">
        <v>10.96</v>
      </c>
      <c r="DE69" s="259" t="n"/>
      <c r="DF69" s="259" t="n"/>
      <c r="DG69" s="259" t="n"/>
      <c r="DH69" s="269" t="n">
        <v>5.84</v>
      </c>
      <c r="DI69" s="259" t="n"/>
      <c r="DJ69" s="259" t="n"/>
      <c r="DK69" s="259" t="n"/>
      <c r="DL69" s="259" t="n"/>
      <c r="DM69" s="259" t="n"/>
      <c r="DN69" s="259" t="n"/>
      <c r="DO69" s="259" t="n"/>
      <c r="DP69" s="259" t="n"/>
      <c r="DQ69" s="269" t="n">
        <v>5.85</v>
      </c>
      <c r="DR69" s="259" t="n"/>
      <c r="DS69" s="269" t="n">
        <v>43.55</v>
      </c>
      <c r="DT69" s="259" t="n"/>
      <c r="DU69" s="269" t="n">
        <v>28.25</v>
      </c>
      <c r="DV69" s="259" t="n"/>
      <c r="DW69" s="259" t="n"/>
      <c r="DX69" s="259" t="n"/>
      <c r="DY69" s="259" t="n"/>
      <c r="DZ69" s="259" t="n"/>
      <c r="EA69" s="259" t="n"/>
      <c r="EB69" s="259" t="n"/>
      <c r="EC69" s="259" t="n"/>
      <c r="ED69" s="259" t="n"/>
      <c r="EE69" s="259" t="n"/>
      <c r="EF69" s="259" t="n"/>
      <c r="EG69" s="269" t="n">
        <v>26.61</v>
      </c>
      <c r="EH69" s="259" t="n"/>
      <c r="EI69" s="269" t="n">
        <v>11.21</v>
      </c>
      <c r="EJ69" s="259" t="n"/>
      <c r="EK69" s="259" t="n"/>
      <c r="EL69" s="259" t="n"/>
      <c r="EM69" s="269" t="n">
        <v>159.78</v>
      </c>
      <c r="EN69" s="269" t="inlineStr">
        <is>
          <t>D</t>
        </is>
      </c>
      <c r="EO69" s="259" t="n"/>
      <c r="EP69" s="259" t="n"/>
      <c r="EQ69" s="259" t="n"/>
      <c r="ER69" s="259" t="n"/>
      <c r="ES69" s="259" t="n"/>
      <c r="ET69" s="269" t="n">
        <v>17.91</v>
      </c>
      <c r="EU69" s="259" t="n"/>
      <c r="EV69" s="259" t="n"/>
      <c r="EW69" s="269" t="n">
        <v>16.72</v>
      </c>
      <c r="EX69" s="259" t="n"/>
      <c r="EY69" s="259" t="n"/>
      <c r="EZ69" s="259" t="n"/>
      <c r="FA69" s="259" t="n"/>
      <c r="FB69" s="269" t="n">
        <v>9.57</v>
      </c>
      <c r="FC69" s="259" t="n"/>
      <c r="FD69" s="259" t="n"/>
      <c r="FE69" s="259" t="n"/>
      <c r="FF69" s="259" t="n"/>
      <c r="FG69" s="259" t="n"/>
      <c r="FH69" s="269" t="n">
        <v>11.65</v>
      </c>
      <c r="FI69" s="259" t="n"/>
      <c r="FJ69" s="261">
        <f>SUM(F69:FI69)</f>
        <v/>
      </c>
      <c r="FK69" s="262">
        <f>E69-FJ69</f>
        <v/>
      </c>
    </row>
    <row r="70" ht="18" customHeight="1">
      <c r="A70" s="137" t="n">
        <v>70</v>
      </c>
      <c r="B70" s="256" t="n">
        <v>44860</v>
      </c>
      <c r="C70" s="139" t="inlineStr">
        <is>
          <t>AVNET 9113312311</t>
        </is>
      </c>
      <c r="D70" s="240" t="n">
        <v>44851</v>
      </c>
      <c r="E70" s="257" t="n">
        <v>9.99</v>
      </c>
      <c r="F70" s="274" t="n"/>
      <c r="G70" s="274" t="n"/>
      <c r="H70" s="274" t="n"/>
      <c r="I70" s="274" t="n"/>
      <c r="J70" s="274" t="n"/>
      <c r="K70" s="274" t="n"/>
      <c r="L70" s="259" t="n"/>
      <c r="M70" s="259" t="n"/>
      <c r="N70" s="259" t="n"/>
      <c r="O70" s="259" t="n"/>
      <c r="P70" s="259" t="n"/>
      <c r="Q70" s="259" t="n"/>
      <c r="R70" s="259" t="n"/>
      <c r="S70" s="259" t="n"/>
      <c r="T70" s="259" t="n"/>
      <c r="U70" s="259" t="n"/>
      <c r="V70" s="259" t="n"/>
      <c r="W70" s="259" t="n"/>
      <c r="X70" s="259" t="n"/>
      <c r="Y70" s="259" t="n"/>
      <c r="Z70" s="259" t="n"/>
      <c r="AA70" s="259" t="n"/>
      <c r="AB70" s="259" t="n"/>
      <c r="AC70" s="259" t="n"/>
      <c r="AD70" s="259" t="n"/>
      <c r="AE70" s="259" t="n"/>
      <c r="AF70" s="259" t="n"/>
      <c r="AG70" s="259" t="n"/>
      <c r="AH70" s="259" t="n"/>
      <c r="AI70" s="259" t="n"/>
      <c r="AJ70" s="259" t="n"/>
      <c r="AK70" s="259" t="n"/>
      <c r="AL70" s="259" t="n"/>
      <c r="AM70" s="259" t="n"/>
      <c r="AN70" s="259" t="n"/>
      <c r="AO70" s="259" t="n"/>
      <c r="AP70" s="259" t="n"/>
      <c r="AQ70" s="259" t="n"/>
      <c r="AR70" s="259" t="n"/>
      <c r="AS70" s="259" t="n"/>
      <c r="AT70" s="259" t="n"/>
      <c r="AU70" s="259" t="n"/>
      <c r="AV70" s="259" t="n"/>
      <c r="AW70" s="259" t="n"/>
      <c r="AX70" s="259" t="n"/>
      <c r="AY70" s="259" t="n"/>
      <c r="AZ70" s="259" t="n"/>
      <c r="BA70" s="259" t="n"/>
      <c r="BB70" s="259" t="n"/>
      <c r="BC70" s="259" t="n"/>
      <c r="BD70" s="259" t="n"/>
      <c r="BE70" s="259" t="n"/>
      <c r="BF70" s="259" t="n"/>
      <c r="BG70" s="259" t="n"/>
      <c r="BH70" s="259" t="n"/>
      <c r="BI70" s="259" t="n"/>
      <c r="BJ70" s="259" t="n"/>
      <c r="BK70" s="259" t="n"/>
      <c r="BL70" s="259" t="n"/>
      <c r="BM70" s="259" t="n"/>
      <c r="BN70" s="259" t="n"/>
      <c r="BO70" s="259" t="n"/>
      <c r="BP70" s="259" t="n"/>
      <c r="BQ70" s="259" t="n"/>
      <c r="BR70" s="259" t="n"/>
      <c r="BS70" s="259" t="n"/>
      <c r="BT70" s="259" t="n"/>
      <c r="BU70" s="259" t="n"/>
      <c r="BV70" s="259" t="n"/>
      <c r="BW70" s="259" t="n"/>
      <c r="BX70" s="259" t="n"/>
      <c r="BY70" s="259" t="n"/>
      <c r="BZ70" s="259" t="n"/>
      <c r="CA70" s="259" t="n"/>
      <c r="CB70" s="259" t="n"/>
      <c r="CC70" s="259" t="n"/>
      <c r="CD70" s="259" t="n"/>
      <c r="CE70" s="259" t="n"/>
      <c r="CF70" s="259" t="n"/>
      <c r="CG70" s="259" t="n"/>
      <c r="CH70" s="259" t="n"/>
      <c r="CI70" s="259" t="n"/>
      <c r="CJ70" s="259" t="n"/>
      <c r="CK70" s="259" t="n"/>
      <c r="CL70" s="259" t="n"/>
      <c r="CM70" s="259" t="n"/>
      <c r="CN70" s="259" t="n"/>
      <c r="CO70" s="259" t="n"/>
      <c r="CP70" s="259" t="n"/>
      <c r="CQ70" s="259" t="n"/>
      <c r="CR70" s="259" t="n"/>
      <c r="CS70" s="259" t="n"/>
      <c r="CT70" s="259" t="n"/>
      <c r="CU70" s="259" t="n"/>
      <c r="CV70" s="259" t="n"/>
      <c r="CW70" s="259" t="n"/>
      <c r="CX70" s="259" t="n"/>
      <c r="CY70" s="259" t="n"/>
      <c r="CZ70" s="259" t="n"/>
      <c r="DA70" s="259" t="n"/>
      <c r="DB70" s="259" t="n"/>
      <c r="DC70" s="269" t="n">
        <v>9.99</v>
      </c>
      <c r="DD70" s="259" t="n"/>
      <c r="DE70" s="259" t="n"/>
      <c r="DF70" s="259" t="n"/>
      <c r="DG70" s="259" t="n"/>
      <c r="DH70" s="259" t="n"/>
      <c r="DI70" s="259" t="n"/>
      <c r="DJ70" s="259" t="n"/>
      <c r="DK70" s="259" t="n"/>
      <c r="DL70" s="259" t="n"/>
      <c r="DM70" s="259" t="n"/>
      <c r="DN70" s="259" t="n"/>
      <c r="DO70" s="259" t="n"/>
      <c r="DP70" s="259" t="n"/>
      <c r="DQ70" s="259" t="n"/>
      <c r="DR70" s="259" t="n"/>
      <c r="DS70" s="259" t="n"/>
      <c r="DT70" s="259" t="n"/>
      <c r="DU70" s="259" t="n"/>
      <c r="DV70" s="259" t="n"/>
      <c r="DW70" s="259" t="n"/>
      <c r="DX70" s="259" t="n"/>
      <c r="DY70" s="259" t="n"/>
      <c r="DZ70" s="259" t="n"/>
      <c r="EA70" s="259" t="n"/>
      <c r="EB70" s="259" t="n"/>
      <c r="EC70" s="259" t="n"/>
      <c r="ED70" s="259" t="n"/>
      <c r="EE70" s="259" t="n"/>
      <c r="EF70" s="259" t="n"/>
      <c r="EG70" s="259" t="n"/>
      <c r="EH70" s="259" t="n"/>
      <c r="EI70" s="259" t="n"/>
      <c r="EJ70" s="259" t="n"/>
      <c r="EK70" s="259" t="n"/>
      <c r="EL70" s="259" t="n"/>
      <c r="EM70" s="259" t="n"/>
      <c r="EN70" s="259" t="n"/>
      <c r="EO70" s="259" t="n"/>
      <c r="EP70" s="259" t="n"/>
      <c r="EQ70" s="259" t="n"/>
      <c r="ER70" s="259" t="n"/>
      <c r="ES70" s="259" t="n"/>
      <c r="ET70" s="259" t="n"/>
      <c r="EU70" s="259" t="n"/>
      <c r="EV70" s="259" t="n"/>
      <c r="EW70" s="259" t="n"/>
      <c r="EX70" s="259" t="n"/>
      <c r="EY70" s="259" t="n"/>
      <c r="EZ70" s="259" t="n"/>
      <c r="FA70" s="259" t="n"/>
      <c r="FB70" s="259" t="n"/>
      <c r="FC70" s="259" t="n"/>
      <c r="FD70" s="259" t="n"/>
      <c r="FE70" s="259" t="n"/>
      <c r="FF70" s="259" t="n"/>
      <c r="FG70" s="259" t="n"/>
      <c r="FH70" s="259" t="n"/>
      <c r="FI70" s="259" t="n"/>
      <c r="FJ70" s="261">
        <f>SUM(F70:FI70)</f>
        <v/>
      </c>
      <c r="FK70" s="262">
        <f>E70-FJ70</f>
        <v/>
      </c>
    </row>
    <row r="71" ht="18" customHeight="1">
      <c r="A71" s="137" t="n">
        <v>71</v>
      </c>
      <c r="B71" s="256" t="n">
        <v>44860</v>
      </c>
      <c r="C71" s="139" t="inlineStr">
        <is>
          <t>FUTURE 4500684565</t>
        </is>
      </c>
      <c r="D71" s="240" t="n">
        <v>44837</v>
      </c>
      <c r="E71" s="257" t="n">
        <v>734.66</v>
      </c>
      <c r="F71" s="274" t="n"/>
      <c r="G71" s="274" t="n"/>
      <c r="H71" s="274" t="n"/>
      <c r="I71" s="274" t="n"/>
      <c r="J71" s="274" t="n"/>
      <c r="K71" s="274" t="n"/>
      <c r="L71" s="259" t="n"/>
      <c r="M71" s="259" t="n"/>
      <c r="N71" s="259" t="n"/>
      <c r="O71" s="259" t="n"/>
      <c r="P71" s="259" t="n"/>
      <c r="Q71" s="259" t="n"/>
      <c r="R71" s="259" t="n"/>
      <c r="S71" s="259" t="n"/>
      <c r="T71" s="259" t="n"/>
      <c r="U71" s="259" t="n"/>
      <c r="V71" s="259" t="n"/>
      <c r="W71" s="259" t="n"/>
      <c r="X71" s="259" t="n"/>
      <c r="Y71" s="259" t="n"/>
      <c r="Z71" s="259" t="n"/>
      <c r="AA71" s="259" t="n"/>
      <c r="AB71" s="259" t="n"/>
      <c r="AC71" s="259" t="n"/>
      <c r="AD71" s="259" t="n"/>
      <c r="AE71" s="259" t="n"/>
      <c r="AF71" s="259" t="n"/>
      <c r="AG71" s="259" t="n"/>
      <c r="AH71" s="259" t="n"/>
      <c r="AI71" s="259" t="n"/>
      <c r="AJ71" s="259" t="n"/>
      <c r="AK71" s="259" t="n"/>
      <c r="AL71" s="259" t="n"/>
      <c r="AM71" s="259" t="n"/>
      <c r="AN71" s="259" t="n"/>
      <c r="AO71" s="259" t="n"/>
      <c r="AP71" s="259" t="n"/>
      <c r="AQ71" s="259" t="n"/>
      <c r="AR71" s="259" t="n"/>
      <c r="AS71" s="259" t="n"/>
      <c r="AT71" s="259" t="n"/>
      <c r="AU71" s="259" t="n"/>
      <c r="AV71" s="259" t="n"/>
      <c r="AW71" s="259" t="n"/>
      <c r="AX71" s="259" t="n"/>
      <c r="AY71" s="259" t="n"/>
      <c r="AZ71" s="259" t="n"/>
      <c r="BA71" s="259" t="n"/>
      <c r="BB71" s="259" t="n"/>
      <c r="BC71" s="259" t="n"/>
      <c r="BD71" s="259" t="n"/>
      <c r="BE71" s="259" t="n"/>
      <c r="BF71" s="259" t="n"/>
      <c r="BG71" s="259" t="n"/>
      <c r="BH71" s="259" t="n"/>
      <c r="BI71" s="259" t="n"/>
      <c r="BJ71" s="259" t="n"/>
      <c r="BK71" s="259" t="n"/>
      <c r="BL71" s="259" t="n"/>
      <c r="BM71" s="259" t="n"/>
      <c r="BN71" s="259" t="n"/>
      <c r="BO71" s="259" t="n"/>
      <c r="BP71" s="259" t="n"/>
      <c r="BQ71" s="259" t="n"/>
      <c r="BR71" s="259" t="n"/>
      <c r="BS71" s="259" t="n"/>
      <c r="BT71" s="259" t="n"/>
      <c r="BU71" s="259" t="n"/>
      <c r="BV71" s="259" t="n"/>
      <c r="BW71" s="259" t="n"/>
      <c r="BX71" s="259" t="n"/>
      <c r="BY71" s="259" t="n"/>
      <c r="BZ71" s="259" t="n"/>
      <c r="CA71" s="259" t="n"/>
      <c r="CB71" s="259" t="n"/>
      <c r="CC71" s="259" t="n"/>
      <c r="CD71" s="259" t="n"/>
      <c r="CE71" s="259" t="n"/>
      <c r="CF71" s="259" t="n"/>
      <c r="CG71" s="259" t="n"/>
      <c r="CH71" s="259" t="n"/>
      <c r="CI71" s="259" t="n"/>
      <c r="CJ71" s="259" t="n"/>
      <c r="CK71" s="259" t="n"/>
      <c r="CL71" s="259" t="n"/>
      <c r="CM71" s="259" t="n"/>
      <c r="CN71" s="259" t="n"/>
      <c r="CO71" s="259" t="n"/>
      <c r="CP71" s="259" t="n"/>
      <c r="CQ71" s="259" t="n"/>
      <c r="CR71" s="259" t="n"/>
      <c r="CS71" s="259" t="n"/>
      <c r="CT71" s="259" t="n"/>
      <c r="CU71" s="259" t="n"/>
      <c r="CV71" s="259" t="n"/>
      <c r="CW71" s="259" t="n"/>
      <c r="CX71" s="269" t="n">
        <v>734.66</v>
      </c>
      <c r="CY71" s="259" t="n"/>
      <c r="CZ71" s="259" t="n"/>
      <c r="DA71" s="259" t="n"/>
      <c r="DB71" s="259" t="n"/>
      <c r="DC71" s="259" t="n"/>
      <c r="DD71" s="259" t="n"/>
      <c r="DE71" s="259" t="n"/>
      <c r="DF71" s="259" t="n"/>
      <c r="DG71" s="259" t="n"/>
      <c r="DH71" s="259" t="n"/>
      <c r="DI71" s="259" t="n"/>
      <c r="DJ71" s="259" t="n"/>
      <c r="DK71" s="259" t="n"/>
      <c r="DL71" s="259" t="n"/>
      <c r="DM71" s="259" t="n"/>
      <c r="DN71" s="259" t="n"/>
      <c r="DO71" s="259" t="n"/>
      <c r="DP71" s="259" t="n"/>
      <c r="DQ71" s="259" t="n"/>
      <c r="DR71" s="259" t="n"/>
      <c r="DS71" s="259" t="n"/>
      <c r="DT71" s="259" t="n"/>
      <c r="DU71" s="259" t="n"/>
      <c r="DV71" s="259" t="n"/>
      <c r="DW71" s="259" t="n"/>
      <c r="DX71" s="259" t="n"/>
      <c r="DY71" s="259" t="n"/>
      <c r="DZ71" s="259" t="n"/>
      <c r="EA71" s="259" t="n"/>
      <c r="EB71" s="259" t="n"/>
      <c r="EC71" s="259" t="n"/>
      <c r="ED71" s="259" t="n"/>
      <c r="EE71" s="259" t="n"/>
      <c r="EF71" s="259" t="n"/>
      <c r="EG71" s="259" t="n"/>
      <c r="EH71" s="259" t="n"/>
      <c r="EI71" s="259" t="n"/>
      <c r="EJ71" s="259" t="n"/>
      <c r="EK71" s="259" t="n"/>
      <c r="EL71" s="259" t="n"/>
      <c r="EM71" s="259" t="n"/>
      <c r="EN71" s="259" t="n"/>
      <c r="EO71" s="259" t="n"/>
      <c r="EP71" s="259" t="n"/>
      <c r="EQ71" s="259" t="n"/>
      <c r="ER71" s="259" t="n"/>
      <c r="ES71" s="259" t="n"/>
      <c r="ET71" s="259" t="n"/>
      <c r="EU71" s="259" t="n"/>
      <c r="EV71" s="259" t="n"/>
      <c r="EW71" s="259" t="n"/>
      <c r="EX71" s="259" t="n"/>
      <c r="EY71" s="259" t="n"/>
      <c r="EZ71" s="259" t="n"/>
      <c r="FA71" s="259" t="n"/>
      <c r="FB71" s="259" t="n"/>
      <c r="FC71" s="259" t="n"/>
      <c r="FD71" s="259" t="n"/>
      <c r="FE71" s="259" t="n"/>
      <c r="FF71" s="259" t="n"/>
      <c r="FG71" s="259" t="n"/>
      <c r="FH71" s="259" t="n"/>
      <c r="FI71" s="259" t="n"/>
      <c r="FJ71" s="261">
        <f>SUM(F71:FI71)</f>
        <v/>
      </c>
      <c r="FK71" s="262">
        <f>E71-FJ71</f>
        <v/>
      </c>
    </row>
    <row r="72" ht="18" customHeight="1">
      <c r="A72" s="137" t="n">
        <v>72</v>
      </c>
      <c r="B72" s="256" t="n">
        <v>44860</v>
      </c>
      <c r="C72" s="139" t="inlineStr">
        <is>
          <t>LITEON 4500688001</t>
        </is>
      </c>
      <c r="D72" s="240" t="n">
        <v>44842</v>
      </c>
      <c r="E72" s="257" t="n">
        <v>23.2</v>
      </c>
      <c r="F72" s="274" t="n"/>
      <c r="G72" s="274" t="n"/>
      <c r="H72" s="274" t="n"/>
      <c r="I72" s="274" t="n"/>
      <c r="J72" s="274" t="n"/>
      <c r="K72" s="274" t="n"/>
      <c r="L72" s="259" t="n"/>
      <c r="M72" s="259" t="n"/>
      <c r="N72" s="259" t="n"/>
      <c r="O72" s="259" t="n"/>
      <c r="P72" s="259" t="n"/>
      <c r="Q72" s="259" t="n"/>
      <c r="R72" s="259" t="n"/>
      <c r="S72" s="259" t="n"/>
      <c r="T72" s="259" t="n"/>
      <c r="U72" s="259" t="n"/>
      <c r="V72" s="259" t="n"/>
      <c r="W72" s="259" t="n"/>
      <c r="X72" s="259" t="n"/>
      <c r="Y72" s="259" t="n"/>
      <c r="Z72" s="259" t="n"/>
      <c r="AA72" s="259" t="n"/>
      <c r="AB72" s="259" t="n"/>
      <c r="AC72" s="259" t="n"/>
      <c r="AD72" s="259" t="n"/>
      <c r="AE72" s="259" t="n"/>
      <c r="AF72" s="259" t="n"/>
      <c r="AG72" s="259" t="n"/>
      <c r="AH72" s="259" t="n"/>
      <c r="AI72" s="259" t="n"/>
      <c r="AJ72" s="259" t="n"/>
      <c r="AK72" s="259" t="n"/>
      <c r="AL72" s="259" t="n"/>
      <c r="AM72" s="259" t="n"/>
      <c r="AN72" s="259" t="n"/>
      <c r="AO72" s="259" t="n"/>
      <c r="AP72" s="259" t="n"/>
      <c r="AQ72" s="259" t="n"/>
      <c r="AR72" s="259" t="n"/>
      <c r="AS72" s="259" t="n"/>
      <c r="AT72" s="259" t="n"/>
      <c r="AU72" s="259" t="n"/>
      <c r="AV72" s="259" t="n"/>
      <c r="AW72" s="259" t="n"/>
      <c r="AX72" s="259" t="n"/>
      <c r="AY72" s="259" t="n"/>
      <c r="AZ72" s="259" t="n"/>
      <c r="BA72" s="259" t="n"/>
      <c r="BB72" s="259" t="n"/>
      <c r="BC72" s="259" t="n"/>
      <c r="BD72" s="259" t="n"/>
      <c r="BE72" s="259" t="n"/>
      <c r="BF72" s="259" t="n"/>
      <c r="BG72" s="259" t="n"/>
      <c r="BH72" s="259" t="n"/>
      <c r="BI72" s="259" t="n"/>
      <c r="BJ72" s="259" t="n"/>
      <c r="BK72" s="259" t="n"/>
      <c r="BL72" s="259" t="n"/>
      <c r="BM72" s="259" t="n"/>
      <c r="BN72" s="259" t="n"/>
      <c r="BO72" s="259" t="n"/>
      <c r="BP72" s="259" t="n"/>
      <c r="BQ72" s="259" t="n"/>
      <c r="BR72" s="259" t="n"/>
      <c r="BS72" s="259" t="n"/>
      <c r="BT72" s="259" t="n"/>
      <c r="BU72" s="259" t="n"/>
      <c r="BV72" s="259" t="n"/>
      <c r="BW72" s="259" t="n"/>
      <c r="BX72" s="259" t="n"/>
      <c r="BY72" s="259" t="n"/>
      <c r="BZ72" s="259" t="n"/>
      <c r="CA72" s="259" t="n"/>
      <c r="CB72" s="259" t="n"/>
      <c r="CC72" s="259" t="n"/>
      <c r="CD72" s="259" t="n"/>
      <c r="CE72" s="259" t="n"/>
      <c r="CF72" s="259" t="n"/>
      <c r="CG72" s="259" t="n"/>
      <c r="CH72" s="259" t="n"/>
      <c r="CI72" s="259" t="n"/>
      <c r="CJ72" s="259" t="n"/>
      <c r="CK72" s="259" t="n"/>
      <c r="CL72" s="259" t="n"/>
      <c r="CM72" s="259" t="n"/>
      <c r="CN72" s="259" t="n"/>
      <c r="CO72" s="259" t="n"/>
      <c r="CP72" s="259" t="n"/>
      <c r="CQ72" s="259" t="n"/>
      <c r="CR72" s="259" t="n"/>
      <c r="CS72" s="259" t="n"/>
      <c r="CT72" s="259" t="n"/>
      <c r="CU72" s="259" t="n"/>
      <c r="CV72" s="259" t="n"/>
      <c r="CW72" s="259" t="n"/>
      <c r="CX72" s="259" t="n"/>
      <c r="CY72" s="259" t="n"/>
      <c r="CZ72" s="259" t="n"/>
      <c r="DA72" s="259" t="n"/>
      <c r="DB72" s="259" t="n"/>
      <c r="DC72" s="259" t="n"/>
      <c r="DD72" s="259" t="n"/>
      <c r="DE72" s="259" t="n"/>
      <c r="DF72" s="259" t="n"/>
      <c r="DG72" s="259" t="n"/>
      <c r="DH72" s="259" t="n"/>
      <c r="DI72" s="259" t="n"/>
      <c r="DJ72" s="259" t="n"/>
      <c r="DK72" s="259" t="n"/>
      <c r="DL72" s="259" t="n"/>
      <c r="DM72" s="259" t="n"/>
      <c r="DN72" s="259" t="n"/>
      <c r="DO72" s="259" t="n"/>
      <c r="DP72" s="259" t="n"/>
      <c r="DQ72" s="259" t="n"/>
      <c r="DR72" s="259" t="n"/>
      <c r="DS72" s="259" t="n"/>
      <c r="DT72" s="259" t="n"/>
      <c r="DU72" s="259" t="n"/>
      <c r="DV72" s="259" t="n"/>
      <c r="DW72" s="259" t="n"/>
      <c r="DX72" s="259" t="n"/>
      <c r="DY72" s="259" t="n"/>
      <c r="DZ72" s="259" t="n"/>
      <c r="EA72" s="259" t="n"/>
      <c r="EB72" s="259" t="n"/>
      <c r="EC72" s="259" t="n"/>
      <c r="ED72" s="259" t="n"/>
      <c r="EE72" s="259" t="n"/>
      <c r="EF72" s="259" t="n"/>
      <c r="EG72" s="259" t="n"/>
      <c r="EH72" s="259" t="n"/>
      <c r="EI72" s="259" t="n"/>
      <c r="EJ72" s="259" t="n"/>
      <c r="EK72" s="259" t="n"/>
      <c r="EL72" s="259" t="n"/>
      <c r="EM72" s="259" t="n"/>
      <c r="EN72" s="259" t="n"/>
      <c r="EO72" s="259" t="n"/>
      <c r="EP72" s="259" t="n"/>
      <c r="EQ72" s="259" t="n"/>
      <c r="ER72" s="259" t="n"/>
      <c r="ES72" s="259" t="n"/>
      <c r="ET72" s="269" t="n">
        <v>23.2</v>
      </c>
      <c r="EU72" s="259" t="n"/>
      <c r="EV72" s="259" t="n"/>
      <c r="EW72" s="259" t="n"/>
      <c r="EX72" s="259" t="n"/>
      <c r="EY72" s="259" t="n"/>
      <c r="EZ72" s="259" t="n"/>
      <c r="FA72" s="259" t="n"/>
      <c r="FB72" s="259" t="n"/>
      <c r="FC72" s="259" t="n"/>
      <c r="FD72" s="259" t="n"/>
      <c r="FE72" s="259" t="n"/>
      <c r="FF72" s="259" t="n"/>
      <c r="FG72" s="259" t="n"/>
      <c r="FH72" s="259" t="n"/>
      <c r="FI72" s="259" t="n"/>
      <c r="FJ72" s="261">
        <f>SUM(F72:FI72)</f>
        <v/>
      </c>
      <c r="FK72" s="262">
        <f>E72-FJ72</f>
        <v/>
      </c>
    </row>
    <row r="73" ht="18" customHeight="1">
      <c r="A73" s="137" t="n">
        <v>73</v>
      </c>
      <c r="B73" s="256" t="n">
        <v>44860</v>
      </c>
      <c r="C73" s="139" t="inlineStr">
        <is>
          <t>AVNET 9113296453</t>
        </is>
      </c>
      <c r="D73" s="240" t="n">
        <v>44849</v>
      </c>
      <c r="E73" s="257" t="n">
        <v>9.99</v>
      </c>
      <c r="F73" s="274" t="n"/>
      <c r="G73" s="274" t="n"/>
      <c r="H73" s="274" t="n"/>
      <c r="I73" s="274" t="n"/>
      <c r="J73" s="274" t="n"/>
      <c r="K73" s="274" t="n"/>
      <c r="L73" s="259" t="n"/>
      <c r="M73" s="259" t="n"/>
      <c r="N73" s="259" t="n"/>
      <c r="O73" s="259" t="n"/>
      <c r="P73" s="259" t="n"/>
      <c r="Q73" s="259" t="n"/>
      <c r="R73" s="259" t="n"/>
      <c r="S73" s="259" t="n"/>
      <c r="T73" s="259" t="n"/>
      <c r="U73" s="259" t="n"/>
      <c r="V73" s="259" t="n"/>
      <c r="W73" s="259" t="n"/>
      <c r="X73" s="259" t="n"/>
      <c r="Y73" s="259" t="n"/>
      <c r="Z73" s="259" t="n"/>
      <c r="AA73" s="259" t="n"/>
      <c r="AB73" s="259" t="n"/>
      <c r="AC73" s="259" t="n"/>
      <c r="AD73" s="259" t="n"/>
      <c r="AE73" s="259" t="n"/>
      <c r="AF73" s="259" t="n"/>
      <c r="AG73" s="259" t="n"/>
      <c r="AH73" s="259" t="n"/>
      <c r="AI73" s="259" t="n"/>
      <c r="AJ73" s="259" t="n"/>
      <c r="AK73" s="259" t="n"/>
      <c r="AL73" s="259" t="n"/>
      <c r="AM73" s="259" t="n"/>
      <c r="AN73" s="259" t="n"/>
      <c r="AO73" s="259" t="n"/>
      <c r="AP73" s="259" t="n"/>
      <c r="AQ73" s="259" t="n"/>
      <c r="AR73" s="259" t="n"/>
      <c r="AS73" s="259" t="n"/>
      <c r="AT73" s="259" t="n"/>
      <c r="AU73" s="259" t="n"/>
      <c r="AV73" s="259" t="n"/>
      <c r="AW73" s="259" t="n"/>
      <c r="AX73" s="259" t="n"/>
      <c r="AY73" s="259" t="n"/>
      <c r="AZ73" s="259" t="n"/>
      <c r="BA73" s="259" t="n"/>
      <c r="BB73" s="259" t="n"/>
      <c r="BC73" s="259" t="n"/>
      <c r="BD73" s="259" t="n"/>
      <c r="BE73" s="259" t="n"/>
      <c r="BF73" s="259" t="n"/>
      <c r="BG73" s="259" t="n"/>
      <c r="BH73" s="259" t="n"/>
      <c r="BI73" s="259" t="n"/>
      <c r="BJ73" s="259" t="n"/>
      <c r="BK73" s="259" t="n"/>
      <c r="BL73" s="259" t="n"/>
      <c r="BM73" s="259" t="n"/>
      <c r="BN73" s="259" t="n"/>
      <c r="BO73" s="259" t="n"/>
      <c r="BP73" s="259" t="n"/>
      <c r="BQ73" s="259" t="n"/>
      <c r="BR73" s="259" t="n"/>
      <c r="BS73" s="259" t="n"/>
      <c r="BT73" s="259" t="n"/>
      <c r="BU73" s="259" t="n"/>
      <c r="BV73" s="259" t="n"/>
      <c r="BW73" s="259" t="n"/>
      <c r="BX73" s="259" t="n"/>
      <c r="BY73" s="259" t="n"/>
      <c r="BZ73" s="259" t="n"/>
      <c r="CA73" s="259" t="n"/>
      <c r="CB73" s="259" t="n"/>
      <c r="CC73" s="259" t="n"/>
      <c r="CD73" s="259" t="n"/>
      <c r="CE73" s="259" t="n"/>
      <c r="CF73" s="259" t="n"/>
      <c r="CG73" s="259" t="n"/>
      <c r="CH73" s="259" t="n"/>
      <c r="CI73" s="259" t="n"/>
      <c r="CJ73" s="259" t="n"/>
      <c r="CK73" s="259" t="n"/>
      <c r="CL73" s="259" t="n"/>
      <c r="CM73" s="259" t="n"/>
      <c r="CN73" s="259" t="n"/>
      <c r="CO73" s="259" t="n"/>
      <c r="CP73" s="259" t="n"/>
      <c r="CQ73" s="259" t="n"/>
      <c r="CR73" s="259" t="n"/>
      <c r="CS73" s="259" t="n"/>
      <c r="CT73" s="259" t="n"/>
      <c r="CU73" s="259" t="n"/>
      <c r="CV73" s="259" t="n"/>
      <c r="CW73" s="259" t="n"/>
      <c r="CX73" s="269" t="n">
        <v>9.99</v>
      </c>
      <c r="CY73" s="259" t="n"/>
      <c r="CZ73" s="259" t="n"/>
      <c r="DA73" s="259" t="n"/>
      <c r="DB73" s="259" t="n"/>
      <c r="DC73" s="259" t="n"/>
      <c r="DD73" s="259" t="n"/>
      <c r="DE73" s="259" t="n"/>
      <c r="DF73" s="259" t="n"/>
      <c r="DG73" s="259" t="n"/>
      <c r="DH73" s="259" t="n"/>
      <c r="DI73" s="259" t="n"/>
      <c r="DJ73" s="259" t="n"/>
      <c r="DK73" s="259" t="n"/>
      <c r="DL73" s="259" t="n"/>
      <c r="DM73" s="259" t="n"/>
      <c r="DN73" s="259" t="n"/>
      <c r="DO73" s="259" t="n"/>
      <c r="DP73" s="259" t="n"/>
      <c r="DQ73" s="259" t="n"/>
      <c r="DR73" s="259" t="n"/>
      <c r="DS73" s="259" t="n"/>
      <c r="DT73" s="259" t="n"/>
      <c r="DU73" s="259" t="n"/>
      <c r="DV73" s="259" t="n"/>
      <c r="DW73" s="259" t="n"/>
      <c r="DX73" s="259" t="n"/>
      <c r="DY73" s="259" t="n"/>
      <c r="DZ73" s="259" t="n"/>
      <c r="EA73" s="259" t="n"/>
      <c r="EB73" s="259" t="n"/>
      <c r="EC73" s="259" t="n"/>
      <c r="ED73" s="259" t="n"/>
      <c r="EE73" s="259" t="n"/>
      <c r="EF73" s="259" t="n"/>
      <c r="EG73" s="259" t="n"/>
      <c r="EH73" s="259" t="n"/>
      <c r="EI73" s="259" t="n"/>
      <c r="EJ73" s="259" t="n"/>
      <c r="EK73" s="259" t="n"/>
      <c r="EL73" s="259" t="n"/>
      <c r="EM73" s="259" t="n"/>
      <c r="EN73" s="259" t="n"/>
      <c r="EO73" s="259" t="n"/>
      <c r="EP73" s="259" t="n"/>
      <c r="EQ73" s="259" t="n"/>
      <c r="ER73" s="259" t="n"/>
      <c r="ES73" s="259" t="n"/>
      <c r="ET73" s="259" t="n"/>
      <c r="EU73" s="259" t="n"/>
      <c r="EV73" s="259" t="n"/>
      <c r="EW73" s="259" t="n"/>
      <c r="EX73" s="259" t="n"/>
      <c r="EY73" s="259" t="n"/>
      <c r="EZ73" s="259" t="n"/>
      <c r="FA73" s="259" t="n"/>
      <c r="FB73" s="259" t="n"/>
      <c r="FC73" s="259" t="n"/>
      <c r="FD73" s="259" t="n"/>
      <c r="FE73" s="259" t="n"/>
      <c r="FF73" s="259" t="n"/>
      <c r="FG73" s="259" t="n"/>
      <c r="FH73" s="259" t="n"/>
      <c r="FI73" s="259" t="n"/>
      <c r="FJ73" s="261">
        <f>SUM(F73:FI73)</f>
        <v/>
      </c>
      <c r="FK73" s="262">
        <f>E73-FJ73</f>
        <v/>
      </c>
    </row>
    <row r="74" ht="18" customHeight="1">
      <c r="A74" s="137" t="n">
        <v>74</v>
      </c>
      <c r="B74" s="256" t="n"/>
      <c r="C74" s="139" t="n"/>
      <c r="D74" s="240" t="n"/>
      <c r="E74" s="257" t="n"/>
      <c r="F74" s="274" t="n"/>
      <c r="G74" s="274" t="n"/>
      <c r="H74" s="274" t="n"/>
      <c r="I74" s="274" t="n"/>
      <c r="J74" s="274" t="n"/>
      <c r="K74" s="274" t="n"/>
      <c r="L74" s="259" t="n"/>
      <c r="M74" s="259" t="n"/>
      <c r="N74" s="259" t="n"/>
      <c r="O74" s="259" t="n"/>
      <c r="P74" s="259" t="n"/>
      <c r="Q74" s="259" t="n"/>
      <c r="R74" s="259" t="n"/>
      <c r="S74" s="259" t="n"/>
      <c r="T74" s="259" t="n"/>
      <c r="U74" s="259" t="n"/>
      <c r="V74" s="259" t="n"/>
      <c r="W74" s="259" t="n"/>
      <c r="X74" s="259" t="n"/>
      <c r="Y74" s="259" t="n"/>
      <c r="Z74" s="259" t="n"/>
      <c r="AA74" s="259" t="n"/>
      <c r="AB74" s="259" t="n"/>
      <c r="AC74" s="259" t="n"/>
      <c r="AD74" s="259" t="n"/>
      <c r="AE74" s="259" t="n"/>
      <c r="AF74" s="259" t="n"/>
      <c r="AG74" s="259" t="n"/>
      <c r="AH74" s="259" t="n"/>
      <c r="AI74" s="259" t="n"/>
      <c r="AJ74" s="259" t="n"/>
      <c r="AK74" s="259" t="n"/>
      <c r="AL74" s="259" t="n"/>
      <c r="AM74" s="259" t="n"/>
      <c r="AN74" s="259" t="n"/>
      <c r="AO74" s="259" t="n"/>
      <c r="AP74" s="259" t="n"/>
      <c r="AQ74" s="259" t="n"/>
      <c r="AR74" s="259" t="n"/>
      <c r="AS74" s="259" t="n"/>
      <c r="AT74" s="259" t="n"/>
      <c r="AU74" s="259" t="n"/>
      <c r="AV74" s="259" t="n"/>
      <c r="AW74" s="259" t="n"/>
      <c r="AX74" s="259" t="n"/>
      <c r="AY74" s="259" t="n"/>
      <c r="AZ74" s="259" t="n"/>
      <c r="BA74" s="259" t="n"/>
      <c r="BB74" s="259" t="n"/>
      <c r="BC74" s="259" t="n"/>
      <c r="BD74" s="259" t="n"/>
      <c r="BE74" s="259" t="n"/>
      <c r="BF74" s="259" t="n"/>
      <c r="BG74" s="259" t="n"/>
      <c r="BH74" s="259" t="n"/>
      <c r="BI74" s="259" t="n"/>
      <c r="BJ74" s="259" t="n"/>
      <c r="BK74" s="259" t="n"/>
      <c r="BL74" s="259" t="n"/>
      <c r="BM74" s="259" t="n"/>
      <c r="BN74" s="259" t="n"/>
      <c r="BO74" s="259" t="n"/>
      <c r="BP74" s="259" t="n"/>
      <c r="BQ74" s="259" t="n"/>
      <c r="BR74" s="259" t="n"/>
      <c r="BS74" s="259" t="n"/>
      <c r="BT74" s="259" t="n"/>
      <c r="BU74" s="259" t="n"/>
      <c r="BV74" s="259" t="n"/>
      <c r="BW74" s="259" t="n"/>
      <c r="BX74" s="259" t="n"/>
      <c r="BY74" s="259" t="n"/>
      <c r="BZ74" s="259" t="n"/>
      <c r="CA74" s="259" t="n"/>
      <c r="CB74" s="259" t="n"/>
      <c r="CC74" s="259" t="n"/>
      <c r="CD74" s="259" t="n"/>
      <c r="CE74" s="259" t="n"/>
      <c r="CF74" s="259" t="n"/>
      <c r="CG74" s="259" t="n"/>
      <c r="CH74" s="259" t="n"/>
      <c r="CI74" s="259" t="n"/>
      <c r="CJ74" s="259" t="n"/>
      <c r="CK74" s="259" t="n"/>
      <c r="CL74" s="259" t="n"/>
      <c r="CM74" s="259" t="n"/>
      <c r="CN74" s="259" t="n"/>
      <c r="CO74" s="259" t="n"/>
      <c r="CP74" s="259" t="n"/>
      <c r="CQ74" s="259" t="n"/>
      <c r="CR74" s="259" t="n"/>
      <c r="CS74" s="259" t="n"/>
      <c r="CT74" s="259" t="n"/>
      <c r="CU74" s="259" t="n"/>
      <c r="CV74" s="259" t="n"/>
      <c r="CW74" s="259" t="n"/>
      <c r="CX74" s="259" t="n"/>
      <c r="CY74" s="259" t="n"/>
      <c r="CZ74" s="259" t="n"/>
      <c r="DA74" s="259" t="n"/>
      <c r="DB74" s="259" t="n"/>
      <c r="DC74" s="259" t="n"/>
      <c r="DD74" s="259" t="n"/>
      <c r="DE74" s="259" t="n"/>
      <c r="DF74" s="259" t="n"/>
      <c r="DG74" s="259" t="n"/>
      <c r="DH74" s="259" t="n"/>
      <c r="DI74" s="259" t="n"/>
      <c r="DJ74" s="259" t="n"/>
      <c r="DK74" s="259" t="n"/>
      <c r="DL74" s="259" t="n"/>
      <c r="DM74" s="259" t="n"/>
      <c r="DN74" s="259" t="n"/>
      <c r="DO74" s="259" t="n"/>
      <c r="DP74" s="259" t="n"/>
      <c r="DQ74" s="259" t="n"/>
      <c r="DR74" s="259" t="n"/>
      <c r="DS74" s="259" t="n"/>
      <c r="DT74" s="259" t="n"/>
      <c r="DU74" s="259" t="n"/>
      <c r="DV74" s="259" t="n"/>
      <c r="DW74" s="259" t="n"/>
      <c r="DX74" s="259" t="n"/>
      <c r="DY74" s="259" t="n"/>
      <c r="DZ74" s="259" t="n"/>
      <c r="EA74" s="259" t="n"/>
      <c r="EB74" s="259" t="n"/>
      <c r="EC74" s="259" t="n"/>
      <c r="ED74" s="259" t="n"/>
      <c r="EE74" s="259" t="n"/>
      <c r="EF74" s="259" t="n"/>
      <c r="EG74" s="259" t="n"/>
      <c r="EH74" s="259" t="n"/>
      <c r="EI74" s="259" t="n"/>
      <c r="EJ74" s="259" t="n"/>
      <c r="EK74" s="259" t="n"/>
      <c r="EL74" s="259" t="n"/>
      <c r="EM74" s="259" t="n"/>
      <c r="EN74" s="259" t="n"/>
      <c r="EO74" s="259" t="n"/>
      <c r="EP74" s="259" t="n"/>
      <c r="EQ74" s="259" t="n"/>
      <c r="ER74" s="259" t="n"/>
      <c r="ES74" s="259" t="n"/>
      <c r="ET74" s="259" t="n"/>
      <c r="EU74" s="259" t="n"/>
      <c r="EV74" s="259" t="n"/>
      <c r="EW74" s="259" t="n"/>
      <c r="EX74" s="259" t="n"/>
      <c r="EY74" s="259" t="n"/>
      <c r="EZ74" s="259" t="n"/>
      <c r="FA74" s="259" t="n"/>
      <c r="FB74" s="259" t="n"/>
      <c r="FC74" s="259" t="n"/>
      <c r="FD74" s="259" t="n"/>
      <c r="FE74" s="259" t="n"/>
      <c r="FF74" s="259" t="n"/>
      <c r="FG74" s="259" t="n"/>
      <c r="FH74" s="259" t="n"/>
      <c r="FI74" s="259" t="n"/>
      <c r="FJ74" s="261">
        <f>SUM(F74:FI74)</f>
        <v/>
      </c>
      <c r="FK74" s="262">
        <f>E74-FJ74</f>
        <v/>
      </c>
    </row>
    <row r="75" ht="18" customHeight="1">
      <c r="A75" s="137" t="n">
        <v>75</v>
      </c>
      <c r="B75" s="256" t="n"/>
      <c r="C75" s="139" t="n"/>
      <c r="D75" s="240" t="n"/>
      <c r="E75" s="257" t="n"/>
      <c r="F75" s="274" t="n"/>
      <c r="G75" s="274" t="n"/>
      <c r="H75" s="274" t="n"/>
      <c r="I75" s="274" t="n"/>
      <c r="J75" s="274" t="n"/>
      <c r="K75" s="274" t="n"/>
      <c r="L75" s="259" t="n"/>
      <c r="M75" s="259" t="n"/>
      <c r="N75" s="259" t="n"/>
      <c r="O75" s="259" t="n"/>
      <c r="P75" s="259" t="n"/>
      <c r="Q75" s="259" t="n"/>
      <c r="R75" s="259" t="n"/>
      <c r="S75" s="259" t="n"/>
      <c r="T75" s="259" t="n"/>
      <c r="U75" s="259" t="n"/>
      <c r="V75" s="259" t="n"/>
      <c r="W75" s="259" t="n"/>
      <c r="X75" s="259" t="n"/>
      <c r="Y75" s="259" t="n"/>
      <c r="Z75" s="259" t="n"/>
      <c r="AA75" s="259" t="n"/>
      <c r="AB75" s="259" t="n"/>
      <c r="AC75" s="259" t="n"/>
      <c r="AD75" s="259" t="n"/>
      <c r="AE75" s="259" t="n"/>
      <c r="AF75" s="259" t="n"/>
      <c r="AG75" s="259" t="n"/>
      <c r="AH75" s="259" t="n"/>
      <c r="AI75" s="259" t="n"/>
      <c r="AJ75" s="259" t="n"/>
      <c r="AK75" s="259" t="n"/>
      <c r="AL75" s="259" t="n"/>
      <c r="AM75" s="259" t="n"/>
      <c r="AN75" s="259" t="n"/>
      <c r="AO75" s="259" t="n"/>
      <c r="AP75" s="259" t="n"/>
      <c r="AQ75" s="259" t="n"/>
      <c r="AR75" s="259" t="n"/>
      <c r="AS75" s="259" t="n"/>
      <c r="AT75" s="259" t="n"/>
      <c r="AU75" s="259" t="n"/>
      <c r="AV75" s="259" t="n"/>
      <c r="AW75" s="259" t="n"/>
      <c r="AX75" s="259" t="n"/>
      <c r="AY75" s="259" t="n"/>
      <c r="AZ75" s="259" t="n"/>
      <c r="BA75" s="259" t="n"/>
      <c r="BB75" s="259" t="n"/>
      <c r="BC75" s="259" t="n"/>
      <c r="BD75" s="259" t="n"/>
      <c r="BE75" s="259" t="n"/>
      <c r="BF75" s="259" t="n"/>
      <c r="BG75" s="259" t="n"/>
      <c r="BH75" s="259" t="n"/>
      <c r="BI75" s="259" t="n"/>
      <c r="BJ75" s="259" t="n"/>
      <c r="BK75" s="259" t="n"/>
      <c r="BL75" s="259" t="n"/>
      <c r="BM75" s="259" t="n"/>
      <c r="BN75" s="259" t="n"/>
      <c r="BO75" s="259" t="n"/>
      <c r="BP75" s="259" t="n"/>
      <c r="BQ75" s="259" t="n"/>
      <c r="BR75" s="259" t="n"/>
      <c r="BS75" s="259" t="n"/>
      <c r="BT75" s="259" t="n"/>
      <c r="BU75" s="259" t="n"/>
      <c r="BV75" s="259" t="n"/>
      <c r="BW75" s="259" t="n"/>
      <c r="BX75" s="259" t="n"/>
      <c r="BY75" s="259" t="n"/>
      <c r="BZ75" s="259" t="n"/>
      <c r="CA75" s="259" t="n"/>
      <c r="CB75" s="259" t="n"/>
      <c r="CC75" s="259" t="n"/>
      <c r="CD75" s="259" t="n"/>
      <c r="CE75" s="259" t="n"/>
      <c r="CF75" s="259" t="n"/>
      <c r="CG75" s="259" t="n"/>
      <c r="CH75" s="259" t="n"/>
      <c r="CI75" s="259" t="n"/>
      <c r="CJ75" s="259" t="n"/>
      <c r="CK75" s="259" t="n"/>
      <c r="CL75" s="259" t="n"/>
      <c r="CM75" s="259" t="n"/>
      <c r="CN75" s="259" t="n"/>
      <c r="CO75" s="259" t="n"/>
      <c r="CP75" s="259" t="n"/>
      <c r="CQ75" s="259" t="n"/>
      <c r="CR75" s="259" t="n"/>
      <c r="CS75" s="259" t="n"/>
      <c r="CT75" s="259" t="n"/>
      <c r="CU75" s="259" t="n"/>
      <c r="CV75" s="259" t="n"/>
      <c r="CW75" s="259" t="n"/>
      <c r="CX75" s="259" t="n"/>
      <c r="CY75" s="259" t="n"/>
      <c r="CZ75" s="259" t="n"/>
      <c r="DA75" s="259" t="n"/>
      <c r="DB75" s="259" t="n"/>
      <c r="DC75" s="259" t="n"/>
      <c r="DD75" s="259" t="n"/>
      <c r="DE75" s="259" t="n"/>
      <c r="DF75" s="259" t="n"/>
      <c r="DG75" s="259" t="n"/>
      <c r="DH75" s="259" t="n"/>
      <c r="DI75" s="259" t="n"/>
      <c r="DJ75" s="259" t="n"/>
      <c r="DK75" s="259" t="n"/>
      <c r="DL75" s="259" t="n"/>
      <c r="DM75" s="259" t="n"/>
      <c r="DN75" s="259" t="n"/>
      <c r="DO75" s="259" t="n"/>
      <c r="DP75" s="259" t="n"/>
      <c r="DQ75" s="259" t="n"/>
      <c r="DR75" s="259" t="n"/>
      <c r="DS75" s="259" t="n"/>
      <c r="DT75" s="259" t="n"/>
      <c r="DU75" s="259" t="n"/>
      <c r="DV75" s="259" t="n"/>
      <c r="DW75" s="259" t="n"/>
      <c r="DX75" s="259" t="n"/>
      <c r="DY75" s="259" t="n"/>
      <c r="DZ75" s="259" t="n"/>
      <c r="EA75" s="259" t="n"/>
      <c r="EB75" s="259" t="n"/>
      <c r="EC75" s="259" t="n"/>
      <c r="ED75" s="259" t="n"/>
      <c r="EE75" s="259" t="n"/>
      <c r="EF75" s="259" t="n"/>
      <c r="EG75" s="259" t="n"/>
      <c r="EH75" s="259" t="n"/>
      <c r="EI75" s="259" t="n"/>
      <c r="EJ75" s="259" t="n"/>
      <c r="EK75" s="259" t="n"/>
      <c r="EL75" s="259" t="n"/>
      <c r="EM75" s="259" t="n"/>
      <c r="EN75" s="259" t="n"/>
      <c r="EO75" s="259" t="n"/>
      <c r="EP75" s="259" t="n"/>
      <c r="EQ75" s="259" t="n"/>
      <c r="ER75" s="259" t="n"/>
      <c r="ES75" s="259" t="n"/>
      <c r="ET75" s="259" t="n"/>
      <c r="EU75" s="259" t="n"/>
      <c r="EV75" s="259" t="n"/>
      <c r="EW75" s="259" t="n"/>
      <c r="EX75" s="259" t="n"/>
      <c r="EY75" s="259" t="n"/>
      <c r="EZ75" s="259" t="n"/>
      <c r="FA75" s="259" t="n"/>
      <c r="FB75" s="259" t="n"/>
      <c r="FC75" s="259" t="n"/>
      <c r="FD75" s="259" t="n"/>
      <c r="FE75" s="259" t="n"/>
      <c r="FF75" s="259" t="n"/>
      <c r="FG75" s="259" t="n"/>
      <c r="FH75" s="259" t="n"/>
      <c r="FI75" s="259" t="n"/>
      <c r="FJ75" s="261">
        <f>SUM(F75:FI75)</f>
        <v/>
      </c>
      <c r="FK75" s="262">
        <f>E75-FJ75</f>
        <v/>
      </c>
    </row>
    <row r="76" ht="18" customHeight="1">
      <c r="A76" s="137" t="n">
        <v>76</v>
      </c>
      <c r="B76" s="256" t="n"/>
      <c r="C76" s="139" t="n"/>
      <c r="D76" s="240" t="n"/>
      <c r="E76" s="257" t="n"/>
      <c r="F76" s="274" t="n"/>
      <c r="G76" s="274" t="n"/>
      <c r="H76" s="274" t="n"/>
      <c r="I76" s="274" t="n"/>
      <c r="J76" s="274" t="n"/>
      <c r="K76" s="274" t="n"/>
      <c r="L76" s="259" t="n"/>
      <c r="M76" s="259" t="n"/>
      <c r="N76" s="259" t="n"/>
      <c r="O76" s="259" t="n"/>
      <c r="P76" s="259" t="n"/>
      <c r="Q76" s="259" t="n"/>
      <c r="R76" s="259" t="n"/>
      <c r="S76" s="259" t="n"/>
      <c r="T76" s="259" t="n"/>
      <c r="U76" s="259" t="n"/>
      <c r="V76" s="259" t="n"/>
      <c r="W76" s="259" t="n"/>
      <c r="X76" s="259" t="n"/>
      <c r="Y76" s="259" t="n"/>
      <c r="Z76" s="259" t="n"/>
      <c r="AA76" s="259" t="n"/>
      <c r="AB76" s="259" t="n"/>
      <c r="AC76" s="259" t="n"/>
      <c r="AD76" s="259" t="n"/>
      <c r="AE76" s="259" t="n"/>
      <c r="AF76" s="259" t="n"/>
      <c r="AG76" s="259" t="n"/>
      <c r="AH76" s="259" t="n"/>
      <c r="AI76" s="259" t="n"/>
      <c r="AJ76" s="259" t="n"/>
      <c r="AK76" s="259" t="n"/>
      <c r="AL76" s="259" t="n"/>
      <c r="AM76" s="259" t="n"/>
      <c r="AN76" s="259" t="n"/>
      <c r="AO76" s="259" t="n"/>
      <c r="AP76" s="259" t="n"/>
      <c r="AQ76" s="259" t="n"/>
      <c r="AR76" s="259" t="n"/>
      <c r="AS76" s="259" t="n"/>
      <c r="AT76" s="259" t="n"/>
      <c r="AU76" s="259" t="n"/>
      <c r="AV76" s="259" t="n"/>
      <c r="AW76" s="259" t="n"/>
      <c r="AX76" s="259" t="n"/>
      <c r="AY76" s="259" t="n"/>
      <c r="AZ76" s="259" t="n"/>
      <c r="BA76" s="259" t="n"/>
      <c r="BB76" s="259" t="n"/>
      <c r="BC76" s="259" t="n"/>
      <c r="BD76" s="259" t="n"/>
      <c r="BE76" s="259" t="n"/>
      <c r="BF76" s="259" t="n"/>
      <c r="BG76" s="259" t="n"/>
      <c r="BH76" s="259" t="n"/>
      <c r="BI76" s="259" t="n"/>
      <c r="BJ76" s="259" t="n"/>
      <c r="BK76" s="259" t="n"/>
      <c r="BL76" s="259" t="n"/>
      <c r="BM76" s="259" t="n"/>
      <c r="BN76" s="259" t="n"/>
      <c r="BO76" s="259" t="n"/>
      <c r="BP76" s="259" t="n"/>
      <c r="BQ76" s="259" t="n"/>
      <c r="BR76" s="259" t="n"/>
      <c r="BS76" s="259" t="n"/>
      <c r="BT76" s="259" t="n"/>
      <c r="BU76" s="259" t="n"/>
      <c r="BV76" s="259" t="n"/>
      <c r="BW76" s="259" t="n"/>
      <c r="BX76" s="259" t="n"/>
      <c r="BY76" s="259" t="n"/>
      <c r="BZ76" s="259" t="n"/>
      <c r="CA76" s="259" t="n"/>
      <c r="CB76" s="259" t="n"/>
      <c r="CC76" s="259" t="n"/>
      <c r="CD76" s="259" t="n"/>
      <c r="CE76" s="259" t="n"/>
      <c r="CF76" s="259" t="n"/>
      <c r="CG76" s="259" t="n"/>
      <c r="CH76" s="259" t="n"/>
      <c r="CI76" s="259" t="n"/>
      <c r="CJ76" s="259" t="n"/>
      <c r="CK76" s="259" t="n"/>
      <c r="CL76" s="259" t="n"/>
      <c r="CM76" s="259" t="n"/>
      <c r="CN76" s="259" t="n"/>
      <c r="CO76" s="259" t="n"/>
      <c r="CP76" s="259" t="n"/>
      <c r="CQ76" s="259" t="n"/>
      <c r="CR76" s="259" t="n"/>
      <c r="CS76" s="259" t="n"/>
      <c r="CT76" s="259" t="n"/>
      <c r="CU76" s="259" t="n"/>
      <c r="CV76" s="259" t="n"/>
      <c r="CW76" s="259" t="n"/>
      <c r="CX76" s="259" t="n"/>
      <c r="CY76" s="259" t="n"/>
      <c r="CZ76" s="259" t="n"/>
      <c r="DA76" s="259" t="n"/>
      <c r="DB76" s="259" t="n"/>
      <c r="DC76" s="259" t="n"/>
      <c r="DD76" s="259" t="n"/>
      <c r="DE76" s="259" t="n"/>
      <c r="DF76" s="259" t="n"/>
      <c r="DG76" s="259" t="n"/>
      <c r="DH76" s="259" t="n"/>
      <c r="DI76" s="259" t="n"/>
      <c r="DJ76" s="259" t="n"/>
      <c r="DK76" s="259" t="n"/>
      <c r="DL76" s="259" t="n"/>
      <c r="DM76" s="259" t="n"/>
      <c r="DN76" s="259" t="n"/>
      <c r="DO76" s="259" t="n"/>
      <c r="DP76" s="259" t="n"/>
      <c r="DQ76" s="259" t="n"/>
      <c r="DR76" s="259" t="n"/>
      <c r="DS76" s="259" t="n"/>
      <c r="DT76" s="259" t="n"/>
      <c r="DU76" s="259" t="n"/>
      <c r="DV76" s="259" t="n"/>
      <c r="DW76" s="259" t="n"/>
      <c r="DX76" s="259" t="n"/>
      <c r="DY76" s="259" t="n"/>
      <c r="DZ76" s="259" t="n"/>
      <c r="EA76" s="259" t="n"/>
      <c r="EB76" s="259" t="n"/>
      <c r="EC76" s="259" t="n"/>
      <c r="ED76" s="259" t="n"/>
      <c r="EE76" s="259" t="n"/>
      <c r="EF76" s="259" t="n"/>
      <c r="EG76" s="259" t="n"/>
      <c r="EH76" s="259" t="n"/>
      <c r="EI76" s="259" t="n"/>
      <c r="EJ76" s="259" t="n"/>
      <c r="EK76" s="259" t="n"/>
      <c r="EL76" s="259" t="n"/>
      <c r="EM76" s="259" t="n"/>
      <c r="EN76" s="259" t="n"/>
      <c r="EO76" s="259" t="n"/>
      <c r="EP76" s="259" t="n"/>
      <c r="EQ76" s="259" t="n"/>
      <c r="ER76" s="259" t="n"/>
      <c r="ES76" s="259" t="n"/>
      <c r="ET76" s="259" t="n"/>
      <c r="EU76" s="259" t="n"/>
      <c r="EV76" s="259" t="n"/>
      <c r="EW76" s="259" t="n"/>
      <c r="EX76" s="259" t="n"/>
      <c r="EY76" s="259" t="n"/>
      <c r="EZ76" s="259" t="n"/>
      <c r="FA76" s="259" t="n"/>
      <c r="FB76" s="259" t="n"/>
      <c r="FC76" s="259" t="n"/>
      <c r="FD76" s="259" t="n"/>
      <c r="FE76" s="259" t="n"/>
      <c r="FF76" s="259" t="n"/>
      <c r="FG76" s="259" t="n"/>
      <c r="FH76" s="259" t="n"/>
      <c r="FI76" s="259" t="n"/>
      <c r="FJ76" s="261">
        <f>SUM(F76:FI76)</f>
        <v/>
      </c>
      <c r="FK76" s="262">
        <f>E76-FJ76</f>
        <v/>
      </c>
    </row>
    <row r="77" ht="18" customHeight="1">
      <c r="A77" s="137" t="n">
        <v>77</v>
      </c>
      <c r="B77" s="256" t="n"/>
      <c r="C77" s="100" t="n"/>
      <c r="D77" s="157" t="n"/>
      <c r="E77" s="257" t="n"/>
      <c r="F77" s="274" t="n"/>
      <c r="G77" s="274" t="n"/>
      <c r="H77" s="274" t="n"/>
      <c r="I77" s="274" t="n"/>
      <c r="J77" s="274" t="n"/>
      <c r="K77" s="274" t="n"/>
      <c r="L77" s="259" t="n"/>
      <c r="M77" s="259" t="n"/>
      <c r="N77" s="259" t="n"/>
      <c r="O77" s="259" t="n"/>
      <c r="P77" s="259" t="n"/>
      <c r="Q77" s="259" t="n"/>
      <c r="R77" s="259" t="n"/>
      <c r="S77" s="259" t="n"/>
      <c r="T77" s="259" t="n"/>
      <c r="U77" s="259" t="n"/>
      <c r="V77" s="259" t="n"/>
      <c r="W77" s="259" t="n"/>
      <c r="X77" s="259" t="n"/>
      <c r="Y77" s="259" t="n"/>
      <c r="Z77" s="259" t="n"/>
      <c r="AA77" s="259" t="n"/>
      <c r="AB77" s="259" t="n"/>
      <c r="AC77" s="259" t="n"/>
      <c r="AD77" s="259" t="n"/>
      <c r="AE77" s="259" t="n"/>
      <c r="AF77" s="259" t="n"/>
      <c r="AG77" s="259" t="n"/>
      <c r="AH77" s="259" t="n"/>
      <c r="AI77" s="259" t="n"/>
      <c r="AJ77" s="259" t="n"/>
      <c r="AK77" s="259" t="n"/>
      <c r="AL77" s="259" t="n"/>
      <c r="AM77" s="259" t="n"/>
      <c r="AN77" s="259" t="n"/>
      <c r="AO77" s="259" t="n"/>
      <c r="AP77" s="259" t="n"/>
      <c r="AQ77" s="259" t="n"/>
      <c r="AR77" s="259" t="n"/>
      <c r="AS77" s="259" t="n"/>
      <c r="AT77" s="259" t="n"/>
      <c r="AU77" s="259" t="n"/>
      <c r="AV77" s="259" t="n"/>
      <c r="AW77" s="259" t="n"/>
      <c r="AX77" s="259" t="n"/>
      <c r="AY77" s="259" t="n"/>
      <c r="AZ77" s="259" t="n"/>
      <c r="BA77" s="259" t="n"/>
      <c r="BB77" s="259" t="n"/>
      <c r="BC77" s="259" t="n"/>
      <c r="BD77" s="259" t="n"/>
      <c r="BE77" s="259" t="n"/>
      <c r="BF77" s="259" t="n"/>
      <c r="BG77" s="259" t="n"/>
      <c r="BH77" s="259" t="n"/>
      <c r="BI77" s="259" t="n"/>
      <c r="BJ77" s="259" t="n"/>
      <c r="BK77" s="259" t="n"/>
      <c r="BL77" s="259" t="n"/>
      <c r="BM77" s="259" t="n"/>
      <c r="BN77" s="259" t="n"/>
      <c r="BO77" s="259" t="n"/>
      <c r="BP77" s="259" t="n"/>
      <c r="BQ77" s="259" t="n"/>
      <c r="BR77" s="259" t="n"/>
      <c r="BS77" s="259" t="n"/>
      <c r="BT77" s="259" t="n"/>
      <c r="BU77" s="259" t="n"/>
      <c r="BV77" s="259" t="n"/>
      <c r="BW77" s="259" t="n"/>
      <c r="BX77" s="259" t="n"/>
      <c r="BY77" s="259" t="n"/>
      <c r="BZ77" s="259" t="n"/>
      <c r="CA77" s="259" t="n"/>
      <c r="CB77" s="259" t="n"/>
      <c r="CC77" s="259" t="n"/>
      <c r="CD77" s="259" t="n"/>
      <c r="CE77" s="259" t="n"/>
      <c r="CF77" s="259" t="n"/>
      <c r="CG77" s="259" t="n"/>
      <c r="CH77" s="259" t="n"/>
      <c r="CI77" s="259" t="n"/>
      <c r="CJ77" s="259" t="n"/>
      <c r="CK77" s="259" t="n"/>
      <c r="CL77" s="259" t="n"/>
      <c r="CM77" s="259" t="n"/>
      <c r="CN77" s="259" t="n"/>
      <c r="CO77" s="259" t="n"/>
      <c r="CP77" s="259" t="n"/>
      <c r="CQ77" s="259" t="n"/>
      <c r="CR77" s="259" t="n"/>
      <c r="CS77" s="259" t="n"/>
      <c r="CT77" s="259" t="n"/>
      <c r="CU77" s="259" t="n"/>
      <c r="CV77" s="259" t="n"/>
      <c r="CW77" s="259" t="n"/>
      <c r="CX77" s="259" t="n"/>
      <c r="CY77" s="259" t="n"/>
      <c r="CZ77" s="259" t="n"/>
      <c r="DA77" s="259" t="n"/>
      <c r="DB77" s="259" t="n"/>
      <c r="DC77" s="259" t="n"/>
      <c r="DD77" s="259" t="n"/>
      <c r="DE77" s="259" t="n"/>
      <c r="DF77" s="259" t="n"/>
      <c r="DG77" s="259" t="n"/>
      <c r="DH77" s="259" t="n"/>
      <c r="DI77" s="259" t="n"/>
      <c r="DJ77" s="259" t="n"/>
      <c r="DK77" s="259" t="n"/>
      <c r="DL77" s="259" t="n"/>
      <c r="DM77" s="259" t="n"/>
      <c r="DN77" s="259" t="n"/>
      <c r="DO77" s="259" t="n"/>
      <c r="DP77" s="259" t="n"/>
      <c r="DQ77" s="259" t="n"/>
      <c r="DR77" s="259" t="n"/>
      <c r="DS77" s="259" t="n"/>
      <c r="DT77" s="259" t="n"/>
      <c r="DU77" s="259" t="n"/>
      <c r="DV77" s="259" t="n"/>
      <c r="DW77" s="259" t="n"/>
      <c r="DX77" s="259" t="n"/>
      <c r="DY77" s="259" t="n"/>
      <c r="DZ77" s="259" t="n"/>
      <c r="EA77" s="259" t="n"/>
      <c r="EB77" s="259" t="n"/>
      <c r="EC77" s="259" t="n"/>
      <c r="ED77" s="259" t="n"/>
      <c r="EE77" s="259" t="n"/>
      <c r="EF77" s="259" t="n"/>
      <c r="EG77" s="259" t="n"/>
      <c r="EH77" s="259" t="n"/>
      <c r="EI77" s="259" t="n"/>
      <c r="EJ77" s="259" t="n"/>
      <c r="EK77" s="259" t="n"/>
      <c r="EL77" s="259" t="n"/>
      <c r="EM77" s="259" t="n"/>
      <c r="EN77" s="259" t="n"/>
      <c r="EO77" s="259" t="n"/>
      <c r="EP77" s="259" t="n"/>
      <c r="EQ77" s="259" t="n"/>
      <c r="ER77" s="259" t="n"/>
      <c r="ES77" s="259" t="n"/>
      <c r="ET77" s="259" t="n"/>
      <c r="EU77" s="259" t="n"/>
      <c r="EV77" s="259" t="n"/>
      <c r="EW77" s="259" t="n"/>
      <c r="EX77" s="259" t="n"/>
      <c r="EY77" s="259" t="n"/>
      <c r="EZ77" s="259" t="n"/>
      <c r="FA77" s="259" t="n"/>
      <c r="FB77" s="259" t="n"/>
      <c r="FC77" s="259" t="n"/>
      <c r="FD77" s="259" t="n"/>
      <c r="FE77" s="259" t="n"/>
      <c r="FF77" s="259" t="n"/>
      <c r="FG77" s="259" t="n"/>
      <c r="FH77" s="259" t="n"/>
      <c r="FI77" s="259" t="n"/>
      <c r="FJ77" s="261">
        <f>SUM(F77:FI77)</f>
        <v/>
      </c>
      <c r="FK77" s="262">
        <f>E77-FJ77</f>
        <v/>
      </c>
    </row>
    <row r="78" ht="18" customHeight="1">
      <c r="A78" s="137" t="n">
        <v>78</v>
      </c>
      <c r="B78" s="256" t="n"/>
      <c r="C78" s="139" t="n"/>
      <c r="D78" s="240" t="n"/>
      <c r="E78" s="257" t="n"/>
      <c r="F78" s="274" t="n"/>
      <c r="G78" s="274" t="n"/>
      <c r="H78" s="274" t="n"/>
      <c r="I78" s="274" t="n"/>
      <c r="J78" s="274" t="n"/>
      <c r="K78" s="274" t="n"/>
      <c r="L78" s="259" t="n"/>
      <c r="M78" s="259" t="n"/>
      <c r="N78" s="259" t="n"/>
      <c r="O78" s="259" t="n"/>
      <c r="P78" s="259" t="n"/>
      <c r="Q78" s="259" t="n"/>
      <c r="R78" s="259" t="n"/>
      <c r="S78" s="259" t="n"/>
      <c r="T78" s="259" t="n"/>
      <c r="U78" s="259" t="n"/>
      <c r="V78" s="259" t="n"/>
      <c r="W78" s="259" t="n"/>
      <c r="X78" s="259" t="n"/>
      <c r="Y78" s="259" t="n"/>
      <c r="Z78" s="259" t="n"/>
      <c r="AA78" s="259" t="n"/>
      <c r="AB78" s="259" t="n"/>
      <c r="AC78" s="259" t="n"/>
      <c r="AD78" s="259" t="n"/>
      <c r="AE78" s="259" t="n"/>
      <c r="AF78" s="259" t="n"/>
      <c r="AG78" s="259" t="n"/>
      <c r="AH78" s="259" t="n"/>
      <c r="AI78" s="259" t="n"/>
      <c r="AJ78" s="259" t="n"/>
      <c r="AK78" s="259" t="n"/>
      <c r="AL78" s="259" t="n"/>
      <c r="AM78" s="259" t="n"/>
      <c r="AN78" s="259" t="n"/>
      <c r="AO78" s="259" t="n"/>
      <c r="AP78" s="259" t="n"/>
      <c r="AQ78" s="259" t="n"/>
      <c r="AR78" s="259" t="n"/>
      <c r="AS78" s="259" t="n"/>
      <c r="AT78" s="259" t="n"/>
      <c r="AU78" s="259" t="n"/>
      <c r="AV78" s="259" t="n"/>
      <c r="AW78" s="259" t="n"/>
      <c r="AX78" s="259" t="n"/>
      <c r="AY78" s="259" t="n"/>
      <c r="AZ78" s="259" t="n"/>
      <c r="BA78" s="259" t="n"/>
      <c r="BB78" s="259" t="n"/>
      <c r="BC78" s="259" t="n"/>
      <c r="BD78" s="259" t="n"/>
      <c r="BE78" s="259" t="n"/>
      <c r="BF78" s="259" t="n"/>
      <c r="BG78" s="259" t="n"/>
      <c r="BH78" s="259" t="n"/>
      <c r="BI78" s="259" t="n"/>
      <c r="BJ78" s="259" t="n"/>
      <c r="BK78" s="259" t="n"/>
      <c r="BL78" s="259" t="n"/>
      <c r="BM78" s="259" t="n"/>
      <c r="BN78" s="259" t="n"/>
      <c r="BO78" s="259" t="n"/>
      <c r="BP78" s="259" t="n"/>
      <c r="BQ78" s="259" t="n"/>
      <c r="BR78" s="259" t="n"/>
      <c r="BS78" s="259" t="n"/>
      <c r="BT78" s="259" t="n"/>
      <c r="BU78" s="259" t="n"/>
      <c r="BV78" s="259" t="n"/>
      <c r="BW78" s="259" t="n"/>
      <c r="BX78" s="259" t="n"/>
      <c r="BY78" s="259" t="n"/>
      <c r="BZ78" s="259" t="n"/>
      <c r="CA78" s="259" t="n"/>
      <c r="CB78" s="259" t="n"/>
      <c r="CC78" s="259" t="n"/>
      <c r="CD78" s="259" t="n"/>
      <c r="CE78" s="259" t="n"/>
      <c r="CF78" s="259" t="n"/>
      <c r="CG78" s="259" t="n"/>
      <c r="CH78" s="259" t="n"/>
      <c r="CI78" s="259" t="n"/>
      <c r="CJ78" s="259" t="n"/>
      <c r="CK78" s="259" t="n"/>
      <c r="CL78" s="259" t="n"/>
      <c r="CM78" s="259" t="n"/>
      <c r="CN78" s="259" t="n"/>
      <c r="CO78" s="259" t="n"/>
      <c r="CP78" s="259" t="n"/>
      <c r="CQ78" s="259" t="n"/>
      <c r="CR78" s="259" t="n"/>
      <c r="CS78" s="259" t="n"/>
      <c r="CT78" s="259" t="n"/>
      <c r="CU78" s="259" t="n"/>
      <c r="CV78" s="259" t="n"/>
      <c r="CW78" s="259" t="n"/>
      <c r="CX78" s="259" t="n"/>
      <c r="CY78" s="259" t="n"/>
      <c r="CZ78" s="259" t="n"/>
      <c r="DA78" s="259" t="n"/>
      <c r="DB78" s="259" t="n"/>
      <c r="DC78" s="259" t="n"/>
      <c r="DD78" s="259" t="n"/>
      <c r="DE78" s="259" t="n"/>
      <c r="DF78" s="259" t="n"/>
      <c r="DG78" s="259" t="n"/>
      <c r="DH78" s="259" t="n"/>
      <c r="DI78" s="259" t="n"/>
      <c r="DJ78" s="259" t="n"/>
      <c r="DK78" s="259" t="n"/>
      <c r="DL78" s="259" t="n"/>
      <c r="DM78" s="259" t="n"/>
      <c r="DN78" s="259" t="n"/>
      <c r="DO78" s="259" t="n"/>
      <c r="DP78" s="259" t="n"/>
      <c r="DQ78" s="259" t="n"/>
      <c r="DR78" s="259" t="n"/>
      <c r="DS78" s="259" t="n"/>
      <c r="DT78" s="259" t="n"/>
      <c r="DU78" s="259" t="n"/>
      <c r="DV78" s="259" t="n"/>
      <c r="DW78" s="259" t="n"/>
      <c r="DX78" s="259" t="n"/>
      <c r="DY78" s="259" t="n"/>
      <c r="DZ78" s="259" t="n"/>
      <c r="EA78" s="259" t="n"/>
      <c r="EB78" s="259" t="n"/>
      <c r="EC78" s="259" t="n"/>
      <c r="ED78" s="259" t="n"/>
      <c r="EE78" s="259" t="n"/>
      <c r="EF78" s="259" t="n"/>
      <c r="EG78" s="259" t="n"/>
      <c r="EH78" s="259" t="n"/>
      <c r="EI78" s="259" t="n"/>
      <c r="EJ78" s="259" t="n"/>
      <c r="EK78" s="259" t="n"/>
      <c r="EL78" s="259" t="n"/>
      <c r="EM78" s="259" t="n"/>
      <c r="EN78" s="259" t="n"/>
      <c r="EO78" s="259" t="n"/>
      <c r="EP78" s="259" t="n"/>
      <c r="EQ78" s="259" t="n"/>
      <c r="ER78" s="259" t="n"/>
      <c r="ES78" s="259" t="n"/>
      <c r="ET78" s="259" t="n"/>
      <c r="EU78" s="259" t="n"/>
      <c r="EV78" s="259" t="n"/>
      <c r="EW78" s="259" t="n"/>
      <c r="EX78" s="259" t="n"/>
      <c r="EY78" s="259" t="n"/>
      <c r="EZ78" s="259" t="n"/>
      <c r="FA78" s="259" t="n"/>
      <c r="FB78" s="259" t="n"/>
      <c r="FC78" s="259" t="n"/>
      <c r="FD78" s="259" t="n"/>
      <c r="FE78" s="259" t="n"/>
      <c r="FF78" s="259" t="n"/>
      <c r="FG78" s="259" t="n"/>
      <c r="FH78" s="259" t="n"/>
      <c r="FI78" s="259" t="n"/>
      <c r="FJ78" s="261">
        <f>SUM(F78:FI78)</f>
        <v/>
      </c>
      <c r="FK78" s="262">
        <f>E78-FJ78</f>
        <v/>
      </c>
    </row>
    <row r="79" ht="18" customHeight="1">
      <c r="A79" s="137" t="n">
        <v>79</v>
      </c>
      <c r="B79" s="256" t="n"/>
      <c r="C79" s="139" t="n"/>
      <c r="D79" s="240" t="n"/>
      <c r="E79" s="257" t="n"/>
      <c r="F79" s="274" t="n"/>
      <c r="G79" s="274" t="n"/>
      <c r="H79" s="274" t="n"/>
      <c r="I79" s="274" t="n"/>
      <c r="J79" s="274" t="n"/>
      <c r="K79" s="274" t="n"/>
      <c r="L79" s="259" t="n"/>
      <c r="M79" s="259" t="n"/>
      <c r="N79" s="259" t="n"/>
      <c r="O79" s="259" t="n"/>
      <c r="P79" s="259" t="n"/>
      <c r="Q79" s="259" t="n"/>
      <c r="R79" s="259" t="n"/>
      <c r="S79" s="259" t="n"/>
      <c r="T79" s="259" t="n"/>
      <c r="U79" s="259" t="n"/>
      <c r="V79" s="259" t="n"/>
      <c r="W79" s="259" t="n"/>
      <c r="X79" s="259" t="n"/>
      <c r="Y79" s="259" t="n"/>
      <c r="Z79" s="259" t="n"/>
      <c r="AA79" s="259" t="n"/>
      <c r="AB79" s="259" t="n"/>
      <c r="AC79" s="259" t="n"/>
      <c r="AD79" s="259" t="n"/>
      <c r="AE79" s="259" t="n"/>
      <c r="AF79" s="259" t="n"/>
      <c r="AG79" s="259" t="n"/>
      <c r="AH79" s="259" t="n"/>
      <c r="AI79" s="259" t="n"/>
      <c r="AJ79" s="259" t="n"/>
      <c r="AK79" s="259" t="n"/>
      <c r="AL79" s="259" t="n"/>
      <c r="AM79" s="259" t="n"/>
      <c r="AN79" s="259" t="n"/>
      <c r="AO79" s="259" t="n"/>
      <c r="AP79" s="259" t="n"/>
      <c r="AQ79" s="259" t="n"/>
      <c r="AR79" s="259" t="n"/>
      <c r="AS79" s="259" t="n"/>
      <c r="AT79" s="259" t="n"/>
      <c r="AU79" s="259" t="n"/>
      <c r="AV79" s="259" t="n"/>
      <c r="AW79" s="259" t="n"/>
      <c r="AX79" s="259" t="n"/>
      <c r="AY79" s="259" t="n"/>
      <c r="AZ79" s="259" t="n"/>
      <c r="BA79" s="259" t="n"/>
      <c r="BB79" s="259" t="n"/>
      <c r="BC79" s="259" t="n"/>
      <c r="BD79" s="259" t="n"/>
      <c r="BE79" s="259" t="n"/>
      <c r="BF79" s="259" t="n"/>
      <c r="BG79" s="259" t="n"/>
      <c r="BH79" s="259" t="n"/>
      <c r="BI79" s="259" t="n"/>
      <c r="BJ79" s="259" t="n"/>
      <c r="BK79" s="259" t="n"/>
      <c r="BL79" s="259" t="n"/>
      <c r="BM79" s="259" t="n"/>
      <c r="BN79" s="259" t="n"/>
      <c r="BO79" s="259" t="n"/>
      <c r="BP79" s="259" t="n"/>
      <c r="BQ79" s="259" t="n"/>
      <c r="BR79" s="259" t="n"/>
      <c r="BS79" s="259" t="n"/>
      <c r="BT79" s="259" t="n"/>
      <c r="BU79" s="259" t="n"/>
      <c r="BV79" s="259" t="n"/>
      <c r="BW79" s="259" t="n"/>
      <c r="BX79" s="259" t="n"/>
      <c r="BY79" s="259" t="n"/>
      <c r="BZ79" s="259" t="n"/>
      <c r="CA79" s="259" t="n"/>
      <c r="CB79" s="259" t="n"/>
      <c r="CC79" s="259" t="n"/>
      <c r="CD79" s="259" t="n"/>
      <c r="CE79" s="259" t="n"/>
      <c r="CF79" s="259" t="n"/>
      <c r="CG79" s="259" t="n"/>
      <c r="CH79" s="259" t="n"/>
      <c r="CI79" s="259" t="n"/>
      <c r="CJ79" s="259" t="n"/>
      <c r="CK79" s="259" t="n"/>
      <c r="CL79" s="259" t="n"/>
      <c r="CM79" s="259" t="n"/>
      <c r="CN79" s="259" t="n"/>
      <c r="CO79" s="259" t="n"/>
      <c r="CP79" s="259" t="n"/>
      <c r="CQ79" s="259" t="n"/>
      <c r="CR79" s="259" t="n"/>
      <c r="CS79" s="259" t="n"/>
      <c r="CT79" s="259" t="n"/>
      <c r="CU79" s="259" t="n"/>
      <c r="CV79" s="259" t="n"/>
      <c r="CW79" s="259" t="n"/>
      <c r="CX79" s="259" t="n"/>
      <c r="CY79" s="259" t="n"/>
      <c r="CZ79" s="259" t="n"/>
      <c r="DA79" s="259" t="n"/>
      <c r="DB79" s="259" t="n"/>
      <c r="DC79" s="259" t="n"/>
      <c r="DD79" s="259" t="n"/>
      <c r="DE79" s="259" t="n"/>
      <c r="DF79" s="259" t="n"/>
      <c r="DG79" s="259" t="n"/>
      <c r="DH79" s="259" t="n"/>
      <c r="DI79" s="259" t="n"/>
      <c r="DJ79" s="259" t="n"/>
      <c r="DK79" s="259" t="n"/>
      <c r="DL79" s="259" t="n"/>
      <c r="DM79" s="259" t="n"/>
      <c r="DN79" s="259" t="n"/>
      <c r="DO79" s="259" t="n"/>
      <c r="DP79" s="259" t="n"/>
      <c r="DQ79" s="259" t="n"/>
      <c r="DR79" s="259" t="n"/>
      <c r="DS79" s="259" t="n"/>
      <c r="DT79" s="259" t="n"/>
      <c r="DU79" s="259" t="n"/>
      <c r="DV79" s="259" t="n"/>
      <c r="DW79" s="259" t="n"/>
      <c r="DX79" s="259" t="n"/>
      <c r="DY79" s="259" t="n"/>
      <c r="DZ79" s="259" t="n"/>
      <c r="EA79" s="259" t="n"/>
      <c r="EB79" s="259" t="n"/>
      <c r="EC79" s="259" t="n"/>
      <c r="ED79" s="259" t="n"/>
      <c r="EE79" s="259" t="n"/>
      <c r="EF79" s="259" t="n"/>
      <c r="EG79" s="259" t="n"/>
      <c r="EH79" s="259" t="n"/>
      <c r="EI79" s="259" t="n"/>
      <c r="EJ79" s="259" t="n"/>
      <c r="EK79" s="259" t="n"/>
      <c r="EL79" s="259" t="n"/>
      <c r="EM79" s="259" t="n"/>
      <c r="EN79" s="259" t="n"/>
      <c r="EO79" s="259" t="n"/>
      <c r="EP79" s="259" t="n"/>
      <c r="EQ79" s="259" t="n"/>
      <c r="ER79" s="259" t="n"/>
      <c r="ES79" s="259" t="n"/>
      <c r="ET79" s="259" t="n"/>
      <c r="EU79" s="259" t="n"/>
      <c r="EV79" s="259" t="n"/>
      <c r="EW79" s="259" t="n"/>
      <c r="EX79" s="259" t="n"/>
      <c r="EY79" s="259" t="n"/>
      <c r="EZ79" s="259" t="n"/>
      <c r="FA79" s="259" t="n"/>
      <c r="FB79" s="259" t="n"/>
      <c r="FC79" s="259" t="n"/>
      <c r="FD79" s="259" t="n"/>
      <c r="FE79" s="259" t="n"/>
      <c r="FF79" s="259" t="n"/>
      <c r="FG79" s="259" t="n"/>
      <c r="FH79" s="259" t="n"/>
      <c r="FI79" s="259" t="n"/>
      <c r="FJ79" s="261">
        <f>SUM(F79:FI79)</f>
        <v/>
      </c>
      <c r="FK79" s="262">
        <f>E79-FJ79</f>
        <v/>
      </c>
    </row>
    <row r="80" ht="18" customHeight="1">
      <c r="A80" s="137" t="n">
        <v>80</v>
      </c>
      <c r="B80" s="256" t="n"/>
      <c r="C80" s="139" t="n"/>
      <c r="D80" s="240" t="n"/>
      <c r="E80" s="257" t="n"/>
      <c r="F80" s="274" t="n"/>
      <c r="G80" s="274" t="n"/>
      <c r="H80" s="274" t="n"/>
      <c r="I80" s="274" t="n"/>
      <c r="J80" s="274" t="n"/>
      <c r="K80" s="274" t="n"/>
      <c r="L80" s="259" t="n"/>
      <c r="M80" s="259" t="n"/>
      <c r="N80" s="259" t="n"/>
      <c r="O80" s="259" t="n"/>
      <c r="P80" s="259" t="n"/>
      <c r="Q80" s="259" t="n"/>
      <c r="R80" s="259" t="n"/>
      <c r="S80" s="259" t="n"/>
      <c r="T80" s="259" t="n"/>
      <c r="U80" s="259" t="n"/>
      <c r="V80" s="259" t="n"/>
      <c r="W80" s="259" t="n"/>
      <c r="X80" s="259" t="n"/>
      <c r="Y80" s="259" t="n"/>
      <c r="Z80" s="259" t="n"/>
      <c r="AA80" s="259" t="n"/>
      <c r="AB80" s="259" t="n"/>
      <c r="AC80" s="259" t="n"/>
      <c r="AD80" s="259" t="n"/>
      <c r="AE80" s="259" t="n"/>
      <c r="AF80" s="259" t="n"/>
      <c r="AG80" s="259" t="n"/>
      <c r="AH80" s="259" t="n"/>
      <c r="AI80" s="259" t="n"/>
      <c r="AJ80" s="259" t="n"/>
      <c r="AK80" s="259" t="n"/>
      <c r="AL80" s="259" t="n"/>
      <c r="AM80" s="259" t="n"/>
      <c r="AN80" s="259" t="n"/>
      <c r="AO80" s="259" t="n"/>
      <c r="AP80" s="259" t="n"/>
      <c r="AQ80" s="259" t="n"/>
      <c r="AR80" s="259" t="n"/>
      <c r="AS80" s="259" t="n"/>
      <c r="AT80" s="259" t="n"/>
      <c r="AU80" s="259" t="n"/>
      <c r="AV80" s="259" t="n"/>
      <c r="AW80" s="259" t="n"/>
      <c r="AX80" s="259" t="n"/>
      <c r="AY80" s="259" t="n"/>
      <c r="AZ80" s="259" t="n"/>
      <c r="BA80" s="259" t="n"/>
      <c r="BB80" s="259" t="n"/>
      <c r="BC80" s="259" t="n"/>
      <c r="BD80" s="259" t="n"/>
      <c r="BE80" s="259" t="n"/>
      <c r="BF80" s="259" t="n"/>
      <c r="BG80" s="259" t="n"/>
      <c r="BH80" s="259" t="n"/>
      <c r="BI80" s="259" t="n"/>
      <c r="BJ80" s="259" t="n"/>
      <c r="BK80" s="259" t="n"/>
      <c r="BL80" s="259" t="n"/>
      <c r="BM80" s="259" t="n"/>
      <c r="BN80" s="259" t="n"/>
      <c r="BO80" s="259" t="n"/>
      <c r="BP80" s="259" t="n"/>
      <c r="BQ80" s="259" t="n"/>
      <c r="BR80" s="259" t="n"/>
      <c r="BS80" s="259" t="n"/>
      <c r="BT80" s="259" t="n"/>
      <c r="BU80" s="259" t="n"/>
      <c r="BV80" s="259" t="n"/>
      <c r="BW80" s="259" t="n"/>
      <c r="BX80" s="259" t="n"/>
      <c r="BY80" s="259" t="n"/>
      <c r="BZ80" s="259" t="n"/>
      <c r="CA80" s="259" t="n"/>
      <c r="CB80" s="259" t="n"/>
      <c r="CC80" s="259" t="n"/>
      <c r="CD80" s="259" t="n"/>
      <c r="CE80" s="259" t="n"/>
      <c r="CF80" s="259" t="n"/>
      <c r="CG80" s="259" t="n"/>
      <c r="CH80" s="259" t="n"/>
      <c r="CI80" s="259" t="n"/>
      <c r="CJ80" s="259" t="n"/>
      <c r="CK80" s="259" t="n"/>
      <c r="CL80" s="259" t="n"/>
      <c r="CM80" s="259" t="n"/>
      <c r="CN80" s="259" t="n"/>
      <c r="CO80" s="259" t="n"/>
      <c r="CP80" s="259" t="n"/>
      <c r="CQ80" s="259" t="n"/>
      <c r="CR80" s="259" t="n"/>
      <c r="CS80" s="259" t="n"/>
      <c r="CT80" s="259" t="n"/>
      <c r="CU80" s="259" t="n"/>
      <c r="CV80" s="259" t="n"/>
      <c r="CW80" s="259" t="n"/>
      <c r="CX80" s="259" t="n"/>
      <c r="CY80" s="259" t="n"/>
      <c r="CZ80" s="259" t="n"/>
      <c r="DA80" s="259" t="n"/>
      <c r="DB80" s="259" t="n"/>
      <c r="DC80" s="259" t="n"/>
      <c r="DD80" s="259" t="n"/>
      <c r="DE80" s="259" t="n"/>
      <c r="DF80" s="259" t="n"/>
      <c r="DG80" s="259" t="n"/>
      <c r="DH80" s="259" t="n"/>
      <c r="DI80" s="259" t="n"/>
      <c r="DJ80" s="259" t="n"/>
      <c r="DK80" s="259" t="n"/>
      <c r="DL80" s="259" t="n"/>
      <c r="DM80" s="259" t="n"/>
      <c r="DN80" s="259" t="n"/>
      <c r="DO80" s="259" t="n"/>
      <c r="DP80" s="259" t="n"/>
      <c r="DQ80" s="259" t="n"/>
      <c r="DR80" s="259" t="n"/>
      <c r="DS80" s="259" t="n"/>
      <c r="DT80" s="259" t="n"/>
      <c r="DU80" s="259" t="n"/>
      <c r="DV80" s="259" t="n"/>
      <c r="DW80" s="259" t="n"/>
      <c r="DX80" s="259" t="n"/>
      <c r="DY80" s="259" t="n"/>
      <c r="DZ80" s="259" t="n"/>
      <c r="EA80" s="259" t="n"/>
      <c r="EB80" s="259" t="n"/>
      <c r="EC80" s="259" t="n"/>
      <c r="ED80" s="259" t="n"/>
      <c r="EE80" s="259" t="n"/>
      <c r="EF80" s="259" t="n"/>
      <c r="EG80" s="259" t="n"/>
      <c r="EH80" s="259" t="n"/>
      <c r="EI80" s="259" t="n"/>
      <c r="EJ80" s="259" t="n"/>
      <c r="EK80" s="259" t="n"/>
      <c r="EL80" s="259" t="n"/>
      <c r="EM80" s="259" t="n"/>
      <c r="EN80" s="259" t="n"/>
      <c r="EO80" s="259" t="n"/>
      <c r="EP80" s="259" t="n"/>
      <c r="EQ80" s="259" t="n"/>
      <c r="ER80" s="259" t="n"/>
      <c r="ES80" s="259" t="n"/>
      <c r="ET80" s="259" t="n"/>
      <c r="EU80" s="259" t="n"/>
      <c r="EV80" s="259" t="n"/>
      <c r="EW80" s="259" t="n"/>
      <c r="EX80" s="259" t="n"/>
      <c r="EY80" s="259" t="n"/>
      <c r="EZ80" s="259" t="n"/>
      <c r="FA80" s="259" t="n"/>
      <c r="FB80" s="259" t="n"/>
      <c r="FC80" s="259" t="n"/>
      <c r="FD80" s="259" t="n"/>
      <c r="FE80" s="259" t="n"/>
      <c r="FF80" s="259" t="n"/>
      <c r="FG80" s="259" t="n"/>
      <c r="FH80" s="259" t="n"/>
      <c r="FI80" s="259" t="n"/>
      <c r="FJ80" s="261">
        <f>SUM(F80:FI80)</f>
        <v/>
      </c>
      <c r="FK80" s="262">
        <f>E80-FJ80</f>
        <v/>
      </c>
    </row>
    <row r="81" ht="18" customHeight="1">
      <c r="A81" s="137" t="n">
        <v>81</v>
      </c>
      <c r="B81" s="256" t="n"/>
      <c r="C81" s="139" t="n"/>
      <c r="D81" s="240" t="n"/>
      <c r="E81" s="257" t="n"/>
      <c r="F81" s="274" t="n"/>
      <c r="G81" s="274" t="n"/>
      <c r="H81" s="274" t="n"/>
      <c r="I81" s="274" t="n"/>
      <c r="J81" s="274" t="n"/>
      <c r="K81" s="274" t="n"/>
      <c r="L81" s="259" t="n"/>
      <c r="M81" s="259" t="n"/>
      <c r="N81" s="259" t="n"/>
      <c r="O81" s="259" t="n"/>
      <c r="P81" s="259" t="n"/>
      <c r="Q81" s="259" t="n"/>
      <c r="R81" s="259" t="n"/>
      <c r="S81" s="259" t="n"/>
      <c r="T81" s="259" t="n"/>
      <c r="U81" s="259" t="n"/>
      <c r="V81" s="259" t="n"/>
      <c r="W81" s="259" t="n"/>
      <c r="X81" s="259" t="n"/>
      <c r="Y81" s="259" t="n"/>
      <c r="Z81" s="259" t="n"/>
      <c r="AA81" s="259" t="n"/>
      <c r="AB81" s="259" t="n"/>
      <c r="AC81" s="259" t="n"/>
      <c r="AD81" s="259" t="n"/>
      <c r="AE81" s="259" t="n"/>
      <c r="AF81" s="259" t="n"/>
      <c r="AG81" s="259" t="n"/>
      <c r="AH81" s="259" t="n"/>
      <c r="AI81" s="259" t="n"/>
      <c r="AJ81" s="259" t="n"/>
      <c r="AK81" s="259" t="n"/>
      <c r="AL81" s="259" t="n"/>
      <c r="AM81" s="259" t="n"/>
      <c r="AN81" s="259" t="n"/>
      <c r="AO81" s="259" t="n"/>
      <c r="AP81" s="259" t="n"/>
      <c r="AQ81" s="259" t="n"/>
      <c r="AR81" s="259" t="n"/>
      <c r="AS81" s="259" t="n"/>
      <c r="AT81" s="259" t="n"/>
      <c r="AU81" s="259" t="n"/>
      <c r="AV81" s="259" t="n"/>
      <c r="AW81" s="259" t="n"/>
      <c r="AX81" s="259" t="n"/>
      <c r="AY81" s="259" t="n"/>
      <c r="AZ81" s="259" t="n"/>
      <c r="BA81" s="259" t="n"/>
      <c r="BB81" s="259" t="n"/>
      <c r="BC81" s="259" t="n"/>
      <c r="BD81" s="259" t="n"/>
      <c r="BE81" s="259" t="n"/>
      <c r="BF81" s="259" t="n"/>
      <c r="BG81" s="259" t="n"/>
      <c r="BH81" s="259" t="n"/>
      <c r="BI81" s="259" t="n"/>
      <c r="BJ81" s="259" t="n"/>
      <c r="BK81" s="259" t="n"/>
      <c r="BL81" s="259" t="n"/>
      <c r="BM81" s="259" t="n"/>
      <c r="BN81" s="259" t="n"/>
      <c r="BO81" s="259" t="n"/>
      <c r="BP81" s="259" t="n"/>
      <c r="BQ81" s="259" t="n"/>
      <c r="BR81" s="259" t="n"/>
      <c r="BS81" s="259" t="n"/>
      <c r="BT81" s="259" t="n"/>
      <c r="BU81" s="259" t="n"/>
      <c r="BV81" s="259" t="n"/>
      <c r="BW81" s="259" t="n"/>
      <c r="BX81" s="259" t="n"/>
      <c r="BY81" s="259" t="n"/>
      <c r="BZ81" s="259" t="n"/>
      <c r="CA81" s="259" t="n"/>
      <c r="CB81" s="259" t="n"/>
      <c r="CC81" s="259" t="n"/>
      <c r="CD81" s="259" t="n"/>
      <c r="CE81" s="259" t="n"/>
      <c r="CF81" s="259" t="n"/>
      <c r="CG81" s="259" t="n"/>
      <c r="CH81" s="259" t="n"/>
      <c r="CI81" s="259" t="n"/>
      <c r="CJ81" s="259" t="n"/>
      <c r="CK81" s="259" t="n"/>
      <c r="CL81" s="259" t="n"/>
      <c r="CM81" s="259" t="n"/>
      <c r="CN81" s="259" t="n"/>
      <c r="CO81" s="259" t="n"/>
      <c r="CP81" s="259" t="n"/>
      <c r="CQ81" s="259" t="n"/>
      <c r="CR81" s="259" t="n"/>
      <c r="CS81" s="259" t="n"/>
      <c r="CT81" s="259" t="n"/>
      <c r="CU81" s="259" t="n"/>
      <c r="CV81" s="259" t="n"/>
      <c r="CW81" s="259" t="n"/>
      <c r="CX81" s="259" t="n"/>
      <c r="CY81" s="259" t="n"/>
      <c r="CZ81" s="259" t="n"/>
      <c r="DA81" s="259" t="n"/>
      <c r="DB81" s="259" t="n"/>
      <c r="DC81" s="259" t="n"/>
      <c r="DD81" s="259" t="n"/>
      <c r="DE81" s="259" t="n"/>
      <c r="DF81" s="259" t="n"/>
      <c r="DG81" s="259" t="n"/>
      <c r="DH81" s="259" t="n"/>
      <c r="DI81" s="259" t="n"/>
      <c r="DJ81" s="259" t="n"/>
      <c r="DK81" s="259" t="n"/>
      <c r="DL81" s="259" t="n"/>
      <c r="DM81" s="259" t="n"/>
      <c r="DN81" s="259" t="n"/>
      <c r="DO81" s="259" t="n"/>
      <c r="DP81" s="259" t="n"/>
      <c r="DQ81" s="259" t="n"/>
      <c r="DR81" s="259" t="n"/>
      <c r="DS81" s="259" t="n"/>
      <c r="DT81" s="259" t="n"/>
      <c r="DU81" s="259" t="n"/>
      <c r="DV81" s="259" t="n"/>
      <c r="DW81" s="259" t="n"/>
      <c r="DX81" s="259" t="n"/>
      <c r="DY81" s="259" t="n"/>
      <c r="DZ81" s="259" t="n"/>
      <c r="EA81" s="259" t="n"/>
      <c r="EB81" s="259" t="n"/>
      <c r="EC81" s="259" t="n"/>
      <c r="ED81" s="259" t="n"/>
      <c r="EE81" s="259" t="n"/>
      <c r="EF81" s="259" t="n"/>
      <c r="EG81" s="259" t="n"/>
      <c r="EH81" s="259" t="n"/>
      <c r="EI81" s="259" t="n"/>
      <c r="EJ81" s="259" t="n"/>
      <c r="EK81" s="259" t="n"/>
      <c r="EL81" s="259" t="n"/>
      <c r="EM81" s="259" t="n"/>
      <c r="EN81" s="259" t="n"/>
      <c r="EO81" s="259" t="n"/>
      <c r="EP81" s="259" t="n"/>
      <c r="EQ81" s="259" t="n"/>
      <c r="ER81" s="259" t="n"/>
      <c r="ES81" s="259" t="n"/>
      <c r="ET81" s="259" t="n"/>
      <c r="EU81" s="259" t="n"/>
      <c r="EV81" s="259" t="n"/>
      <c r="EW81" s="259" t="n"/>
      <c r="EX81" s="259" t="n"/>
      <c r="EY81" s="259" t="n"/>
      <c r="EZ81" s="259" t="n"/>
      <c r="FA81" s="259" t="n"/>
      <c r="FB81" s="259" t="n"/>
      <c r="FC81" s="259" t="n"/>
      <c r="FD81" s="259" t="n"/>
      <c r="FE81" s="259" t="n"/>
      <c r="FF81" s="259" t="n"/>
      <c r="FG81" s="259" t="n"/>
      <c r="FH81" s="259" t="n"/>
      <c r="FI81" s="259" t="n"/>
      <c r="FJ81" s="261">
        <f>SUM(F81:FI81)</f>
        <v/>
      </c>
      <c r="FK81" s="262">
        <f>E81-FJ81</f>
        <v/>
      </c>
    </row>
    <row r="82" ht="18" customHeight="1">
      <c r="A82" s="137" t="n">
        <v>82</v>
      </c>
      <c r="B82" s="256" t="n"/>
      <c r="C82" s="139" t="n"/>
      <c r="D82" s="240" t="n"/>
      <c r="E82" s="257" t="n"/>
      <c r="F82" s="274" t="n"/>
      <c r="G82" s="274" t="n"/>
      <c r="H82" s="274" t="n"/>
      <c r="I82" s="274" t="n"/>
      <c r="J82" s="274" t="n"/>
      <c r="K82" s="274" t="n"/>
      <c r="L82" s="259" t="n"/>
      <c r="M82" s="259" t="n"/>
      <c r="N82" s="259" t="n"/>
      <c r="O82" s="259" t="n"/>
      <c r="P82" s="259" t="n"/>
      <c r="Q82" s="259" t="n"/>
      <c r="R82" s="259" t="n"/>
      <c r="S82" s="259" t="n"/>
      <c r="T82" s="259" t="n"/>
      <c r="U82" s="259" t="n"/>
      <c r="V82" s="259" t="n"/>
      <c r="W82" s="259" t="n"/>
      <c r="X82" s="259" t="n"/>
      <c r="Y82" s="259" t="n"/>
      <c r="Z82" s="259" t="n"/>
      <c r="AA82" s="259" t="n"/>
      <c r="AB82" s="259" t="n"/>
      <c r="AC82" s="259" t="n"/>
      <c r="AD82" s="259" t="n"/>
      <c r="AE82" s="259" t="n"/>
      <c r="AF82" s="259" t="n"/>
      <c r="AG82" s="259" t="n"/>
      <c r="AH82" s="259" t="n"/>
      <c r="AI82" s="259" t="n"/>
      <c r="AJ82" s="259" t="n"/>
      <c r="AK82" s="259" t="n"/>
      <c r="AL82" s="259" t="n"/>
      <c r="AM82" s="259" t="n"/>
      <c r="AN82" s="259" t="n"/>
      <c r="AO82" s="259" t="n"/>
      <c r="AP82" s="259" t="n"/>
      <c r="AQ82" s="259" t="n"/>
      <c r="AR82" s="259" t="n"/>
      <c r="AS82" s="259" t="n"/>
      <c r="AT82" s="259" t="n"/>
      <c r="AU82" s="259" t="n"/>
      <c r="AV82" s="259" t="n"/>
      <c r="AW82" s="259" t="n"/>
      <c r="AX82" s="259" t="n"/>
      <c r="AY82" s="259" t="n"/>
      <c r="AZ82" s="259" t="n"/>
      <c r="BA82" s="259" t="n"/>
      <c r="BB82" s="259" t="n"/>
      <c r="BC82" s="259" t="n"/>
      <c r="BD82" s="259" t="n"/>
      <c r="BE82" s="259" t="n"/>
      <c r="BF82" s="259" t="n"/>
      <c r="BG82" s="259" t="n"/>
      <c r="BH82" s="259" t="n"/>
      <c r="BI82" s="259" t="n"/>
      <c r="BJ82" s="259" t="n"/>
      <c r="BK82" s="259" t="n"/>
      <c r="BL82" s="259" t="n"/>
      <c r="BM82" s="259" t="n"/>
      <c r="BN82" s="259" t="n"/>
      <c r="BO82" s="259" t="n"/>
      <c r="BP82" s="259" t="n"/>
      <c r="BQ82" s="259" t="n"/>
      <c r="BR82" s="259" t="n"/>
      <c r="BS82" s="259" t="n"/>
      <c r="BT82" s="259" t="n"/>
      <c r="BU82" s="259" t="n"/>
      <c r="BV82" s="259" t="n"/>
      <c r="BW82" s="259" t="n"/>
      <c r="BX82" s="259" t="n"/>
      <c r="BY82" s="259" t="n"/>
      <c r="BZ82" s="259" t="n"/>
      <c r="CA82" s="259" t="n"/>
      <c r="CB82" s="259" t="n"/>
      <c r="CC82" s="259" t="n"/>
      <c r="CD82" s="259" t="n"/>
      <c r="CE82" s="259" t="n"/>
      <c r="CF82" s="259" t="n"/>
      <c r="CG82" s="259" t="n"/>
      <c r="CH82" s="259" t="n"/>
      <c r="CI82" s="259" t="n"/>
      <c r="CJ82" s="259" t="n"/>
      <c r="CK82" s="259" t="n"/>
      <c r="CL82" s="259" t="n"/>
      <c r="CM82" s="259" t="n"/>
      <c r="CN82" s="259" t="n"/>
      <c r="CO82" s="259" t="n"/>
      <c r="CP82" s="259" t="n"/>
      <c r="CQ82" s="259" t="n"/>
      <c r="CR82" s="259" t="n"/>
      <c r="CS82" s="259" t="n"/>
      <c r="CT82" s="259" t="n"/>
      <c r="CU82" s="259" t="n"/>
      <c r="CV82" s="259" t="n"/>
      <c r="CW82" s="259" t="n"/>
      <c r="CX82" s="259" t="n"/>
      <c r="CY82" s="259" t="n"/>
      <c r="CZ82" s="259" t="n"/>
      <c r="DA82" s="259" t="n"/>
      <c r="DB82" s="259" t="n"/>
      <c r="DC82" s="259" t="n"/>
      <c r="DD82" s="259" t="n"/>
      <c r="DE82" s="259" t="n"/>
      <c r="DF82" s="259" t="n"/>
      <c r="DG82" s="259" t="n"/>
      <c r="DH82" s="259" t="n"/>
      <c r="DI82" s="259" t="n"/>
      <c r="DJ82" s="259" t="n"/>
      <c r="DK82" s="259" t="n"/>
      <c r="DL82" s="259" t="n"/>
      <c r="DM82" s="259" t="n"/>
      <c r="DN82" s="259" t="n"/>
      <c r="DO82" s="259" t="n"/>
      <c r="DP82" s="259" t="n"/>
      <c r="DQ82" s="259" t="n"/>
      <c r="DR82" s="259" t="n"/>
      <c r="DS82" s="259" t="n"/>
      <c r="DT82" s="259" t="n"/>
      <c r="DU82" s="259" t="n"/>
      <c r="DV82" s="259" t="n"/>
      <c r="DW82" s="259" t="n"/>
      <c r="DX82" s="259" t="n"/>
      <c r="DY82" s="259" t="n"/>
      <c r="DZ82" s="259" t="n"/>
      <c r="EA82" s="259" t="n"/>
      <c r="EB82" s="259" t="n"/>
      <c r="EC82" s="259" t="n"/>
      <c r="ED82" s="259" t="n"/>
      <c r="EE82" s="259" t="n"/>
      <c r="EF82" s="259" t="n"/>
      <c r="EG82" s="259" t="n"/>
      <c r="EH82" s="259" t="n"/>
      <c r="EI82" s="259" t="n"/>
      <c r="EJ82" s="259" t="n"/>
      <c r="EK82" s="259" t="n"/>
      <c r="EL82" s="259" t="n"/>
      <c r="EM82" s="259" t="n"/>
      <c r="EN82" s="259" t="n"/>
      <c r="EO82" s="259" t="n"/>
      <c r="EP82" s="259" t="n"/>
      <c r="EQ82" s="259" t="n"/>
      <c r="ER82" s="259" t="n"/>
      <c r="ES82" s="259" t="n"/>
      <c r="ET82" s="259" t="n"/>
      <c r="EU82" s="259" t="n"/>
      <c r="EV82" s="259" t="n"/>
      <c r="EW82" s="259" t="n"/>
      <c r="EX82" s="259" t="n"/>
      <c r="EY82" s="259" t="n"/>
      <c r="EZ82" s="259" t="n"/>
      <c r="FA82" s="259" t="n"/>
      <c r="FB82" s="259" t="n"/>
      <c r="FC82" s="259" t="n"/>
      <c r="FD82" s="259" t="n"/>
      <c r="FE82" s="259" t="n"/>
      <c r="FF82" s="259" t="n"/>
      <c r="FG82" s="259" t="n"/>
      <c r="FH82" s="259" t="n"/>
      <c r="FI82" s="259" t="n"/>
      <c r="FJ82" s="261">
        <f>SUM(F82:FI82)</f>
        <v/>
      </c>
      <c r="FK82" s="262">
        <f>E82-FJ82</f>
        <v/>
      </c>
    </row>
    <row r="83" ht="18" customHeight="1">
      <c r="A83" s="137" t="n">
        <v>83</v>
      </c>
      <c r="B83" s="256" t="n"/>
      <c r="C83" s="139" t="n"/>
      <c r="D83" s="240" t="n"/>
      <c r="E83" s="257" t="n"/>
      <c r="F83" s="274" t="n"/>
      <c r="G83" s="274" t="n"/>
      <c r="H83" s="274" t="n"/>
      <c r="I83" s="274" t="n"/>
      <c r="J83" s="274" t="n"/>
      <c r="K83" s="274" t="n"/>
      <c r="L83" s="259" t="n"/>
      <c r="M83" s="259" t="n"/>
      <c r="N83" s="259" t="n"/>
      <c r="O83" s="259" t="n"/>
      <c r="P83" s="259" t="n"/>
      <c r="Q83" s="259" t="n"/>
      <c r="R83" s="259" t="n"/>
      <c r="S83" s="259" t="n"/>
      <c r="T83" s="259" t="n"/>
      <c r="U83" s="259" t="n"/>
      <c r="V83" s="259" t="n"/>
      <c r="W83" s="259" t="n"/>
      <c r="X83" s="259" t="n"/>
      <c r="Y83" s="259" t="n"/>
      <c r="Z83" s="259" t="n"/>
      <c r="AA83" s="259" t="n"/>
      <c r="AB83" s="259" t="n"/>
      <c r="AC83" s="259" t="n"/>
      <c r="AD83" s="259" t="n"/>
      <c r="AE83" s="259" t="n"/>
      <c r="AF83" s="259" t="n"/>
      <c r="AG83" s="259" t="n"/>
      <c r="AH83" s="259" t="n"/>
      <c r="AI83" s="259" t="n"/>
      <c r="AJ83" s="259" t="n"/>
      <c r="AK83" s="259" t="n"/>
      <c r="AL83" s="259" t="n"/>
      <c r="AM83" s="259" t="n"/>
      <c r="AN83" s="259" t="n"/>
      <c r="AO83" s="259" t="n"/>
      <c r="AP83" s="259" t="n"/>
      <c r="AQ83" s="259" t="n"/>
      <c r="AR83" s="259" t="n"/>
      <c r="AS83" s="259" t="n"/>
      <c r="AT83" s="259" t="n"/>
      <c r="AU83" s="259" t="n"/>
      <c r="AV83" s="259" t="n"/>
      <c r="AW83" s="259" t="n"/>
      <c r="AX83" s="259" t="n"/>
      <c r="AY83" s="259" t="n"/>
      <c r="AZ83" s="259" t="n"/>
      <c r="BA83" s="259" t="n"/>
      <c r="BB83" s="259" t="n"/>
      <c r="BC83" s="259" t="n"/>
      <c r="BD83" s="259" t="n"/>
      <c r="BE83" s="259" t="n"/>
      <c r="BF83" s="259" t="n"/>
      <c r="BG83" s="259" t="n"/>
      <c r="BH83" s="259" t="n"/>
      <c r="BI83" s="259" t="n"/>
      <c r="BJ83" s="259" t="n"/>
      <c r="BK83" s="259" t="n"/>
      <c r="BL83" s="259" t="n"/>
      <c r="BM83" s="259" t="n"/>
      <c r="BN83" s="259" t="n"/>
      <c r="BO83" s="259" t="n"/>
      <c r="BP83" s="259" t="n"/>
      <c r="BQ83" s="259" t="n"/>
      <c r="BR83" s="259" t="n"/>
      <c r="BS83" s="259" t="n"/>
      <c r="BT83" s="259" t="n"/>
      <c r="BU83" s="259" t="n"/>
      <c r="BV83" s="259" t="n"/>
      <c r="BW83" s="259" t="n"/>
      <c r="BX83" s="259" t="n"/>
      <c r="BY83" s="259" t="n"/>
      <c r="BZ83" s="259" t="n"/>
      <c r="CA83" s="259" t="n"/>
      <c r="CB83" s="259" t="n"/>
      <c r="CC83" s="259" t="n"/>
      <c r="CD83" s="259" t="n"/>
      <c r="CE83" s="259" t="n"/>
      <c r="CF83" s="259" t="n"/>
      <c r="CG83" s="259" t="n"/>
      <c r="CH83" s="259" t="n"/>
      <c r="CI83" s="259" t="n"/>
      <c r="CJ83" s="259" t="n"/>
      <c r="CK83" s="259" t="n"/>
      <c r="CL83" s="259" t="n"/>
      <c r="CM83" s="259" t="n"/>
      <c r="CN83" s="259" t="n"/>
      <c r="CO83" s="259" t="n"/>
      <c r="CP83" s="259" t="n"/>
      <c r="CQ83" s="259" t="n"/>
      <c r="CR83" s="259" t="n"/>
      <c r="CS83" s="259" t="n"/>
      <c r="CT83" s="259" t="n"/>
      <c r="CU83" s="259" t="n"/>
      <c r="CV83" s="259" t="n"/>
      <c r="CW83" s="259" t="n"/>
      <c r="CX83" s="259" t="n"/>
      <c r="CY83" s="259" t="n"/>
      <c r="CZ83" s="259" t="n"/>
      <c r="DA83" s="259" t="n"/>
      <c r="DB83" s="259" t="n"/>
      <c r="DC83" s="259" t="n"/>
      <c r="DD83" s="259" t="n"/>
      <c r="DE83" s="259" t="n"/>
      <c r="DF83" s="259" t="n"/>
      <c r="DG83" s="259" t="n"/>
      <c r="DH83" s="259" t="n"/>
      <c r="DI83" s="259" t="n"/>
      <c r="DJ83" s="259" t="n"/>
      <c r="DK83" s="259" t="n"/>
      <c r="DL83" s="259" t="n"/>
      <c r="DM83" s="259" t="n"/>
      <c r="DN83" s="259" t="n"/>
      <c r="DO83" s="259" t="n"/>
      <c r="DP83" s="259" t="n"/>
      <c r="DQ83" s="259" t="n"/>
      <c r="DR83" s="259" t="n"/>
      <c r="DS83" s="259" t="n"/>
      <c r="DT83" s="259" t="n"/>
      <c r="DU83" s="259" t="n"/>
      <c r="DV83" s="259" t="n"/>
      <c r="DW83" s="259" t="n"/>
      <c r="DX83" s="259" t="n"/>
      <c r="DY83" s="259" t="n"/>
      <c r="DZ83" s="259" t="n"/>
      <c r="EA83" s="259" t="n"/>
      <c r="EB83" s="259" t="n"/>
      <c r="EC83" s="259" t="n"/>
      <c r="ED83" s="259" t="n"/>
      <c r="EE83" s="259" t="n"/>
      <c r="EF83" s="259" t="n"/>
      <c r="EG83" s="259" t="n"/>
      <c r="EH83" s="259" t="n"/>
      <c r="EI83" s="259" t="n"/>
      <c r="EJ83" s="259" t="n"/>
      <c r="EK83" s="259" t="n"/>
      <c r="EL83" s="259" t="n"/>
      <c r="EM83" s="259" t="n"/>
      <c r="EN83" s="259" t="n"/>
      <c r="EO83" s="259" t="n"/>
      <c r="EP83" s="259" t="n"/>
      <c r="EQ83" s="259" t="n"/>
      <c r="ER83" s="259" t="n"/>
      <c r="ES83" s="259" t="n"/>
      <c r="ET83" s="259" t="n"/>
      <c r="EU83" s="259" t="n"/>
      <c r="EV83" s="259" t="n"/>
      <c r="EW83" s="259" t="n"/>
      <c r="EX83" s="259" t="n"/>
      <c r="EY83" s="259" t="n"/>
      <c r="EZ83" s="259" t="n"/>
      <c r="FA83" s="259" t="n"/>
      <c r="FB83" s="259" t="n"/>
      <c r="FC83" s="259" t="n"/>
      <c r="FD83" s="259" t="n"/>
      <c r="FE83" s="259" t="n"/>
      <c r="FF83" s="259" t="n"/>
      <c r="FG83" s="259" t="n"/>
      <c r="FH83" s="259" t="n"/>
      <c r="FI83" s="259" t="n"/>
      <c r="FJ83" s="261">
        <f>SUM(F83:FI83)</f>
        <v/>
      </c>
      <c r="FK83" s="262">
        <f>E83-FJ83</f>
        <v/>
      </c>
    </row>
    <row r="84" ht="18" customHeight="1">
      <c r="A84" s="137" t="n">
        <v>84</v>
      </c>
      <c r="B84" s="256" t="n"/>
      <c r="C84" s="139" t="n"/>
      <c r="D84" s="240" t="n"/>
      <c r="E84" s="257" t="n"/>
      <c r="F84" s="274" t="n"/>
      <c r="G84" s="274" t="n"/>
      <c r="H84" s="274" t="n"/>
      <c r="I84" s="274" t="n"/>
      <c r="J84" s="274" t="n"/>
      <c r="K84" s="274" t="n"/>
      <c r="L84" s="259" t="n"/>
      <c r="M84" s="259" t="n"/>
      <c r="N84" s="259" t="n"/>
      <c r="O84" s="259" t="n"/>
      <c r="P84" s="259" t="n"/>
      <c r="Q84" s="259" t="n"/>
      <c r="R84" s="259" t="n"/>
      <c r="S84" s="259" t="n"/>
      <c r="T84" s="259" t="n"/>
      <c r="U84" s="259" t="n"/>
      <c r="V84" s="259" t="n"/>
      <c r="W84" s="259" t="n"/>
      <c r="X84" s="259" t="n"/>
      <c r="Y84" s="259" t="n"/>
      <c r="Z84" s="259" t="n"/>
      <c r="AA84" s="259" t="n"/>
      <c r="AB84" s="259" t="n"/>
      <c r="AC84" s="259" t="n"/>
      <c r="AD84" s="259" t="n"/>
      <c r="AE84" s="259" t="n"/>
      <c r="AF84" s="259" t="n"/>
      <c r="AG84" s="259" t="n"/>
      <c r="AH84" s="259" t="n"/>
      <c r="AI84" s="259" t="n"/>
      <c r="AJ84" s="259" t="n"/>
      <c r="AK84" s="259" t="n"/>
      <c r="AL84" s="259" t="n"/>
      <c r="AM84" s="259" t="n"/>
      <c r="AN84" s="259" t="n"/>
      <c r="AO84" s="259" t="n"/>
      <c r="AP84" s="259" t="n"/>
      <c r="AQ84" s="259" t="n"/>
      <c r="AR84" s="259" t="n"/>
      <c r="AS84" s="259" t="n"/>
      <c r="AT84" s="259" t="n"/>
      <c r="AU84" s="259" t="n"/>
      <c r="AV84" s="259" t="n"/>
      <c r="AW84" s="259" t="n"/>
      <c r="AX84" s="259" t="n"/>
      <c r="AY84" s="259" t="n"/>
      <c r="AZ84" s="259" t="n"/>
      <c r="BA84" s="259" t="n"/>
      <c r="BB84" s="259" t="n"/>
      <c r="BC84" s="259" t="n"/>
      <c r="BD84" s="259" t="n"/>
      <c r="BE84" s="259" t="n"/>
      <c r="BF84" s="259" t="n"/>
      <c r="BG84" s="259" t="n"/>
      <c r="BH84" s="259" t="n"/>
      <c r="BI84" s="259" t="n"/>
      <c r="BJ84" s="259" t="n"/>
      <c r="BK84" s="259" t="n"/>
      <c r="BL84" s="259" t="n"/>
      <c r="BM84" s="259" t="n"/>
      <c r="BN84" s="259" t="n"/>
      <c r="BO84" s="259" t="n"/>
      <c r="BP84" s="259" t="n"/>
      <c r="BQ84" s="259" t="n"/>
      <c r="BR84" s="259" t="n"/>
      <c r="BS84" s="259" t="n"/>
      <c r="BT84" s="259" t="n"/>
      <c r="BU84" s="259" t="n"/>
      <c r="BV84" s="259" t="n"/>
      <c r="BW84" s="259" t="n"/>
      <c r="BX84" s="259" t="n"/>
      <c r="BY84" s="259" t="n"/>
      <c r="BZ84" s="259" t="n"/>
      <c r="CA84" s="259" t="n"/>
      <c r="CB84" s="259" t="n"/>
      <c r="CC84" s="259" t="n"/>
      <c r="CD84" s="259" t="n"/>
      <c r="CE84" s="259" t="n"/>
      <c r="CF84" s="259" t="n"/>
      <c r="CG84" s="259" t="n"/>
      <c r="CH84" s="259" t="n"/>
      <c r="CI84" s="259" t="n"/>
      <c r="CJ84" s="259" t="n"/>
      <c r="CK84" s="259" t="n"/>
      <c r="CL84" s="259" t="n"/>
      <c r="CM84" s="259" t="n"/>
      <c r="CN84" s="259" t="n"/>
      <c r="CO84" s="259" t="n"/>
      <c r="CP84" s="259" t="n"/>
      <c r="CQ84" s="259" t="n"/>
      <c r="CR84" s="259" t="n"/>
      <c r="CS84" s="259" t="n"/>
      <c r="CT84" s="259" t="n"/>
      <c r="CU84" s="259" t="n"/>
      <c r="CV84" s="259" t="n"/>
      <c r="CW84" s="259" t="n"/>
      <c r="CX84" s="259" t="n"/>
      <c r="CY84" s="259" t="n"/>
      <c r="CZ84" s="259" t="n"/>
      <c r="DA84" s="259" t="n"/>
      <c r="DB84" s="259" t="n"/>
      <c r="DC84" s="259" t="n"/>
      <c r="DD84" s="259" t="n"/>
      <c r="DE84" s="259" t="n"/>
      <c r="DF84" s="259" t="n"/>
      <c r="DG84" s="259" t="n"/>
      <c r="DH84" s="259" t="n"/>
      <c r="DI84" s="259" t="n"/>
      <c r="DJ84" s="259" t="n"/>
      <c r="DK84" s="259" t="n"/>
      <c r="DL84" s="259" t="n"/>
      <c r="DM84" s="259" t="n"/>
      <c r="DN84" s="259" t="n"/>
      <c r="DO84" s="259" t="n"/>
      <c r="DP84" s="259" t="n"/>
      <c r="DQ84" s="259" t="n"/>
      <c r="DR84" s="259" t="n"/>
      <c r="DS84" s="259" t="n"/>
      <c r="DT84" s="259" t="n"/>
      <c r="DU84" s="259" t="n"/>
      <c r="DV84" s="259" t="n"/>
      <c r="DW84" s="259" t="n"/>
      <c r="DX84" s="259" t="n"/>
      <c r="DY84" s="259" t="n"/>
      <c r="DZ84" s="259" t="n"/>
      <c r="EA84" s="259" t="n"/>
      <c r="EB84" s="259" t="n"/>
      <c r="EC84" s="259" t="n"/>
      <c r="ED84" s="259" t="n"/>
      <c r="EE84" s="259" t="n"/>
      <c r="EF84" s="259" t="n"/>
      <c r="EG84" s="259" t="n"/>
      <c r="EH84" s="259" t="n"/>
      <c r="EI84" s="259" t="n"/>
      <c r="EJ84" s="259" t="n"/>
      <c r="EK84" s="259" t="n"/>
      <c r="EL84" s="259" t="n"/>
      <c r="EM84" s="259" t="n"/>
      <c r="EN84" s="259" t="n"/>
      <c r="EO84" s="259" t="n"/>
      <c r="EP84" s="259" t="n"/>
      <c r="EQ84" s="259" t="n"/>
      <c r="ER84" s="259" t="n"/>
      <c r="ES84" s="259" t="n"/>
      <c r="ET84" s="259" t="n"/>
      <c r="EU84" s="259" t="n"/>
      <c r="EV84" s="259" t="n"/>
      <c r="EW84" s="259" t="n"/>
      <c r="EX84" s="259" t="n"/>
      <c r="EY84" s="259" t="n"/>
      <c r="EZ84" s="259" t="n"/>
      <c r="FA84" s="259" t="n"/>
      <c r="FB84" s="259" t="n"/>
      <c r="FC84" s="259" t="n"/>
      <c r="FD84" s="259" t="n"/>
      <c r="FE84" s="259" t="n"/>
      <c r="FF84" s="259" t="n"/>
      <c r="FG84" s="259" t="n"/>
      <c r="FH84" s="259" t="n"/>
      <c r="FI84" s="259" t="n"/>
      <c r="FJ84" s="261">
        <f>SUM(F84:FI84)</f>
        <v/>
      </c>
      <c r="FK84" s="262">
        <f>E84-FJ84</f>
        <v/>
      </c>
    </row>
    <row r="85" ht="18" customHeight="1">
      <c r="A85" s="137" t="n">
        <v>85</v>
      </c>
      <c r="B85" s="256" t="n"/>
      <c r="C85" s="139" t="n"/>
      <c r="D85" s="240" t="n"/>
      <c r="E85" s="257" t="n"/>
      <c r="F85" s="274" t="n"/>
      <c r="G85" s="274" t="n"/>
      <c r="H85" s="274" t="n"/>
      <c r="I85" s="274" t="n"/>
      <c r="J85" s="274" t="n"/>
      <c r="K85" s="274" t="n"/>
      <c r="L85" s="259" t="n"/>
      <c r="M85" s="259" t="n"/>
      <c r="N85" s="259" t="n"/>
      <c r="O85" s="259" t="n"/>
      <c r="P85" s="259" t="n"/>
      <c r="Q85" s="259" t="n"/>
      <c r="R85" s="259" t="n"/>
      <c r="S85" s="259" t="n"/>
      <c r="T85" s="259" t="n"/>
      <c r="U85" s="259" t="n"/>
      <c r="V85" s="259" t="n"/>
      <c r="W85" s="259" t="n"/>
      <c r="X85" s="259" t="n"/>
      <c r="Y85" s="259" t="n"/>
      <c r="Z85" s="259" t="n"/>
      <c r="AA85" s="259" t="n"/>
      <c r="AB85" s="259" t="n"/>
      <c r="AC85" s="259" t="n"/>
      <c r="AD85" s="259" t="n"/>
      <c r="AE85" s="259" t="n"/>
      <c r="AF85" s="259" t="n"/>
      <c r="AG85" s="259" t="n"/>
      <c r="AH85" s="259" t="n"/>
      <c r="AI85" s="259" t="n"/>
      <c r="AJ85" s="259" t="n"/>
      <c r="AK85" s="259" t="n"/>
      <c r="AL85" s="259" t="n"/>
      <c r="AM85" s="259" t="n"/>
      <c r="AN85" s="259" t="n"/>
      <c r="AO85" s="259" t="n"/>
      <c r="AP85" s="259" t="n"/>
      <c r="AQ85" s="259" t="n"/>
      <c r="AR85" s="259" t="n"/>
      <c r="AS85" s="259" t="n"/>
      <c r="AT85" s="259" t="n"/>
      <c r="AU85" s="259" t="n"/>
      <c r="AV85" s="259" t="n"/>
      <c r="AW85" s="259" t="n"/>
      <c r="AX85" s="259" t="n"/>
      <c r="AY85" s="259" t="n"/>
      <c r="AZ85" s="259" t="n"/>
      <c r="BA85" s="259" t="n"/>
      <c r="BB85" s="259" t="n"/>
      <c r="BC85" s="259" t="n"/>
      <c r="BD85" s="259" t="n"/>
      <c r="BE85" s="259" t="n"/>
      <c r="BF85" s="259" t="n"/>
      <c r="BG85" s="259" t="n"/>
      <c r="BH85" s="259" t="n"/>
      <c r="BI85" s="259" t="n"/>
      <c r="BJ85" s="259" t="n"/>
      <c r="BK85" s="259" t="n"/>
      <c r="BL85" s="259" t="n"/>
      <c r="BM85" s="259" t="n"/>
      <c r="BN85" s="259" t="n"/>
      <c r="BO85" s="259" t="n"/>
      <c r="BP85" s="259" t="n"/>
      <c r="BQ85" s="259" t="n"/>
      <c r="BR85" s="259" t="n"/>
      <c r="BS85" s="259" t="n"/>
      <c r="BT85" s="259" t="n"/>
      <c r="BU85" s="259" t="n"/>
      <c r="BV85" s="259" t="n"/>
      <c r="BW85" s="259" t="n"/>
      <c r="BX85" s="259" t="n"/>
      <c r="BY85" s="259" t="n"/>
      <c r="BZ85" s="259" t="n"/>
      <c r="CA85" s="259" t="n"/>
      <c r="CB85" s="259" t="n"/>
      <c r="CC85" s="259" t="n"/>
      <c r="CD85" s="259" t="n"/>
      <c r="CE85" s="259" t="n"/>
      <c r="CF85" s="259" t="n"/>
      <c r="CG85" s="259" t="n"/>
      <c r="CH85" s="259" t="n"/>
      <c r="CI85" s="259" t="n"/>
      <c r="CJ85" s="259" t="n"/>
      <c r="CK85" s="259" t="n"/>
      <c r="CL85" s="259" t="n"/>
      <c r="CM85" s="259" t="n"/>
      <c r="CN85" s="259" t="n"/>
      <c r="CO85" s="259" t="n"/>
      <c r="CP85" s="259" t="n"/>
      <c r="CQ85" s="259" t="n"/>
      <c r="CR85" s="259" t="n"/>
      <c r="CS85" s="259" t="n"/>
      <c r="CT85" s="259" t="n"/>
      <c r="CU85" s="259" t="n"/>
      <c r="CV85" s="259" t="n"/>
      <c r="CW85" s="259" t="n"/>
      <c r="CX85" s="259" t="n"/>
      <c r="CY85" s="259" t="n"/>
      <c r="CZ85" s="259" t="n"/>
      <c r="DA85" s="259" t="n"/>
      <c r="DB85" s="259" t="n"/>
      <c r="DC85" s="259" t="n"/>
      <c r="DD85" s="259" t="n"/>
      <c r="DE85" s="259" t="n"/>
      <c r="DF85" s="259" t="n"/>
      <c r="DG85" s="259" t="n"/>
      <c r="DH85" s="259" t="n"/>
      <c r="DI85" s="259" t="n"/>
      <c r="DJ85" s="259" t="n"/>
      <c r="DK85" s="259" t="n"/>
      <c r="DL85" s="259" t="n"/>
      <c r="DM85" s="259" t="n"/>
      <c r="DN85" s="259" t="n"/>
      <c r="DO85" s="259" t="n"/>
      <c r="DP85" s="259" t="n"/>
      <c r="DQ85" s="259" t="n"/>
      <c r="DR85" s="259" t="n"/>
      <c r="DS85" s="259" t="n"/>
      <c r="DT85" s="259" t="n"/>
      <c r="DU85" s="259" t="n"/>
      <c r="DV85" s="259" t="n"/>
      <c r="DW85" s="259" t="n"/>
      <c r="DX85" s="259" t="n"/>
      <c r="DY85" s="259" t="n"/>
      <c r="DZ85" s="259" t="n"/>
      <c r="EA85" s="259" t="n"/>
      <c r="EB85" s="259" t="n"/>
      <c r="EC85" s="259" t="n"/>
      <c r="ED85" s="259" t="n"/>
      <c r="EE85" s="259" t="n"/>
      <c r="EF85" s="259" t="n"/>
      <c r="EG85" s="259" t="n"/>
      <c r="EH85" s="259" t="n"/>
      <c r="EI85" s="259" t="n"/>
      <c r="EJ85" s="259" t="n"/>
      <c r="EK85" s="259" t="n"/>
      <c r="EL85" s="259" t="n"/>
      <c r="EM85" s="259" t="n"/>
      <c r="EN85" s="259" t="n"/>
      <c r="EO85" s="259" t="n"/>
      <c r="EP85" s="259" t="n"/>
      <c r="EQ85" s="259" t="n"/>
      <c r="ER85" s="259" t="n"/>
      <c r="ES85" s="259" t="n"/>
      <c r="ET85" s="259" t="n"/>
      <c r="EU85" s="259" t="n"/>
      <c r="EV85" s="259" t="n"/>
      <c r="EW85" s="259" t="n"/>
      <c r="EX85" s="259" t="n"/>
      <c r="EY85" s="259" t="n"/>
      <c r="EZ85" s="259" t="n"/>
      <c r="FA85" s="259" t="n"/>
      <c r="FB85" s="259" t="n"/>
      <c r="FC85" s="259" t="n"/>
      <c r="FD85" s="259" t="n"/>
      <c r="FE85" s="259" t="n"/>
      <c r="FF85" s="259" t="n"/>
      <c r="FG85" s="259" t="n"/>
      <c r="FH85" s="259" t="n"/>
      <c r="FI85" s="259" t="n"/>
      <c r="FJ85" s="261">
        <f>SUM(F85:FI85)</f>
        <v/>
      </c>
      <c r="FK85" s="262">
        <f>E85-FJ85</f>
        <v/>
      </c>
    </row>
    <row r="86" ht="18" customHeight="1">
      <c r="A86" s="137" t="n">
        <v>86</v>
      </c>
      <c r="B86" s="256" t="n"/>
      <c r="C86" s="139" t="n"/>
      <c r="D86" s="240" t="n"/>
      <c r="E86" s="257" t="n"/>
      <c r="F86" s="274" t="n"/>
      <c r="G86" s="274" t="n"/>
      <c r="H86" s="274" t="n"/>
      <c r="I86" s="274" t="n"/>
      <c r="J86" s="274" t="n"/>
      <c r="K86" s="274" t="n"/>
      <c r="L86" s="259" t="n"/>
      <c r="M86" s="259" t="n"/>
      <c r="N86" s="259" t="n"/>
      <c r="O86" s="259" t="n"/>
      <c r="P86" s="259" t="n"/>
      <c r="Q86" s="259" t="n"/>
      <c r="R86" s="259" t="n"/>
      <c r="S86" s="259" t="n"/>
      <c r="T86" s="259" t="n"/>
      <c r="U86" s="259" t="n"/>
      <c r="V86" s="259" t="n"/>
      <c r="W86" s="259" t="n"/>
      <c r="X86" s="259" t="n"/>
      <c r="Y86" s="259" t="n"/>
      <c r="Z86" s="259" t="n"/>
      <c r="AA86" s="259" t="n"/>
      <c r="AB86" s="259" t="n"/>
      <c r="AC86" s="259" t="n"/>
      <c r="AD86" s="259" t="n"/>
      <c r="AE86" s="259" t="n"/>
      <c r="AF86" s="259" t="n"/>
      <c r="AG86" s="259" t="n"/>
      <c r="AH86" s="259" t="n"/>
      <c r="AI86" s="259" t="n"/>
      <c r="AJ86" s="259" t="n"/>
      <c r="AK86" s="259" t="n"/>
      <c r="AL86" s="259" t="n"/>
      <c r="AM86" s="259" t="n"/>
      <c r="AN86" s="259" t="n"/>
      <c r="AO86" s="259" t="n"/>
      <c r="AP86" s="259" t="n"/>
      <c r="AQ86" s="259" t="n"/>
      <c r="AR86" s="259" t="n"/>
      <c r="AS86" s="259" t="n"/>
      <c r="AT86" s="259" t="n"/>
      <c r="AU86" s="259" t="n"/>
      <c r="AV86" s="259" t="n"/>
      <c r="AW86" s="259" t="n"/>
      <c r="AX86" s="259" t="n"/>
      <c r="AY86" s="259" t="n"/>
      <c r="AZ86" s="259" t="n"/>
      <c r="BA86" s="259" t="n"/>
      <c r="BB86" s="259" t="n"/>
      <c r="BC86" s="259" t="n"/>
      <c r="BD86" s="259" t="n"/>
      <c r="BE86" s="259" t="n"/>
      <c r="BF86" s="259" t="n"/>
      <c r="BG86" s="259" t="n"/>
      <c r="BH86" s="259" t="n"/>
      <c r="BI86" s="259" t="n"/>
      <c r="BJ86" s="259" t="n"/>
      <c r="BK86" s="259" t="n"/>
      <c r="BL86" s="259" t="n"/>
      <c r="BM86" s="259" t="n"/>
      <c r="BN86" s="259" t="n"/>
      <c r="BO86" s="259" t="n"/>
      <c r="BP86" s="259" t="n"/>
      <c r="BQ86" s="259" t="n"/>
      <c r="BR86" s="259" t="n"/>
      <c r="BS86" s="259" t="n"/>
      <c r="BT86" s="259" t="n"/>
      <c r="BU86" s="259" t="n"/>
      <c r="BV86" s="259" t="n"/>
      <c r="BW86" s="259" t="n"/>
      <c r="BX86" s="259" t="n"/>
      <c r="BY86" s="259" t="n"/>
      <c r="BZ86" s="259" t="n"/>
      <c r="CA86" s="259" t="n"/>
      <c r="CB86" s="259" t="n"/>
      <c r="CC86" s="259" t="n"/>
      <c r="CD86" s="259" t="n"/>
      <c r="CE86" s="259" t="n"/>
      <c r="CF86" s="259" t="n"/>
      <c r="CG86" s="259" t="n"/>
      <c r="CH86" s="259" t="n"/>
      <c r="CI86" s="259" t="n"/>
      <c r="CJ86" s="259" t="n"/>
      <c r="CK86" s="259" t="n"/>
      <c r="CL86" s="259" t="n"/>
      <c r="CM86" s="259" t="n"/>
      <c r="CN86" s="259" t="n"/>
      <c r="CO86" s="259" t="n"/>
      <c r="CP86" s="259" t="n"/>
      <c r="CQ86" s="259" t="n"/>
      <c r="CR86" s="259" t="n"/>
      <c r="CS86" s="259" t="n"/>
      <c r="CT86" s="259" t="n"/>
      <c r="CU86" s="259" t="n"/>
      <c r="CV86" s="259" t="n"/>
      <c r="CW86" s="259" t="n"/>
      <c r="CX86" s="259" t="n"/>
      <c r="CY86" s="259" t="n"/>
      <c r="CZ86" s="259" t="n"/>
      <c r="DA86" s="259" t="n"/>
      <c r="DB86" s="259" t="n"/>
      <c r="DC86" s="259" t="n"/>
      <c r="DD86" s="259" t="n"/>
      <c r="DE86" s="259" t="n"/>
      <c r="DF86" s="259" t="n"/>
      <c r="DG86" s="259" t="n"/>
      <c r="DH86" s="259" t="n"/>
      <c r="DI86" s="259" t="n"/>
      <c r="DJ86" s="259" t="n"/>
      <c r="DK86" s="259" t="n"/>
      <c r="DL86" s="259" t="n"/>
      <c r="DM86" s="259" t="n"/>
      <c r="DN86" s="259" t="n"/>
      <c r="DO86" s="259" t="n"/>
      <c r="DP86" s="259" t="n"/>
      <c r="DQ86" s="259" t="n"/>
      <c r="DR86" s="259" t="n"/>
      <c r="DS86" s="259" t="n"/>
      <c r="DT86" s="259" t="n"/>
      <c r="DU86" s="259" t="n"/>
      <c r="DV86" s="259" t="n"/>
      <c r="DW86" s="259" t="n"/>
      <c r="DX86" s="259" t="n"/>
      <c r="DY86" s="259" t="n"/>
      <c r="DZ86" s="259" t="n"/>
      <c r="EA86" s="259" t="n"/>
      <c r="EB86" s="259" t="n"/>
      <c r="EC86" s="259" t="n"/>
      <c r="ED86" s="259" t="n"/>
      <c r="EE86" s="259" t="n"/>
      <c r="EF86" s="259" t="n"/>
      <c r="EG86" s="259" t="n"/>
      <c r="EH86" s="259" t="n"/>
      <c r="EI86" s="259" t="n"/>
      <c r="EJ86" s="259" t="n"/>
      <c r="EK86" s="259" t="n"/>
      <c r="EL86" s="259" t="n"/>
      <c r="EM86" s="259" t="n"/>
      <c r="EN86" s="259" t="n"/>
      <c r="EO86" s="259" t="n"/>
      <c r="EP86" s="259" t="n"/>
      <c r="EQ86" s="259" t="n"/>
      <c r="ER86" s="259" t="n"/>
      <c r="ES86" s="259" t="n"/>
      <c r="ET86" s="259" t="n"/>
      <c r="EU86" s="259" t="n"/>
      <c r="EV86" s="259" t="n"/>
      <c r="EW86" s="259" t="n"/>
      <c r="EX86" s="259" t="n"/>
      <c r="EY86" s="259" t="n"/>
      <c r="EZ86" s="259" t="n"/>
      <c r="FA86" s="259" t="n"/>
      <c r="FB86" s="259" t="n"/>
      <c r="FC86" s="259" t="n"/>
      <c r="FD86" s="259" t="n"/>
      <c r="FE86" s="259" t="n"/>
      <c r="FF86" s="259" t="n"/>
      <c r="FG86" s="259" t="n"/>
      <c r="FH86" s="259" t="n"/>
      <c r="FI86" s="259" t="n"/>
      <c r="FJ86" s="261">
        <f>SUM(F86:FI86)</f>
        <v/>
      </c>
      <c r="FK86" s="262">
        <f>E86-FJ86</f>
        <v/>
      </c>
    </row>
    <row r="87" ht="18" customHeight="1">
      <c r="A87" s="137" t="n">
        <v>87</v>
      </c>
      <c r="B87" s="256" t="n"/>
      <c r="C87" s="139" t="n"/>
      <c r="D87" s="240" t="n"/>
      <c r="E87" s="257" t="n"/>
      <c r="F87" s="274" t="n"/>
      <c r="G87" s="274" t="n"/>
      <c r="H87" s="274" t="n"/>
      <c r="I87" s="274" t="n"/>
      <c r="J87" s="274" t="n"/>
      <c r="K87" s="274" t="n"/>
      <c r="L87" s="259" t="n"/>
      <c r="M87" s="259" t="n"/>
      <c r="N87" s="259" t="n"/>
      <c r="O87" s="259" t="n"/>
      <c r="P87" s="259" t="n"/>
      <c r="Q87" s="259" t="n"/>
      <c r="R87" s="259" t="n"/>
      <c r="S87" s="259" t="n"/>
      <c r="T87" s="259" t="n"/>
      <c r="U87" s="259" t="n"/>
      <c r="V87" s="259" t="n"/>
      <c r="W87" s="259" t="n"/>
      <c r="X87" s="259" t="n"/>
      <c r="Y87" s="259" t="n"/>
      <c r="Z87" s="259" t="n"/>
      <c r="AA87" s="259" t="n"/>
      <c r="AB87" s="259" t="n"/>
      <c r="AC87" s="259" t="n"/>
      <c r="AD87" s="259" t="n"/>
      <c r="AE87" s="259" t="n"/>
      <c r="AF87" s="259" t="n"/>
      <c r="AG87" s="259" t="n"/>
      <c r="AH87" s="259" t="n"/>
      <c r="AI87" s="259" t="n"/>
      <c r="AJ87" s="259" t="n"/>
      <c r="AK87" s="259" t="n"/>
      <c r="AL87" s="259" t="n"/>
      <c r="AM87" s="259" t="n"/>
      <c r="AN87" s="259" t="n"/>
      <c r="AO87" s="259" t="n"/>
      <c r="AP87" s="259" t="n"/>
      <c r="AQ87" s="259" t="n"/>
      <c r="AR87" s="259" t="n"/>
      <c r="AS87" s="259" t="n"/>
      <c r="AT87" s="259" t="n"/>
      <c r="AU87" s="259" t="n"/>
      <c r="AV87" s="259" t="n"/>
      <c r="AW87" s="259" t="n"/>
      <c r="AX87" s="259" t="n"/>
      <c r="AY87" s="259" t="n"/>
      <c r="AZ87" s="259" t="n"/>
      <c r="BA87" s="259" t="n"/>
      <c r="BB87" s="259" t="n"/>
      <c r="BC87" s="259" t="n"/>
      <c r="BD87" s="259" t="n"/>
      <c r="BE87" s="259" t="n"/>
      <c r="BF87" s="259" t="n"/>
      <c r="BG87" s="259" t="n"/>
      <c r="BH87" s="259" t="n"/>
      <c r="BI87" s="259" t="n"/>
      <c r="BJ87" s="259" t="n"/>
      <c r="BK87" s="259" t="n"/>
      <c r="BL87" s="259" t="n"/>
      <c r="BM87" s="259" t="n"/>
      <c r="BN87" s="259" t="n"/>
      <c r="BO87" s="259" t="n"/>
      <c r="BP87" s="259" t="n"/>
      <c r="BQ87" s="259" t="n"/>
      <c r="BR87" s="259" t="n"/>
      <c r="BS87" s="259" t="n"/>
      <c r="BT87" s="259" t="n"/>
      <c r="BU87" s="259" t="n"/>
      <c r="BV87" s="259" t="n"/>
      <c r="BW87" s="259" t="n"/>
      <c r="BX87" s="259" t="n"/>
      <c r="BY87" s="259" t="n"/>
      <c r="BZ87" s="259" t="n"/>
      <c r="CA87" s="259" t="n"/>
      <c r="CB87" s="259" t="n"/>
      <c r="CC87" s="259" t="n"/>
      <c r="CD87" s="259" t="n"/>
      <c r="CE87" s="259" t="n"/>
      <c r="CF87" s="259" t="n"/>
      <c r="CG87" s="259" t="n"/>
      <c r="CH87" s="259" t="n"/>
      <c r="CI87" s="259" t="n"/>
      <c r="CJ87" s="259" t="n"/>
      <c r="CK87" s="259" t="n"/>
      <c r="CL87" s="259" t="n"/>
      <c r="CM87" s="259" t="n"/>
      <c r="CN87" s="259" t="n"/>
      <c r="CO87" s="259" t="n"/>
      <c r="CP87" s="259" t="n"/>
      <c r="CQ87" s="259" t="n"/>
      <c r="CR87" s="259" t="n"/>
      <c r="CS87" s="259" t="n"/>
      <c r="CT87" s="259" t="n"/>
      <c r="CU87" s="259" t="n"/>
      <c r="CV87" s="259" t="n"/>
      <c r="CW87" s="259" t="n"/>
      <c r="CX87" s="259" t="n"/>
      <c r="CY87" s="259" t="n"/>
      <c r="CZ87" s="259" t="n"/>
      <c r="DA87" s="259" t="n"/>
      <c r="DB87" s="259" t="n"/>
      <c r="DC87" s="259" t="n"/>
      <c r="DD87" s="259" t="n"/>
      <c r="DE87" s="259" t="n"/>
      <c r="DF87" s="259" t="n"/>
      <c r="DG87" s="259" t="n"/>
      <c r="DH87" s="259" t="n"/>
      <c r="DI87" s="259" t="n"/>
      <c r="DJ87" s="259" t="n"/>
      <c r="DK87" s="259" t="n"/>
      <c r="DL87" s="259" t="n"/>
      <c r="DM87" s="259" t="n"/>
      <c r="DN87" s="259" t="n"/>
      <c r="DO87" s="259" t="n"/>
      <c r="DP87" s="259" t="n"/>
      <c r="DQ87" s="259" t="n"/>
      <c r="DR87" s="259" t="n"/>
      <c r="DS87" s="259" t="n"/>
      <c r="DT87" s="259" t="n"/>
      <c r="DU87" s="259" t="n"/>
      <c r="DV87" s="259" t="n"/>
      <c r="DW87" s="259" t="n"/>
      <c r="DX87" s="259" t="n"/>
      <c r="DY87" s="259" t="n"/>
      <c r="DZ87" s="259" t="n"/>
      <c r="EA87" s="259" t="n"/>
      <c r="EB87" s="259" t="n"/>
      <c r="EC87" s="259" t="n"/>
      <c r="ED87" s="259" t="n"/>
      <c r="EE87" s="259" t="n"/>
      <c r="EF87" s="259" t="n"/>
      <c r="EG87" s="259" t="n"/>
      <c r="EH87" s="259" t="n"/>
      <c r="EI87" s="259" t="n"/>
      <c r="EJ87" s="259" t="n"/>
      <c r="EK87" s="259" t="n"/>
      <c r="EL87" s="259" t="n"/>
      <c r="EM87" s="259" t="n"/>
      <c r="EN87" s="259" t="n"/>
      <c r="EO87" s="259" t="n"/>
      <c r="EP87" s="259" t="n"/>
      <c r="EQ87" s="259" t="n"/>
      <c r="ER87" s="259" t="n"/>
      <c r="ES87" s="259" t="n"/>
      <c r="ET87" s="259" t="n"/>
      <c r="EU87" s="259" t="n"/>
      <c r="EV87" s="259" t="n"/>
      <c r="EW87" s="259" t="n"/>
      <c r="EX87" s="259" t="n"/>
      <c r="EY87" s="259" t="n"/>
      <c r="EZ87" s="259" t="n"/>
      <c r="FA87" s="259" t="n"/>
      <c r="FB87" s="259" t="n"/>
      <c r="FC87" s="259" t="n"/>
      <c r="FD87" s="259" t="n"/>
      <c r="FE87" s="259" t="n"/>
      <c r="FF87" s="259" t="n"/>
      <c r="FG87" s="259" t="n"/>
      <c r="FH87" s="259" t="n"/>
      <c r="FI87" s="259" t="n"/>
      <c r="FJ87" s="261">
        <f>SUM(F87:FI87)</f>
        <v/>
      </c>
      <c r="FK87" s="262">
        <f>E87-FJ87</f>
        <v/>
      </c>
    </row>
    <row r="88" ht="18" customHeight="1">
      <c r="A88" s="137" t="n">
        <v>88</v>
      </c>
      <c r="B88" s="256" t="n"/>
      <c r="C88" s="139" t="n"/>
      <c r="D88" s="240" t="n"/>
      <c r="E88" s="257" t="n"/>
      <c r="F88" s="274" t="n"/>
      <c r="G88" s="274" t="n"/>
      <c r="H88" s="274" t="n"/>
      <c r="I88" s="274" t="n"/>
      <c r="J88" s="274" t="n"/>
      <c r="K88" s="274" t="n"/>
      <c r="L88" s="259" t="n"/>
      <c r="M88" s="259" t="n"/>
      <c r="N88" s="259" t="n"/>
      <c r="O88" s="259" t="n"/>
      <c r="P88" s="259" t="n"/>
      <c r="Q88" s="259" t="n"/>
      <c r="R88" s="259" t="n"/>
      <c r="S88" s="259" t="n"/>
      <c r="T88" s="259" t="n"/>
      <c r="U88" s="259" t="n"/>
      <c r="V88" s="259" t="n"/>
      <c r="W88" s="259" t="n"/>
      <c r="X88" s="259" t="n"/>
      <c r="Y88" s="259" t="n"/>
      <c r="Z88" s="259" t="n"/>
      <c r="AA88" s="259" t="n"/>
      <c r="AB88" s="259" t="n"/>
      <c r="AC88" s="259" t="n"/>
      <c r="AD88" s="259" t="n"/>
      <c r="AE88" s="259" t="n"/>
      <c r="AF88" s="259" t="n"/>
      <c r="AG88" s="259" t="n"/>
      <c r="AH88" s="259" t="n"/>
      <c r="AI88" s="259" t="n"/>
      <c r="AJ88" s="259" t="n"/>
      <c r="AK88" s="259" t="n"/>
      <c r="AL88" s="259" t="n"/>
      <c r="AM88" s="259" t="n"/>
      <c r="AN88" s="259" t="n"/>
      <c r="AO88" s="259" t="n"/>
      <c r="AP88" s="259" t="n"/>
      <c r="AQ88" s="259" t="n"/>
      <c r="AR88" s="259" t="n"/>
      <c r="AS88" s="259" t="n"/>
      <c r="AT88" s="259" t="n"/>
      <c r="AU88" s="259" t="n"/>
      <c r="AV88" s="259" t="n"/>
      <c r="AW88" s="259" t="n"/>
      <c r="AX88" s="259" t="n"/>
      <c r="AY88" s="259" t="n"/>
      <c r="AZ88" s="259" t="n"/>
      <c r="BA88" s="259" t="n"/>
      <c r="BB88" s="259" t="n"/>
      <c r="BC88" s="259" t="n"/>
      <c r="BD88" s="259" t="n"/>
      <c r="BE88" s="259" t="n"/>
      <c r="BF88" s="259" t="n"/>
      <c r="BG88" s="259" t="n"/>
      <c r="BH88" s="259" t="n"/>
      <c r="BI88" s="259" t="n"/>
      <c r="BJ88" s="259" t="n"/>
      <c r="BK88" s="259" t="n"/>
      <c r="BL88" s="259" t="n"/>
      <c r="BM88" s="259" t="n"/>
      <c r="BN88" s="259" t="n"/>
      <c r="BO88" s="259" t="n"/>
      <c r="BP88" s="259" t="n"/>
      <c r="BQ88" s="259" t="n"/>
      <c r="BR88" s="259" t="n"/>
      <c r="BS88" s="259" t="n"/>
      <c r="BT88" s="259" t="n"/>
      <c r="BU88" s="259" t="n"/>
      <c r="BV88" s="259" t="n"/>
      <c r="BW88" s="259" t="n"/>
      <c r="BX88" s="259" t="n"/>
      <c r="BY88" s="259" t="n"/>
      <c r="BZ88" s="259" t="n"/>
      <c r="CA88" s="259" t="n"/>
      <c r="CB88" s="259" t="n"/>
      <c r="CC88" s="259" t="n"/>
      <c r="CD88" s="259" t="n"/>
      <c r="CE88" s="259" t="n"/>
      <c r="CF88" s="259" t="n"/>
      <c r="CG88" s="259" t="n"/>
      <c r="CH88" s="259" t="n"/>
      <c r="CI88" s="259" t="n"/>
      <c r="CJ88" s="259" t="n"/>
      <c r="CK88" s="259" t="n"/>
      <c r="CL88" s="259" t="n"/>
      <c r="CM88" s="259" t="n"/>
      <c r="CN88" s="259" t="n"/>
      <c r="CO88" s="259" t="n"/>
      <c r="CP88" s="259" t="n"/>
      <c r="CQ88" s="259" t="n"/>
      <c r="CR88" s="259" t="n"/>
      <c r="CS88" s="259" t="n"/>
      <c r="CT88" s="259" t="n"/>
      <c r="CU88" s="259" t="n"/>
      <c r="CV88" s="259" t="n"/>
      <c r="CW88" s="259" t="n"/>
      <c r="CX88" s="259" t="n"/>
      <c r="CY88" s="259" t="n"/>
      <c r="CZ88" s="259" t="n"/>
      <c r="DA88" s="259" t="n"/>
      <c r="DB88" s="259" t="n"/>
      <c r="DC88" s="259" t="n"/>
      <c r="DD88" s="259" t="n"/>
      <c r="DE88" s="259" t="n"/>
      <c r="DF88" s="259" t="n"/>
      <c r="DG88" s="259" t="n"/>
      <c r="DH88" s="259" t="n"/>
      <c r="DI88" s="259" t="n"/>
      <c r="DJ88" s="259" t="n"/>
      <c r="DK88" s="259" t="n"/>
      <c r="DL88" s="259" t="n"/>
      <c r="DM88" s="259" t="n"/>
      <c r="DN88" s="259" t="n"/>
      <c r="DO88" s="259" t="n"/>
      <c r="DP88" s="259" t="n"/>
      <c r="DQ88" s="259" t="n"/>
      <c r="DR88" s="259" t="n"/>
      <c r="DS88" s="259" t="n"/>
      <c r="DT88" s="259" t="n"/>
      <c r="DU88" s="259" t="n"/>
      <c r="DV88" s="259" t="n"/>
      <c r="DW88" s="259" t="n"/>
      <c r="DX88" s="259" t="n"/>
      <c r="DY88" s="259" t="n"/>
      <c r="DZ88" s="259" t="n"/>
      <c r="EA88" s="259" t="n"/>
      <c r="EB88" s="259" t="n"/>
      <c r="EC88" s="259" t="n"/>
      <c r="ED88" s="259" t="n"/>
      <c r="EE88" s="259" t="n"/>
      <c r="EF88" s="259" t="n"/>
      <c r="EG88" s="259" t="n"/>
      <c r="EH88" s="259" t="n"/>
      <c r="EI88" s="259" t="n"/>
      <c r="EJ88" s="259" t="n"/>
      <c r="EK88" s="259" t="n"/>
      <c r="EL88" s="259" t="n"/>
      <c r="EM88" s="259" t="n"/>
      <c r="EN88" s="259" t="n"/>
      <c r="EO88" s="259" t="n"/>
      <c r="EP88" s="259" t="n"/>
      <c r="EQ88" s="259" t="n"/>
      <c r="ER88" s="259" t="n"/>
      <c r="ES88" s="259" t="n"/>
      <c r="ET88" s="259" t="n"/>
      <c r="EU88" s="259" t="n"/>
      <c r="EV88" s="259" t="n"/>
      <c r="EW88" s="259" t="n"/>
      <c r="EX88" s="259" t="n"/>
      <c r="EY88" s="259" t="n"/>
      <c r="EZ88" s="259" t="n"/>
      <c r="FA88" s="259" t="n"/>
      <c r="FB88" s="259" t="n"/>
      <c r="FC88" s="259" t="n"/>
      <c r="FD88" s="259" t="n"/>
      <c r="FE88" s="259" t="n"/>
      <c r="FF88" s="259" t="n"/>
      <c r="FG88" s="259" t="n"/>
      <c r="FH88" s="259" t="n"/>
      <c r="FI88" s="259" t="n"/>
      <c r="FJ88" s="261">
        <f>SUM(F88:FI88)</f>
        <v/>
      </c>
      <c r="FK88" s="262">
        <f>E88-FJ88</f>
        <v/>
      </c>
    </row>
    <row r="89" ht="18" customHeight="1">
      <c r="A89" s="137" t="n">
        <v>89</v>
      </c>
      <c r="B89" s="256" t="n"/>
      <c r="C89" s="139" t="n"/>
      <c r="D89" s="240" t="n"/>
      <c r="E89" s="257" t="n"/>
      <c r="F89" s="274" t="n"/>
      <c r="G89" s="274" t="n"/>
      <c r="H89" s="274" t="n"/>
      <c r="I89" s="274" t="n"/>
      <c r="J89" s="274" t="n"/>
      <c r="K89" s="274" t="n"/>
      <c r="L89" s="259" t="n"/>
      <c r="M89" s="259" t="n"/>
      <c r="N89" s="259" t="n"/>
      <c r="O89" s="259" t="n"/>
      <c r="P89" s="259" t="n"/>
      <c r="Q89" s="259" t="n"/>
      <c r="R89" s="259" t="n"/>
      <c r="S89" s="259" t="n"/>
      <c r="T89" s="259" t="n"/>
      <c r="U89" s="259" t="n"/>
      <c r="V89" s="259" t="n"/>
      <c r="W89" s="259" t="n"/>
      <c r="X89" s="259" t="n"/>
      <c r="Y89" s="259" t="n"/>
      <c r="Z89" s="259" t="n"/>
      <c r="AA89" s="259" t="n"/>
      <c r="AB89" s="259" t="n"/>
      <c r="AC89" s="259" t="n"/>
      <c r="AD89" s="259" t="n"/>
      <c r="AE89" s="259" t="n"/>
      <c r="AF89" s="259" t="n"/>
      <c r="AG89" s="259" t="n"/>
      <c r="AH89" s="259" t="n"/>
      <c r="AI89" s="259" t="n"/>
      <c r="AJ89" s="259" t="n"/>
      <c r="AK89" s="259" t="n"/>
      <c r="AL89" s="259" t="n"/>
      <c r="AM89" s="259" t="n"/>
      <c r="AN89" s="259" t="n"/>
      <c r="AO89" s="259" t="n"/>
      <c r="AP89" s="259" t="n"/>
      <c r="AQ89" s="259" t="n"/>
      <c r="AR89" s="259" t="n"/>
      <c r="AS89" s="259" t="n"/>
      <c r="AT89" s="259" t="n"/>
      <c r="AU89" s="259" t="n"/>
      <c r="AV89" s="259" t="n"/>
      <c r="AW89" s="259" t="n"/>
      <c r="AX89" s="259" t="n"/>
      <c r="AY89" s="259" t="n"/>
      <c r="AZ89" s="259" t="n"/>
      <c r="BA89" s="259" t="n"/>
      <c r="BB89" s="259" t="n"/>
      <c r="BC89" s="259" t="n"/>
      <c r="BD89" s="259" t="n"/>
      <c r="BE89" s="259" t="n"/>
      <c r="BF89" s="259" t="n"/>
      <c r="BG89" s="259" t="n"/>
      <c r="BH89" s="259" t="n"/>
      <c r="BI89" s="259" t="n"/>
      <c r="BJ89" s="259" t="n"/>
      <c r="BK89" s="259" t="n"/>
      <c r="BL89" s="259" t="n"/>
      <c r="BM89" s="259" t="n"/>
      <c r="BN89" s="259" t="n"/>
      <c r="BO89" s="259" t="n"/>
      <c r="BP89" s="259" t="n"/>
      <c r="BQ89" s="259" t="n"/>
      <c r="BR89" s="259" t="n"/>
      <c r="BS89" s="259" t="n"/>
      <c r="BT89" s="259" t="n"/>
      <c r="BU89" s="259" t="n"/>
      <c r="BV89" s="259" t="n"/>
      <c r="BW89" s="259" t="n"/>
      <c r="BX89" s="259" t="n"/>
      <c r="BY89" s="259" t="n"/>
      <c r="BZ89" s="259" t="n"/>
      <c r="CA89" s="259" t="n"/>
      <c r="CB89" s="259" t="n"/>
      <c r="CC89" s="259" t="n"/>
      <c r="CD89" s="259" t="n"/>
      <c r="CE89" s="259" t="n"/>
      <c r="CF89" s="259" t="n"/>
      <c r="CG89" s="259" t="n"/>
      <c r="CH89" s="259" t="n"/>
      <c r="CI89" s="259" t="n"/>
      <c r="CJ89" s="259" t="n"/>
      <c r="CK89" s="259" t="n"/>
      <c r="CL89" s="259" t="n"/>
      <c r="CM89" s="259" t="n"/>
      <c r="CN89" s="259" t="n"/>
      <c r="CO89" s="259" t="n"/>
      <c r="CP89" s="259" t="n"/>
      <c r="CQ89" s="259" t="n"/>
      <c r="CR89" s="259" t="n"/>
      <c r="CS89" s="259" t="n"/>
      <c r="CT89" s="259" t="n"/>
      <c r="CU89" s="259" t="n"/>
      <c r="CV89" s="259" t="n"/>
      <c r="CW89" s="259" t="n"/>
      <c r="CX89" s="259" t="n"/>
      <c r="CY89" s="259" t="n"/>
      <c r="CZ89" s="259" t="n"/>
      <c r="DA89" s="259" t="n"/>
      <c r="DB89" s="259" t="n"/>
      <c r="DC89" s="259" t="n"/>
      <c r="DD89" s="259" t="n"/>
      <c r="DE89" s="259" t="n"/>
      <c r="DF89" s="259" t="n"/>
      <c r="DG89" s="259" t="n"/>
      <c r="DH89" s="259" t="n"/>
      <c r="DI89" s="259" t="n"/>
      <c r="DJ89" s="259" t="n"/>
      <c r="DK89" s="259" t="n"/>
      <c r="DL89" s="259" t="n"/>
      <c r="DM89" s="259" t="n"/>
      <c r="DN89" s="259" t="n"/>
      <c r="DO89" s="259" t="n"/>
      <c r="DP89" s="259" t="n"/>
      <c r="DQ89" s="259" t="n"/>
      <c r="DR89" s="259" t="n"/>
      <c r="DS89" s="259" t="n"/>
      <c r="DT89" s="259" t="n"/>
      <c r="DU89" s="259" t="n"/>
      <c r="DV89" s="259" t="n"/>
      <c r="DW89" s="259" t="n"/>
      <c r="DX89" s="259" t="n"/>
      <c r="DY89" s="259" t="n"/>
      <c r="DZ89" s="259" t="n"/>
      <c r="EA89" s="259" t="n"/>
      <c r="EB89" s="259" t="n"/>
      <c r="EC89" s="259" t="n"/>
      <c r="ED89" s="259" t="n"/>
      <c r="EE89" s="259" t="n"/>
      <c r="EF89" s="259" t="n"/>
      <c r="EG89" s="259" t="n"/>
      <c r="EH89" s="259" t="n"/>
      <c r="EI89" s="259" t="n"/>
      <c r="EJ89" s="259" t="n"/>
      <c r="EK89" s="259" t="n"/>
      <c r="EL89" s="259" t="n"/>
      <c r="EM89" s="259" t="n"/>
      <c r="EN89" s="259" t="n"/>
      <c r="EO89" s="259" t="n"/>
      <c r="EP89" s="259" t="n"/>
      <c r="EQ89" s="259" t="n"/>
      <c r="ER89" s="259" t="n"/>
      <c r="ES89" s="259" t="n"/>
      <c r="ET89" s="259" t="n"/>
      <c r="EU89" s="259" t="n"/>
      <c r="EV89" s="259" t="n"/>
      <c r="EW89" s="259" t="n"/>
      <c r="EX89" s="259" t="n"/>
      <c r="EY89" s="259" t="n"/>
      <c r="EZ89" s="259" t="n"/>
      <c r="FA89" s="259" t="n"/>
      <c r="FB89" s="259" t="n"/>
      <c r="FC89" s="259" t="n"/>
      <c r="FD89" s="259" t="n"/>
      <c r="FE89" s="259" t="n"/>
      <c r="FF89" s="259" t="n"/>
      <c r="FG89" s="259" t="n"/>
      <c r="FH89" s="259" t="n"/>
      <c r="FI89" s="259" t="n"/>
      <c r="FJ89" s="261">
        <f>SUM(F89:FI89)</f>
        <v/>
      </c>
      <c r="FK89" s="262">
        <f>E89-FJ89</f>
        <v/>
      </c>
    </row>
    <row r="90" ht="18" customHeight="1">
      <c r="A90" s="137" t="n">
        <v>90</v>
      </c>
      <c r="B90" s="256" t="n"/>
      <c r="C90" s="139" t="n"/>
      <c r="D90" s="240" t="n"/>
      <c r="E90" s="257" t="n"/>
      <c r="F90" s="274" t="n"/>
      <c r="G90" s="274" t="n"/>
      <c r="H90" s="274" t="n"/>
      <c r="I90" s="274" t="n"/>
      <c r="J90" s="274" t="n"/>
      <c r="K90" s="274" t="n"/>
      <c r="L90" s="259" t="n"/>
      <c r="M90" s="259" t="n"/>
      <c r="N90" s="259" t="n"/>
      <c r="O90" s="259" t="n"/>
      <c r="P90" s="259" t="n"/>
      <c r="Q90" s="259" t="n"/>
      <c r="R90" s="259" t="n"/>
      <c r="S90" s="259" t="n"/>
      <c r="T90" s="259" t="n"/>
      <c r="U90" s="259" t="n"/>
      <c r="V90" s="259" t="n"/>
      <c r="W90" s="259" t="n"/>
      <c r="X90" s="259" t="n"/>
      <c r="Y90" s="259" t="n"/>
      <c r="Z90" s="259" t="n"/>
      <c r="AA90" s="259" t="n"/>
      <c r="AB90" s="259" t="n"/>
      <c r="AC90" s="259" t="n"/>
      <c r="AD90" s="259" t="n"/>
      <c r="AE90" s="259" t="n"/>
      <c r="AF90" s="259" t="n"/>
      <c r="AG90" s="259" t="n"/>
      <c r="AH90" s="259" t="n"/>
      <c r="AI90" s="259" t="n"/>
      <c r="AJ90" s="259" t="n"/>
      <c r="AK90" s="259" t="n"/>
      <c r="AL90" s="259" t="n"/>
      <c r="AM90" s="259" t="n"/>
      <c r="AN90" s="259" t="n"/>
      <c r="AO90" s="259" t="n"/>
      <c r="AP90" s="259" t="n"/>
      <c r="AQ90" s="259" t="n"/>
      <c r="AR90" s="259" t="n"/>
      <c r="AS90" s="259" t="n"/>
      <c r="AT90" s="259" t="n"/>
      <c r="AU90" s="259" t="n"/>
      <c r="AV90" s="259" t="n"/>
      <c r="AW90" s="259" t="n"/>
      <c r="AX90" s="259" t="n"/>
      <c r="AY90" s="259" t="n"/>
      <c r="AZ90" s="259" t="n"/>
      <c r="BA90" s="259" t="n"/>
      <c r="BB90" s="259" t="n"/>
      <c r="BC90" s="259" t="n"/>
      <c r="BD90" s="259" t="n"/>
      <c r="BE90" s="259" t="n"/>
      <c r="BF90" s="259" t="n"/>
      <c r="BG90" s="259" t="n"/>
      <c r="BH90" s="259" t="n"/>
      <c r="BI90" s="259" t="n"/>
      <c r="BJ90" s="259" t="n"/>
      <c r="BK90" s="259" t="n"/>
      <c r="BL90" s="259" t="n"/>
      <c r="BM90" s="259" t="n"/>
      <c r="BN90" s="259" t="n"/>
      <c r="BO90" s="259" t="n"/>
      <c r="BP90" s="259" t="n"/>
      <c r="BQ90" s="259" t="n"/>
      <c r="BR90" s="259" t="n"/>
      <c r="BS90" s="259" t="n"/>
      <c r="BT90" s="259" t="n"/>
      <c r="BU90" s="259" t="n"/>
      <c r="BV90" s="259" t="n"/>
      <c r="BW90" s="259" t="n"/>
      <c r="BX90" s="259" t="n"/>
      <c r="BY90" s="259" t="n"/>
      <c r="BZ90" s="259" t="n"/>
      <c r="CA90" s="259" t="n"/>
      <c r="CB90" s="259" t="n"/>
      <c r="CC90" s="259" t="n"/>
      <c r="CD90" s="259" t="n"/>
      <c r="CE90" s="259" t="n"/>
      <c r="CF90" s="259" t="n"/>
      <c r="CG90" s="259" t="n"/>
      <c r="CH90" s="259" t="n"/>
      <c r="CI90" s="259" t="n"/>
      <c r="CJ90" s="259" t="n"/>
      <c r="CK90" s="259" t="n"/>
      <c r="CL90" s="259" t="n"/>
      <c r="CM90" s="259" t="n"/>
      <c r="CN90" s="259" t="n"/>
      <c r="CO90" s="259" t="n"/>
      <c r="CP90" s="259" t="n"/>
      <c r="CQ90" s="259" t="n"/>
      <c r="CR90" s="259" t="n"/>
      <c r="CS90" s="259" t="n"/>
      <c r="CT90" s="259" t="n"/>
      <c r="CU90" s="259" t="n"/>
      <c r="CV90" s="259" t="n"/>
      <c r="CW90" s="259" t="n"/>
      <c r="CX90" s="259" t="n"/>
      <c r="CY90" s="259" t="n"/>
      <c r="CZ90" s="259" t="n"/>
      <c r="DA90" s="259" t="n"/>
      <c r="DB90" s="259" t="n"/>
      <c r="DC90" s="259" t="n"/>
      <c r="DD90" s="259" t="n"/>
      <c r="DE90" s="259" t="n"/>
      <c r="DF90" s="259" t="n"/>
      <c r="DG90" s="259" t="n"/>
      <c r="DH90" s="259" t="n"/>
      <c r="DI90" s="259" t="n"/>
      <c r="DJ90" s="259" t="n"/>
      <c r="DK90" s="259" t="n"/>
      <c r="DL90" s="259" t="n"/>
      <c r="DM90" s="259" t="n"/>
      <c r="DN90" s="259" t="n"/>
      <c r="DO90" s="259" t="n"/>
      <c r="DP90" s="259" t="n"/>
      <c r="DQ90" s="259" t="n"/>
      <c r="DR90" s="259" t="n"/>
      <c r="DS90" s="259" t="n"/>
      <c r="DT90" s="259" t="n"/>
      <c r="DU90" s="259" t="n"/>
      <c r="DV90" s="259" t="n"/>
      <c r="DW90" s="259" t="n"/>
      <c r="DX90" s="259" t="n"/>
      <c r="DY90" s="259" t="n"/>
      <c r="DZ90" s="259" t="n"/>
      <c r="EA90" s="259" t="n"/>
      <c r="EB90" s="259" t="n"/>
      <c r="EC90" s="259" t="n"/>
      <c r="ED90" s="259" t="n"/>
      <c r="EE90" s="259" t="n"/>
      <c r="EF90" s="259" t="n"/>
      <c r="EG90" s="259" t="n"/>
      <c r="EH90" s="259" t="n"/>
      <c r="EI90" s="259" t="n"/>
      <c r="EJ90" s="259" t="n"/>
      <c r="EK90" s="259" t="n"/>
      <c r="EL90" s="259" t="n"/>
      <c r="EM90" s="259" t="n"/>
      <c r="EN90" s="259" t="n"/>
      <c r="EO90" s="259" t="n"/>
      <c r="EP90" s="259" t="n"/>
      <c r="EQ90" s="259" t="n"/>
      <c r="ER90" s="259" t="n"/>
      <c r="ES90" s="259" t="n"/>
      <c r="ET90" s="259" t="n"/>
      <c r="EU90" s="259" t="n"/>
      <c r="EV90" s="259" t="n"/>
      <c r="EW90" s="259" t="n"/>
      <c r="EX90" s="259" t="n"/>
      <c r="EY90" s="259" t="n"/>
      <c r="EZ90" s="259" t="n"/>
      <c r="FA90" s="259" t="n"/>
      <c r="FB90" s="259" t="n"/>
      <c r="FC90" s="259" t="n"/>
      <c r="FD90" s="259" t="n"/>
      <c r="FE90" s="259" t="n"/>
      <c r="FF90" s="259" t="n"/>
      <c r="FG90" s="259" t="n"/>
      <c r="FH90" s="259" t="n"/>
      <c r="FI90" s="259" t="n"/>
      <c r="FJ90" s="261">
        <f>SUM(F90:FI90)</f>
        <v/>
      </c>
      <c r="FK90" s="262">
        <f>E90-FJ90</f>
        <v/>
      </c>
    </row>
    <row r="91" ht="18" customHeight="1">
      <c r="A91" s="137" t="n">
        <v>91</v>
      </c>
      <c r="B91" s="256" t="n"/>
      <c r="C91" s="139" t="n"/>
      <c r="D91" s="240" t="n"/>
      <c r="E91" s="257" t="n"/>
      <c r="F91" s="274" t="n"/>
      <c r="G91" s="274" t="n"/>
      <c r="H91" s="274" t="n"/>
      <c r="I91" s="274" t="n"/>
      <c r="J91" s="274" t="n"/>
      <c r="K91" s="274" t="n"/>
      <c r="L91" s="259" t="n"/>
      <c r="M91" s="259" t="n"/>
      <c r="N91" s="259" t="n"/>
      <c r="O91" s="259" t="n"/>
      <c r="P91" s="259" t="n"/>
      <c r="Q91" s="259" t="n"/>
      <c r="R91" s="259" t="n"/>
      <c r="S91" s="259" t="n"/>
      <c r="T91" s="259" t="n"/>
      <c r="U91" s="259" t="n"/>
      <c r="V91" s="259" t="n"/>
      <c r="W91" s="259" t="n"/>
      <c r="X91" s="259" t="n"/>
      <c r="Y91" s="259" t="n"/>
      <c r="Z91" s="259" t="n"/>
      <c r="AA91" s="259" t="n"/>
      <c r="AB91" s="259" t="n"/>
      <c r="AC91" s="259" t="n"/>
      <c r="AD91" s="259" t="n"/>
      <c r="AE91" s="259" t="n"/>
      <c r="AF91" s="259" t="n"/>
      <c r="AG91" s="259" t="n"/>
      <c r="AH91" s="259" t="n"/>
      <c r="AI91" s="259" t="n"/>
      <c r="AJ91" s="259" t="n"/>
      <c r="AK91" s="259" t="n"/>
      <c r="AL91" s="259" t="n"/>
      <c r="AM91" s="259" t="n"/>
      <c r="AN91" s="259" t="n"/>
      <c r="AO91" s="259" t="n"/>
      <c r="AP91" s="259" t="n"/>
      <c r="AQ91" s="259" t="n"/>
      <c r="AR91" s="259" t="n"/>
      <c r="AS91" s="259" t="n"/>
      <c r="AT91" s="259" t="n"/>
      <c r="AU91" s="259" t="n"/>
      <c r="AV91" s="259" t="n"/>
      <c r="AW91" s="259" t="n"/>
      <c r="AX91" s="259" t="n"/>
      <c r="AY91" s="259" t="n"/>
      <c r="AZ91" s="259" t="n"/>
      <c r="BA91" s="259" t="n"/>
      <c r="BB91" s="259" t="n"/>
      <c r="BC91" s="259" t="n"/>
      <c r="BD91" s="259" t="n"/>
      <c r="BE91" s="259" t="n"/>
      <c r="BF91" s="259" t="n"/>
      <c r="BG91" s="259" t="n"/>
      <c r="BH91" s="259" t="n"/>
      <c r="BI91" s="259" t="n"/>
      <c r="BJ91" s="259" t="n"/>
      <c r="BK91" s="259" t="n"/>
      <c r="BL91" s="259" t="n"/>
      <c r="BM91" s="259" t="n"/>
      <c r="BN91" s="259" t="n"/>
      <c r="BO91" s="259" t="n"/>
      <c r="BP91" s="259" t="n"/>
      <c r="BQ91" s="259" t="n"/>
      <c r="BR91" s="259" t="n"/>
      <c r="BS91" s="259" t="n"/>
      <c r="BT91" s="259" t="n"/>
      <c r="BU91" s="259" t="n"/>
      <c r="BV91" s="259" t="n"/>
      <c r="BW91" s="259" t="n"/>
      <c r="BX91" s="259" t="n"/>
      <c r="BY91" s="259" t="n"/>
      <c r="BZ91" s="259" t="n"/>
      <c r="CA91" s="259" t="n"/>
      <c r="CB91" s="259" t="n"/>
      <c r="CC91" s="259" t="n"/>
      <c r="CD91" s="259" t="n"/>
      <c r="CE91" s="259" t="n"/>
      <c r="CF91" s="259" t="n"/>
      <c r="CG91" s="259" t="n"/>
      <c r="CH91" s="259" t="n"/>
      <c r="CI91" s="259" t="n"/>
      <c r="CJ91" s="259" t="n"/>
      <c r="CK91" s="259" t="n"/>
      <c r="CL91" s="259" t="n"/>
      <c r="CM91" s="259" t="n"/>
      <c r="CN91" s="259" t="n"/>
      <c r="CO91" s="259" t="n"/>
      <c r="CP91" s="259" t="n"/>
      <c r="CQ91" s="259" t="n"/>
      <c r="CR91" s="259" t="n"/>
      <c r="CS91" s="259" t="n"/>
      <c r="CT91" s="259" t="n"/>
      <c r="CU91" s="259" t="n"/>
      <c r="CV91" s="259" t="n"/>
      <c r="CW91" s="259" t="n"/>
      <c r="CX91" s="259" t="n"/>
      <c r="CY91" s="259" t="n"/>
      <c r="CZ91" s="259" t="n"/>
      <c r="DA91" s="259" t="n"/>
      <c r="DB91" s="259" t="n"/>
      <c r="DC91" s="259" t="n"/>
      <c r="DD91" s="259" t="n"/>
      <c r="DE91" s="259" t="n"/>
      <c r="DF91" s="259" t="n"/>
      <c r="DG91" s="259" t="n"/>
      <c r="DH91" s="259" t="n"/>
      <c r="DI91" s="259" t="n"/>
      <c r="DJ91" s="259" t="n"/>
      <c r="DK91" s="259" t="n"/>
      <c r="DL91" s="259" t="n"/>
      <c r="DM91" s="259" t="n"/>
      <c r="DN91" s="259" t="n"/>
      <c r="DO91" s="259" t="n"/>
      <c r="DP91" s="259" t="n"/>
      <c r="DQ91" s="259" t="n"/>
      <c r="DR91" s="259" t="n"/>
      <c r="DS91" s="259" t="n"/>
      <c r="DT91" s="259" t="n"/>
      <c r="DU91" s="259" t="n"/>
      <c r="DV91" s="259" t="n"/>
      <c r="DW91" s="259" t="n"/>
      <c r="DX91" s="259" t="n"/>
      <c r="DY91" s="259" t="n"/>
      <c r="DZ91" s="259" t="n"/>
      <c r="EA91" s="259" t="n"/>
      <c r="EB91" s="259" t="n"/>
      <c r="EC91" s="259" t="n"/>
      <c r="ED91" s="259" t="n"/>
      <c r="EE91" s="259" t="n"/>
      <c r="EF91" s="259" t="n"/>
      <c r="EG91" s="259" t="n"/>
      <c r="EH91" s="259" t="n"/>
      <c r="EI91" s="259" t="n"/>
      <c r="EJ91" s="259" t="n"/>
      <c r="EK91" s="259" t="n"/>
      <c r="EL91" s="259" t="n"/>
      <c r="EM91" s="259" t="n"/>
      <c r="EN91" s="259" t="n"/>
      <c r="EO91" s="259" t="n"/>
      <c r="EP91" s="259" t="n"/>
      <c r="EQ91" s="259" t="n"/>
      <c r="ER91" s="259" t="n"/>
      <c r="ES91" s="259" t="n"/>
      <c r="ET91" s="259" t="n"/>
      <c r="EU91" s="259" t="n"/>
      <c r="EV91" s="259" t="n"/>
      <c r="EW91" s="259" t="n"/>
      <c r="EX91" s="259" t="n"/>
      <c r="EY91" s="259" t="n"/>
      <c r="EZ91" s="259" t="n"/>
      <c r="FA91" s="259" t="n"/>
      <c r="FB91" s="259" t="n"/>
      <c r="FC91" s="259" t="n"/>
      <c r="FD91" s="259" t="n"/>
      <c r="FE91" s="259" t="n"/>
      <c r="FF91" s="259" t="n"/>
      <c r="FG91" s="259" t="n"/>
      <c r="FH91" s="259" t="n"/>
      <c r="FI91" s="259" t="n"/>
      <c r="FJ91" s="261">
        <f>SUM(F91:FI91)</f>
        <v/>
      </c>
      <c r="FK91" s="262">
        <f>E91-FJ91</f>
        <v/>
      </c>
    </row>
    <row r="92" ht="18" customHeight="1">
      <c r="A92" s="137" t="n">
        <v>92</v>
      </c>
      <c r="B92" s="256" t="n"/>
      <c r="C92" s="139" t="n"/>
      <c r="D92" s="240" t="n"/>
      <c r="E92" s="257" t="n"/>
      <c r="F92" s="274" t="n"/>
      <c r="G92" s="274" t="n"/>
      <c r="H92" s="274" t="n"/>
      <c r="I92" s="274" t="n"/>
      <c r="J92" s="274" t="n"/>
      <c r="K92" s="274" t="n"/>
      <c r="L92" s="259" t="n"/>
      <c r="M92" s="259" t="n"/>
      <c r="N92" s="259" t="n"/>
      <c r="O92" s="259" t="n"/>
      <c r="P92" s="259" t="n"/>
      <c r="Q92" s="259" t="n"/>
      <c r="R92" s="259" t="n"/>
      <c r="S92" s="259" t="n"/>
      <c r="T92" s="259" t="n"/>
      <c r="U92" s="259" t="n"/>
      <c r="V92" s="259" t="n"/>
      <c r="W92" s="259" t="n"/>
      <c r="X92" s="259" t="n"/>
      <c r="Y92" s="259" t="n"/>
      <c r="Z92" s="259" t="n"/>
      <c r="AA92" s="259" t="n"/>
      <c r="AB92" s="259" t="n"/>
      <c r="AC92" s="259" t="n"/>
      <c r="AD92" s="259" t="n"/>
      <c r="AE92" s="259" t="n"/>
      <c r="AF92" s="259" t="n"/>
      <c r="AG92" s="259" t="n"/>
      <c r="AH92" s="259" t="n"/>
      <c r="AI92" s="259" t="n"/>
      <c r="AJ92" s="259" t="n"/>
      <c r="AK92" s="259" t="n"/>
      <c r="AL92" s="259" t="n"/>
      <c r="AM92" s="259" t="n"/>
      <c r="AN92" s="259" t="n"/>
      <c r="AO92" s="259" t="n"/>
      <c r="AP92" s="259" t="n"/>
      <c r="AQ92" s="259" t="n"/>
      <c r="AR92" s="259" t="n"/>
      <c r="AS92" s="259" t="n"/>
      <c r="AT92" s="259" t="n"/>
      <c r="AU92" s="259" t="n"/>
      <c r="AV92" s="259" t="n"/>
      <c r="AW92" s="259" t="n"/>
      <c r="AX92" s="259" t="n"/>
      <c r="AY92" s="259" t="n"/>
      <c r="AZ92" s="259" t="n"/>
      <c r="BA92" s="259" t="n"/>
      <c r="BB92" s="259" t="n"/>
      <c r="BC92" s="259" t="n"/>
      <c r="BD92" s="259" t="n"/>
      <c r="BE92" s="259" t="n"/>
      <c r="BF92" s="259" t="n"/>
      <c r="BG92" s="259" t="n"/>
      <c r="BH92" s="259" t="n"/>
      <c r="BI92" s="259" t="n"/>
      <c r="BJ92" s="259" t="n"/>
      <c r="BK92" s="259" t="n"/>
      <c r="BL92" s="259" t="n"/>
      <c r="BM92" s="259" t="n"/>
      <c r="BN92" s="259" t="n"/>
      <c r="BO92" s="259" t="n"/>
      <c r="BP92" s="259" t="n"/>
      <c r="BQ92" s="259" t="n"/>
      <c r="BR92" s="259" t="n"/>
      <c r="BS92" s="259" t="n"/>
      <c r="BT92" s="259" t="n"/>
      <c r="BU92" s="259" t="n"/>
      <c r="BV92" s="259" t="n"/>
      <c r="BW92" s="259" t="n"/>
      <c r="BX92" s="259" t="n"/>
      <c r="BY92" s="259" t="n"/>
      <c r="BZ92" s="259" t="n"/>
      <c r="CA92" s="259" t="n"/>
      <c r="CB92" s="259" t="n"/>
      <c r="CC92" s="259" t="n"/>
      <c r="CD92" s="259" t="n"/>
      <c r="CE92" s="259" t="n"/>
      <c r="CF92" s="259" t="n"/>
      <c r="CG92" s="259" t="n"/>
      <c r="CH92" s="259" t="n"/>
      <c r="CI92" s="259" t="n"/>
      <c r="CJ92" s="259" t="n"/>
      <c r="CK92" s="259" t="n"/>
      <c r="CL92" s="259" t="n"/>
      <c r="CM92" s="259" t="n"/>
      <c r="CN92" s="259" t="n"/>
      <c r="CO92" s="259" t="n"/>
      <c r="CP92" s="259" t="n"/>
      <c r="CQ92" s="259" t="n"/>
      <c r="CR92" s="259" t="n"/>
      <c r="CS92" s="259" t="n"/>
      <c r="CT92" s="259" t="n"/>
      <c r="CU92" s="259" t="n"/>
      <c r="CV92" s="259" t="n"/>
      <c r="CW92" s="259" t="n"/>
      <c r="CX92" s="259" t="n"/>
      <c r="CY92" s="259" t="n"/>
      <c r="CZ92" s="259" t="n"/>
      <c r="DA92" s="259" t="n"/>
      <c r="DB92" s="259" t="n"/>
      <c r="DC92" s="259" t="n"/>
      <c r="DD92" s="259" t="n"/>
      <c r="DE92" s="259" t="n"/>
      <c r="DF92" s="259" t="n"/>
      <c r="DG92" s="259" t="n"/>
      <c r="DH92" s="259" t="n"/>
      <c r="DI92" s="259" t="n"/>
      <c r="DJ92" s="259" t="n"/>
      <c r="DK92" s="259" t="n"/>
      <c r="DL92" s="259" t="n"/>
      <c r="DM92" s="259" t="n"/>
      <c r="DN92" s="259" t="n"/>
      <c r="DO92" s="259" t="n"/>
      <c r="DP92" s="259" t="n"/>
      <c r="DQ92" s="259" t="n"/>
      <c r="DR92" s="259" t="n"/>
      <c r="DS92" s="259" t="n"/>
      <c r="DT92" s="259" t="n"/>
      <c r="DU92" s="259" t="n"/>
      <c r="DV92" s="259" t="n"/>
      <c r="DW92" s="259" t="n"/>
      <c r="DX92" s="259" t="n"/>
      <c r="DY92" s="259" t="n"/>
      <c r="DZ92" s="259" t="n"/>
      <c r="EA92" s="259" t="n"/>
      <c r="EB92" s="259" t="n"/>
      <c r="EC92" s="259" t="n"/>
      <c r="ED92" s="259" t="n"/>
      <c r="EE92" s="259" t="n"/>
      <c r="EF92" s="259" t="n"/>
      <c r="EG92" s="259" t="n"/>
      <c r="EH92" s="259" t="n"/>
      <c r="EI92" s="259" t="n"/>
      <c r="EJ92" s="259" t="n"/>
      <c r="EK92" s="259" t="n"/>
      <c r="EL92" s="259" t="n"/>
      <c r="EM92" s="259" t="n"/>
      <c r="EN92" s="259" t="n"/>
      <c r="EO92" s="259" t="n"/>
      <c r="EP92" s="259" t="n"/>
      <c r="EQ92" s="259" t="n"/>
      <c r="ER92" s="259" t="n"/>
      <c r="ES92" s="259" t="n"/>
      <c r="ET92" s="259" t="n"/>
      <c r="EU92" s="259" t="n"/>
      <c r="EV92" s="259" t="n"/>
      <c r="EW92" s="259" t="n"/>
      <c r="EX92" s="259" t="n"/>
      <c r="EY92" s="259" t="n"/>
      <c r="EZ92" s="259" t="n"/>
      <c r="FA92" s="259" t="n"/>
      <c r="FB92" s="259" t="n"/>
      <c r="FC92" s="259" t="n"/>
      <c r="FD92" s="259" t="n"/>
      <c r="FE92" s="259" t="n"/>
      <c r="FF92" s="259" t="n"/>
      <c r="FG92" s="259" t="n"/>
      <c r="FH92" s="259" t="n"/>
      <c r="FI92" s="259" t="n"/>
      <c r="FJ92" s="261">
        <f>SUM(F92:FI92)</f>
        <v/>
      </c>
      <c r="FK92" s="262">
        <f>E92-FJ92</f>
        <v/>
      </c>
    </row>
    <row r="93" ht="18" customHeight="1">
      <c r="A93" s="137" t="n">
        <v>93</v>
      </c>
      <c r="B93" s="256" t="n"/>
      <c r="C93" s="139" t="n"/>
      <c r="D93" s="240" t="n"/>
      <c r="E93" s="257" t="n"/>
      <c r="F93" s="274" t="n"/>
      <c r="G93" s="274" t="n"/>
      <c r="H93" s="274" t="n"/>
      <c r="I93" s="274" t="n"/>
      <c r="J93" s="274" t="n"/>
      <c r="K93" s="274" t="n"/>
      <c r="L93" s="259" t="n"/>
      <c r="M93" s="259" t="n"/>
      <c r="N93" s="259" t="n"/>
      <c r="O93" s="259" t="n"/>
      <c r="P93" s="259" t="n"/>
      <c r="Q93" s="259" t="n"/>
      <c r="R93" s="259" t="n"/>
      <c r="S93" s="259" t="n"/>
      <c r="T93" s="259" t="n"/>
      <c r="U93" s="259" t="n"/>
      <c r="V93" s="259" t="n"/>
      <c r="W93" s="259" t="n"/>
      <c r="X93" s="259" t="n"/>
      <c r="Y93" s="259" t="n"/>
      <c r="Z93" s="259" t="n"/>
      <c r="AA93" s="259" t="n"/>
      <c r="AB93" s="259" t="n"/>
      <c r="AC93" s="259" t="n"/>
      <c r="AD93" s="259" t="n"/>
      <c r="AE93" s="259" t="n"/>
      <c r="AF93" s="259" t="n"/>
      <c r="AG93" s="259" t="n"/>
      <c r="AH93" s="259" t="n"/>
      <c r="AI93" s="259" t="n"/>
      <c r="AJ93" s="259" t="n"/>
      <c r="AK93" s="259" t="n"/>
      <c r="AL93" s="259" t="n"/>
      <c r="AM93" s="259" t="n"/>
      <c r="AN93" s="259" t="n"/>
      <c r="AO93" s="259" t="n"/>
      <c r="AP93" s="259" t="n"/>
      <c r="AQ93" s="259" t="n"/>
      <c r="AR93" s="259" t="n"/>
      <c r="AS93" s="259" t="n"/>
      <c r="AT93" s="259" t="n"/>
      <c r="AU93" s="259" t="n"/>
      <c r="AV93" s="259" t="n"/>
      <c r="AW93" s="259" t="n"/>
      <c r="AX93" s="259" t="n"/>
      <c r="AY93" s="259" t="n"/>
      <c r="AZ93" s="259" t="n"/>
      <c r="BA93" s="259" t="n"/>
      <c r="BB93" s="259" t="n"/>
      <c r="BC93" s="259" t="n"/>
      <c r="BD93" s="259" t="n"/>
      <c r="BE93" s="259" t="n"/>
      <c r="BF93" s="259" t="n"/>
      <c r="BG93" s="259" t="n"/>
      <c r="BH93" s="259" t="n"/>
      <c r="BI93" s="259" t="n"/>
      <c r="BJ93" s="259" t="n"/>
      <c r="BK93" s="259" t="n"/>
      <c r="BL93" s="259" t="n"/>
      <c r="BM93" s="259" t="n"/>
      <c r="BN93" s="259" t="n"/>
      <c r="BO93" s="259" t="n"/>
      <c r="BP93" s="259" t="n"/>
      <c r="BQ93" s="259" t="n"/>
      <c r="BR93" s="259" t="n"/>
      <c r="BS93" s="259" t="n"/>
      <c r="BT93" s="259" t="n"/>
      <c r="BU93" s="259" t="n"/>
      <c r="BV93" s="259" t="n"/>
      <c r="BW93" s="259" t="n"/>
      <c r="BX93" s="259" t="n"/>
      <c r="BY93" s="259" t="n"/>
      <c r="BZ93" s="259" t="n"/>
      <c r="CA93" s="259" t="n"/>
      <c r="CB93" s="259" t="n"/>
      <c r="CC93" s="259" t="n"/>
      <c r="CD93" s="259" t="n"/>
      <c r="CE93" s="259" t="n"/>
      <c r="CF93" s="259" t="n"/>
      <c r="CG93" s="259" t="n"/>
      <c r="CH93" s="259" t="n"/>
      <c r="CI93" s="259" t="n"/>
      <c r="CJ93" s="259" t="n"/>
      <c r="CK93" s="259" t="n"/>
      <c r="CL93" s="259" t="n"/>
      <c r="CM93" s="259" t="n"/>
      <c r="CN93" s="259" t="n"/>
      <c r="CO93" s="259" t="n"/>
      <c r="CP93" s="259" t="n"/>
      <c r="CQ93" s="259" t="n"/>
      <c r="CR93" s="259" t="n"/>
      <c r="CS93" s="259" t="n"/>
      <c r="CT93" s="259" t="n"/>
      <c r="CU93" s="259" t="n"/>
      <c r="CV93" s="259" t="n"/>
      <c r="CW93" s="259" t="n"/>
      <c r="CX93" s="259" t="n"/>
      <c r="CY93" s="259" t="n"/>
      <c r="CZ93" s="259" t="n"/>
      <c r="DA93" s="259" t="n"/>
      <c r="DB93" s="259" t="n"/>
      <c r="DC93" s="259" t="n"/>
      <c r="DD93" s="259" t="n"/>
      <c r="DE93" s="259" t="n"/>
      <c r="DF93" s="259" t="n"/>
      <c r="DG93" s="259" t="n"/>
      <c r="DH93" s="259" t="n"/>
      <c r="DI93" s="259" t="n"/>
      <c r="DJ93" s="259" t="n"/>
      <c r="DK93" s="259" t="n"/>
      <c r="DL93" s="259" t="n"/>
      <c r="DM93" s="259" t="n"/>
      <c r="DN93" s="259" t="n"/>
      <c r="DO93" s="259" t="n"/>
      <c r="DP93" s="259" t="n"/>
      <c r="DQ93" s="259" t="n"/>
      <c r="DR93" s="259" t="n"/>
      <c r="DS93" s="259" t="n"/>
      <c r="DT93" s="259" t="n"/>
      <c r="DU93" s="259" t="n"/>
      <c r="DV93" s="259" t="n"/>
      <c r="DW93" s="259" t="n"/>
      <c r="DX93" s="259" t="n"/>
      <c r="DY93" s="259" t="n"/>
      <c r="DZ93" s="259" t="n"/>
      <c r="EA93" s="259" t="n"/>
      <c r="EB93" s="259" t="n"/>
      <c r="EC93" s="259" t="n"/>
      <c r="ED93" s="259" t="n"/>
      <c r="EE93" s="259" t="n"/>
      <c r="EF93" s="259" t="n"/>
      <c r="EG93" s="259" t="n"/>
      <c r="EH93" s="259" t="n"/>
      <c r="EI93" s="259" t="n"/>
      <c r="EJ93" s="259" t="n"/>
      <c r="EK93" s="259" t="n"/>
      <c r="EL93" s="259" t="n"/>
      <c r="EM93" s="259" t="n"/>
      <c r="EN93" s="259" t="n"/>
      <c r="EO93" s="259" t="n"/>
      <c r="EP93" s="259" t="n"/>
      <c r="EQ93" s="259" t="n"/>
      <c r="ER93" s="259" t="n"/>
      <c r="ES93" s="259" t="n"/>
      <c r="ET93" s="259" t="n"/>
      <c r="EU93" s="259" t="n"/>
      <c r="EV93" s="259" t="n"/>
      <c r="EW93" s="259" t="n"/>
      <c r="EX93" s="259" t="n"/>
      <c r="EY93" s="259" t="n"/>
      <c r="EZ93" s="259" t="n"/>
      <c r="FA93" s="259" t="n"/>
      <c r="FB93" s="259" t="n"/>
      <c r="FC93" s="259" t="n"/>
      <c r="FD93" s="259" t="n"/>
      <c r="FE93" s="259" t="n"/>
      <c r="FF93" s="259" t="n"/>
      <c r="FG93" s="259" t="n"/>
      <c r="FH93" s="259" t="n"/>
      <c r="FI93" s="259" t="n"/>
      <c r="FJ93" s="261">
        <f>SUM(F93:FI93)</f>
        <v/>
      </c>
      <c r="FK93" s="262">
        <f>E93-FJ93</f>
        <v/>
      </c>
    </row>
    <row r="94" ht="18" customHeight="1">
      <c r="A94" s="137" t="n">
        <v>94</v>
      </c>
      <c r="B94" s="256" t="n"/>
      <c r="C94" s="139" t="n"/>
      <c r="D94" s="240" t="n"/>
      <c r="E94" s="257" t="n"/>
      <c r="F94" s="274" t="n"/>
      <c r="G94" s="274" t="n"/>
      <c r="H94" s="274" t="n"/>
      <c r="I94" s="274" t="n"/>
      <c r="J94" s="274" t="n"/>
      <c r="K94" s="274" t="n"/>
      <c r="L94" s="259" t="n"/>
      <c r="M94" s="259" t="n"/>
      <c r="N94" s="259" t="n"/>
      <c r="O94" s="259" t="n"/>
      <c r="P94" s="259" t="n"/>
      <c r="Q94" s="259" t="n"/>
      <c r="R94" s="259" t="n"/>
      <c r="S94" s="259" t="n"/>
      <c r="T94" s="259" t="n"/>
      <c r="U94" s="259" t="n"/>
      <c r="V94" s="259" t="n"/>
      <c r="W94" s="259" t="n"/>
      <c r="X94" s="259" t="n"/>
      <c r="Y94" s="259" t="n"/>
      <c r="Z94" s="259" t="n"/>
      <c r="AA94" s="259" t="n"/>
      <c r="AB94" s="259" t="n"/>
      <c r="AC94" s="259" t="n"/>
      <c r="AD94" s="259" t="n"/>
      <c r="AE94" s="259" t="n"/>
      <c r="AF94" s="259" t="n"/>
      <c r="AG94" s="259" t="n"/>
      <c r="AH94" s="259" t="n"/>
      <c r="AI94" s="259" t="n"/>
      <c r="AJ94" s="259" t="n"/>
      <c r="AK94" s="259" t="n"/>
      <c r="AL94" s="259" t="n"/>
      <c r="AM94" s="259" t="n"/>
      <c r="AN94" s="259" t="n"/>
      <c r="AO94" s="259" t="n"/>
      <c r="AP94" s="259" t="n"/>
      <c r="AQ94" s="259" t="n"/>
      <c r="AR94" s="259" t="n"/>
      <c r="AS94" s="259" t="n"/>
      <c r="AT94" s="259" t="n"/>
      <c r="AU94" s="259" t="n"/>
      <c r="AV94" s="259" t="n"/>
      <c r="AW94" s="259" t="n"/>
      <c r="AX94" s="259" t="n"/>
      <c r="AY94" s="259" t="n"/>
      <c r="AZ94" s="259" t="n"/>
      <c r="BA94" s="259" t="n"/>
      <c r="BB94" s="259" t="n"/>
      <c r="BC94" s="259" t="n"/>
      <c r="BD94" s="259" t="n"/>
      <c r="BE94" s="259" t="n"/>
      <c r="BF94" s="259" t="n"/>
      <c r="BG94" s="259" t="n"/>
      <c r="BH94" s="259" t="n"/>
      <c r="BI94" s="259" t="n"/>
      <c r="BJ94" s="259" t="n"/>
      <c r="BK94" s="259" t="n"/>
      <c r="BL94" s="259" t="n"/>
      <c r="BM94" s="259" t="n"/>
      <c r="BN94" s="259" t="n"/>
      <c r="BO94" s="259" t="n"/>
      <c r="BP94" s="259" t="n"/>
      <c r="BQ94" s="259" t="n"/>
      <c r="BR94" s="259" t="n"/>
      <c r="BS94" s="259" t="n"/>
      <c r="BT94" s="259" t="n"/>
      <c r="BU94" s="259" t="n"/>
      <c r="BV94" s="259" t="n"/>
      <c r="BW94" s="259" t="n"/>
      <c r="BX94" s="259" t="n"/>
      <c r="BY94" s="259" t="n"/>
      <c r="BZ94" s="259" t="n"/>
      <c r="CA94" s="259" t="n"/>
      <c r="CB94" s="259" t="n"/>
      <c r="CC94" s="259" t="n"/>
      <c r="CD94" s="259" t="n"/>
      <c r="CE94" s="259" t="n"/>
      <c r="CF94" s="259" t="n"/>
      <c r="CG94" s="259" t="n"/>
      <c r="CH94" s="259" t="n"/>
      <c r="CI94" s="259" t="n"/>
      <c r="CJ94" s="259" t="n"/>
      <c r="CK94" s="259" t="n"/>
      <c r="CL94" s="259" t="n"/>
      <c r="CM94" s="259" t="n"/>
      <c r="CN94" s="259" t="n"/>
      <c r="CO94" s="259" t="n"/>
      <c r="CP94" s="259" t="n"/>
      <c r="CQ94" s="259" t="n"/>
      <c r="CR94" s="259" t="n"/>
      <c r="CS94" s="259" t="n"/>
      <c r="CT94" s="259" t="n"/>
      <c r="CU94" s="259" t="n"/>
      <c r="CV94" s="259" t="n"/>
      <c r="CW94" s="259" t="n"/>
      <c r="CX94" s="259" t="n"/>
      <c r="CY94" s="259" t="n"/>
      <c r="CZ94" s="259" t="n"/>
      <c r="DA94" s="259" t="n"/>
      <c r="DB94" s="259" t="n"/>
      <c r="DC94" s="259" t="n"/>
      <c r="DD94" s="259" t="n"/>
      <c r="DE94" s="259" t="n"/>
      <c r="DF94" s="259" t="n"/>
      <c r="DG94" s="259" t="n"/>
      <c r="DH94" s="259" t="n"/>
      <c r="DI94" s="259" t="n"/>
      <c r="DJ94" s="259" t="n"/>
      <c r="DK94" s="259" t="n"/>
      <c r="DL94" s="259" t="n"/>
      <c r="DM94" s="259" t="n"/>
      <c r="DN94" s="259" t="n"/>
      <c r="DO94" s="259" t="n"/>
      <c r="DP94" s="259" t="n"/>
      <c r="DQ94" s="259" t="n"/>
      <c r="DR94" s="259" t="n"/>
      <c r="DS94" s="259" t="n"/>
      <c r="DT94" s="259" t="n"/>
      <c r="DU94" s="259" t="n"/>
      <c r="DV94" s="259" t="n"/>
      <c r="DW94" s="259" t="n"/>
      <c r="DX94" s="259" t="n"/>
      <c r="DY94" s="259" t="n"/>
      <c r="DZ94" s="259" t="n"/>
      <c r="EA94" s="259" t="n"/>
      <c r="EB94" s="259" t="n"/>
      <c r="EC94" s="259" t="n"/>
      <c r="ED94" s="259" t="n"/>
      <c r="EE94" s="259" t="n"/>
      <c r="EF94" s="259" t="n"/>
      <c r="EG94" s="259" t="n"/>
      <c r="EH94" s="259" t="n"/>
      <c r="EI94" s="259" t="n"/>
      <c r="EJ94" s="259" t="n"/>
      <c r="EK94" s="259" t="n"/>
      <c r="EL94" s="259" t="n"/>
      <c r="EM94" s="259" t="n"/>
      <c r="EN94" s="259" t="n"/>
      <c r="EO94" s="259" t="n"/>
      <c r="EP94" s="259" t="n"/>
      <c r="EQ94" s="259" t="n"/>
      <c r="ER94" s="259" t="n"/>
      <c r="ES94" s="259" t="n"/>
      <c r="ET94" s="259" t="n"/>
      <c r="EU94" s="259" t="n"/>
      <c r="EV94" s="259" t="n"/>
      <c r="EW94" s="259" t="n"/>
      <c r="EX94" s="259" t="n"/>
      <c r="EY94" s="259" t="n"/>
      <c r="EZ94" s="259" t="n"/>
      <c r="FA94" s="259" t="n"/>
      <c r="FB94" s="259" t="n"/>
      <c r="FC94" s="259" t="n"/>
      <c r="FD94" s="259" t="n"/>
      <c r="FE94" s="259" t="n"/>
      <c r="FF94" s="259" t="n"/>
      <c r="FG94" s="259" t="n"/>
      <c r="FH94" s="259" t="n"/>
      <c r="FI94" s="259" t="n"/>
      <c r="FJ94" s="261">
        <f>SUM(F94:FI94)</f>
        <v/>
      </c>
      <c r="FK94" s="262">
        <f>E94-FJ94</f>
        <v/>
      </c>
    </row>
    <row r="95" ht="18" customHeight="1">
      <c r="A95" s="137" t="n">
        <v>95</v>
      </c>
      <c r="B95" s="256" t="n"/>
      <c r="C95" s="139" t="n"/>
      <c r="D95" s="240" t="n"/>
      <c r="E95" s="257" t="n"/>
      <c r="F95" s="274" t="n"/>
      <c r="G95" s="274" t="n"/>
      <c r="H95" s="274" t="n"/>
      <c r="I95" s="274" t="n"/>
      <c r="J95" s="274" t="n"/>
      <c r="K95" s="274" t="n"/>
      <c r="L95" s="259" t="n"/>
      <c r="M95" s="259" t="n"/>
      <c r="N95" s="259" t="n"/>
      <c r="O95" s="259" t="n"/>
      <c r="P95" s="259" t="n"/>
      <c r="Q95" s="259" t="n"/>
      <c r="R95" s="259" t="n"/>
      <c r="S95" s="259" t="n"/>
      <c r="T95" s="259" t="n"/>
      <c r="U95" s="259" t="n"/>
      <c r="V95" s="259" t="n"/>
      <c r="W95" s="259" t="n"/>
      <c r="X95" s="259" t="n"/>
      <c r="Y95" s="259" t="n"/>
      <c r="Z95" s="259" t="n"/>
      <c r="AA95" s="259" t="n"/>
      <c r="AB95" s="259" t="n"/>
      <c r="AC95" s="259" t="n"/>
      <c r="AD95" s="259" t="n"/>
      <c r="AE95" s="259" t="n"/>
      <c r="AF95" s="259" t="n"/>
      <c r="AG95" s="259" t="n"/>
      <c r="AH95" s="259" t="n"/>
      <c r="AI95" s="259" t="n"/>
      <c r="AJ95" s="259" t="n"/>
      <c r="AK95" s="259" t="n"/>
      <c r="AL95" s="259" t="n"/>
      <c r="AM95" s="259" t="n"/>
      <c r="AN95" s="259" t="n"/>
      <c r="AO95" s="259" t="n"/>
      <c r="AP95" s="259" t="n"/>
      <c r="AQ95" s="259" t="n"/>
      <c r="AR95" s="259" t="n"/>
      <c r="AS95" s="259" t="n"/>
      <c r="AT95" s="259" t="n"/>
      <c r="AU95" s="259" t="n"/>
      <c r="AV95" s="259" t="n"/>
      <c r="AW95" s="259" t="n"/>
      <c r="AX95" s="259" t="n"/>
      <c r="AY95" s="259" t="n"/>
      <c r="AZ95" s="259" t="n"/>
      <c r="BA95" s="259" t="n"/>
      <c r="BB95" s="259" t="n"/>
      <c r="BC95" s="259" t="n"/>
      <c r="BD95" s="259" t="n"/>
      <c r="BE95" s="259" t="n"/>
      <c r="BF95" s="259" t="n"/>
      <c r="BG95" s="259" t="n"/>
      <c r="BH95" s="259" t="n"/>
      <c r="BI95" s="259" t="n"/>
      <c r="BJ95" s="259" t="n"/>
      <c r="BK95" s="259" t="n"/>
      <c r="BL95" s="259" t="n"/>
      <c r="BM95" s="259" t="n"/>
      <c r="BN95" s="259" t="n"/>
      <c r="BO95" s="259" t="n"/>
      <c r="BP95" s="259" t="n"/>
      <c r="BQ95" s="259" t="n"/>
      <c r="BR95" s="259" t="n"/>
      <c r="BS95" s="259" t="n"/>
      <c r="BT95" s="259" t="n"/>
      <c r="BU95" s="259" t="n"/>
      <c r="BV95" s="259" t="n"/>
      <c r="BW95" s="259" t="n"/>
      <c r="BX95" s="259" t="n"/>
      <c r="BY95" s="259" t="n"/>
      <c r="BZ95" s="259" t="n"/>
      <c r="CA95" s="259" t="n"/>
      <c r="CB95" s="259" t="n"/>
      <c r="CC95" s="259" t="n"/>
      <c r="CD95" s="259" t="n"/>
      <c r="CE95" s="259" t="n"/>
      <c r="CF95" s="259" t="n"/>
      <c r="CG95" s="259" t="n"/>
      <c r="CH95" s="259" t="n"/>
      <c r="CI95" s="259" t="n"/>
      <c r="CJ95" s="259" t="n"/>
      <c r="CK95" s="259" t="n"/>
      <c r="CL95" s="259" t="n"/>
      <c r="CM95" s="259" t="n"/>
      <c r="CN95" s="259" t="n"/>
      <c r="CO95" s="259" t="n"/>
      <c r="CP95" s="259" t="n"/>
      <c r="CQ95" s="259" t="n"/>
      <c r="CR95" s="259" t="n"/>
      <c r="CS95" s="259" t="n"/>
      <c r="CT95" s="259" t="n"/>
      <c r="CU95" s="259" t="n"/>
      <c r="CV95" s="259" t="n"/>
      <c r="CW95" s="259" t="n"/>
      <c r="CX95" s="259" t="n"/>
      <c r="CY95" s="259" t="n"/>
      <c r="CZ95" s="259" t="n"/>
      <c r="DA95" s="259" t="n"/>
      <c r="DB95" s="259" t="n"/>
      <c r="DC95" s="259" t="n"/>
      <c r="DD95" s="259" t="n"/>
      <c r="DE95" s="259" t="n"/>
      <c r="DF95" s="259" t="n"/>
      <c r="DG95" s="259" t="n"/>
      <c r="DH95" s="259" t="n"/>
      <c r="DI95" s="259" t="n"/>
      <c r="DJ95" s="259" t="n"/>
      <c r="DK95" s="259" t="n"/>
      <c r="DL95" s="259" t="n"/>
      <c r="DM95" s="259" t="n"/>
      <c r="DN95" s="259" t="n"/>
      <c r="DO95" s="259" t="n"/>
      <c r="DP95" s="259" t="n"/>
      <c r="DQ95" s="259" t="n"/>
      <c r="DR95" s="259" t="n"/>
      <c r="DS95" s="259" t="n"/>
      <c r="DT95" s="259" t="n"/>
      <c r="DU95" s="259" t="n"/>
      <c r="DV95" s="259" t="n"/>
      <c r="DW95" s="259" t="n"/>
      <c r="DX95" s="259" t="n"/>
      <c r="DY95" s="259" t="n"/>
      <c r="DZ95" s="259" t="n"/>
      <c r="EA95" s="259" t="n"/>
      <c r="EB95" s="259" t="n"/>
      <c r="EC95" s="259" t="n"/>
      <c r="ED95" s="259" t="n"/>
      <c r="EE95" s="259" t="n"/>
      <c r="EF95" s="259" t="n"/>
      <c r="EG95" s="259" t="n"/>
      <c r="EH95" s="259" t="n"/>
      <c r="EI95" s="259" t="n"/>
      <c r="EJ95" s="259" t="n"/>
      <c r="EK95" s="259" t="n"/>
      <c r="EL95" s="259" t="n"/>
      <c r="EM95" s="259" t="n"/>
      <c r="EN95" s="259" t="n"/>
      <c r="EO95" s="259" t="n"/>
      <c r="EP95" s="259" t="n"/>
      <c r="EQ95" s="259" t="n"/>
      <c r="ER95" s="259" t="n"/>
      <c r="ES95" s="259" t="n"/>
      <c r="ET95" s="259" t="n"/>
      <c r="EU95" s="259" t="n"/>
      <c r="EV95" s="259" t="n"/>
      <c r="EW95" s="259" t="n"/>
      <c r="EX95" s="259" t="n"/>
      <c r="EY95" s="259" t="n"/>
      <c r="EZ95" s="259" t="n"/>
      <c r="FA95" s="259" t="n"/>
      <c r="FB95" s="259" t="n"/>
      <c r="FC95" s="259" t="n"/>
      <c r="FD95" s="259" t="n"/>
      <c r="FE95" s="259" t="n"/>
      <c r="FF95" s="259" t="n"/>
      <c r="FG95" s="259" t="n"/>
      <c r="FH95" s="259" t="n"/>
      <c r="FI95" s="259" t="n"/>
      <c r="FJ95" s="261">
        <f>SUM(F95:FI95)</f>
        <v/>
      </c>
      <c r="FK95" s="262">
        <f>E95-FJ95</f>
        <v/>
      </c>
    </row>
    <row r="96" ht="18" customHeight="1">
      <c r="A96" s="137" t="n">
        <v>96</v>
      </c>
      <c r="B96" s="256" t="n"/>
      <c r="C96" s="139" t="n"/>
      <c r="D96" s="240" t="n"/>
      <c r="E96" s="257" t="n"/>
      <c r="F96" s="274" t="n"/>
      <c r="G96" s="274" t="n"/>
      <c r="H96" s="274" t="n"/>
      <c r="I96" s="274" t="n"/>
      <c r="J96" s="274" t="n"/>
      <c r="K96" s="274" t="n"/>
      <c r="L96" s="259" t="n"/>
      <c r="M96" s="259" t="n"/>
      <c r="N96" s="259" t="n"/>
      <c r="O96" s="259" t="n"/>
      <c r="P96" s="259" t="n"/>
      <c r="Q96" s="259" t="n"/>
      <c r="R96" s="259" t="n"/>
      <c r="S96" s="259" t="n"/>
      <c r="T96" s="259" t="n"/>
      <c r="U96" s="259" t="n"/>
      <c r="V96" s="259" t="n"/>
      <c r="W96" s="259" t="n"/>
      <c r="X96" s="259" t="n"/>
      <c r="Y96" s="259" t="n"/>
      <c r="Z96" s="259" t="n"/>
      <c r="AA96" s="259" t="n"/>
      <c r="AB96" s="259" t="n"/>
      <c r="AC96" s="259" t="n"/>
      <c r="AD96" s="259" t="n"/>
      <c r="AE96" s="259" t="n"/>
      <c r="AF96" s="259" t="n"/>
      <c r="AG96" s="259" t="n"/>
      <c r="AH96" s="259" t="n"/>
      <c r="AI96" s="259" t="n"/>
      <c r="AJ96" s="259" t="n"/>
      <c r="AK96" s="259" t="n"/>
      <c r="AL96" s="259" t="n"/>
      <c r="AM96" s="259" t="n"/>
      <c r="AN96" s="259" t="n"/>
      <c r="AO96" s="259" t="n"/>
      <c r="AP96" s="259" t="n"/>
      <c r="AQ96" s="259" t="n"/>
      <c r="AR96" s="259" t="n"/>
      <c r="AS96" s="259" t="n"/>
      <c r="AT96" s="259" t="n"/>
      <c r="AU96" s="259" t="n"/>
      <c r="AV96" s="259" t="n"/>
      <c r="AW96" s="259" t="n"/>
      <c r="AX96" s="259" t="n"/>
      <c r="AY96" s="259" t="n"/>
      <c r="AZ96" s="259" t="n"/>
      <c r="BA96" s="259" t="n"/>
      <c r="BB96" s="259" t="n"/>
      <c r="BC96" s="259" t="n"/>
      <c r="BD96" s="259" t="n"/>
      <c r="BE96" s="259" t="n"/>
      <c r="BF96" s="259" t="n"/>
      <c r="BG96" s="259" t="n"/>
      <c r="BH96" s="259" t="n"/>
      <c r="BI96" s="259" t="n"/>
      <c r="BJ96" s="259" t="n"/>
      <c r="BK96" s="259" t="n"/>
      <c r="BL96" s="259" t="n"/>
      <c r="BM96" s="259" t="n"/>
      <c r="BN96" s="259" t="n"/>
      <c r="BO96" s="259" t="n"/>
      <c r="BP96" s="259" t="n"/>
      <c r="BQ96" s="259" t="n"/>
      <c r="BR96" s="259" t="n"/>
      <c r="BS96" s="259" t="n"/>
      <c r="BT96" s="259" t="n"/>
      <c r="BU96" s="259" t="n"/>
      <c r="BV96" s="259" t="n"/>
      <c r="BW96" s="259" t="n"/>
      <c r="BX96" s="259" t="n"/>
      <c r="BY96" s="259" t="n"/>
      <c r="BZ96" s="259" t="n"/>
      <c r="CA96" s="259" t="n"/>
      <c r="CB96" s="259" t="n"/>
      <c r="CC96" s="259" t="n"/>
      <c r="CD96" s="259" t="n"/>
      <c r="CE96" s="259" t="n"/>
      <c r="CF96" s="259" t="n"/>
      <c r="CG96" s="259" t="n"/>
      <c r="CH96" s="259" t="n"/>
      <c r="CI96" s="259" t="n"/>
      <c r="CJ96" s="259" t="n"/>
      <c r="CK96" s="259" t="n"/>
      <c r="CL96" s="259" t="n"/>
      <c r="CM96" s="259" t="n"/>
      <c r="CN96" s="259" t="n"/>
      <c r="CO96" s="259" t="n"/>
      <c r="CP96" s="259" t="n"/>
      <c r="CQ96" s="259" t="n"/>
      <c r="CR96" s="259" t="n"/>
      <c r="CS96" s="259" t="n"/>
      <c r="CT96" s="259" t="n"/>
      <c r="CU96" s="259" t="n"/>
      <c r="CV96" s="259" t="n"/>
      <c r="CW96" s="259" t="n"/>
      <c r="CX96" s="259" t="n"/>
      <c r="CY96" s="259" t="n"/>
      <c r="CZ96" s="259" t="n"/>
      <c r="DA96" s="259" t="n"/>
      <c r="DB96" s="259" t="n"/>
      <c r="DC96" s="259" t="n"/>
      <c r="DD96" s="259" t="n"/>
      <c r="DE96" s="259" t="n"/>
      <c r="DF96" s="259" t="n"/>
      <c r="DG96" s="259" t="n"/>
      <c r="DH96" s="259" t="n"/>
      <c r="DI96" s="259" t="n"/>
      <c r="DJ96" s="259" t="n"/>
      <c r="DK96" s="259" t="n"/>
      <c r="DL96" s="259" t="n"/>
      <c r="DM96" s="259" t="n"/>
      <c r="DN96" s="259" t="n"/>
      <c r="DO96" s="259" t="n"/>
      <c r="DP96" s="259" t="n"/>
      <c r="DQ96" s="259" t="n"/>
      <c r="DR96" s="259" t="n"/>
      <c r="DS96" s="259" t="n"/>
      <c r="DT96" s="259" t="n"/>
      <c r="DU96" s="259" t="n"/>
      <c r="DV96" s="259" t="n"/>
      <c r="DW96" s="259" t="n"/>
      <c r="DX96" s="259" t="n"/>
      <c r="DY96" s="259" t="n"/>
      <c r="DZ96" s="259" t="n"/>
      <c r="EA96" s="259" t="n"/>
      <c r="EB96" s="259" t="n"/>
      <c r="EC96" s="259" t="n"/>
      <c r="ED96" s="259" t="n"/>
      <c r="EE96" s="259" t="n"/>
      <c r="EF96" s="259" t="n"/>
      <c r="EG96" s="259" t="n"/>
      <c r="EH96" s="259" t="n"/>
      <c r="EI96" s="259" t="n"/>
      <c r="EJ96" s="259" t="n"/>
      <c r="EK96" s="259" t="n"/>
      <c r="EL96" s="259" t="n"/>
      <c r="EM96" s="259" t="n"/>
      <c r="EN96" s="259" t="n"/>
      <c r="EO96" s="259" t="n"/>
      <c r="EP96" s="259" t="n"/>
      <c r="EQ96" s="259" t="n"/>
      <c r="ER96" s="259" t="n"/>
      <c r="ES96" s="259" t="n"/>
      <c r="ET96" s="259" t="n"/>
      <c r="EU96" s="259" t="n"/>
      <c r="EV96" s="259" t="n"/>
      <c r="EW96" s="259" t="n"/>
      <c r="EX96" s="259" t="n"/>
      <c r="EY96" s="259" t="n"/>
      <c r="EZ96" s="259" t="n"/>
      <c r="FA96" s="259" t="n"/>
      <c r="FB96" s="259" t="n"/>
      <c r="FC96" s="259" t="n"/>
      <c r="FD96" s="259" t="n"/>
      <c r="FE96" s="259" t="n"/>
      <c r="FF96" s="259" t="n"/>
      <c r="FG96" s="259" t="n"/>
      <c r="FH96" s="259" t="n"/>
      <c r="FI96" s="259" t="n"/>
      <c r="FJ96" s="261">
        <f>SUM(F96:FI96)</f>
        <v/>
      </c>
      <c r="FK96" s="262">
        <f>E96-FJ96</f>
        <v/>
      </c>
    </row>
    <row r="97" ht="18" customHeight="1">
      <c r="A97" s="137" t="n">
        <v>97</v>
      </c>
      <c r="B97" s="256" t="n"/>
      <c r="C97" s="139" t="n"/>
      <c r="D97" s="240" t="n"/>
      <c r="E97" s="257" t="n"/>
      <c r="F97" s="274" t="n"/>
      <c r="G97" s="274" t="n"/>
      <c r="H97" s="274" t="n"/>
      <c r="I97" s="274" t="n"/>
      <c r="J97" s="274" t="n"/>
      <c r="K97" s="274" t="n"/>
      <c r="L97" s="259" t="n"/>
      <c r="M97" s="259" t="n"/>
      <c r="N97" s="259" t="n"/>
      <c r="O97" s="259" t="n"/>
      <c r="P97" s="259" t="n"/>
      <c r="Q97" s="259" t="n"/>
      <c r="R97" s="259" t="n"/>
      <c r="S97" s="259" t="n"/>
      <c r="T97" s="259" t="n"/>
      <c r="U97" s="259" t="n"/>
      <c r="V97" s="259" t="n"/>
      <c r="W97" s="259" t="n"/>
      <c r="X97" s="259" t="n"/>
      <c r="Y97" s="259" t="n"/>
      <c r="Z97" s="259" t="n"/>
      <c r="AA97" s="259" t="n"/>
      <c r="AB97" s="259" t="n"/>
      <c r="AC97" s="259" t="n"/>
      <c r="AD97" s="259" t="n"/>
      <c r="AE97" s="259" t="n"/>
      <c r="AF97" s="259" t="n"/>
      <c r="AG97" s="259" t="n"/>
      <c r="AH97" s="259" t="n"/>
      <c r="AI97" s="259" t="n"/>
      <c r="AJ97" s="259" t="n"/>
      <c r="AK97" s="259" t="n"/>
      <c r="AL97" s="259" t="n"/>
      <c r="AM97" s="259" t="n"/>
      <c r="AN97" s="259" t="n"/>
      <c r="AO97" s="259" t="n"/>
      <c r="AP97" s="259" t="n"/>
      <c r="AQ97" s="259" t="n"/>
      <c r="AR97" s="259" t="n"/>
      <c r="AS97" s="259" t="n"/>
      <c r="AT97" s="259" t="n"/>
      <c r="AU97" s="259" t="n"/>
      <c r="AV97" s="259" t="n"/>
      <c r="AW97" s="259" t="n"/>
      <c r="AX97" s="259" t="n"/>
      <c r="AY97" s="259" t="n"/>
      <c r="AZ97" s="259" t="n"/>
      <c r="BA97" s="259" t="n"/>
      <c r="BB97" s="259" t="n"/>
      <c r="BC97" s="259" t="n"/>
      <c r="BD97" s="259" t="n"/>
      <c r="BE97" s="259" t="n"/>
      <c r="BF97" s="259" t="n"/>
      <c r="BG97" s="259" t="n"/>
      <c r="BH97" s="259" t="n"/>
      <c r="BI97" s="259" t="n"/>
      <c r="BJ97" s="259" t="n"/>
      <c r="BK97" s="259" t="n"/>
      <c r="BL97" s="259" t="n"/>
      <c r="BM97" s="259" t="n"/>
      <c r="BN97" s="259" t="n"/>
      <c r="BO97" s="259" t="n"/>
      <c r="BP97" s="259" t="n"/>
      <c r="BQ97" s="259" t="n"/>
      <c r="BR97" s="259" t="n"/>
      <c r="BS97" s="259" t="n"/>
      <c r="BT97" s="259" t="n"/>
      <c r="BU97" s="259" t="n"/>
      <c r="BV97" s="259" t="n"/>
      <c r="BW97" s="259" t="n"/>
      <c r="BX97" s="259" t="n"/>
      <c r="BY97" s="259" t="n"/>
      <c r="BZ97" s="259" t="n"/>
      <c r="CA97" s="259" t="n"/>
      <c r="CB97" s="259" t="n"/>
      <c r="CC97" s="259" t="n"/>
      <c r="CD97" s="259" t="n"/>
      <c r="CE97" s="259" t="n"/>
      <c r="CF97" s="259" t="n"/>
      <c r="CG97" s="259" t="n"/>
      <c r="CH97" s="259" t="n"/>
      <c r="CI97" s="259" t="n"/>
      <c r="CJ97" s="259" t="n"/>
      <c r="CK97" s="259" t="n"/>
      <c r="CL97" s="259" t="n"/>
      <c r="CM97" s="259" t="n"/>
      <c r="CN97" s="259" t="n"/>
      <c r="CO97" s="259" t="n"/>
      <c r="CP97" s="259" t="n"/>
      <c r="CQ97" s="259" t="n"/>
      <c r="CR97" s="259" t="n"/>
      <c r="CS97" s="259" t="n"/>
      <c r="CT97" s="259" t="n"/>
      <c r="CU97" s="259" t="n"/>
      <c r="CV97" s="259" t="n"/>
      <c r="CW97" s="259" t="n"/>
      <c r="CX97" s="259" t="n"/>
      <c r="CY97" s="259" t="n"/>
      <c r="CZ97" s="259" t="n"/>
      <c r="DA97" s="259" t="n"/>
      <c r="DB97" s="259" t="n"/>
      <c r="DC97" s="259" t="n"/>
      <c r="DD97" s="259" t="n"/>
      <c r="DE97" s="259" t="n"/>
      <c r="DF97" s="259" t="n"/>
      <c r="DG97" s="259" t="n"/>
      <c r="DH97" s="259" t="n"/>
      <c r="DI97" s="259" t="n"/>
      <c r="DJ97" s="259" t="n"/>
      <c r="DK97" s="259" t="n"/>
      <c r="DL97" s="259" t="n"/>
      <c r="DM97" s="259" t="n"/>
      <c r="DN97" s="259" t="n"/>
      <c r="DO97" s="259" t="n"/>
      <c r="DP97" s="259" t="n"/>
      <c r="DQ97" s="259" t="n"/>
      <c r="DR97" s="259" t="n"/>
      <c r="DS97" s="259" t="n"/>
      <c r="DT97" s="259" t="n"/>
      <c r="DU97" s="259" t="n"/>
      <c r="DV97" s="259" t="n"/>
      <c r="DW97" s="259" t="n"/>
      <c r="DX97" s="259" t="n"/>
      <c r="DY97" s="259" t="n"/>
      <c r="DZ97" s="259" t="n"/>
      <c r="EA97" s="259" t="n"/>
      <c r="EB97" s="259" t="n"/>
      <c r="EC97" s="259" t="n"/>
      <c r="ED97" s="259" t="n"/>
      <c r="EE97" s="259" t="n"/>
      <c r="EF97" s="259" t="n"/>
      <c r="EG97" s="259" t="n"/>
      <c r="EH97" s="259" t="n"/>
      <c r="EI97" s="259" t="n"/>
      <c r="EJ97" s="259" t="n"/>
      <c r="EK97" s="259" t="n"/>
      <c r="EL97" s="259" t="n"/>
      <c r="EM97" s="259" t="n"/>
      <c r="EN97" s="259" t="n"/>
      <c r="EO97" s="259" t="n"/>
      <c r="EP97" s="259" t="n"/>
      <c r="EQ97" s="259" t="n"/>
      <c r="ER97" s="259" t="n"/>
      <c r="ES97" s="259" t="n"/>
      <c r="ET97" s="259" t="n"/>
      <c r="EU97" s="259" t="n"/>
      <c r="EV97" s="259" t="n"/>
      <c r="EW97" s="259" t="n"/>
      <c r="EX97" s="259" t="n"/>
      <c r="EY97" s="259" t="n"/>
      <c r="EZ97" s="259" t="n"/>
      <c r="FA97" s="259" t="n"/>
      <c r="FB97" s="259" t="n"/>
      <c r="FC97" s="259" t="n"/>
      <c r="FD97" s="259" t="n"/>
      <c r="FE97" s="259" t="n"/>
      <c r="FF97" s="259" t="n"/>
      <c r="FG97" s="259" t="n"/>
      <c r="FH97" s="259" t="n"/>
      <c r="FI97" s="259" t="n"/>
      <c r="FJ97" s="261">
        <f>SUM(F97:FI97)</f>
        <v/>
      </c>
      <c r="FK97" s="262">
        <f>E97-FJ97</f>
        <v/>
      </c>
    </row>
    <row r="98" ht="18" customHeight="1">
      <c r="A98" s="137" t="n">
        <v>98</v>
      </c>
      <c r="B98" s="256" t="n"/>
      <c r="C98" s="139" t="n"/>
      <c r="D98" s="240" t="n"/>
      <c r="E98" s="257" t="n"/>
      <c r="F98" s="274" t="n"/>
      <c r="G98" s="274" t="n"/>
      <c r="H98" s="274" t="n"/>
      <c r="I98" s="274" t="n"/>
      <c r="J98" s="274" t="n"/>
      <c r="K98" s="274" t="n"/>
      <c r="L98" s="259" t="n"/>
      <c r="M98" s="259" t="n"/>
      <c r="N98" s="259" t="n"/>
      <c r="O98" s="259" t="n"/>
      <c r="P98" s="259" t="n"/>
      <c r="Q98" s="259" t="n"/>
      <c r="R98" s="259" t="n"/>
      <c r="S98" s="259" t="n"/>
      <c r="T98" s="259" t="n"/>
      <c r="U98" s="259" t="n"/>
      <c r="V98" s="259" t="n"/>
      <c r="W98" s="259" t="n"/>
      <c r="X98" s="259" t="n"/>
      <c r="Y98" s="259" t="n"/>
      <c r="Z98" s="259" t="n"/>
      <c r="AA98" s="259" t="n"/>
      <c r="AB98" s="259" t="n"/>
      <c r="AC98" s="259" t="n"/>
      <c r="AD98" s="259" t="n"/>
      <c r="AE98" s="259" t="n"/>
      <c r="AF98" s="259" t="n"/>
      <c r="AG98" s="259" t="n"/>
      <c r="AH98" s="259" t="n"/>
      <c r="AI98" s="259" t="n"/>
      <c r="AJ98" s="259" t="n"/>
      <c r="AK98" s="259" t="n"/>
      <c r="AL98" s="259" t="n"/>
      <c r="AM98" s="259" t="n"/>
      <c r="AN98" s="259" t="n"/>
      <c r="AO98" s="259" t="n"/>
      <c r="AP98" s="259" t="n"/>
      <c r="AQ98" s="259" t="n"/>
      <c r="AR98" s="259" t="n"/>
      <c r="AS98" s="259" t="n"/>
      <c r="AT98" s="259" t="n"/>
      <c r="AU98" s="259" t="n"/>
      <c r="AV98" s="259" t="n"/>
      <c r="AW98" s="259" t="n"/>
      <c r="AX98" s="259" t="n"/>
      <c r="AY98" s="259" t="n"/>
      <c r="AZ98" s="259" t="n"/>
      <c r="BA98" s="259" t="n"/>
      <c r="BB98" s="259" t="n"/>
      <c r="BC98" s="259" t="n"/>
      <c r="BD98" s="259" t="n"/>
      <c r="BE98" s="259" t="n"/>
      <c r="BF98" s="259" t="n"/>
      <c r="BG98" s="259" t="n"/>
      <c r="BH98" s="259" t="n"/>
      <c r="BI98" s="259" t="n"/>
      <c r="BJ98" s="259" t="n"/>
      <c r="BK98" s="259" t="n"/>
      <c r="BL98" s="259" t="n"/>
      <c r="BM98" s="259" t="n"/>
      <c r="BN98" s="259" t="n"/>
      <c r="BO98" s="259" t="n"/>
      <c r="BP98" s="259" t="n"/>
      <c r="BQ98" s="259" t="n"/>
      <c r="BR98" s="259" t="n"/>
      <c r="BS98" s="259" t="n"/>
      <c r="BT98" s="259" t="n"/>
      <c r="BU98" s="259" t="n"/>
      <c r="BV98" s="259" t="n"/>
      <c r="BW98" s="259" t="n"/>
      <c r="BX98" s="259" t="n"/>
      <c r="BY98" s="259" t="n"/>
      <c r="BZ98" s="259" t="n"/>
      <c r="CA98" s="259" t="n"/>
      <c r="CB98" s="259" t="n"/>
      <c r="CC98" s="259" t="n"/>
      <c r="CD98" s="259" t="n"/>
      <c r="CE98" s="259" t="n"/>
      <c r="CF98" s="259" t="n"/>
      <c r="CG98" s="259" t="n"/>
      <c r="CH98" s="259" t="n"/>
      <c r="CI98" s="259" t="n"/>
      <c r="CJ98" s="259" t="n"/>
      <c r="CK98" s="259" t="n"/>
      <c r="CL98" s="259" t="n"/>
      <c r="CM98" s="259" t="n"/>
      <c r="CN98" s="259" t="n"/>
      <c r="CO98" s="259" t="n"/>
      <c r="CP98" s="259" t="n"/>
      <c r="CQ98" s="259" t="n"/>
      <c r="CR98" s="259" t="n"/>
      <c r="CS98" s="259" t="n"/>
      <c r="CT98" s="259" t="n"/>
      <c r="CU98" s="259" t="n"/>
      <c r="CV98" s="259" t="n"/>
      <c r="CW98" s="259" t="n"/>
      <c r="CX98" s="259" t="n"/>
      <c r="CY98" s="259" t="n"/>
      <c r="CZ98" s="259" t="n"/>
      <c r="DA98" s="259" t="n"/>
      <c r="DB98" s="259" t="n"/>
      <c r="DC98" s="259" t="n"/>
      <c r="DD98" s="259" t="n"/>
      <c r="DE98" s="259" t="n"/>
      <c r="DF98" s="259" t="n"/>
      <c r="DG98" s="259" t="n"/>
      <c r="DH98" s="259" t="n"/>
      <c r="DI98" s="259" t="n"/>
      <c r="DJ98" s="259" t="n"/>
      <c r="DK98" s="259" t="n"/>
      <c r="DL98" s="259" t="n"/>
      <c r="DM98" s="259" t="n"/>
      <c r="DN98" s="259" t="n"/>
      <c r="DO98" s="259" t="n"/>
      <c r="DP98" s="259" t="n"/>
      <c r="DQ98" s="259" t="n"/>
      <c r="DR98" s="259" t="n"/>
      <c r="DS98" s="259" t="n"/>
      <c r="DT98" s="259" t="n"/>
      <c r="DU98" s="259" t="n"/>
      <c r="DV98" s="259" t="n"/>
      <c r="DW98" s="259" t="n"/>
      <c r="DX98" s="259" t="n"/>
      <c r="DY98" s="259" t="n"/>
      <c r="DZ98" s="259" t="n"/>
      <c r="EA98" s="259" t="n"/>
      <c r="EB98" s="259" t="n"/>
      <c r="EC98" s="259" t="n"/>
      <c r="ED98" s="259" t="n"/>
      <c r="EE98" s="259" t="n"/>
      <c r="EF98" s="259" t="n"/>
      <c r="EG98" s="259" t="n"/>
      <c r="EH98" s="259" t="n"/>
      <c r="EI98" s="259" t="n"/>
      <c r="EJ98" s="259" t="n"/>
      <c r="EK98" s="259" t="n"/>
      <c r="EL98" s="259" t="n"/>
      <c r="EM98" s="259" t="n"/>
      <c r="EN98" s="259" t="n"/>
      <c r="EO98" s="259" t="n"/>
      <c r="EP98" s="259" t="n"/>
      <c r="EQ98" s="259" t="n"/>
      <c r="ER98" s="259" t="n"/>
      <c r="ES98" s="259" t="n"/>
      <c r="ET98" s="259" t="n"/>
      <c r="EU98" s="259" t="n"/>
      <c r="EV98" s="259" t="n"/>
      <c r="EW98" s="259" t="n"/>
      <c r="EX98" s="259" t="n"/>
      <c r="EY98" s="259" t="n"/>
      <c r="EZ98" s="259" t="n"/>
      <c r="FA98" s="259" t="n"/>
      <c r="FB98" s="259" t="n"/>
      <c r="FC98" s="259" t="n"/>
      <c r="FD98" s="259" t="n"/>
      <c r="FE98" s="259" t="n"/>
      <c r="FF98" s="259" t="n"/>
      <c r="FG98" s="259" t="n"/>
      <c r="FH98" s="259" t="n"/>
      <c r="FI98" s="259" t="n"/>
      <c r="FJ98" s="261">
        <f>SUM(F98:FI98)</f>
        <v/>
      </c>
      <c r="FK98" s="262">
        <f>E98-FJ98</f>
        <v/>
      </c>
    </row>
    <row r="99" ht="18" customHeight="1">
      <c r="A99" s="137" t="n">
        <v>99</v>
      </c>
      <c r="B99" s="256" t="n"/>
      <c r="C99" s="139" t="n"/>
      <c r="D99" s="240" t="n"/>
      <c r="E99" s="257" t="n"/>
      <c r="F99" s="274" t="n"/>
      <c r="G99" s="274" t="n"/>
      <c r="H99" s="274" t="n"/>
      <c r="I99" s="274" t="n"/>
      <c r="J99" s="274" t="n"/>
      <c r="K99" s="274" t="n"/>
      <c r="L99" s="259" t="n"/>
      <c r="M99" s="259" t="n"/>
      <c r="N99" s="259" t="n"/>
      <c r="O99" s="259" t="n"/>
      <c r="P99" s="259" t="n"/>
      <c r="Q99" s="259" t="n"/>
      <c r="R99" s="259" t="n"/>
      <c r="S99" s="259" t="n"/>
      <c r="T99" s="259" t="n"/>
      <c r="U99" s="259" t="n"/>
      <c r="V99" s="259" t="n"/>
      <c r="W99" s="259" t="n"/>
      <c r="X99" s="259" t="n"/>
      <c r="Y99" s="259" t="n"/>
      <c r="Z99" s="259" t="n"/>
      <c r="AA99" s="259" t="n"/>
      <c r="AB99" s="259" t="n"/>
      <c r="AC99" s="259" t="n"/>
      <c r="AD99" s="259" t="n"/>
      <c r="AE99" s="259" t="n"/>
      <c r="AF99" s="259" t="n"/>
      <c r="AG99" s="259" t="n"/>
      <c r="AH99" s="259" t="n"/>
      <c r="AI99" s="259" t="n"/>
      <c r="AJ99" s="259" t="n"/>
      <c r="AK99" s="259" t="n"/>
      <c r="AL99" s="259" t="n"/>
      <c r="AM99" s="259" t="n"/>
      <c r="AN99" s="259" t="n"/>
      <c r="AO99" s="259" t="n"/>
      <c r="AP99" s="259" t="n"/>
      <c r="AQ99" s="259" t="n"/>
      <c r="AR99" s="259" t="n"/>
      <c r="AS99" s="259" t="n"/>
      <c r="AT99" s="259" t="n"/>
      <c r="AU99" s="259" t="n"/>
      <c r="AV99" s="259" t="n"/>
      <c r="AW99" s="259" t="n"/>
      <c r="AX99" s="259" t="n"/>
      <c r="AY99" s="259" t="n"/>
      <c r="AZ99" s="259" t="n"/>
      <c r="BA99" s="259" t="n"/>
      <c r="BB99" s="259" t="n"/>
      <c r="BC99" s="259" t="n"/>
      <c r="BD99" s="259" t="n"/>
      <c r="BE99" s="259" t="n"/>
      <c r="BF99" s="259" t="n"/>
      <c r="BG99" s="259" t="n"/>
      <c r="BH99" s="259" t="n"/>
      <c r="BI99" s="259" t="n"/>
      <c r="BJ99" s="259" t="n"/>
      <c r="BK99" s="259" t="n"/>
      <c r="BL99" s="259" t="n"/>
      <c r="BM99" s="259" t="n"/>
      <c r="BN99" s="259" t="n"/>
      <c r="BO99" s="259" t="n"/>
      <c r="BP99" s="259" t="n"/>
      <c r="BQ99" s="259" t="n"/>
      <c r="BR99" s="259" t="n"/>
      <c r="BS99" s="259" t="n"/>
      <c r="BT99" s="259" t="n"/>
      <c r="BU99" s="259" t="n"/>
      <c r="BV99" s="259" t="n"/>
      <c r="BW99" s="259" t="n"/>
      <c r="BX99" s="259" t="n"/>
      <c r="BY99" s="259" t="n"/>
      <c r="BZ99" s="259" t="n"/>
      <c r="CA99" s="259" t="n"/>
      <c r="CB99" s="259" t="n"/>
      <c r="CC99" s="259" t="n"/>
      <c r="CD99" s="259" t="n"/>
      <c r="CE99" s="259" t="n"/>
      <c r="CF99" s="259" t="n"/>
      <c r="CG99" s="259" t="n"/>
      <c r="CH99" s="259" t="n"/>
      <c r="CI99" s="259" t="n"/>
      <c r="CJ99" s="259" t="n"/>
      <c r="CK99" s="259" t="n"/>
      <c r="CL99" s="259" t="n"/>
      <c r="CM99" s="259" t="n"/>
      <c r="CN99" s="259" t="n"/>
      <c r="CO99" s="259" t="n"/>
      <c r="CP99" s="259" t="n"/>
      <c r="CQ99" s="259" t="n"/>
      <c r="CR99" s="259" t="n"/>
      <c r="CS99" s="259" t="n"/>
      <c r="CT99" s="259" t="n"/>
      <c r="CU99" s="259" t="n"/>
      <c r="CV99" s="259" t="n"/>
      <c r="CW99" s="259" t="n"/>
      <c r="CX99" s="259" t="n"/>
      <c r="CY99" s="259" t="n"/>
      <c r="CZ99" s="259" t="n"/>
      <c r="DA99" s="259" t="n"/>
      <c r="DB99" s="259" t="n"/>
      <c r="DC99" s="259" t="n"/>
      <c r="DD99" s="259" t="n"/>
      <c r="DE99" s="259" t="n"/>
      <c r="DF99" s="259" t="n"/>
      <c r="DG99" s="259" t="n"/>
      <c r="DH99" s="259" t="n"/>
      <c r="DI99" s="259" t="n"/>
      <c r="DJ99" s="259" t="n"/>
      <c r="DK99" s="259" t="n"/>
      <c r="DL99" s="259" t="n"/>
      <c r="DM99" s="259" t="n"/>
      <c r="DN99" s="259" t="n"/>
      <c r="DO99" s="259" t="n"/>
      <c r="DP99" s="259" t="n"/>
      <c r="DQ99" s="259" t="n"/>
      <c r="DR99" s="259" t="n"/>
      <c r="DS99" s="259" t="n"/>
      <c r="DT99" s="259" t="n"/>
      <c r="DU99" s="259" t="n"/>
      <c r="DV99" s="259" t="n"/>
      <c r="DW99" s="259" t="n"/>
      <c r="DX99" s="259" t="n"/>
      <c r="DY99" s="259" t="n"/>
      <c r="DZ99" s="259" t="n"/>
      <c r="EA99" s="259" t="n"/>
      <c r="EB99" s="259" t="n"/>
      <c r="EC99" s="259" t="n"/>
      <c r="ED99" s="259" t="n"/>
      <c r="EE99" s="259" t="n"/>
      <c r="EF99" s="259" t="n"/>
      <c r="EG99" s="259" t="n"/>
      <c r="EH99" s="259" t="n"/>
      <c r="EI99" s="259" t="n"/>
      <c r="EJ99" s="259" t="n"/>
      <c r="EK99" s="259" t="n"/>
      <c r="EL99" s="259" t="n"/>
      <c r="EM99" s="259" t="n"/>
      <c r="EN99" s="259" t="n"/>
      <c r="EO99" s="259" t="n"/>
      <c r="EP99" s="259" t="n"/>
      <c r="EQ99" s="259" t="n"/>
      <c r="ER99" s="259" t="n"/>
      <c r="ES99" s="259" t="n"/>
      <c r="ET99" s="259" t="n"/>
      <c r="EU99" s="259" t="n"/>
      <c r="EV99" s="259" t="n"/>
      <c r="EW99" s="259" t="n"/>
      <c r="EX99" s="259" t="n"/>
      <c r="EY99" s="259" t="n"/>
      <c r="EZ99" s="259" t="n"/>
      <c r="FA99" s="259" t="n"/>
      <c r="FB99" s="259" t="n"/>
      <c r="FC99" s="259" t="n"/>
      <c r="FD99" s="259" t="n"/>
      <c r="FE99" s="259" t="n"/>
      <c r="FF99" s="259" t="n"/>
      <c r="FG99" s="259" t="n"/>
      <c r="FH99" s="259" t="n"/>
      <c r="FI99" s="259" t="n"/>
      <c r="FJ99" s="261">
        <f>SUM(F99:FI99)</f>
        <v/>
      </c>
      <c r="FK99" s="262">
        <f>E99-FJ99</f>
        <v/>
      </c>
    </row>
    <row r="100" ht="18" customHeight="1">
      <c r="A100" s="137" t="n">
        <v>100</v>
      </c>
      <c r="B100" s="256" t="n"/>
      <c r="C100" s="139" t="n"/>
      <c r="D100" s="240" t="n"/>
      <c r="E100" s="257" t="n"/>
      <c r="F100" s="274" t="n"/>
      <c r="G100" s="274" t="n"/>
      <c r="H100" s="274" t="n"/>
      <c r="I100" s="274" t="n"/>
      <c r="J100" s="274" t="n"/>
      <c r="K100" s="274" t="n"/>
      <c r="L100" s="259" t="n"/>
      <c r="M100" s="259" t="n"/>
      <c r="N100" s="259" t="n"/>
      <c r="O100" s="259" t="n"/>
      <c r="P100" s="259" t="n"/>
      <c r="Q100" s="259" t="n"/>
      <c r="R100" s="259" t="n"/>
      <c r="S100" s="259" t="n"/>
      <c r="T100" s="259" t="n"/>
      <c r="U100" s="259" t="n"/>
      <c r="V100" s="259" t="n"/>
      <c r="W100" s="259" t="n"/>
      <c r="X100" s="259" t="n"/>
      <c r="Y100" s="259" t="n"/>
      <c r="Z100" s="259" t="n"/>
      <c r="AA100" s="259" t="n"/>
      <c r="AB100" s="259" t="n"/>
      <c r="AC100" s="259" t="n"/>
      <c r="AD100" s="259" t="n"/>
      <c r="AE100" s="259" t="n"/>
      <c r="AF100" s="259" t="n"/>
      <c r="AG100" s="259" t="n"/>
      <c r="AH100" s="259" t="n"/>
      <c r="AI100" s="259" t="n"/>
      <c r="AJ100" s="259" t="n"/>
      <c r="AK100" s="259" t="n"/>
      <c r="AL100" s="259" t="n"/>
      <c r="AM100" s="259" t="n"/>
      <c r="AN100" s="259" t="n"/>
      <c r="AO100" s="259" t="n"/>
      <c r="AP100" s="259" t="n"/>
      <c r="AQ100" s="259" t="n"/>
      <c r="AR100" s="259" t="n"/>
      <c r="AS100" s="259" t="n"/>
      <c r="AT100" s="259" t="n"/>
      <c r="AU100" s="259" t="n"/>
      <c r="AV100" s="259" t="n"/>
      <c r="AW100" s="259" t="n"/>
      <c r="AX100" s="259" t="n"/>
      <c r="AY100" s="259" t="n"/>
      <c r="AZ100" s="259" t="n"/>
      <c r="BA100" s="259" t="n"/>
      <c r="BB100" s="259" t="n"/>
      <c r="BC100" s="259" t="n"/>
      <c r="BD100" s="259" t="n"/>
      <c r="BE100" s="259" t="n"/>
      <c r="BF100" s="259" t="n"/>
      <c r="BG100" s="259" t="n"/>
      <c r="BH100" s="259" t="n"/>
      <c r="BI100" s="259" t="n"/>
      <c r="BJ100" s="259" t="n"/>
      <c r="BK100" s="259" t="n"/>
      <c r="BL100" s="259" t="n"/>
      <c r="BM100" s="259" t="n"/>
      <c r="BN100" s="259" t="n"/>
      <c r="BO100" s="259" t="n"/>
      <c r="BP100" s="259" t="n"/>
      <c r="BQ100" s="259" t="n"/>
      <c r="BR100" s="259" t="n"/>
      <c r="BS100" s="259" t="n"/>
      <c r="BT100" s="259" t="n"/>
      <c r="BU100" s="259" t="n"/>
      <c r="BV100" s="259" t="n"/>
      <c r="BW100" s="259" t="n"/>
      <c r="BX100" s="259" t="n"/>
      <c r="BY100" s="259" t="n"/>
      <c r="BZ100" s="259" t="n"/>
      <c r="CA100" s="259" t="n"/>
      <c r="CB100" s="259" t="n"/>
      <c r="CC100" s="259" t="n"/>
      <c r="CD100" s="259" t="n"/>
      <c r="CE100" s="259" t="n"/>
      <c r="CF100" s="259" t="n"/>
      <c r="CG100" s="259" t="n"/>
      <c r="CH100" s="259" t="n"/>
      <c r="CI100" s="259" t="n"/>
      <c r="CJ100" s="259" t="n"/>
      <c r="CK100" s="259" t="n"/>
      <c r="CL100" s="259" t="n"/>
      <c r="CM100" s="259" t="n"/>
      <c r="CN100" s="259" t="n"/>
      <c r="CO100" s="259" t="n"/>
      <c r="CP100" s="259" t="n"/>
      <c r="CQ100" s="259" t="n"/>
      <c r="CR100" s="259" t="n"/>
      <c r="CS100" s="259" t="n"/>
      <c r="CT100" s="259" t="n"/>
      <c r="CU100" s="259" t="n"/>
      <c r="CV100" s="259" t="n"/>
      <c r="CW100" s="259" t="n"/>
      <c r="CX100" s="259" t="n"/>
      <c r="CY100" s="259" t="n"/>
      <c r="CZ100" s="259" t="n"/>
      <c r="DA100" s="259" t="n"/>
      <c r="DB100" s="259" t="n"/>
      <c r="DC100" s="259" t="n"/>
      <c r="DD100" s="259" t="n"/>
      <c r="DE100" s="259" t="n"/>
      <c r="DF100" s="259" t="n"/>
      <c r="DG100" s="259" t="n"/>
      <c r="DH100" s="259" t="n"/>
      <c r="DI100" s="259" t="n"/>
      <c r="DJ100" s="259" t="n"/>
      <c r="DK100" s="259" t="n"/>
      <c r="DL100" s="259" t="n"/>
      <c r="DM100" s="259" t="n"/>
      <c r="DN100" s="259" t="n"/>
      <c r="DO100" s="259" t="n"/>
      <c r="DP100" s="259" t="n"/>
      <c r="DQ100" s="259" t="n"/>
      <c r="DR100" s="259" t="n"/>
      <c r="DS100" s="259" t="n"/>
      <c r="DT100" s="259" t="n"/>
      <c r="DU100" s="259" t="n"/>
      <c r="DV100" s="259" t="n"/>
      <c r="DW100" s="259" t="n"/>
      <c r="DX100" s="259" t="n"/>
      <c r="DY100" s="259" t="n"/>
      <c r="DZ100" s="259" t="n"/>
      <c r="EA100" s="259" t="n"/>
      <c r="EB100" s="259" t="n"/>
      <c r="EC100" s="259" t="n"/>
      <c r="ED100" s="259" t="n"/>
      <c r="EE100" s="259" t="n"/>
      <c r="EF100" s="259" t="n"/>
      <c r="EG100" s="259" t="n"/>
      <c r="EH100" s="259" t="n"/>
      <c r="EI100" s="259" t="n"/>
      <c r="EJ100" s="259" t="n"/>
      <c r="EK100" s="259" t="n"/>
      <c r="EL100" s="259" t="n"/>
      <c r="EM100" s="259" t="n"/>
      <c r="EN100" s="259" t="n"/>
      <c r="EO100" s="259" t="n"/>
      <c r="EP100" s="259" t="n"/>
      <c r="EQ100" s="259" t="n"/>
      <c r="ER100" s="259" t="n"/>
      <c r="ES100" s="259" t="n"/>
      <c r="ET100" s="259" t="n"/>
      <c r="EU100" s="259" t="n"/>
      <c r="EV100" s="259" t="n"/>
      <c r="EW100" s="259" t="n"/>
      <c r="EX100" s="259" t="n"/>
      <c r="EY100" s="259" t="n"/>
      <c r="EZ100" s="259" t="n"/>
      <c r="FA100" s="259" t="n"/>
      <c r="FB100" s="259" t="n"/>
      <c r="FC100" s="259" t="n"/>
      <c r="FD100" s="259" t="n"/>
      <c r="FE100" s="259" t="n"/>
      <c r="FF100" s="259" t="n"/>
      <c r="FG100" s="259" t="n"/>
      <c r="FH100" s="259" t="n"/>
      <c r="FI100" s="259" t="n"/>
      <c r="FJ100" s="261">
        <f>SUM(F100:FI100)</f>
        <v/>
      </c>
      <c r="FK100" s="262">
        <f>E100-FJ100</f>
        <v/>
      </c>
    </row>
    <row r="101" ht="18" customHeight="1">
      <c r="A101" s="137" t="n">
        <v>101</v>
      </c>
      <c r="B101" s="256" t="n"/>
      <c r="C101" s="139" t="n"/>
      <c r="D101" s="240" t="n"/>
      <c r="E101" s="257" t="n"/>
      <c r="F101" s="274" t="n"/>
      <c r="G101" s="274" t="n"/>
      <c r="H101" s="274" t="n"/>
      <c r="I101" s="274" t="n"/>
      <c r="J101" s="274" t="n"/>
      <c r="K101" s="274" t="n"/>
      <c r="L101" s="259" t="n"/>
      <c r="M101" s="259" t="n"/>
      <c r="N101" s="259" t="n"/>
      <c r="O101" s="259" t="n"/>
      <c r="P101" s="259" t="n"/>
      <c r="Q101" s="259" t="n"/>
      <c r="R101" s="259" t="n"/>
      <c r="S101" s="259" t="n"/>
      <c r="T101" s="259" t="n"/>
      <c r="U101" s="259" t="n"/>
      <c r="V101" s="259" t="n"/>
      <c r="W101" s="259" t="n"/>
      <c r="X101" s="259" t="n"/>
      <c r="Y101" s="259" t="n"/>
      <c r="Z101" s="259" t="n"/>
      <c r="AA101" s="259" t="n"/>
      <c r="AB101" s="259" t="n"/>
      <c r="AC101" s="259" t="n"/>
      <c r="AD101" s="259" t="n"/>
      <c r="AE101" s="259" t="n"/>
      <c r="AF101" s="259" t="n"/>
      <c r="AG101" s="259" t="n"/>
      <c r="AH101" s="259" t="n"/>
      <c r="AI101" s="259" t="n"/>
      <c r="AJ101" s="259" t="n"/>
      <c r="AK101" s="259" t="n"/>
      <c r="AL101" s="259" t="n"/>
      <c r="AM101" s="259" t="n"/>
      <c r="AN101" s="259" t="n"/>
      <c r="AO101" s="259" t="n"/>
      <c r="AP101" s="259" t="n"/>
      <c r="AQ101" s="259" t="n"/>
      <c r="AR101" s="259" t="n"/>
      <c r="AS101" s="259" t="n"/>
      <c r="AT101" s="259" t="n"/>
      <c r="AU101" s="259" t="n"/>
      <c r="AV101" s="259" t="n"/>
      <c r="AW101" s="259" t="n"/>
      <c r="AX101" s="259" t="n"/>
      <c r="AY101" s="259" t="n"/>
      <c r="AZ101" s="259" t="n"/>
      <c r="BA101" s="259" t="n"/>
      <c r="BB101" s="259" t="n"/>
      <c r="BC101" s="259" t="n"/>
      <c r="BD101" s="259" t="n"/>
      <c r="BE101" s="259" t="n"/>
      <c r="BF101" s="259" t="n"/>
      <c r="BG101" s="259" t="n"/>
      <c r="BH101" s="259" t="n"/>
      <c r="BI101" s="259" t="n"/>
      <c r="BJ101" s="259" t="n"/>
      <c r="BK101" s="259" t="n"/>
      <c r="BL101" s="259" t="n"/>
      <c r="BM101" s="259" t="n"/>
      <c r="BN101" s="259" t="n"/>
      <c r="BO101" s="259" t="n"/>
      <c r="BP101" s="259" t="n"/>
      <c r="BQ101" s="259" t="n"/>
      <c r="BR101" s="259" t="n"/>
      <c r="BS101" s="259" t="n"/>
      <c r="BT101" s="259" t="n"/>
      <c r="BU101" s="259" t="n"/>
      <c r="BV101" s="259" t="n"/>
      <c r="BW101" s="259" t="n"/>
      <c r="BX101" s="259" t="n"/>
      <c r="BY101" s="259" t="n"/>
      <c r="BZ101" s="259" t="n"/>
      <c r="CA101" s="259" t="n"/>
      <c r="CB101" s="259" t="n"/>
      <c r="CC101" s="259" t="n"/>
      <c r="CD101" s="259" t="n"/>
      <c r="CE101" s="259" t="n"/>
      <c r="CF101" s="259" t="n"/>
      <c r="CG101" s="259" t="n"/>
      <c r="CH101" s="259" t="n"/>
      <c r="CI101" s="259" t="n"/>
      <c r="CJ101" s="259" t="n"/>
      <c r="CK101" s="259" t="n"/>
      <c r="CL101" s="259" t="n"/>
      <c r="CM101" s="259" t="n"/>
      <c r="CN101" s="259" t="n"/>
      <c r="CO101" s="259" t="n"/>
      <c r="CP101" s="259" t="n"/>
      <c r="CQ101" s="259" t="n"/>
      <c r="CR101" s="259" t="n"/>
      <c r="CS101" s="259" t="n"/>
      <c r="CT101" s="259" t="n"/>
      <c r="CU101" s="259" t="n"/>
      <c r="CV101" s="259" t="n"/>
      <c r="CW101" s="259" t="n"/>
      <c r="CX101" s="259" t="n"/>
      <c r="CY101" s="259" t="n"/>
      <c r="CZ101" s="259" t="n"/>
      <c r="DA101" s="259" t="n"/>
      <c r="DB101" s="259" t="n"/>
      <c r="DC101" s="259" t="n"/>
      <c r="DD101" s="259" t="n"/>
      <c r="DE101" s="259" t="n"/>
      <c r="DF101" s="259" t="n"/>
      <c r="DG101" s="259" t="n"/>
      <c r="DH101" s="259" t="n"/>
      <c r="DI101" s="259" t="n"/>
      <c r="DJ101" s="259" t="n"/>
      <c r="DK101" s="259" t="n"/>
      <c r="DL101" s="259" t="n"/>
      <c r="DM101" s="259" t="n"/>
      <c r="DN101" s="259" t="n"/>
      <c r="DO101" s="259" t="n"/>
      <c r="DP101" s="259" t="n"/>
      <c r="DQ101" s="259" t="n"/>
      <c r="DR101" s="259" t="n"/>
      <c r="DS101" s="259" t="n"/>
      <c r="DT101" s="259" t="n"/>
      <c r="DU101" s="259" t="n"/>
      <c r="DV101" s="259" t="n"/>
      <c r="DW101" s="259" t="n"/>
      <c r="DX101" s="259" t="n"/>
      <c r="DY101" s="259" t="n"/>
      <c r="DZ101" s="259" t="n"/>
      <c r="EA101" s="259" t="n"/>
      <c r="EB101" s="259" t="n"/>
      <c r="EC101" s="259" t="n"/>
      <c r="ED101" s="259" t="n"/>
      <c r="EE101" s="259" t="n"/>
      <c r="EF101" s="259" t="n"/>
      <c r="EG101" s="259" t="n"/>
      <c r="EH101" s="259" t="n"/>
      <c r="EI101" s="259" t="n"/>
      <c r="EJ101" s="259" t="n"/>
      <c r="EK101" s="259" t="n"/>
      <c r="EL101" s="259" t="n"/>
      <c r="EM101" s="259" t="n"/>
      <c r="EN101" s="259" t="n"/>
      <c r="EO101" s="259" t="n"/>
      <c r="EP101" s="259" t="n"/>
      <c r="EQ101" s="259" t="n"/>
      <c r="ER101" s="259" t="n"/>
      <c r="ES101" s="259" t="n"/>
      <c r="ET101" s="259" t="n"/>
      <c r="EU101" s="259" t="n"/>
      <c r="EV101" s="259" t="n"/>
      <c r="EW101" s="259" t="n"/>
      <c r="EX101" s="259" t="n"/>
      <c r="EY101" s="259" t="n"/>
      <c r="EZ101" s="259" t="n"/>
      <c r="FA101" s="259" t="n"/>
      <c r="FB101" s="259" t="n"/>
      <c r="FC101" s="259" t="n"/>
      <c r="FD101" s="259" t="n"/>
      <c r="FE101" s="259" t="n"/>
      <c r="FF101" s="259" t="n"/>
      <c r="FG101" s="259" t="n"/>
      <c r="FH101" s="259" t="n"/>
      <c r="FI101" s="259" t="n"/>
      <c r="FJ101" s="261">
        <f>SUM(F101:FI101)</f>
        <v/>
      </c>
      <c r="FK101" s="262">
        <f>E101-FJ101</f>
        <v/>
      </c>
    </row>
    <row r="102" ht="18" customHeight="1">
      <c r="A102" s="137" t="n">
        <v>102</v>
      </c>
      <c r="B102" s="256" t="n"/>
      <c r="C102" s="139" t="n"/>
      <c r="D102" s="240" t="n"/>
      <c r="E102" s="257" t="n"/>
      <c r="F102" s="274" t="n"/>
      <c r="G102" s="274" t="n"/>
      <c r="H102" s="274" t="n"/>
      <c r="I102" s="274" t="n"/>
      <c r="J102" s="274" t="n"/>
      <c r="K102" s="274" t="n"/>
      <c r="L102" s="259" t="n"/>
      <c r="M102" s="259" t="n"/>
      <c r="N102" s="259" t="n"/>
      <c r="O102" s="259" t="n"/>
      <c r="P102" s="259" t="n"/>
      <c r="Q102" s="259" t="n"/>
      <c r="R102" s="259" t="n"/>
      <c r="S102" s="259" t="n"/>
      <c r="T102" s="259" t="n"/>
      <c r="U102" s="259" t="n"/>
      <c r="V102" s="259" t="n"/>
      <c r="W102" s="259" t="n"/>
      <c r="X102" s="259" t="n"/>
      <c r="Y102" s="259" t="n"/>
      <c r="Z102" s="259" t="n"/>
      <c r="AA102" s="259" t="n"/>
      <c r="AB102" s="259" t="n"/>
      <c r="AC102" s="259" t="n"/>
      <c r="AD102" s="259" t="n"/>
      <c r="AE102" s="259" t="n"/>
      <c r="AF102" s="259" t="n"/>
      <c r="AG102" s="259" t="n"/>
      <c r="AH102" s="259" t="n"/>
      <c r="AI102" s="259" t="n"/>
      <c r="AJ102" s="259" t="n"/>
      <c r="AK102" s="259" t="n"/>
      <c r="AL102" s="259" t="n"/>
      <c r="AM102" s="259" t="n"/>
      <c r="AN102" s="259" t="n"/>
      <c r="AO102" s="259" t="n"/>
      <c r="AP102" s="259" t="n"/>
      <c r="AQ102" s="259" t="n"/>
      <c r="AR102" s="259" t="n"/>
      <c r="AS102" s="259" t="n"/>
      <c r="AT102" s="259" t="n"/>
      <c r="AU102" s="259" t="n"/>
      <c r="AV102" s="259" t="n"/>
      <c r="AW102" s="259" t="n"/>
      <c r="AX102" s="259" t="n"/>
      <c r="AY102" s="259" t="n"/>
      <c r="AZ102" s="259" t="n"/>
      <c r="BA102" s="259" t="n"/>
      <c r="BB102" s="259" t="n"/>
      <c r="BC102" s="259" t="n"/>
      <c r="BD102" s="259" t="n"/>
      <c r="BE102" s="259" t="n"/>
      <c r="BF102" s="259" t="n"/>
      <c r="BG102" s="259" t="n"/>
      <c r="BH102" s="259" t="n"/>
      <c r="BI102" s="259" t="n"/>
      <c r="BJ102" s="259" t="n"/>
      <c r="BK102" s="259" t="n"/>
      <c r="BL102" s="259" t="n"/>
      <c r="BM102" s="259" t="n"/>
      <c r="BN102" s="259" t="n"/>
      <c r="BO102" s="259" t="n"/>
      <c r="BP102" s="259" t="n"/>
      <c r="BQ102" s="259" t="n"/>
      <c r="BR102" s="259" t="n"/>
      <c r="BS102" s="259" t="n"/>
      <c r="BT102" s="259" t="n"/>
      <c r="BU102" s="259" t="n"/>
      <c r="BV102" s="259" t="n"/>
      <c r="BW102" s="259" t="n"/>
      <c r="BX102" s="259" t="n"/>
      <c r="BY102" s="259" t="n"/>
      <c r="BZ102" s="259" t="n"/>
      <c r="CA102" s="259" t="n"/>
      <c r="CB102" s="259" t="n"/>
      <c r="CC102" s="259" t="n"/>
      <c r="CD102" s="259" t="n"/>
      <c r="CE102" s="259" t="n"/>
      <c r="CF102" s="259" t="n"/>
      <c r="CG102" s="259" t="n"/>
      <c r="CH102" s="259" t="n"/>
      <c r="CI102" s="259" t="n"/>
      <c r="CJ102" s="259" t="n"/>
      <c r="CK102" s="259" t="n"/>
      <c r="CL102" s="259" t="n"/>
      <c r="CM102" s="259" t="n"/>
      <c r="CN102" s="259" t="n"/>
      <c r="CO102" s="259" t="n"/>
      <c r="CP102" s="259" t="n"/>
      <c r="CQ102" s="259" t="n"/>
      <c r="CR102" s="259" t="n"/>
      <c r="CS102" s="259" t="n"/>
      <c r="CT102" s="259" t="n"/>
      <c r="CU102" s="259" t="n"/>
      <c r="CV102" s="259" t="n"/>
      <c r="CW102" s="259" t="n"/>
      <c r="CX102" s="259" t="n"/>
      <c r="CY102" s="259" t="n"/>
      <c r="CZ102" s="259" t="n"/>
      <c r="DA102" s="259" t="n"/>
      <c r="DB102" s="259" t="n"/>
      <c r="DC102" s="259" t="n"/>
      <c r="DD102" s="259" t="n"/>
      <c r="DE102" s="259" t="n"/>
      <c r="DF102" s="259" t="n"/>
      <c r="DG102" s="259" t="n"/>
      <c r="DH102" s="259" t="n"/>
      <c r="DI102" s="259" t="n"/>
      <c r="DJ102" s="259" t="n"/>
      <c r="DK102" s="259" t="n"/>
      <c r="DL102" s="259" t="n"/>
      <c r="DM102" s="259" t="n"/>
      <c r="DN102" s="259" t="n"/>
      <c r="DO102" s="259" t="n"/>
      <c r="DP102" s="259" t="n"/>
      <c r="DQ102" s="259" t="n"/>
      <c r="DR102" s="259" t="n"/>
      <c r="DS102" s="259" t="n"/>
      <c r="DT102" s="259" t="n"/>
      <c r="DU102" s="259" t="n"/>
      <c r="DV102" s="259" t="n"/>
      <c r="DW102" s="259" t="n"/>
      <c r="DX102" s="259" t="n"/>
      <c r="DY102" s="259" t="n"/>
      <c r="DZ102" s="259" t="n"/>
      <c r="EA102" s="259" t="n"/>
      <c r="EB102" s="259" t="n"/>
      <c r="EC102" s="259" t="n"/>
      <c r="ED102" s="259" t="n"/>
      <c r="EE102" s="259" t="n"/>
      <c r="EF102" s="259" t="n"/>
      <c r="EG102" s="259" t="n"/>
      <c r="EH102" s="259" t="n"/>
      <c r="EI102" s="259" t="n"/>
      <c r="EJ102" s="259" t="n"/>
      <c r="EK102" s="259" t="n"/>
      <c r="EL102" s="259" t="n"/>
      <c r="EM102" s="259" t="n"/>
      <c r="EN102" s="259" t="n"/>
      <c r="EO102" s="259" t="n"/>
      <c r="EP102" s="259" t="n"/>
      <c r="EQ102" s="259" t="n"/>
      <c r="ER102" s="259" t="n"/>
      <c r="ES102" s="259" t="n"/>
      <c r="ET102" s="259" t="n"/>
      <c r="EU102" s="259" t="n"/>
      <c r="EV102" s="259" t="n"/>
      <c r="EW102" s="259" t="n"/>
      <c r="EX102" s="259" t="n"/>
      <c r="EY102" s="259" t="n"/>
      <c r="EZ102" s="259" t="n"/>
      <c r="FA102" s="259" t="n"/>
      <c r="FB102" s="259" t="n"/>
      <c r="FC102" s="259" t="n"/>
      <c r="FD102" s="259" t="n"/>
      <c r="FE102" s="259" t="n"/>
      <c r="FF102" s="259" t="n"/>
      <c r="FG102" s="259" t="n"/>
      <c r="FH102" s="259" t="n"/>
      <c r="FI102" s="259" t="n"/>
      <c r="FJ102" s="261">
        <f>SUM(F102:FI102)</f>
        <v/>
      </c>
      <c r="FK102" s="262">
        <f>E102-FJ102</f>
        <v/>
      </c>
    </row>
    <row r="103" ht="18" customHeight="1">
      <c r="A103" s="137" t="n">
        <v>103</v>
      </c>
      <c r="B103" s="256" t="n"/>
      <c r="C103" s="139" t="n"/>
      <c r="D103" s="240" t="n"/>
      <c r="E103" s="257" t="n"/>
      <c r="F103" s="274" t="n"/>
      <c r="G103" s="274" t="n"/>
      <c r="H103" s="274" t="n"/>
      <c r="I103" s="274" t="n"/>
      <c r="J103" s="274" t="n"/>
      <c r="K103" s="274" t="n"/>
      <c r="L103" s="259" t="n"/>
      <c r="M103" s="259" t="n"/>
      <c r="N103" s="259" t="n"/>
      <c r="O103" s="259" t="n"/>
      <c r="P103" s="259" t="n"/>
      <c r="Q103" s="259" t="n"/>
      <c r="R103" s="259" t="n"/>
      <c r="S103" s="259" t="n"/>
      <c r="T103" s="259" t="n"/>
      <c r="U103" s="259" t="n"/>
      <c r="V103" s="259" t="n"/>
      <c r="W103" s="259" t="n"/>
      <c r="X103" s="259" t="n"/>
      <c r="Y103" s="259" t="n"/>
      <c r="Z103" s="259" t="n"/>
      <c r="AA103" s="259" t="n"/>
      <c r="AB103" s="259" t="n"/>
      <c r="AC103" s="259" t="n"/>
      <c r="AD103" s="259" t="n"/>
      <c r="AE103" s="259" t="n"/>
      <c r="AF103" s="259" t="n"/>
      <c r="AG103" s="259" t="n"/>
      <c r="AH103" s="259" t="n"/>
      <c r="AI103" s="259" t="n"/>
      <c r="AJ103" s="259" t="n"/>
      <c r="AK103" s="259" t="n"/>
      <c r="AL103" s="259" t="n"/>
      <c r="AM103" s="259" t="n"/>
      <c r="AN103" s="259" t="n"/>
      <c r="AO103" s="259" t="n"/>
      <c r="AP103" s="259" t="n"/>
      <c r="AQ103" s="259" t="n"/>
      <c r="AR103" s="259" t="n"/>
      <c r="AS103" s="259" t="n"/>
      <c r="AT103" s="259" t="n"/>
      <c r="AU103" s="259" t="n"/>
      <c r="AV103" s="259" t="n"/>
      <c r="AW103" s="259" t="n"/>
      <c r="AX103" s="259" t="n"/>
      <c r="AY103" s="259" t="n"/>
      <c r="AZ103" s="259" t="n"/>
      <c r="BA103" s="259" t="n"/>
      <c r="BB103" s="259" t="n"/>
      <c r="BC103" s="259" t="n"/>
      <c r="BD103" s="259" t="n"/>
      <c r="BE103" s="259" t="n"/>
      <c r="BF103" s="259" t="n"/>
      <c r="BH103" s="259" t="n"/>
      <c r="BI103" s="259" t="n"/>
      <c r="BJ103" s="259" t="n"/>
      <c r="BK103" s="259" t="n"/>
      <c r="BL103" s="259" t="n"/>
      <c r="BM103" s="259" t="n"/>
      <c r="BN103" s="259" t="n"/>
      <c r="BO103" s="259" t="n"/>
      <c r="BP103" s="259" t="n"/>
      <c r="BQ103" s="259" t="n"/>
      <c r="BR103" s="259" t="n"/>
      <c r="BS103" s="259" t="n"/>
      <c r="BT103" s="259" t="n"/>
      <c r="BU103" s="259" t="n"/>
      <c r="BV103" s="259" t="n"/>
      <c r="BW103" s="259" t="n"/>
      <c r="BX103" s="259" t="n"/>
      <c r="BY103" s="259" t="n"/>
      <c r="BZ103" s="259" t="n"/>
      <c r="CA103" s="259" t="n"/>
      <c r="CB103" s="259" t="n"/>
      <c r="CC103" s="259" t="n"/>
      <c r="CD103" s="259" t="n"/>
      <c r="CE103" s="259" t="n"/>
      <c r="CF103" s="259" t="n"/>
      <c r="CG103" s="259" t="n"/>
      <c r="CH103" s="259" t="n"/>
      <c r="CI103" s="259" t="n"/>
      <c r="CJ103" s="259" t="n"/>
      <c r="CK103" s="259" t="n"/>
      <c r="CL103" s="259" t="n"/>
      <c r="CM103" s="259" t="n"/>
      <c r="CN103" s="259" t="n"/>
      <c r="CO103" s="259" t="n"/>
      <c r="CP103" s="259" t="n"/>
      <c r="CQ103" s="259" t="n"/>
      <c r="CR103" s="259" t="n"/>
      <c r="CS103" s="259" t="n"/>
      <c r="CT103" s="259" t="n"/>
      <c r="CU103" s="259" t="n"/>
      <c r="CV103" s="259" t="n"/>
      <c r="CW103" s="259" t="n"/>
      <c r="CX103" s="259" t="n"/>
      <c r="CY103" s="259" t="n"/>
      <c r="CZ103" s="259" t="n"/>
      <c r="DA103" s="259" t="n"/>
      <c r="DB103" s="259" t="n"/>
      <c r="DC103" s="259" t="n"/>
      <c r="DD103" s="259" t="n"/>
      <c r="DE103" s="259" t="n"/>
      <c r="DF103" s="259" t="n"/>
      <c r="DG103" s="259" t="n"/>
      <c r="DH103" s="259" t="n"/>
      <c r="DI103" s="259" t="n"/>
      <c r="DJ103" s="259" t="n"/>
      <c r="DK103" s="259" t="n"/>
      <c r="DL103" s="259" t="n"/>
      <c r="DM103" s="259" t="n"/>
      <c r="DN103" s="259" t="n"/>
      <c r="DO103" s="259" t="n"/>
      <c r="DP103" s="259" t="n"/>
      <c r="DQ103" s="259" t="n"/>
      <c r="DR103" s="259" t="n"/>
      <c r="DS103" s="259" t="n"/>
      <c r="DT103" s="259" t="n"/>
      <c r="DU103" s="259" t="n"/>
      <c r="DV103" s="259" t="n"/>
      <c r="DW103" s="259" t="n"/>
      <c r="DX103" s="259" t="n"/>
      <c r="DY103" s="259" t="n"/>
      <c r="DZ103" s="259" t="n"/>
      <c r="EA103" s="259" t="n"/>
      <c r="EB103" s="259" t="n"/>
      <c r="EC103" s="259" t="n"/>
      <c r="ED103" s="259" t="n"/>
      <c r="EE103" s="259" t="n"/>
      <c r="EF103" s="259" t="n"/>
      <c r="EG103" s="259" t="n"/>
      <c r="EH103" s="259" t="n"/>
      <c r="EI103" s="259" t="n"/>
      <c r="EJ103" s="259" t="n"/>
      <c r="EK103" s="259" t="n"/>
      <c r="EL103" s="259" t="n"/>
      <c r="EM103" s="259" t="n"/>
      <c r="EN103" s="259" t="n"/>
      <c r="EO103" s="259" t="n"/>
      <c r="EP103" s="259" t="n"/>
      <c r="EQ103" s="259" t="n"/>
      <c r="ER103" s="259" t="n"/>
      <c r="ES103" s="259" t="n"/>
      <c r="ET103" s="259" t="n"/>
      <c r="EU103" s="259" t="n"/>
      <c r="EV103" s="259" t="n"/>
      <c r="EW103" s="259" t="n"/>
      <c r="EX103" s="259" t="n"/>
      <c r="EY103" s="259" t="n"/>
      <c r="EZ103" s="259" t="n"/>
      <c r="FA103" s="259" t="n"/>
      <c r="FB103" s="259" t="n"/>
      <c r="FC103" s="259" t="n"/>
      <c r="FD103" s="259" t="n"/>
      <c r="FE103" s="259" t="n"/>
      <c r="FF103" s="259" t="n"/>
      <c r="FG103" s="259" t="n"/>
      <c r="FH103" s="259" t="n"/>
      <c r="FI103" s="259" t="n"/>
      <c r="FJ103" s="261">
        <f>SUM(F103:FI103)</f>
        <v/>
      </c>
      <c r="FK103" s="262">
        <f>E103-FJ103</f>
        <v/>
      </c>
    </row>
    <row r="104" ht="18" customHeight="1">
      <c r="A104" s="137" t="n">
        <v>104</v>
      </c>
      <c r="B104" s="256" t="n"/>
      <c r="C104" s="139" t="n"/>
      <c r="D104" s="240" t="n"/>
      <c r="E104" s="257" t="n"/>
      <c r="F104" s="274" t="n"/>
      <c r="G104" s="274" t="n"/>
      <c r="H104" s="274" t="n"/>
      <c r="I104" s="274" t="n"/>
      <c r="J104" s="274" t="n"/>
      <c r="K104" s="274" t="n"/>
      <c r="L104" s="259" t="n"/>
      <c r="M104" s="259" t="n"/>
      <c r="N104" s="259" t="n"/>
      <c r="O104" s="259" t="n"/>
      <c r="P104" s="259" t="n"/>
      <c r="Q104" s="259" t="n"/>
      <c r="R104" s="259" t="n"/>
      <c r="S104" s="259" t="n"/>
      <c r="T104" s="259" t="n"/>
      <c r="U104" s="259" t="n"/>
      <c r="V104" s="259" t="n"/>
      <c r="W104" s="259" t="n"/>
      <c r="X104" s="259" t="n"/>
      <c r="Y104" s="259" t="n"/>
      <c r="Z104" s="259" t="n"/>
      <c r="AA104" s="259" t="n"/>
      <c r="AB104" s="259" t="n"/>
      <c r="AC104" s="259" t="n"/>
      <c r="AD104" s="259" t="n"/>
      <c r="AE104" s="259" t="n"/>
      <c r="AF104" s="259" t="n"/>
      <c r="AG104" s="259" t="n"/>
      <c r="AH104" s="259" t="n"/>
      <c r="AI104" s="259" t="n"/>
      <c r="AJ104" s="259" t="n"/>
      <c r="AK104" s="259" t="n"/>
      <c r="AL104" s="259" t="n"/>
      <c r="AM104" s="259" t="n"/>
      <c r="AN104" s="259" t="n"/>
      <c r="AO104" s="259" t="n"/>
      <c r="AP104" s="259" t="n"/>
      <c r="AQ104" s="259" t="n"/>
      <c r="AR104" s="259" t="n"/>
      <c r="AS104" s="259" t="n"/>
      <c r="AT104" s="259" t="n"/>
      <c r="AU104" s="259" t="n"/>
      <c r="AV104" s="259" t="n"/>
      <c r="AW104" s="259" t="n"/>
      <c r="AX104" s="259" t="n"/>
      <c r="AY104" s="259" t="n"/>
      <c r="AZ104" s="259" t="n"/>
      <c r="BA104" s="259" t="n"/>
      <c r="BB104" s="259" t="n"/>
      <c r="BC104" s="259" t="n"/>
      <c r="BD104" s="259" t="n"/>
      <c r="BE104" s="259" t="n"/>
      <c r="BF104" s="259" t="n"/>
      <c r="BG104" s="259" t="n"/>
      <c r="BH104" s="259" t="n"/>
      <c r="BI104" s="259" t="n"/>
      <c r="BJ104" s="259" t="n"/>
      <c r="BK104" s="259" t="n"/>
      <c r="BL104" s="259" t="n"/>
      <c r="BM104" s="259" t="n"/>
      <c r="BN104" s="259" t="n"/>
      <c r="BO104" s="259" t="n"/>
      <c r="BP104" s="259" t="n"/>
      <c r="BQ104" s="259" t="n"/>
      <c r="BR104" s="259" t="n"/>
      <c r="BS104" s="259" t="n"/>
      <c r="BT104" s="259" t="n"/>
      <c r="BU104" s="259" t="n"/>
      <c r="BV104" s="259" t="n"/>
      <c r="BW104" s="259" t="n"/>
      <c r="BX104" s="259" t="n"/>
      <c r="BY104" s="259" t="n"/>
      <c r="BZ104" s="259" t="n"/>
      <c r="CA104" s="259" t="n"/>
      <c r="CB104" s="259" t="n"/>
      <c r="CC104" s="259" t="n"/>
      <c r="CD104" s="259" t="n"/>
      <c r="CE104" s="259" t="n"/>
      <c r="CF104" s="259" t="n"/>
      <c r="CG104" s="259" t="n"/>
      <c r="CH104" s="259" t="n"/>
      <c r="CI104" s="259" t="n"/>
      <c r="CJ104" s="259" t="n"/>
      <c r="CK104" s="259" t="n"/>
      <c r="CL104" s="259" t="n"/>
      <c r="CM104" s="259" t="n"/>
      <c r="CN104" s="259" t="n"/>
      <c r="CO104" s="259" t="n"/>
      <c r="CP104" s="259" t="n"/>
      <c r="CQ104" s="259" t="n"/>
      <c r="CR104" s="259" t="n"/>
      <c r="CS104" s="259" t="n"/>
      <c r="CT104" s="259" t="n"/>
      <c r="CU104" s="259" t="n"/>
      <c r="CV104" s="259" t="n"/>
      <c r="CW104" s="259" t="n"/>
      <c r="CX104" s="259" t="n"/>
      <c r="CY104" s="259" t="n"/>
      <c r="CZ104" s="259" t="n"/>
      <c r="DA104" s="259" t="n"/>
      <c r="DB104" s="259" t="n"/>
      <c r="DC104" s="259" t="n"/>
      <c r="DD104" s="259" t="n"/>
      <c r="DE104" s="259" t="n"/>
      <c r="DF104" s="259" t="n"/>
      <c r="DG104" s="259" t="n"/>
      <c r="DH104" s="259" t="n"/>
      <c r="DI104" s="259" t="n"/>
      <c r="DJ104" s="259" t="n"/>
      <c r="DK104" s="259" t="n"/>
      <c r="DL104" s="259" t="n"/>
      <c r="DM104" s="259" t="n"/>
      <c r="DN104" s="259" t="n"/>
      <c r="DO104" s="259" t="n"/>
      <c r="DP104" s="259" t="n"/>
      <c r="DQ104" s="259" t="n"/>
      <c r="DR104" s="259" t="n"/>
      <c r="DS104" s="259" t="n"/>
      <c r="DT104" s="259" t="n"/>
      <c r="DU104" s="259" t="n"/>
      <c r="DV104" s="259" t="n"/>
      <c r="DW104" s="259" t="n"/>
      <c r="DX104" s="259" t="n"/>
      <c r="DY104" s="259" t="n"/>
      <c r="DZ104" s="259" t="n"/>
      <c r="EA104" s="259" t="n"/>
      <c r="EB104" s="259" t="n"/>
      <c r="EC104" s="259" t="n"/>
      <c r="ED104" s="259" t="n"/>
      <c r="EE104" s="259" t="n"/>
      <c r="EF104" s="259" t="n"/>
      <c r="EG104" s="259" t="n"/>
      <c r="EH104" s="259" t="n"/>
      <c r="EI104" s="259" t="n"/>
      <c r="EJ104" s="259" t="n"/>
      <c r="EK104" s="259" t="n"/>
      <c r="EL104" s="259" t="n"/>
      <c r="EM104" s="259" t="n"/>
      <c r="EN104" s="259" t="n"/>
      <c r="EO104" s="259" t="n"/>
      <c r="EP104" s="259" t="n"/>
      <c r="EQ104" s="259" t="n"/>
      <c r="ER104" s="259" t="n"/>
      <c r="ES104" s="259" t="n"/>
      <c r="ET104" s="259" t="n"/>
      <c r="EU104" s="259" t="n"/>
      <c r="EV104" s="259" t="n"/>
      <c r="EW104" s="259" t="n"/>
      <c r="EX104" s="259" t="n"/>
      <c r="EY104" s="259" t="n"/>
      <c r="EZ104" s="259" t="n"/>
      <c r="FA104" s="259" t="n"/>
      <c r="FB104" s="259" t="n"/>
      <c r="FC104" s="259" t="n"/>
      <c r="FD104" s="259" t="n"/>
      <c r="FE104" s="259" t="n"/>
      <c r="FF104" s="259" t="n"/>
      <c r="FG104" s="259" t="n"/>
      <c r="FH104" s="259" t="n"/>
      <c r="FI104" s="259" t="n"/>
      <c r="FJ104" s="261">
        <f>SUM(F104:FI104)</f>
        <v/>
      </c>
      <c r="FK104" s="262">
        <f>E104-FJ104</f>
        <v/>
      </c>
    </row>
    <row r="105">
      <c r="A105" s="137" t="n">
        <v>105</v>
      </c>
      <c r="B105" s="256" t="n"/>
      <c r="C105" s="146" t="n"/>
      <c r="D105" s="240" t="n"/>
      <c r="E105" s="257" t="n"/>
      <c r="F105" s="274" t="n"/>
      <c r="G105" s="274" t="n"/>
      <c r="H105" s="274" t="n"/>
      <c r="I105" s="274" t="n"/>
      <c r="J105" s="274" t="n"/>
      <c r="K105" s="274" t="n"/>
      <c r="L105" s="259" t="n"/>
      <c r="M105" s="259" t="n"/>
      <c r="N105" s="259" t="n"/>
      <c r="O105" s="259" t="n"/>
      <c r="P105" s="259" t="n"/>
      <c r="Q105" s="259" t="n"/>
      <c r="R105" s="259" t="n"/>
      <c r="S105" s="259" t="n"/>
      <c r="T105" s="259" t="n"/>
      <c r="U105" s="259" t="n"/>
      <c r="V105" s="259" t="n"/>
      <c r="W105" s="259" t="n"/>
      <c r="X105" s="259" t="n"/>
      <c r="Y105" s="259" t="n"/>
      <c r="Z105" s="259" t="n"/>
      <c r="AA105" s="259" t="n"/>
      <c r="AB105" s="259" t="n"/>
      <c r="AC105" s="259" t="n"/>
      <c r="AD105" s="259" t="n"/>
      <c r="AE105" s="259" t="n"/>
      <c r="AF105" s="259" t="n"/>
      <c r="AG105" s="259" t="n"/>
      <c r="AH105" s="259" t="n"/>
      <c r="AI105" s="259" t="n"/>
      <c r="AJ105" s="259" t="n"/>
      <c r="AK105" s="259" t="n"/>
      <c r="AL105" s="259" t="n"/>
      <c r="AM105" s="259" t="n"/>
      <c r="AN105" s="259" t="n"/>
      <c r="AO105" s="259" t="n"/>
      <c r="AP105" s="259" t="n"/>
      <c r="AQ105" s="259" t="n"/>
      <c r="AR105" s="259" t="n"/>
      <c r="AS105" s="259" t="n"/>
      <c r="AT105" s="259" t="n"/>
      <c r="AU105" s="259" t="n"/>
      <c r="AV105" s="259" t="n"/>
      <c r="AW105" s="259" t="n"/>
      <c r="AX105" s="259" t="n"/>
      <c r="AY105" s="259" t="n"/>
      <c r="AZ105" s="259" t="n"/>
      <c r="BA105" s="259" t="n"/>
      <c r="BB105" s="259" t="n"/>
      <c r="BC105" s="259" t="n"/>
      <c r="BD105" s="259" t="n"/>
      <c r="BE105" s="259" t="n"/>
      <c r="BF105" s="259" t="n"/>
      <c r="BG105" s="259" t="n"/>
      <c r="BH105" s="259" t="n"/>
      <c r="BI105" s="259" t="n"/>
      <c r="BJ105" s="259" t="n"/>
      <c r="BK105" s="259" t="n"/>
      <c r="BL105" s="259" t="n"/>
      <c r="BM105" s="259" t="n"/>
      <c r="BN105" s="259" t="n"/>
      <c r="BO105" s="259" t="n"/>
      <c r="BP105" s="259" t="n"/>
      <c r="BQ105" s="259" t="n"/>
      <c r="BR105" s="259" t="n"/>
      <c r="BS105" s="259" t="n"/>
      <c r="BT105" s="259" t="n"/>
      <c r="BU105" s="259" t="n"/>
      <c r="BV105" s="259" t="n"/>
      <c r="BW105" s="259" t="n"/>
      <c r="BX105" s="259" t="n"/>
      <c r="BY105" s="259" t="n"/>
      <c r="BZ105" s="259" t="n"/>
      <c r="CA105" s="259" t="n"/>
      <c r="CB105" s="259" t="n"/>
      <c r="CC105" s="259" t="n"/>
      <c r="CD105" s="259" t="n"/>
      <c r="CE105" s="259" t="n"/>
      <c r="CF105" s="259" t="n"/>
      <c r="CG105" s="259" t="n"/>
      <c r="CH105" s="259" t="n"/>
      <c r="CI105" s="259" t="n"/>
      <c r="CJ105" s="259" t="n"/>
      <c r="CK105" s="259" t="n"/>
      <c r="CL105" s="259" t="n"/>
      <c r="CM105" s="259" t="n"/>
      <c r="CN105" s="259" t="n"/>
      <c r="CO105" s="259" t="n"/>
      <c r="CP105" s="259" t="n"/>
      <c r="CQ105" s="259" t="n"/>
      <c r="CR105" s="259" t="n"/>
      <c r="CS105" s="259" t="n"/>
      <c r="CT105" s="259" t="n"/>
      <c r="CU105" s="259" t="n"/>
      <c r="CV105" s="259" t="n"/>
      <c r="CW105" s="259" t="n"/>
      <c r="CX105" s="259" t="n"/>
      <c r="CY105" s="259" t="n"/>
      <c r="CZ105" s="259" t="n"/>
      <c r="DA105" s="259" t="n"/>
      <c r="DB105" s="259" t="n"/>
      <c r="DC105" s="259" t="n"/>
      <c r="DD105" s="259" t="n"/>
      <c r="DE105" s="259" t="n"/>
      <c r="DF105" s="259" t="n"/>
      <c r="DG105" s="259" t="n"/>
      <c r="DH105" s="259" t="n"/>
      <c r="DI105" s="259" t="n"/>
      <c r="DJ105" s="259" t="n"/>
      <c r="DK105" s="259" t="n"/>
      <c r="DL105" s="259" t="n"/>
      <c r="DM105" s="259" t="n"/>
      <c r="DN105" s="259" t="n"/>
      <c r="DO105" s="259" t="n"/>
      <c r="DP105" s="259" t="n"/>
      <c r="DQ105" s="259" t="n"/>
      <c r="DR105" s="259" t="n"/>
      <c r="DS105" s="259" t="n"/>
      <c r="DT105" s="259" t="n"/>
      <c r="DU105" s="259" t="n"/>
      <c r="DV105" s="259" t="n"/>
      <c r="DW105" s="259" t="n"/>
      <c r="DX105" s="259" t="n"/>
      <c r="DY105" s="259" t="n"/>
      <c r="DZ105" s="259" t="n"/>
      <c r="EA105" s="259" t="n"/>
      <c r="EB105" s="259" t="n"/>
      <c r="EC105" s="259" t="n"/>
      <c r="ED105" s="259" t="n"/>
      <c r="EE105" s="259" t="n"/>
      <c r="EF105" s="259" t="n"/>
      <c r="EG105" s="259" t="n"/>
      <c r="EH105" s="259" t="n"/>
      <c r="EI105" s="259" t="n"/>
      <c r="EJ105" s="259" t="n"/>
      <c r="EK105" s="259" t="n"/>
      <c r="EL105" s="259" t="n"/>
      <c r="EM105" s="259" t="n"/>
      <c r="EN105" s="259" t="n"/>
      <c r="EO105" s="259" t="n"/>
      <c r="EP105" s="259" t="n"/>
      <c r="EQ105" s="259" t="n"/>
      <c r="ER105" s="259" t="n"/>
      <c r="ES105" s="259" t="n"/>
      <c r="ET105" s="259" t="n"/>
      <c r="EU105" s="259" t="n"/>
      <c r="EV105" s="259" t="n"/>
      <c r="EW105" s="259" t="n"/>
      <c r="EX105" s="259" t="n"/>
      <c r="EY105" s="259" t="n"/>
      <c r="EZ105" s="259" t="n"/>
      <c r="FA105" s="259" t="n"/>
      <c r="FB105" s="259" t="n"/>
      <c r="FC105" s="259" t="n"/>
      <c r="FD105" s="259" t="n"/>
      <c r="FE105" s="259" t="n"/>
      <c r="FF105" s="259" t="n"/>
      <c r="FG105" s="259" t="n"/>
      <c r="FH105" s="259" t="n"/>
      <c r="FI105" s="259" t="n"/>
      <c r="FJ105" s="261">
        <f>SUM(F105:FI105)</f>
        <v/>
      </c>
      <c r="FK105" s="262">
        <f>E105-FJ105</f>
        <v/>
      </c>
    </row>
    <row r="106" ht="18" customHeight="1">
      <c r="A106" s="137" t="n">
        <v>106</v>
      </c>
      <c r="B106" s="256" t="n"/>
      <c r="C106" s="139" t="n"/>
      <c r="D106" s="240" t="n"/>
      <c r="E106" s="257" t="n"/>
      <c r="F106" s="274" t="n"/>
      <c r="G106" s="274" t="n"/>
      <c r="H106" s="274" t="n"/>
      <c r="I106" s="274" t="n"/>
      <c r="J106" s="274" t="n"/>
      <c r="K106" s="274" t="n"/>
      <c r="L106" s="259" t="n"/>
      <c r="M106" s="259" t="n"/>
      <c r="N106" s="259" t="n"/>
      <c r="O106" s="259" t="n"/>
      <c r="P106" s="259" t="n"/>
      <c r="Q106" s="259" t="n"/>
      <c r="R106" s="259" t="n"/>
      <c r="S106" s="259" t="n"/>
      <c r="T106" s="259" t="n"/>
      <c r="U106" s="259" t="n"/>
      <c r="V106" s="259" t="n"/>
      <c r="W106" s="259" t="n"/>
      <c r="X106" s="259" t="n"/>
      <c r="Y106" s="259" t="n"/>
      <c r="Z106" s="259" t="n"/>
      <c r="AA106" s="259" t="n"/>
      <c r="AB106" s="259" t="n"/>
      <c r="AC106" s="259" t="n"/>
      <c r="AD106" s="259" t="n"/>
      <c r="AE106" s="259" t="n"/>
      <c r="AF106" s="259" t="n"/>
      <c r="AG106" s="259" t="n"/>
      <c r="AH106" s="259" t="n"/>
      <c r="AI106" s="259" t="n"/>
      <c r="AJ106" s="259" t="n"/>
      <c r="AK106" s="259" t="n"/>
      <c r="AL106" s="259" t="n"/>
      <c r="AM106" s="259" t="n"/>
      <c r="AN106" s="259" t="n"/>
      <c r="AO106" s="259" t="n"/>
      <c r="AP106" s="259" t="n"/>
      <c r="AQ106" s="259" t="n"/>
      <c r="AR106" s="259" t="n"/>
      <c r="AS106" s="259" t="n"/>
      <c r="AT106" s="259" t="n"/>
      <c r="AU106" s="259" t="n"/>
      <c r="AV106" s="259" t="n"/>
      <c r="AW106" s="259" t="n"/>
      <c r="AX106" s="259" t="n"/>
      <c r="AY106" s="259" t="n"/>
      <c r="AZ106" s="259" t="n"/>
      <c r="BA106" s="259" t="n"/>
      <c r="BB106" s="259" t="n"/>
      <c r="BC106" s="259" t="n"/>
      <c r="BD106" s="259" t="n"/>
      <c r="BE106" s="259" t="n"/>
      <c r="BF106" s="259" t="n"/>
      <c r="BG106" s="259" t="n"/>
      <c r="BH106" s="259" t="n"/>
      <c r="BI106" s="259" t="n"/>
      <c r="BJ106" s="259" t="n"/>
      <c r="BK106" s="259" t="n"/>
      <c r="BL106" s="259" t="n"/>
      <c r="BM106" s="259" t="n"/>
      <c r="BN106" s="259" t="n"/>
      <c r="BO106" s="259" t="n"/>
      <c r="BP106" s="259" t="n"/>
      <c r="BQ106" s="259" t="n"/>
      <c r="BR106" s="259" t="n"/>
      <c r="BS106" s="259" t="n"/>
      <c r="BT106" s="259" t="n"/>
      <c r="BU106" s="259" t="n"/>
      <c r="BV106" s="259" t="n"/>
      <c r="BW106" s="259" t="n"/>
      <c r="BX106" s="259" t="n"/>
      <c r="BY106" s="259" t="n"/>
      <c r="BZ106" s="259" t="n"/>
      <c r="CA106" s="259" t="n"/>
      <c r="CB106" s="259" t="n"/>
      <c r="CC106" s="259" t="n"/>
      <c r="CD106" s="259" t="n"/>
      <c r="CE106" s="259" t="n"/>
      <c r="CF106" s="259" t="n"/>
      <c r="CG106" s="259" t="n"/>
      <c r="CH106" s="259" t="n"/>
      <c r="CI106" s="259" t="n"/>
      <c r="CJ106" s="259" t="n"/>
      <c r="CK106" s="259" t="n"/>
      <c r="CL106" s="259" t="n"/>
      <c r="CM106" s="259" t="n"/>
      <c r="CN106" s="259" t="n"/>
      <c r="CO106" s="259" t="n"/>
      <c r="CP106" s="259" t="n"/>
      <c r="CQ106" s="259" t="n"/>
      <c r="CR106" s="259" t="n"/>
      <c r="CS106" s="259" t="n"/>
      <c r="CT106" s="259" t="n"/>
      <c r="CU106" s="259" t="n"/>
      <c r="CV106" s="259" t="n"/>
      <c r="CW106" s="259" t="n"/>
      <c r="CX106" s="259" t="n"/>
      <c r="CY106" s="259" t="n"/>
      <c r="CZ106" s="259" t="n"/>
      <c r="DA106" s="259" t="n"/>
      <c r="DB106" s="259" t="n"/>
      <c r="DC106" s="259" t="n"/>
      <c r="DD106" s="259" t="n"/>
      <c r="DE106" s="259" t="n"/>
      <c r="DF106" s="259" t="n"/>
      <c r="DG106" s="259" t="n"/>
      <c r="DH106" s="259" t="n"/>
      <c r="DI106" s="259" t="n"/>
      <c r="DJ106" s="259" t="n"/>
      <c r="DK106" s="259" t="n"/>
      <c r="DL106" s="259" t="n"/>
      <c r="DM106" s="259" t="n"/>
      <c r="DN106" s="259" t="n"/>
      <c r="DO106" s="259" t="n"/>
      <c r="DP106" s="259" t="n"/>
      <c r="DQ106" s="259" t="n"/>
      <c r="DR106" s="259" t="n"/>
      <c r="DS106" s="259" t="n"/>
      <c r="DT106" s="259" t="n"/>
      <c r="DU106" s="259" t="n"/>
      <c r="DV106" s="259" t="n"/>
      <c r="DW106" s="259" t="n"/>
      <c r="DX106" s="259" t="n"/>
      <c r="DY106" s="259" t="n"/>
      <c r="DZ106" s="259" t="n"/>
      <c r="EA106" s="259" t="n"/>
      <c r="EB106" s="259" t="n"/>
      <c r="EC106" s="259" t="n"/>
      <c r="ED106" s="259" t="n"/>
      <c r="EE106" s="259" t="n"/>
      <c r="EF106" s="259" t="n"/>
      <c r="EG106" s="259" t="n"/>
      <c r="EH106" s="259" t="n"/>
      <c r="EI106" s="259" t="n"/>
      <c r="EJ106" s="259" t="n"/>
      <c r="EK106" s="259" t="n"/>
      <c r="EL106" s="259" t="n"/>
      <c r="EM106" s="259" t="n"/>
      <c r="EN106" s="259" t="n"/>
      <c r="EO106" s="259" t="n"/>
      <c r="EP106" s="259" t="n"/>
      <c r="EQ106" s="259" t="n"/>
      <c r="ER106" s="259" t="n"/>
      <c r="ES106" s="259" t="n"/>
      <c r="ET106" s="259" t="n"/>
      <c r="EU106" s="259" t="n"/>
      <c r="EV106" s="259" t="n"/>
      <c r="EW106" s="259" t="n"/>
      <c r="EX106" s="259" t="n"/>
      <c r="EY106" s="259" t="n"/>
      <c r="EZ106" s="259" t="n"/>
      <c r="FA106" s="259" t="n"/>
      <c r="FB106" s="259" t="n"/>
      <c r="FC106" s="259" t="n"/>
      <c r="FD106" s="259" t="n"/>
      <c r="FE106" s="259" t="n"/>
      <c r="FF106" s="259" t="n"/>
      <c r="FG106" s="259" t="n"/>
      <c r="FH106" s="259" t="n"/>
      <c r="FI106" s="259" t="n"/>
      <c r="FJ106" s="261">
        <f>SUM(F106:FI106)</f>
        <v/>
      </c>
      <c r="FK106" s="262">
        <f>E106-FJ106</f>
        <v/>
      </c>
    </row>
    <row r="107" ht="18" customHeight="1">
      <c r="A107" s="137" t="n">
        <v>107</v>
      </c>
      <c r="B107" s="256" t="n"/>
      <c r="C107" s="139" t="n"/>
      <c r="D107" s="240" t="n"/>
      <c r="E107" s="257" t="n"/>
      <c r="F107" s="274" t="n"/>
      <c r="G107" s="274" t="n"/>
      <c r="H107" s="274" t="n"/>
      <c r="I107" s="274" t="n"/>
      <c r="J107" s="274" t="n"/>
      <c r="K107" s="274" t="n"/>
      <c r="L107" s="259" t="n"/>
      <c r="M107" s="259" t="n"/>
      <c r="N107" s="259" t="n"/>
      <c r="O107" s="259" t="n"/>
      <c r="P107" s="259" t="n"/>
      <c r="Q107" s="259" t="n"/>
      <c r="R107" s="259" t="n"/>
      <c r="S107" s="259" t="n"/>
      <c r="T107" s="259" t="n"/>
      <c r="U107" s="259" t="n"/>
      <c r="V107" s="259" t="n"/>
      <c r="W107" s="259" t="n"/>
      <c r="X107" s="259" t="n"/>
      <c r="Y107" s="259" t="n"/>
      <c r="Z107" s="259" t="n"/>
      <c r="AA107" s="259" t="n"/>
      <c r="AB107" s="259" t="n"/>
      <c r="AC107" s="259" t="n"/>
      <c r="AD107" s="259" t="n"/>
      <c r="AE107" s="259" t="n"/>
      <c r="AF107" s="259" t="n"/>
      <c r="AG107" s="259" t="n"/>
      <c r="AH107" s="259" t="n"/>
      <c r="AI107" s="259" t="n"/>
      <c r="AJ107" s="259" t="n"/>
      <c r="AK107" s="259" t="n"/>
      <c r="AL107" s="259" t="n"/>
      <c r="AM107" s="259" t="n"/>
      <c r="AN107" s="259" t="n"/>
      <c r="AO107" s="259" t="n"/>
      <c r="AP107" s="259" t="n"/>
      <c r="AQ107" s="259" t="n"/>
      <c r="AR107" s="259" t="n"/>
      <c r="AS107" s="259" t="n"/>
      <c r="AT107" s="259" t="n"/>
      <c r="AU107" s="259" t="n"/>
      <c r="AV107" s="259" t="n"/>
      <c r="AW107" s="259" t="n"/>
      <c r="AX107" s="259" t="n"/>
      <c r="AY107" s="259" t="n"/>
      <c r="AZ107" s="259" t="n"/>
      <c r="BA107" s="259" t="n"/>
      <c r="BB107" s="259" t="n"/>
      <c r="BC107" s="259" t="n"/>
      <c r="BD107" s="259" t="n"/>
      <c r="BE107" s="259" t="n"/>
      <c r="BF107" s="259" t="n"/>
      <c r="BG107" s="259" t="n"/>
      <c r="BH107" s="259" t="n"/>
      <c r="BI107" s="259" t="n"/>
      <c r="BJ107" s="259" t="n"/>
      <c r="BK107" s="259" t="n"/>
      <c r="BL107" s="259" t="n"/>
      <c r="BM107" s="259" t="n"/>
      <c r="BN107" s="259" t="n"/>
      <c r="BO107" s="259" t="n"/>
      <c r="BP107" s="259" t="n"/>
      <c r="BQ107" s="259" t="n"/>
      <c r="BR107" s="259" t="n"/>
      <c r="BS107" s="259" t="n"/>
      <c r="BT107" s="259" t="n"/>
      <c r="BU107" s="259" t="n"/>
      <c r="BV107" s="259" t="n"/>
      <c r="BW107" s="259" t="n"/>
      <c r="BX107" s="259" t="n"/>
      <c r="BY107" s="259" t="n"/>
      <c r="BZ107" s="259" t="n"/>
      <c r="CA107" s="259" t="n"/>
      <c r="CB107" s="259" t="n"/>
      <c r="CC107" s="259" t="n"/>
      <c r="CD107" s="259" t="n"/>
      <c r="CE107" s="259" t="n"/>
      <c r="CF107" s="259" t="n"/>
      <c r="CG107" s="259" t="n"/>
      <c r="CH107" s="259" t="n"/>
      <c r="CI107" s="259" t="n"/>
      <c r="CJ107" s="259" t="n"/>
      <c r="CK107" s="259" t="n"/>
      <c r="CL107" s="259" t="n"/>
      <c r="CM107" s="259" t="n"/>
      <c r="CN107" s="259" t="n"/>
      <c r="CO107" s="259" t="n"/>
      <c r="CP107" s="259" t="n"/>
      <c r="CQ107" s="259" t="n"/>
      <c r="CR107" s="259" t="n"/>
      <c r="CS107" s="259" t="n"/>
      <c r="CT107" s="259" t="n"/>
      <c r="CU107" s="259" t="n"/>
      <c r="CV107" s="259" t="n"/>
      <c r="CW107" s="259" t="n"/>
      <c r="CX107" s="259" t="n"/>
      <c r="CY107" s="259" t="n"/>
      <c r="CZ107" s="259" t="n"/>
      <c r="DA107" s="259" t="n"/>
      <c r="DB107" s="259" t="n"/>
      <c r="DC107" s="259" t="n"/>
      <c r="DD107" s="259" t="n"/>
      <c r="DE107" s="259" t="n"/>
      <c r="DF107" s="259" t="n"/>
      <c r="DG107" s="259" t="n"/>
      <c r="DH107" s="259" t="n"/>
      <c r="DI107" s="259" t="n"/>
      <c r="DJ107" s="259" t="n"/>
      <c r="DK107" s="259" t="n"/>
      <c r="DL107" s="259" t="n"/>
      <c r="DM107" s="259" t="n"/>
      <c r="DN107" s="259" t="n"/>
      <c r="DO107" s="259" t="n"/>
      <c r="DP107" s="259" t="n"/>
      <c r="DQ107" s="259" t="n"/>
      <c r="DR107" s="259" t="n"/>
      <c r="DS107" s="259" t="n"/>
      <c r="DT107" s="259" t="n"/>
      <c r="DU107" s="259" t="n"/>
      <c r="DV107" s="259" t="n"/>
      <c r="DW107" s="259" t="n"/>
      <c r="DX107" s="259" t="n"/>
      <c r="DY107" s="259" t="n"/>
      <c r="DZ107" s="259" t="n"/>
      <c r="EA107" s="259" t="n"/>
      <c r="EB107" s="259" t="n"/>
      <c r="EC107" s="259" t="n"/>
      <c r="ED107" s="259" t="n"/>
      <c r="EE107" s="259" t="n"/>
      <c r="EF107" s="259" t="n"/>
      <c r="EG107" s="259" t="n"/>
      <c r="EH107" s="259" t="n"/>
      <c r="EI107" s="259" t="n"/>
      <c r="EJ107" s="259" t="n"/>
      <c r="EK107" s="259" t="n"/>
      <c r="EL107" s="259" t="n"/>
      <c r="EM107" s="259" t="n"/>
      <c r="EN107" s="259" t="n"/>
      <c r="EO107" s="259" t="n"/>
      <c r="EP107" s="259" t="n"/>
      <c r="EQ107" s="259" t="n"/>
      <c r="ER107" s="259" t="n"/>
      <c r="ES107" s="259" t="n"/>
      <c r="ET107" s="259" t="n"/>
      <c r="EU107" s="259" t="n"/>
      <c r="EV107" s="259" t="n"/>
      <c r="EW107" s="259" t="n"/>
      <c r="EX107" s="259" t="n"/>
      <c r="EY107" s="259" t="n"/>
      <c r="EZ107" s="259" t="n"/>
      <c r="FA107" s="259" t="n"/>
      <c r="FB107" s="259" t="n"/>
      <c r="FC107" s="259" t="n"/>
      <c r="FD107" s="259" t="n"/>
      <c r="FE107" s="259" t="n"/>
      <c r="FF107" s="259" t="n"/>
      <c r="FG107" s="259" t="n"/>
      <c r="FH107" s="259" t="n"/>
      <c r="FI107" s="259" t="n"/>
      <c r="FJ107" s="261">
        <f>SUM(F107:FI107)</f>
        <v/>
      </c>
      <c r="FK107" s="262">
        <f>E107-FJ107</f>
        <v/>
      </c>
    </row>
    <row r="108" ht="18" customHeight="1">
      <c r="A108" s="137" t="n">
        <v>108</v>
      </c>
      <c r="B108" s="256" t="n"/>
      <c r="C108" s="139" t="n"/>
      <c r="D108" s="240" t="n"/>
      <c r="E108" s="257" t="n"/>
      <c r="F108" s="274" t="n"/>
      <c r="G108" s="274" t="n"/>
      <c r="H108" s="274" t="n"/>
      <c r="I108" s="274" t="n"/>
      <c r="J108" s="274" t="n"/>
      <c r="K108" s="274" t="n"/>
      <c r="L108" s="259" t="n"/>
      <c r="M108" s="259" t="n"/>
      <c r="N108" s="259" t="n"/>
      <c r="O108" s="259" t="n"/>
      <c r="P108" s="259" t="n"/>
      <c r="Q108" s="259" t="n"/>
      <c r="R108" s="259" t="n"/>
      <c r="S108" s="259" t="n"/>
      <c r="T108" s="259" t="n"/>
      <c r="U108" s="259" t="n"/>
      <c r="V108" s="259" t="n"/>
      <c r="W108" s="259" t="n"/>
      <c r="X108" s="259" t="n"/>
      <c r="Y108" s="259" t="n"/>
      <c r="Z108" s="259" t="n"/>
      <c r="AA108" s="259" t="n"/>
      <c r="AB108" s="259" t="n"/>
      <c r="AC108" s="259" t="n"/>
      <c r="AD108" s="259" t="n"/>
      <c r="AE108" s="259" t="n"/>
      <c r="AF108" s="259" t="n"/>
      <c r="AG108" s="259" t="n"/>
      <c r="AH108" s="259" t="n"/>
      <c r="AI108" s="259" t="n"/>
      <c r="AJ108" s="259" t="n"/>
      <c r="AK108" s="259" t="n"/>
      <c r="AL108" s="259" t="n"/>
      <c r="AM108" s="259" t="n"/>
      <c r="AN108" s="259" t="n"/>
      <c r="AO108" s="259" t="n"/>
      <c r="AP108" s="259" t="n"/>
      <c r="AQ108" s="259" t="n"/>
      <c r="AR108" s="259" t="n"/>
      <c r="AS108" s="259" t="n"/>
      <c r="AT108" s="259" t="n"/>
      <c r="AU108" s="259" t="n"/>
      <c r="AV108" s="259" t="n"/>
      <c r="AW108" s="259" t="n"/>
      <c r="AX108" s="259" t="n"/>
      <c r="AY108" s="259" t="n"/>
      <c r="AZ108" s="259" t="n"/>
      <c r="BA108" s="259" t="n"/>
      <c r="BB108" s="259" t="n"/>
      <c r="BC108" s="259" t="n"/>
      <c r="BD108" s="259" t="n"/>
      <c r="BE108" s="259" t="n"/>
      <c r="BF108" s="259" t="n"/>
      <c r="BG108" s="259" t="n"/>
      <c r="BH108" s="259" t="n"/>
      <c r="BI108" s="259" t="n"/>
      <c r="BJ108" s="259" t="n"/>
      <c r="BK108" s="259" t="n"/>
      <c r="BL108" s="259" t="n"/>
      <c r="BM108" s="259" t="n"/>
      <c r="BN108" s="259" t="n"/>
      <c r="BO108" s="259" t="n"/>
      <c r="BP108" s="259" t="n"/>
      <c r="BQ108" s="259" t="n"/>
      <c r="BR108" s="259" t="n"/>
      <c r="BS108" s="259" t="n"/>
      <c r="BT108" s="259" t="n"/>
      <c r="BU108" s="259" t="n"/>
      <c r="BV108" s="259" t="n"/>
      <c r="BW108" s="259" t="n"/>
      <c r="BX108" s="259" t="n"/>
      <c r="BY108" s="259" t="n"/>
      <c r="BZ108" s="259" t="n"/>
      <c r="CA108" s="259" t="n"/>
      <c r="CB108" s="259" t="n"/>
      <c r="CC108" s="259" t="n"/>
      <c r="CD108" s="259" t="n"/>
      <c r="CE108" s="259" t="n"/>
      <c r="CF108" s="259" t="n"/>
      <c r="CG108" s="259" t="n"/>
      <c r="CH108" s="259" t="n"/>
      <c r="CI108" s="259" t="n"/>
      <c r="CJ108" s="259" t="n"/>
      <c r="CK108" s="259" t="n"/>
      <c r="CL108" s="259" t="n"/>
      <c r="CM108" s="259" t="n"/>
      <c r="CN108" s="259" t="n"/>
      <c r="CO108" s="259" t="n"/>
      <c r="CP108" s="259" t="n"/>
      <c r="CQ108" s="259" t="n"/>
      <c r="CR108" s="259" t="n"/>
      <c r="CS108" s="259" t="n"/>
      <c r="CT108" s="259" t="n"/>
      <c r="CU108" s="259" t="n"/>
      <c r="CV108" s="259" t="n"/>
      <c r="CW108" s="259" t="n"/>
      <c r="CX108" s="259" t="n"/>
      <c r="CY108" s="259" t="n"/>
      <c r="CZ108" s="259" t="n"/>
      <c r="DA108" s="259" t="n"/>
      <c r="DB108" s="259" t="n"/>
      <c r="DC108" s="259" t="n"/>
      <c r="DD108" s="259" t="n"/>
      <c r="DE108" s="259" t="n"/>
      <c r="DF108" s="259" t="n"/>
      <c r="DG108" s="259" t="n"/>
      <c r="DH108" s="259" t="n"/>
      <c r="DI108" s="259" t="n"/>
      <c r="DJ108" s="259" t="n"/>
      <c r="DK108" s="259" t="n"/>
      <c r="DL108" s="259" t="n"/>
      <c r="DM108" s="259" t="n"/>
      <c r="DN108" s="259" t="n"/>
      <c r="DO108" s="259" t="n"/>
      <c r="DP108" s="259" t="n"/>
      <c r="DQ108" s="259" t="n"/>
      <c r="DR108" s="259" t="n"/>
      <c r="DS108" s="259" t="n"/>
      <c r="DT108" s="259" t="n"/>
      <c r="DU108" s="259" t="n"/>
      <c r="DV108" s="259" t="n"/>
      <c r="DW108" s="259" t="n"/>
      <c r="DX108" s="259" t="n"/>
      <c r="DY108" s="259" t="n"/>
      <c r="DZ108" s="259" t="n"/>
      <c r="EA108" s="259" t="n"/>
      <c r="EB108" s="259" t="n"/>
      <c r="EC108" s="259" t="n"/>
      <c r="ED108" s="259" t="n"/>
      <c r="EE108" s="259" t="n"/>
      <c r="EF108" s="259" t="n"/>
      <c r="EG108" s="259" t="n"/>
      <c r="EH108" s="259" t="n"/>
      <c r="EI108" s="259" t="n"/>
      <c r="EJ108" s="259" t="n"/>
      <c r="EK108" s="259" t="n"/>
      <c r="EL108" s="259" t="n"/>
      <c r="EM108" s="259" t="n"/>
      <c r="EN108" s="259" t="n"/>
      <c r="EO108" s="259" t="n"/>
      <c r="EP108" s="259" t="n"/>
      <c r="EQ108" s="259" t="n"/>
      <c r="ER108" s="259" t="n"/>
      <c r="ES108" s="259" t="n"/>
      <c r="ET108" s="259" t="n"/>
      <c r="EU108" s="259" t="n"/>
      <c r="EV108" s="259" t="n"/>
      <c r="EW108" s="259" t="n"/>
      <c r="EX108" s="259" t="n"/>
      <c r="EY108" s="259" t="n"/>
      <c r="EZ108" s="259" t="n"/>
      <c r="FA108" s="259" t="n"/>
      <c r="FB108" s="259" t="n"/>
      <c r="FC108" s="259" t="n"/>
      <c r="FD108" s="259" t="n"/>
      <c r="FE108" s="259" t="n"/>
      <c r="FF108" s="259" t="n"/>
      <c r="FG108" s="259" t="n"/>
      <c r="FH108" s="259" t="n"/>
      <c r="FI108" s="259" t="n"/>
      <c r="FJ108" s="261">
        <f>SUM(F108:FI108)</f>
        <v/>
      </c>
      <c r="FK108" s="262">
        <f>E108-FJ108</f>
        <v/>
      </c>
    </row>
    <row r="109" ht="18" customHeight="1">
      <c r="A109" s="137" t="n">
        <v>109</v>
      </c>
      <c r="B109" s="256" t="n"/>
      <c r="C109" s="139" t="n"/>
      <c r="D109" s="240" t="n"/>
      <c r="E109" s="257" t="n"/>
      <c r="F109" s="274" t="n"/>
      <c r="G109" s="274" t="n"/>
      <c r="H109" s="274" t="n"/>
      <c r="I109" s="274" t="n"/>
      <c r="J109" s="274" t="n"/>
      <c r="K109" s="274" t="n"/>
      <c r="L109" s="259" t="n"/>
      <c r="M109" s="259" t="n"/>
      <c r="N109" s="259" t="n"/>
      <c r="O109" s="259" t="n"/>
      <c r="P109" s="259" t="n"/>
      <c r="Q109" s="259" t="n"/>
      <c r="R109" s="259" t="n"/>
      <c r="S109" s="259" t="n"/>
      <c r="T109" s="259" t="n"/>
      <c r="U109" s="259" t="n"/>
      <c r="V109" s="259" t="n"/>
      <c r="W109" s="259" t="n"/>
      <c r="X109" s="259" t="n"/>
      <c r="Y109" s="259" t="n"/>
      <c r="Z109" s="259" t="n"/>
      <c r="AA109" s="259" t="n"/>
      <c r="AB109" s="259" t="n"/>
      <c r="AC109" s="259" t="n"/>
      <c r="AD109" s="259" t="n"/>
      <c r="AE109" s="259" t="n"/>
      <c r="AF109" s="259" t="n"/>
      <c r="AG109" s="259" t="n"/>
      <c r="AH109" s="259" t="n"/>
      <c r="AI109" s="259" t="n"/>
      <c r="AJ109" s="259" t="n"/>
      <c r="AK109" s="259" t="n"/>
      <c r="AL109" s="259" t="n"/>
      <c r="AM109" s="259" t="n"/>
      <c r="AN109" s="259" t="n"/>
      <c r="AO109" s="259" t="n"/>
      <c r="AP109" s="259" t="n"/>
      <c r="AQ109" s="259" t="n"/>
      <c r="AR109" s="259" t="n"/>
      <c r="AS109" s="259" t="n"/>
      <c r="AT109" s="259" t="n"/>
      <c r="AU109" s="259" t="n"/>
      <c r="AV109" s="259" t="n"/>
      <c r="AW109" s="259" t="n"/>
      <c r="AX109" s="259" t="n"/>
      <c r="AY109" s="259" t="n"/>
      <c r="AZ109" s="259" t="n"/>
      <c r="BA109" s="259" t="n"/>
      <c r="BB109" s="259" t="n"/>
      <c r="BC109" s="259" t="n"/>
      <c r="BD109" s="259" t="n"/>
      <c r="BE109" s="259" t="n"/>
      <c r="BF109" s="259" t="n"/>
      <c r="BG109" s="259" t="n"/>
      <c r="BH109" s="259" t="n"/>
      <c r="BI109" s="259" t="n"/>
      <c r="BJ109" s="259" t="n"/>
      <c r="BK109" s="259" t="n"/>
      <c r="BL109" s="259" t="n"/>
      <c r="BM109" s="259" t="n"/>
      <c r="BN109" s="259" t="n"/>
      <c r="BO109" s="259" t="n"/>
      <c r="BP109" s="259" t="n"/>
      <c r="BQ109" s="259" t="n"/>
      <c r="BR109" s="259" t="n"/>
      <c r="BS109" s="259" t="n"/>
      <c r="BT109" s="259" t="n"/>
      <c r="BU109" s="259" t="n"/>
      <c r="BV109" s="259" t="n"/>
      <c r="BW109" s="259" t="n"/>
      <c r="BX109" s="259" t="n"/>
      <c r="BY109" s="259" t="n"/>
      <c r="BZ109" s="259" t="n"/>
      <c r="CA109" s="259" t="n"/>
      <c r="CB109" s="259" t="n"/>
      <c r="CC109" s="259" t="n"/>
      <c r="CD109" s="259" t="n"/>
      <c r="CE109" s="259" t="n"/>
      <c r="CF109" s="259" t="n"/>
      <c r="CG109" s="259" t="n"/>
      <c r="CH109" s="259" t="n"/>
      <c r="CI109" s="259" t="n"/>
      <c r="CJ109" s="259" t="n"/>
      <c r="CK109" s="259" t="n"/>
      <c r="CL109" s="259" t="n"/>
      <c r="CM109" s="259" t="n"/>
      <c r="CN109" s="259" t="n"/>
      <c r="CO109" s="259" t="n"/>
      <c r="CP109" s="259" t="n"/>
      <c r="CQ109" s="259" t="n"/>
      <c r="CR109" s="259" t="n"/>
      <c r="CS109" s="259" t="n"/>
      <c r="CT109" s="259" t="n"/>
      <c r="CU109" s="259" t="n"/>
      <c r="CV109" s="259" t="n"/>
      <c r="CW109" s="259" t="n"/>
      <c r="CX109" s="259" t="n"/>
      <c r="CY109" s="259" t="n"/>
      <c r="CZ109" s="259" t="n"/>
      <c r="DA109" s="259" t="n"/>
      <c r="DB109" s="259" t="n"/>
      <c r="DC109" s="259" t="n"/>
      <c r="DD109" s="259" t="n"/>
      <c r="DE109" s="259" t="n"/>
      <c r="DF109" s="259" t="n"/>
      <c r="DG109" s="259" t="n"/>
      <c r="DH109" s="259" t="n"/>
      <c r="DI109" s="259" t="n"/>
      <c r="DJ109" s="259" t="n"/>
      <c r="DK109" s="259" t="n"/>
      <c r="DL109" s="259" t="n"/>
      <c r="DM109" s="259" t="n"/>
      <c r="DN109" s="259" t="n"/>
      <c r="DO109" s="259" t="n"/>
      <c r="DP109" s="259" t="n"/>
      <c r="DQ109" s="259" t="n"/>
      <c r="DR109" s="259" t="n"/>
      <c r="DS109" s="259" t="n"/>
      <c r="DT109" s="259" t="n"/>
      <c r="DU109" s="259" t="n"/>
      <c r="DV109" s="259" t="n"/>
      <c r="DW109" s="259" t="n"/>
      <c r="DX109" s="259" t="n"/>
      <c r="DY109" s="259" t="n"/>
      <c r="DZ109" s="259" t="n"/>
      <c r="EA109" s="259" t="n"/>
      <c r="EB109" s="259" t="n"/>
      <c r="EC109" s="259" t="n"/>
      <c r="ED109" s="259" t="n"/>
      <c r="EE109" s="259" t="n"/>
      <c r="EF109" s="259" t="n"/>
      <c r="EG109" s="259" t="n"/>
      <c r="EH109" s="259" t="n"/>
      <c r="EI109" s="259" t="n"/>
      <c r="EJ109" s="259" t="n"/>
      <c r="EK109" s="259" t="n"/>
      <c r="EL109" s="259" t="n"/>
      <c r="EM109" s="259" t="n"/>
      <c r="EN109" s="259" t="n"/>
      <c r="EO109" s="259" t="n"/>
      <c r="EP109" s="259" t="n"/>
      <c r="EQ109" s="259" t="n"/>
      <c r="ER109" s="259" t="n"/>
      <c r="ES109" s="259" t="n"/>
      <c r="ET109" s="259" t="n"/>
      <c r="EU109" s="259" t="n"/>
      <c r="EV109" s="259" t="n"/>
      <c r="EW109" s="259" t="n"/>
      <c r="EX109" s="259" t="n"/>
      <c r="EY109" s="259" t="n"/>
      <c r="EZ109" s="259" t="n"/>
      <c r="FA109" s="259" t="n"/>
      <c r="FB109" s="259" t="n"/>
      <c r="FC109" s="259" t="n"/>
      <c r="FD109" s="259" t="n"/>
      <c r="FE109" s="259" t="n"/>
      <c r="FF109" s="259" t="n"/>
      <c r="FG109" s="259" t="n"/>
      <c r="FH109" s="259" t="n"/>
      <c r="FI109" s="259" t="n"/>
      <c r="FJ109" s="261">
        <f>SUM(F109:FI109)</f>
        <v/>
      </c>
      <c r="FK109" s="262">
        <f>E109-FJ109</f>
        <v/>
      </c>
    </row>
    <row r="110" ht="18" customHeight="1">
      <c r="A110" s="137" t="n">
        <v>110</v>
      </c>
      <c r="B110" s="256" t="n"/>
      <c r="C110" s="139" t="n"/>
      <c r="D110" s="240" t="n"/>
      <c r="E110" s="257" t="n"/>
      <c r="F110" s="274" t="n"/>
      <c r="G110" s="274" t="n"/>
      <c r="H110" s="274" t="n"/>
      <c r="I110" s="274" t="n"/>
      <c r="J110" s="274" t="n"/>
      <c r="K110" s="274" t="n"/>
      <c r="L110" s="259" t="n"/>
      <c r="M110" s="259" t="n"/>
      <c r="N110" s="259" t="n"/>
      <c r="O110" s="259" t="n"/>
      <c r="P110" s="259" t="n"/>
      <c r="Q110" s="259" t="n"/>
      <c r="R110" s="259" t="n"/>
      <c r="S110" s="259" t="n"/>
      <c r="T110" s="259" t="n"/>
      <c r="U110" s="259" t="n"/>
      <c r="V110" s="259" t="n"/>
      <c r="W110" s="259" t="n"/>
      <c r="X110" s="259" t="n"/>
      <c r="Y110" s="259" t="n"/>
      <c r="Z110" s="259" t="n"/>
      <c r="AA110" s="259" t="n"/>
      <c r="AB110" s="259" t="n"/>
      <c r="AC110" s="259" t="n"/>
      <c r="AD110" s="259" t="n"/>
      <c r="AE110" s="259" t="n"/>
      <c r="AF110" s="259" t="n"/>
      <c r="AG110" s="259" t="n"/>
      <c r="AH110" s="259" t="n"/>
      <c r="AI110" s="259" t="n"/>
      <c r="AJ110" s="259" t="n"/>
      <c r="AK110" s="259" t="n"/>
      <c r="AL110" s="259" t="n"/>
      <c r="AM110" s="259" t="n"/>
      <c r="AN110" s="259" t="n"/>
      <c r="AO110" s="259" t="n"/>
      <c r="AP110" s="259" t="n"/>
      <c r="AQ110" s="259" t="n"/>
      <c r="AR110" s="259" t="n"/>
      <c r="AS110" s="259" t="n"/>
      <c r="AT110" s="259" t="n"/>
      <c r="AU110" s="259" t="n"/>
      <c r="AV110" s="259" t="n"/>
      <c r="AW110" s="259" t="n"/>
      <c r="AX110" s="259" t="n"/>
      <c r="AY110" s="259" t="n"/>
      <c r="AZ110" s="259" t="n"/>
      <c r="BA110" s="259" t="n"/>
      <c r="BB110" s="259" t="n"/>
      <c r="BC110" s="259" t="n"/>
      <c r="BD110" s="259" t="n"/>
      <c r="BE110" s="259" t="n"/>
      <c r="BF110" s="259" t="n"/>
      <c r="BG110" s="259" t="n"/>
      <c r="BH110" s="259" t="n"/>
      <c r="BI110" s="259" t="n"/>
      <c r="BJ110" s="259" t="n"/>
      <c r="BK110" s="259" t="n"/>
      <c r="BL110" s="259" t="n"/>
      <c r="BM110" s="259" t="n"/>
      <c r="BN110" s="259" t="n"/>
      <c r="BO110" s="259" t="n"/>
      <c r="BP110" s="259" t="n"/>
      <c r="BQ110" s="259" t="n"/>
      <c r="BR110" s="259" t="n"/>
      <c r="BS110" s="259" t="n"/>
      <c r="BT110" s="259" t="n"/>
      <c r="BU110" s="259" t="n"/>
      <c r="BV110" s="259" t="n"/>
      <c r="BW110" s="259" t="n"/>
      <c r="BX110" s="259" t="n"/>
      <c r="BY110" s="259" t="n"/>
      <c r="BZ110" s="259" t="n"/>
      <c r="CA110" s="259" t="n"/>
      <c r="CB110" s="259" t="n"/>
      <c r="CC110" s="259" t="n"/>
      <c r="CD110" s="259" t="n"/>
      <c r="CE110" s="259" t="n"/>
      <c r="CF110" s="259" t="n"/>
      <c r="CG110" s="259" t="n"/>
      <c r="CH110" s="259" t="n"/>
      <c r="CI110" s="259" t="n"/>
      <c r="CJ110" s="259" t="n"/>
      <c r="CK110" s="259" t="n"/>
      <c r="CL110" s="259" t="n"/>
      <c r="CM110" s="259" t="n"/>
      <c r="CN110" s="259" t="n"/>
      <c r="CO110" s="259" t="n"/>
      <c r="CP110" s="259" t="n"/>
      <c r="CQ110" s="259" t="n"/>
      <c r="CR110" s="259" t="n"/>
      <c r="CS110" s="259" t="n"/>
      <c r="CT110" s="259" t="n"/>
      <c r="CU110" s="259" t="n"/>
      <c r="CV110" s="259" t="n"/>
      <c r="CW110" s="259" t="n"/>
      <c r="CX110" s="259" t="n"/>
      <c r="CY110" s="259" t="n"/>
      <c r="CZ110" s="259" t="n"/>
      <c r="DA110" s="259" t="n"/>
      <c r="DB110" s="259" t="n"/>
      <c r="DC110" s="259" t="n"/>
      <c r="DD110" s="259" t="n"/>
      <c r="DE110" s="259" t="n"/>
      <c r="DF110" s="259" t="n"/>
      <c r="DG110" s="259" t="n"/>
      <c r="DH110" s="259" t="n"/>
      <c r="DI110" s="259" t="n"/>
      <c r="DJ110" s="259" t="n"/>
      <c r="DK110" s="259" t="n"/>
      <c r="DL110" s="259" t="n"/>
      <c r="DM110" s="259" t="n"/>
      <c r="DN110" s="259" t="n"/>
      <c r="DO110" s="259" t="n"/>
      <c r="DP110" s="259" t="n"/>
      <c r="DQ110" s="259" t="n"/>
      <c r="DR110" s="259" t="n"/>
      <c r="DS110" s="259" t="n"/>
      <c r="DT110" s="259" t="n"/>
      <c r="DU110" s="259" t="n"/>
      <c r="DV110" s="259" t="n"/>
      <c r="DW110" s="259" t="n"/>
      <c r="DX110" s="259" t="n"/>
      <c r="DY110" s="259" t="n"/>
      <c r="DZ110" s="259" t="n"/>
      <c r="EA110" s="259" t="n"/>
      <c r="EB110" s="259" t="n"/>
      <c r="EC110" s="259" t="n"/>
      <c r="ED110" s="259" t="n"/>
      <c r="EE110" s="259" t="n"/>
      <c r="EF110" s="259" t="n"/>
      <c r="EG110" s="259" t="n"/>
      <c r="EH110" s="259" t="n"/>
      <c r="EI110" s="259" t="n"/>
      <c r="EJ110" s="259" t="n"/>
      <c r="EK110" s="259" t="n"/>
      <c r="EL110" s="259" t="n"/>
      <c r="EM110" s="259" t="n"/>
      <c r="EN110" s="259" t="n"/>
      <c r="EO110" s="259" t="n"/>
      <c r="EP110" s="259" t="n"/>
      <c r="EQ110" s="259" t="n"/>
      <c r="ER110" s="259" t="n"/>
      <c r="ES110" s="259" t="n"/>
      <c r="ET110" s="259" t="n"/>
      <c r="EU110" s="259" t="n"/>
      <c r="EV110" s="259" t="n"/>
      <c r="EW110" s="259" t="n"/>
      <c r="EX110" s="259" t="n"/>
      <c r="EY110" s="259" t="n"/>
      <c r="EZ110" s="259" t="n"/>
      <c r="FA110" s="259" t="n"/>
      <c r="FB110" s="259" t="n"/>
      <c r="FC110" s="259" t="n"/>
      <c r="FD110" s="259" t="n"/>
      <c r="FE110" s="259" t="n"/>
      <c r="FF110" s="259" t="n"/>
      <c r="FG110" s="259" t="n"/>
      <c r="FH110" s="259" t="n"/>
      <c r="FI110" s="259" t="n"/>
      <c r="FJ110" s="261">
        <f>SUM(F110:FI110)</f>
        <v/>
      </c>
      <c r="FK110" s="262">
        <f>E110-FJ110</f>
        <v/>
      </c>
    </row>
    <row r="111" ht="18" customHeight="1">
      <c r="A111" s="137" t="n">
        <v>111</v>
      </c>
      <c r="B111" s="256" t="n"/>
      <c r="C111" s="139" t="n"/>
      <c r="D111" s="240" t="n"/>
      <c r="E111" s="257" t="n"/>
      <c r="F111" s="274" t="n"/>
      <c r="G111" s="274" t="n"/>
      <c r="H111" s="274" t="n"/>
      <c r="I111" s="274" t="n"/>
      <c r="J111" s="274" t="n"/>
      <c r="K111" s="274" t="n"/>
      <c r="L111" s="259" t="n"/>
      <c r="M111" s="259" t="n"/>
      <c r="N111" s="259" t="n"/>
      <c r="O111" s="259" t="n"/>
      <c r="P111" s="259" t="n"/>
      <c r="Q111" s="259" t="n"/>
      <c r="R111" s="259" t="n"/>
      <c r="S111" s="259" t="n"/>
      <c r="T111" s="259" t="n"/>
      <c r="U111" s="259" t="n"/>
      <c r="V111" s="259" t="n"/>
      <c r="W111" s="259" t="n"/>
      <c r="X111" s="259" t="n"/>
      <c r="Y111" s="259" t="n"/>
      <c r="Z111" s="259" t="n"/>
      <c r="AA111" s="259" t="n"/>
      <c r="AB111" s="259" t="n"/>
      <c r="AC111" s="259" t="n"/>
      <c r="AD111" s="259" t="n"/>
      <c r="AE111" s="259" t="n"/>
      <c r="AF111" s="259" t="n"/>
      <c r="AG111" s="259" t="n"/>
      <c r="AH111" s="259" t="n"/>
      <c r="AI111" s="259" t="n"/>
      <c r="AJ111" s="259" t="n"/>
      <c r="AK111" s="259" t="n"/>
      <c r="AL111" s="259" t="n"/>
      <c r="AM111" s="259" t="n"/>
      <c r="AN111" s="259" t="n"/>
      <c r="AO111" s="259" t="n"/>
      <c r="AP111" s="259" t="n"/>
      <c r="AQ111" s="259" t="n"/>
      <c r="AR111" s="259" t="n"/>
      <c r="AS111" s="259" t="n"/>
      <c r="AT111" s="259" t="n"/>
      <c r="AU111" s="259" t="n"/>
      <c r="AV111" s="259" t="n"/>
      <c r="AW111" s="259" t="n"/>
      <c r="AX111" s="259" t="n"/>
      <c r="AY111" s="259" t="n"/>
      <c r="AZ111" s="259" t="n"/>
      <c r="BA111" s="259" t="n"/>
      <c r="BB111" s="259" t="n"/>
      <c r="BC111" s="259" t="n"/>
      <c r="BD111" s="259" t="n"/>
      <c r="BE111" s="259" t="n"/>
      <c r="BF111" s="259" t="n"/>
      <c r="BG111" s="259" t="n"/>
      <c r="BH111" s="259" t="n"/>
      <c r="BI111" s="259" t="n"/>
      <c r="BJ111" s="259" t="n"/>
      <c r="BK111" s="259" t="n"/>
      <c r="BL111" s="259" t="n"/>
      <c r="BM111" s="259" t="n"/>
      <c r="BN111" s="259" t="n"/>
      <c r="BO111" s="259" t="n"/>
      <c r="BP111" s="259" t="n"/>
      <c r="BQ111" s="259" t="n"/>
      <c r="BR111" s="259" t="n"/>
      <c r="BS111" s="259" t="n"/>
      <c r="BT111" s="259" t="n"/>
      <c r="BU111" s="259" t="n"/>
      <c r="BV111" s="259" t="n"/>
      <c r="BW111" s="259" t="n"/>
      <c r="BX111" s="259" t="n"/>
      <c r="BY111" s="259" t="n"/>
      <c r="BZ111" s="259" t="n"/>
      <c r="CA111" s="259" t="n"/>
      <c r="CB111" s="259" t="n"/>
      <c r="CC111" s="259" t="n"/>
      <c r="CD111" s="259" t="n"/>
      <c r="CE111" s="259" t="n"/>
      <c r="CF111" s="259" t="n"/>
      <c r="CG111" s="259" t="n"/>
      <c r="CH111" s="259" t="n"/>
      <c r="CI111" s="259" t="n"/>
      <c r="CJ111" s="259" t="n"/>
      <c r="CK111" s="259" t="n"/>
      <c r="CL111" s="259" t="n"/>
      <c r="CM111" s="259" t="n"/>
      <c r="CN111" s="259" t="n"/>
      <c r="CO111" s="259" t="n"/>
      <c r="CP111" s="259" t="n"/>
      <c r="CQ111" s="259" t="n"/>
      <c r="CR111" s="259" t="n"/>
      <c r="CS111" s="259" t="n"/>
      <c r="CT111" s="259" t="n"/>
      <c r="CU111" s="259" t="n"/>
      <c r="CV111" s="259" t="n"/>
      <c r="CW111" s="259" t="n"/>
      <c r="CX111" s="259" t="n"/>
      <c r="CY111" s="259" t="n"/>
      <c r="CZ111" s="259" t="n"/>
      <c r="DA111" s="259" t="n"/>
      <c r="DB111" s="259" t="n"/>
      <c r="DC111" s="259" t="n"/>
      <c r="DD111" s="259" t="n"/>
      <c r="DE111" s="259" t="n"/>
      <c r="DF111" s="259" t="n"/>
      <c r="DG111" s="259" t="n"/>
      <c r="DH111" s="259" t="n"/>
      <c r="DI111" s="259" t="n"/>
      <c r="DJ111" s="259" t="n"/>
      <c r="DK111" s="259" t="n"/>
      <c r="DL111" s="259" t="n"/>
      <c r="DM111" s="259" t="n"/>
      <c r="DN111" s="259" t="n"/>
      <c r="DO111" s="259" t="n"/>
      <c r="DP111" s="259" t="n"/>
      <c r="DQ111" s="259" t="n"/>
      <c r="DR111" s="259" t="n"/>
      <c r="DS111" s="259" t="n"/>
      <c r="DT111" s="259" t="n"/>
      <c r="DU111" s="259" t="n"/>
      <c r="DV111" s="259" t="n"/>
      <c r="DW111" s="259" t="n"/>
      <c r="DX111" s="259" t="n"/>
      <c r="DY111" s="259" t="n"/>
      <c r="DZ111" s="259" t="n"/>
      <c r="EA111" s="259" t="n"/>
      <c r="EB111" s="259" t="n"/>
      <c r="EC111" s="259" t="n"/>
      <c r="ED111" s="259" t="n"/>
      <c r="EE111" s="259" t="n"/>
      <c r="EF111" s="259" t="n"/>
      <c r="EG111" s="259" t="n"/>
      <c r="EH111" s="259" t="n"/>
      <c r="EI111" s="259" t="n"/>
      <c r="EJ111" s="259" t="n"/>
      <c r="EK111" s="259" t="n"/>
      <c r="EL111" s="259" t="n"/>
      <c r="EM111" s="259" t="n"/>
      <c r="EN111" s="259" t="n"/>
      <c r="EO111" s="259" t="n"/>
      <c r="EP111" s="259" t="n"/>
      <c r="EQ111" s="259" t="n"/>
      <c r="ER111" s="259" t="n"/>
      <c r="ES111" s="259" t="n"/>
      <c r="ET111" s="259" t="n"/>
      <c r="EU111" s="259" t="n"/>
      <c r="EV111" s="259" t="n"/>
      <c r="EW111" s="259" t="n"/>
      <c r="EX111" s="259" t="n"/>
      <c r="EY111" s="259" t="n"/>
      <c r="EZ111" s="259" t="n"/>
      <c r="FA111" s="259" t="n"/>
      <c r="FB111" s="259" t="n"/>
      <c r="FC111" s="259" t="n"/>
      <c r="FD111" s="259" t="n"/>
      <c r="FE111" s="259" t="n"/>
      <c r="FF111" s="259" t="n"/>
      <c r="FG111" s="259" t="n"/>
      <c r="FH111" s="259" t="n"/>
      <c r="FI111" s="259" t="n"/>
      <c r="FJ111" s="261">
        <f>SUM(F111:FI111)</f>
        <v/>
      </c>
      <c r="FK111" s="262">
        <f>E111-FJ111</f>
        <v/>
      </c>
    </row>
    <row r="112" ht="18" customHeight="1">
      <c r="A112" s="137" t="n">
        <v>112</v>
      </c>
      <c r="B112" s="256" t="n"/>
      <c r="C112" s="139" t="n"/>
      <c r="D112" s="240" t="n"/>
      <c r="E112" s="257" t="n"/>
      <c r="F112" s="274" t="n"/>
      <c r="G112" s="274" t="n"/>
      <c r="H112" s="274" t="n"/>
      <c r="I112" s="274" t="n"/>
      <c r="J112" s="274" t="n"/>
      <c r="K112" s="274" t="n"/>
      <c r="L112" s="259" t="n"/>
      <c r="M112" s="259" t="n"/>
      <c r="N112" s="259" t="n"/>
      <c r="O112" s="259" t="n"/>
      <c r="P112" s="259" t="n"/>
      <c r="Q112" s="259" t="n"/>
      <c r="R112" s="259" t="n"/>
      <c r="S112" s="259" t="n"/>
      <c r="T112" s="259" t="n"/>
      <c r="U112" s="259" t="n"/>
      <c r="V112" s="259" t="n"/>
      <c r="W112" s="259" t="n"/>
      <c r="X112" s="259" t="n"/>
      <c r="Y112" s="259" t="n"/>
      <c r="Z112" s="259" t="n"/>
      <c r="AA112" s="259" t="n"/>
      <c r="AB112" s="259" t="n"/>
      <c r="AC112" s="259" t="n"/>
      <c r="AD112" s="259" t="n"/>
      <c r="AE112" s="259" t="n"/>
      <c r="AF112" s="259" t="n"/>
      <c r="AG112" s="259" t="n"/>
      <c r="AH112" s="259" t="n"/>
      <c r="AI112" s="259" t="n"/>
      <c r="AJ112" s="259" t="n"/>
      <c r="AK112" s="259" t="n"/>
      <c r="AL112" s="259" t="n"/>
      <c r="AM112" s="259" t="n"/>
      <c r="AN112" s="259" t="n"/>
      <c r="AO112" s="259" t="n"/>
      <c r="AP112" s="259" t="n"/>
      <c r="AQ112" s="259" t="n"/>
      <c r="AR112" s="259" t="n"/>
      <c r="AS112" s="259" t="n"/>
      <c r="AT112" s="259" t="n"/>
      <c r="AU112" s="259" t="n"/>
      <c r="AV112" s="259" t="n"/>
      <c r="AW112" s="259" t="n"/>
      <c r="AX112" s="259" t="n"/>
      <c r="AY112" s="259" t="n"/>
      <c r="AZ112" s="259" t="n"/>
      <c r="BA112" s="259" t="n"/>
      <c r="BB112" s="259" t="n"/>
      <c r="BC112" s="259" t="n"/>
      <c r="BD112" s="259" t="n"/>
      <c r="BE112" s="259" t="n"/>
      <c r="BF112" s="259" t="n"/>
      <c r="BG112" s="259" t="n"/>
      <c r="BH112" s="259" t="n"/>
      <c r="BI112" s="259" t="n"/>
      <c r="BJ112" s="259" t="n"/>
      <c r="BK112" s="259" t="n"/>
      <c r="BL112" s="259" t="n"/>
      <c r="BM112" s="259" t="n"/>
      <c r="BN112" s="259" t="n"/>
      <c r="BO112" s="259" t="n"/>
      <c r="BP112" s="259" t="n"/>
      <c r="BQ112" s="259" t="n"/>
      <c r="BR112" s="259" t="n"/>
      <c r="BS112" s="259" t="n"/>
      <c r="BT112" s="259" t="n"/>
      <c r="BU112" s="259" t="n"/>
      <c r="BV112" s="259" t="n"/>
      <c r="BW112" s="259" t="n"/>
      <c r="BX112" s="259" t="n"/>
      <c r="BY112" s="259" t="n"/>
      <c r="BZ112" s="259" t="n"/>
      <c r="CA112" s="259" t="n"/>
      <c r="CB112" s="259" t="n"/>
      <c r="CC112" s="259" t="n"/>
      <c r="CD112" s="259" t="n"/>
      <c r="CE112" s="259" t="n"/>
      <c r="CF112" s="259" t="n"/>
      <c r="CG112" s="259" t="n"/>
      <c r="CH112" s="259" t="n"/>
      <c r="CI112" s="259" t="n"/>
      <c r="CJ112" s="259" t="n"/>
      <c r="CK112" s="259" t="n"/>
      <c r="CL112" s="259" t="n"/>
      <c r="CM112" s="259" t="n"/>
      <c r="CN112" s="259" t="n"/>
      <c r="CO112" s="259" t="n"/>
      <c r="CP112" s="259" t="n"/>
      <c r="CQ112" s="259" t="n"/>
      <c r="CR112" s="259" t="n"/>
      <c r="CS112" s="259" t="n"/>
      <c r="CT112" s="259" t="n"/>
      <c r="CU112" s="259" t="n"/>
      <c r="CV112" s="259" t="n"/>
      <c r="CW112" s="259" t="n"/>
      <c r="CX112" s="259" t="n"/>
      <c r="CY112" s="259" t="n"/>
      <c r="CZ112" s="259" t="n"/>
      <c r="DA112" s="259" t="n"/>
      <c r="DB112" s="259" t="n"/>
      <c r="DC112" s="259" t="n"/>
      <c r="DD112" s="259" t="n"/>
      <c r="DE112" s="259" t="n"/>
      <c r="DF112" s="259" t="n"/>
      <c r="DG112" s="259" t="n"/>
      <c r="DH112" s="259" t="n"/>
      <c r="DI112" s="259" t="n"/>
      <c r="DJ112" s="259" t="n"/>
      <c r="DK112" s="259" t="n"/>
      <c r="DL112" s="259" t="n"/>
      <c r="DM112" s="259" t="n"/>
      <c r="DN112" s="259" t="n"/>
      <c r="DO112" s="259" t="n"/>
      <c r="DP112" s="259" t="n"/>
      <c r="DQ112" s="259" t="n"/>
      <c r="DR112" s="259" t="n"/>
      <c r="DS112" s="259" t="n"/>
      <c r="DT112" s="259" t="n"/>
      <c r="DU112" s="259" t="n"/>
      <c r="DV112" s="259" t="n"/>
      <c r="DW112" s="259" t="n"/>
      <c r="DX112" s="259" t="n"/>
      <c r="DY112" s="259" t="n"/>
      <c r="DZ112" s="259" t="n"/>
      <c r="EA112" s="259" t="n"/>
      <c r="EB112" s="259" t="n"/>
      <c r="EC112" s="259" t="n"/>
      <c r="ED112" s="259" t="n"/>
      <c r="EE112" s="259" t="n"/>
      <c r="EF112" s="259" t="n"/>
      <c r="EG112" s="259" t="n"/>
      <c r="EH112" s="259" t="n"/>
      <c r="EI112" s="259" t="n"/>
      <c r="EJ112" s="259" t="n"/>
      <c r="EK112" s="259" t="n"/>
      <c r="EL112" s="259" t="n"/>
      <c r="EM112" s="259" t="n"/>
      <c r="EN112" s="259" t="n"/>
      <c r="EO112" s="259" t="n"/>
      <c r="EP112" s="259" t="n"/>
      <c r="EQ112" s="259" t="n"/>
      <c r="ER112" s="259" t="n"/>
      <c r="ES112" s="259" t="n"/>
      <c r="ET112" s="259" t="n"/>
      <c r="EU112" s="259" t="n"/>
      <c r="EV112" s="259" t="n"/>
      <c r="EW112" s="259" t="n"/>
      <c r="EX112" s="259" t="n"/>
      <c r="EY112" s="259" t="n"/>
      <c r="EZ112" s="259" t="n"/>
      <c r="FA112" s="259" t="n"/>
      <c r="FB112" s="259" t="n"/>
      <c r="FC112" s="259" t="n"/>
      <c r="FD112" s="259" t="n"/>
      <c r="FE112" s="259" t="n"/>
      <c r="FF112" s="259" t="n"/>
      <c r="FG112" s="259" t="n"/>
      <c r="FH112" s="259" t="n"/>
      <c r="FI112" s="259" t="n"/>
      <c r="FJ112" s="261">
        <f>SUM(F112:FI112)</f>
        <v/>
      </c>
      <c r="FK112" s="262">
        <f>E112-FJ112</f>
        <v/>
      </c>
    </row>
    <row r="113" ht="18" customHeight="1">
      <c r="A113" s="137" t="n">
        <v>113</v>
      </c>
      <c r="B113" s="256" t="n"/>
      <c r="C113" s="139" t="n"/>
      <c r="D113" s="240" t="n"/>
      <c r="E113" s="257" t="n"/>
      <c r="F113" s="274" t="n"/>
      <c r="G113" s="274" t="n"/>
      <c r="H113" s="274" t="n"/>
      <c r="I113" s="274" t="n"/>
      <c r="J113" s="274" t="n"/>
      <c r="K113" s="274" t="n"/>
      <c r="L113" s="259" t="n"/>
      <c r="M113" s="259" t="n"/>
      <c r="N113" s="259" t="n"/>
      <c r="O113" s="259" t="n"/>
      <c r="P113" s="259" t="n"/>
      <c r="Q113" s="259" t="n"/>
      <c r="R113" s="259" t="n"/>
      <c r="S113" s="259" t="n"/>
      <c r="T113" s="259" t="n"/>
      <c r="U113" s="259" t="n"/>
      <c r="V113" s="259" t="n"/>
      <c r="W113" s="259" t="n"/>
      <c r="X113" s="259" t="n"/>
      <c r="Y113" s="259" t="n"/>
      <c r="Z113" s="259" t="n"/>
      <c r="AA113" s="259" t="n"/>
      <c r="AB113" s="259" t="n"/>
      <c r="AC113" s="259" t="n"/>
      <c r="AD113" s="259" t="n"/>
      <c r="AE113" s="259" t="n"/>
      <c r="AF113" s="259" t="n"/>
      <c r="AG113" s="259" t="n"/>
      <c r="AH113" s="259" t="n"/>
      <c r="AI113" s="259" t="n"/>
      <c r="AJ113" s="259" t="n"/>
      <c r="AK113" s="259" t="n"/>
      <c r="AL113" s="259" t="n"/>
      <c r="AM113" s="259" t="n"/>
      <c r="AN113" s="259" t="n"/>
      <c r="AO113" s="259" t="n"/>
      <c r="AP113" s="259" t="n"/>
      <c r="AQ113" s="259" t="n"/>
      <c r="AR113" s="259" t="n"/>
      <c r="AS113" s="259" t="n"/>
      <c r="AT113" s="259" t="n"/>
      <c r="AU113" s="259" t="n"/>
      <c r="AV113" s="259" t="n"/>
      <c r="AW113" s="259" t="n"/>
      <c r="AX113" s="259" t="n"/>
      <c r="AY113" s="259" t="n"/>
      <c r="AZ113" s="259" t="n"/>
      <c r="BA113" s="259" t="n"/>
      <c r="BB113" s="259" t="n"/>
      <c r="BC113" s="259" t="n"/>
      <c r="BD113" s="259" t="n"/>
      <c r="BE113" s="259" t="n"/>
      <c r="BF113" s="259" t="n"/>
      <c r="BG113" s="259" t="n"/>
      <c r="BH113" s="259" t="n"/>
      <c r="BI113" s="259" t="n"/>
      <c r="BJ113" s="259" t="n"/>
      <c r="BK113" s="259" t="n"/>
      <c r="BL113" s="259" t="n"/>
      <c r="BM113" s="259" t="n"/>
      <c r="BN113" s="259" t="n"/>
      <c r="BO113" s="259" t="n"/>
      <c r="BP113" s="259" t="n"/>
      <c r="BQ113" s="259" t="n"/>
      <c r="BR113" s="259" t="n"/>
      <c r="BS113" s="259" t="n"/>
      <c r="BT113" s="259" t="n"/>
      <c r="BU113" s="259" t="n"/>
      <c r="BV113" s="259" t="n"/>
      <c r="BW113" s="259" t="n"/>
      <c r="BX113" s="259" t="n"/>
      <c r="BY113" s="259" t="n"/>
      <c r="BZ113" s="259" t="n"/>
      <c r="CA113" s="259" t="n"/>
      <c r="CB113" s="259" t="n"/>
      <c r="CC113" s="259" t="n"/>
      <c r="CD113" s="259" t="n"/>
      <c r="CE113" s="259" t="n"/>
      <c r="CF113" s="259" t="n"/>
      <c r="CG113" s="259" t="n"/>
      <c r="CH113" s="259" t="n"/>
      <c r="CI113" s="259" t="n"/>
      <c r="CJ113" s="259" t="n"/>
      <c r="CK113" s="259" t="n"/>
      <c r="CL113" s="259" t="n"/>
      <c r="CM113" s="259" t="n"/>
      <c r="CN113" s="259" t="n"/>
      <c r="CO113" s="259" t="n"/>
      <c r="CP113" s="259" t="n"/>
      <c r="CQ113" s="259" t="n"/>
      <c r="CR113" s="259" t="n"/>
      <c r="CS113" s="259" t="n"/>
      <c r="CT113" s="259" t="n"/>
      <c r="CU113" s="259" t="n"/>
      <c r="CV113" s="259" t="n"/>
      <c r="CW113" s="259" t="n"/>
      <c r="CX113" s="259" t="n"/>
      <c r="CY113" s="259" t="n"/>
      <c r="CZ113" s="259" t="n"/>
      <c r="DA113" s="259" t="n"/>
      <c r="DB113" s="259" t="n"/>
      <c r="DC113" s="259" t="n"/>
      <c r="DD113" s="259" t="n"/>
      <c r="DE113" s="259" t="n"/>
      <c r="DF113" s="259" t="n"/>
      <c r="DG113" s="259" t="n"/>
      <c r="DH113" s="259" t="n"/>
      <c r="DI113" s="259" t="n"/>
      <c r="DJ113" s="259" t="n"/>
      <c r="DK113" s="259" t="n"/>
      <c r="DL113" s="259" t="n"/>
      <c r="DM113" s="259" t="n"/>
      <c r="DN113" s="259" t="n"/>
      <c r="DO113" s="259" t="n"/>
      <c r="DP113" s="259" t="n"/>
      <c r="DQ113" s="259" t="n"/>
      <c r="DR113" s="259" t="n"/>
      <c r="DS113" s="259" t="n"/>
      <c r="DT113" s="259" t="n"/>
      <c r="DU113" s="259" t="n"/>
      <c r="DV113" s="259" t="n"/>
      <c r="DW113" s="259" t="n"/>
      <c r="DX113" s="259" t="n"/>
      <c r="DY113" s="259" t="n"/>
      <c r="DZ113" s="259" t="n"/>
      <c r="EA113" s="259" t="n"/>
      <c r="EB113" s="259" t="n"/>
      <c r="EC113" s="259" t="n"/>
      <c r="ED113" s="259" t="n"/>
      <c r="EE113" s="259" t="n"/>
      <c r="EF113" s="259" t="n"/>
      <c r="EG113" s="259" t="n"/>
      <c r="EH113" s="259" t="n"/>
      <c r="EI113" s="259" t="n"/>
      <c r="EJ113" s="259" t="n"/>
      <c r="EK113" s="259" t="n"/>
      <c r="EL113" s="259" t="n"/>
      <c r="EM113" s="259" t="n"/>
      <c r="EN113" s="259" t="n"/>
      <c r="EO113" s="259" t="n"/>
      <c r="EP113" s="259" t="n"/>
      <c r="EQ113" s="259" t="n"/>
      <c r="ER113" s="259" t="n"/>
      <c r="ES113" s="259" t="n"/>
      <c r="ET113" s="259" t="n"/>
      <c r="EU113" s="259" t="n"/>
      <c r="EV113" s="259" t="n"/>
      <c r="EW113" s="259" t="n"/>
      <c r="EX113" s="259" t="n"/>
      <c r="EY113" s="259" t="n"/>
      <c r="EZ113" s="259" t="n"/>
      <c r="FA113" s="259" t="n"/>
      <c r="FB113" s="259" t="n"/>
      <c r="FC113" s="259" t="n"/>
      <c r="FD113" s="259" t="n"/>
      <c r="FE113" s="259" t="n"/>
      <c r="FF113" s="259" t="n"/>
      <c r="FG113" s="259" t="n"/>
      <c r="FH113" s="259" t="n"/>
      <c r="FI113" s="259" t="n"/>
      <c r="FJ113" s="261">
        <f>SUM(F113:FI113)</f>
        <v/>
      </c>
      <c r="FK113" s="262">
        <f>E113-FJ113</f>
        <v/>
      </c>
    </row>
    <row r="114" ht="18.95" customHeight="1">
      <c r="A114" s="137" t="n">
        <v>114</v>
      </c>
      <c r="B114" s="256" t="n"/>
      <c r="C114" s="146" t="n"/>
      <c r="D114" s="240" t="n"/>
      <c r="E114" s="257" t="n"/>
      <c r="F114" s="274" t="n"/>
      <c r="G114" s="274" t="n"/>
      <c r="H114" s="274" t="n"/>
      <c r="I114" s="274" t="n"/>
      <c r="J114" s="274" t="n"/>
      <c r="K114" s="274" t="n"/>
      <c r="L114" s="259" t="n"/>
      <c r="M114" s="259" t="n"/>
      <c r="N114" s="259" t="n"/>
      <c r="O114" s="259" t="n"/>
      <c r="P114" s="259" t="n"/>
      <c r="Q114" s="259" t="n"/>
      <c r="R114" s="259" t="n"/>
      <c r="S114" s="259" t="n"/>
      <c r="T114" s="259" t="n"/>
      <c r="U114" s="259" t="n"/>
      <c r="V114" s="259" t="n"/>
      <c r="W114" s="259" t="n"/>
      <c r="X114" s="259" t="n"/>
      <c r="Y114" s="259" t="n"/>
      <c r="Z114" s="259" t="n"/>
      <c r="AA114" s="259" t="n"/>
      <c r="AB114" s="259" t="n"/>
      <c r="AC114" s="259" t="n"/>
      <c r="AD114" s="259" t="n"/>
      <c r="AE114" s="259" t="n"/>
      <c r="AF114" s="259" t="n"/>
      <c r="AG114" s="259" t="n"/>
      <c r="AH114" s="259" t="n"/>
      <c r="AI114" s="259" t="n"/>
      <c r="AJ114" s="259" t="n"/>
      <c r="AK114" s="259" t="n"/>
      <c r="AL114" s="259" t="n"/>
      <c r="AM114" s="259" t="n"/>
      <c r="AN114" s="259" t="n"/>
      <c r="AO114" s="259" t="n"/>
      <c r="AP114" s="259" t="n"/>
      <c r="AQ114" s="259" t="n"/>
      <c r="AR114" s="259" t="n"/>
      <c r="AS114" s="259" t="n"/>
      <c r="AT114" s="259" t="n"/>
      <c r="AU114" s="259" t="n"/>
      <c r="AV114" s="259" t="n"/>
      <c r="AW114" s="259" t="n"/>
      <c r="AX114" s="259" t="n"/>
      <c r="AY114" s="259" t="n"/>
      <c r="AZ114" s="259" t="n"/>
      <c r="BA114" s="259" t="n"/>
      <c r="BB114" s="259" t="n"/>
      <c r="BC114" s="259" t="n"/>
      <c r="BD114" s="259" t="n"/>
      <c r="BE114" s="259" t="n"/>
      <c r="BF114" s="259" t="n"/>
      <c r="BG114" s="259" t="n"/>
      <c r="BH114" s="259" t="n"/>
      <c r="BI114" s="259" t="n"/>
      <c r="BJ114" s="259" t="n"/>
      <c r="BK114" s="259" t="n"/>
      <c r="BL114" s="259" t="n"/>
      <c r="BM114" s="259" t="n"/>
      <c r="BN114" s="259" t="n"/>
      <c r="BO114" s="259" t="n"/>
      <c r="BP114" s="259" t="n"/>
      <c r="BQ114" s="259" t="n"/>
      <c r="BR114" s="259" t="n"/>
      <c r="BS114" s="259" t="n"/>
      <c r="BT114" s="259" t="n"/>
      <c r="BU114" s="259" t="n"/>
      <c r="BV114" s="259" t="n"/>
      <c r="BW114" s="259" t="n"/>
      <c r="BX114" s="259" t="n"/>
      <c r="BY114" s="259" t="n"/>
      <c r="BZ114" s="259" t="n"/>
      <c r="CA114" s="259" t="n"/>
      <c r="CB114" s="259" t="n"/>
      <c r="CC114" s="259" t="n"/>
      <c r="CD114" s="259" t="n"/>
      <c r="CE114" s="259" t="n"/>
      <c r="CF114" s="259" t="n"/>
      <c r="CG114" s="259" t="n"/>
      <c r="CH114" s="259" t="n"/>
      <c r="CI114" s="259" t="n"/>
      <c r="CJ114" s="259" t="n"/>
      <c r="CK114" s="259" t="n"/>
      <c r="CL114" s="259" t="n"/>
      <c r="CM114" s="259" t="n"/>
      <c r="CN114" s="259" t="n"/>
      <c r="CO114" s="259" t="n"/>
      <c r="CP114" s="259" t="n"/>
      <c r="CQ114" s="259" t="n"/>
      <c r="CR114" s="259" t="n"/>
      <c r="CS114" s="259" t="n"/>
      <c r="CT114" s="259" t="n"/>
      <c r="CU114" s="259" t="n"/>
      <c r="CV114" s="259" t="n"/>
      <c r="CW114" s="259" t="n"/>
      <c r="CX114" s="259" t="n"/>
      <c r="CY114" s="259" t="n"/>
      <c r="CZ114" s="259" t="n"/>
      <c r="DA114" s="259" t="n"/>
      <c r="DB114" s="259" t="n"/>
      <c r="DC114" s="259" t="n"/>
      <c r="DD114" s="259" t="n"/>
      <c r="DE114" s="259" t="n"/>
      <c r="DF114" s="259" t="n"/>
      <c r="DG114" s="259" t="n"/>
      <c r="DH114" s="259" t="n"/>
      <c r="DI114" s="259" t="n"/>
      <c r="DJ114" s="259" t="n"/>
      <c r="DK114" s="259" t="n"/>
      <c r="DL114" s="259" t="n"/>
      <c r="DM114" s="259" t="n"/>
      <c r="DN114" s="259" t="n"/>
      <c r="DO114" s="259" t="n"/>
      <c r="DP114" s="259" t="n"/>
      <c r="DQ114" s="259" t="n"/>
      <c r="DR114" s="259" t="n"/>
      <c r="DS114" s="259" t="n"/>
      <c r="DT114" s="259" t="n"/>
      <c r="DU114" s="259" t="n"/>
      <c r="DV114" s="259" t="n"/>
      <c r="DW114" s="259" t="n"/>
      <c r="DX114" s="259" t="n"/>
      <c r="DY114" s="259" t="n"/>
      <c r="DZ114" s="259" t="n"/>
      <c r="EA114" s="259" t="n"/>
      <c r="EB114" s="259" t="n"/>
      <c r="EC114" s="259" t="n"/>
      <c r="ED114" s="259" t="n"/>
      <c r="EE114" s="259" t="n"/>
      <c r="EF114" s="259" t="n"/>
      <c r="EG114" s="259" t="n"/>
      <c r="EH114" s="259" t="n"/>
      <c r="EI114" s="259" t="n"/>
      <c r="EJ114" s="259" t="n"/>
      <c r="EK114" s="259" t="n"/>
      <c r="EL114" s="259" t="n"/>
      <c r="EM114" s="259" t="n"/>
      <c r="EN114" s="259" t="n"/>
      <c r="EO114" s="259" t="n"/>
      <c r="EP114" s="259" t="n"/>
      <c r="EQ114" s="259" t="n"/>
      <c r="ER114" s="259" t="n"/>
      <c r="ES114" s="259" t="n"/>
      <c r="ET114" s="259" t="n"/>
      <c r="EU114" s="259" t="n"/>
      <c r="EV114" s="259" t="n"/>
      <c r="EW114" s="259" t="n"/>
      <c r="EX114" s="259" t="n"/>
      <c r="EY114" s="259" t="n"/>
      <c r="EZ114" s="259" t="n"/>
      <c r="FA114" s="259" t="n"/>
      <c r="FB114" s="259" t="n"/>
      <c r="FC114" s="259" t="n"/>
      <c r="FD114" s="259" t="n"/>
      <c r="FE114" s="259" t="n"/>
      <c r="FF114" s="259" t="n"/>
      <c r="FG114" s="259" t="n"/>
      <c r="FH114" s="259" t="n"/>
      <c r="FI114" s="259" t="n"/>
      <c r="FJ114" s="261">
        <f>SUM(F114:FI114)</f>
        <v/>
      </c>
      <c r="FK114" s="262">
        <f>E114-FJ114</f>
        <v/>
      </c>
    </row>
    <row r="115" ht="18" customHeight="1">
      <c r="A115" s="137" t="n">
        <v>115</v>
      </c>
      <c r="B115" s="256" t="n"/>
      <c r="C115" s="139" t="n"/>
      <c r="D115" s="240" t="n"/>
      <c r="E115" s="257" t="n"/>
      <c r="F115" s="274" t="n"/>
      <c r="G115" s="274" t="n"/>
      <c r="H115" s="274" t="n"/>
      <c r="I115" s="274" t="n"/>
      <c r="J115" s="274" t="n"/>
      <c r="K115" s="274" t="n"/>
      <c r="L115" s="259" t="n"/>
      <c r="M115" s="259" t="n"/>
      <c r="N115" s="259" t="n"/>
      <c r="O115" s="259" t="n"/>
      <c r="P115" s="259" t="n"/>
      <c r="Q115" s="259" t="n"/>
      <c r="R115" s="259" t="n"/>
      <c r="S115" s="259" t="n"/>
      <c r="T115" s="259" t="n"/>
      <c r="U115" s="259" t="n"/>
      <c r="V115" s="259" t="n"/>
      <c r="W115" s="259" t="n"/>
      <c r="X115" s="259" t="n"/>
      <c r="Y115" s="259" t="n"/>
      <c r="Z115" s="259" t="n"/>
      <c r="AA115" s="259" t="n"/>
      <c r="AB115" s="259" t="n"/>
      <c r="AC115" s="259" t="n"/>
      <c r="AD115" s="259" t="n"/>
      <c r="AE115" s="259" t="n"/>
      <c r="AF115" s="259" t="n"/>
      <c r="AG115" s="259" t="n"/>
      <c r="AH115" s="259" t="n"/>
      <c r="AI115" s="259" t="n"/>
      <c r="AJ115" s="259" t="n"/>
      <c r="AK115" s="259" t="n"/>
      <c r="AL115" s="259" t="n"/>
      <c r="AM115" s="259" t="n"/>
      <c r="AN115" s="259" t="n"/>
      <c r="AO115" s="259" t="n"/>
      <c r="AP115" s="259" t="n"/>
      <c r="AQ115" s="259" t="n"/>
      <c r="AR115" s="259" t="n"/>
      <c r="AS115" s="259" t="n"/>
      <c r="AT115" s="259" t="n"/>
      <c r="AU115" s="259" t="n"/>
      <c r="AV115" s="259" t="n"/>
      <c r="AW115" s="259" t="n"/>
      <c r="AX115" s="259" t="n"/>
      <c r="AY115" s="259" t="n"/>
      <c r="AZ115" s="259" t="n"/>
      <c r="BA115" s="259" t="n"/>
      <c r="BB115" s="259" t="n"/>
      <c r="BC115" s="259" t="n"/>
      <c r="BD115" s="259" t="n"/>
      <c r="BE115" s="259" t="n"/>
      <c r="BF115" s="259" t="n"/>
      <c r="BG115" s="259" t="n"/>
      <c r="BH115" s="259" t="n"/>
      <c r="BI115" s="259" t="n"/>
      <c r="BJ115" s="259" t="n"/>
      <c r="BK115" s="259" t="n"/>
      <c r="BL115" s="259" t="n"/>
      <c r="BM115" s="259" t="n"/>
      <c r="BN115" s="259" t="n"/>
      <c r="BO115" s="259" t="n"/>
      <c r="BP115" s="259" t="n"/>
      <c r="BQ115" s="259" t="n"/>
      <c r="BR115" s="259" t="n"/>
      <c r="BS115" s="259" t="n"/>
      <c r="BT115" s="259" t="n"/>
      <c r="BU115" s="259" t="n"/>
      <c r="BV115" s="259" t="n"/>
      <c r="BW115" s="259" t="n"/>
      <c r="BX115" s="259" t="n"/>
      <c r="BY115" s="259" t="n"/>
      <c r="BZ115" s="259" t="n"/>
      <c r="CA115" s="259" t="n"/>
      <c r="CB115" s="259" t="n"/>
      <c r="CC115" s="259" t="n"/>
      <c r="CD115" s="259" t="n"/>
      <c r="CE115" s="259" t="n"/>
      <c r="CF115" s="259" t="n"/>
      <c r="CG115" s="259" t="n"/>
      <c r="CH115" s="259" t="n"/>
      <c r="CI115" s="259" t="n"/>
      <c r="CJ115" s="259" t="n"/>
      <c r="CK115" s="259" t="n"/>
      <c r="CL115" s="259" t="n"/>
      <c r="CM115" s="259" t="n"/>
      <c r="CN115" s="259" t="n"/>
      <c r="CO115" s="259" t="n"/>
      <c r="CP115" s="259" t="n"/>
      <c r="CQ115" s="259" t="n"/>
      <c r="CR115" s="259" t="n"/>
      <c r="CS115" s="259" t="n"/>
      <c r="CT115" s="259" t="n"/>
      <c r="CU115" s="259" t="n"/>
      <c r="CV115" s="259" t="n"/>
      <c r="CW115" s="259" t="n"/>
      <c r="CX115" s="259" t="n"/>
      <c r="CY115" s="259" t="n"/>
      <c r="CZ115" s="259" t="n"/>
      <c r="DA115" s="259" t="n"/>
      <c r="DB115" s="259" t="n"/>
      <c r="DC115" s="259" t="n"/>
      <c r="DD115" s="259" t="n"/>
      <c r="DE115" s="259" t="n"/>
      <c r="DF115" s="259" t="n"/>
      <c r="DG115" s="259" t="n"/>
      <c r="DH115" s="259" t="n"/>
      <c r="DI115" s="259" t="n"/>
      <c r="DJ115" s="259" t="n"/>
      <c r="DK115" s="259" t="n"/>
      <c r="DL115" s="259" t="n"/>
      <c r="DM115" s="259" t="n"/>
      <c r="DN115" s="259" t="n"/>
      <c r="DO115" s="259" t="n"/>
      <c r="DP115" s="259" t="n"/>
      <c r="DQ115" s="259" t="n"/>
      <c r="DR115" s="259" t="n"/>
      <c r="DS115" s="259" t="n"/>
      <c r="DT115" s="259" t="n"/>
      <c r="DU115" s="259" t="n"/>
      <c r="DV115" s="259" t="n"/>
      <c r="DW115" s="259" t="n"/>
      <c r="DX115" s="259" t="n"/>
      <c r="DY115" s="259" t="n"/>
      <c r="DZ115" s="259" t="n"/>
      <c r="EA115" s="259" t="n"/>
      <c r="EB115" s="259" t="n"/>
      <c r="EC115" s="259" t="n"/>
      <c r="ED115" s="259" t="n"/>
      <c r="EE115" s="259" t="n"/>
      <c r="EF115" s="259" t="n"/>
      <c r="EG115" s="259" t="n"/>
      <c r="EH115" s="259" t="n"/>
      <c r="EI115" s="259" t="n"/>
      <c r="EJ115" s="259" t="n"/>
      <c r="EK115" s="259" t="n"/>
      <c r="EL115" s="259" t="n"/>
      <c r="EM115" s="259" t="n"/>
      <c r="EN115" s="259" t="n"/>
      <c r="EO115" s="259" t="n"/>
      <c r="EP115" s="259" t="n"/>
      <c r="EQ115" s="259" t="n"/>
      <c r="ER115" s="259" t="n"/>
      <c r="ES115" s="259" t="n"/>
      <c r="ET115" s="259" t="n"/>
      <c r="EU115" s="259" t="n"/>
      <c r="EV115" s="259" t="n"/>
      <c r="EW115" s="259" t="n"/>
      <c r="EX115" s="259" t="n"/>
      <c r="EY115" s="259" t="n"/>
      <c r="EZ115" s="259" t="n"/>
      <c r="FA115" s="259" t="n"/>
      <c r="FB115" s="259" t="n"/>
      <c r="FC115" s="259" t="n"/>
      <c r="FD115" s="259" t="n"/>
      <c r="FE115" s="259" t="n"/>
      <c r="FF115" s="259" t="n"/>
      <c r="FG115" s="259" t="n"/>
      <c r="FH115" s="259" t="n"/>
      <c r="FI115" s="259" t="n"/>
      <c r="FJ115" s="261">
        <f>SUM(F115:FI115)</f>
        <v/>
      </c>
      <c r="FK115" s="262">
        <f>E115-FJ115</f>
        <v/>
      </c>
    </row>
    <row r="116" ht="18" customHeight="1">
      <c r="A116" s="137" t="n">
        <v>116</v>
      </c>
      <c r="B116" s="256" t="n"/>
      <c r="C116" s="139" t="n"/>
      <c r="D116" s="240" t="n"/>
      <c r="E116" s="257" t="n"/>
      <c r="F116" s="274" t="n"/>
      <c r="G116" s="274" t="n"/>
      <c r="H116" s="274" t="n"/>
      <c r="I116" s="274" t="n"/>
      <c r="J116" s="274" t="n"/>
      <c r="K116" s="274" t="n"/>
      <c r="L116" s="259" t="n"/>
      <c r="M116" s="259" t="n"/>
      <c r="N116" s="259" t="n"/>
      <c r="O116" s="259" t="n"/>
      <c r="P116" s="259" t="n"/>
      <c r="Q116" s="259" t="n"/>
      <c r="R116" s="259" t="n"/>
      <c r="S116" s="259" t="n"/>
      <c r="T116" s="259" t="n"/>
      <c r="U116" s="259" t="n"/>
      <c r="V116" s="259" t="n"/>
      <c r="W116" s="259" t="n"/>
      <c r="X116" s="259" t="n"/>
      <c r="Y116" s="259" t="n"/>
      <c r="Z116" s="259" t="n"/>
      <c r="AA116" s="259" t="n"/>
      <c r="AB116" s="259" t="n"/>
      <c r="AC116" s="259" t="n"/>
      <c r="AD116" s="259" t="n"/>
      <c r="AE116" s="259" t="n"/>
      <c r="AF116" s="259" t="n"/>
      <c r="AG116" s="259" t="n"/>
      <c r="AH116" s="259" t="n"/>
      <c r="AI116" s="259" t="n"/>
      <c r="AJ116" s="259" t="n"/>
      <c r="AK116" s="259" t="n"/>
      <c r="AL116" s="259" t="n"/>
      <c r="AM116" s="259" t="n"/>
      <c r="AN116" s="259" t="n"/>
      <c r="AO116" s="259" t="n"/>
      <c r="AP116" s="259" t="n"/>
      <c r="AQ116" s="259" t="n"/>
      <c r="AR116" s="259" t="n"/>
      <c r="AS116" s="259" t="n"/>
      <c r="AT116" s="259" t="n"/>
      <c r="AU116" s="259" t="n"/>
      <c r="AV116" s="259" t="n"/>
      <c r="AW116" s="259" t="n"/>
      <c r="AX116" s="259" t="n"/>
      <c r="AY116" s="259" t="n"/>
      <c r="AZ116" s="259" t="n"/>
      <c r="BA116" s="259" t="n"/>
      <c r="BB116" s="259" t="n"/>
      <c r="BC116" s="259" t="n"/>
      <c r="BD116" s="259" t="n"/>
      <c r="BE116" s="259" t="n"/>
      <c r="BF116" s="259" t="n"/>
      <c r="BG116" s="259" t="n"/>
      <c r="BH116" s="259" t="n"/>
      <c r="BI116" s="259" t="n"/>
      <c r="BJ116" s="259" t="n"/>
      <c r="BK116" s="259" t="n"/>
      <c r="BL116" s="259" t="n"/>
      <c r="BM116" s="259" t="n"/>
      <c r="BN116" s="259" t="n"/>
      <c r="BO116" s="259" t="n"/>
      <c r="BP116" s="259" t="n"/>
      <c r="BQ116" s="259" t="n"/>
      <c r="BR116" s="259" t="n"/>
      <c r="BS116" s="259" t="n"/>
      <c r="BT116" s="259" t="n"/>
      <c r="BU116" s="259" t="n"/>
      <c r="BV116" s="259" t="n"/>
      <c r="BW116" s="259" t="n"/>
      <c r="BX116" s="259" t="n"/>
      <c r="BY116" s="259" t="n"/>
      <c r="BZ116" s="259" t="n"/>
      <c r="CA116" s="259" t="n"/>
      <c r="CB116" s="259" t="n"/>
      <c r="CC116" s="259" t="n"/>
      <c r="CD116" s="259" t="n"/>
      <c r="CE116" s="259" t="n"/>
      <c r="CF116" s="259" t="n"/>
      <c r="CG116" s="259" t="n"/>
      <c r="CH116" s="259" t="n"/>
      <c r="CI116" s="259" t="n"/>
      <c r="CJ116" s="259" t="n"/>
      <c r="CK116" s="259" t="n"/>
      <c r="CL116" s="259" t="n"/>
      <c r="CM116" s="259" t="n"/>
      <c r="CN116" s="259" t="n"/>
      <c r="CO116" s="259" t="n"/>
      <c r="CP116" s="259" t="n"/>
      <c r="CQ116" s="259" t="n"/>
      <c r="CR116" s="259" t="n"/>
      <c r="CS116" s="259" t="n"/>
      <c r="CT116" s="259" t="n"/>
      <c r="CU116" s="259" t="n"/>
      <c r="CV116" s="259" t="n"/>
      <c r="CW116" s="259" t="n"/>
      <c r="CX116" s="259" t="n"/>
      <c r="CY116" s="259" t="n"/>
      <c r="CZ116" s="259" t="n"/>
      <c r="DA116" s="259" t="n"/>
      <c r="DB116" s="259" t="n"/>
      <c r="DC116" s="259" t="n"/>
      <c r="DD116" s="259" t="n"/>
      <c r="DE116" s="259" t="n"/>
      <c r="DF116" s="259" t="n"/>
      <c r="DG116" s="259" t="n"/>
      <c r="DH116" s="259" t="n"/>
      <c r="DI116" s="259" t="n"/>
      <c r="DJ116" s="259" t="n"/>
      <c r="DK116" s="259" t="n"/>
      <c r="DL116" s="259" t="n"/>
      <c r="DM116" s="259" t="n"/>
      <c r="DN116" s="259" t="n"/>
      <c r="DO116" s="259" t="n"/>
      <c r="DP116" s="259" t="n"/>
      <c r="DQ116" s="259" t="n"/>
      <c r="DR116" s="259" t="n"/>
      <c r="DS116" s="259" t="n"/>
      <c r="DT116" s="259" t="n"/>
      <c r="DU116" s="259" t="n"/>
      <c r="DV116" s="259" t="n"/>
      <c r="DW116" s="259" t="n"/>
      <c r="DX116" s="259" t="n"/>
      <c r="DY116" s="259" t="n"/>
      <c r="DZ116" s="259" t="n"/>
      <c r="EA116" s="259" t="n"/>
      <c r="EB116" s="259" t="n"/>
      <c r="EC116" s="259" t="n"/>
      <c r="ED116" s="259" t="n"/>
      <c r="EE116" s="259" t="n"/>
      <c r="EF116" s="259" t="n"/>
      <c r="EG116" s="259" t="n"/>
      <c r="EH116" s="259" t="n"/>
      <c r="EI116" s="259" t="n"/>
      <c r="EJ116" s="259" t="n"/>
      <c r="EK116" s="259" t="n"/>
      <c r="EL116" s="259" t="n"/>
      <c r="EM116" s="259" t="n"/>
      <c r="EN116" s="259" t="n"/>
      <c r="EO116" s="259" t="n"/>
      <c r="EP116" s="259" t="n"/>
      <c r="EQ116" s="259" t="n"/>
      <c r="ER116" s="259" t="n"/>
      <c r="ES116" s="259" t="n"/>
      <c r="ET116" s="259" t="n"/>
      <c r="EU116" s="259" t="n"/>
      <c r="EV116" s="259" t="n"/>
      <c r="EW116" s="259" t="n"/>
      <c r="EX116" s="259" t="n"/>
      <c r="EY116" s="259" t="n"/>
      <c r="EZ116" s="259" t="n"/>
      <c r="FA116" s="259" t="n"/>
      <c r="FB116" s="259" t="n"/>
      <c r="FC116" s="259" t="n"/>
      <c r="FD116" s="259" t="n"/>
      <c r="FE116" s="259" t="n"/>
      <c r="FF116" s="259" t="n"/>
      <c r="FG116" s="259" t="n"/>
      <c r="FH116" s="259" t="n"/>
      <c r="FI116" s="259" t="n"/>
      <c r="FJ116" s="261">
        <f>SUM(F116:FI116)</f>
        <v/>
      </c>
      <c r="FK116" s="262">
        <f>E116-FJ116</f>
        <v/>
      </c>
    </row>
    <row r="117" ht="18" customHeight="1">
      <c r="A117" s="137" t="n">
        <v>117</v>
      </c>
      <c r="B117" s="256" t="n"/>
      <c r="C117" s="139" t="n"/>
      <c r="D117" s="240" t="n"/>
      <c r="E117" s="257" t="n"/>
      <c r="F117" s="274" t="n"/>
      <c r="G117" s="274" t="n"/>
      <c r="H117" s="274" t="n"/>
      <c r="I117" s="274" t="n"/>
      <c r="J117" s="274" t="n"/>
      <c r="K117" s="274" t="n"/>
      <c r="L117" s="259" t="n"/>
      <c r="M117" s="259" t="n"/>
      <c r="N117" s="259" t="n"/>
      <c r="O117" s="259" t="n"/>
      <c r="P117" s="259" t="n"/>
      <c r="Q117" s="259" t="n"/>
      <c r="R117" s="259" t="n"/>
      <c r="S117" s="259" t="n"/>
      <c r="T117" s="259" t="n"/>
      <c r="U117" s="259" t="n"/>
      <c r="V117" s="259" t="n"/>
      <c r="W117" s="259" t="n"/>
      <c r="X117" s="259" t="n"/>
      <c r="Y117" s="259" t="n"/>
      <c r="Z117" s="259" t="n"/>
      <c r="AA117" s="259" t="n"/>
      <c r="AB117" s="259" t="n"/>
      <c r="AC117" s="259" t="n"/>
      <c r="AD117" s="259" t="n"/>
      <c r="AE117" s="259" t="n"/>
      <c r="AF117" s="259" t="n"/>
      <c r="AG117" s="259" t="n"/>
      <c r="AH117" s="259" t="n"/>
      <c r="AI117" s="259" t="n"/>
      <c r="AJ117" s="259" t="n"/>
      <c r="AK117" s="259" t="n"/>
      <c r="AL117" s="259" t="n"/>
      <c r="AM117" s="259" t="n"/>
      <c r="AN117" s="259" t="n"/>
      <c r="AO117" s="259" t="n"/>
      <c r="AP117" s="259" t="n"/>
      <c r="AQ117" s="259" t="n"/>
      <c r="AR117" s="259" t="n"/>
      <c r="AS117" s="259" t="n"/>
      <c r="AT117" s="259" t="n"/>
      <c r="AU117" s="259" t="n"/>
      <c r="AV117" s="259" t="n"/>
      <c r="AW117" s="259" t="n"/>
      <c r="AX117" s="259" t="n"/>
      <c r="AY117" s="259" t="n"/>
      <c r="AZ117" s="259" t="n"/>
      <c r="BA117" s="259" t="n"/>
      <c r="BB117" s="259" t="n"/>
      <c r="BC117" s="259" t="n"/>
      <c r="BD117" s="259" t="n"/>
      <c r="BE117" s="259" t="n"/>
      <c r="BF117" s="259" t="n"/>
      <c r="BG117" s="259" t="n"/>
      <c r="BH117" s="259" t="n"/>
      <c r="BI117" s="259" t="n"/>
      <c r="BJ117" s="259" t="n"/>
      <c r="BK117" s="259" t="n"/>
      <c r="BL117" s="259" t="n"/>
      <c r="BM117" s="259" t="n"/>
      <c r="BN117" s="259" t="n"/>
      <c r="BO117" s="259" t="n"/>
      <c r="BP117" s="259" t="n"/>
      <c r="BQ117" s="259" t="n"/>
      <c r="BR117" s="259" t="n"/>
      <c r="BS117" s="259" t="n"/>
      <c r="BT117" s="259" t="n"/>
      <c r="BU117" s="259" t="n"/>
      <c r="BV117" s="259" t="n"/>
      <c r="BW117" s="259" t="n"/>
      <c r="BX117" s="259" t="n"/>
      <c r="BY117" s="259" t="n"/>
      <c r="BZ117" s="259" t="n"/>
      <c r="CA117" s="259" t="n"/>
      <c r="CB117" s="259" t="n"/>
      <c r="CC117" s="259" t="n"/>
      <c r="CD117" s="259" t="n"/>
      <c r="CE117" s="259" t="n"/>
      <c r="CF117" s="259" t="n"/>
      <c r="CG117" s="259" t="n"/>
      <c r="CH117" s="259" t="n"/>
      <c r="CI117" s="259" t="n"/>
      <c r="CJ117" s="259" t="n"/>
      <c r="CK117" s="259" t="n"/>
      <c r="CL117" s="259" t="n"/>
      <c r="CM117" s="259" t="n"/>
      <c r="CN117" s="259" t="n"/>
      <c r="CO117" s="259" t="n"/>
      <c r="CP117" s="259" t="n"/>
      <c r="CQ117" s="259" t="n"/>
      <c r="CR117" s="259" t="n"/>
      <c r="CS117" s="259" t="n"/>
      <c r="CT117" s="259" t="n"/>
      <c r="CU117" s="259" t="n"/>
      <c r="CV117" s="259" t="n"/>
      <c r="CW117" s="259" t="n"/>
      <c r="CX117" s="259" t="n"/>
      <c r="CY117" s="259" t="n"/>
      <c r="CZ117" s="259" t="n"/>
      <c r="DA117" s="259" t="n"/>
      <c r="DB117" s="259" t="n"/>
      <c r="DC117" s="259" t="n"/>
      <c r="DD117" s="259" t="n"/>
      <c r="DE117" s="259" t="n"/>
      <c r="DF117" s="259" t="n"/>
      <c r="DG117" s="259" t="n"/>
      <c r="DH117" s="259" t="n"/>
      <c r="DI117" s="259" t="n"/>
      <c r="DJ117" s="259" t="n"/>
      <c r="DK117" s="259" t="n"/>
      <c r="DL117" s="259" t="n"/>
      <c r="DM117" s="259" t="n"/>
      <c r="DN117" s="259" t="n"/>
      <c r="DO117" s="259" t="n"/>
      <c r="DP117" s="259" t="n"/>
      <c r="DQ117" s="259" t="n"/>
      <c r="DR117" s="259" t="n"/>
      <c r="DS117" s="259" t="n"/>
      <c r="DT117" s="259" t="n"/>
      <c r="DU117" s="259" t="n"/>
      <c r="DV117" s="259" t="n"/>
      <c r="DW117" s="259" t="n"/>
      <c r="DX117" s="259" t="n"/>
      <c r="DY117" s="259" t="n"/>
      <c r="DZ117" s="259" t="n"/>
      <c r="EA117" s="259" t="n"/>
      <c r="EB117" s="259" t="n"/>
      <c r="EC117" s="259" t="n"/>
      <c r="ED117" s="259" t="n"/>
      <c r="EE117" s="259" t="n"/>
      <c r="EF117" s="259" t="n"/>
      <c r="EG117" s="259" t="n"/>
      <c r="EH117" s="259" t="n"/>
      <c r="EI117" s="259" t="n"/>
      <c r="EJ117" s="259" t="n"/>
      <c r="EK117" s="259" t="n"/>
      <c r="EL117" s="259" t="n"/>
      <c r="EM117" s="259" t="n"/>
      <c r="EN117" s="259" t="n"/>
      <c r="EO117" s="259" t="n"/>
      <c r="EP117" s="259" t="n"/>
      <c r="EQ117" s="259" t="n"/>
      <c r="ER117" s="259" t="n"/>
      <c r="ES117" s="259" t="n"/>
      <c r="ET117" s="259" t="n"/>
      <c r="EU117" s="259" t="n"/>
      <c r="EV117" s="259" t="n"/>
      <c r="EW117" s="259" t="n"/>
      <c r="EX117" s="259" t="n"/>
      <c r="EY117" s="259" t="n"/>
      <c r="EZ117" s="259" t="n"/>
      <c r="FA117" s="259" t="n"/>
      <c r="FB117" s="259" t="n"/>
      <c r="FC117" s="259" t="n"/>
      <c r="FD117" s="259" t="n"/>
      <c r="FE117" s="259" t="n"/>
      <c r="FF117" s="259" t="n"/>
      <c r="FG117" s="259" t="n"/>
      <c r="FH117" s="259" t="n"/>
      <c r="FI117" s="259" t="n"/>
      <c r="FJ117" s="261">
        <f>SUM(F117:FI117)</f>
        <v/>
      </c>
      <c r="FK117" s="262">
        <f>E117-FJ117</f>
        <v/>
      </c>
    </row>
    <row r="118" ht="18" customHeight="1">
      <c r="A118" s="137" t="n">
        <v>118</v>
      </c>
      <c r="B118" s="256" t="n"/>
      <c r="C118" s="139" t="n"/>
      <c r="D118" s="240" t="n"/>
      <c r="E118" s="257" t="n"/>
      <c r="F118" s="274" t="n"/>
      <c r="G118" s="274" t="n"/>
      <c r="H118" s="274" t="n"/>
      <c r="I118" s="274" t="n"/>
      <c r="J118" s="274" t="n"/>
      <c r="K118" s="274" t="n"/>
      <c r="L118" s="259" t="n"/>
      <c r="M118" s="259" t="n"/>
      <c r="N118" s="259" t="n"/>
      <c r="O118" s="259" t="n"/>
      <c r="P118" s="259" t="n"/>
      <c r="Q118" s="259" t="n"/>
      <c r="R118" s="259" t="n"/>
      <c r="S118" s="259" t="n"/>
      <c r="T118" s="259" t="n"/>
      <c r="U118" s="259" t="n"/>
      <c r="V118" s="259" t="n"/>
      <c r="W118" s="259" t="n"/>
      <c r="X118" s="259" t="n"/>
      <c r="Y118" s="259" t="n"/>
      <c r="Z118" s="259" t="n"/>
      <c r="AA118" s="259" t="n"/>
      <c r="AB118" s="259" t="n"/>
      <c r="AC118" s="259" t="n"/>
      <c r="AD118" s="259" t="n"/>
      <c r="AE118" s="259" t="n"/>
      <c r="AF118" s="259" t="n"/>
      <c r="AG118" s="259" t="n"/>
      <c r="AH118" s="259" t="n"/>
      <c r="AI118" s="259" t="n"/>
      <c r="AJ118" s="259" t="n"/>
      <c r="AK118" s="259" t="n"/>
      <c r="AL118" s="259" t="n"/>
      <c r="AM118" s="259" t="n"/>
      <c r="AN118" s="259" t="n"/>
      <c r="AO118" s="259" t="n"/>
      <c r="AP118" s="259" t="n"/>
      <c r="AQ118" s="259" t="n"/>
      <c r="AR118" s="259" t="n"/>
      <c r="AS118" s="259" t="n"/>
      <c r="AT118" s="259" t="n"/>
      <c r="AU118" s="259" t="n"/>
      <c r="AV118" s="259" t="n"/>
      <c r="AW118" s="259" t="n"/>
      <c r="AX118" s="259" t="n"/>
      <c r="AY118" s="259" t="n"/>
      <c r="AZ118" s="259" t="n"/>
      <c r="BA118" s="259" t="n"/>
      <c r="BB118" s="259" t="n"/>
      <c r="BC118" s="259" t="n"/>
      <c r="BD118" s="259" t="n"/>
      <c r="BE118" s="259" t="n"/>
      <c r="BF118" s="259" t="n"/>
      <c r="BH118" s="259" t="n"/>
      <c r="BI118" s="259" t="n"/>
      <c r="BJ118" s="259" t="n"/>
      <c r="BK118" s="259" t="n"/>
      <c r="BL118" s="259" t="n"/>
      <c r="BM118" s="259" t="n"/>
      <c r="BN118" s="259" t="n"/>
      <c r="BO118" s="259" t="n"/>
      <c r="BP118" s="259" t="n"/>
      <c r="BQ118" s="259" t="n"/>
      <c r="BR118" s="259" t="n"/>
      <c r="BS118" s="259" t="n"/>
      <c r="BT118" s="259" t="n"/>
      <c r="BU118" s="259" t="n"/>
      <c r="BV118" s="259" t="n"/>
      <c r="BW118" s="259" t="n"/>
      <c r="BX118" s="259" t="n"/>
      <c r="BY118" s="259" t="n"/>
      <c r="BZ118" s="259" t="n"/>
      <c r="CA118" s="259" t="n"/>
      <c r="CB118" s="259" t="n"/>
      <c r="CC118" s="259" t="n"/>
      <c r="CD118" s="259" t="n"/>
      <c r="CE118" s="259" t="n"/>
      <c r="CF118" s="259" t="n"/>
      <c r="CG118" s="259" t="n"/>
      <c r="CH118" s="259" t="n"/>
      <c r="CI118" s="259" t="n"/>
      <c r="CJ118" s="259" t="n"/>
      <c r="CK118" s="259" t="n"/>
      <c r="CL118" s="259" t="n"/>
      <c r="CM118" s="259" t="n"/>
      <c r="CN118" s="259" t="n"/>
      <c r="CO118" s="259" t="n"/>
      <c r="CP118" s="259" t="n"/>
      <c r="CQ118" s="259" t="n"/>
      <c r="CR118" s="259" t="n"/>
      <c r="CS118" s="259" t="n"/>
      <c r="CT118" s="259" t="n"/>
      <c r="CU118" s="259" t="n"/>
      <c r="CV118" s="259" t="n"/>
      <c r="CW118" s="259" t="n"/>
      <c r="CX118" s="259" t="n"/>
      <c r="CY118" s="259" t="n"/>
      <c r="CZ118" s="259" t="n"/>
      <c r="DA118" s="259" t="n"/>
      <c r="DB118" s="259" t="n"/>
      <c r="DC118" s="259" t="n"/>
      <c r="DD118" s="259" t="n"/>
      <c r="DE118" s="259" t="n"/>
      <c r="DF118" s="259" t="n"/>
      <c r="DG118" s="259" t="n"/>
      <c r="DH118" s="259" t="n"/>
      <c r="DI118" s="259" t="n"/>
      <c r="DJ118" s="259" t="n"/>
      <c r="DK118" s="259" t="n"/>
      <c r="DL118" s="259" t="n"/>
      <c r="DM118" s="259" t="n"/>
      <c r="DN118" s="259" t="n"/>
      <c r="DO118" s="259" t="n"/>
      <c r="DP118" s="259" t="n"/>
      <c r="DQ118" s="259" t="n"/>
      <c r="DR118" s="259" t="n"/>
      <c r="DS118" s="259" t="n"/>
      <c r="DT118" s="259" t="n"/>
      <c r="DU118" s="259" t="n"/>
      <c r="DV118" s="259" t="n"/>
      <c r="DW118" s="259" t="n"/>
      <c r="DX118" s="259" t="n"/>
      <c r="DY118" s="259" t="n"/>
      <c r="DZ118" s="259" t="n"/>
      <c r="EA118" s="259" t="n"/>
      <c r="EB118" s="259" t="n"/>
      <c r="EC118" s="259" t="n"/>
      <c r="ED118" s="259" t="n"/>
      <c r="EE118" s="259" t="n"/>
      <c r="EF118" s="259" t="n"/>
      <c r="EG118" s="259" t="n"/>
      <c r="EH118" s="259" t="n"/>
      <c r="EI118" s="259" t="n"/>
      <c r="EJ118" s="259" t="n"/>
      <c r="EK118" s="259" t="n"/>
      <c r="EL118" s="259" t="n"/>
      <c r="EM118" s="259" t="n"/>
      <c r="EN118" s="259" t="n"/>
      <c r="EO118" s="259" t="n"/>
      <c r="EP118" s="259" t="n"/>
      <c r="EQ118" s="259" t="n"/>
      <c r="ER118" s="259" t="n"/>
      <c r="ES118" s="259" t="n"/>
      <c r="ET118" s="259" t="n"/>
      <c r="EU118" s="259" t="n"/>
      <c r="EV118" s="259" t="n"/>
      <c r="EW118" s="259" t="n"/>
      <c r="EX118" s="259" t="n"/>
      <c r="EY118" s="259" t="n"/>
      <c r="EZ118" s="259" t="n"/>
      <c r="FA118" s="259" t="n"/>
      <c r="FB118" s="259" t="n"/>
      <c r="FC118" s="259" t="n"/>
      <c r="FD118" s="259" t="n"/>
      <c r="FE118" s="259" t="n"/>
      <c r="FF118" s="259" t="n"/>
      <c r="FG118" s="259" t="n"/>
      <c r="FH118" s="259" t="n"/>
      <c r="FI118" s="259" t="n"/>
      <c r="FJ118" s="261">
        <f>SUM(F118:FI118)</f>
        <v/>
      </c>
      <c r="FK118" s="262">
        <f>E118-FJ118</f>
        <v/>
      </c>
    </row>
    <row r="119" ht="18" customHeight="1">
      <c r="A119" s="137" t="n">
        <v>119</v>
      </c>
      <c r="B119" s="256" t="n"/>
      <c r="C119" s="139" t="n"/>
      <c r="D119" s="240" t="n"/>
      <c r="E119" s="257" t="n"/>
      <c r="F119" s="274" t="n"/>
      <c r="G119" s="274" t="n"/>
      <c r="H119" s="274" t="n"/>
      <c r="I119" s="274" t="n"/>
      <c r="J119" s="274" t="n"/>
      <c r="K119" s="274" t="n"/>
      <c r="L119" s="259" t="n"/>
      <c r="M119" s="259" t="n"/>
      <c r="N119" s="259" t="n"/>
      <c r="O119" s="259" t="n"/>
      <c r="P119" s="259" t="n"/>
      <c r="Q119" s="259" t="n"/>
      <c r="R119" s="259" t="n"/>
      <c r="S119" s="259" t="n"/>
      <c r="T119" s="259" t="n"/>
      <c r="U119" s="259" t="n"/>
      <c r="V119" s="259" t="n"/>
      <c r="W119" s="259" t="n"/>
      <c r="X119" s="259" t="n"/>
      <c r="Y119" s="259" t="n"/>
      <c r="Z119" s="259" t="n"/>
      <c r="AA119" s="259" t="n"/>
      <c r="AB119" s="259" t="n"/>
      <c r="AC119" s="259" t="n"/>
      <c r="AD119" s="259" t="n"/>
      <c r="AE119" s="259" t="n"/>
      <c r="AF119" s="259" t="n"/>
      <c r="AG119" s="259" t="n"/>
      <c r="AH119" s="259" t="n"/>
      <c r="AI119" s="259" t="n"/>
      <c r="AJ119" s="259" t="n"/>
      <c r="AK119" s="259" t="n"/>
      <c r="AL119" s="259" t="n"/>
      <c r="AM119" s="259" t="n"/>
      <c r="AN119" s="259" t="n"/>
      <c r="AO119" s="259" t="n"/>
      <c r="AP119" s="259" t="n"/>
      <c r="AQ119" s="259" t="n"/>
      <c r="AR119" s="259" t="n"/>
      <c r="AS119" s="259" t="n"/>
      <c r="AT119" s="259" t="n"/>
      <c r="AU119" s="259" t="n"/>
      <c r="AV119" s="259" t="n"/>
      <c r="AW119" s="259" t="n"/>
      <c r="AX119" s="259" t="n"/>
      <c r="AY119" s="259" t="n"/>
      <c r="AZ119" s="259" t="n"/>
      <c r="BA119" s="259" t="n"/>
      <c r="BB119" s="259" t="n"/>
      <c r="BC119" s="259" t="n"/>
      <c r="BD119" s="259" t="n"/>
      <c r="BE119" s="259" t="n"/>
      <c r="BF119" s="259" t="n"/>
      <c r="BG119" s="259" t="n"/>
      <c r="BH119" s="259" t="n"/>
      <c r="BI119" s="259" t="n"/>
      <c r="BJ119" s="259" t="n"/>
      <c r="BK119" s="259" t="n"/>
      <c r="BL119" s="259" t="n"/>
      <c r="BM119" s="259" t="n"/>
      <c r="BN119" s="259" t="n"/>
      <c r="BO119" s="259" t="n"/>
      <c r="BP119" s="259" t="n"/>
      <c r="BQ119" s="259" t="n"/>
      <c r="BR119" s="259" t="n"/>
      <c r="BS119" s="259" t="n"/>
      <c r="BT119" s="259" t="n"/>
      <c r="BU119" s="259" t="n"/>
      <c r="BV119" s="259" t="n"/>
      <c r="BW119" s="259" t="n"/>
      <c r="BX119" s="259" t="n"/>
      <c r="BY119" s="259" t="n"/>
      <c r="BZ119" s="259" t="n"/>
      <c r="CA119" s="259" t="n"/>
      <c r="CB119" s="259" t="n"/>
      <c r="CC119" s="259" t="n"/>
      <c r="CD119" s="259" t="n"/>
      <c r="CE119" s="259" t="n"/>
      <c r="CF119" s="259" t="n"/>
      <c r="CG119" s="259" t="n"/>
      <c r="CH119" s="259" t="n"/>
      <c r="CI119" s="259" t="n"/>
      <c r="CJ119" s="259" t="n"/>
      <c r="CK119" s="259" t="n"/>
      <c r="CL119" s="259" t="n"/>
      <c r="CM119" s="259" t="n"/>
      <c r="CN119" s="259" t="n"/>
      <c r="CO119" s="259" t="n"/>
      <c r="CP119" s="259" t="n"/>
      <c r="CQ119" s="259" t="n"/>
      <c r="CR119" s="259" t="n"/>
      <c r="CS119" s="259" t="n"/>
      <c r="CT119" s="259" t="n"/>
      <c r="CU119" s="259" t="n"/>
      <c r="CV119" s="259" t="n"/>
      <c r="CW119" s="259" t="n"/>
      <c r="CX119" s="259" t="n"/>
      <c r="CY119" s="259" t="n"/>
      <c r="CZ119" s="259" t="n"/>
      <c r="DA119" s="259" t="n"/>
      <c r="DB119" s="259" t="n"/>
      <c r="DC119" s="259" t="n"/>
      <c r="DD119" s="259" t="n"/>
      <c r="DE119" s="259" t="n"/>
      <c r="DF119" s="259" t="n"/>
      <c r="DG119" s="259" t="n"/>
      <c r="DH119" s="259" t="n"/>
      <c r="DI119" s="259" t="n"/>
      <c r="DJ119" s="259" t="n"/>
      <c r="DK119" s="259" t="n"/>
      <c r="DL119" s="259" t="n"/>
      <c r="DM119" s="259" t="n"/>
      <c r="DN119" s="259" t="n"/>
      <c r="DO119" s="259" t="n"/>
      <c r="DP119" s="259" t="n"/>
      <c r="DQ119" s="259" t="n"/>
      <c r="DR119" s="259" t="n"/>
      <c r="DS119" s="259" t="n"/>
      <c r="DT119" s="259" t="n"/>
      <c r="DU119" s="259" t="n"/>
      <c r="DV119" s="259" t="n"/>
      <c r="DW119" s="259" t="n"/>
      <c r="DX119" s="259" t="n"/>
      <c r="DY119" s="259" t="n"/>
      <c r="DZ119" s="259" t="n"/>
      <c r="EA119" s="259" t="n"/>
      <c r="EB119" s="259" t="n"/>
      <c r="EC119" s="259" t="n"/>
      <c r="ED119" s="259" t="n"/>
      <c r="EE119" s="259" t="n"/>
      <c r="EF119" s="259" t="n"/>
      <c r="EG119" s="259" t="n"/>
      <c r="EH119" s="259" t="n"/>
      <c r="EI119" s="259" t="n"/>
      <c r="EJ119" s="259" t="n"/>
      <c r="EK119" s="259" t="n"/>
      <c r="EL119" s="259" t="n"/>
      <c r="EM119" s="259" t="n"/>
      <c r="EN119" s="259" t="n"/>
      <c r="EO119" s="259" t="n"/>
      <c r="EP119" s="259" t="n"/>
      <c r="EQ119" s="259" t="n"/>
      <c r="ER119" s="259" t="n"/>
      <c r="ES119" s="259" t="n"/>
      <c r="ET119" s="259" t="n"/>
      <c r="EU119" s="259" t="n"/>
      <c r="EV119" s="259" t="n"/>
      <c r="EW119" s="259" t="n"/>
      <c r="EX119" s="259" t="n"/>
      <c r="EY119" s="259" t="n"/>
      <c r="EZ119" s="259" t="n"/>
      <c r="FA119" s="259" t="n"/>
      <c r="FB119" s="259" t="n"/>
      <c r="FC119" s="259" t="n"/>
      <c r="FD119" s="259" t="n"/>
      <c r="FE119" s="259" t="n"/>
      <c r="FF119" s="259" t="n"/>
      <c r="FG119" s="259" t="n"/>
      <c r="FH119" s="259" t="n"/>
      <c r="FI119" s="259" t="n"/>
      <c r="FJ119" s="261">
        <f>SUM(F119:FI119)</f>
        <v/>
      </c>
      <c r="FK119" s="262">
        <f>E119-FJ119</f>
        <v/>
      </c>
    </row>
    <row r="120" ht="18" customHeight="1">
      <c r="A120" s="137" t="n">
        <v>120</v>
      </c>
      <c r="B120" s="256" t="n"/>
      <c r="C120" s="139" t="n"/>
      <c r="D120" s="240" t="n"/>
      <c r="E120" s="257" t="n"/>
      <c r="F120" s="274" t="n"/>
      <c r="G120" s="274" t="n"/>
      <c r="H120" s="274" t="n"/>
      <c r="I120" s="274" t="n"/>
      <c r="J120" s="274" t="n"/>
      <c r="K120" s="274" t="n"/>
      <c r="L120" s="259" t="n"/>
      <c r="M120" s="259" t="n"/>
      <c r="N120" s="259" t="n"/>
      <c r="O120" s="259" t="n"/>
      <c r="P120" s="259" t="n"/>
      <c r="Q120" s="259" t="n"/>
      <c r="R120" s="259" t="n"/>
      <c r="S120" s="259" t="n"/>
      <c r="T120" s="259" t="n"/>
      <c r="U120" s="259" t="n"/>
      <c r="V120" s="259" t="n"/>
      <c r="W120" s="259" t="n"/>
      <c r="X120" s="259" t="n"/>
      <c r="Y120" s="259" t="n"/>
      <c r="Z120" s="259" t="n"/>
      <c r="AA120" s="259" t="n"/>
      <c r="AB120" s="259" t="n"/>
      <c r="AC120" s="259" t="n"/>
      <c r="AD120" s="259" t="n"/>
      <c r="AE120" s="259" t="n"/>
      <c r="AF120" s="259" t="n"/>
      <c r="AG120" s="259" t="n"/>
      <c r="AH120" s="259" t="n"/>
      <c r="AI120" s="259" t="n"/>
      <c r="AJ120" s="259" t="n"/>
      <c r="AK120" s="259" t="n"/>
      <c r="AL120" s="259" t="n"/>
      <c r="AM120" s="259" t="n"/>
      <c r="AN120" s="259" t="n"/>
      <c r="AO120" s="259" t="n"/>
      <c r="AP120" s="259" t="n"/>
      <c r="AQ120" s="259" t="n"/>
      <c r="AR120" s="259" t="n"/>
      <c r="AS120" s="259" t="n"/>
      <c r="AT120" s="259" t="n"/>
      <c r="AU120" s="259" t="n"/>
      <c r="AV120" s="259" t="n"/>
      <c r="AW120" s="259" t="n"/>
      <c r="AX120" s="259" t="n"/>
      <c r="AY120" s="259" t="n"/>
      <c r="AZ120" s="259" t="n"/>
      <c r="BA120" s="259" t="n"/>
      <c r="BB120" s="259" t="n"/>
      <c r="BC120" s="259" t="n"/>
      <c r="BD120" s="259" t="n"/>
      <c r="BE120" s="259" t="n"/>
      <c r="BF120" s="259" t="n"/>
      <c r="BG120" s="259" t="n"/>
      <c r="BH120" s="259" t="n"/>
      <c r="BI120" s="259" t="n"/>
      <c r="BJ120" s="259" t="n"/>
      <c r="BK120" s="259" t="n"/>
      <c r="BL120" s="259" t="n"/>
      <c r="BM120" s="259" t="n"/>
      <c r="BN120" s="259" t="n"/>
      <c r="BO120" s="259" t="n"/>
      <c r="BP120" s="259" t="n"/>
      <c r="BQ120" s="259" t="n"/>
      <c r="BR120" s="259" t="n"/>
      <c r="BS120" s="259" t="n"/>
      <c r="BT120" s="259" t="n"/>
      <c r="BU120" s="259" t="n"/>
      <c r="BV120" s="259" t="n"/>
      <c r="BW120" s="259" t="n"/>
      <c r="BX120" s="259" t="n"/>
      <c r="BY120" s="259" t="n"/>
      <c r="BZ120" s="259" t="n"/>
      <c r="CA120" s="259" t="n"/>
      <c r="CB120" s="259" t="n"/>
      <c r="CC120" s="259" t="n"/>
      <c r="CD120" s="259" t="n"/>
      <c r="CE120" s="259" t="n"/>
      <c r="CF120" s="259" t="n"/>
      <c r="CG120" s="259" t="n"/>
      <c r="CH120" s="259" t="n"/>
      <c r="CI120" s="259" t="n"/>
      <c r="CJ120" s="259" t="n"/>
      <c r="CK120" s="259" t="n"/>
      <c r="CL120" s="259" t="n"/>
      <c r="CM120" s="259" t="n"/>
      <c r="CN120" s="259" t="n"/>
      <c r="CO120" s="259" t="n"/>
      <c r="CP120" s="259" t="n"/>
      <c r="CQ120" s="259" t="n"/>
      <c r="CR120" s="259" t="n"/>
      <c r="CS120" s="259" t="n"/>
      <c r="CT120" s="259" t="n"/>
      <c r="CU120" s="259" t="n"/>
      <c r="CV120" s="259" t="n"/>
      <c r="CW120" s="259" t="n"/>
      <c r="CX120" s="259" t="n"/>
      <c r="CY120" s="259" t="n"/>
      <c r="CZ120" s="259" t="n"/>
      <c r="DA120" s="259" t="n"/>
      <c r="DB120" s="259" t="n"/>
      <c r="DC120" s="259" t="n"/>
      <c r="DD120" s="259" t="n"/>
      <c r="DE120" s="259" t="n"/>
      <c r="DF120" s="259" t="n"/>
      <c r="DG120" s="259" t="n"/>
      <c r="DH120" s="259" t="n"/>
      <c r="DI120" s="259" t="n"/>
      <c r="DJ120" s="259" t="n"/>
      <c r="DK120" s="259" t="n"/>
      <c r="DL120" s="259" t="n"/>
      <c r="DM120" s="259" t="n"/>
      <c r="DN120" s="259" t="n"/>
      <c r="DO120" s="259" t="n"/>
      <c r="DP120" s="259" t="n"/>
      <c r="DQ120" s="259" t="n"/>
      <c r="DR120" s="259" t="n"/>
      <c r="DS120" s="259" t="n"/>
      <c r="DT120" s="259" t="n"/>
      <c r="DU120" s="259" t="n"/>
      <c r="DV120" s="259" t="n"/>
      <c r="DW120" s="259" t="n"/>
      <c r="DX120" s="259" t="n"/>
      <c r="DY120" s="259" t="n"/>
      <c r="DZ120" s="259" t="n"/>
      <c r="EA120" s="259" t="n"/>
      <c r="EB120" s="259" t="n"/>
      <c r="EC120" s="259" t="n"/>
      <c r="ED120" s="259" t="n"/>
      <c r="EE120" s="259" t="n"/>
      <c r="EF120" s="259" t="n"/>
      <c r="EG120" s="259" t="n"/>
      <c r="EH120" s="259" t="n"/>
      <c r="EI120" s="259" t="n"/>
      <c r="EJ120" s="259" t="n"/>
      <c r="EK120" s="259" t="n"/>
      <c r="EL120" s="259" t="n"/>
      <c r="EM120" s="259" t="n"/>
      <c r="EN120" s="259" t="n"/>
      <c r="EO120" s="259" t="n"/>
      <c r="EP120" s="259" t="n"/>
      <c r="EQ120" s="259" t="n"/>
      <c r="ER120" s="259" t="n"/>
      <c r="ES120" s="259" t="n"/>
      <c r="ET120" s="259" t="n"/>
      <c r="EU120" s="259" t="n"/>
      <c r="EV120" s="259" t="n"/>
      <c r="EW120" s="259" t="n"/>
      <c r="EX120" s="259" t="n"/>
      <c r="EY120" s="259" t="n"/>
      <c r="EZ120" s="259" t="n"/>
      <c r="FA120" s="259" t="n"/>
      <c r="FB120" s="259" t="n"/>
      <c r="FC120" s="259" t="n"/>
      <c r="FD120" s="259" t="n"/>
      <c r="FE120" s="259" t="n"/>
      <c r="FF120" s="259" t="n"/>
      <c r="FG120" s="259" t="n"/>
      <c r="FH120" s="259" t="n"/>
      <c r="FI120" s="259" t="n"/>
      <c r="FJ120" s="261">
        <f>SUM(F120:FI120)</f>
        <v/>
      </c>
      <c r="FK120" s="262">
        <f>E120-FJ120</f>
        <v/>
      </c>
    </row>
    <row r="121" ht="18" customHeight="1">
      <c r="A121" s="137" t="n">
        <v>121</v>
      </c>
      <c r="B121" s="256" t="n"/>
      <c r="C121" s="139" t="n"/>
      <c r="D121" s="240" t="n"/>
      <c r="E121" s="257" t="n"/>
      <c r="F121" s="274" t="n"/>
      <c r="G121" s="274" t="n"/>
      <c r="H121" s="274" t="n"/>
      <c r="I121" s="274" t="n"/>
      <c r="J121" s="274" t="n"/>
      <c r="K121" s="274" t="n"/>
      <c r="L121" s="259" t="n"/>
      <c r="M121" s="259" t="n"/>
      <c r="N121" s="259" t="n"/>
      <c r="O121" s="259" t="n"/>
      <c r="P121" s="259" t="n"/>
      <c r="Q121" s="259" t="n"/>
      <c r="R121" s="259" t="n"/>
      <c r="S121" s="259" t="n"/>
      <c r="T121" s="259" t="n"/>
      <c r="U121" s="259" t="n"/>
      <c r="V121" s="259" t="n"/>
      <c r="W121" s="259" t="n"/>
      <c r="X121" s="259" t="n"/>
      <c r="Y121" s="259" t="n"/>
      <c r="Z121" s="259" t="n"/>
      <c r="AA121" s="259" t="n"/>
      <c r="AB121" s="259" t="n"/>
      <c r="AC121" s="259" t="n"/>
      <c r="AD121" s="259" t="n"/>
      <c r="AE121" s="259" t="n"/>
      <c r="AF121" s="259" t="n"/>
      <c r="AG121" s="259" t="n"/>
      <c r="AH121" s="259" t="n"/>
      <c r="AI121" s="259" t="n"/>
      <c r="AJ121" s="259" t="n"/>
      <c r="AK121" s="259" t="n"/>
      <c r="AL121" s="259" t="n"/>
      <c r="AM121" s="259" t="n"/>
      <c r="AN121" s="259" t="n"/>
      <c r="AO121" s="259" t="n"/>
      <c r="AP121" s="259" t="n"/>
      <c r="AQ121" s="259" t="n"/>
      <c r="AR121" s="259" t="n"/>
      <c r="AS121" s="259" t="n"/>
      <c r="AT121" s="259" t="n"/>
      <c r="AU121" s="259" t="n"/>
      <c r="AV121" s="259" t="n"/>
      <c r="AW121" s="259" t="n"/>
      <c r="AX121" s="259" t="n"/>
      <c r="AY121" s="259" t="n"/>
      <c r="AZ121" s="259" t="n"/>
      <c r="BA121" s="259" t="n"/>
      <c r="BB121" s="259" t="n"/>
      <c r="BC121" s="259" t="n"/>
      <c r="BD121" s="259" t="n"/>
      <c r="BE121" s="259" t="n"/>
      <c r="BF121" s="259" t="n"/>
      <c r="BG121" s="259" t="n"/>
      <c r="BH121" s="259" t="n"/>
      <c r="BI121" s="259" t="n"/>
      <c r="BJ121" s="259" t="n"/>
      <c r="BK121" s="259" t="n"/>
      <c r="BL121" s="259" t="n"/>
      <c r="BM121" s="259" t="n"/>
      <c r="BN121" s="259" t="n"/>
      <c r="BO121" s="259" t="n"/>
      <c r="BP121" s="259" t="n"/>
      <c r="BQ121" s="259" t="n"/>
      <c r="BR121" s="259" t="n"/>
      <c r="BS121" s="259" t="n"/>
      <c r="BT121" s="259" t="n"/>
      <c r="BU121" s="259" t="n"/>
      <c r="BV121" s="259" t="n"/>
      <c r="BW121" s="259" t="n"/>
      <c r="BX121" s="259" t="n"/>
      <c r="BY121" s="259" t="n"/>
      <c r="BZ121" s="259" t="n"/>
      <c r="CA121" s="259" t="n"/>
      <c r="CB121" s="259" t="n"/>
      <c r="CC121" s="259" t="n"/>
      <c r="CD121" s="259" t="n"/>
      <c r="CE121" s="259" t="n"/>
      <c r="CF121" s="259" t="n"/>
      <c r="CG121" s="259" t="n"/>
      <c r="CH121" s="259" t="n"/>
      <c r="CI121" s="259" t="n"/>
      <c r="CJ121" s="259" t="n"/>
      <c r="CK121" s="259" t="n"/>
      <c r="CL121" s="259" t="n"/>
      <c r="CM121" s="259" t="n"/>
      <c r="CN121" s="259" t="n"/>
      <c r="CO121" s="259" t="n"/>
      <c r="CP121" s="259" t="n"/>
      <c r="CQ121" s="259" t="n"/>
      <c r="CR121" s="259" t="n"/>
      <c r="CS121" s="259" t="n"/>
      <c r="CT121" s="259" t="n"/>
      <c r="CU121" s="259" t="n"/>
      <c r="CV121" s="259" t="n"/>
      <c r="CW121" s="259" t="n"/>
      <c r="CX121" s="259" t="n"/>
      <c r="CY121" s="259" t="n"/>
      <c r="CZ121" s="259" t="n"/>
      <c r="DA121" s="259" t="n"/>
      <c r="DB121" s="259" t="n"/>
      <c r="DC121" s="259" t="n"/>
      <c r="DD121" s="259" t="n"/>
      <c r="DE121" s="259" t="n"/>
      <c r="DF121" s="259" t="n"/>
      <c r="DG121" s="259" t="n"/>
      <c r="DH121" s="259" t="n"/>
      <c r="DI121" s="259" t="n"/>
      <c r="DJ121" s="259" t="n"/>
      <c r="DK121" s="259" t="n"/>
      <c r="DL121" s="259" t="n"/>
      <c r="DM121" s="259" t="n"/>
      <c r="DN121" s="259" t="n"/>
      <c r="DO121" s="259" t="n"/>
      <c r="DP121" s="259" t="n"/>
      <c r="DQ121" s="259" t="n"/>
      <c r="DR121" s="259" t="n"/>
      <c r="DS121" s="259" t="n"/>
      <c r="DT121" s="259" t="n"/>
      <c r="DU121" s="259" t="n"/>
      <c r="DV121" s="259" t="n"/>
      <c r="DW121" s="259" t="n"/>
      <c r="DX121" s="259" t="n"/>
      <c r="DY121" s="259" t="n"/>
      <c r="DZ121" s="259" t="n"/>
      <c r="EA121" s="259" t="n"/>
      <c r="EB121" s="259" t="n"/>
      <c r="EC121" s="259" t="n"/>
      <c r="ED121" s="259" t="n"/>
      <c r="EE121" s="259" t="n"/>
      <c r="EF121" s="259" t="n"/>
      <c r="EG121" s="259" t="n"/>
      <c r="EH121" s="259" t="n"/>
      <c r="EI121" s="259" t="n"/>
      <c r="EJ121" s="259" t="n"/>
      <c r="EK121" s="259" t="n"/>
      <c r="EL121" s="259" t="n"/>
      <c r="EM121" s="259" t="n"/>
      <c r="EN121" s="259" t="n"/>
      <c r="EO121" s="259" t="n"/>
      <c r="EP121" s="259" t="n"/>
      <c r="EQ121" s="259" t="n"/>
      <c r="ER121" s="259" t="n"/>
      <c r="ES121" s="259" t="n"/>
      <c r="ET121" s="259" t="n"/>
      <c r="EU121" s="259" t="n"/>
      <c r="EV121" s="259" t="n"/>
      <c r="EW121" s="259" t="n"/>
      <c r="EX121" s="259" t="n"/>
      <c r="EY121" s="259" t="n"/>
      <c r="EZ121" s="259" t="n"/>
      <c r="FA121" s="259" t="n"/>
      <c r="FB121" s="259" t="n"/>
      <c r="FC121" s="259" t="n"/>
      <c r="FD121" s="259" t="n"/>
      <c r="FE121" s="259" t="n"/>
      <c r="FF121" s="259" t="n"/>
      <c r="FG121" s="259" t="n"/>
      <c r="FH121" s="259" t="n"/>
      <c r="FI121" s="259" t="n"/>
      <c r="FJ121" s="261">
        <f>SUM(F121:FI121)</f>
        <v/>
      </c>
      <c r="FK121" s="262">
        <f>E121-FJ121</f>
        <v/>
      </c>
    </row>
    <row r="122" ht="18" customHeight="1">
      <c r="A122" s="137" t="n">
        <v>122</v>
      </c>
      <c r="B122" s="256" t="n"/>
      <c r="C122" s="139" t="n"/>
      <c r="D122" s="240" t="n"/>
      <c r="E122" s="257" t="n"/>
      <c r="F122" s="274" t="n"/>
      <c r="G122" s="274" t="n"/>
      <c r="H122" s="274" t="n"/>
      <c r="I122" s="274" t="n"/>
      <c r="J122" s="274" t="n"/>
      <c r="K122" s="274" t="n"/>
      <c r="L122" s="259" t="n"/>
      <c r="M122" s="259" t="n"/>
      <c r="N122" s="259" t="n"/>
      <c r="O122" s="259" t="n"/>
      <c r="P122" s="259" t="n"/>
      <c r="Q122" s="259" t="n"/>
      <c r="R122" s="259" t="n"/>
      <c r="S122" s="259" t="n"/>
      <c r="T122" s="259" t="n"/>
      <c r="U122" s="259" t="n"/>
      <c r="V122" s="259" t="n"/>
      <c r="W122" s="259" t="n"/>
      <c r="X122" s="259" t="n"/>
      <c r="Y122" s="259" t="n"/>
      <c r="Z122" s="259" t="n"/>
      <c r="AA122" s="259" t="n"/>
      <c r="AB122" s="259" t="n"/>
      <c r="AC122" s="259" t="n"/>
      <c r="AD122" s="259" t="n"/>
      <c r="AE122" s="259" t="n"/>
      <c r="AF122" s="259" t="n"/>
      <c r="AG122" s="259" t="n"/>
      <c r="AH122" s="259" t="n"/>
      <c r="AI122" s="259" t="n"/>
      <c r="AJ122" s="259" t="n"/>
      <c r="AK122" s="259" t="n"/>
      <c r="AL122" s="259" t="n"/>
      <c r="AM122" s="259" t="n"/>
      <c r="AN122" s="259" t="n"/>
      <c r="AO122" s="259" t="n"/>
      <c r="AP122" s="259" t="n"/>
      <c r="AQ122" s="259" t="n"/>
      <c r="AR122" s="259" t="n"/>
      <c r="AS122" s="259" t="n"/>
      <c r="AT122" s="259" t="n"/>
      <c r="AU122" s="259" t="n"/>
      <c r="AV122" s="259" t="n"/>
      <c r="AW122" s="259" t="n"/>
      <c r="AX122" s="259" t="n"/>
      <c r="AY122" s="259" t="n"/>
      <c r="AZ122" s="259" t="n"/>
      <c r="BA122" s="259" t="n"/>
      <c r="BB122" s="259" t="n"/>
      <c r="BC122" s="259" t="n"/>
      <c r="BD122" s="259" t="n"/>
      <c r="BE122" s="259" t="n"/>
      <c r="BF122" s="259" t="n"/>
      <c r="BG122" s="259" t="n"/>
      <c r="BH122" s="259" t="n"/>
      <c r="BI122" s="259" t="n"/>
      <c r="BJ122" s="259" t="n"/>
      <c r="BK122" s="259" t="n"/>
      <c r="BL122" s="259" t="n"/>
      <c r="BM122" s="259" t="n"/>
      <c r="BN122" s="259" t="n"/>
      <c r="BO122" s="259" t="n"/>
      <c r="BP122" s="259" t="n"/>
      <c r="BQ122" s="259" t="n"/>
      <c r="BR122" s="259" t="n"/>
      <c r="BS122" s="259" t="n"/>
      <c r="BT122" s="259" t="n"/>
      <c r="BU122" s="259" t="n"/>
      <c r="BV122" s="259" t="n"/>
      <c r="BW122" s="259" t="n"/>
      <c r="BX122" s="259" t="n"/>
      <c r="BY122" s="259" t="n"/>
      <c r="BZ122" s="259" t="n"/>
      <c r="CA122" s="259" t="n"/>
      <c r="CB122" s="259" t="n"/>
      <c r="CC122" s="259" t="n"/>
      <c r="CD122" s="259" t="n"/>
      <c r="CE122" s="259" t="n"/>
      <c r="CF122" s="259" t="n"/>
      <c r="CG122" s="259" t="n"/>
      <c r="CH122" s="259" t="n"/>
      <c r="CI122" s="259" t="n"/>
      <c r="CJ122" s="259" t="n"/>
      <c r="CK122" s="259" t="n"/>
      <c r="CL122" s="259" t="n"/>
      <c r="CM122" s="259" t="n"/>
      <c r="CN122" s="259" t="n"/>
      <c r="CO122" s="259" t="n"/>
      <c r="CP122" s="259" t="n"/>
      <c r="CQ122" s="259" t="n"/>
      <c r="CR122" s="259" t="n"/>
      <c r="CS122" s="259" t="n"/>
      <c r="CT122" s="259" t="n"/>
      <c r="CU122" s="259" t="n"/>
      <c r="CV122" s="259" t="n"/>
      <c r="CW122" s="259" t="n"/>
      <c r="CX122" s="259" t="n"/>
      <c r="CY122" s="259" t="n"/>
      <c r="CZ122" s="259" t="n"/>
      <c r="DA122" s="259" t="n"/>
      <c r="DB122" s="259" t="n"/>
      <c r="DC122" s="259" t="n"/>
      <c r="DD122" s="259" t="n"/>
      <c r="DE122" s="259" t="n"/>
      <c r="DF122" s="259" t="n"/>
      <c r="DG122" s="259" t="n"/>
      <c r="DH122" s="259" t="n"/>
      <c r="DI122" s="259" t="n"/>
      <c r="DJ122" s="259" t="n"/>
      <c r="DK122" s="259" t="n"/>
      <c r="DL122" s="259" t="n"/>
      <c r="DM122" s="259" t="n"/>
      <c r="DN122" s="259" t="n"/>
      <c r="DO122" s="259" t="n"/>
      <c r="DP122" s="259" t="n"/>
      <c r="DQ122" s="259" t="n"/>
      <c r="DR122" s="259" t="n"/>
      <c r="DS122" s="259" t="n"/>
      <c r="DT122" s="259" t="n"/>
      <c r="DU122" s="259" t="n"/>
      <c r="DV122" s="259" t="n"/>
      <c r="DW122" s="259" t="n"/>
      <c r="DX122" s="259" t="n"/>
      <c r="DY122" s="259" t="n"/>
      <c r="DZ122" s="259" t="n"/>
      <c r="EA122" s="259" t="n"/>
      <c r="EB122" s="259" t="n"/>
      <c r="EC122" s="259" t="n"/>
      <c r="ED122" s="259" t="n"/>
      <c r="EE122" s="259" t="n"/>
      <c r="EF122" s="259" t="n"/>
      <c r="EG122" s="259" t="n"/>
      <c r="EH122" s="259" t="n"/>
      <c r="EI122" s="259" t="n"/>
      <c r="EJ122" s="259" t="n"/>
      <c r="EK122" s="259" t="n"/>
      <c r="EL122" s="259" t="n"/>
      <c r="EM122" s="259" t="n"/>
      <c r="EN122" s="259" t="n"/>
      <c r="EO122" s="259" t="n"/>
      <c r="EP122" s="259" t="n"/>
      <c r="EQ122" s="259" t="n"/>
      <c r="ER122" s="259" t="n"/>
      <c r="ES122" s="259" t="n"/>
      <c r="ET122" s="259" t="n"/>
      <c r="EU122" s="259" t="n"/>
      <c r="EV122" s="259" t="n"/>
      <c r="EW122" s="259" t="n"/>
      <c r="EX122" s="259" t="n"/>
      <c r="EY122" s="259" t="n"/>
      <c r="EZ122" s="259" t="n"/>
      <c r="FA122" s="259" t="n"/>
      <c r="FB122" s="259" t="n"/>
      <c r="FC122" s="259" t="n"/>
      <c r="FD122" s="259" t="n"/>
      <c r="FE122" s="259" t="n"/>
      <c r="FF122" s="259" t="n"/>
      <c r="FG122" s="259" t="n"/>
      <c r="FH122" s="259" t="n"/>
      <c r="FI122" s="259" t="n"/>
      <c r="FJ122" s="261">
        <f>SUM(F122:FI122)</f>
        <v/>
      </c>
      <c r="FK122" s="262">
        <f>E122-FJ122</f>
        <v/>
      </c>
    </row>
    <row r="123" ht="18" customHeight="1">
      <c r="A123" s="137" t="n">
        <v>123</v>
      </c>
      <c r="B123" s="256" t="n"/>
      <c r="C123" s="139" t="n"/>
      <c r="D123" s="240" t="n"/>
      <c r="E123" s="257" t="n"/>
      <c r="F123" s="274" t="n"/>
      <c r="G123" s="274" t="n"/>
      <c r="H123" s="274" t="n"/>
      <c r="I123" s="274" t="n"/>
      <c r="J123" s="274" t="n"/>
      <c r="K123" s="274" t="n"/>
      <c r="L123" s="259" t="n"/>
      <c r="M123" s="259" t="n"/>
      <c r="N123" s="259" t="n"/>
      <c r="O123" s="259" t="n"/>
      <c r="P123" s="259" t="n"/>
      <c r="Q123" s="259" t="n"/>
      <c r="R123" s="259" t="n"/>
      <c r="S123" s="259" t="n"/>
      <c r="T123" s="259" t="n"/>
      <c r="U123" s="259" t="n"/>
      <c r="V123" s="259" t="n"/>
      <c r="W123" s="259" t="n"/>
      <c r="X123" s="259" t="n"/>
      <c r="Y123" s="259" t="n"/>
      <c r="Z123" s="259" t="n"/>
      <c r="AA123" s="259" t="n"/>
      <c r="AB123" s="259" t="n"/>
      <c r="AC123" s="259" t="n"/>
      <c r="AD123" s="259" t="n"/>
      <c r="AE123" s="259" t="n"/>
      <c r="AF123" s="259" t="n"/>
      <c r="AG123" s="259" t="n"/>
      <c r="AH123" s="259" t="n"/>
      <c r="AI123" s="259" t="n"/>
      <c r="AJ123" s="259" t="n"/>
      <c r="AK123" s="259" t="n"/>
      <c r="AL123" s="259" t="n"/>
      <c r="AM123" s="259" t="n"/>
      <c r="AN123" s="259" t="n"/>
      <c r="AO123" s="259" t="n"/>
      <c r="AP123" s="259" t="n"/>
      <c r="AQ123" s="259" t="n"/>
      <c r="AR123" s="259" t="n"/>
      <c r="AS123" s="259" t="n"/>
      <c r="AT123" s="259" t="n"/>
      <c r="AU123" s="259" t="n"/>
      <c r="AV123" s="259" t="n"/>
      <c r="AW123" s="259" t="n"/>
      <c r="AX123" s="259" t="n"/>
      <c r="AY123" s="259" t="n"/>
      <c r="AZ123" s="259" t="n"/>
      <c r="BA123" s="259" t="n"/>
      <c r="BB123" s="259" t="n"/>
      <c r="BC123" s="259" t="n"/>
      <c r="BD123" s="259" t="n"/>
      <c r="BE123" s="259" t="n"/>
      <c r="BF123" s="259" t="n"/>
      <c r="BG123" s="259" t="n"/>
      <c r="BH123" s="259" t="n"/>
      <c r="BI123" s="259" t="n"/>
      <c r="BJ123" s="259" t="n"/>
      <c r="BK123" s="259" t="n"/>
      <c r="BL123" s="259" t="n"/>
      <c r="BM123" s="259" t="n"/>
      <c r="BN123" s="259" t="n"/>
      <c r="BO123" s="259" t="n"/>
      <c r="BP123" s="259" t="n"/>
      <c r="BQ123" s="259" t="n"/>
      <c r="BR123" s="259" t="n"/>
      <c r="BS123" s="259" t="n"/>
      <c r="BT123" s="259" t="n"/>
      <c r="BU123" s="259" t="n"/>
      <c r="BV123" s="259" t="n"/>
      <c r="BW123" s="259" t="n"/>
      <c r="BX123" s="259" t="n"/>
      <c r="BY123" s="259" t="n"/>
      <c r="BZ123" s="259" t="n"/>
      <c r="CA123" s="259" t="n"/>
      <c r="CB123" s="259" t="n"/>
      <c r="CC123" s="259" t="n"/>
      <c r="CD123" s="259" t="n"/>
      <c r="CE123" s="259" t="n"/>
      <c r="CF123" s="259" t="n"/>
      <c r="CG123" s="259" t="n"/>
      <c r="CH123" s="259" t="n"/>
      <c r="CI123" s="259" t="n"/>
      <c r="CJ123" s="259" t="n"/>
      <c r="CK123" s="259" t="n"/>
      <c r="CL123" s="259" t="n"/>
      <c r="CM123" s="259" t="n"/>
      <c r="CN123" s="259" t="n"/>
      <c r="CO123" s="259" t="n"/>
      <c r="CP123" s="259" t="n"/>
      <c r="CQ123" s="259" t="n"/>
      <c r="CR123" s="259" t="n"/>
      <c r="CS123" s="259" t="n"/>
      <c r="CT123" s="259" t="n"/>
      <c r="CU123" s="259" t="n"/>
      <c r="CV123" s="259" t="n"/>
      <c r="CW123" s="259" t="n"/>
      <c r="CX123" s="259" t="n"/>
      <c r="CY123" s="259" t="n"/>
      <c r="CZ123" s="259" t="n"/>
      <c r="DA123" s="259" t="n"/>
      <c r="DB123" s="259" t="n"/>
      <c r="DC123" s="259" t="n"/>
      <c r="DD123" s="259" t="n"/>
      <c r="DE123" s="259" t="n"/>
      <c r="DF123" s="259" t="n"/>
      <c r="DG123" s="259" t="n"/>
      <c r="DH123" s="259" t="n"/>
      <c r="DI123" s="259" t="n"/>
      <c r="DJ123" s="259" t="n"/>
      <c r="DK123" s="259" t="n"/>
      <c r="DL123" s="259" t="n"/>
      <c r="DM123" s="259" t="n"/>
      <c r="DN123" s="259" t="n"/>
      <c r="DO123" s="259" t="n"/>
      <c r="DP123" s="259" t="n"/>
      <c r="DQ123" s="259" t="n"/>
      <c r="DR123" s="259" t="n"/>
      <c r="DS123" s="259" t="n"/>
      <c r="DT123" s="259" t="n"/>
      <c r="DU123" s="259" t="n"/>
      <c r="DV123" s="259" t="n"/>
      <c r="DW123" s="259" t="n"/>
      <c r="DX123" s="259" t="n"/>
      <c r="DY123" s="259" t="n"/>
      <c r="DZ123" s="259" t="n"/>
      <c r="EA123" s="259" t="n"/>
      <c r="EB123" s="259" t="n"/>
      <c r="EC123" s="259" t="n"/>
      <c r="ED123" s="259" t="n"/>
      <c r="EE123" s="259" t="n"/>
      <c r="EF123" s="259" t="n"/>
      <c r="EG123" s="259" t="n"/>
      <c r="EH123" s="259" t="n"/>
      <c r="EI123" s="259" t="n"/>
      <c r="EJ123" s="259" t="n"/>
      <c r="EK123" s="259" t="n"/>
      <c r="EL123" s="259" t="n"/>
      <c r="EM123" s="259" t="n"/>
      <c r="EN123" s="259" t="n"/>
      <c r="EO123" s="259" t="n"/>
      <c r="EP123" s="259" t="n"/>
      <c r="EQ123" s="259" t="n"/>
      <c r="ER123" s="259" t="n"/>
      <c r="ES123" s="259" t="n"/>
      <c r="ET123" s="259" t="n"/>
      <c r="EU123" s="259" t="n"/>
      <c r="EV123" s="259" t="n"/>
      <c r="EW123" s="259" t="n"/>
      <c r="EX123" s="259" t="n"/>
      <c r="EY123" s="259" t="n"/>
      <c r="EZ123" s="259" t="n"/>
      <c r="FA123" s="259" t="n"/>
      <c r="FB123" s="259" t="n"/>
      <c r="FC123" s="259" t="n"/>
      <c r="FD123" s="259" t="n"/>
      <c r="FE123" s="259" t="n"/>
      <c r="FF123" s="259" t="n"/>
      <c r="FG123" s="259" t="n"/>
      <c r="FH123" s="259" t="n"/>
      <c r="FI123" s="259" t="n"/>
      <c r="FJ123" s="261">
        <f>SUM(F123:FI123)</f>
        <v/>
      </c>
      <c r="FK123" s="262">
        <f>E123-FJ123</f>
        <v/>
      </c>
    </row>
    <row r="124" ht="18" customHeight="1">
      <c r="A124" s="137" t="n">
        <v>124</v>
      </c>
      <c r="B124" s="256" t="n"/>
      <c r="C124" s="139" t="n"/>
      <c r="D124" s="240" t="n"/>
      <c r="E124" s="257" t="n"/>
      <c r="F124" s="274" t="n"/>
      <c r="G124" s="274" t="n"/>
      <c r="H124" s="274" t="n"/>
      <c r="I124" s="274" t="n"/>
      <c r="J124" s="274" t="n"/>
      <c r="K124" s="274" t="n"/>
      <c r="L124" s="259" t="n"/>
      <c r="M124" s="259" t="n"/>
      <c r="N124" s="259" t="n"/>
      <c r="O124" s="259" t="n"/>
      <c r="P124" s="259" t="n"/>
      <c r="Q124" s="259" t="n"/>
      <c r="R124" s="259" t="n"/>
      <c r="S124" s="259" t="n"/>
      <c r="T124" s="259" t="n"/>
      <c r="U124" s="259" t="n"/>
      <c r="V124" s="259" t="n"/>
      <c r="W124" s="259" t="n"/>
      <c r="X124" s="259" t="n"/>
      <c r="Y124" s="259" t="n"/>
      <c r="Z124" s="259" t="n"/>
      <c r="AA124" s="259" t="n"/>
      <c r="AB124" s="259" t="n"/>
      <c r="AC124" s="259" t="n"/>
      <c r="AD124" s="259" t="n"/>
      <c r="AE124" s="259" t="n"/>
      <c r="AF124" s="259" t="n"/>
      <c r="AG124" s="259" t="n"/>
      <c r="AH124" s="259" t="n"/>
      <c r="AI124" s="259" t="n"/>
      <c r="AJ124" s="259" t="n"/>
      <c r="AK124" s="259" t="n"/>
      <c r="AL124" s="259" t="n"/>
      <c r="AM124" s="259" t="n"/>
      <c r="AN124" s="259" t="n"/>
      <c r="AO124" s="259" t="n"/>
      <c r="AP124" s="259" t="n"/>
      <c r="AQ124" s="259" t="n"/>
      <c r="AR124" s="259" t="n"/>
      <c r="AS124" s="259" t="n"/>
      <c r="AT124" s="259" t="n"/>
      <c r="AU124" s="259" t="n"/>
      <c r="AV124" s="259" t="n"/>
      <c r="AW124" s="259" t="n"/>
      <c r="AX124" s="259" t="n"/>
      <c r="AY124" s="259" t="n"/>
      <c r="AZ124" s="259" t="n"/>
      <c r="BA124" s="259" t="n"/>
      <c r="BB124" s="259" t="n"/>
      <c r="BC124" s="259" t="n"/>
      <c r="BD124" s="259" t="n"/>
      <c r="BE124" s="259" t="n"/>
      <c r="BF124" s="259" t="n"/>
      <c r="BG124" s="259" t="n"/>
      <c r="BH124" s="259" t="n"/>
      <c r="BI124" s="259" t="n"/>
      <c r="BJ124" s="259" t="n"/>
      <c r="BK124" s="259" t="n"/>
      <c r="BL124" s="259" t="n"/>
      <c r="BM124" s="259" t="n"/>
      <c r="BN124" s="259" t="n"/>
      <c r="BO124" s="259" t="n"/>
      <c r="BP124" s="259" t="n"/>
      <c r="BQ124" s="259" t="n"/>
      <c r="BR124" s="259" t="n"/>
      <c r="BS124" s="259" t="n"/>
      <c r="BT124" s="259" t="n"/>
      <c r="BU124" s="259" t="n"/>
      <c r="BV124" s="259" t="n"/>
      <c r="BW124" s="259" t="n"/>
      <c r="BX124" s="259" t="n"/>
      <c r="BY124" s="259" t="n"/>
      <c r="BZ124" s="259" t="n"/>
      <c r="CA124" s="259" t="n"/>
      <c r="CB124" s="259" t="n"/>
      <c r="CC124" s="259" t="n"/>
      <c r="CD124" s="259" t="n"/>
      <c r="CE124" s="259" t="n"/>
      <c r="CF124" s="259" t="n"/>
      <c r="CG124" s="259" t="n"/>
      <c r="CH124" s="259" t="n"/>
      <c r="CI124" s="259" t="n"/>
      <c r="CJ124" s="259" t="n"/>
      <c r="CK124" s="259" t="n"/>
      <c r="CL124" s="259" t="n"/>
      <c r="CM124" s="259" t="n"/>
      <c r="CN124" s="259" t="n"/>
      <c r="CO124" s="259" t="n"/>
      <c r="CP124" s="259" t="n"/>
      <c r="CQ124" s="259" t="n"/>
      <c r="CR124" s="259" t="n"/>
      <c r="CS124" s="259" t="n"/>
      <c r="CT124" s="259" t="n"/>
      <c r="CU124" s="259" t="n"/>
      <c r="CV124" s="259" t="n"/>
      <c r="CW124" s="259" t="n"/>
      <c r="CX124" s="259" t="n"/>
      <c r="CY124" s="259" t="n"/>
      <c r="CZ124" s="259" t="n"/>
      <c r="DA124" s="259" t="n"/>
      <c r="DB124" s="259" t="n"/>
      <c r="DC124" s="259" t="n"/>
      <c r="DD124" s="259" t="n"/>
      <c r="DE124" s="259" t="n"/>
      <c r="DF124" s="259" t="n"/>
      <c r="DG124" s="259" t="n"/>
      <c r="DH124" s="259" t="n"/>
      <c r="DI124" s="259" t="n"/>
      <c r="DJ124" s="259" t="n"/>
      <c r="DK124" s="259" t="n"/>
      <c r="DL124" s="259" t="n"/>
      <c r="DM124" s="259" t="n"/>
      <c r="DN124" s="259" t="n"/>
      <c r="DO124" s="259" t="n"/>
      <c r="DP124" s="259" t="n"/>
      <c r="DQ124" s="259" t="n"/>
      <c r="DR124" s="259" t="n"/>
      <c r="DS124" s="259" t="n"/>
      <c r="DT124" s="259" t="n"/>
      <c r="DU124" s="259" t="n"/>
      <c r="DV124" s="259" t="n"/>
      <c r="DW124" s="259" t="n"/>
      <c r="DX124" s="259" t="n"/>
      <c r="DY124" s="259" t="n"/>
      <c r="DZ124" s="259" t="n"/>
      <c r="EA124" s="259" t="n"/>
      <c r="EB124" s="259" t="n"/>
      <c r="EC124" s="259" t="n"/>
      <c r="ED124" s="259" t="n"/>
      <c r="EE124" s="259" t="n"/>
      <c r="EF124" s="259" t="n"/>
      <c r="EG124" s="259" t="n"/>
      <c r="EH124" s="259" t="n"/>
      <c r="EI124" s="259" t="n"/>
      <c r="EJ124" s="259" t="n"/>
      <c r="EK124" s="259" t="n"/>
      <c r="EL124" s="259" t="n"/>
      <c r="EM124" s="259" t="n"/>
      <c r="EN124" s="259" t="n"/>
      <c r="EO124" s="259" t="n"/>
      <c r="EP124" s="259" t="n"/>
      <c r="EQ124" s="259" t="n"/>
      <c r="ER124" s="259" t="n"/>
      <c r="ES124" s="259" t="n"/>
      <c r="ET124" s="259" t="n"/>
      <c r="EU124" s="259" t="n"/>
      <c r="EV124" s="259" t="n"/>
      <c r="EW124" s="259" t="n"/>
      <c r="EX124" s="259" t="n"/>
      <c r="EY124" s="259" t="n"/>
      <c r="EZ124" s="259" t="n"/>
      <c r="FA124" s="259" t="n"/>
      <c r="FB124" s="259" t="n"/>
      <c r="FC124" s="259" t="n"/>
      <c r="FD124" s="259" t="n"/>
      <c r="FE124" s="259" t="n"/>
      <c r="FF124" s="259" t="n"/>
      <c r="FG124" s="259" t="n"/>
      <c r="FH124" s="259" t="n"/>
      <c r="FI124" s="259" t="n"/>
      <c r="FJ124" s="261">
        <f>SUM(F124:FI124)</f>
        <v/>
      </c>
      <c r="FK124" s="262">
        <f>E124-FJ124</f>
        <v/>
      </c>
    </row>
    <row r="125" ht="18" customHeight="1">
      <c r="A125" s="137" t="n">
        <v>125</v>
      </c>
      <c r="B125" s="256" t="n"/>
      <c r="C125" s="139" t="n"/>
      <c r="D125" s="240" t="n"/>
      <c r="E125" s="257" t="n"/>
      <c r="F125" s="274" t="n"/>
      <c r="G125" s="274" t="n"/>
      <c r="H125" s="274" t="n"/>
      <c r="I125" s="274" t="n"/>
      <c r="J125" s="274" t="n"/>
      <c r="K125" s="274" t="n"/>
      <c r="L125" s="259" t="n"/>
      <c r="M125" s="259" t="n"/>
      <c r="N125" s="259" t="n"/>
      <c r="O125" s="259" t="n"/>
      <c r="P125" s="259" t="n"/>
      <c r="Q125" s="259" t="n"/>
      <c r="R125" s="259" t="n"/>
      <c r="S125" s="259" t="n"/>
      <c r="T125" s="259" t="n"/>
      <c r="U125" s="259" t="n"/>
      <c r="V125" s="259" t="n"/>
      <c r="W125" s="259" t="n"/>
      <c r="X125" s="259" t="n"/>
      <c r="Y125" s="259" t="n"/>
      <c r="Z125" s="259" t="n"/>
      <c r="AA125" s="259" t="n"/>
      <c r="AB125" s="259" t="n"/>
      <c r="AC125" s="259" t="n"/>
      <c r="AD125" s="259" t="n"/>
      <c r="AE125" s="259" t="n"/>
      <c r="AF125" s="259" t="n"/>
      <c r="AG125" s="259" t="n"/>
      <c r="AH125" s="259" t="n"/>
      <c r="AI125" s="259" t="n"/>
      <c r="AJ125" s="259" t="n"/>
      <c r="AK125" s="259" t="n"/>
      <c r="AL125" s="259" t="n"/>
      <c r="AM125" s="259" t="n"/>
      <c r="AN125" s="259" t="n"/>
      <c r="AO125" s="259" t="n"/>
      <c r="AP125" s="259" t="n"/>
      <c r="AQ125" s="259" t="n"/>
      <c r="AR125" s="259" t="n"/>
      <c r="AS125" s="259" t="n"/>
      <c r="AT125" s="259" t="n"/>
      <c r="AU125" s="259" t="n"/>
      <c r="AV125" s="259" t="n"/>
      <c r="AW125" s="259" t="n"/>
      <c r="AX125" s="259" t="n"/>
      <c r="AY125" s="259" t="n"/>
      <c r="AZ125" s="259" t="n"/>
      <c r="BA125" s="259" t="n"/>
      <c r="BB125" s="259" t="n"/>
      <c r="BC125" s="259" t="n"/>
      <c r="BD125" s="259" t="n"/>
      <c r="BE125" s="259" t="n"/>
      <c r="BF125" s="259" t="n"/>
      <c r="BG125" s="259" t="n"/>
      <c r="BH125" s="259" t="n"/>
      <c r="BI125" s="259" t="n"/>
      <c r="BJ125" s="259" t="n"/>
      <c r="BK125" s="259" t="n"/>
      <c r="BL125" s="259" t="n"/>
      <c r="BM125" s="259" t="n"/>
      <c r="BN125" s="259" t="n"/>
      <c r="BO125" s="259" t="n"/>
      <c r="BP125" s="259" t="n"/>
      <c r="BQ125" s="259" t="n"/>
      <c r="BR125" s="259" t="n"/>
      <c r="BS125" s="259" t="n"/>
      <c r="BT125" s="259" t="n"/>
      <c r="BU125" s="259" t="n"/>
      <c r="BV125" s="259" t="n"/>
      <c r="BW125" s="259" t="n"/>
      <c r="BX125" s="259" t="n"/>
      <c r="BY125" s="259" t="n"/>
      <c r="BZ125" s="259" t="n"/>
      <c r="CA125" s="259" t="n"/>
      <c r="CB125" s="259" t="n"/>
      <c r="CC125" s="259" t="n"/>
      <c r="CD125" s="259" t="n"/>
      <c r="CE125" s="259" t="n"/>
      <c r="CF125" s="259" t="n"/>
      <c r="CG125" s="259" t="n"/>
      <c r="CH125" s="259" t="n"/>
      <c r="CI125" s="259" t="n"/>
      <c r="CJ125" s="259" t="n"/>
      <c r="CK125" s="259" t="n"/>
      <c r="CL125" s="259" t="n"/>
      <c r="CM125" s="259" t="n"/>
      <c r="CN125" s="259" t="n"/>
      <c r="CO125" s="259" t="n"/>
      <c r="CP125" s="259" t="n"/>
      <c r="CQ125" s="259" t="n"/>
      <c r="CR125" s="259" t="n"/>
      <c r="CS125" s="259" t="n"/>
      <c r="CT125" s="259" t="n"/>
      <c r="CU125" s="259" t="n"/>
      <c r="CV125" s="259" t="n"/>
      <c r="CW125" s="259" t="n"/>
      <c r="CX125" s="259" t="n"/>
      <c r="CY125" s="259" t="n"/>
      <c r="CZ125" s="259" t="n"/>
      <c r="DA125" s="259" t="n"/>
      <c r="DB125" s="259" t="n"/>
      <c r="DC125" s="259" t="n"/>
      <c r="DD125" s="259" t="n"/>
      <c r="DE125" s="259" t="n"/>
      <c r="DF125" s="259" t="n"/>
      <c r="DG125" s="259" t="n"/>
      <c r="DH125" s="259" t="n"/>
      <c r="DI125" s="259" t="n"/>
      <c r="DJ125" s="259" t="n"/>
      <c r="DK125" s="259" t="n"/>
      <c r="DL125" s="259" t="n"/>
      <c r="DM125" s="259" t="n"/>
      <c r="DN125" s="259" t="n"/>
      <c r="DO125" s="259" t="n"/>
      <c r="DP125" s="259" t="n"/>
      <c r="DQ125" s="259" t="n"/>
      <c r="DR125" s="259" t="n"/>
      <c r="DS125" s="259" t="n"/>
      <c r="DT125" s="259" t="n"/>
      <c r="DU125" s="259" t="n"/>
      <c r="DV125" s="259" t="n"/>
      <c r="DW125" s="259" t="n"/>
      <c r="DX125" s="259" t="n"/>
      <c r="DY125" s="259" t="n"/>
      <c r="DZ125" s="259" t="n"/>
      <c r="EA125" s="259" t="n"/>
      <c r="EB125" s="259" t="n"/>
      <c r="EC125" s="259" t="n"/>
      <c r="ED125" s="259" t="n"/>
      <c r="EE125" s="259" t="n"/>
      <c r="EF125" s="259" t="n"/>
      <c r="EG125" s="259" t="n"/>
      <c r="EH125" s="259" t="n"/>
      <c r="EI125" s="259" t="n"/>
      <c r="EJ125" s="259" t="n"/>
      <c r="EK125" s="259" t="n"/>
      <c r="EL125" s="259" t="n"/>
      <c r="EM125" s="259" t="n"/>
      <c r="EN125" s="259" t="n"/>
      <c r="EO125" s="259" t="n"/>
      <c r="EP125" s="259" t="n"/>
      <c r="EQ125" s="259" t="n"/>
      <c r="ER125" s="259" t="n"/>
      <c r="ES125" s="259" t="n"/>
      <c r="ET125" s="259" t="n"/>
      <c r="EU125" s="259" t="n"/>
      <c r="EV125" s="259" t="n"/>
      <c r="EW125" s="259" t="n"/>
      <c r="EX125" s="259" t="n"/>
      <c r="EY125" s="259" t="n"/>
      <c r="EZ125" s="259" t="n"/>
      <c r="FA125" s="259" t="n"/>
      <c r="FB125" s="259" t="n"/>
      <c r="FC125" s="259" t="n"/>
      <c r="FD125" s="259" t="n"/>
      <c r="FE125" s="259" t="n"/>
      <c r="FF125" s="259" t="n"/>
      <c r="FG125" s="259" t="n"/>
      <c r="FH125" s="259" t="n"/>
      <c r="FI125" s="259" t="n"/>
      <c r="FJ125" s="261">
        <f>SUM(F125:FI125)</f>
        <v/>
      </c>
      <c r="FK125" s="262">
        <f>E125-FJ125</f>
        <v/>
      </c>
    </row>
    <row r="126" ht="18" customHeight="1">
      <c r="A126" s="137" t="n">
        <v>126</v>
      </c>
      <c r="B126" s="256" t="n"/>
      <c r="C126" s="139" t="n"/>
      <c r="D126" s="240" t="n"/>
      <c r="E126" s="257" t="n"/>
      <c r="F126" s="274" t="n"/>
      <c r="G126" s="274" t="n"/>
      <c r="H126" s="274" t="n"/>
      <c r="I126" s="274" t="n"/>
      <c r="J126" s="274" t="n"/>
      <c r="K126" s="274" t="n"/>
      <c r="L126" s="259" t="n"/>
      <c r="M126" s="259" t="n"/>
      <c r="N126" s="259" t="n"/>
      <c r="O126" s="259" t="n"/>
      <c r="P126" s="259" t="n"/>
      <c r="Q126" s="259" t="n"/>
      <c r="R126" s="259" t="n"/>
      <c r="S126" s="259" t="n"/>
      <c r="T126" s="259" t="n"/>
      <c r="U126" s="259" t="n"/>
      <c r="V126" s="259" t="n"/>
      <c r="W126" s="259" t="n"/>
      <c r="X126" s="259" t="n"/>
      <c r="Y126" s="259" t="n"/>
      <c r="Z126" s="259" t="n"/>
      <c r="AA126" s="259" t="n"/>
      <c r="AB126" s="259" t="n"/>
      <c r="AC126" s="259" t="n"/>
      <c r="AD126" s="259" t="n"/>
      <c r="AE126" s="259" t="n"/>
      <c r="AF126" s="259" t="n"/>
      <c r="AG126" s="259" t="n"/>
      <c r="AH126" s="259" t="n"/>
      <c r="AI126" s="259" t="n"/>
      <c r="AJ126" s="259" t="n"/>
      <c r="AK126" s="259" t="n"/>
      <c r="AL126" s="259" t="n"/>
      <c r="AM126" s="259" t="n"/>
      <c r="AN126" s="259" t="n"/>
      <c r="AO126" s="259" t="n"/>
      <c r="AP126" s="259" t="n"/>
      <c r="AQ126" s="259" t="n"/>
      <c r="AR126" s="259" t="n"/>
      <c r="AS126" s="259" t="n"/>
      <c r="AT126" s="259" t="n"/>
      <c r="AU126" s="259" t="n"/>
      <c r="AV126" s="259" t="n"/>
      <c r="AW126" s="259" t="n"/>
      <c r="AX126" s="259" t="n"/>
      <c r="AY126" s="259" t="n"/>
      <c r="AZ126" s="259" t="n"/>
      <c r="BA126" s="259" t="n"/>
      <c r="BB126" s="259" t="n"/>
      <c r="BC126" s="259" t="n"/>
      <c r="BD126" s="259" t="n"/>
      <c r="BE126" s="259" t="n"/>
      <c r="BF126" s="259" t="n"/>
      <c r="BG126" s="259" t="n"/>
      <c r="BH126" s="259" t="n"/>
      <c r="BI126" s="259" t="n"/>
      <c r="BJ126" s="259" t="n"/>
      <c r="BK126" s="259" t="n"/>
      <c r="BL126" s="259" t="n"/>
      <c r="BM126" s="259" t="n"/>
      <c r="BN126" s="259" t="n"/>
      <c r="BO126" s="259" t="n"/>
      <c r="BP126" s="259" t="n"/>
      <c r="BQ126" s="259" t="n"/>
      <c r="BR126" s="259" t="n"/>
      <c r="BS126" s="259" t="n"/>
      <c r="BT126" s="259" t="n"/>
      <c r="BU126" s="259" t="n"/>
      <c r="BV126" s="259" t="n"/>
      <c r="BW126" s="259" t="n"/>
      <c r="BX126" s="259" t="n"/>
      <c r="BY126" s="259" t="n"/>
      <c r="BZ126" s="259" t="n"/>
      <c r="CA126" s="259" t="n"/>
      <c r="CB126" s="259" t="n"/>
      <c r="CC126" s="259" t="n"/>
      <c r="CD126" s="259" t="n"/>
      <c r="CE126" s="259" t="n"/>
      <c r="CF126" s="259" t="n"/>
      <c r="CG126" s="259" t="n"/>
      <c r="CH126" s="259" t="n"/>
      <c r="CI126" s="259" t="n"/>
      <c r="CJ126" s="259" t="n"/>
      <c r="CK126" s="259" t="n"/>
      <c r="CL126" s="259" t="n"/>
      <c r="CM126" s="259" t="n"/>
      <c r="CN126" s="259" t="n"/>
      <c r="CO126" s="259" t="n"/>
      <c r="CP126" s="259" t="n"/>
      <c r="CQ126" s="259" t="n"/>
      <c r="CR126" s="259" t="n"/>
      <c r="CS126" s="259" t="n"/>
      <c r="CT126" s="259" t="n"/>
      <c r="CU126" s="259" t="n"/>
      <c r="CV126" s="259" t="n"/>
      <c r="CW126" s="259" t="n"/>
      <c r="CX126" s="259" t="n"/>
      <c r="CY126" s="259" t="n"/>
      <c r="CZ126" s="259" t="n"/>
      <c r="DA126" s="259" t="n"/>
      <c r="DB126" s="259" t="n"/>
      <c r="DC126" s="259" t="n"/>
      <c r="DD126" s="259" t="n"/>
      <c r="DE126" s="259" t="n"/>
      <c r="DF126" s="259" t="n"/>
      <c r="DG126" s="259" t="n"/>
      <c r="DH126" s="259" t="n"/>
      <c r="DI126" s="259" t="n"/>
      <c r="DJ126" s="259" t="n"/>
      <c r="DK126" s="259" t="n"/>
      <c r="DL126" s="259" t="n"/>
      <c r="DM126" s="259" t="n"/>
      <c r="DN126" s="259" t="n"/>
      <c r="DO126" s="259" t="n"/>
      <c r="DP126" s="259" t="n"/>
      <c r="DQ126" s="259" t="n"/>
      <c r="DR126" s="259" t="n"/>
      <c r="DS126" s="259" t="n"/>
      <c r="DT126" s="259" t="n"/>
      <c r="DU126" s="259" t="n"/>
      <c r="DV126" s="259" t="n"/>
      <c r="DW126" s="259" t="n"/>
      <c r="DX126" s="259" t="n"/>
      <c r="DY126" s="259" t="n"/>
      <c r="DZ126" s="259" t="n"/>
      <c r="EA126" s="259" t="n"/>
      <c r="EB126" s="259" t="n"/>
      <c r="EC126" s="259" t="n"/>
      <c r="ED126" s="259" t="n"/>
      <c r="EE126" s="259" t="n"/>
      <c r="EF126" s="259" t="n"/>
      <c r="EG126" s="259" t="n"/>
      <c r="EH126" s="259" t="n"/>
      <c r="EI126" s="259" t="n"/>
      <c r="EJ126" s="259" t="n"/>
      <c r="EK126" s="259" t="n"/>
      <c r="EL126" s="259" t="n"/>
      <c r="EM126" s="259" t="n"/>
      <c r="EN126" s="259" t="n"/>
      <c r="EO126" s="259" t="n"/>
      <c r="EP126" s="259" t="n"/>
      <c r="EQ126" s="259" t="n"/>
      <c r="ER126" s="259" t="n"/>
      <c r="ES126" s="259" t="n"/>
      <c r="ET126" s="259" t="n"/>
      <c r="EU126" s="259" t="n"/>
      <c r="EV126" s="259" t="n"/>
      <c r="EW126" s="259" t="n"/>
      <c r="EX126" s="259" t="n"/>
      <c r="EY126" s="259" t="n"/>
      <c r="EZ126" s="259" t="n"/>
      <c r="FA126" s="259" t="n"/>
      <c r="FB126" s="259" t="n"/>
      <c r="FC126" s="259" t="n"/>
      <c r="FD126" s="259" t="n"/>
      <c r="FE126" s="259" t="n"/>
      <c r="FF126" s="259" t="n"/>
      <c r="FG126" s="259" t="n"/>
      <c r="FH126" s="259" t="n"/>
      <c r="FI126" s="259" t="n"/>
      <c r="FJ126" s="261">
        <f>SUM(F126:FI126)</f>
        <v/>
      </c>
      <c r="FK126" s="262">
        <f>E126-FJ126</f>
        <v/>
      </c>
    </row>
    <row r="127" ht="18" customHeight="1">
      <c r="A127" s="137" t="n">
        <v>127</v>
      </c>
      <c r="B127" s="256" t="n"/>
      <c r="C127" s="139" t="n"/>
      <c r="D127" s="240" t="n"/>
      <c r="E127" s="257" t="n"/>
      <c r="F127" s="274" t="n"/>
      <c r="G127" s="274" t="n"/>
      <c r="H127" s="274" t="n"/>
      <c r="I127" s="274" t="n"/>
      <c r="J127" s="274" t="n"/>
      <c r="K127" s="274" t="n"/>
      <c r="L127" s="259" t="n"/>
      <c r="M127" s="259" t="n"/>
      <c r="N127" s="259" t="n"/>
      <c r="O127" s="259" t="n"/>
      <c r="P127" s="259" t="n"/>
      <c r="Q127" s="259" t="n"/>
      <c r="R127" s="259" t="n"/>
      <c r="S127" s="259" t="n"/>
      <c r="T127" s="259" t="n"/>
      <c r="U127" s="259" t="n"/>
      <c r="V127" s="259" t="n"/>
      <c r="W127" s="259" t="n"/>
      <c r="X127" s="259" t="n"/>
      <c r="Y127" s="259" t="n"/>
      <c r="Z127" s="259" t="n"/>
      <c r="AA127" s="259" t="n"/>
      <c r="AB127" s="259" t="n"/>
      <c r="AC127" s="259" t="n"/>
      <c r="AD127" s="259" t="n"/>
      <c r="AE127" s="259" t="n"/>
      <c r="AF127" s="259" t="n"/>
      <c r="AG127" s="259" t="n"/>
      <c r="AH127" s="259" t="n"/>
      <c r="AI127" s="259" t="n"/>
      <c r="AJ127" s="259" t="n"/>
      <c r="AK127" s="259" t="n"/>
      <c r="AL127" s="259" t="n"/>
      <c r="AM127" s="259" t="n"/>
      <c r="AN127" s="259" t="n"/>
      <c r="AO127" s="259" t="n"/>
      <c r="AP127" s="259" t="n"/>
      <c r="AQ127" s="259" t="n"/>
      <c r="AR127" s="259" t="n"/>
      <c r="AS127" s="259" t="n"/>
      <c r="AT127" s="259" t="n"/>
      <c r="AU127" s="259" t="n"/>
      <c r="AV127" s="259" t="n"/>
      <c r="AW127" s="259" t="n"/>
      <c r="AX127" s="259" t="n"/>
      <c r="AY127" s="259" t="n"/>
      <c r="AZ127" s="259" t="n"/>
      <c r="BA127" s="259" t="n"/>
      <c r="BB127" s="259" t="n"/>
      <c r="BC127" s="259" t="n"/>
      <c r="BD127" s="259" t="n"/>
      <c r="BE127" s="259" t="n"/>
      <c r="BF127" s="259" t="n"/>
      <c r="BG127" s="259" t="n"/>
      <c r="BH127" s="259" t="n"/>
      <c r="BI127" s="259" t="n"/>
      <c r="BJ127" s="259" t="n"/>
      <c r="BK127" s="259" t="n"/>
      <c r="BL127" s="259" t="n"/>
      <c r="BM127" s="259" t="n"/>
      <c r="BN127" s="259" t="n"/>
      <c r="BO127" s="259" t="n"/>
      <c r="BP127" s="259" t="n"/>
      <c r="BQ127" s="259" t="n"/>
      <c r="BR127" s="259" t="n"/>
      <c r="BS127" s="259" t="n"/>
      <c r="BT127" s="259" t="n"/>
      <c r="BU127" s="259" t="n"/>
      <c r="BV127" s="259" t="n"/>
      <c r="BW127" s="259" t="n"/>
      <c r="BX127" s="259" t="n"/>
      <c r="BY127" s="259" t="n"/>
      <c r="BZ127" s="259" t="n"/>
      <c r="CA127" s="259" t="n"/>
      <c r="CB127" s="259" t="n"/>
      <c r="CC127" s="259" t="n"/>
      <c r="CD127" s="259" t="n"/>
      <c r="CE127" s="259" t="n"/>
      <c r="CF127" s="259" t="n"/>
      <c r="CG127" s="259" t="n"/>
      <c r="CH127" s="259" t="n"/>
      <c r="CI127" s="259" t="n"/>
      <c r="CJ127" s="259" t="n"/>
      <c r="CK127" s="259" t="n"/>
      <c r="CL127" s="259" t="n"/>
      <c r="CM127" s="259" t="n"/>
      <c r="CN127" s="259" t="n"/>
      <c r="CO127" s="259" t="n"/>
      <c r="CP127" s="259" t="n"/>
      <c r="CQ127" s="259" t="n"/>
      <c r="CR127" s="259" t="n"/>
      <c r="CS127" s="259" t="n"/>
      <c r="CT127" s="259" t="n"/>
      <c r="CU127" s="259" t="n"/>
      <c r="CV127" s="259" t="n"/>
      <c r="CW127" s="259" t="n"/>
      <c r="CX127" s="259" t="n"/>
      <c r="CY127" s="259" t="n"/>
      <c r="CZ127" s="259" t="n"/>
      <c r="DA127" s="259" t="n"/>
      <c r="DB127" s="259" t="n"/>
      <c r="DC127" s="259" t="n"/>
      <c r="DD127" s="259" t="n"/>
      <c r="DE127" s="259" t="n"/>
      <c r="DF127" s="259" t="n"/>
      <c r="DG127" s="259" t="n"/>
      <c r="DH127" s="259" t="n"/>
      <c r="DI127" s="259" t="n"/>
      <c r="DJ127" s="259" t="n"/>
      <c r="DK127" s="259" t="n"/>
      <c r="DL127" s="259" t="n"/>
      <c r="DM127" s="259" t="n"/>
      <c r="DN127" s="259" t="n"/>
      <c r="DO127" s="259" t="n"/>
      <c r="DP127" s="259" t="n"/>
      <c r="DQ127" s="259" t="n"/>
      <c r="DR127" s="259" t="n"/>
      <c r="DS127" s="259" t="n"/>
      <c r="DT127" s="259" t="n"/>
      <c r="DU127" s="259" t="n"/>
      <c r="DV127" s="259" t="n"/>
      <c r="DW127" s="259" t="n"/>
      <c r="DX127" s="259" t="n"/>
      <c r="DY127" s="259" t="n"/>
      <c r="DZ127" s="259" t="n"/>
      <c r="EA127" s="259" t="n"/>
      <c r="EB127" s="259" t="n"/>
      <c r="EC127" s="259" t="n"/>
      <c r="ED127" s="259" t="n"/>
      <c r="EE127" s="259" t="n"/>
      <c r="EF127" s="259" t="n"/>
      <c r="EG127" s="259" t="n"/>
      <c r="EH127" s="259" t="n"/>
      <c r="EI127" s="259" t="n"/>
      <c r="EJ127" s="259" t="n"/>
      <c r="EK127" s="259" t="n"/>
      <c r="EL127" s="259" t="n"/>
      <c r="EM127" s="259" t="n"/>
      <c r="EN127" s="259" t="n"/>
      <c r="EO127" s="259" t="n"/>
      <c r="EP127" s="259" t="n"/>
      <c r="EQ127" s="259" t="n"/>
      <c r="ER127" s="259" t="n"/>
      <c r="ES127" s="259" t="n"/>
      <c r="ET127" s="259" t="n"/>
      <c r="EU127" s="259" t="n"/>
      <c r="EV127" s="259" t="n"/>
      <c r="EW127" s="259" t="n"/>
      <c r="EX127" s="259" t="n"/>
      <c r="EY127" s="259" t="n"/>
      <c r="EZ127" s="259" t="n"/>
      <c r="FA127" s="259" t="n"/>
      <c r="FB127" s="259" t="n"/>
      <c r="FC127" s="259" t="n"/>
      <c r="FD127" s="259" t="n"/>
      <c r="FE127" s="259" t="n"/>
      <c r="FF127" s="259" t="n"/>
      <c r="FG127" s="259" t="n"/>
      <c r="FH127" s="259" t="n"/>
      <c r="FI127" s="259" t="n"/>
      <c r="FJ127" s="261">
        <f>SUM(F127:FI127)</f>
        <v/>
      </c>
      <c r="FK127" s="262">
        <f>E127-FJ127</f>
        <v/>
      </c>
    </row>
    <row r="128" ht="18" customHeight="1">
      <c r="A128" s="137" t="n">
        <v>128</v>
      </c>
      <c r="B128" s="256" t="n"/>
      <c r="C128" s="139" t="n"/>
      <c r="D128" s="240" t="n"/>
      <c r="E128" s="257" t="n"/>
      <c r="F128" s="274" t="n"/>
      <c r="G128" s="274" t="n"/>
      <c r="H128" s="274" t="n"/>
      <c r="I128" s="274" t="n"/>
      <c r="J128" s="274" t="n"/>
      <c r="K128" s="274" t="n"/>
      <c r="L128" s="259" t="n"/>
      <c r="M128" s="259" t="n"/>
      <c r="N128" s="259" t="n"/>
      <c r="O128" s="259" t="n"/>
      <c r="P128" s="259" t="n"/>
      <c r="Q128" s="259" t="n"/>
      <c r="R128" s="259" t="n"/>
      <c r="S128" s="259" t="n"/>
      <c r="T128" s="259" t="n"/>
      <c r="U128" s="259" t="n"/>
      <c r="V128" s="259" t="n"/>
      <c r="W128" s="259" t="n"/>
      <c r="X128" s="259" t="n"/>
      <c r="Y128" s="259" t="n"/>
      <c r="Z128" s="259" t="n"/>
      <c r="AA128" s="259" t="n"/>
      <c r="AB128" s="259" t="n"/>
      <c r="AC128" s="259" t="n"/>
      <c r="AD128" s="259" t="n"/>
      <c r="AE128" s="259" t="n"/>
      <c r="AF128" s="259" t="n"/>
      <c r="AG128" s="259" t="n"/>
      <c r="AH128" s="259" t="n"/>
      <c r="AI128" s="259" t="n"/>
      <c r="AJ128" s="259" t="n"/>
      <c r="AK128" s="259" t="n"/>
      <c r="AL128" s="259" t="n"/>
      <c r="AM128" s="259" t="n"/>
      <c r="AN128" s="259" t="n"/>
      <c r="AO128" s="259" t="n"/>
      <c r="AP128" s="259" t="n"/>
      <c r="AQ128" s="259" t="n"/>
      <c r="AR128" s="259" t="n"/>
      <c r="AS128" s="259" t="n"/>
      <c r="AT128" s="259" t="n"/>
      <c r="AU128" s="259" t="n"/>
      <c r="AV128" s="259" t="n"/>
      <c r="AW128" s="259" t="n"/>
      <c r="AX128" s="259" t="n"/>
      <c r="AY128" s="259" t="n"/>
      <c r="AZ128" s="259" t="n"/>
      <c r="BA128" s="259" t="n"/>
      <c r="BB128" s="259" t="n"/>
      <c r="BC128" s="259" t="n"/>
      <c r="BD128" s="259" t="n"/>
      <c r="BE128" s="259" t="n"/>
      <c r="BF128" s="259" t="n"/>
      <c r="BG128" s="259" t="n"/>
      <c r="BH128" s="259" t="n"/>
      <c r="BI128" s="259" t="n"/>
      <c r="BJ128" s="259" t="n"/>
      <c r="BK128" s="259" t="n"/>
      <c r="BL128" s="259" t="n"/>
      <c r="BM128" s="259" t="n"/>
      <c r="BN128" s="259" t="n"/>
      <c r="BO128" s="259" t="n"/>
      <c r="BP128" s="259" t="n"/>
      <c r="BQ128" s="259" t="n"/>
      <c r="BR128" s="259" t="n"/>
      <c r="BS128" s="259" t="n"/>
      <c r="BT128" s="259" t="n"/>
      <c r="BU128" s="259" t="n"/>
      <c r="BV128" s="259" t="n"/>
      <c r="BW128" s="259" t="n"/>
      <c r="BX128" s="259" t="n"/>
      <c r="BY128" s="259" t="n"/>
      <c r="BZ128" s="259" t="n"/>
      <c r="CA128" s="259" t="n"/>
      <c r="CB128" s="259" t="n"/>
      <c r="CC128" s="259" t="n"/>
      <c r="CD128" s="259" t="n"/>
      <c r="CE128" s="259" t="n"/>
      <c r="CF128" s="259" t="n"/>
      <c r="CG128" s="259" t="n"/>
      <c r="CH128" s="259" t="n"/>
      <c r="CI128" s="259" t="n"/>
      <c r="CJ128" s="259" t="n"/>
      <c r="CK128" s="259" t="n"/>
      <c r="CL128" s="259" t="n"/>
      <c r="CM128" s="259" t="n"/>
      <c r="CN128" s="259" t="n"/>
      <c r="CO128" s="259" t="n"/>
      <c r="CP128" s="259" t="n"/>
      <c r="CQ128" s="259" t="n"/>
      <c r="CR128" s="259" t="n"/>
      <c r="CS128" s="259" t="n"/>
      <c r="CT128" s="259" t="n"/>
      <c r="CU128" s="259" t="n"/>
      <c r="CV128" s="259" t="n"/>
      <c r="CW128" s="259" t="n"/>
      <c r="CX128" s="259" t="n"/>
      <c r="CY128" s="259" t="n"/>
      <c r="CZ128" s="259" t="n"/>
      <c r="DA128" s="259" t="n"/>
      <c r="DB128" s="259" t="n"/>
      <c r="DC128" s="259" t="n"/>
      <c r="DD128" s="259" t="n"/>
      <c r="DE128" s="259" t="n"/>
      <c r="DF128" s="259" t="n"/>
      <c r="DG128" s="259" t="n"/>
      <c r="DH128" s="259" t="n"/>
      <c r="DI128" s="259" t="n"/>
      <c r="DJ128" s="259" t="n"/>
      <c r="DK128" s="259" t="n"/>
      <c r="DL128" s="259" t="n"/>
      <c r="DM128" s="259" t="n"/>
      <c r="DN128" s="259" t="n"/>
      <c r="DO128" s="259" t="n"/>
      <c r="DP128" s="259" t="n"/>
      <c r="DQ128" s="259" t="n"/>
      <c r="DR128" s="259" t="n"/>
      <c r="DS128" s="259" t="n"/>
      <c r="DT128" s="259" t="n"/>
      <c r="DU128" s="259" t="n"/>
      <c r="DV128" s="259" t="n"/>
      <c r="DW128" s="259" t="n"/>
      <c r="DX128" s="259" t="n"/>
      <c r="DY128" s="259" t="n"/>
      <c r="DZ128" s="259" t="n"/>
      <c r="EA128" s="259" t="n"/>
      <c r="EB128" s="259" t="n"/>
      <c r="EC128" s="259" t="n"/>
      <c r="ED128" s="259" t="n"/>
      <c r="EE128" s="259" t="n"/>
      <c r="EF128" s="259" t="n"/>
      <c r="EG128" s="259" t="n"/>
      <c r="EH128" s="259" t="n"/>
      <c r="EI128" s="259" t="n"/>
      <c r="EJ128" s="259" t="n"/>
      <c r="EK128" s="259" t="n"/>
      <c r="EL128" s="259" t="n"/>
      <c r="EM128" s="259" t="n"/>
      <c r="EN128" s="259" t="n"/>
      <c r="EO128" s="259" t="n"/>
      <c r="EP128" s="259" t="n"/>
      <c r="EQ128" s="259" t="n"/>
      <c r="ER128" s="259" t="n"/>
      <c r="ES128" s="259" t="n"/>
      <c r="ET128" s="259" t="n"/>
      <c r="EU128" s="259" t="n"/>
      <c r="EV128" s="259" t="n"/>
      <c r="EW128" s="259" t="n"/>
      <c r="EX128" s="259" t="n"/>
      <c r="EY128" s="259" t="n"/>
      <c r="EZ128" s="259" t="n"/>
      <c r="FA128" s="259" t="n"/>
      <c r="FB128" s="259" t="n"/>
      <c r="FC128" s="259" t="n"/>
      <c r="FD128" s="259" t="n"/>
      <c r="FE128" s="259" t="n"/>
      <c r="FF128" s="259" t="n"/>
      <c r="FG128" s="259" t="n"/>
      <c r="FH128" s="259" t="n"/>
      <c r="FI128" s="259" t="n"/>
      <c r="FJ128" s="261">
        <f>SUM(F128:FI128)</f>
        <v/>
      </c>
      <c r="FK128" s="262">
        <f>E128-FJ128</f>
        <v/>
      </c>
    </row>
    <row r="129" ht="18" customHeight="1">
      <c r="A129" s="137" t="n">
        <v>129</v>
      </c>
      <c r="B129" s="256" t="n"/>
      <c r="C129" s="139" t="n"/>
      <c r="D129" s="240" t="n"/>
      <c r="E129" s="257" t="n"/>
      <c r="F129" s="274" t="n"/>
      <c r="G129" s="274" t="n"/>
      <c r="H129" s="274" t="n"/>
      <c r="I129" s="274" t="n"/>
      <c r="J129" s="274" t="n"/>
      <c r="K129" s="274" t="n"/>
      <c r="L129" s="259" t="n"/>
      <c r="M129" s="259" t="n"/>
      <c r="N129" s="259" t="n"/>
      <c r="O129" s="259" t="n"/>
      <c r="P129" s="259" t="n"/>
      <c r="Q129" s="259" t="n"/>
      <c r="R129" s="259" t="n"/>
      <c r="S129" s="259" t="n"/>
      <c r="T129" s="259" t="n"/>
      <c r="U129" s="259" t="n"/>
      <c r="V129" s="259" t="n"/>
      <c r="W129" s="259" t="n"/>
      <c r="X129" s="259" t="n"/>
      <c r="Y129" s="259" t="n"/>
      <c r="Z129" s="259" t="n"/>
      <c r="AA129" s="259" t="n"/>
      <c r="AB129" s="259" t="n"/>
      <c r="AC129" s="259" t="n"/>
      <c r="AD129" s="259" t="n"/>
      <c r="AE129" s="259" t="n"/>
      <c r="AF129" s="259" t="n"/>
      <c r="AG129" s="259" t="n"/>
      <c r="AH129" s="259" t="n"/>
      <c r="AI129" s="259" t="n"/>
      <c r="AJ129" s="259" t="n"/>
      <c r="AK129" s="259" t="n"/>
      <c r="AL129" s="259" t="n"/>
      <c r="AM129" s="259" t="n"/>
      <c r="AN129" s="259" t="n"/>
      <c r="AO129" s="259" t="n"/>
      <c r="AP129" s="259" t="n"/>
      <c r="AQ129" s="259" t="n"/>
      <c r="AR129" s="259" t="n"/>
      <c r="AS129" s="259" t="n"/>
      <c r="AT129" s="259" t="n"/>
      <c r="AU129" s="259" t="n"/>
      <c r="AV129" s="259" t="n"/>
      <c r="AW129" s="259" t="n"/>
      <c r="AX129" s="259" t="n"/>
      <c r="AY129" s="259" t="n"/>
      <c r="AZ129" s="259" t="n"/>
      <c r="BA129" s="259" t="n"/>
      <c r="BB129" s="259" t="n"/>
      <c r="BC129" s="259" t="n"/>
      <c r="BD129" s="259" t="n"/>
      <c r="BE129" s="259" t="n"/>
      <c r="BF129" s="259" t="n"/>
      <c r="BG129" s="259" t="n"/>
      <c r="BH129" s="259" t="n"/>
      <c r="BI129" s="259" t="n"/>
      <c r="BJ129" s="259" t="n"/>
      <c r="BK129" s="259" t="n"/>
      <c r="BL129" s="259" t="n"/>
      <c r="BM129" s="259" t="n"/>
      <c r="BN129" s="259" t="n"/>
      <c r="BO129" s="259" t="n"/>
      <c r="BP129" s="259" t="n"/>
      <c r="BQ129" s="259" t="n"/>
      <c r="BR129" s="259" t="n"/>
      <c r="BS129" s="259" t="n"/>
      <c r="BT129" s="259" t="n"/>
      <c r="BU129" s="259" t="n"/>
      <c r="BV129" s="259" t="n"/>
      <c r="BW129" s="259" t="n"/>
      <c r="BX129" s="259" t="n"/>
      <c r="BY129" s="259" t="n"/>
      <c r="BZ129" s="259" t="n"/>
      <c r="CA129" s="259" t="n"/>
      <c r="CB129" s="259" t="n"/>
      <c r="CC129" s="259" t="n"/>
      <c r="CD129" s="259" t="n"/>
      <c r="CE129" s="259" t="n"/>
      <c r="CF129" s="259" t="n"/>
      <c r="CG129" s="259" t="n"/>
      <c r="CH129" s="259" t="n"/>
      <c r="CI129" s="259" t="n"/>
      <c r="CJ129" s="259" t="n"/>
      <c r="CK129" s="259" t="n"/>
      <c r="CL129" s="259" t="n"/>
      <c r="CM129" s="259" t="n"/>
      <c r="CN129" s="259" t="n"/>
      <c r="CO129" s="259" t="n"/>
      <c r="CP129" s="259" t="n"/>
      <c r="CQ129" s="259" t="n"/>
      <c r="CR129" s="259" t="n"/>
      <c r="CS129" s="259" t="n"/>
      <c r="CT129" s="259" t="n"/>
      <c r="CU129" s="259" t="n"/>
      <c r="CV129" s="259" t="n"/>
      <c r="CW129" s="259" t="n"/>
      <c r="CX129" s="259" t="n"/>
      <c r="CY129" s="259" t="n"/>
      <c r="CZ129" s="259" t="n"/>
      <c r="DA129" s="259" t="n"/>
      <c r="DB129" s="259" t="n"/>
      <c r="DC129" s="259" t="n"/>
      <c r="DD129" s="259" t="n"/>
      <c r="DE129" s="259" t="n"/>
      <c r="DF129" s="259" t="n"/>
      <c r="DG129" s="259" t="n"/>
      <c r="DH129" s="259" t="n"/>
      <c r="DI129" s="259" t="n"/>
      <c r="DJ129" s="259" t="n"/>
      <c r="DK129" s="259" t="n"/>
      <c r="DL129" s="259" t="n"/>
      <c r="DM129" s="259" t="n"/>
      <c r="DN129" s="259" t="n"/>
      <c r="DO129" s="259" t="n"/>
      <c r="DP129" s="259" t="n"/>
      <c r="DQ129" s="259" t="n"/>
      <c r="DR129" s="259" t="n"/>
      <c r="DS129" s="259" t="n"/>
      <c r="DT129" s="259" t="n"/>
      <c r="DU129" s="259" t="n"/>
      <c r="DV129" s="259" t="n"/>
      <c r="DW129" s="259" t="n"/>
      <c r="DX129" s="259" t="n"/>
      <c r="DY129" s="259" t="n"/>
      <c r="DZ129" s="259" t="n"/>
      <c r="EA129" s="259" t="n"/>
      <c r="EB129" s="259" t="n"/>
      <c r="EC129" s="259" t="n"/>
      <c r="ED129" s="259" t="n"/>
      <c r="EE129" s="259" t="n"/>
      <c r="EF129" s="259" t="n"/>
      <c r="EG129" s="259" t="n"/>
      <c r="EH129" s="259" t="n"/>
      <c r="EI129" s="259" t="n"/>
      <c r="EJ129" s="259" t="n"/>
      <c r="EK129" s="259" t="n"/>
      <c r="EL129" s="259" t="n"/>
      <c r="EM129" s="259" t="n"/>
      <c r="EN129" s="259" t="n"/>
      <c r="EO129" s="259" t="n"/>
      <c r="EP129" s="259" t="n"/>
      <c r="EQ129" s="259" t="n"/>
      <c r="ER129" s="259" t="n"/>
      <c r="ES129" s="259" t="n"/>
      <c r="ET129" s="259" t="n"/>
      <c r="EU129" s="259" t="n"/>
      <c r="EV129" s="259" t="n"/>
      <c r="EW129" s="259" t="n"/>
      <c r="EX129" s="259" t="n"/>
      <c r="EY129" s="259" t="n"/>
      <c r="EZ129" s="259" t="n"/>
      <c r="FA129" s="259" t="n"/>
      <c r="FB129" s="259" t="n"/>
      <c r="FC129" s="259" t="n"/>
      <c r="FD129" s="259" t="n"/>
      <c r="FE129" s="259" t="n"/>
      <c r="FF129" s="259" t="n"/>
      <c r="FG129" s="259" t="n"/>
      <c r="FH129" s="259" t="n"/>
      <c r="FI129" s="259" t="n"/>
      <c r="FJ129" s="261">
        <f>SUM(F129:FI129)</f>
        <v/>
      </c>
      <c r="FK129" s="262">
        <f>E129-FJ129</f>
        <v/>
      </c>
    </row>
    <row r="130" ht="18" customHeight="1">
      <c r="A130" s="137" t="n">
        <v>130</v>
      </c>
      <c r="B130" s="256" t="n"/>
      <c r="C130" s="139" t="n"/>
      <c r="D130" s="240" t="n"/>
      <c r="E130" s="257" t="n"/>
      <c r="F130" s="274" t="n"/>
      <c r="G130" s="274" t="n"/>
      <c r="H130" s="274" t="n"/>
      <c r="I130" s="274" t="n"/>
      <c r="J130" s="274" t="n"/>
      <c r="K130" s="274" t="n"/>
      <c r="L130" s="259" t="n"/>
      <c r="M130" s="259" t="n"/>
      <c r="N130" s="259" t="n"/>
      <c r="O130" s="259" t="n"/>
      <c r="P130" s="259" t="n"/>
      <c r="Q130" s="259" t="n"/>
      <c r="R130" s="259" t="n"/>
      <c r="S130" s="259" t="n"/>
      <c r="T130" s="259" t="n"/>
      <c r="U130" s="259" t="n"/>
      <c r="V130" s="259" t="n"/>
      <c r="W130" s="259" t="n"/>
      <c r="X130" s="259" t="n"/>
      <c r="Y130" s="259" t="n"/>
      <c r="Z130" s="259" t="n"/>
      <c r="AA130" s="259" t="n"/>
      <c r="AB130" s="259" t="n"/>
      <c r="AC130" s="259" t="n"/>
      <c r="AD130" s="259" t="n"/>
      <c r="AE130" s="259" t="n"/>
      <c r="AF130" s="259" t="n"/>
      <c r="AG130" s="259" t="n"/>
      <c r="AH130" s="259" t="n"/>
      <c r="AI130" s="259" t="n"/>
      <c r="AJ130" s="259" t="n"/>
      <c r="AK130" s="259" t="n"/>
      <c r="AL130" s="259" t="n"/>
      <c r="AM130" s="259" t="n"/>
      <c r="AN130" s="259" t="n"/>
      <c r="AO130" s="259" t="n"/>
      <c r="AP130" s="259" t="n"/>
      <c r="AQ130" s="259" t="n"/>
      <c r="AR130" s="259" t="n"/>
      <c r="AS130" s="259" t="n"/>
      <c r="AT130" s="259" t="n"/>
      <c r="AU130" s="259" t="n"/>
      <c r="AV130" s="259" t="n"/>
      <c r="AW130" s="259" t="n"/>
      <c r="AX130" s="259" t="n"/>
      <c r="AY130" s="259" t="n"/>
      <c r="AZ130" s="259" t="n"/>
      <c r="BA130" s="259" t="n"/>
      <c r="BB130" s="259" t="n"/>
      <c r="BC130" s="259" t="n"/>
      <c r="BD130" s="259" t="n"/>
      <c r="BE130" s="259" t="n"/>
      <c r="BF130" s="259" t="n"/>
      <c r="BG130" s="259" t="n"/>
      <c r="BH130" s="259" t="n"/>
      <c r="BI130" s="259" t="n"/>
      <c r="BJ130" s="259" t="n"/>
      <c r="BK130" s="259" t="n"/>
      <c r="BL130" s="259" t="n"/>
      <c r="BM130" s="259" t="n"/>
      <c r="BN130" s="259" t="n"/>
      <c r="BO130" s="259" t="n"/>
      <c r="BP130" s="259" t="n"/>
      <c r="BQ130" s="259" t="n"/>
      <c r="BR130" s="259" t="n"/>
      <c r="BS130" s="259" t="n"/>
      <c r="BT130" s="259" t="n"/>
      <c r="BU130" s="259" t="n"/>
      <c r="BV130" s="259" t="n"/>
      <c r="BW130" s="259" t="n"/>
      <c r="BX130" s="259" t="n"/>
      <c r="BY130" s="259" t="n"/>
      <c r="BZ130" s="259" t="n"/>
      <c r="CA130" s="259" t="n"/>
      <c r="CB130" s="259" t="n"/>
      <c r="CC130" s="259" t="n"/>
      <c r="CD130" s="259" t="n"/>
      <c r="CE130" s="259" t="n"/>
      <c r="CF130" s="259" t="n"/>
      <c r="CG130" s="259" t="n"/>
      <c r="CH130" s="259" t="n"/>
      <c r="CI130" s="259" t="n"/>
      <c r="CJ130" s="259" t="n"/>
      <c r="CK130" s="259" t="n"/>
      <c r="CL130" s="259" t="n"/>
      <c r="CM130" s="259" t="n"/>
      <c r="CN130" s="259" t="n"/>
      <c r="CO130" s="259" t="n"/>
      <c r="CP130" s="259" t="n"/>
      <c r="CQ130" s="259" t="n"/>
      <c r="CR130" s="259" t="n"/>
      <c r="CS130" s="259" t="n"/>
      <c r="CT130" s="259" t="n"/>
      <c r="CU130" s="259" t="n"/>
      <c r="CV130" s="259" t="n"/>
      <c r="CW130" s="259" t="n"/>
      <c r="CX130" s="259" t="n"/>
      <c r="CY130" s="259" t="n"/>
      <c r="CZ130" s="259" t="n"/>
      <c r="DA130" s="259" t="n"/>
      <c r="DB130" s="259" t="n"/>
      <c r="DC130" s="259" t="n"/>
      <c r="DD130" s="259" t="n"/>
      <c r="DE130" s="259" t="n"/>
      <c r="DF130" s="259" t="n"/>
      <c r="DG130" s="259" t="n"/>
      <c r="DH130" s="259" t="n"/>
      <c r="DI130" s="259" t="n"/>
      <c r="DJ130" s="259" t="n"/>
      <c r="DK130" s="259" t="n"/>
      <c r="DL130" s="259" t="n"/>
      <c r="DM130" s="259" t="n"/>
      <c r="DN130" s="259" t="n"/>
      <c r="DO130" s="259" t="n"/>
      <c r="DP130" s="259" t="n"/>
      <c r="DQ130" s="259" t="n"/>
      <c r="DR130" s="259" t="n"/>
      <c r="DS130" s="259" t="n"/>
      <c r="DT130" s="259" t="n"/>
      <c r="DU130" s="259" t="n"/>
      <c r="DV130" s="259" t="n"/>
      <c r="DW130" s="259" t="n"/>
      <c r="DX130" s="259" t="n"/>
      <c r="DY130" s="259" t="n"/>
      <c r="DZ130" s="259" t="n"/>
      <c r="EA130" s="259" t="n"/>
      <c r="EB130" s="259" t="n"/>
      <c r="EC130" s="259" t="n"/>
      <c r="ED130" s="259" t="n"/>
      <c r="EE130" s="259" t="n"/>
      <c r="EF130" s="259" t="n"/>
      <c r="EG130" s="259" t="n"/>
      <c r="EH130" s="259" t="n"/>
      <c r="EI130" s="259" t="n"/>
      <c r="EJ130" s="259" t="n"/>
      <c r="EK130" s="259" t="n"/>
      <c r="EL130" s="259" t="n"/>
      <c r="EM130" s="259" t="n"/>
      <c r="EN130" s="259" t="n"/>
      <c r="EO130" s="259" t="n"/>
      <c r="EP130" s="259" t="n"/>
      <c r="EQ130" s="259" t="n"/>
      <c r="ER130" s="259" t="n"/>
      <c r="ES130" s="259" t="n"/>
      <c r="ET130" s="259" t="n"/>
      <c r="EU130" s="259" t="n"/>
      <c r="EV130" s="259" t="n"/>
      <c r="EW130" s="259" t="n"/>
      <c r="EX130" s="259" t="n"/>
      <c r="EY130" s="259" t="n"/>
      <c r="EZ130" s="259" t="n"/>
      <c r="FA130" s="259" t="n"/>
      <c r="FB130" s="259" t="n"/>
      <c r="FC130" s="259" t="n"/>
      <c r="FD130" s="259" t="n"/>
      <c r="FE130" s="259" t="n"/>
      <c r="FF130" s="259" t="n"/>
      <c r="FG130" s="259" t="n"/>
      <c r="FH130" s="259" t="n"/>
      <c r="FI130" s="259" t="n"/>
      <c r="FJ130" s="261">
        <f>SUM(F130:FI130)</f>
        <v/>
      </c>
      <c r="FK130" s="262">
        <f>E130-FJ130</f>
        <v/>
      </c>
    </row>
    <row r="131" ht="18" customHeight="1">
      <c r="A131" s="137" t="n">
        <v>131</v>
      </c>
      <c r="B131" s="256" t="n"/>
      <c r="C131" s="139" t="n"/>
      <c r="D131" s="240" t="n"/>
      <c r="E131" s="257" t="n"/>
      <c r="F131" s="274" t="n"/>
      <c r="G131" s="274" t="n"/>
      <c r="H131" s="274" t="n"/>
      <c r="I131" s="274" t="n"/>
      <c r="J131" s="274" t="n"/>
      <c r="K131" s="274" t="n"/>
      <c r="L131" s="259" t="n"/>
      <c r="M131" s="259" t="n"/>
      <c r="N131" s="259" t="n"/>
      <c r="O131" s="259" t="n"/>
      <c r="P131" s="259" t="n"/>
      <c r="Q131" s="259" t="n"/>
      <c r="R131" s="259" t="n"/>
      <c r="S131" s="259" t="n"/>
      <c r="T131" s="259" t="n"/>
      <c r="U131" s="259" t="n"/>
      <c r="V131" s="259" t="n"/>
      <c r="W131" s="259" t="n"/>
      <c r="X131" s="259" t="n"/>
      <c r="Y131" s="259" t="n"/>
      <c r="Z131" s="259" t="n"/>
      <c r="AA131" s="259" t="n"/>
      <c r="AB131" s="259" t="n"/>
      <c r="AC131" s="259" t="n"/>
      <c r="AD131" s="259" t="n"/>
      <c r="AE131" s="259" t="n"/>
      <c r="AF131" s="259" t="n"/>
      <c r="AG131" s="259" t="n"/>
      <c r="AH131" s="259" t="n"/>
      <c r="AI131" s="259" t="n"/>
      <c r="AJ131" s="259" t="n"/>
      <c r="AK131" s="259" t="n"/>
      <c r="AL131" s="259" t="n"/>
      <c r="AM131" s="259" t="n"/>
      <c r="AN131" s="259" t="n"/>
      <c r="AO131" s="259" t="n"/>
      <c r="AP131" s="259" t="n"/>
      <c r="AQ131" s="259" t="n"/>
      <c r="AR131" s="259" t="n"/>
      <c r="AS131" s="259" t="n"/>
      <c r="AT131" s="259" t="n"/>
      <c r="AU131" s="259" t="n"/>
      <c r="AV131" s="259" t="n"/>
      <c r="AW131" s="259" t="n"/>
      <c r="AX131" s="259" t="n"/>
      <c r="AY131" s="259" t="n"/>
      <c r="AZ131" s="259" t="n"/>
      <c r="BA131" s="259" t="n"/>
      <c r="BB131" s="259" t="n"/>
      <c r="BC131" s="259" t="n"/>
      <c r="BD131" s="259" t="n"/>
      <c r="BE131" s="259" t="n"/>
      <c r="BF131" s="259" t="n"/>
      <c r="BG131" s="259" t="n"/>
      <c r="BH131" s="259" t="n"/>
      <c r="BI131" s="259" t="n"/>
      <c r="BJ131" s="259" t="n"/>
      <c r="BK131" s="259" t="n"/>
      <c r="BL131" s="259" t="n"/>
      <c r="BM131" s="259" t="n"/>
      <c r="BN131" s="259" t="n"/>
      <c r="BO131" s="259" t="n"/>
      <c r="BP131" s="259" t="n"/>
      <c r="BQ131" s="259" t="n"/>
      <c r="BR131" s="259" t="n"/>
      <c r="BS131" s="259" t="n"/>
      <c r="BT131" s="259" t="n"/>
      <c r="BU131" s="259" t="n"/>
      <c r="BV131" s="259" t="n"/>
      <c r="BW131" s="259" t="n"/>
      <c r="BX131" s="259" t="n"/>
      <c r="BY131" s="259" t="n"/>
      <c r="BZ131" s="259" t="n"/>
      <c r="CA131" s="259" t="n"/>
      <c r="CB131" s="259" t="n"/>
      <c r="CC131" s="259" t="n"/>
      <c r="CD131" s="259" t="n"/>
      <c r="CE131" s="259" t="n"/>
      <c r="CF131" s="259" t="n"/>
      <c r="CG131" s="259" t="n"/>
      <c r="CH131" s="259" t="n"/>
      <c r="CI131" s="259" t="n"/>
      <c r="CJ131" s="259" t="n"/>
      <c r="CK131" s="259" t="n"/>
      <c r="CL131" s="259" t="n"/>
      <c r="CM131" s="259" t="n"/>
      <c r="CN131" s="259" t="n"/>
      <c r="CO131" s="259" t="n"/>
      <c r="CP131" s="259" t="n"/>
      <c r="CQ131" s="259" t="n"/>
      <c r="CR131" s="259" t="n"/>
      <c r="CS131" s="259" t="n"/>
      <c r="CT131" s="259" t="n"/>
      <c r="CU131" s="259" t="n"/>
      <c r="CV131" s="259" t="n"/>
      <c r="CW131" s="259" t="n"/>
      <c r="CX131" s="259" t="n"/>
      <c r="CY131" s="259" t="n"/>
      <c r="CZ131" s="259" t="n"/>
      <c r="DA131" s="259" t="n"/>
      <c r="DB131" s="259" t="n"/>
      <c r="DC131" s="259" t="n"/>
      <c r="DD131" s="259" t="n"/>
      <c r="DE131" s="259" t="n"/>
      <c r="DF131" s="259" t="n"/>
      <c r="DG131" s="259" t="n"/>
      <c r="DH131" s="259" t="n"/>
      <c r="DI131" s="259" t="n"/>
      <c r="DJ131" s="259" t="n"/>
      <c r="DK131" s="259" t="n"/>
      <c r="DL131" s="259" t="n"/>
      <c r="DM131" s="259" t="n"/>
      <c r="DN131" s="259" t="n"/>
      <c r="DO131" s="259" t="n"/>
      <c r="DP131" s="259" t="n"/>
      <c r="DQ131" s="259" t="n"/>
      <c r="DR131" s="259" t="n"/>
      <c r="DS131" s="259" t="n"/>
      <c r="DT131" s="259" t="n"/>
      <c r="DU131" s="259" t="n"/>
      <c r="DV131" s="259" t="n"/>
      <c r="DW131" s="259" t="n"/>
      <c r="DX131" s="259" t="n"/>
      <c r="DY131" s="259" t="n"/>
      <c r="DZ131" s="259" t="n"/>
      <c r="EA131" s="259" t="n"/>
      <c r="EB131" s="259" t="n"/>
      <c r="EC131" s="259" t="n"/>
      <c r="ED131" s="259" t="n"/>
      <c r="EE131" s="259" t="n"/>
      <c r="EF131" s="259" t="n"/>
      <c r="EG131" s="259" t="n"/>
      <c r="EH131" s="259" t="n"/>
      <c r="EI131" s="259" t="n"/>
      <c r="EJ131" s="259" t="n"/>
      <c r="EK131" s="259" t="n"/>
      <c r="EL131" s="259" t="n"/>
      <c r="EM131" s="259" t="n"/>
      <c r="EN131" s="259" t="n"/>
      <c r="EO131" s="259" t="n"/>
      <c r="EP131" s="259" t="n"/>
      <c r="EQ131" s="259" t="n"/>
      <c r="ER131" s="259" t="n"/>
      <c r="ES131" s="259" t="n"/>
      <c r="ET131" s="259" t="n"/>
      <c r="EU131" s="259" t="n"/>
      <c r="EV131" s="259" t="n"/>
      <c r="EW131" s="259" t="n"/>
      <c r="EX131" s="259" t="n"/>
      <c r="EY131" s="259" t="n"/>
      <c r="EZ131" s="259" t="n"/>
      <c r="FA131" s="259" t="n"/>
      <c r="FB131" s="259" t="n"/>
      <c r="FC131" s="259" t="n"/>
      <c r="FD131" s="259" t="n"/>
      <c r="FE131" s="259" t="n"/>
      <c r="FF131" s="259" t="n"/>
      <c r="FG131" s="259" t="n"/>
      <c r="FH131" s="259" t="n"/>
      <c r="FI131" s="259" t="n"/>
      <c r="FJ131" s="261">
        <f>SUM(F131:FI131)</f>
        <v/>
      </c>
      <c r="FK131" s="262">
        <f>E131-FJ131</f>
        <v/>
      </c>
    </row>
    <row r="132" ht="18" customHeight="1">
      <c r="A132" s="137" t="n">
        <v>132</v>
      </c>
      <c r="B132" s="256" t="n"/>
      <c r="C132" s="139" t="n"/>
      <c r="D132" s="240" t="n"/>
      <c r="E132" s="257" t="n"/>
      <c r="F132" s="274" t="n"/>
      <c r="G132" s="274" t="n"/>
      <c r="H132" s="274" t="n"/>
      <c r="I132" s="274" t="n"/>
      <c r="J132" s="274" t="n"/>
      <c r="K132" s="274" t="n"/>
      <c r="L132" s="259" t="n"/>
      <c r="M132" s="259" t="n"/>
      <c r="N132" s="259" t="n"/>
      <c r="O132" s="259" t="n"/>
      <c r="P132" s="259" t="n"/>
      <c r="Q132" s="259" t="n"/>
      <c r="R132" s="259" t="n"/>
      <c r="S132" s="259" t="n"/>
      <c r="T132" s="259" t="n"/>
      <c r="U132" s="259" t="n"/>
      <c r="V132" s="259" t="n"/>
      <c r="W132" s="259" t="n"/>
      <c r="X132" s="259" t="n"/>
      <c r="Y132" s="259" t="n"/>
      <c r="Z132" s="259" t="n"/>
      <c r="AA132" s="259" t="n"/>
      <c r="AB132" s="259" t="n"/>
      <c r="AC132" s="259" t="n"/>
      <c r="AD132" s="259" t="n"/>
      <c r="AE132" s="259" t="n"/>
      <c r="AF132" s="259" t="n"/>
      <c r="AG132" s="259" t="n"/>
      <c r="AH132" s="259" t="n"/>
      <c r="AI132" s="259" t="n"/>
      <c r="AJ132" s="259" t="n"/>
      <c r="AK132" s="259" t="n"/>
      <c r="AL132" s="259" t="n"/>
      <c r="AM132" s="259" t="n"/>
      <c r="AN132" s="259" t="n"/>
      <c r="AO132" s="259" t="n"/>
      <c r="AP132" s="259" t="n"/>
      <c r="AQ132" s="259" t="n"/>
      <c r="AR132" s="259" t="n"/>
      <c r="AS132" s="259" t="n"/>
      <c r="AT132" s="259" t="n"/>
      <c r="AU132" s="259" t="n"/>
      <c r="AV132" s="259" t="n"/>
      <c r="AW132" s="259" t="n"/>
      <c r="AX132" s="259" t="n"/>
      <c r="AY132" s="259" t="n"/>
      <c r="AZ132" s="259" t="n"/>
      <c r="BA132" s="259" t="n"/>
      <c r="BB132" s="259" t="n"/>
      <c r="BC132" s="259" t="n"/>
      <c r="BD132" s="259" t="n"/>
      <c r="BE132" s="259" t="n"/>
      <c r="BF132" s="259" t="n"/>
      <c r="BG132" s="259" t="n"/>
      <c r="BH132" s="259" t="n"/>
      <c r="BI132" s="259" t="n"/>
      <c r="BJ132" s="259" t="n"/>
      <c r="BK132" s="259" t="n"/>
      <c r="BL132" s="259" t="n"/>
      <c r="BM132" s="259" t="n"/>
      <c r="BN132" s="259" t="n"/>
      <c r="BO132" s="259" t="n"/>
      <c r="BP132" s="259" t="n"/>
      <c r="BQ132" s="259" t="n"/>
      <c r="BR132" s="259" t="n"/>
      <c r="BS132" s="259" t="n"/>
      <c r="BT132" s="259" t="n"/>
      <c r="BU132" s="259" t="n"/>
      <c r="BV132" s="259" t="n"/>
      <c r="BW132" s="259" t="n"/>
      <c r="BX132" s="259" t="n"/>
      <c r="BY132" s="259" t="n"/>
      <c r="BZ132" s="259" t="n"/>
      <c r="CA132" s="259" t="n"/>
      <c r="CB132" s="259" t="n"/>
      <c r="CC132" s="259" t="n"/>
      <c r="CD132" s="259" t="n"/>
      <c r="CE132" s="259" t="n"/>
      <c r="CF132" s="259" t="n"/>
      <c r="CG132" s="259" t="n"/>
      <c r="CH132" s="259" t="n"/>
      <c r="CI132" s="259" t="n"/>
      <c r="CJ132" s="259" t="n"/>
      <c r="CK132" s="259" t="n"/>
      <c r="CL132" s="259" t="n"/>
      <c r="CM132" s="259" t="n"/>
      <c r="CN132" s="259" t="n"/>
      <c r="CO132" s="259" t="n"/>
      <c r="CP132" s="259" t="n"/>
      <c r="CQ132" s="259" t="n"/>
      <c r="CR132" s="259" t="n"/>
      <c r="CS132" s="259" t="n"/>
      <c r="CT132" s="259" t="n"/>
      <c r="CU132" s="259" t="n"/>
      <c r="CV132" s="259" t="n"/>
      <c r="CW132" s="259" t="n"/>
      <c r="CX132" s="259" t="n"/>
      <c r="CY132" s="259" t="n"/>
      <c r="CZ132" s="259" t="n"/>
      <c r="DA132" s="259" t="n"/>
      <c r="DB132" s="259" t="n"/>
      <c r="DC132" s="259" t="n"/>
      <c r="DD132" s="259" t="n"/>
      <c r="DE132" s="259" t="n"/>
      <c r="DF132" s="259" t="n"/>
      <c r="DG132" s="259" t="n"/>
      <c r="DH132" s="259" t="n"/>
      <c r="DI132" s="259" t="n"/>
      <c r="DJ132" s="259" t="n"/>
      <c r="DK132" s="259" t="n"/>
      <c r="DL132" s="259" t="n"/>
      <c r="DM132" s="259" t="n"/>
      <c r="DN132" s="259" t="n"/>
      <c r="DO132" s="259" t="n"/>
      <c r="DP132" s="259" t="n"/>
      <c r="DQ132" s="259" t="n"/>
      <c r="DR132" s="259" t="n"/>
      <c r="DS132" s="259" t="n"/>
      <c r="DT132" s="259" t="n"/>
      <c r="DU132" s="259" t="n"/>
      <c r="DV132" s="259" t="n"/>
      <c r="DW132" s="259" t="n"/>
      <c r="DX132" s="259" t="n"/>
      <c r="DY132" s="259" t="n"/>
      <c r="DZ132" s="259" t="n"/>
      <c r="EA132" s="259" t="n"/>
      <c r="EB132" s="259" t="n"/>
      <c r="EC132" s="259" t="n"/>
      <c r="ED132" s="259" t="n"/>
      <c r="EE132" s="259" t="n"/>
      <c r="EF132" s="259" t="n"/>
      <c r="EG132" s="259" t="n"/>
      <c r="EH132" s="259" t="n"/>
      <c r="EI132" s="259" t="n"/>
      <c r="EJ132" s="259" t="n"/>
      <c r="EK132" s="259" t="n"/>
      <c r="EL132" s="259" t="n"/>
      <c r="EM132" s="259" t="n"/>
      <c r="EN132" s="259" t="n"/>
      <c r="EO132" s="259" t="n"/>
      <c r="EP132" s="259" t="n"/>
      <c r="EQ132" s="259" t="n"/>
      <c r="ER132" s="259" t="n"/>
      <c r="ES132" s="259" t="n"/>
      <c r="ET132" s="259" t="n"/>
      <c r="EU132" s="259" t="n"/>
      <c r="EV132" s="259" t="n"/>
      <c r="EW132" s="259" t="n"/>
      <c r="EX132" s="259" t="n"/>
      <c r="EY132" s="259" t="n"/>
      <c r="EZ132" s="259" t="n"/>
      <c r="FA132" s="259" t="n"/>
      <c r="FB132" s="259" t="n"/>
      <c r="FC132" s="259" t="n"/>
      <c r="FD132" s="259" t="n"/>
      <c r="FE132" s="259" t="n"/>
      <c r="FF132" s="259" t="n"/>
      <c r="FG132" s="259" t="n"/>
      <c r="FH132" s="259" t="n"/>
      <c r="FI132" s="259" t="n"/>
      <c r="FJ132" s="261">
        <f>SUM(F132:FI132)</f>
        <v/>
      </c>
      <c r="FK132" s="262">
        <f>E132-FJ132</f>
        <v/>
      </c>
    </row>
    <row r="133" ht="18" customHeight="1">
      <c r="A133" s="137" t="n">
        <v>133</v>
      </c>
      <c r="B133" s="256" t="n"/>
      <c r="C133" s="139" t="n"/>
      <c r="D133" s="240" t="n"/>
      <c r="E133" s="257" t="n"/>
      <c r="F133" s="274" t="n"/>
      <c r="G133" s="274" t="n"/>
      <c r="H133" s="274" t="n"/>
      <c r="I133" s="274" t="n"/>
      <c r="J133" s="274" t="n"/>
      <c r="K133" s="274" t="n"/>
      <c r="L133" s="259" t="n"/>
      <c r="M133" s="259" t="n"/>
      <c r="N133" s="259" t="n"/>
      <c r="O133" s="259" t="n"/>
      <c r="P133" s="259" t="n"/>
      <c r="Q133" s="259" t="n"/>
      <c r="R133" s="259" t="n"/>
      <c r="S133" s="259" t="n"/>
      <c r="T133" s="259" t="n"/>
      <c r="U133" s="259" t="n"/>
      <c r="V133" s="259" t="n"/>
      <c r="W133" s="259" t="n"/>
      <c r="X133" s="259" t="n"/>
      <c r="Y133" s="259" t="n"/>
      <c r="Z133" s="259" t="n"/>
      <c r="AA133" s="259" t="n"/>
      <c r="AB133" s="259" t="n"/>
      <c r="AC133" s="259" t="n"/>
      <c r="AD133" s="259" t="n"/>
      <c r="AE133" s="259" t="n"/>
      <c r="AF133" s="259" t="n"/>
      <c r="AG133" s="259" t="n"/>
      <c r="AH133" s="259" t="n"/>
      <c r="AI133" s="259" t="n"/>
      <c r="AJ133" s="259" t="n"/>
      <c r="AK133" s="259" t="n"/>
      <c r="AL133" s="259" t="n"/>
      <c r="AM133" s="259" t="n"/>
      <c r="AN133" s="259" t="n"/>
      <c r="AO133" s="259" t="n"/>
      <c r="AP133" s="259" t="n"/>
      <c r="AQ133" s="259" t="n"/>
      <c r="AR133" s="259" t="n"/>
      <c r="AS133" s="259" t="n"/>
      <c r="AT133" s="259" t="n"/>
      <c r="AU133" s="259" t="n"/>
      <c r="AV133" s="259" t="n"/>
      <c r="AW133" s="259" t="n"/>
      <c r="AX133" s="259" t="n"/>
      <c r="AY133" s="259" t="n"/>
      <c r="AZ133" s="259" t="n"/>
      <c r="BA133" s="259" t="n"/>
      <c r="BB133" s="259" t="n"/>
      <c r="BC133" s="259" t="n"/>
      <c r="BD133" s="259" t="n"/>
      <c r="BE133" s="259" t="n"/>
      <c r="BF133" s="259" t="n"/>
      <c r="BG133" s="259" t="n"/>
      <c r="BH133" s="259" t="n"/>
      <c r="BI133" s="259" t="n"/>
      <c r="BJ133" s="259" t="n"/>
      <c r="BK133" s="259" t="n"/>
      <c r="BL133" s="259" t="n"/>
      <c r="BM133" s="259" t="n"/>
      <c r="BN133" s="259" t="n"/>
      <c r="BO133" s="259" t="n"/>
      <c r="BP133" s="259" t="n"/>
      <c r="BQ133" s="259" t="n"/>
      <c r="BR133" s="259" t="n"/>
      <c r="BS133" s="259" t="n"/>
      <c r="BT133" s="259" t="n"/>
      <c r="BU133" s="259" t="n"/>
      <c r="BV133" s="259" t="n"/>
      <c r="BW133" s="259" t="n"/>
      <c r="BX133" s="259" t="n"/>
      <c r="BY133" s="259" t="n"/>
      <c r="BZ133" s="259" t="n"/>
      <c r="CA133" s="259" t="n"/>
      <c r="CB133" s="259" t="n"/>
      <c r="CC133" s="259" t="n"/>
      <c r="CD133" s="259" t="n"/>
      <c r="CE133" s="259" t="n"/>
      <c r="CF133" s="259" t="n"/>
      <c r="CG133" s="259" t="n"/>
      <c r="CH133" s="259" t="n"/>
      <c r="CI133" s="259" t="n"/>
      <c r="CJ133" s="259" t="n"/>
      <c r="CK133" s="259" t="n"/>
      <c r="CL133" s="259" t="n"/>
      <c r="CM133" s="259" t="n"/>
      <c r="CN133" s="259" t="n"/>
      <c r="CO133" s="259" t="n"/>
      <c r="CP133" s="259" t="n"/>
      <c r="CQ133" s="259" t="n"/>
      <c r="CR133" s="259" t="n"/>
      <c r="CS133" s="259" t="n"/>
      <c r="CT133" s="259" t="n"/>
      <c r="CU133" s="259" t="n"/>
      <c r="CV133" s="259" t="n"/>
      <c r="CW133" s="259" t="n"/>
      <c r="CX133" s="259" t="n"/>
      <c r="CY133" s="259" t="n"/>
      <c r="CZ133" s="259" t="n"/>
      <c r="DA133" s="259" t="n"/>
      <c r="DB133" s="259" t="n"/>
      <c r="DC133" s="259" t="n"/>
      <c r="DD133" s="259" t="n"/>
      <c r="DE133" s="259" t="n"/>
      <c r="DF133" s="259" t="n"/>
      <c r="DG133" s="259" t="n"/>
      <c r="DH133" s="259" t="n"/>
      <c r="DI133" s="259" t="n"/>
      <c r="DJ133" s="259" t="n"/>
      <c r="DK133" s="259" t="n"/>
      <c r="DL133" s="259" t="n"/>
      <c r="DM133" s="259" t="n"/>
      <c r="DN133" s="259" t="n"/>
      <c r="DO133" s="259" t="n"/>
      <c r="DP133" s="259" t="n"/>
      <c r="DQ133" s="259" t="n"/>
      <c r="DR133" s="259" t="n"/>
      <c r="DS133" s="259" t="n"/>
      <c r="DT133" s="259" t="n"/>
      <c r="DU133" s="259" t="n"/>
      <c r="DV133" s="259" t="n"/>
      <c r="DW133" s="259" t="n"/>
      <c r="DX133" s="259" t="n"/>
      <c r="DY133" s="259" t="n"/>
      <c r="DZ133" s="259" t="n"/>
      <c r="EA133" s="259" t="n"/>
      <c r="EB133" s="259" t="n"/>
      <c r="EC133" s="259" t="n"/>
      <c r="ED133" s="259" t="n"/>
      <c r="EE133" s="259" t="n"/>
      <c r="EF133" s="259" t="n"/>
      <c r="EG133" s="259" t="n"/>
      <c r="EH133" s="259" t="n"/>
      <c r="EI133" s="259" t="n"/>
      <c r="EJ133" s="259" t="n"/>
      <c r="EK133" s="259" t="n"/>
      <c r="EL133" s="259" t="n"/>
      <c r="EM133" s="259" t="n"/>
      <c r="EN133" s="259" t="n"/>
      <c r="EO133" s="259" t="n"/>
      <c r="EP133" s="259" t="n"/>
      <c r="EQ133" s="259" t="n"/>
      <c r="ER133" s="259" t="n"/>
      <c r="ES133" s="259" t="n"/>
      <c r="ET133" s="259" t="n"/>
      <c r="EU133" s="259" t="n"/>
      <c r="EV133" s="259" t="n"/>
      <c r="EW133" s="259" t="n"/>
      <c r="EX133" s="259" t="n"/>
      <c r="EY133" s="259" t="n"/>
      <c r="EZ133" s="259" t="n"/>
      <c r="FA133" s="259" t="n"/>
      <c r="FB133" s="259" t="n"/>
      <c r="FC133" s="259" t="n"/>
      <c r="FD133" s="259" t="n"/>
      <c r="FE133" s="259" t="n"/>
      <c r="FF133" s="259" t="n"/>
      <c r="FG133" s="259" t="n"/>
      <c r="FH133" s="259" t="n"/>
      <c r="FI133" s="259" t="n"/>
      <c r="FJ133" s="261">
        <f>SUM(F133:FI133)</f>
        <v/>
      </c>
      <c r="FK133" s="262">
        <f>E133-FJ133</f>
        <v/>
      </c>
    </row>
    <row r="134" ht="18" customHeight="1">
      <c r="A134" s="137" t="n">
        <v>134</v>
      </c>
      <c r="B134" s="256" t="n"/>
      <c r="C134" s="139" t="n"/>
      <c r="D134" s="240" t="n"/>
      <c r="E134" s="257" t="n"/>
      <c r="F134" s="274" t="n"/>
      <c r="G134" s="274" t="n"/>
      <c r="H134" s="274" t="n"/>
      <c r="I134" s="274" t="n"/>
      <c r="J134" s="274" t="n"/>
      <c r="K134" s="274" t="n"/>
      <c r="L134" s="259" t="n"/>
      <c r="M134" s="259" t="n"/>
      <c r="N134" s="259" t="n"/>
      <c r="O134" s="259" t="n"/>
      <c r="P134" s="259" t="n"/>
      <c r="Q134" s="259" t="n"/>
      <c r="R134" s="259" t="n"/>
      <c r="S134" s="259" t="n"/>
      <c r="T134" s="259" t="n"/>
      <c r="U134" s="259" t="n"/>
      <c r="V134" s="259" t="n"/>
      <c r="W134" s="259" t="n"/>
      <c r="X134" s="259" t="n"/>
      <c r="Y134" s="259" t="n"/>
      <c r="Z134" s="259" t="n"/>
      <c r="AA134" s="259" t="n"/>
      <c r="AB134" s="259" t="n"/>
      <c r="AC134" s="259" t="n"/>
      <c r="AD134" s="259" t="n"/>
      <c r="AE134" s="259" t="n"/>
      <c r="AF134" s="259" t="n"/>
      <c r="AG134" s="259" t="n"/>
      <c r="AH134" s="259" t="n"/>
      <c r="AI134" s="259" t="n"/>
      <c r="AJ134" s="259" t="n"/>
      <c r="AK134" s="259" t="n"/>
      <c r="AL134" s="259" t="n"/>
      <c r="AM134" s="259" t="n"/>
      <c r="AN134" s="259" t="n"/>
      <c r="AO134" s="259" t="n"/>
      <c r="AP134" s="259" t="n"/>
      <c r="AQ134" s="259" t="n"/>
      <c r="AR134" s="259" t="n"/>
      <c r="AS134" s="259" t="n"/>
      <c r="AT134" s="259" t="n"/>
      <c r="AU134" s="259" t="n"/>
      <c r="AV134" s="259" t="n"/>
      <c r="AW134" s="259" t="n"/>
      <c r="AX134" s="259" t="n"/>
      <c r="AY134" s="259" t="n"/>
      <c r="AZ134" s="259" t="n"/>
      <c r="BA134" s="259" t="n"/>
      <c r="BB134" s="259" t="n"/>
      <c r="BC134" s="259" t="n"/>
      <c r="BD134" s="259" t="n"/>
      <c r="BE134" s="259" t="n"/>
      <c r="BF134" s="259" t="n"/>
      <c r="BG134" s="259" t="n"/>
      <c r="BH134" s="259" t="n"/>
      <c r="BI134" s="259" t="n"/>
      <c r="BJ134" s="259" t="n"/>
      <c r="BK134" s="259" t="n"/>
      <c r="BL134" s="259" t="n"/>
      <c r="BM134" s="259" t="n"/>
      <c r="BN134" s="259" t="n"/>
      <c r="BO134" s="259" t="n"/>
      <c r="BP134" s="259" t="n"/>
      <c r="BQ134" s="259" t="n"/>
      <c r="BR134" s="259" t="n"/>
      <c r="BS134" s="259" t="n"/>
      <c r="BT134" s="259" t="n"/>
      <c r="BU134" s="259" t="n"/>
      <c r="BV134" s="259" t="n"/>
      <c r="BW134" s="259" t="n"/>
      <c r="BX134" s="259" t="n"/>
      <c r="BY134" s="259" t="n"/>
      <c r="BZ134" s="259" t="n"/>
      <c r="CA134" s="259" t="n"/>
      <c r="CB134" s="259" t="n"/>
      <c r="CC134" s="259" t="n"/>
      <c r="CD134" s="259" t="n"/>
      <c r="CE134" s="259" t="n"/>
      <c r="CF134" s="259" t="n"/>
      <c r="CG134" s="259" t="n"/>
      <c r="CH134" s="259" t="n"/>
      <c r="CI134" s="259" t="n"/>
      <c r="CJ134" s="259" t="n"/>
      <c r="CK134" s="259" t="n"/>
      <c r="CL134" s="259" t="n"/>
      <c r="CM134" s="259" t="n"/>
      <c r="CN134" s="259" t="n"/>
      <c r="CO134" s="259" t="n"/>
      <c r="CP134" s="259" t="n"/>
      <c r="CQ134" s="259" t="n"/>
      <c r="CR134" s="259" t="n"/>
      <c r="CS134" s="259" t="n"/>
      <c r="CT134" s="259" t="n"/>
      <c r="CU134" s="259" t="n"/>
      <c r="CV134" s="259" t="n"/>
      <c r="CW134" s="259" t="n"/>
      <c r="CX134" s="259" t="n"/>
      <c r="CY134" s="259" t="n"/>
      <c r="CZ134" s="259" t="n"/>
      <c r="DA134" s="259" t="n"/>
      <c r="DB134" s="259" t="n"/>
      <c r="DC134" s="259" t="n"/>
      <c r="DD134" s="259" t="n"/>
      <c r="DE134" s="259" t="n"/>
      <c r="DF134" s="259" t="n"/>
      <c r="DG134" s="259" t="n"/>
      <c r="DH134" s="259" t="n"/>
      <c r="DI134" s="259" t="n"/>
      <c r="DJ134" s="259" t="n"/>
      <c r="DK134" s="259" t="n"/>
      <c r="DL134" s="259" t="n"/>
      <c r="DM134" s="259" t="n"/>
      <c r="DN134" s="259" t="n"/>
      <c r="DO134" s="259" t="n"/>
      <c r="DP134" s="259" t="n"/>
      <c r="DQ134" s="259" t="n"/>
      <c r="DR134" s="259" t="n"/>
      <c r="DS134" s="259" t="n"/>
      <c r="DT134" s="259" t="n"/>
      <c r="DU134" s="259" t="n"/>
      <c r="DV134" s="259" t="n"/>
      <c r="DW134" s="259" t="n"/>
      <c r="DX134" s="259" t="n"/>
      <c r="DY134" s="259" t="n"/>
      <c r="DZ134" s="259" t="n"/>
      <c r="EA134" s="259" t="n"/>
      <c r="EB134" s="259" t="n"/>
      <c r="EC134" s="259" t="n"/>
      <c r="ED134" s="259" t="n"/>
      <c r="EE134" s="259" t="n"/>
      <c r="EF134" s="259" t="n"/>
      <c r="EG134" s="259" t="n"/>
      <c r="EH134" s="259" t="n"/>
      <c r="EI134" s="259" t="n"/>
      <c r="EJ134" s="259" t="n"/>
      <c r="EK134" s="259" t="n"/>
      <c r="EL134" s="259" t="n"/>
      <c r="EM134" s="259" t="n"/>
      <c r="EN134" s="259" t="n"/>
      <c r="EO134" s="259" t="n"/>
      <c r="EP134" s="259" t="n"/>
      <c r="EQ134" s="259" t="n"/>
      <c r="ER134" s="259" t="n"/>
      <c r="ES134" s="259" t="n"/>
      <c r="ET134" s="259" t="n"/>
      <c r="EU134" s="259" t="n"/>
      <c r="EV134" s="259" t="n"/>
      <c r="EW134" s="259" t="n"/>
      <c r="EX134" s="259" t="n"/>
      <c r="EY134" s="259" t="n"/>
      <c r="EZ134" s="259" t="n"/>
      <c r="FA134" s="259" t="n"/>
      <c r="FB134" s="259" t="n"/>
      <c r="FC134" s="259" t="n"/>
      <c r="FD134" s="259" t="n"/>
      <c r="FE134" s="259" t="n"/>
      <c r="FF134" s="259" t="n"/>
      <c r="FG134" s="259" t="n"/>
      <c r="FH134" s="259" t="n"/>
      <c r="FI134" s="259" t="n"/>
      <c r="FJ134" s="261">
        <f>SUM(F134:FI134)</f>
        <v/>
      </c>
      <c r="FK134" s="262">
        <f>E134-FJ134</f>
        <v/>
      </c>
    </row>
    <row r="135" ht="18" customHeight="1">
      <c r="A135" s="137" t="n">
        <v>135</v>
      </c>
      <c r="B135" s="256" t="n"/>
      <c r="C135" s="139" t="n"/>
      <c r="D135" s="240" t="n"/>
      <c r="E135" s="257" t="n"/>
      <c r="F135" s="274" t="n"/>
      <c r="G135" s="274" t="n"/>
      <c r="H135" s="274" t="n"/>
      <c r="I135" s="274" t="n"/>
      <c r="J135" s="274" t="n"/>
      <c r="K135" s="274" t="n"/>
      <c r="L135" s="259" t="n"/>
      <c r="M135" s="259" t="n"/>
      <c r="N135" s="259" t="n"/>
      <c r="O135" s="259" t="n"/>
      <c r="P135" s="259" t="n"/>
      <c r="Q135" s="259" t="n"/>
      <c r="R135" s="259" t="n"/>
      <c r="S135" s="259" t="n"/>
      <c r="T135" s="259" t="n"/>
      <c r="U135" s="259" t="n"/>
      <c r="V135" s="259" t="n"/>
      <c r="W135" s="259" t="n"/>
      <c r="X135" s="259" t="n"/>
      <c r="Y135" s="259" t="n"/>
      <c r="Z135" s="259" t="n"/>
      <c r="AA135" s="259" t="n"/>
      <c r="AB135" s="259" t="n"/>
      <c r="AC135" s="259" t="n"/>
      <c r="AD135" s="259" t="n"/>
      <c r="AE135" s="259" t="n"/>
      <c r="AF135" s="259" t="n"/>
      <c r="AG135" s="259" t="n"/>
      <c r="AH135" s="259" t="n"/>
      <c r="AI135" s="259" t="n"/>
      <c r="AJ135" s="259" t="n"/>
      <c r="AK135" s="259" t="n"/>
      <c r="AL135" s="259" t="n"/>
      <c r="AM135" s="259" t="n"/>
      <c r="AN135" s="259" t="n"/>
      <c r="AO135" s="259" t="n"/>
      <c r="AP135" s="259" t="n"/>
      <c r="AQ135" s="259" t="n"/>
      <c r="AR135" s="259" t="n"/>
      <c r="AS135" s="259" t="n"/>
      <c r="AT135" s="259" t="n"/>
      <c r="AU135" s="259" t="n"/>
      <c r="AV135" s="259" t="n"/>
      <c r="AW135" s="259" t="n"/>
      <c r="AX135" s="259" t="n"/>
      <c r="AY135" s="259" t="n"/>
      <c r="AZ135" s="259" t="n"/>
      <c r="BA135" s="259" t="n"/>
      <c r="BB135" s="259" t="n"/>
      <c r="BC135" s="259" t="n"/>
      <c r="BD135" s="259" t="n"/>
      <c r="BE135" s="259" t="n"/>
      <c r="BF135" s="259" t="n"/>
      <c r="BG135" s="259" t="n"/>
      <c r="BH135" s="259" t="n"/>
      <c r="BI135" s="259" t="n"/>
      <c r="BJ135" s="259" t="n"/>
      <c r="BK135" s="259" t="n"/>
      <c r="BL135" s="259" t="n"/>
      <c r="BM135" s="259" t="n"/>
      <c r="BN135" s="259" t="n"/>
      <c r="BO135" s="259" t="n"/>
      <c r="BP135" s="259" t="n"/>
      <c r="BQ135" s="259" t="n"/>
      <c r="BR135" s="259" t="n"/>
      <c r="BS135" s="259" t="n"/>
      <c r="BT135" s="259" t="n"/>
      <c r="BU135" s="259" t="n"/>
      <c r="BV135" s="259" t="n"/>
      <c r="BW135" s="259" t="n"/>
      <c r="BX135" s="259" t="n"/>
      <c r="BY135" s="259" t="n"/>
      <c r="BZ135" s="259" t="n"/>
      <c r="CA135" s="259" t="n"/>
      <c r="CB135" s="259" t="n"/>
      <c r="CC135" s="259" t="n"/>
      <c r="CD135" s="259" t="n"/>
      <c r="CE135" s="259" t="n"/>
      <c r="CF135" s="259" t="n"/>
      <c r="CG135" s="259" t="n"/>
      <c r="CH135" s="259" t="n"/>
      <c r="CI135" s="259" t="n"/>
      <c r="CJ135" s="259" t="n"/>
      <c r="CK135" s="259" t="n"/>
      <c r="CL135" s="259" t="n"/>
      <c r="CM135" s="259" t="n"/>
      <c r="CN135" s="259" t="n"/>
      <c r="CO135" s="259" t="n"/>
      <c r="CP135" s="259" t="n"/>
      <c r="CQ135" s="259" t="n"/>
      <c r="CR135" s="259" t="n"/>
      <c r="CS135" s="259" t="n"/>
      <c r="CT135" s="259" t="n"/>
      <c r="CU135" s="259" t="n"/>
      <c r="CV135" s="259" t="n"/>
      <c r="CW135" s="259" t="n"/>
      <c r="CX135" s="259" t="n"/>
      <c r="CY135" s="259" t="n"/>
      <c r="CZ135" s="259" t="n"/>
      <c r="DA135" s="259" t="n"/>
      <c r="DB135" s="259" t="n"/>
      <c r="DC135" s="259" t="n"/>
      <c r="DD135" s="259" t="n"/>
      <c r="DE135" s="259" t="n"/>
      <c r="DF135" s="259" t="n"/>
      <c r="DG135" s="259" t="n"/>
      <c r="DH135" s="259" t="n"/>
      <c r="DI135" s="259" t="n"/>
      <c r="DJ135" s="259" t="n"/>
      <c r="DK135" s="259" t="n"/>
      <c r="DL135" s="259" t="n"/>
      <c r="DM135" s="259" t="n"/>
      <c r="DN135" s="259" t="n"/>
      <c r="DO135" s="259" t="n"/>
      <c r="DP135" s="259" t="n"/>
      <c r="DQ135" s="259" t="n"/>
      <c r="DR135" s="259" t="n"/>
      <c r="DS135" s="259" t="n"/>
      <c r="DT135" s="259" t="n"/>
      <c r="DU135" s="259" t="n"/>
      <c r="DV135" s="259" t="n"/>
      <c r="DW135" s="259" t="n"/>
      <c r="DX135" s="259" t="n"/>
      <c r="DY135" s="259" t="n"/>
      <c r="DZ135" s="259" t="n"/>
      <c r="EA135" s="259" t="n"/>
      <c r="EB135" s="259" t="n"/>
      <c r="EC135" s="259" t="n"/>
      <c r="ED135" s="259" t="n"/>
      <c r="EE135" s="259" t="n"/>
      <c r="EF135" s="259" t="n"/>
      <c r="EG135" s="259" t="n"/>
      <c r="EH135" s="259" t="n"/>
      <c r="EI135" s="259" t="n"/>
      <c r="EJ135" s="259" t="n"/>
      <c r="EK135" s="259" t="n"/>
      <c r="EL135" s="259" t="n"/>
      <c r="EM135" s="259" t="n"/>
      <c r="EN135" s="259" t="n"/>
      <c r="EO135" s="259" t="n"/>
      <c r="EP135" s="259" t="n"/>
      <c r="EQ135" s="259" t="n"/>
      <c r="ER135" s="259" t="n"/>
      <c r="ES135" s="259" t="n"/>
      <c r="ET135" s="259" t="n"/>
      <c r="EU135" s="259" t="n"/>
      <c r="EV135" s="259" t="n"/>
      <c r="EW135" s="259" t="n"/>
      <c r="EX135" s="259" t="n"/>
      <c r="EY135" s="259" t="n"/>
      <c r="EZ135" s="259" t="n"/>
      <c r="FA135" s="259" t="n"/>
      <c r="FB135" s="259" t="n"/>
      <c r="FC135" s="259" t="n"/>
      <c r="FD135" s="259" t="n"/>
      <c r="FE135" s="259" t="n"/>
      <c r="FF135" s="259" t="n"/>
      <c r="FG135" s="259" t="n"/>
      <c r="FH135" s="259" t="n"/>
      <c r="FI135" s="259" t="n"/>
      <c r="FJ135" s="261">
        <f>SUM(F135:FI135)</f>
        <v/>
      </c>
      <c r="FK135" s="262">
        <f>E135-FJ135</f>
        <v/>
      </c>
    </row>
    <row r="136" ht="18" customHeight="1" thickBot="1">
      <c r="A136" s="137" t="n">
        <v>136</v>
      </c>
      <c r="B136" s="256" t="n"/>
      <c r="C136" s="139" t="n"/>
      <c r="D136" s="240" t="n"/>
      <c r="E136" s="257" t="n"/>
      <c r="F136" s="274" t="n"/>
      <c r="G136" s="274" t="n"/>
      <c r="H136" s="274" t="n"/>
      <c r="I136" s="274" t="n"/>
      <c r="J136" s="274" t="n"/>
      <c r="K136" s="274" t="n"/>
      <c r="L136" s="259" t="n"/>
      <c r="M136" s="259" t="n"/>
      <c r="N136" s="259" t="n"/>
      <c r="O136" s="259" t="n"/>
      <c r="P136" s="259" t="n"/>
      <c r="Q136" s="259" t="n"/>
      <c r="R136" s="259" t="n"/>
      <c r="S136" s="259" t="n"/>
      <c r="T136" s="259" t="n"/>
      <c r="U136" s="259" t="n"/>
      <c r="V136" s="259" t="n"/>
      <c r="W136" s="259" t="n"/>
      <c r="X136" s="259" t="n"/>
      <c r="Y136" s="259" t="n"/>
      <c r="Z136" s="259" t="n"/>
      <c r="AA136" s="259" t="n"/>
      <c r="AB136" s="259" t="n"/>
      <c r="AC136" s="259" t="n"/>
      <c r="AD136" s="259" t="n"/>
      <c r="AE136" s="259" t="n"/>
      <c r="AF136" s="259" t="n"/>
      <c r="AG136" s="259" t="n"/>
      <c r="AH136" s="259" t="n"/>
      <c r="AI136" s="259" t="n"/>
      <c r="AJ136" s="259" t="n"/>
      <c r="AK136" s="259" t="n"/>
      <c r="AL136" s="259" t="n"/>
      <c r="AM136" s="259" t="n"/>
      <c r="AN136" s="259" t="n"/>
      <c r="AO136" s="259" t="n"/>
      <c r="AP136" s="259" t="n"/>
      <c r="AQ136" s="259" t="n"/>
      <c r="AR136" s="259" t="n"/>
      <c r="AS136" s="259" t="n"/>
      <c r="AT136" s="259" t="n"/>
      <c r="AU136" s="259" t="n"/>
      <c r="AV136" s="259" t="n"/>
      <c r="AW136" s="259" t="n"/>
      <c r="AX136" s="259" t="n"/>
      <c r="AY136" s="259" t="n"/>
      <c r="AZ136" s="259" t="n"/>
      <c r="BA136" s="259" t="n"/>
      <c r="BB136" s="259" t="n"/>
      <c r="BC136" s="259" t="n"/>
      <c r="BD136" s="259" t="n"/>
      <c r="BE136" s="259" t="n"/>
      <c r="BF136" s="259" t="n"/>
      <c r="BG136" s="259" t="n"/>
      <c r="BH136" s="259" t="n"/>
      <c r="BI136" s="259" t="n"/>
      <c r="BJ136" s="259" t="n"/>
      <c r="BK136" s="259" t="n"/>
      <c r="BL136" s="259" t="n"/>
      <c r="BM136" s="259" t="n"/>
      <c r="BN136" s="259" t="n"/>
      <c r="BO136" s="259" t="n"/>
      <c r="BP136" s="259" t="n"/>
      <c r="BQ136" s="259" t="n"/>
      <c r="BR136" s="259" t="n"/>
      <c r="BS136" s="259" t="n"/>
      <c r="BT136" s="259" t="n"/>
      <c r="BU136" s="259" t="n"/>
      <c r="BV136" s="259" t="n"/>
      <c r="BW136" s="259" t="n"/>
      <c r="BX136" s="259" t="n"/>
      <c r="BY136" s="259" t="n"/>
      <c r="BZ136" s="259" t="n"/>
      <c r="CA136" s="259" t="n"/>
      <c r="CB136" s="259" t="n"/>
      <c r="CC136" s="259" t="n"/>
      <c r="CD136" s="259" t="n"/>
      <c r="CE136" s="259" t="n"/>
      <c r="CF136" s="259" t="n"/>
      <c r="CG136" s="259" t="n"/>
      <c r="CH136" s="259" t="n"/>
      <c r="CI136" s="259" t="n"/>
      <c r="CJ136" s="259" t="n"/>
      <c r="CK136" s="259" t="n"/>
      <c r="CL136" s="259" t="n"/>
      <c r="CM136" s="259" t="n"/>
      <c r="CN136" s="259" t="n"/>
      <c r="CO136" s="259" t="n"/>
      <c r="CP136" s="259" t="n"/>
      <c r="CQ136" s="259" t="n"/>
      <c r="CR136" s="259" t="n"/>
      <c r="CS136" s="259" t="n"/>
      <c r="CT136" s="259" t="n"/>
      <c r="CU136" s="259" t="n"/>
      <c r="CV136" s="259" t="n"/>
      <c r="CW136" s="259" t="n"/>
      <c r="CX136" s="259" t="n"/>
      <c r="CY136" s="259" t="n"/>
      <c r="CZ136" s="259" t="n"/>
      <c r="DA136" s="259" t="n"/>
      <c r="DB136" s="259" t="n"/>
      <c r="DC136" s="259" t="n"/>
      <c r="DD136" s="259" t="n"/>
      <c r="DE136" s="259" t="n"/>
      <c r="DF136" s="259" t="n"/>
      <c r="DG136" s="259" t="n"/>
      <c r="DH136" s="259" t="n"/>
      <c r="DI136" s="259" t="n"/>
      <c r="DJ136" s="259" t="n"/>
      <c r="DK136" s="259" t="n"/>
      <c r="DL136" s="259" t="n"/>
      <c r="DM136" s="259" t="n"/>
      <c r="DN136" s="259" t="n"/>
      <c r="DO136" s="259" t="n"/>
      <c r="DP136" s="259" t="n"/>
      <c r="DQ136" s="259" t="n"/>
      <c r="DR136" s="259" t="n"/>
      <c r="DS136" s="259" t="n"/>
      <c r="DT136" s="259" t="n"/>
      <c r="DU136" s="259" t="n"/>
      <c r="DV136" s="259" t="n"/>
      <c r="DW136" s="259" t="n"/>
      <c r="DX136" s="259" t="n"/>
      <c r="DY136" s="259" t="n"/>
      <c r="DZ136" s="259" t="n"/>
      <c r="EA136" s="259" t="n"/>
      <c r="EB136" s="259" t="n"/>
      <c r="EC136" s="259" t="n"/>
      <c r="ED136" s="259" t="n"/>
      <c r="EE136" s="259" t="n"/>
      <c r="EF136" s="259" t="n"/>
      <c r="EG136" s="259" t="n"/>
      <c r="EH136" s="259" t="n"/>
      <c r="EI136" s="259" t="n"/>
      <c r="EJ136" s="259" t="n"/>
      <c r="EK136" s="259" t="n"/>
      <c r="EL136" s="259" t="n"/>
      <c r="EM136" s="259" t="n"/>
      <c r="EN136" s="259" t="n"/>
      <c r="EO136" s="259" t="n"/>
      <c r="EP136" s="259" t="n"/>
      <c r="EQ136" s="259" t="n"/>
      <c r="ER136" s="259" t="n"/>
      <c r="ES136" s="259" t="n"/>
      <c r="ET136" s="259" t="n"/>
      <c r="EU136" s="259" t="n"/>
      <c r="EV136" s="259" t="n"/>
      <c r="EW136" s="259" t="n"/>
      <c r="EX136" s="259" t="n"/>
      <c r="EY136" s="259" t="n"/>
      <c r="EZ136" s="259" t="n"/>
      <c r="FA136" s="259" t="n"/>
      <c r="FB136" s="259" t="n"/>
      <c r="FC136" s="259" t="n"/>
      <c r="FD136" s="259" t="n"/>
      <c r="FE136" s="259" t="n"/>
      <c r="FF136" s="259" t="n"/>
      <c r="FG136" s="259" t="n"/>
      <c r="FH136" s="259" t="n"/>
      <c r="FI136" s="259" t="n"/>
      <c r="FJ136" s="261">
        <f>SUM(F136:FI136)</f>
        <v/>
      </c>
      <c r="FK136" s="262">
        <f>E136-FJ136</f>
        <v/>
      </c>
    </row>
    <row r="137" ht="18.95" customHeight="1" thickBot="1">
      <c r="A137" s="137" t="n"/>
      <c r="B137" s="265" t="n"/>
      <c r="C137" s="148" t="n"/>
      <c r="D137" s="265" t="n"/>
      <c r="E137" s="266">
        <f>SUM(E2:E136)</f>
        <v/>
      </c>
      <c r="F137" s="267">
        <f>SUM(F2:F136)</f>
        <v/>
      </c>
      <c r="G137" s="267">
        <f>SUM(G2:G136)</f>
        <v/>
      </c>
      <c r="H137" s="267">
        <f>SUM(H2:H136)</f>
        <v/>
      </c>
      <c r="I137" s="267">
        <f>SUM(I2:I136)</f>
        <v/>
      </c>
      <c r="J137" s="267">
        <f>SUM(J2:J136)</f>
        <v/>
      </c>
      <c r="K137" s="267">
        <f>SUM(K2:K136)</f>
        <v/>
      </c>
      <c r="L137" s="267">
        <f>SUM(L2:L136)</f>
        <v/>
      </c>
      <c r="M137" s="267">
        <f>SUM(M2:M136)</f>
        <v/>
      </c>
      <c r="N137" s="267">
        <f>SUM(N2:N136)</f>
        <v/>
      </c>
      <c r="O137" s="267">
        <f>SUM(O2:O136)</f>
        <v/>
      </c>
      <c r="P137" s="267">
        <f>SUM(P2:P136)</f>
        <v/>
      </c>
      <c r="Q137" s="267">
        <f>SUM(Q2:Q136)</f>
        <v/>
      </c>
      <c r="R137" s="267">
        <f>SUM(R2:R136)</f>
        <v/>
      </c>
      <c r="S137" s="267">
        <f>SUM(S2:S136)</f>
        <v/>
      </c>
      <c r="T137" s="267">
        <f>SUM(T2:T136)</f>
        <v/>
      </c>
      <c r="U137" s="267">
        <f>SUM(U2:U136)</f>
        <v/>
      </c>
      <c r="V137" s="267">
        <f>SUM(V2:V136)</f>
        <v/>
      </c>
      <c r="W137" s="267">
        <f>SUM(W2:W136)</f>
        <v/>
      </c>
      <c r="X137" s="267">
        <f>SUM(X2:X136)</f>
        <v/>
      </c>
      <c r="Y137" s="267">
        <f>SUM(Y2:Y136)</f>
        <v/>
      </c>
      <c r="Z137" s="267">
        <f>SUM(Z2:Z136)</f>
        <v/>
      </c>
      <c r="AA137" s="267">
        <f>SUM(AA2:AA136)</f>
        <v/>
      </c>
      <c r="AB137" s="267">
        <f>SUM(AB2:AB136)</f>
        <v/>
      </c>
      <c r="AC137" s="267">
        <f>SUM(AC2:AC136)</f>
        <v/>
      </c>
      <c r="AD137" s="267">
        <f>SUM(AD2:AD136)</f>
        <v/>
      </c>
      <c r="AE137" s="267">
        <f>SUM(AE2:AE136)</f>
        <v/>
      </c>
      <c r="AF137" s="267">
        <f>SUM(AF2:AF136)</f>
        <v/>
      </c>
      <c r="AG137" s="267">
        <f>SUM(AG2:AG136)</f>
        <v/>
      </c>
      <c r="AH137" s="267">
        <f>SUM(AH2:AH136)</f>
        <v/>
      </c>
      <c r="AI137" s="267">
        <f>SUM(AI2:AI136)</f>
        <v/>
      </c>
      <c r="AJ137" s="267">
        <f>SUM(AJ2:AJ136)</f>
        <v/>
      </c>
      <c r="AK137" s="267">
        <f>SUM(AK2:AK136)</f>
        <v/>
      </c>
      <c r="AL137" s="267">
        <f>SUM(AL2:AL136)</f>
        <v/>
      </c>
      <c r="AM137" s="267">
        <f>SUM(AM2:AM136)</f>
        <v/>
      </c>
      <c r="AN137" s="267">
        <f>SUM(AN2:AN136)</f>
        <v/>
      </c>
      <c r="AO137" s="267">
        <f>SUM(AO2:AO136)</f>
        <v/>
      </c>
      <c r="AP137" s="267">
        <f>SUM(AP2:AP136)</f>
        <v/>
      </c>
      <c r="AQ137" s="267">
        <f>SUM(AQ2:AQ136)</f>
        <v/>
      </c>
      <c r="AR137" s="267">
        <f>SUM(AR2:AR136)</f>
        <v/>
      </c>
      <c r="AS137" s="267">
        <f>SUM(AS2:AS136)</f>
        <v/>
      </c>
      <c r="AT137" s="267">
        <f>SUM(AT2:AT136)</f>
        <v/>
      </c>
      <c r="AU137" s="267">
        <f>SUM(AU2:AU136)</f>
        <v/>
      </c>
      <c r="AV137" s="267">
        <f>SUM(AV2:AV136)</f>
        <v/>
      </c>
      <c r="AW137" s="267">
        <f>SUM(AW2:AW136)</f>
        <v/>
      </c>
      <c r="AX137" s="267">
        <f>SUM(AX2:AX136)</f>
        <v/>
      </c>
      <c r="AY137" s="267">
        <f>SUM(AY2:AY136)</f>
        <v/>
      </c>
      <c r="AZ137" s="267">
        <f>SUM(AZ2:AZ136)</f>
        <v/>
      </c>
      <c r="BA137" s="267">
        <f>SUM(BA2:BA136)</f>
        <v/>
      </c>
      <c r="BB137" s="267">
        <f>SUM(BB2:BB136)</f>
        <v/>
      </c>
      <c r="BC137" s="267">
        <f>SUM(BC2:BC136)</f>
        <v/>
      </c>
      <c r="BD137" s="267">
        <f>SUM(BD2:BD136)</f>
        <v/>
      </c>
      <c r="BE137" s="267">
        <f>SUM(BE2:BE136)</f>
        <v/>
      </c>
      <c r="BF137" s="267">
        <f>SUM(BF2:BF136)</f>
        <v/>
      </c>
      <c r="BG137" s="267">
        <f>SUM(BG2:BG136)</f>
        <v/>
      </c>
      <c r="BH137" s="267">
        <f>SUM(BH2:BH136)</f>
        <v/>
      </c>
      <c r="BI137" s="267">
        <f>SUM(BI2:BI136)</f>
        <v/>
      </c>
      <c r="BJ137" s="267">
        <f>SUM(BJ2:BJ136)</f>
        <v/>
      </c>
      <c r="BK137" s="267">
        <f>SUM(BK2:BK136)</f>
        <v/>
      </c>
      <c r="BL137" s="267">
        <f>SUM(BL2:BL136)</f>
        <v/>
      </c>
      <c r="BM137" s="267">
        <f>SUM(BM2:BM136)</f>
        <v/>
      </c>
      <c r="BN137" s="267">
        <f>SUM(BN2:BN136)</f>
        <v/>
      </c>
      <c r="BO137" s="267">
        <f>SUM(BO2:BO136)</f>
        <v/>
      </c>
      <c r="BP137" s="267">
        <f>SUM(BP2:BP136)</f>
        <v/>
      </c>
      <c r="BQ137" s="267">
        <f>SUM(BQ2:BQ136)</f>
        <v/>
      </c>
      <c r="BR137" s="267">
        <f>SUM(BR2:BR136)</f>
        <v/>
      </c>
      <c r="BS137" s="267">
        <f>SUM(BS2:BS136)</f>
        <v/>
      </c>
      <c r="BT137" s="267">
        <f>SUM(BT2:BT136)</f>
        <v/>
      </c>
      <c r="BU137" s="267">
        <f>SUM(BU2:BU136)</f>
        <v/>
      </c>
      <c r="BV137" s="267">
        <f>SUM(BV2:BV136)</f>
        <v/>
      </c>
      <c r="BW137" s="267">
        <f>SUM(BW2:BW136)</f>
        <v/>
      </c>
      <c r="BX137" s="267">
        <f>SUM(BX2:BX136)</f>
        <v/>
      </c>
      <c r="BY137" s="267">
        <f>SUM(BY2:BY136)</f>
        <v/>
      </c>
      <c r="BZ137" s="267">
        <f>SUM(BZ2:BZ136)</f>
        <v/>
      </c>
      <c r="CA137" s="267">
        <f>SUM(CA2:CA136)</f>
        <v/>
      </c>
      <c r="CB137" s="267">
        <f>SUM(CB2:CB136)</f>
        <v/>
      </c>
      <c r="CC137" s="267">
        <f>SUM(CC2:CC136)</f>
        <v/>
      </c>
      <c r="CD137" s="267">
        <f>SUM(CD2:CD136)</f>
        <v/>
      </c>
      <c r="CE137" s="267">
        <f>SUM(CE2:CE136)</f>
        <v/>
      </c>
      <c r="CF137" s="267">
        <f>SUM(CF2:CF136)</f>
        <v/>
      </c>
      <c r="CG137" s="267">
        <f>SUM(CG2:CG136)</f>
        <v/>
      </c>
      <c r="CH137" s="267">
        <f>SUM(CH2:CH136)</f>
        <v/>
      </c>
      <c r="CI137" s="267">
        <f>SUM(CI2:CI136)</f>
        <v/>
      </c>
      <c r="CJ137" s="267">
        <f>SUM(CJ2:CJ136)</f>
        <v/>
      </c>
      <c r="CK137" s="267">
        <f>SUM(CK2:CK136)</f>
        <v/>
      </c>
      <c r="CL137" s="267">
        <f>SUM(CL2:CL136)</f>
        <v/>
      </c>
      <c r="CM137" s="267">
        <f>SUM(CM2:CM136)</f>
        <v/>
      </c>
      <c r="CN137" s="267">
        <f>SUM(CN2:CN136)</f>
        <v/>
      </c>
      <c r="CO137" s="267">
        <f>SUM(CO2:CO136)</f>
        <v/>
      </c>
      <c r="CP137" s="267">
        <f>SUM(CP2:CP136)</f>
        <v/>
      </c>
      <c r="CQ137" s="267">
        <f>SUM(CQ2:CQ136)</f>
        <v/>
      </c>
      <c r="CR137" s="267">
        <f>SUM(CR2:CR136)</f>
        <v/>
      </c>
      <c r="CS137" s="267">
        <f>SUM(CS2:CS136)</f>
        <v/>
      </c>
      <c r="CT137" s="267">
        <f>SUM(CT2:CT136)</f>
        <v/>
      </c>
      <c r="CU137" s="267">
        <f>SUM(CU2:CU136)</f>
        <v/>
      </c>
      <c r="CV137" s="267">
        <f>SUM(CV2:CV136)</f>
        <v/>
      </c>
      <c r="CW137" s="267">
        <f>SUM(CW2:CW136)</f>
        <v/>
      </c>
      <c r="CX137" s="267">
        <f>SUM(CX2:CX136)</f>
        <v/>
      </c>
      <c r="CY137" s="267">
        <f>SUM(CY2:CY136)</f>
        <v/>
      </c>
      <c r="CZ137" s="267">
        <f>SUM(CZ2:CZ136)</f>
        <v/>
      </c>
      <c r="DA137" s="267">
        <f>SUM(DA2:DA136)</f>
        <v/>
      </c>
      <c r="DB137" s="267">
        <f>SUM(DB2:DB136)</f>
        <v/>
      </c>
      <c r="DC137" s="267">
        <f>SUM(DC2:DC136)</f>
        <v/>
      </c>
      <c r="DD137" s="267">
        <f>SUM(DD2:DD136)</f>
        <v/>
      </c>
      <c r="DE137" s="267">
        <f>SUM(DE2:DE136)</f>
        <v/>
      </c>
      <c r="DF137" s="267">
        <f>SUM(DF2:DF136)</f>
        <v/>
      </c>
      <c r="DG137" s="267">
        <f>SUM(DG2:DG136)</f>
        <v/>
      </c>
      <c r="DH137" s="267">
        <f>SUM(DH2:DH136)</f>
        <v/>
      </c>
      <c r="DI137" s="267">
        <f>SUM(DI2:DI136)</f>
        <v/>
      </c>
      <c r="DJ137" s="267">
        <f>SUM(DJ2:DJ136)</f>
        <v/>
      </c>
      <c r="DK137" s="267">
        <f>SUM(DK2:DK136)</f>
        <v/>
      </c>
      <c r="DL137" s="267">
        <f>SUM(DL2:DL136)</f>
        <v/>
      </c>
      <c r="DM137" s="267">
        <f>SUM(DM2:DM136)</f>
        <v/>
      </c>
      <c r="DN137" s="267">
        <f>SUM(DN2:DN136)</f>
        <v/>
      </c>
      <c r="DO137" s="267">
        <f>SUM(DO2:DO136)</f>
        <v/>
      </c>
      <c r="DP137" s="267">
        <f>SUM(DP2:DP136)</f>
        <v/>
      </c>
      <c r="DQ137" s="267">
        <f>SUM(DQ2:DQ136)</f>
        <v/>
      </c>
      <c r="DR137" s="267">
        <f>SUM(DR2:DR136)</f>
        <v/>
      </c>
      <c r="DS137" s="267">
        <f>SUM(DS2:DS136)</f>
        <v/>
      </c>
      <c r="DT137" s="267">
        <f>SUM(DT2:DT136)</f>
        <v/>
      </c>
      <c r="DU137" s="267">
        <f>SUM(DU2:DU136)</f>
        <v/>
      </c>
      <c r="DV137" s="267">
        <f>SUM(DV2:DV136)</f>
        <v/>
      </c>
      <c r="DW137" s="267">
        <f>SUM(DW2:DW136)</f>
        <v/>
      </c>
      <c r="DX137" s="267">
        <f>SUM(DX2:DX136)</f>
        <v/>
      </c>
      <c r="DY137" s="267">
        <f>SUM(DY2:DY136)</f>
        <v/>
      </c>
      <c r="DZ137" s="267">
        <f>SUM(DZ2:DZ136)</f>
        <v/>
      </c>
      <c r="EA137" s="267">
        <f>SUM(EA2:EA136)</f>
        <v/>
      </c>
      <c r="EB137" s="267">
        <f>SUM(EB2:EB136)</f>
        <v/>
      </c>
      <c r="EC137" s="267">
        <f>SUM(EC49:EC136)</f>
        <v/>
      </c>
      <c r="ED137" s="267">
        <f>SUM(ED2:ED136)</f>
        <v/>
      </c>
      <c r="EE137" s="267">
        <f>SUM(EE2:EE136)</f>
        <v/>
      </c>
      <c r="EF137" s="267">
        <f>SUM(EF2:EF136)</f>
        <v/>
      </c>
      <c r="EG137" s="267">
        <f>SUM(EG2:EG136)</f>
        <v/>
      </c>
      <c r="EH137" s="267">
        <f>SUM(EH2:EH136)</f>
        <v/>
      </c>
      <c r="EI137" s="267">
        <f>SUM(EI2:EI136)</f>
        <v/>
      </c>
      <c r="EJ137" s="267">
        <f>SUM(EJ2:EJ136)</f>
        <v/>
      </c>
      <c r="EK137" s="267">
        <f>SUM(EK2:EK136)</f>
        <v/>
      </c>
      <c r="EL137" s="267">
        <f>SUM(EL2:EL136)</f>
        <v/>
      </c>
      <c r="EM137" s="267">
        <f>SUM(EM2:EM136)</f>
        <v/>
      </c>
      <c r="EN137" s="267">
        <f>SUM(EN2:EN136)</f>
        <v/>
      </c>
      <c r="EO137" s="267">
        <f>SUM(EO2:EO136)</f>
        <v/>
      </c>
      <c r="EP137" s="267">
        <f>SUM(EP2:EP136)</f>
        <v/>
      </c>
      <c r="EQ137" s="267">
        <f>SUM(EQ2:EQ136)</f>
        <v/>
      </c>
      <c r="ER137" s="267">
        <f>SUM(ER2:ER136)</f>
        <v/>
      </c>
      <c r="ES137" s="267">
        <f>SUM(ES2:ES136)</f>
        <v/>
      </c>
      <c r="ET137" s="267">
        <f>SUM(ET2:ET136)</f>
        <v/>
      </c>
      <c r="EU137" s="267">
        <f>SUM(EU2:EU136)</f>
        <v/>
      </c>
      <c r="EV137" s="267">
        <f>SUM(EV2:EV136)</f>
        <v/>
      </c>
      <c r="EW137" s="267">
        <f>SUM(EW2:EW136)</f>
        <v/>
      </c>
      <c r="EX137" s="267">
        <f>SUM(EX2:EX136)</f>
        <v/>
      </c>
      <c r="EY137" s="267">
        <f>SUM(EY2:EY136)</f>
        <v/>
      </c>
      <c r="EZ137" s="267">
        <f>SUM(EZ2:EZ136)</f>
        <v/>
      </c>
      <c r="FA137" s="267">
        <f>SUM(FA2:FA136)</f>
        <v/>
      </c>
      <c r="FB137" s="267">
        <f>SUM(FB2:FB136)</f>
        <v/>
      </c>
      <c r="FC137" s="267">
        <f>SUM(FC2:FC136)</f>
        <v/>
      </c>
      <c r="FD137" s="267">
        <f>SUM(FD2:FD136)</f>
        <v/>
      </c>
      <c r="FE137" s="267">
        <f>SUM(FE2:FE136)</f>
        <v/>
      </c>
      <c r="FF137" s="267">
        <f>SUM(FF2:FF136)</f>
        <v/>
      </c>
      <c r="FG137" s="267">
        <f>SUM(FG2:FG136)</f>
        <v/>
      </c>
      <c r="FH137" s="267">
        <f>SUM(FH2:FH136)</f>
        <v/>
      </c>
      <c r="FI137" s="267">
        <f>SUM(FI2:FI136)</f>
        <v/>
      </c>
      <c r="FJ137" s="267">
        <f>SUM(F137:FI137)</f>
        <v/>
      </c>
      <c r="FK137" s="262">
        <f>E137-FJ137</f>
        <v/>
      </c>
      <c r="FL137" s="262" t="n"/>
    </row>
    <row r="138" ht="18.95" customHeight="1">
      <c r="A138" s="137" t="n"/>
    </row>
    <row r="139" ht="18.95" customHeight="1">
      <c r="A139" s="137" t="n"/>
    </row>
    <row r="140" ht="18.95" customHeight="1">
      <c r="A140" s="137" t="n"/>
    </row>
    <row r="141" ht="18.95" customHeight="1">
      <c r="A141" s="137" t="n"/>
    </row>
    <row r="142" ht="18.95" customHeight="1">
      <c r="A142" s="137" t="n"/>
    </row>
    <row r="143" ht="18.95" customHeight="1">
      <c r="A143" s="137" t="n"/>
    </row>
    <row r="144" ht="18.95" customHeight="1"/>
  </sheetData>
  <pageMargins left="0.7" right="0.7" top="0.75" bottom="0.75" header="0.3" footer="0.3"/>
  <pageSetup orientation="portrait" horizontalDpi="4294967292" verticalDpi="4294967292"/>
</worksheet>
</file>

<file path=xl/worksheets/sheet22.xml><?xml version="1.0" encoding="utf-8"?>
<worksheet xmlns="http://schemas.openxmlformats.org/spreadsheetml/2006/main">
  <sheetPr>
    <tabColor rgb="FFFF0000"/>
    <outlinePr summaryBelow="1" summaryRight="1"/>
    <pageSetUpPr/>
  </sheetPr>
  <dimension ref="A1:EM142"/>
  <sheetViews>
    <sheetView zoomScale="70" zoomScaleNormal="70" zoomScalePageLayoutView="75" workbookViewId="0">
      <pane xSplit="5" ySplit="1" topLeftCell="AG16" activePane="bottomRight" state="frozen"/>
      <selection pane="topRight" activeCell="F1" sqref="F1"/>
      <selection pane="bottomLeft" activeCell="A2" sqref="A2"/>
      <selection pane="bottomRight" activeCell="AG1" sqref="AG1:AG1048576"/>
    </sheetView>
  </sheetViews>
  <sheetFormatPr baseColWidth="8" defaultColWidth="8.85546875" defaultRowHeight="15"/>
  <cols>
    <col width="11.42578125" bestFit="1" customWidth="1" min="1" max="1"/>
    <col width="12.140625" customWidth="1" min="2" max="2"/>
    <col width="39.140625" customWidth="1" style="70" min="3" max="3"/>
    <col width="12.140625" customWidth="1" min="4" max="4"/>
    <col width="15.85546875" customWidth="1" min="5" max="19"/>
    <col width="13.42578125" customWidth="1" min="20" max="38"/>
    <col width="15.85546875" customWidth="1" min="39" max="40"/>
    <col width="13.42578125" customWidth="1" min="41" max="141"/>
    <col width="13" customWidth="1" min="142" max="142"/>
    <col width="15.42578125" customWidth="1" min="143" max="143"/>
  </cols>
  <sheetData>
    <row r="1" ht="65.25" customHeight="1">
      <c r="A1" s="249" t="inlineStr">
        <is>
          <t xml:space="preserve">  </t>
        </is>
      </c>
      <c r="B1" s="250" t="inlineStr">
        <is>
          <t xml:space="preserve">Posting Date </t>
        </is>
      </c>
      <c r="C1" s="130" t="inlineStr">
        <is>
          <t xml:space="preserve">FedEx Invoice# </t>
        </is>
      </c>
      <c r="D1" s="251" t="inlineStr">
        <is>
          <t>Invoice Date</t>
        </is>
      </c>
      <c r="E1" s="252" t="inlineStr">
        <is>
          <t>Invoice Amount</t>
        </is>
      </c>
      <c r="F1" s="253" t="inlineStr">
        <is>
          <t>A282 Dev</t>
        </is>
      </c>
      <c r="G1" s="253" t="inlineStr">
        <is>
          <t>B532 Dev</t>
        </is>
      </c>
      <c r="H1" s="253" t="inlineStr">
        <is>
          <t>B532 Mahi EMC</t>
        </is>
      </c>
      <c r="I1" s="253" t="inlineStr">
        <is>
          <t>B625 MU ADDB2</t>
        </is>
      </c>
      <c r="J1" s="134" t="inlineStr">
        <is>
          <t>D7X Bongo Top</t>
        </is>
      </c>
      <c r="K1" s="134" t="inlineStr">
        <is>
          <t>D7X Koi Rev</t>
        </is>
      </c>
      <c r="L1" s="134" t="inlineStr">
        <is>
          <t>D8x D3Y BASEBOARD</t>
        </is>
      </c>
      <c r="M1" s="134" t="inlineStr">
        <is>
          <t>D8x Optical, Proto1</t>
        </is>
      </c>
      <c r="N1" s="134" t="inlineStr">
        <is>
          <t>D83 BERKSHIRE</t>
        </is>
      </c>
      <c r="O1" s="134" t="inlineStr">
        <is>
          <t>D83 E85 Dev Board</t>
        </is>
      </c>
      <c r="P1" s="134" t="inlineStr">
        <is>
          <t>E5 IF Dev Expansion ADC Ditto</t>
        </is>
      </c>
      <c r="Q1" s="134" t="inlineStr">
        <is>
          <t>E5 IF  JigglyPuff</t>
        </is>
      </c>
      <c r="R1" s="134" t="inlineStr">
        <is>
          <t>E5 IF MLB Drowzee</t>
        </is>
      </c>
      <c r="S1" s="134" t="inlineStr">
        <is>
          <t>E46 Matisse</t>
        </is>
      </c>
      <c r="T1" s="134" t="inlineStr">
        <is>
          <t>E91 Trex</t>
        </is>
      </c>
      <c r="U1" s="134" t="inlineStr">
        <is>
          <t>E91 Velociraptor</t>
        </is>
      </c>
      <c r="V1" s="134" t="inlineStr">
        <is>
          <t>E101 VIEW2 500KHZ PREAMP</t>
        </is>
      </c>
      <c r="W1" s="134" t="inlineStr">
        <is>
          <t>E123 PENNY FLEX</t>
        </is>
      </c>
      <c r="X1" s="134" t="inlineStr">
        <is>
          <t>E126 DOUBLE WIDE</t>
        </is>
      </c>
      <c r="Y1" s="134" t="inlineStr">
        <is>
          <t>J255(X2402) Ethernet Hipot DOE, Proto1</t>
        </is>
      </c>
      <c r="Z1" s="134" t="inlineStr">
        <is>
          <t>J410 CHIPSET</t>
        </is>
      </c>
      <c r="AA1" s="134" t="inlineStr">
        <is>
          <t>J410 DEV</t>
        </is>
      </c>
      <c r="AB1" s="134" t="inlineStr">
        <is>
          <t>J410 Speaker Max</t>
        </is>
      </c>
      <c r="AC1" s="134" t="inlineStr">
        <is>
          <t>J410 Viper Mahi</t>
        </is>
      </c>
      <c r="AD1" s="134" t="inlineStr">
        <is>
          <t>J490 DEV</t>
        </is>
      </c>
      <c r="AE1" s="134" t="inlineStr">
        <is>
          <t>J490 DISPLAY</t>
        </is>
      </c>
      <c r="AF1" s="134" t="inlineStr">
        <is>
          <t>J490 DISPLAY ANX</t>
        </is>
      </c>
      <c r="AG1" s="134" t="inlineStr">
        <is>
          <t>J490/X2612 Power and Debug</t>
        </is>
      </c>
      <c r="AH1" s="134" t="inlineStr">
        <is>
          <t>J517 Audio Max</t>
        </is>
      </c>
      <c r="AI1" s="134" t="inlineStr">
        <is>
          <t>J5X7 DUSTER ACE3 LITE</t>
        </is>
      </c>
      <c r="AJ1" s="134" t="inlineStr">
        <is>
          <t>J7XX MAHI POC</t>
        </is>
      </c>
      <c r="AK1" s="134" t="inlineStr">
        <is>
          <t>J7XX SENSOR</t>
        </is>
      </c>
      <c r="AL1" s="134" t="inlineStr">
        <is>
          <t>J720 Cougar Dig</t>
        </is>
      </c>
      <c r="AM1" s="134" t="inlineStr">
        <is>
          <t>J720 Cougar OS</t>
        </is>
      </c>
      <c r="AN1" s="134" t="inlineStr">
        <is>
          <t>N208 IBIS</t>
        </is>
      </c>
      <c r="AO1" s="134" t="inlineStr">
        <is>
          <t>R4X8 DEV</t>
        </is>
      </c>
      <c r="AP1" s="134" t="inlineStr">
        <is>
          <t>T66 Dr. Z POC</t>
        </is>
      </c>
      <c r="AQ1" s="134" t="inlineStr">
        <is>
          <t>T275 Strategic Components</t>
        </is>
      </c>
      <c r="AR1" s="134" t="inlineStr">
        <is>
          <t>T290 USBC Probot</t>
        </is>
      </c>
      <c r="AS1" s="134" t="inlineStr">
        <is>
          <t>T306 ANT RALLY</t>
        </is>
      </c>
      <c r="AT1" s="134" t="inlineStr">
        <is>
          <t>T306 CAT RALLY</t>
        </is>
      </c>
      <c r="AU1" s="134" t="inlineStr">
        <is>
          <t>T306 COYOTE Dev</t>
        </is>
      </c>
      <c r="AV1" s="134" t="inlineStr">
        <is>
          <t>T306 COYOTE Max</t>
        </is>
      </c>
      <c r="AW1" s="134" t="inlineStr">
        <is>
          <t>T306 HF Damp</t>
        </is>
      </c>
      <c r="AX1" s="134" t="inlineStr">
        <is>
          <t>T306 Long Lead time (Rally/burnout)</t>
        </is>
      </c>
      <c r="AY1" s="134" t="inlineStr">
        <is>
          <t>T306 Module</t>
        </is>
      </c>
      <c r="AZ1" s="134" t="inlineStr">
        <is>
          <t>T306 Monarch Halo</t>
        </is>
      </c>
      <c r="BA1" s="134" t="inlineStr">
        <is>
          <t>T306 Monarch Rally</t>
        </is>
      </c>
      <c r="BB1" s="134" t="inlineStr">
        <is>
          <t>T306 PMU LLT</t>
        </is>
      </c>
      <c r="BC1" s="134" t="inlineStr">
        <is>
          <t>T306 Serval Halo</t>
        </is>
      </c>
      <c r="BD1" s="134" t="inlineStr">
        <is>
          <t>T306 SERVAL RALLY</t>
        </is>
      </c>
      <c r="BE1" s="134" t="inlineStr">
        <is>
          <t>T306 Sphynx Ant Rally</t>
        </is>
      </c>
      <c r="BF1" s="134" t="inlineStr">
        <is>
          <t>T306 Sphynx Cat Rally</t>
        </is>
      </c>
      <c r="BG1" s="134" t="inlineStr">
        <is>
          <t>T306 Sphynx LLT</t>
        </is>
      </c>
      <c r="BH1" s="134" t="inlineStr">
        <is>
          <t>T348 CHANNING BGA #2</t>
        </is>
      </c>
      <c r="BI1" s="134" t="inlineStr">
        <is>
          <t>T348 Katmai</t>
        </is>
      </c>
      <c r="BJ1" s="134" t="inlineStr">
        <is>
          <t>T348 LASSEN</t>
        </is>
      </c>
      <c r="BK1" s="134" t="inlineStr">
        <is>
          <t>T348 Pelican Creek</t>
        </is>
      </c>
      <c r="BL1" s="254" t="inlineStr">
        <is>
          <t>T428 Sentinel</t>
        </is>
      </c>
      <c r="BM1" s="254" t="inlineStr">
        <is>
          <t>T458 Controller</t>
        </is>
      </c>
      <c r="BN1" s="254" t="inlineStr">
        <is>
          <t>T458 Dev Board</t>
        </is>
      </c>
      <c r="BO1" s="254" t="inlineStr">
        <is>
          <t>T683 INT CCCC TO COAX</t>
        </is>
      </c>
      <c r="BP1" s="254" t="inlineStr">
        <is>
          <t>TA6B8C6 IMU BASE</t>
        </is>
      </c>
      <c r="BQ1" s="254" t="inlineStr">
        <is>
          <t>T686 Lotus IMU base</t>
        </is>
      </c>
      <c r="BR1" s="254" t="inlineStr">
        <is>
          <t>T686 LOTUS IMU HEAD</t>
        </is>
      </c>
      <c r="BS1" s="254" t="inlineStr">
        <is>
          <t>T720 RETRO MLB</t>
        </is>
      </c>
      <c r="BT1" s="254" t="inlineStr">
        <is>
          <t>T807 Allison To BF3 &amp; CCC</t>
        </is>
      </c>
      <c r="BU1" s="254" t="inlineStr">
        <is>
          <t>T841 Bambi</t>
        </is>
      </c>
      <c r="BV1" s="254" t="inlineStr">
        <is>
          <t>T841 Bandera</t>
        </is>
      </c>
      <c r="BW1" s="254" t="inlineStr">
        <is>
          <t>T841 BISHOP</t>
        </is>
      </c>
      <c r="BX1" s="254" t="inlineStr">
        <is>
          <t>T841 Bobolink</t>
        </is>
      </c>
      <c r="BY1" s="254" t="inlineStr">
        <is>
          <t>T841 CANNOLI</t>
        </is>
      </c>
      <c r="BZ1" s="134" t="inlineStr">
        <is>
          <t>T841 CERSEI</t>
        </is>
      </c>
      <c r="CA1" s="134" t="inlineStr">
        <is>
          <t>T841 DAFFODIL</t>
        </is>
      </c>
      <c r="CB1" s="134" t="inlineStr">
        <is>
          <t>T841 Daisen, Proto1</t>
        </is>
      </c>
      <c r="CC1" s="134" t="inlineStr">
        <is>
          <t>T841 Draco</t>
        </is>
      </c>
      <c r="CD1" s="134" t="inlineStr">
        <is>
          <t>T841 Itachi</t>
        </is>
      </c>
      <c r="CE1" s="134" t="inlineStr">
        <is>
          <t>T841 Larch</t>
        </is>
      </c>
      <c r="CF1" s="134" t="inlineStr">
        <is>
          <t>T841 LIBRA</t>
        </is>
      </c>
      <c r="CG1" s="134" t="inlineStr">
        <is>
          <t>T841 LLT 2021</t>
        </is>
      </c>
      <c r="CH1" s="134" t="inlineStr">
        <is>
          <t xml:space="preserve">T841 LLT I-BOARDS </t>
        </is>
      </c>
      <c r="CI1" s="134" t="inlineStr">
        <is>
          <t>T841 LLT FALL 2022</t>
        </is>
      </c>
      <c r="CJ1" s="134" t="inlineStr">
        <is>
          <t>T841 LLT SUMMER 2022</t>
        </is>
      </c>
      <c r="CK1" s="134" t="inlineStr">
        <is>
          <t>T841 LYCHEE</t>
        </is>
      </c>
      <c r="CL1" s="134" t="inlineStr">
        <is>
          <t>T841 LYRA</t>
        </is>
      </c>
      <c r="CM1" s="134" t="inlineStr">
        <is>
          <t>T841 PERSIMMON</t>
        </is>
      </c>
      <c r="CN1" s="134" t="inlineStr">
        <is>
          <t xml:space="preserve">T841 Pflamigo </t>
        </is>
      </c>
      <c r="CO1" s="134" t="inlineStr">
        <is>
          <t>T841 Pomelo</t>
        </is>
      </c>
      <c r="CP1" s="134" t="inlineStr">
        <is>
          <t>T841 SLT DBB 5</t>
        </is>
      </c>
      <c r="CQ1" s="134" t="inlineStr">
        <is>
          <t>T841 STM32H735 TEST</t>
        </is>
      </c>
      <c r="CR1" s="134" t="inlineStr">
        <is>
          <t>T841 VEGETA</t>
        </is>
      </c>
      <c r="CS1" s="134" t="inlineStr">
        <is>
          <t>T936 Blazar</t>
        </is>
      </c>
      <c r="CT1" s="134" t="inlineStr">
        <is>
          <t>TI LONG LT for Patricia Lally</t>
        </is>
      </c>
      <c r="CU1" s="134" t="inlineStr">
        <is>
          <t>Trial Cobble Board</t>
        </is>
      </c>
      <c r="CV1" s="134" t="inlineStr">
        <is>
          <t>T1023 Olympus</t>
        </is>
      </c>
      <c r="CW1" s="134" t="inlineStr">
        <is>
          <t>T1251 ONO2 MLB</t>
        </is>
      </c>
      <c r="CX1" s="134" t="inlineStr">
        <is>
          <t>T1252 Interposer Combo</t>
        </is>
      </c>
      <c r="CY1" s="254" t="inlineStr">
        <is>
          <t>T1252 MLB CARRIER</t>
        </is>
      </c>
      <c r="CZ1" s="254" t="inlineStr">
        <is>
          <t xml:space="preserve">T2345 Arco </t>
        </is>
      </c>
      <c r="DA1" s="254" t="inlineStr">
        <is>
          <t>T6502 Display</t>
        </is>
      </c>
      <c r="DB1" s="254" t="inlineStr">
        <is>
          <t>T6502 Input</t>
        </is>
      </c>
      <c r="DC1" s="134" t="inlineStr">
        <is>
          <t>WM1</t>
        </is>
      </c>
      <c r="DD1" s="134" t="inlineStr">
        <is>
          <t>X1230 Debug DNGL</t>
        </is>
      </c>
      <c r="DE1" s="134" t="inlineStr">
        <is>
          <t>X1230 ipd</t>
        </is>
      </c>
      <c r="DF1" s="134" t="inlineStr">
        <is>
          <t>X1230 MLB DVT</t>
        </is>
      </c>
      <c r="DG1" s="134" t="inlineStr">
        <is>
          <t>X1294 Toaster Card</t>
        </is>
      </c>
      <c r="DH1" s="134" t="inlineStr">
        <is>
          <t>X2042 DEV</t>
        </is>
      </c>
      <c r="DI1" s="134" t="inlineStr">
        <is>
          <t>XA2B0C4D2 TAYCAN</t>
        </is>
      </c>
      <c r="DJ1" s="134" t="inlineStr">
        <is>
          <t xml:space="preserve">X2042 TAYCAN COBRA </t>
        </is>
      </c>
      <c r="DK1" s="134" t="inlineStr">
        <is>
          <t>XA2B2C3D2 BLU DC</t>
        </is>
      </c>
      <c r="DL1" s="254" t="inlineStr">
        <is>
          <t>X2356C DEV</t>
        </is>
      </c>
      <c r="DM1" s="254" t="inlineStr">
        <is>
          <t>X2357 Puck EVT</t>
        </is>
      </c>
      <c r="DN1" s="254" t="inlineStr">
        <is>
          <t>X2370  AGNES</t>
        </is>
      </c>
      <c r="DO1" s="134" t="inlineStr">
        <is>
          <t>X2411 CARPO Debug</t>
        </is>
      </c>
      <c r="DP1" s="134" t="inlineStr">
        <is>
          <t>X2411 CARPO PERFORMANCE #2</t>
        </is>
      </c>
      <c r="DQ1" s="134" t="inlineStr">
        <is>
          <t>X2411 Leda B0</t>
        </is>
      </c>
      <c r="DR1" s="134" t="inlineStr">
        <is>
          <t>X2411 Puako</t>
        </is>
      </c>
      <c r="DS1" s="134" t="inlineStr">
        <is>
          <t>X2411 RF BRIDGE</t>
        </is>
      </c>
      <c r="DT1" s="134" t="inlineStr">
        <is>
          <t>X2411 RF DEV</t>
        </is>
      </c>
      <c r="DU1" s="134" t="inlineStr">
        <is>
          <t>X2540 DC DORA</t>
        </is>
      </c>
      <c r="DV1" s="254" t="inlineStr">
        <is>
          <t>X2575 Dev</t>
        </is>
      </c>
      <c r="DW1" s="254" t="inlineStr">
        <is>
          <t>X2662 P0</t>
        </is>
      </c>
      <c r="DX1" s="254" t="inlineStr">
        <is>
          <t>X2693 JUNO SE DEV</t>
        </is>
      </c>
      <c r="DY1" s="134" t="inlineStr">
        <is>
          <t>X2703 EC FCM BOURBON</t>
        </is>
      </c>
      <c r="DZ1" s="134" t="inlineStr">
        <is>
          <t>XA2B7C0D3 EC FCM DIDGERIDOO</t>
        </is>
      </c>
      <c r="EA1" s="134" t="inlineStr">
        <is>
          <t>X2703 &amp; X3103 BUILDS LLT</t>
        </is>
      </c>
      <c r="EB1" s="134" t="inlineStr">
        <is>
          <t>X2717 Carrier</t>
        </is>
      </c>
      <c r="EC1" s="134" t="inlineStr">
        <is>
          <t>X2717 RF DEV3</t>
        </is>
      </c>
      <c r="ED1" s="134" t="inlineStr">
        <is>
          <t>X2762 J410 MLB</t>
        </is>
      </c>
      <c r="EE1" s="134" t="inlineStr">
        <is>
          <t>X3100 Legacy</t>
        </is>
      </c>
      <c r="EF1" s="134" t="inlineStr">
        <is>
          <t>X3110 NFC</t>
        </is>
      </c>
      <c r="EG1" s="254" t="inlineStr">
        <is>
          <t>X3103 EC Coronet</t>
        </is>
      </c>
      <c r="EH1" s="134" t="inlineStr">
        <is>
          <t>X3103 EC KOKO</t>
        </is>
      </c>
      <c r="EI1" s="165" t="inlineStr">
        <is>
          <t>X3103 Satori</t>
        </is>
      </c>
      <c r="EJ1" s="165" t="inlineStr">
        <is>
          <t>ZA7 VIEW2 PREAMP #6</t>
        </is>
      </c>
      <c r="EK1" s="255" t="inlineStr">
        <is>
          <t>Total Amount</t>
        </is>
      </c>
    </row>
    <row r="2" ht="18" customHeight="1">
      <c r="A2" s="137" t="n">
        <v>1</v>
      </c>
      <c r="B2" s="256" t="n">
        <v>44865</v>
      </c>
      <c r="C2" s="145" t="inlineStr">
        <is>
          <t>7-922-01338</t>
        </is>
      </c>
      <c r="D2" s="240" t="n">
        <v>44854</v>
      </c>
      <c r="E2" s="257" t="n">
        <v>6.45</v>
      </c>
      <c r="F2" s="274" t="n"/>
      <c r="G2" s="274" t="n"/>
      <c r="H2" s="274" t="n"/>
      <c r="I2" s="274" t="n"/>
      <c r="J2" s="259" t="n"/>
      <c r="K2" s="259" t="n"/>
      <c r="L2" s="259" t="n"/>
      <c r="M2" s="259" t="n"/>
      <c r="N2" s="259" t="n"/>
      <c r="O2" s="259" t="n"/>
      <c r="P2" s="259" t="n"/>
      <c r="Q2" s="259" t="n"/>
      <c r="R2" s="259" t="n"/>
      <c r="S2" s="259" t="n"/>
      <c r="T2" s="259" t="n"/>
      <c r="U2" s="259" t="n"/>
      <c r="V2" s="259" t="n"/>
      <c r="W2" s="259" t="n"/>
      <c r="X2" s="259" t="n"/>
      <c r="Y2" s="259" t="n"/>
      <c r="Z2" s="259" t="n"/>
      <c r="AA2" s="259" t="n"/>
      <c r="AB2" s="259" t="n"/>
      <c r="AC2" s="259" t="n"/>
      <c r="AD2" s="259" t="n"/>
      <c r="AE2" s="259" t="n"/>
      <c r="AF2" s="259" t="n"/>
      <c r="AG2" s="259" t="n"/>
      <c r="AH2" s="259" t="n"/>
      <c r="AI2" s="259" t="n"/>
      <c r="AJ2" s="259" t="n"/>
      <c r="AK2" s="259" t="n"/>
      <c r="AL2" s="259" t="n"/>
      <c r="AM2" s="259" t="n"/>
      <c r="AN2" s="259" t="n"/>
      <c r="AO2" s="259" t="n"/>
      <c r="AP2" s="259" t="n"/>
      <c r="AQ2" s="259" t="n"/>
      <c r="AR2" s="259" t="n"/>
      <c r="AS2" s="259" t="n"/>
      <c r="AT2" s="259" t="n"/>
      <c r="AU2" s="259" t="n"/>
      <c r="AV2" s="259" t="n"/>
      <c r="AW2" s="259" t="n"/>
      <c r="AX2" s="259" t="n"/>
      <c r="AY2" s="259" t="n"/>
      <c r="AZ2" s="259" t="n"/>
      <c r="BA2" s="259" t="n"/>
      <c r="BB2" s="259" t="n"/>
      <c r="BC2" s="259" t="n"/>
      <c r="BD2" s="259" t="n"/>
      <c r="BE2" s="259" t="n"/>
      <c r="BF2" s="259" t="n"/>
      <c r="BG2" s="259" t="n"/>
      <c r="BH2" s="259" t="n"/>
      <c r="BI2" s="259" t="n"/>
      <c r="BJ2" s="259" t="n"/>
      <c r="BK2" s="259" t="n"/>
      <c r="BL2" s="259" t="n"/>
      <c r="BM2" s="259" t="n"/>
      <c r="BN2" s="259" t="n"/>
      <c r="BO2" s="259" t="n"/>
      <c r="BP2" s="259" t="n"/>
      <c r="BQ2" s="259" t="n"/>
      <c r="BR2" s="259" t="n"/>
      <c r="BS2" s="259" t="n"/>
      <c r="BT2" s="259" t="n"/>
      <c r="BU2" s="259" t="n"/>
      <c r="BV2" s="259" t="n"/>
      <c r="BW2" s="259" t="n"/>
      <c r="BX2" s="259" t="n"/>
      <c r="BY2" s="259" t="n"/>
      <c r="BZ2" s="259" t="n"/>
      <c r="CA2" s="259" t="n"/>
      <c r="CB2" s="259" t="n"/>
      <c r="CC2" s="259" t="n"/>
      <c r="CD2" s="259" t="n"/>
      <c r="CE2" s="259" t="n"/>
      <c r="CF2" s="259" t="n"/>
      <c r="CG2" s="259" t="n"/>
      <c r="CH2" s="259" t="n"/>
      <c r="CI2" s="259" t="n"/>
      <c r="CJ2" s="259" t="n"/>
      <c r="CK2" s="259" t="n"/>
      <c r="CL2" s="259" t="n"/>
      <c r="CM2" s="259" t="n"/>
      <c r="CN2" s="259" t="n"/>
      <c r="CO2" s="259" t="n"/>
      <c r="CP2" s="259" t="n"/>
      <c r="CQ2" s="259" t="n"/>
      <c r="CR2" s="259" t="n"/>
      <c r="CS2" s="259" t="n"/>
      <c r="CT2" s="259" t="n"/>
      <c r="CU2" s="259" t="n"/>
      <c r="CV2" s="259" t="n"/>
      <c r="CW2" s="259" t="n"/>
      <c r="CX2" s="259" t="n"/>
      <c r="CY2" s="259" t="n"/>
      <c r="CZ2" s="259" t="n"/>
      <c r="DA2" s="259" t="n"/>
      <c r="DB2" s="259" t="n"/>
      <c r="DC2" s="277" t="n">
        <v>6.45</v>
      </c>
      <c r="DD2" s="259" t="n"/>
      <c r="DE2" s="259" t="n"/>
      <c r="DF2" s="259" t="n"/>
      <c r="DG2" s="259" t="n"/>
      <c r="DH2" s="259" t="n"/>
      <c r="DI2" s="259" t="n"/>
      <c r="DJ2" s="259" t="n"/>
      <c r="DK2" s="259" t="n"/>
      <c r="DL2" s="259" t="n"/>
      <c r="DM2" s="259" t="n"/>
      <c r="DN2" s="259" t="n"/>
      <c r="DO2" s="259" t="n"/>
      <c r="DP2" s="259" t="n"/>
      <c r="DQ2" s="259" t="n"/>
      <c r="DR2" s="259" t="n"/>
      <c r="DS2" s="259" t="n"/>
      <c r="DT2" s="259" t="n"/>
      <c r="DU2" s="259" t="n"/>
      <c r="DV2" s="259" t="n"/>
      <c r="DW2" s="259" t="n"/>
      <c r="DX2" s="259" t="n"/>
      <c r="DY2" s="259" t="n"/>
      <c r="DZ2" s="259" t="n"/>
      <c r="EA2" s="259" t="n"/>
      <c r="EB2" s="259" t="n"/>
      <c r="EC2" s="259" t="n"/>
      <c r="ED2" s="259" t="n"/>
      <c r="EE2" s="259" t="n"/>
      <c r="EF2" s="259" t="n"/>
      <c r="EG2" s="259" t="n"/>
      <c r="EH2" s="259" t="n"/>
      <c r="EI2" s="259" t="n"/>
      <c r="EJ2" s="259" t="n"/>
      <c r="EK2" s="261">
        <f>SUM(F2:EJ2)</f>
        <v/>
      </c>
      <c r="EL2" s="262">
        <f>E2-EK2</f>
        <v/>
      </c>
    </row>
    <row r="3" ht="18" customHeight="1">
      <c r="A3" s="137" t="n">
        <v>2</v>
      </c>
      <c r="B3" s="256" t="n">
        <v>44865</v>
      </c>
      <c r="C3" s="139" t="inlineStr">
        <is>
          <t>2-095-42436</t>
        </is>
      </c>
      <c r="D3" s="240" t="n">
        <v>44854</v>
      </c>
      <c r="E3" s="257" t="n">
        <v>41.66</v>
      </c>
      <c r="F3" s="274" t="n"/>
      <c r="G3" s="274" t="n"/>
      <c r="H3" s="274" t="n"/>
      <c r="I3" s="274" t="n"/>
      <c r="J3" s="259" t="n"/>
      <c r="K3" s="259" t="n"/>
      <c r="L3" s="259" t="n"/>
      <c r="M3" s="259" t="n"/>
      <c r="N3" s="259" t="n"/>
      <c r="O3" s="259" t="n"/>
      <c r="P3" s="259" t="n"/>
      <c r="Q3" s="259" t="n"/>
      <c r="R3" s="259" t="n"/>
      <c r="S3" s="259" t="n"/>
      <c r="T3" s="259" t="n"/>
      <c r="U3" s="259" t="n"/>
      <c r="V3" s="259" t="n"/>
      <c r="W3" s="259" t="n"/>
      <c r="X3" s="259" t="n"/>
      <c r="Y3" s="259" t="n"/>
      <c r="Z3" s="259" t="n"/>
      <c r="AA3" s="259" t="n"/>
      <c r="AB3" s="259" t="n"/>
      <c r="AC3" s="259" t="n"/>
      <c r="AD3" s="259" t="n"/>
      <c r="AE3" s="259" t="n"/>
      <c r="AF3" s="259" t="n"/>
      <c r="AG3" s="259" t="n"/>
      <c r="AH3" s="259" t="n"/>
      <c r="AI3" s="259" t="n"/>
      <c r="AJ3" s="259" t="n"/>
      <c r="AK3" s="259" t="n"/>
      <c r="AL3" s="259" t="n"/>
      <c r="AM3" s="259" t="n"/>
      <c r="AN3" s="259" t="n"/>
      <c r="AO3" s="259" t="n"/>
      <c r="AP3" s="259" t="n"/>
      <c r="AQ3" s="259" t="n"/>
      <c r="AR3" s="259" t="n"/>
      <c r="AS3" s="259" t="n"/>
      <c r="AT3" s="259" t="n"/>
      <c r="AU3" s="259" t="n"/>
      <c r="AV3" s="259" t="n"/>
      <c r="AW3" s="259" t="n"/>
      <c r="AX3" s="259" t="n"/>
      <c r="AY3" s="259" t="n"/>
      <c r="AZ3" s="259" t="n"/>
      <c r="BA3" s="259" t="n"/>
      <c r="BB3" s="259" t="n"/>
      <c r="BC3" s="259" t="n"/>
      <c r="BD3" s="259" t="n"/>
      <c r="BE3" s="259" t="n"/>
      <c r="BF3" s="259" t="n"/>
      <c r="BG3" s="259" t="n"/>
      <c r="BH3" s="259" t="n"/>
      <c r="BI3" s="259" t="n"/>
      <c r="BJ3" s="259" t="n"/>
      <c r="BK3" s="259" t="n"/>
      <c r="BL3" s="259" t="n"/>
      <c r="BM3" s="259" t="n"/>
      <c r="BN3" s="259" t="n"/>
      <c r="BO3" s="259" t="n"/>
      <c r="BP3" s="259" t="n"/>
      <c r="BQ3" s="259" t="n"/>
      <c r="BR3" s="259" t="n"/>
      <c r="BS3" s="259" t="n"/>
      <c r="BT3" s="259" t="n"/>
      <c r="BU3" s="259" t="n"/>
      <c r="BV3" s="259" t="n"/>
      <c r="BW3" s="259" t="n"/>
      <c r="BX3" s="259" t="n"/>
      <c r="BY3" s="259" t="n"/>
      <c r="BZ3" s="259" t="n"/>
      <c r="CA3" s="259" t="n"/>
      <c r="CB3" s="259" t="n"/>
      <c r="CC3" s="259" t="n"/>
      <c r="CD3" s="259" t="n"/>
      <c r="CE3" s="259" t="n"/>
      <c r="CF3" s="259" t="n"/>
      <c r="CG3" s="259" t="n"/>
      <c r="CH3" s="259" t="n"/>
      <c r="CI3" s="259" t="n"/>
      <c r="CJ3" s="259" t="n"/>
      <c r="CK3" s="259" t="n"/>
      <c r="CL3" s="259" t="n"/>
      <c r="CM3" s="259" t="n"/>
      <c r="CN3" s="259" t="n"/>
      <c r="CO3" s="259" t="n"/>
      <c r="CP3" s="259" t="n"/>
      <c r="CQ3" s="259" t="n"/>
      <c r="CR3" s="259" t="n"/>
      <c r="CS3" s="259" t="n"/>
      <c r="CT3" s="259" t="n"/>
      <c r="CU3" s="259" t="n"/>
      <c r="CV3" s="259" t="n"/>
      <c r="CW3" s="259" t="n"/>
      <c r="CX3" s="259" t="n"/>
      <c r="CY3" s="259" t="n"/>
      <c r="CZ3" s="259" t="n"/>
      <c r="DA3" s="259" t="n"/>
      <c r="DB3" s="259" t="n"/>
      <c r="DC3" s="259" t="n"/>
      <c r="DD3" s="259" t="n"/>
      <c r="DE3" s="259" t="n"/>
      <c r="DF3" s="259" t="n"/>
      <c r="DG3" s="259" t="n"/>
      <c r="DH3" s="259" t="n"/>
      <c r="DI3" s="259" t="n"/>
      <c r="DJ3" s="259" t="n"/>
      <c r="DK3" s="259" t="n"/>
      <c r="DL3" s="259" t="n"/>
      <c r="DM3" s="259" t="n"/>
      <c r="DN3" s="259" t="n"/>
      <c r="DO3" s="259" t="n"/>
      <c r="DP3" s="259" t="n"/>
      <c r="DQ3" s="259" t="n"/>
      <c r="DR3" s="259" t="n"/>
      <c r="DS3" s="259" t="n"/>
      <c r="DT3" s="259" t="n"/>
      <c r="DU3" s="259" t="n"/>
      <c r="DV3" s="259" t="n"/>
      <c r="DW3" s="259" t="n"/>
      <c r="DX3" s="259" t="n"/>
      <c r="DY3" s="259" t="n"/>
      <c r="DZ3" s="259" t="n"/>
      <c r="EA3" s="259" t="n"/>
      <c r="EB3" s="259" t="n"/>
      <c r="EC3" s="277" t="n">
        <v>41.66</v>
      </c>
      <c r="ED3" s="259" t="n"/>
      <c r="EE3" s="259" t="n"/>
      <c r="EF3" s="259" t="n"/>
      <c r="EG3" s="259" t="n"/>
      <c r="EH3" s="259" t="n"/>
      <c r="EI3" s="259" t="n"/>
      <c r="EJ3" s="259" t="n"/>
      <c r="EK3" s="261">
        <f>SUM(F3:EJ3)</f>
        <v/>
      </c>
      <c r="EL3" s="262">
        <f>E3-EK3</f>
        <v/>
      </c>
    </row>
    <row r="4" ht="18" customHeight="1">
      <c r="A4" s="137" t="n">
        <v>3</v>
      </c>
      <c r="B4" s="256" t="n">
        <v>44865</v>
      </c>
      <c r="C4" s="139" t="inlineStr">
        <is>
          <t>2-095-91664</t>
        </is>
      </c>
      <c r="D4" s="240" t="n">
        <v>44855</v>
      </c>
      <c r="E4" s="257" t="n">
        <v>4498.4</v>
      </c>
      <c r="F4" s="274" t="n"/>
      <c r="G4" s="278" t="n">
        <v>4188.24</v>
      </c>
      <c r="H4" s="274" t="n"/>
      <c r="I4" s="274" t="n"/>
      <c r="J4" s="259" t="n"/>
      <c r="K4" s="259" t="n"/>
      <c r="L4" s="259" t="n"/>
      <c r="M4" s="259" t="n"/>
      <c r="N4" s="259" t="n"/>
      <c r="O4" s="259" t="n"/>
      <c r="P4" s="259" t="n"/>
      <c r="Q4" s="259" t="n"/>
      <c r="R4" s="259" t="n"/>
      <c r="S4" s="259" t="n"/>
      <c r="T4" s="259" t="n"/>
      <c r="U4" s="259" t="n"/>
      <c r="V4" s="259" t="n"/>
      <c r="W4" s="259" t="n"/>
      <c r="X4" s="259" t="n"/>
      <c r="Y4" s="259" t="n"/>
      <c r="Z4" s="259" t="n"/>
      <c r="AA4" s="259" t="n"/>
      <c r="AB4" s="259" t="n"/>
      <c r="AC4" s="259" t="n"/>
      <c r="AD4" s="259" t="n"/>
      <c r="AE4" s="259" t="n"/>
      <c r="AF4" s="259" t="n"/>
      <c r="AG4" s="259" t="n"/>
      <c r="AH4" s="259" t="n"/>
      <c r="AI4" s="259" t="n"/>
      <c r="AJ4" s="259" t="n"/>
      <c r="AK4" s="259" t="n"/>
      <c r="AL4" s="259" t="n"/>
      <c r="AM4" s="259" t="n"/>
      <c r="AN4" s="259" t="n"/>
      <c r="AO4" s="259" t="n"/>
      <c r="AP4" s="259" t="n"/>
      <c r="AQ4" s="259" t="n"/>
      <c r="AR4" s="259" t="n"/>
      <c r="AS4" s="259" t="n"/>
      <c r="AT4" s="259" t="n"/>
      <c r="AU4" s="259" t="n"/>
      <c r="AV4" s="259" t="n"/>
      <c r="AW4" s="259" t="n"/>
      <c r="AX4" s="259" t="n"/>
      <c r="AY4" s="259" t="n"/>
      <c r="AZ4" s="259" t="n"/>
      <c r="BA4" s="259" t="n"/>
      <c r="BB4" s="259" t="n"/>
      <c r="BC4" s="259" t="n"/>
      <c r="BD4" s="259" t="n"/>
      <c r="BE4" s="259" t="n"/>
      <c r="BF4" s="259" t="n"/>
      <c r="BG4" s="259" t="n"/>
      <c r="BH4" s="259" t="n"/>
      <c r="BI4" s="259" t="n"/>
      <c r="BJ4" s="259" t="n"/>
      <c r="BK4" s="259" t="n"/>
      <c r="BL4" s="259" t="n"/>
      <c r="BM4" s="259" t="n"/>
      <c r="BN4" s="259" t="n"/>
      <c r="BO4" s="259" t="n"/>
      <c r="BP4" s="259" t="n"/>
      <c r="BQ4" s="259" t="n"/>
      <c r="BR4" s="259" t="n"/>
      <c r="BS4" s="259" t="n"/>
      <c r="BT4" s="259" t="n"/>
      <c r="BU4" s="259" t="n"/>
      <c r="BV4" s="259" t="n"/>
      <c r="BW4" s="259" t="n"/>
      <c r="BX4" s="259" t="n"/>
      <c r="BY4" s="259" t="n"/>
      <c r="BZ4" s="259" t="n"/>
      <c r="CA4" s="259" t="n"/>
      <c r="CB4" s="277" t="n">
        <v>310.16</v>
      </c>
      <c r="CC4" s="259" t="n"/>
      <c r="CD4" s="259" t="n"/>
      <c r="CE4" s="259" t="n"/>
      <c r="CF4" s="259" t="n"/>
      <c r="CG4" s="259" t="n"/>
      <c r="CH4" s="259" t="n"/>
      <c r="CI4" s="259" t="n"/>
      <c r="CJ4" s="259" t="n"/>
      <c r="CK4" s="259" t="n"/>
      <c r="CL4" s="259" t="n"/>
      <c r="CM4" s="259" t="n"/>
      <c r="CN4" s="259" t="n"/>
      <c r="CO4" s="259" t="n"/>
      <c r="CP4" s="259" t="n"/>
      <c r="CQ4" s="259" t="n"/>
      <c r="CR4" s="259" t="n"/>
      <c r="CS4" s="259" t="n"/>
      <c r="CT4" s="259" t="n"/>
      <c r="CU4" s="259" t="n"/>
      <c r="CV4" s="259" t="n"/>
      <c r="CW4" s="259" t="n"/>
      <c r="CX4" s="259" t="n"/>
      <c r="CY4" s="259" t="n"/>
      <c r="CZ4" s="259" t="n"/>
      <c r="DA4" s="259" t="n"/>
      <c r="DB4" s="259" t="n"/>
      <c r="DC4" s="259" t="n"/>
      <c r="DD4" s="259" t="n"/>
      <c r="DE4" s="259" t="n"/>
      <c r="DF4" s="259" t="n"/>
      <c r="DG4" s="259" t="n"/>
      <c r="DH4" s="259" t="n"/>
      <c r="DI4" s="259" t="n"/>
      <c r="DJ4" s="259" t="n"/>
      <c r="DK4" s="259" t="n"/>
      <c r="DL4" s="259" t="n"/>
      <c r="DM4" s="259" t="n"/>
      <c r="DN4" s="259" t="n"/>
      <c r="DO4" s="259" t="n"/>
      <c r="DP4" s="259" t="n"/>
      <c r="DQ4" s="259" t="n"/>
      <c r="DR4" s="259" t="n"/>
      <c r="DS4" s="259" t="n"/>
      <c r="DT4" s="259" t="n"/>
      <c r="DU4" s="259" t="n"/>
      <c r="DV4" s="259" t="n"/>
      <c r="DW4" s="259" t="n"/>
      <c r="DX4" s="259" t="n"/>
      <c r="DY4" s="259" t="n"/>
      <c r="DZ4" s="259" t="n"/>
      <c r="EA4" s="259" t="n"/>
      <c r="EB4" s="259" t="n"/>
      <c r="EC4" s="259" t="n"/>
      <c r="ED4" s="259" t="n"/>
      <c r="EE4" s="259" t="n"/>
      <c r="EF4" s="259" t="n"/>
      <c r="EG4" s="259" t="n"/>
      <c r="EH4" s="259" t="n"/>
      <c r="EI4" s="259" t="n"/>
      <c r="EJ4" s="259" t="n"/>
      <c r="EK4" s="261">
        <f>SUM(F4:EJ4)</f>
        <v/>
      </c>
      <c r="EL4" s="262">
        <f>E4-EK4</f>
        <v/>
      </c>
    </row>
    <row r="5" ht="18" customHeight="1">
      <c r="A5" s="137" t="n">
        <v>5</v>
      </c>
      <c r="B5" s="256" t="n">
        <v>44865</v>
      </c>
      <c r="C5" s="139" t="inlineStr">
        <is>
          <t>2-094-61362</t>
        </is>
      </c>
      <c r="D5" s="240" t="n">
        <v>44852</v>
      </c>
      <c r="E5" s="257" t="n">
        <v>3942.7</v>
      </c>
      <c r="F5" s="274" t="n"/>
      <c r="G5" s="274" t="n"/>
      <c r="H5" s="274" t="n"/>
      <c r="I5" s="274" t="n"/>
      <c r="J5" s="259" t="n"/>
      <c r="K5" s="259" t="n"/>
      <c r="L5" s="259" t="n"/>
      <c r="M5" s="259" t="n"/>
      <c r="N5" s="259" t="n"/>
      <c r="O5" s="259" t="n"/>
      <c r="P5" s="259" t="n"/>
      <c r="Q5" s="259" t="n"/>
      <c r="R5" s="259" t="n"/>
      <c r="S5" s="259" t="n"/>
      <c r="T5" s="259" t="n"/>
      <c r="U5" s="259" t="n"/>
      <c r="V5" s="259" t="n"/>
      <c r="W5" s="259" t="n"/>
      <c r="X5" s="259" t="n"/>
      <c r="Y5" s="259" t="n"/>
      <c r="Z5" s="259" t="n"/>
      <c r="AA5" s="259" t="n"/>
      <c r="AB5" s="259" t="n"/>
      <c r="AC5" s="259" t="n"/>
      <c r="AD5" s="259" t="n"/>
      <c r="AE5" s="259" t="n"/>
      <c r="AF5" s="259" t="n"/>
      <c r="AG5" s="259" t="n"/>
      <c r="AH5" s="259" t="n"/>
      <c r="AI5" s="259" t="n"/>
      <c r="AJ5" s="259" t="n"/>
      <c r="AK5" s="259" t="n"/>
      <c r="AL5" s="259" t="n"/>
      <c r="AM5" s="259" t="n"/>
      <c r="AN5" s="259" t="n"/>
      <c r="AO5" s="259" t="n"/>
      <c r="AP5" s="259" t="n"/>
      <c r="AQ5" s="259" t="n"/>
      <c r="AR5" s="259" t="n"/>
      <c r="AS5" s="277" t="n">
        <v>3859.38</v>
      </c>
      <c r="AT5" s="259" t="n"/>
      <c r="AU5" s="259" t="n"/>
      <c r="AV5" s="259" t="n"/>
      <c r="AW5" s="259" t="n"/>
      <c r="AX5" s="259" t="n"/>
      <c r="AY5" s="259" t="n"/>
      <c r="AZ5" s="259" t="n"/>
      <c r="BA5" s="259" t="n"/>
      <c r="BB5" s="277">
        <f>41.66+41.66</f>
        <v/>
      </c>
      <c r="BC5" s="259" t="n"/>
      <c r="BD5" s="259" t="n"/>
      <c r="BE5" s="259" t="n"/>
      <c r="BF5" s="259" t="n"/>
      <c r="BG5" s="259" t="n"/>
      <c r="BH5" s="259" t="n"/>
      <c r="BI5" s="259" t="n"/>
      <c r="BJ5" s="259" t="n"/>
      <c r="BK5" s="259" t="n"/>
      <c r="BL5" s="259" t="n"/>
      <c r="BM5" s="259" t="n"/>
      <c r="BN5" s="259" t="n"/>
      <c r="BO5" s="259" t="n"/>
      <c r="BP5" s="259" t="n"/>
      <c r="BQ5" s="259" t="n"/>
      <c r="BR5" s="259" t="n"/>
      <c r="BS5" s="259" t="n"/>
      <c r="BT5" s="259" t="n"/>
      <c r="BU5" s="259" t="n"/>
      <c r="BV5" s="259" t="n"/>
      <c r="BW5" s="259" t="n"/>
      <c r="BX5" s="259" t="n"/>
      <c r="BY5" s="259" t="n"/>
      <c r="BZ5" s="259" t="n"/>
      <c r="CA5" s="259" t="n"/>
      <c r="CB5" s="259" t="n"/>
      <c r="CC5" s="259" t="n"/>
      <c r="CD5" s="259" t="n"/>
      <c r="CE5" s="259" t="n"/>
      <c r="CF5" s="259" t="n"/>
      <c r="CG5" s="259" t="n"/>
      <c r="CH5" s="259" t="n"/>
      <c r="CI5" s="259" t="n"/>
      <c r="CJ5" s="259" t="n"/>
      <c r="CK5" s="259" t="n"/>
      <c r="CL5" s="259" t="n"/>
      <c r="CM5" s="259" t="n"/>
      <c r="CN5" s="259" t="n"/>
      <c r="CO5" s="259" t="n"/>
      <c r="CP5" s="259" t="n"/>
      <c r="CQ5" s="259" t="n"/>
      <c r="CR5" s="259" t="n"/>
      <c r="CS5" s="259" t="n"/>
      <c r="CT5" s="259" t="n"/>
      <c r="CU5" s="259" t="n"/>
      <c r="CV5" s="259" t="n"/>
      <c r="CW5" s="259" t="n"/>
      <c r="CX5" s="259" t="n"/>
      <c r="CY5" s="259" t="n"/>
      <c r="CZ5" s="259" t="n"/>
      <c r="DA5" s="259" t="n"/>
      <c r="DB5" s="259" t="n"/>
      <c r="DC5" s="259" t="n"/>
      <c r="DD5" s="259" t="n"/>
      <c r="DE5" s="259" t="n"/>
      <c r="DF5" s="259" t="n"/>
      <c r="DG5" s="259" t="n"/>
      <c r="DH5" s="259" t="n"/>
      <c r="DI5" s="259" t="n"/>
      <c r="DJ5" s="259" t="n"/>
      <c r="DK5" s="259" t="n"/>
      <c r="DL5" s="259" t="n"/>
      <c r="DM5" s="259" t="n"/>
      <c r="DN5" s="259" t="n"/>
      <c r="DO5" s="259" t="n"/>
      <c r="DP5" s="259" t="n"/>
      <c r="DQ5" s="259" t="n"/>
      <c r="DR5" s="259" t="n"/>
      <c r="DS5" s="259" t="n"/>
      <c r="DT5" s="259" t="n"/>
      <c r="DU5" s="259" t="n"/>
      <c r="DV5" s="259" t="n"/>
      <c r="DW5" s="259" t="n"/>
      <c r="DX5" s="259" t="n"/>
      <c r="DY5" s="259" t="n"/>
      <c r="DZ5" s="259" t="n"/>
      <c r="EA5" s="259" t="n"/>
      <c r="EB5" s="259" t="n"/>
      <c r="EC5" s="259" t="n"/>
      <c r="ED5" s="259" t="n"/>
      <c r="EE5" s="259" t="n"/>
      <c r="EF5" s="259" t="n"/>
      <c r="EG5" s="259" t="n"/>
      <c r="EH5" s="259" t="n"/>
      <c r="EI5" s="259" t="n"/>
      <c r="EJ5" s="259" t="n"/>
      <c r="EK5" s="261">
        <f>SUM(F5:EJ5)</f>
        <v/>
      </c>
      <c r="EL5" s="262">
        <f>E5-EK5</f>
        <v/>
      </c>
    </row>
    <row r="6" ht="18" customHeight="1">
      <c r="A6" s="137" t="n">
        <v>6</v>
      </c>
      <c r="B6" s="256" t="n">
        <v>44865</v>
      </c>
      <c r="C6" s="139" t="inlineStr">
        <is>
          <t>2-096-65254</t>
        </is>
      </c>
      <c r="D6" s="240" t="n">
        <v>44858</v>
      </c>
      <c r="E6" s="257" t="n">
        <v>1754.7</v>
      </c>
      <c r="F6" s="274" t="n"/>
      <c r="G6" s="274" t="n"/>
      <c r="H6" s="274" t="n"/>
      <c r="I6" s="278" t="n">
        <v>871.75</v>
      </c>
      <c r="J6" s="259" t="n"/>
      <c r="K6" s="259" t="n"/>
      <c r="L6" s="259" t="n"/>
      <c r="M6" s="259" t="n"/>
      <c r="N6" s="259" t="n"/>
      <c r="O6" s="259" t="n"/>
      <c r="P6" s="259" t="n"/>
      <c r="Q6" s="259" t="n"/>
      <c r="R6" s="259" t="n"/>
      <c r="S6" s="259" t="n"/>
      <c r="T6" s="259" t="n"/>
      <c r="U6" s="259" t="n"/>
      <c r="V6" s="259" t="n"/>
      <c r="W6" s="259" t="n"/>
      <c r="X6" s="259" t="n"/>
      <c r="Y6" s="277" t="n">
        <v>693.25</v>
      </c>
      <c r="Z6" s="259" t="n"/>
      <c r="AA6" s="259" t="n"/>
      <c r="AB6" s="259" t="n"/>
      <c r="AC6" s="259" t="n"/>
      <c r="AD6" s="259" t="n"/>
      <c r="AE6" s="259" t="n"/>
      <c r="AF6" s="259" t="n"/>
      <c r="AG6" s="259" t="n"/>
      <c r="AH6" s="259" t="n"/>
      <c r="AI6" s="259" t="n"/>
      <c r="AJ6" s="259" t="n"/>
      <c r="AK6" s="259" t="n"/>
      <c r="AL6" s="259" t="n"/>
      <c r="AM6" s="259" t="n"/>
      <c r="AN6" s="259" t="n"/>
      <c r="AO6" s="259" t="n"/>
      <c r="AP6" s="259" t="n"/>
      <c r="AQ6" s="259" t="n"/>
      <c r="AR6" s="259" t="n"/>
      <c r="AS6" s="259" t="n"/>
      <c r="AT6" s="259" t="n"/>
      <c r="AU6" s="259" t="n"/>
      <c r="AV6" s="259" t="n"/>
      <c r="AW6" s="259" t="n"/>
      <c r="AX6" s="259" t="n"/>
      <c r="AY6" s="259" t="n"/>
      <c r="AZ6" s="259" t="n"/>
      <c r="BA6" s="259" t="n"/>
      <c r="BB6" s="259" t="n"/>
      <c r="BC6" s="259" t="n"/>
      <c r="BD6" s="259" t="n"/>
      <c r="BE6" s="259" t="n"/>
      <c r="BF6" s="259" t="n"/>
      <c r="BG6" s="259" t="n"/>
      <c r="BH6" s="259" t="n"/>
      <c r="BI6" s="259" t="n"/>
      <c r="BJ6" s="259" t="n"/>
      <c r="BK6" s="259" t="n"/>
      <c r="BL6" s="259" t="n"/>
      <c r="BM6" s="259" t="n"/>
      <c r="BN6" s="259" t="n"/>
      <c r="BO6" s="259" t="n"/>
      <c r="BP6" s="259" t="n"/>
      <c r="BQ6" s="259" t="n"/>
      <c r="BR6" s="259" t="n"/>
      <c r="BS6" s="259" t="n"/>
      <c r="BT6" s="259" t="n"/>
      <c r="BU6" s="259" t="n"/>
      <c r="BV6" s="259" t="n"/>
      <c r="BW6" s="259" t="n"/>
      <c r="BX6" s="259" t="n"/>
      <c r="BY6" s="259" t="n"/>
      <c r="BZ6" s="259" t="n"/>
      <c r="CA6" s="259" t="n"/>
      <c r="CB6" s="259" t="n"/>
      <c r="CC6" s="259" t="n"/>
      <c r="CD6" s="259" t="n"/>
      <c r="CE6" s="259" t="n"/>
      <c r="CF6" s="259" t="n"/>
      <c r="CG6" s="259" t="n"/>
      <c r="CH6" s="259" t="n"/>
      <c r="CI6" s="259" t="n"/>
      <c r="CJ6" s="259" t="n"/>
      <c r="CK6" s="259" t="n"/>
      <c r="CL6" s="259" t="n"/>
      <c r="CM6" s="259" t="n"/>
      <c r="CN6" s="259" t="n"/>
      <c r="CO6" s="259" t="n"/>
      <c r="CP6" s="259" t="n"/>
      <c r="CQ6" s="259" t="n"/>
      <c r="CR6" s="259" t="n"/>
      <c r="CS6" s="259" t="n"/>
      <c r="CT6" s="259" t="n"/>
      <c r="CU6" s="259" t="n"/>
      <c r="CV6" s="259" t="n"/>
      <c r="CW6" s="259" t="n"/>
      <c r="CX6" s="259" t="n"/>
      <c r="CY6" s="259" t="n"/>
      <c r="CZ6" s="259" t="n"/>
      <c r="DA6" s="259" t="n"/>
      <c r="DB6" s="259" t="n"/>
      <c r="DC6" s="259" t="n"/>
      <c r="DD6" s="259" t="n"/>
      <c r="DE6" s="259" t="n"/>
      <c r="DF6" s="259" t="n"/>
      <c r="DG6" s="259" t="n"/>
      <c r="DH6" s="259" t="n"/>
      <c r="DI6" s="259" t="n"/>
      <c r="DJ6" s="259" t="n"/>
      <c r="DK6" s="259" t="n"/>
      <c r="DL6" s="259" t="n"/>
      <c r="DM6" s="259" t="n"/>
      <c r="DN6" s="259" t="n"/>
      <c r="DO6" s="259" t="n"/>
      <c r="DP6" s="259" t="n"/>
      <c r="DQ6" s="277" t="n">
        <v>189.7</v>
      </c>
      <c r="DR6" s="259" t="n"/>
      <c r="DS6" s="259" t="n"/>
      <c r="DT6" s="259" t="n"/>
      <c r="DU6" s="259" t="n"/>
      <c r="DV6" s="259" t="n"/>
      <c r="DW6" s="259" t="n"/>
      <c r="DX6" s="259" t="n"/>
      <c r="DY6" s="259" t="n"/>
      <c r="DZ6" s="259" t="n"/>
      <c r="EA6" s="259" t="n"/>
      <c r="EB6" s="259" t="n"/>
      <c r="EC6" s="259" t="n"/>
      <c r="ED6" s="259" t="n"/>
      <c r="EE6" s="259" t="n"/>
      <c r="EF6" s="259" t="n"/>
      <c r="EG6" s="259" t="n"/>
      <c r="EH6" s="259" t="n"/>
      <c r="EI6" s="259" t="n"/>
      <c r="EJ6" s="259" t="n"/>
      <c r="EK6" s="261">
        <f>SUM(F6:EJ6)</f>
        <v/>
      </c>
      <c r="EL6" s="262">
        <f>E6-EK6</f>
        <v/>
      </c>
    </row>
    <row r="7" ht="18" customHeight="1">
      <c r="A7" s="137" t="n">
        <v>7</v>
      </c>
      <c r="B7" s="256" t="n">
        <v>44865</v>
      </c>
      <c r="C7" s="145" t="inlineStr">
        <is>
          <t>2-097-62639</t>
        </is>
      </c>
      <c r="D7" s="240" t="n">
        <v>44861</v>
      </c>
      <c r="E7" s="257" t="n">
        <v>1047.22</v>
      </c>
      <c r="F7" s="274" t="n"/>
      <c r="G7" s="274" t="n"/>
      <c r="H7" s="274" t="n"/>
      <c r="I7" s="274" t="n"/>
      <c r="J7" s="259" t="n"/>
      <c r="K7" s="259" t="n"/>
      <c r="L7" s="259" t="n"/>
      <c r="M7" s="259" t="n"/>
      <c r="N7" s="259" t="n"/>
      <c r="O7" s="259" t="n"/>
      <c r="P7" s="259" t="n"/>
      <c r="Q7" s="259" t="n"/>
      <c r="R7" s="259" t="n"/>
      <c r="S7" s="259" t="n"/>
      <c r="T7" s="259" t="n"/>
      <c r="U7" s="259" t="n"/>
      <c r="V7" s="259" t="n"/>
      <c r="W7" s="259" t="n"/>
      <c r="X7" s="259" t="n"/>
      <c r="Y7" s="259" t="n"/>
      <c r="Z7" s="259" t="n"/>
      <c r="AA7" s="259" t="n"/>
      <c r="AB7" s="259" t="n"/>
      <c r="AC7" s="259" t="n"/>
      <c r="AD7" s="259" t="n"/>
      <c r="AE7" s="259" t="n"/>
      <c r="AF7" s="259" t="n"/>
      <c r="AG7" s="259" t="n"/>
      <c r="AH7" s="259" t="n"/>
      <c r="AI7" s="259" t="n"/>
      <c r="AJ7" s="259" t="n"/>
      <c r="AK7" s="259" t="n"/>
      <c r="AL7" s="259" t="n"/>
      <c r="AM7" s="259" t="n"/>
      <c r="AN7" s="259" t="n"/>
      <c r="AO7" s="259" t="n"/>
      <c r="AP7" s="259" t="n"/>
      <c r="AQ7" s="259" t="n"/>
      <c r="AR7" s="259" t="n"/>
      <c r="AS7" s="259" t="n"/>
      <c r="AT7" s="259" t="n"/>
      <c r="AU7" s="259" t="n"/>
      <c r="AV7" s="259" t="n"/>
      <c r="AW7" s="259" t="n"/>
      <c r="AX7" s="259" t="n"/>
      <c r="AY7" s="259" t="n"/>
      <c r="AZ7" s="259" t="n"/>
      <c r="BA7" s="259" t="n"/>
      <c r="BB7" s="277" t="n">
        <v>763.63</v>
      </c>
      <c r="BC7" s="259" t="n"/>
      <c r="BD7" s="259" t="n"/>
      <c r="BE7" s="259" t="n"/>
      <c r="BF7" s="259" t="n"/>
      <c r="BG7" s="259" t="n"/>
      <c r="BH7" s="259" t="n"/>
      <c r="BI7" s="259" t="n"/>
      <c r="BJ7" s="259" t="n"/>
      <c r="BK7" s="259" t="n"/>
      <c r="BL7" s="259" t="n"/>
      <c r="BM7" s="259" t="n"/>
      <c r="BN7" s="259" t="n"/>
      <c r="BO7" s="259" t="n"/>
      <c r="BP7" s="259" t="n"/>
      <c r="BQ7" s="259" t="n"/>
      <c r="BR7" s="259" t="n"/>
      <c r="BS7" s="259" t="n"/>
      <c r="BT7" s="259" t="n"/>
      <c r="BU7" s="259" t="n"/>
      <c r="BV7" s="259" t="n"/>
      <c r="BW7" s="259" t="n"/>
      <c r="BX7" s="259" t="n"/>
      <c r="BY7" s="259" t="n"/>
      <c r="BZ7" s="259" t="n"/>
      <c r="CA7" s="259" t="n"/>
      <c r="CB7" s="259" t="n"/>
      <c r="CC7" s="259" t="n"/>
      <c r="CD7" s="259" t="n"/>
      <c r="CE7" s="259" t="n"/>
      <c r="CF7" s="259" t="n"/>
      <c r="CG7" s="259" t="n"/>
      <c r="CH7" s="259" t="n"/>
      <c r="CI7" s="259" t="n"/>
      <c r="CJ7" s="259" t="n"/>
      <c r="CK7" s="259" t="n"/>
      <c r="CL7" s="259" t="n"/>
      <c r="CM7" s="259" t="n"/>
      <c r="CN7" s="259" t="n"/>
      <c r="CO7" s="259" t="n"/>
      <c r="CP7" s="259" t="n"/>
      <c r="CQ7" s="259" t="n"/>
      <c r="CR7" s="259" t="n"/>
      <c r="CS7" s="259" t="n"/>
      <c r="CT7" s="259" t="n"/>
      <c r="CU7" s="259" t="n"/>
      <c r="CV7" s="259" t="n"/>
      <c r="CW7" s="259" t="n"/>
      <c r="CX7" s="259" t="n"/>
      <c r="CY7" s="259" t="n"/>
      <c r="CZ7" s="259" t="n"/>
      <c r="DA7" s="259" t="n"/>
      <c r="DB7" s="259" t="n"/>
      <c r="DC7" s="259" t="n"/>
      <c r="DD7" s="259" t="n"/>
      <c r="DE7" s="259" t="n"/>
      <c r="DF7" s="259" t="n"/>
      <c r="DG7" s="259" t="n"/>
      <c r="DH7" s="259" t="n"/>
      <c r="DI7" s="259" t="n"/>
      <c r="DJ7" s="259" t="n"/>
      <c r="DK7" s="259" t="n"/>
      <c r="DL7" s="259" t="n"/>
      <c r="DM7" s="259" t="n"/>
      <c r="DN7" s="259" t="n"/>
      <c r="DO7" s="259" t="n"/>
      <c r="DP7" s="259" t="n"/>
      <c r="DQ7" s="277" t="n">
        <v>283.59</v>
      </c>
      <c r="DR7" s="259" t="n"/>
      <c r="DS7" s="259" t="n"/>
      <c r="DT7" s="259" t="n"/>
      <c r="DU7" s="259" t="n"/>
      <c r="DV7" s="259" t="n"/>
      <c r="DW7" s="259" t="n"/>
      <c r="DX7" s="259" t="n"/>
      <c r="DY7" s="259" t="n"/>
      <c r="DZ7" s="259" t="n"/>
      <c r="EA7" s="259" t="n"/>
      <c r="EB7" s="259" t="n"/>
      <c r="EC7" s="259" t="n"/>
      <c r="ED7" s="259" t="n"/>
      <c r="EE7" s="259" t="n"/>
      <c r="EF7" s="259" t="n"/>
      <c r="EG7" s="259" t="n"/>
      <c r="EH7" s="259" t="n"/>
      <c r="EI7" s="259" t="n"/>
      <c r="EJ7" s="259" t="n"/>
      <c r="EK7" s="261">
        <f>SUM(F7:EJ7)</f>
        <v/>
      </c>
      <c r="EL7" s="262">
        <f>E7-EK7</f>
        <v/>
      </c>
    </row>
    <row r="8" ht="18" customHeight="1">
      <c r="A8" s="137" t="n">
        <v>8</v>
      </c>
      <c r="B8" s="256" t="n">
        <v>44865</v>
      </c>
      <c r="C8" s="139" t="inlineStr">
        <is>
          <t>2-091-23146</t>
        </is>
      </c>
      <c r="D8" s="240" t="n">
        <v>44841</v>
      </c>
      <c r="E8" s="257" t="n">
        <v>8693.32</v>
      </c>
      <c r="F8" s="278" t="n">
        <v>152.51</v>
      </c>
      <c r="G8" s="278" t="n">
        <v>575</v>
      </c>
      <c r="H8" s="274" t="n"/>
      <c r="I8" s="274" t="n"/>
      <c r="J8" s="277" t="n">
        <v>188.25</v>
      </c>
      <c r="K8" s="259" t="n"/>
      <c r="L8" s="259" t="n"/>
      <c r="M8" s="259" t="n"/>
      <c r="N8" s="259" t="n"/>
      <c r="O8" s="259" t="n"/>
      <c r="P8" s="259" t="n"/>
      <c r="Q8" s="259" t="n"/>
      <c r="R8" s="259" t="n"/>
      <c r="S8" s="259" t="n"/>
      <c r="T8" s="259" t="n"/>
      <c r="U8" s="259" t="n"/>
      <c r="V8" s="259" t="n"/>
      <c r="W8" s="277" t="n">
        <v>289.25</v>
      </c>
      <c r="X8" s="277" t="n">
        <v>320.27</v>
      </c>
      <c r="Y8" s="259" t="n"/>
      <c r="Z8" s="259" t="n"/>
      <c r="AA8" s="259" t="n"/>
      <c r="AB8" s="259" t="n"/>
      <c r="AC8" s="259" t="n"/>
      <c r="AD8" s="277" t="n">
        <v>300.05</v>
      </c>
      <c r="AE8" s="259" t="n"/>
      <c r="AF8" s="277" t="n">
        <v>122.48</v>
      </c>
      <c r="AG8" s="277" t="n">
        <v>124.34</v>
      </c>
      <c r="AH8" s="259" t="n"/>
      <c r="AI8" s="259" t="n"/>
      <c r="AJ8" s="259" t="n"/>
      <c r="AK8" s="259" t="n"/>
      <c r="AL8" s="259" t="n"/>
      <c r="AM8" s="259" t="n"/>
      <c r="AN8" s="259" t="n"/>
      <c r="AO8" s="259" t="n"/>
      <c r="AP8" s="259" t="n"/>
      <c r="AQ8" s="259" t="n"/>
      <c r="AR8" s="259" t="n"/>
      <c r="AS8" s="259" t="n"/>
      <c r="AT8" s="259" t="n"/>
      <c r="AU8" s="277" t="n">
        <v>127</v>
      </c>
      <c r="AV8" s="277" t="n">
        <v>161</v>
      </c>
      <c r="AW8" s="259" t="n"/>
      <c r="AX8" s="277" t="n">
        <v>386.91</v>
      </c>
      <c r="AY8" s="277" t="n">
        <v>769.22</v>
      </c>
      <c r="AZ8" s="259" t="n"/>
      <c r="BA8" s="259" t="n"/>
      <c r="BB8" s="259" t="n"/>
      <c r="BC8" s="259" t="n"/>
      <c r="BD8" s="259" t="n"/>
      <c r="BE8" s="259" t="n"/>
      <c r="BF8" s="259" t="n"/>
      <c r="BG8" s="259" t="n"/>
      <c r="BH8" s="259" t="n"/>
      <c r="BI8" s="259" t="n"/>
      <c r="BJ8" s="259" t="n"/>
      <c r="BK8" s="259" t="n"/>
      <c r="BL8" s="277" t="n">
        <v>458.27</v>
      </c>
      <c r="BM8" s="259" t="n"/>
      <c r="BN8" s="259" t="n"/>
      <c r="BO8" s="259" t="n"/>
      <c r="BP8" s="259" t="n"/>
      <c r="BQ8" s="259" t="n"/>
      <c r="BR8" s="259" t="n"/>
      <c r="BS8" s="259" t="n"/>
      <c r="BT8" s="259" t="n"/>
      <c r="BU8" s="259" t="n"/>
      <c r="BV8" s="259" t="n"/>
      <c r="BW8" s="259" t="n"/>
      <c r="BX8" s="277" t="n">
        <v>201.48</v>
      </c>
      <c r="BY8" s="277" t="n">
        <v>157.81</v>
      </c>
      <c r="BZ8" s="259" t="n"/>
      <c r="CA8" s="259" t="n"/>
      <c r="CB8" s="259" t="n"/>
      <c r="CC8" s="259" t="n"/>
      <c r="CD8" s="259" t="n"/>
      <c r="CE8" s="259" t="n"/>
      <c r="CF8" s="259" t="n"/>
      <c r="CG8" s="259" t="n"/>
      <c r="CH8" s="259" t="n"/>
      <c r="CI8" s="277" t="n">
        <v>1125.35</v>
      </c>
      <c r="CJ8" s="259" t="n"/>
      <c r="CK8" s="259" t="n"/>
      <c r="CL8" s="259" t="n"/>
      <c r="CM8" s="259" t="n"/>
      <c r="CN8" s="259" t="n"/>
      <c r="CO8" s="259" t="n"/>
      <c r="CP8" s="259" t="n"/>
      <c r="CQ8" s="259" t="n"/>
      <c r="CR8" s="259" t="n"/>
      <c r="CS8" s="259" t="n"/>
      <c r="CT8" s="277" t="n">
        <v>203.5</v>
      </c>
      <c r="CU8" s="277" t="n">
        <v>185.97</v>
      </c>
      <c r="CV8" s="259" t="n"/>
      <c r="CW8" s="259" t="n"/>
      <c r="CX8" s="259" t="n"/>
      <c r="CY8" s="259" t="n"/>
      <c r="CZ8" s="259" t="n"/>
      <c r="DA8" s="259" t="n"/>
      <c r="DB8" s="277" t="n">
        <v>108.21</v>
      </c>
      <c r="DC8" s="277" t="n">
        <v>687.12</v>
      </c>
      <c r="DD8" s="259" t="n"/>
      <c r="DE8" s="259" t="n"/>
      <c r="DF8" s="259" t="n"/>
      <c r="DG8" s="259" t="n"/>
      <c r="DH8" s="277" t="n">
        <v>127</v>
      </c>
      <c r="DI8" s="259" t="n"/>
      <c r="DJ8" s="259" t="n"/>
      <c r="DK8" s="259" t="n"/>
      <c r="DL8" s="259" t="n"/>
      <c r="DM8" s="259" t="n"/>
      <c r="DN8" s="259" t="n"/>
      <c r="DO8" s="259" t="n"/>
      <c r="DP8" s="259" t="n"/>
      <c r="DQ8" s="277" t="n">
        <v>596.52</v>
      </c>
      <c r="DR8" s="277" t="n">
        <v>335.36</v>
      </c>
      <c r="DS8" s="259" t="n"/>
      <c r="DT8" s="259" t="n"/>
      <c r="DU8" s="259" t="n"/>
      <c r="DV8" s="259" t="n"/>
      <c r="DW8" s="259" t="n"/>
      <c r="DX8" s="259" t="n"/>
      <c r="DY8" s="259" t="n"/>
      <c r="DZ8" s="259" t="n"/>
      <c r="EA8" s="259" t="n"/>
      <c r="EB8" s="259" t="n"/>
      <c r="EC8" s="277" t="n">
        <v>359.93</v>
      </c>
      <c r="ED8" s="277" t="n">
        <v>630.52</v>
      </c>
      <c r="EE8" s="259" t="n"/>
      <c r="EF8" s="259" t="n"/>
      <c r="EG8" s="259" t="n"/>
      <c r="EH8" s="259" t="n"/>
      <c r="EI8" s="259" t="n"/>
      <c r="EJ8" s="259" t="n"/>
      <c r="EK8" s="261">
        <f>SUM(F8:EJ8)</f>
        <v/>
      </c>
      <c r="EL8" s="262">
        <f>E8-EK8</f>
        <v/>
      </c>
    </row>
    <row r="9" ht="18" customHeight="1">
      <c r="A9" s="137" t="n">
        <v>9</v>
      </c>
      <c r="B9" s="256" t="n">
        <v>44865</v>
      </c>
      <c r="C9" s="139" t="inlineStr">
        <is>
          <t>7-914-73922</t>
        </is>
      </c>
      <c r="D9" s="240" t="n">
        <v>44847</v>
      </c>
      <c r="E9" s="257" t="n">
        <v>696.16</v>
      </c>
      <c r="F9" s="274" t="n"/>
      <c r="G9" s="278" t="n">
        <v>10.45</v>
      </c>
      <c r="H9" s="274" t="n"/>
      <c r="I9" s="274" t="n"/>
      <c r="J9" s="259" t="n"/>
      <c r="K9" s="259" t="n"/>
      <c r="L9" s="259" t="n"/>
      <c r="M9" s="277" t="n">
        <v>6.12</v>
      </c>
      <c r="N9" s="259" t="n"/>
      <c r="O9" s="259" t="n"/>
      <c r="P9" s="259" t="n"/>
      <c r="Q9" s="259" t="n"/>
      <c r="R9" s="277" t="n">
        <v>14.12</v>
      </c>
      <c r="S9" s="259" t="n"/>
      <c r="T9" s="259" t="n"/>
      <c r="U9" s="277" t="n">
        <v>11.21</v>
      </c>
      <c r="V9" s="259" t="n"/>
      <c r="W9" s="259" t="n"/>
      <c r="X9" s="277" t="n">
        <v>21.66</v>
      </c>
      <c r="Y9" s="259" t="n"/>
      <c r="Z9" s="259" t="n"/>
      <c r="AA9" s="259" t="n"/>
      <c r="AB9" s="259" t="n"/>
      <c r="AC9" s="259" t="n"/>
      <c r="AD9" s="259" t="n"/>
      <c r="AE9" s="259" t="n"/>
      <c r="AF9" s="277" t="n">
        <v>22.2</v>
      </c>
      <c r="AG9" s="259" t="n"/>
      <c r="AH9" s="259" t="n"/>
      <c r="AI9" s="259" t="n"/>
      <c r="AJ9" s="259" t="n"/>
      <c r="AK9" s="259" t="n"/>
      <c r="AL9" s="259" t="n"/>
      <c r="AM9" s="259" t="n"/>
      <c r="AN9" s="259" t="n"/>
      <c r="AO9" s="259" t="n"/>
      <c r="AP9" s="259" t="n"/>
      <c r="AQ9" s="259" t="n"/>
      <c r="AR9" s="259" t="n"/>
      <c r="AS9" s="259" t="n"/>
      <c r="AT9" s="259" t="n"/>
      <c r="AU9" s="259" t="n"/>
      <c r="AV9" s="259" t="n"/>
      <c r="AW9" s="259" t="n"/>
      <c r="AX9" s="277" t="n">
        <v>14.06</v>
      </c>
      <c r="AY9" s="259" t="n"/>
      <c r="AZ9" s="259" t="n"/>
      <c r="BA9" s="259" t="n"/>
      <c r="BB9" s="277" t="n">
        <v>91.56</v>
      </c>
      <c r="BC9" s="259" t="n"/>
      <c r="BD9" s="259" t="n"/>
      <c r="BE9" s="259" t="n"/>
      <c r="BF9" s="259" t="n"/>
      <c r="BG9" s="259" t="n"/>
      <c r="BH9" s="277" t="n">
        <v>23.4</v>
      </c>
      <c r="BI9" s="259" t="n"/>
      <c r="BJ9" s="277" t="n">
        <v>17.16</v>
      </c>
      <c r="BK9" s="259" t="n"/>
      <c r="BL9" s="259" t="n"/>
      <c r="BM9" s="277" t="n">
        <v>26.28</v>
      </c>
      <c r="BN9" s="259" t="n"/>
      <c r="BO9" s="259" t="n"/>
      <c r="BP9" s="259" t="n"/>
      <c r="BQ9" s="259" t="n"/>
      <c r="BR9" s="259" t="n"/>
      <c r="BS9" s="259" t="n"/>
      <c r="BT9" s="259" t="n"/>
      <c r="BU9" s="259" t="n"/>
      <c r="BV9" s="259" t="n"/>
      <c r="BW9" s="259" t="n"/>
      <c r="BX9" s="277" t="n">
        <v>55.2</v>
      </c>
      <c r="BY9" s="259" t="n"/>
      <c r="BZ9" s="259" t="n"/>
      <c r="CA9" s="259" t="n"/>
      <c r="CB9" s="277" t="n">
        <v>72.2</v>
      </c>
      <c r="CC9" s="259" t="n"/>
      <c r="CD9" s="259" t="n"/>
      <c r="CE9" s="259" t="n"/>
      <c r="CF9" s="259" t="n"/>
      <c r="CG9" s="259" t="n"/>
      <c r="CH9" s="259" t="n"/>
      <c r="CI9" s="277" t="n">
        <v>76.72</v>
      </c>
      <c r="CJ9" s="277" t="n">
        <v>5.89</v>
      </c>
      <c r="CK9" s="259" t="n"/>
      <c r="CL9" s="259" t="n"/>
      <c r="CM9" s="259" t="n"/>
      <c r="CN9" s="259" t="n"/>
      <c r="CO9" s="259" t="n"/>
      <c r="CP9" s="259" t="n"/>
      <c r="CQ9" s="259" t="n"/>
      <c r="CR9" s="259" t="n"/>
      <c r="CS9" s="259" t="n"/>
      <c r="CT9" s="259" t="n"/>
      <c r="CU9" s="277" t="n">
        <v>34.94</v>
      </c>
      <c r="CV9" s="277" t="n">
        <v>11.74</v>
      </c>
      <c r="CW9" s="277" t="n">
        <v>20.37</v>
      </c>
      <c r="CX9" s="259" t="n"/>
      <c r="CY9" s="259" t="n"/>
      <c r="CZ9" s="259" t="n"/>
      <c r="DA9" s="259" t="n"/>
      <c r="DB9" s="277" t="n">
        <v>33.8</v>
      </c>
      <c r="DC9" s="259" t="n"/>
      <c r="DD9" s="277" t="n">
        <v>9.869999999999999</v>
      </c>
      <c r="DE9" s="259" t="n"/>
      <c r="DF9" s="277" t="n">
        <v>11.21</v>
      </c>
      <c r="DG9" s="259" t="n"/>
      <c r="DH9" s="259" t="n"/>
      <c r="DI9" s="259" t="n"/>
      <c r="DJ9" s="259" t="n"/>
      <c r="DK9" s="259" t="n"/>
      <c r="DL9" s="259" t="n"/>
      <c r="DM9" s="259" t="n"/>
      <c r="DN9" s="259" t="n"/>
      <c r="DO9" s="277" t="n">
        <v>13.62</v>
      </c>
      <c r="DP9" s="259" t="n"/>
      <c r="DQ9" s="259" t="n"/>
      <c r="DR9" s="277" t="n">
        <v>9.94</v>
      </c>
      <c r="DS9" s="259" t="n"/>
      <c r="DT9" s="259" t="n"/>
      <c r="DU9" s="259" t="n"/>
      <c r="DV9" s="277" t="n">
        <v>33.26</v>
      </c>
      <c r="DW9" s="259" t="n"/>
      <c r="DX9" s="277" t="n">
        <v>17.14</v>
      </c>
      <c r="DY9" s="259" t="n"/>
      <c r="DZ9" s="259" t="n"/>
      <c r="EA9" s="259" t="n"/>
      <c r="EB9" s="259" t="n"/>
      <c r="EC9" s="259" t="n"/>
      <c r="ED9" s="259" t="n"/>
      <c r="EE9" s="277" t="n">
        <v>32.04</v>
      </c>
      <c r="EF9" s="259" t="n"/>
      <c r="EG9" s="259" t="n"/>
      <c r="EH9" s="259" t="n"/>
      <c r="EI9" s="259" t="n"/>
      <c r="EJ9" s="259" t="n"/>
      <c r="EK9" s="261">
        <f>SUM(F9:EJ9)</f>
        <v/>
      </c>
      <c r="EL9" s="262">
        <f>E9-EK9</f>
        <v/>
      </c>
    </row>
    <row r="10" ht="18" customHeight="1">
      <c r="A10" s="137" t="n">
        <v>10</v>
      </c>
      <c r="B10" s="256" t="n">
        <v>44872</v>
      </c>
      <c r="C10" s="139" t="inlineStr">
        <is>
          <t>DHL-D18801195</t>
        </is>
      </c>
      <c r="D10" s="240" t="n">
        <v>44854</v>
      </c>
      <c r="E10" s="257" t="n">
        <v>55</v>
      </c>
      <c r="F10" s="274" t="n"/>
      <c r="G10" s="274" t="n"/>
      <c r="H10" s="274" t="n"/>
      <c r="I10" s="274" t="n"/>
      <c r="J10" s="259" t="n"/>
      <c r="K10" s="259" t="n"/>
      <c r="L10" s="259" t="n"/>
      <c r="M10" s="259" t="n"/>
      <c r="N10" s="259" t="n"/>
      <c r="O10" s="259" t="n"/>
      <c r="P10" s="259" t="n"/>
      <c r="Q10" s="259" t="n"/>
      <c r="R10" s="259" t="n"/>
      <c r="S10" s="259" t="n"/>
      <c r="T10" s="259" t="n"/>
      <c r="U10" s="259" t="n"/>
      <c r="V10" s="259" t="n"/>
      <c r="W10" s="259" t="n"/>
      <c r="X10" s="259" t="n"/>
      <c r="Y10" s="259" t="n"/>
      <c r="Z10" s="259" t="n"/>
      <c r="AA10" s="259" t="n"/>
      <c r="AB10" s="259" t="n"/>
      <c r="AC10" s="259" t="n"/>
      <c r="AD10" s="259" t="n"/>
      <c r="AE10" s="259" t="n"/>
      <c r="AF10" s="277" t="n">
        <v>55</v>
      </c>
      <c r="AG10" s="259" t="n"/>
      <c r="AH10" s="259" t="n"/>
      <c r="AI10" s="259" t="n"/>
      <c r="AJ10" s="259" t="n"/>
      <c r="AK10" s="259" t="n"/>
      <c r="AL10" s="259" t="n"/>
      <c r="AM10" s="259" t="n"/>
      <c r="AN10" s="259" t="n"/>
      <c r="AO10" s="259" t="n"/>
      <c r="AP10" s="259" t="n"/>
      <c r="AQ10" s="259" t="n"/>
      <c r="AR10" s="259" t="n"/>
      <c r="AS10" s="259" t="n"/>
      <c r="AT10" s="259" t="n"/>
      <c r="AU10" s="259" t="n"/>
      <c r="AV10" s="259" t="n"/>
      <c r="AW10" s="259" t="n"/>
      <c r="AX10" s="259" t="n"/>
      <c r="AY10" s="259" t="n"/>
      <c r="AZ10" s="259" t="n"/>
      <c r="BA10" s="259" t="n"/>
      <c r="BB10" s="259" t="n"/>
      <c r="BC10" s="259" t="n"/>
      <c r="BD10" s="259" t="n"/>
      <c r="BE10" s="259" t="n"/>
      <c r="BF10" s="259" t="n"/>
      <c r="BG10" s="259" t="n"/>
      <c r="BH10" s="259" t="n"/>
      <c r="BI10" s="259" t="n"/>
      <c r="BJ10" s="259" t="n"/>
      <c r="BK10" s="259" t="n"/>
      <c r="BL10" s="259" t="n"/>
      <c r="BM10" s="259" t="n"/>
      <c r="BN10" s="259" t="n"/>
      <c r="BO10" s="259" t="n"/>
      <c r="BP10" s="259" t="n"/>
      <c r="BQ10" s="259" t="n"/>
      <c r="BR10" s="259" t="n"/>
      <c r="BS10" s="259" t="n"/>
      <c r="BT10" s="259" t="n"/>
      <c r="BU10" s="259" t="n"/>
      <c r="BV10" s="259" t="n"/>
      <c r="BW10" s="259" t="n"/>
      <c r="BX10" s="259" t="n"/>
      <c r="BY10" s="259" t="n"/>
      <c r="BZ10" s="259" t="n"/>
      <c r="CA10" s="259" t="n"/>
      <c r="CB10" s="259" t="n"/>
      <c r="CC10" s="259" t="n"/>
      <c r="CD10" s="259" t="n"/>
      <c r="CE10" s="259" t="n"/>
      <c r="CF10" s="259" t="n"/>
      <c r="CG10" s="259" t="n"/>
      <c r="CH10" s="259" t="n"/>
      <c r="CI10" s="259" t="n"/>
      <c r="CJ10" s="259" t="n"/>
      <c r="CK10" s="259" t="n"/>
      <c r="CL10" s="259" t="n"/>
      <c r="CM10" s="259" t="n"/>
      <c r="CN10" s="259" t="n"/>
      <c r="CO10" s="259" t="n"/>
      <c r="CP10" s="259" t="n"/>
      <c r="CQ10" s="259" t="n"/>
      <c r="CR10" s="259" t="n"/>
      <c r="CS10" s="259" t="n"/>
      <c r="CT10" s="259" t="n"/>
      <c r="CU10" s="259" t="n"/>
      <c r="CV10" s="259" t="n"/>
      <c r="CW10" s="259" t="n"/>
      <c r="CX10" s="259" t="n"/>
      <c r="CY10" s="259" t="n"/>
      <c r="CZ10" s="259" t="n"/>
      <c r="DA10" s="259" t="n"/>
      <c r="DB10" s="259" t="n"/>
      <c r="DC10" s="259" t="n"/>
      <c r="DD10" s="259" t="n"/>
      <c r="DE10" s="259" t="n"/>
      <c r="DF10" s="259" t="n"/>
      <c r="DG10" s="259" t="n"/>
      <c r="DH10" s="259" t="n"/>
      <c r="DI10" s="259" t="n"/>
      <c r="DJ10" s="259" t="n"/>
      <c r="DK10" s="259" t="n"/>
      <c r="DL10" s="259" t="n"/>
      <c r="DM10" s="259" t="n"/>
      <c r="DN10" s="259" t="n"/>
      <c r="DO10" s="259" t="n"/>
      <c r="DP10" s="259" t="n"/>
      <c r="DQ10" s="259" t="n"/>
      <c r="DR10" s="259" t="n"/>
      <c r="DS10" s="259" t="n"/>
      <c r="DT10" s="259" t="n"/>
      <c r="DU10" s="259" t="n"/>
      <c r="DV10" s="259" t="n"/>
      <c r="DW10" s="259" t="n"/>
      <c r="DX10" s="259" t="n"/>
      <c r="DY10" s="259" t="n"/>
      <c r="DZ10" s="259" t="n"/>
      <c r="EA10" s="259" t="n"/>
      <c r="EB10" s="259" t="n"/>
      <c r="EC10" s="259" t="n"/>
      <c r="ED10" s="259" t="n"/>
      <c r="EE10" s="259" t="n"/>
      <c r="EF10" s="259" t="n"/>
      <c r="EG10" s="259" t="n"/>
      <c r="EH10" s="259" t="n"/>
      <c r="EI10" s="259" t="n"/>
      <c r="EJ10" s="259" t="n"/>
      <c r="EK10" s="261">
        <f>SUM(F10:EJ10)</f>
        <v/>
      </c>
      <c r="EL10" s="262">
        <f>E10-EK10</f>
        <v/>
      </c>
    </row>
    <row r="11" ht="18" customHeight="1">
      <c r="A11" s="137" t="n">
        <v>11</v>
      </c>
      <c r="B11" s="256" t="n">
        <v>44872</v>
      </c>
      <c r="C11" s="139" t="inlineStr">
        <is>
          <t>2-098-11352</t>
        </is>
      </c>
      <c r="D11" s="240" t="n">
        <v>44862</v>
      </c>
      <c r="E11" s="257" t="n">
        <v>1000.02</v>
      </c>
      <c r="F11" s="274" t="n"/>
      <c r="G11" s="274" t="n"/>
      <c r="H11" s="274" t="n"/>
      <c r="I11" s="274" t="n"/>
      <c r="J11" s="259" t="n"/>
      <c r="K11" s="259" t="n"/>
      <c r="L11" s="259" t="n"/>
      <c r="M11" s="259" t="n"/>
      <c r="N11" s="259" t="n"/>
      <c r="O11" s="259" t="n"/>
      <c r="P11" s="259" t="n"/>
      <c r="Q11" s="259" t="n"/>
      <c r="R11" s="259" t="n"/>
      <c r="S11" s="259" t="n"/>
      <c r="T11" s="259" t="n"/>
      <c r="U11" s="259" t="n"/>
      <c r="V11" s="259" t="n"/>
      <c r="W11" s="259" t="n"/>
      <c r="X11" s="259" t="n"/>
      <c r="Y11" s="259" t="n"/>
      <c r="Z11" s="259" t="n"/>
      <c r="AA11" s="259" t="n"/>
      <c r="AB11" s="259" t="n"/>
      <c r="AC11" s="259" t="n"/>
      <c r="AD11" s="259" t="n"/>
      <c r="AE11" s="259" t="n"/>
      <c r="AF11" s="259" t="n"/>
      <c r="AG11" s="259" t="n"/>
      <c r="AH11" s="259" t="n"/>
      <c r="AI11" s="259" t="n"/>
      <c r="AJ11" s="259" t="n"/>
      <c r="AK11" s="259" t="n"/>
      <c r="AL11" s="259" t="n"/>
      <c r="AM11" s="259" t="n"/>
      <c r="AN11" s="259" t="n"/>
      <c r="AO11" s="259" t="n"/>
      <c r="AP11" s="259" t="n"/>
      <c r="AQ11" s="259" t="n"/>
      <c r="AR11" s="259" t="n"/>
      <c r="AS11" s="259" t="n"/>
      <c r="AT11" s="259" t="n"/>
      <c r="AU11" s="259" t="n"/>
      <c r="AV11" s="259" t="n"/>
      <c r="AW11" s="259" t="n"/>
      <c r="AX11" s="259" t="n"/>
      <c r="AY11" s="259" t="n"/>
      <c r="AZ11" s="259" t="n"/>
      <c r="BA11" s="259" t="n"/>
      <c r="BB11" s="259" t="n"/>
      <c r="BC11" s="259" t="n"/>
      <c r="BD11" s="259" t="n"/>
      <c r="BE11" s="259" t="n"/>
      <c r="BF11" s="259" t="n"/>
      <c r="BG11" s="259" t="n"/>
      <c r="BH11" s="259" t="n"/>
      <c r="BI11" s="259" t="n"/>
      <c r="BJ11" s="259" t="n"/>
      <c r="BK11" s="259" t="n"/>
      <c r="BL11" s="259" t="n"/>
      <c r="BM11" s="259" t="n"/>
      <c r="BN11" s="259" t="n"/>
      <c r="BO11" s="259" t="n"/>
      <c r="BP11" s="259" t="n"/>
      <c r="BQ11" s="259" t="n"/>
      <c r="BR11" s="259" t="n"/>
      <c r="BS11" s="259" t="n"/>
      <c r="BT11" s="259" t="n"/>
      <c r="BU11" s="259" t="n"/>
      <c r="BV11" s="259" t="n"/>
      <c r="BW11" s="259" t="n"/>
      <c r="BX11" s="259" t="n"/>
      <c r="BY11" s="259" t="n"/>
      <c r="BZ11" s="259" t="n"/>
      <c r="CA11" s="259" t="n"/>
      <c r="CB11" s="259" t="n"/>
      <c r="CC11" s="259" t="n"/>
      <c r="CD11" s="259" t="n"/>
      <c r="CE11" s="259" t="n"/>
      <c r="CF11" s="259" t="n"/>
      <c r="CG11" s="259" t="n"/>
      <c r="CH11" s="259" t="n"/>
      <c r="CI11" s="259" t="n"/>
      <c r="CJ11" s="259" t="n"/>
      <c r="CK11" s="259" t="n"/>
      <c r="CL11" s="259" t="n"/>
      <c r="CM11" s="259" t="n"/>
      <c r="CN11" s="259" t="n"/>
      <c r="CO11" s="259" t="n"/>
      <c r="CP11" s="259" t="n"/>
      <c r="CQ11" s="259" t="n"/>
      <c r="CR11" s="259" t="n"/>
      <c r="CS11" s="259" t="n"/>
      <c r="CT11" s="259" t="n"/>
      <c r="CU11" s="259" t="n"/>
      <c r="CV11" s="259" t="n"/>
      <c r="CW11" s="259" t="n"/>
      <c r="CX11" s="259" t="n"/>
      <c r="CY11" s="259" t="n"/>
      <c r="CZ11" s="259" t="n"/>
      <c r="DA11" s="259" t="n"/>
      <c r="DB11" s="259" t="n"/>
      <c r="DC11" s="259" t="n"/>
      <c r="DD11" s="259" t="n"/>
      <c r="DE11" s="259" t="n"/>
      <c r="DF11" s="259" t="n"/>
      <c r="DG11" s="259" t="n"/>
      <c r="DH11" s="259" t="n"/>
      <c r="DI11" s="259" t="n"/>
      <c r="DJ11" s="259" t="n"/>
      <c r="DK11" s="259" t="n"/>
      <c r="DL11" s="259" t="n"/>
      <c r="DM11" s="259" t="n"/>
      <c r="DN11" s="259" t="n"/>
      <c r="DO11" s="259" t="n"/>
      <c r="DP11" s="259" t="n"/>
      <c r="DQ11" s="259" t="n"/>
      <c r="DR11" s="259" t="n"/>
      <c r="DS11" s="259" t="n"/>
      <c r="DT11" s="259" t="n"/>
      <c r="DU11" s="259" t="n"/>
      <c r="DV11" s="259" t="n"/>
      <c r="DW11" s="259" t="n"/>
      <c r="DX11" s="277" t="n">
        <v>1000.02</v>
      </c>
      <c r="DY11" s="259" t="n"/>
      <c r="DZ11" s="259" t="n"/>
      <c r="EA11" s="259" t="n"/>
      <c r="EB11" s="259" t="n"/>
      <c r="EC11" s="259" t="n"/>
      <c r="ED11" s="259" t="n"/>
      <c r="EE11" s="259" t="n"/>
      <c r="EF11" s="259" t="n"/>
      <c r="EG11" s="259" t="n"/>
      <c r="EH11" s="259" t="n"/>
      <c r="EI11" s="259" t="n"/>
      <c r="EJ11" s="259" t="n"/>
      <c r="EK11" s="261">
        <f>SUM(F11:EJ11)</f>
        <v/>
      </c>
      <c r="EL11" s="262">
        <f>E11-EK11</f>
        <v/>
      </c>
    </row>
    <row r="12" ht="18" customHeight="1">
      <c r="A12" s="137" t="n">
        <v>12</v>
      </c>
      <c r="B12" s="256" t="n">
        <v>44872</v>
      </c>
      <c r="C12" s="139" t="inlineStr">
        <is>
          <t>2-099-09320</t>
        </is>
      </c>
      <c r="D12" s="240" t="n">
        <v>44866</v>
      </c>
      <c r="E12" s="257" t="n">
        <v>2568.94</v>
      </c>
      <c r="F12" s="274" t="n"/>
      <c r="G12" s="274" t="n"/>
      <c r="H12" s="274" t="n"/>
      <c r="I12" s="274" t="n"/>
      <c r="J12" s="259" t="n"/>
      <c r="K12" s="259" t="n"/>
      <c r="L12" s="259" t="n"/>
      <c r="M12" s="259" t="n"/>
      <c r="N12" s="259" t="n"/>
      <c r="O12" s="259" t="n"/>
      <c r="P12" s="259" t="n"/>
      <c r="Q12" s="259" t="n"/>
      <c r="R12" s="259" t="n"/>
      <c r="S12" s="259" t="n"/>
      <c r="T12" s="259" t="n"/>
      <c r="U12" s="259" t="n"/>
      <c r="V12" s="259" t="n"/>
      <c r="W12" s="259" t="n"/>
      <c r="X12" s="259" t="n"/>
      <c r="Y12" s="259" t="n"/>
      <c r="Z12" s="259" t="n"/>
      <c r="AA12" s="259" t="n"/>
      <c r="AB12" s="259" t="n"/>
      <c r="AC12" s="259" t="n"/>
      <c r="AD12" s="259" t="n"/>
      <c r="AE12" s="259" t="n"/>
      <c r="AF12" s="259" t="n"/>
      <c r="AG12" s="259" t="n"/>
      <c r="AH12" s="259" t="n"/>
      <c r="AI12" s="259" t="n"/>
      <c r="AJ12" s="259" t="n"/>
      <c r="AK12" s="259" t="n"/>
      <c r="AL12" s="259" t="n"/>
      <c r="AM12" s="259" t="n"/>
      <c r="AN12" s="259" t="n"/>
      <c r="AO12" s="259" t="n"/>
      <c r="AP12" s="259" t="n"/>
      <c r="AQ12" s="259" t="n"/>
      <c r="AR12" s="259" t="n"/>
      <c r="AS12" s="259" t="n"/>
      <c r="AT12" s="259" t="n"/>
      <c r="AU12" s="259" t="n"/>
      <c r="AV12" s="259" t="n"/>
      <c r="AW12" s="259" t="n"/>
      <c r="AX12" s="259" t="n"/>
      <c r="AY12" s="259" t="n"/>
      <c r="AZ12" s="259" t="n"/>
      <c r="BA12" s="259" t="n"/>
      <c r="BB12" s="259" t="n"/>
      <c r="BC12" s="259" t="n"/>
      <c r="BD12" s="259" t="n"/>
      <c r="BE12" s="259" t="n"/>
      <c r="BF12" s="259" t="n"/>
      <c r="BG12" s="259" t="n"/>
      <c r="BH12" s="259" t="n"/>
      <c r="BI12" s="259" t="n"/>
      <c r="BJ12" s="277" t="n">
        <v>1289.95</v>
      </c>
      <c r="BK12" s="259" t="n"/>
      <c r="BL12" s="259" t="n"/>
      <c r="BM12" s="259" t="n"/>
      <c r="BN12" s="259" t="n"/>
      <c r="BO12" s="259" t="n"/>
      <c r="BP12" s="259" t="n"/>
      <c r="BQ12" s="259" t="n"/>
      <c r="BR12" s="259" t="n"/>
      <c r="BS12" s="259" t="n"/>
      <c r="BT12" s="259" t="n"/>
      <c r="BU12" s="259" t="n"/>
      <c r="BV12" s="259" t="n"/>
      <c r="BW12" s="259" t="n"/>
      <c r="BX12" s="259" t="n"/>
      <c r="BY12" s="259" t="n"/>
      <c r="BZ12" s="259" t="n"/>
      <c r="CA12" s="259" t="n"/>
      <c r="CB12" s="259" t="n"/>
      <c r="CC12" s="259" t="n"/>
      <c r="CD12" s="259" t="n"/>
      <c r="CE12" s="259" t="n"/>
      <c r="CF12" s="259" t="n"/>
      <c r="CG12" s="259" t="n"/>
      <c r="CH12" s="259" t="n"/>
      <c r="CI12" s="259" t="n"/>
      <c r="CJ12" s="259" t="n"/>
      <c r="CK12" s="259" t="n"/>
      <c r="CL12" s="259" t="n"/>
      <c r="CM12" s="259" t="n"/>
      <c r="CN12" s="259" t="n"/>
      <c r="CO12" s="259" t="n"/>
      <c r="CP12" s="259" t="n"/>
      <c r="CQ12" s="259" t="n"/>
      <c r="CR12" s="259" t="n"/>
      <c r="CS12" s="259" t="n"/>
      <c r="CT12" s="259" t="n"/>
      <c r="CU12" s="259" t="n"/>
      <c r="CV12" s="259" t="n"/>
      <c r="CW12" s="259" t="n"/>
      <c r="CX12" s="259" t="n"/>
      <c r="CY12" s="259" t="n"/>
      <c r="CZ12" s="259" t="n"/>
      <c r="DA12" s="259" t="n"/>
      <c r="DB12" s="259" t="n"/>
      <c r="DC12" s="259" t="n"/>
      <c r="DD12" s="259" t="n"/>
      <c r="DE12" s="259" t="n"/>
      <c r="DF12" s="259" t="n"/>
      <c r="DG12" s="259" t="n"/>
      <c r="DH12" s="259" t="n"/>
      <c r="DI12" s="259" t="n"/>
      <c r="DJ12" s="259" t="n"/>
      <c r="DK12" s="259" t="n"/>
      <c r="DL12" s="259" t="n"/>
      <c r="DM12" s="259" t="n"/>
      <c r="DN12" s="259" t="n"/>
      <c r="DO12" s="259" t="n"/>
      <c r="DP12" s="259" t="n"/>
      <c r="DQ12" s="259" t="n"/>
      <c r="DR12" s="259" t="n"/>
      <c r="DS12" s="259" t="n"/>
      <c r="DT12" s="259" t="n"/>
      <c r="DU12" s="259" t="n"/>
      <c r="DV12" s="259" t="n"/>
      <c r="DW12" s="259" t="n"/>
      <c r="DX12" s="259" t="n"/>
      <c r="DY12" s="259" t="n"/>
      <c r="DZ12" s="259" t="n"/>
      <c r="EA12" s="259" t="n"/>
      <c r="EB12" s="259" t="n"/>
      <c r="EC12" s="259" t="n"/>
      <c r="ED12" s="259" t="n"/>
      <c r="EE12" s="259" t="n"/>
      <c r="EF12" s="259" t="n"/>
      <c r="EG12" s="259" t="n"/>
      <c r="EH12" s="259" t="n"/>
      <c r="EI12" s="277" t="n">
        <v>1278.99</v>
      </c>
      <c r="EJ12" s="259" t="n"/>
      <c r="EK12" s="261">
        <f>SUM(F12:EJ12)</f>
        <v/>
      </c>
      <c r="EL12" s="262">
        <f>E12-EK12</f>
        <v/>
      </c>
    </row>
    <row r="13" ht="18" customHeight="1">
      <c r="A13" s="137" t="n">
        <v>13</v>
      </c>
      <c r="B13" s="256" t="n">
        <v>44872</v>
      </c>
      <c r="C13" s="139" t="inlineStr">
        <is>
          <t>2-099-45665</t>
        </is>
      </c>
      <c r="D13" s="240" t="n">
        <v>44867</v>
      </c>
      <c r="E13" s="257" t="n">
        <v>4952.42</v>
      </c>
      <c r="F13" s="274" t="n"/>
      <c r="G13" s="274" t="n"/>
      <c r="H13" s="274" t="n"/>
      <c r="I13" s="274" t="n"/>
      <c r="J13" s="259" t="n"/>
      <c r="K13" s="259" t="n"/>
      <c r="L13" s="259" t="n"/>
      <c r="M13" s="259" t="n"/>
      <c r="N13" s="259" t="n"/>
      <c r="O13" s="259" t="n"/>
      <c r="P13" s="259" t="n"/>
      <c r="Q13" s="259" t="n"/>
      <c r="R13" s="259" t="n"/>
      <c r="S13" s="259" t="n"/>
      <c r="T13" s="259" t="n"/>
      <c r="U13" s="259" t="n"/>
      <c r="V13" s="259" t="n"/>
      <c r="W13" s="259" t="n"/>
      <c r="X13" s="277" t="n">
        <v>4522.01</v>
      </c>
      <c r="Y13" s="259" t="n"/>
      <c r="Z13" s="259" t="n"/>
      <c r="AA13" s="259" t="n"/>
      <c r="AB13" s="259" t="n"/>
      <c r="AC13" s="259" t="n"/>
      <c r="AD13" s="259" t="n"/>
      <c r="AE13" s="259" t="n"/>
      <c r="AF13" s="259" t="n"/>
      <c r="AG13" s="259" t="n"/>
      <c r="AH13" s="259" t="n"/>
      <c r="AI13" s="259" t="n"/>
      <c r="AJ13" s="259" t="n"/>
      <c r="AK13" s="259" t="n"/>
      <c r="AL13" s="259" t="n"/>
      <c r="AM13" s="259" t="n"/>
      <c r="AN13" s="259" t="n"/>
      <c r="AO13" s="259" t="n"/>
      <c r="AP13" s="259" t="n"/>
      <c r="AQ13" s="259" t="n"/>
      <c r="AR13" s="259" t="n"/>
      <c r="AS13" s="259" t="n"/>
      <c r="AT13" s="259" t="n"/>
      <c r="AU13" s="259" t="n"/>
      <c r="AV13" s="259" t="n"/>
      <c r="AW13" s="259" t="n"/>
      <c r="AX13" s="259" t="n"/>
      <c r="AY13" s="259" t="n"/>
      <c r="AZ13" s="259" t="n"/>
      <c r="BA13" s="259" t="n"/>
      <c r="BB13" s="259" t="n"/>
      <c r="BC13" s="259" t="n"/>
      <c r="BD13" s="259" t="n"/>
      <c r="BE13" s="259" t="n"/>
      <c r="BF13" s="259" t="n"/>
      <c r="BG13" s="259" t="n"/>
      <c r="BH13" s="259" t="n"/>
      <c r="BI13" s="259" t="n"/>
      <c r="BJ13" s="259" t="n"/>
      <c r="BK13" s="259" t="n"/>
      <c r="BL13" s="259" t="n"/>
      <c r="BM13" s="259" t="n"/>
      <c r="BN13" s="259" t="n"/>
      <c r="BO13" s="259" t="n"/>
      <c r="BP13" s="259" t="n"/>
      <c r="BQ13" s="259" t="n"/>
      <c r="BR13" s="259" t="n"/>
      <c r="BS13" s="259" t="n"/>
      <c r="BT13" s="259" t="n"/>
      <c r="BU13" s="259" t="n"/>
      <c r="BV13" s="259" t="n"/>
      <c r="BW13" s="259" t="n"/>
      <c r="BX13" s="259" t="n"/>
      <c r="BY13" s="259" t="n"/>
      <c r="BZ13" s="259" t="n"/>
      <c r="CA13" s="259" t="n"/>
      <c r="CB13" s="259" t="n"/>
      <c r="CC13" s="259" t="n"/>
      <c r="CD13" s="259" t="n"/>
      <c r="CE13" s="259" t="n"/>
      <c r="CF13" s="259" t="n"/>
      <c r="CG13" s="259" t="n"/>
      <c r="CH13" s="259" t="n"/>
      <c r="CI13" s="259" t="n"/>
      <c r="CJ13" s="259" t="n"/>
      <c r="CK13" s="259" t="n"/>
      <c r="CL13" s="259" t="n"/>
      <c r="CM13" s="259" t="n"/>
      <c r="CN13" s="259" t="n"/>
      <c r="CO13" s="277" t="n">
        <v>430.41</v>
      </c>
      <c r="CP13" s="259" t="n"/>
      <c r="CQ13" s="259" t="n"/>
      <c r="CR13" s="259" t="n"/>
      <c r="CS13" s="259" t="n"/>
      <c r="CT13" s="259" t="n"/>
      <c r="CU13" s="259" t="n"/>
      <c r="CV13" s="259" t="n"/>
      <c r="CW13" s="259" t="n"/>
      <c r="CX13" s="259" t="n"/>
      <c r="CY13" s="259" t="n"/>
      <c r="CZ13" s="259" t="n"/>
      <c r="DA13" s="259" t="n"/>
      <c r="DB13" s="259" t="n"/>
      <c r="DC13" s="259" t="n"/>
      <c r="DD13" s="259" t="n"/>
      <c r="DE13" s="259" t="n"/>
      <c r="DF13" s="259" t="n"/>
      <c r="DG13" s="259" t="n"/>
      <c r="DH13" s="259" t="n"/>
      <c r="DI13" s="259" t="n"/>
      <c r="DJ13" s="259" t="n"/>
      <c r="DK13" s="259" t="n"/>
      <c r="DL13" s="259" t="n"/>
      <c r="DM13" s="259" t="n"/>
      <c r="DN13" s="259" t="n"/>
      <c r="DO13" s="259" t="n"/>
      <c r="DP13" s="259" t="n"/>
      <c r="DQ13" s="259" t="n"/>
      <c r="DR13" s="259" t="n"/>
      <c r="DS13" s="259" t="n"/>
      <c r="DT13" s="259" t="n"/>
      <c r="DU13" s="259" t="n"/>
      <c r="DV13" s="259" t="n"/>
      <c r="DW13" s="259" t="n"/>
      <c r="DX13" s="259" t="n"/>
      <c r="DY13" s="259" t="n"/>
      <c r="DZ13" s="259" t="n"/>
      <c r="EA13" s="259" t="n"/>
      <c r="EB13" s="259" t="n"/>
      <c r="EC13" s="259" t="n"/>
      <c r="ED13" s="259" t="n"/>
      <c r="EE13" s="259" t="n"/>
      <c r="EF13" s="259" t="n"/>
      <c r="EG13" s="259" t="n"/>
      <c r="EH13" s="259" t="n"/>
      <c r="EI13" s="259" t="n"/>
      <c r="EJ13" s="259" t="n"/>
      <c r="EK13" s="261">
        <f>SUM(F13:EJ13)</f>
        <v/>
      </c>
      <c r="EL13" s="262">
        <f>E13-EK13</f>
        <v/>
      </c>
    </row>
    <row r="14" ht="18" customHeight="1">
      <c r="A14" s="137" t="n">
        <v>14</v>
      </c>
      <c r="B14" s="256" t="n">
        <v>44872</v>
      </c>
      <c r="C14" s="139" t="inlineStr">
        <is>
          <t>2-099-82643</t>
        </is>
      </c>
      <c r="D14" s="240" t="n">
        <v>44868</v>
      </c>
      <c r="E14" s="257" t="n">
        <v>1599.01</v>
      </c>
      <c r="F14" s="274" t="n"/>
      <c r="G14" s="274" t="n"/>
      <c r="H14" s="274" t="n"/>
      <c r="I14" s="274" t="n"/>
      <c r="J14" s="259" t="n"/>
      <c r="K14" s="259" t="n"/>
      <c r="L14" s="259" t="n"/>
      <c r="M14" s="259" t="n"/>
      <c r="N14" s="259" t="n"/>
      <c r="O14" s="259" t="n"/>
      <c r="P14" s="259" t="n"/>
      <c r="Q14" s="259" t="n"/>
      <c r="R14" s="259" t="n"/>
      <c r="S14" s="259" t="n"/>
      <c r="T14" s="259" t="n"/>
      <c r="U14" s="259" t="n"/>
      <c r="V14" s="259" t="n"/>
      <c r="W14" s="277" t="n">
        <v>41.66</v>
      </c>
      <c r="X14" s="259" t="n"/>
      <c r="Y14" s="259" t="n"/>
      <c r="Z14" s="259" t="n"/>
      <c r="AA14" s="259" t="n"/>
      <c r="AB14" s="259" t="n"/>
      <c r="AC14" s="259" t="n"/>
      <c r="AD14" s="259" t="n"/>
      <c r="AE14" s="259" t="n"/>
      <c r="AF14" s="259" t="n"/>
      <c r="AG14" s="259" t="n"/>
      <c r="AH14" s="259" t="n"/>
      <c r="AI14" s="259" t="n"/>
      <c r="AJ14" s="259" t="n"/>
      <c r="AK14" s="259" t="n"/>
      <c r="AL14" s="259" t="n"/>
      <c r="AM14" s="259" t="n"/>
      <c r="AN14" s="259" t="n"/>
      <c r="AO14" s="259" t="n"/>
      <c r="AP14" s="259" t="n"/>
      <c r="AQ14" s="259" t="n"/>
      <c r="AR14" s="259" t="n"/>
      <c r="AS14" s="259" t="n"/>
      <c r="AT14" s="259" t="n"/>
      <c r="AU14" s="259" t="n"/>
      <c r="AV14" s="259" t="n"/>
      <c r="AW14" s="277" t="n">
        <v>810.55</v>
      </c>
      <c r="AX14" s="259" t="n"/>
      <c r="AY14" s="259" t="n"/>
      <c r="AZ14" s="259" t="n"/>
      <c r="BA14" s="259" t="n"/>
      <c r="BB14" s="259" t="n"/>
      <c r="BC14" s="259" t="n"/>
      <c r="BD14" s="259" t="n"/>
      <c r="BE14" s="259" t="n"/>
      <c r="BF14" s="259" t="n"/>
      <c r="BG14" s="259" t="n"/>
      <c r="BH14" s="259" t="n"/>
      <c r="BI14" s="259" t="n"/>
      <c r="BJ14" s="259" t="n"/>
      <c r="BK14" s="259" t="n"/>
      <c r="BL14" s="259" t="n"/>
      <c r="BM14" s="259" t="n"/>
      <c r="BN14" s="259" t="n"/>
      <c r="BO14" s="259" t="n"/>
      <c r="BP14" s="259" t="n"/>
      <c r="BQ14" s="259" t="n"/>
      <c r="BR14" s="259" t="n"/>
      <c r="BS14" s="259" t="n"/>
      <c r="BT14" s="259" t="n"/>
      <c r="BU14" s="277" t="n">
        <v>746.8</v>
      </c>
      <c r="BV14" s="259" t="n"/>
      <c r="BW14" s="259" t="n"/>
      <c r="BX14" s="259" t="n"/>
      <c r="BY14" s="259" t="n"/>
      <c r="BZ14" s="259" t="n"/>
      <c r="CA14" s="259" t="n"/>
      <c r="CB14" s="259" t="n"/>
      <c r="CC14" s="259" t="n"/>
      <c r="CD14" s="259" t="n"/>
      <c r="CE14" s="259" t="n"/>
      <c r="CF14" s="259" t="n"/>
      <c r="CG14" s="259" t="n"/>
      <c r="CH14" s="259" t="n"/>
      <c r="CI14" s="259" t="n"/>
      <c r="CJ14" s="259" t="n"/>
      <c r="CK14" s="259" t="n"/>
      <c r="CL14" s="259" t="n"/>
      <c r="CM14" s="259" t="n"/>
      <c r="CN14" s="259" t="n"/>
      <c r="CO14" s="259" t="n"/>
      <c r="CP14" s="259" t="n"/>
      <c r="CQ14" s="259" t="n"/>
      <c r="CR14" s="259" t="n"/>
      <c r="CS14" s="259" t="n"/>
      <c r="CT14" s="259" t="n"/>
      <c r="CU14" s="259" t="n"/>
      <c r="CV14" s="259" t="n"/>
      <c r="CW14" s="259" t="n"/>
      <c r="CX14" s="259" t="n"/>
      <c r="CY14" s="259" t="n"/>
      <c r="CZ14" s="259" t="n"/>
      <c r="DA14" s="259" t="n"/>
      <c r="DB14" s="259" t="n"/>
      <c r="DC14" s="259" t="n"/>
      <c r="DD14" s="259" t="n"/>
      <c r="DE14" s="259" t="n"/>
      <c r="DF14" s="259" t="n"/>
      <c r="DG14" s="259" t="n"/>
      <c r="DH14" s="259" t="n"/>
      <c r="DI14" s="259" t="n"/>
      <c r="DJ14" s="259" t="n"/>
      <c r="DK14" s="259" t="n"/>
      <c r="DL14" s="259" t="n"/>
      <c r="DM14" s="259" t="n"/>
      <c r="DN14" s="259" t="n"/>
      <c r="DO14" s="259" t="n"/>
      <c r="DP14" s="259" t="n"/>
      <c r="DQ14" s="259" t="n"/>
      <c r="DR14" s="259" t="n"/>
      <c r="DS14" s="259" t="n"/>
      <c r="DT14" s="259" t="n"/>
      <c r="DU14" s="259" t="n"/>
      <c r="DV14" s="259" t="n"/>
      <c r="DW14" s="259" t="n"/>
      <c r="DX14" s="259" t="n"/>
      <c r="DY14" s="259" t="n"/>
      <c r="DZ14" s="259" t="n"/>
      <c r="EA14" s="259" t="n"/>
      <c r="EB14" s="259" t="n"/>
      <c r="EC14" s="259" t="n"/>
      <c r="ED14" s="259" t="n"/>
      <c r="EE14" s="259" t="n"/>
      <c r="EF14" s="259" t="n"/>
      <c r="EG14" s="259" t="n"/>
      <c r="EH14" s="259" t="n"/>
      <c r="EI14" s="259" t="n"/>
      <c r="EJ14" s="259" t="n"/>
      <c r="EK14" s="261">
        <f>SUM(F14:EJ14)</f>
        <v/>
      </c>
      <c r="EL14" s="262">
        <f>E14-EK14</f>
        <v/>
      </c>
    </row>
    <row r="15" ht="18" customHeight="1">
      <c r="A15" s="137" t="n">
        <v>15</v>
      </c>
      <c r="B15" s="256" t="n">
        <v>44872</v>
      </c>
      <c r="C15" s="139" t="inlineStr">
        <is>
          <t>2-093-38549</t>
        </is>
      </c>
      <c r="D15" s="240" t="n">
        <v>44848</v>
      </c>
      <c r="E15" s="257" t="n">
        <v>6993.31</v>
      </c>
      <c r="F15" s="274" t="n"/>
      <c r="G15" s="278" t="n">
        <v>801.42</v>
      </c>
      <c r="H15" s="278" t="n">
        <v>146.12</v>
      </c>
      <c r="I15" s="274" t="n"/>
      <c r="J15" s="259" t="n"/>
      <c r="K15" s="259" t="n"/>
      <c r="L15" s="259" t="n"/>
      <c r="M15" s="259" t="n"/>
      <c r="N15" s="259" t="n"/>
      <c r="O15" s="259" t="n"/>
      <c r="P15" s="259" t="n"/>
      <c r="Q15" s="259" t="n"/>
      <c r="R15" s="259" t="n"/>
      <c r="S15" s="259" t="n"/>
      <c r="T15" s="259" t="n"/>
      <c r="U15" s="259" t="n"/>
      <c r="V15" s="259" t="n"/>
      <c r="W15" s="259" t="n"/>
      <c r="X15" s="259" t="n"/>
      <c r="Y15" s="259" t="n"/>
      <c r="Z15" s="259" t="n"/>
      <c r="AA15" s="259" t="n"/>
      <c r="AB15" s="259" t="n"/>
      <c r="AC15" s="259" t="n"/>
      <c r="AD15" s="259" t="n"/>
      <c r="AE15" s="259" t="n"/>
      <c r="AF15" s="277" t="n">
        <v>220.83</v>
      </c>
      <c r="AG15" s="277" t="n">
        <v>220.89</v>
      </c>
      <c r="AH15" s="259" t="n"/>
      <c r="AI15" s="259" t="n"/>
      <c r="AJ15" s="259" t="n"/>
      <c r="AK15" s="259" t="n"/>
      <c r="AL15" s="259" t="n"/>
      <c r="AM15" s="259" t="n"/>
      <c r="AN15" s="259" t="n"/>
      <c r="AO15" s="259" t="n"/>
      <c r="AP15" s="259" t="n"/>
      <c r="AQ15" s="259" t="n"/>
      <c r="AR15" s="259" t="n"/>
      <c r="AS15" s="259" t="n"/>
      <c r="AT15" s="259" t="n"/>
      <c r="AU15" s="259" t="n"/>
      <c r="AV15" s="259" t="n"/>
      <c r="AW15" s="259" t="n"/>
      <c r="AX15" s="259" t="n"/>
      <c r="AY15" s="259" t="n"/>
      <c r="AZ15" s="259" t="n"/>
      <c r="BA15" s="277" t="n">
        <v>114.53</v>
      </c>
      <c r="BB15" s="277" t="n">
        <v>733.36</v>
      </c>
      <c r="BC15" s="259" t="n"/>
      <c r="BD15" s="277" t="n">
        <v>143.93</v>
      </c>
      <c r="BE15" s="259" t="n"/>
      <c r="BF15" s="277" t="n">
        <v>203.5</v>
      </c>
      <c r="BG15" s="259" t="n"/>
      <c r="BH15" s="259" t="n"/>
      <c r="BI15" s="259" t="n"/>
      <c r="BJ15" s="259" t="n"/>
      <c r="BK15" s="259" t="n"/>
      <c r="BL15" s="259" t="n"/>
      <c r="BM15" s="259" t="n"/>
      <c r="BN15" s="259" t="n"/>
      <c r="BO15" s="259" t="n"/>
      <c r="BP15" s="259" t="n"/>
      <c r="BQ15" s="277" t="n">
        <v>237.03</v>
      </c>
      <c r="BR15" s="277" t="n">
        <v>122.8</v>
      </c>
      <c r="BS15" s="259" t="n"/>
      <c r="BT15" s="259" t="n"/>
      <c r="BU15" s="259" t="n"/>
      <c r="BV15" s="259" t="n"/>
      <c r="BW15" s="259" t="n"/>
      <c r="BX15" s="259" t="n"/>
      <c r="BY15" s="259" t="n"/>
      <c r="BZ15" s="259" t="n"/>
      <c r="CA15" s="259" t="n"/>
      <c r="CB15" s="259" t="n"/>
      <c r="CC15" s="259" t="n"/>
      <c r="CD15" s="259" t="n"/>
      <c r="CE15" s="259" t="n"/>
      <c r="CF15" s="259" t="n"/>
      <c r="CG15" s="259" t="n"/>
      <c r="CH15" s="259" t="n"/>
      <c r="CI15" s="277" t="n">
        <v>532.45</v>
      </c>
      <c r="CJ15" s="259" t="n"/>
      <c r="CK15" s="259" t="n"/>
      <c r="CL15" s="259" t="n"/>
      <c r="CM15" s="259" t="n"/>
      <c r="CN15" s="277" t="n">
        <v>194.37</v>
      </c>
      <c r="CO15" s="277" t="n">
        <v>146.12</v>
      </c>
      <c r="CP15" s="259" t="n"/>
      <c r="CQ15" s="259" t="n"/>
      <c r="CR15" s="259" t="n"/>
      <c r="CS15" s="259" t="n"/>
      <c r="CT15" s="259" t="n"/>
      <c r="CU15" s="277" t="n">
        <v>222.74</v>
      </c>
      <c r="CV15" s="259" t="n"/>
      <c r="CW15" s="259" t="n"/>
      <c r="CX15" s="259" t="n"/>
      <c r="CY15" s="259" t="n"/>
      <c r="CZ15" s="259" t="n"/>
      <c r="DA15" s="277" t="n">
        <v>176.45</v>
      </c>
      <c r="DB15" s="277" t="n">
        <v>597.5</v>
      </c>
      <c r="DC15" s="259" t="n"/>
      <c r="DD15" s="259" t="n"/>
      <c r="DE15" s="277" t="n">
        <v>114.53</v>
      </c>
      <c r="DF15" s="259" t="n"/>
      <c r="DG15" s="259" t="n"/>
      <c r="DH15" s="259" t="n"/>
      <c r="DI15" s="259" t="n"/>
      <c r="DJ15" s="259" t="n"/>
      <c r="DK15" s="259" t="n"/>
      <c r="DL15" s="259" t="n"/>
      <c r="DM15" s="259" t="n"/>
      <c r="DN15" s="259" t="n"/>
      <c r="DO15" s="259" t="n"/>
      <c r="DP15" s="259" t="n"/>
      <c r="DQ15" s="259" t="n"/>
      <c r="DR15" s="277" t="n">
        <v>1105.41</v>
      </c>
      <c r="DS15" s="259" t="n"/>
      <c r="DT15" s="277" t="n">
        <v>323.66</v>
      </c>
      <c r="DU15" s="259" t="n"/>
      <c r="DV15" s="259" t="n"/>
      <c r="DW15" s="277" t="n">
        <v>127</v>
      </c>
      <c r="DX15" s="259" t="n"/>
      <c r="DY15" s="259" t="n"/>
      <c r="DZ15" s="259" t="n"/>
      <c r="EA15" s="259" t="n"/>
      <c r="EB15" s="259" t="n"/>
      <c r="EC15" s="259" t="n"/>
      <c r="ED15" s="277" t="n">
        <v>508.67</v>
      </c>
      <c r="EE15" s="259" t="n"/>
      <c r="EF15" s="259" t="n"/>
      <c r="EG15" s="259" t="n"/>
      <c r="EH15" s="259" t="n"/>
      <c r="EI15" s="259" t="n"/>
      <c r="EJ15" s="259" t="n"/>
      <c r="EK15" s="261">
        <f>SUM(F15:EJ15)</f>
        <v/>
      </c>
      <c r="EL15" s="262">
        <f>E15-EK15</f>
        <v/>
      </c>
    </row>
    <row r="16" ht="18" customHeight="1">
      <c r="A16" s="137" t="n">
        <v>16</v>
      </c>
      <c r="B16" s="256" t="n">
        <v>44872</v>
      </c>
      <c r="C16" s="139" t="inlineStr">
        <is>
          <t>7-922-01339</t>
        </is>
      </c>
      <c r="D16" s="240" t="n">
        <v>44854</v>
      </c>
      <c r="E16" s="257" t="n">
        <v>1375.92</v>
      </c>
      <c r="F16" s="274" t="n"/>
      <c r="G16" s="278" t="n">
        <v>47.87</v>
      </c>
      <c r="H16" s="274" t="n"/>
      <c r="I16" s="274" t="n"/>
      <c r="J16" s="259" t="n"/>
      <c r="K16" s="277" t="n">
        <v>109.18</v>
      </c>
      <c r="L16" s="259" t="n"/>
      <c r="M16" s="259" t="n"/>
      <c r="N16" s="259" t="n"/>
      <c r="O16" s="259" t="n"/>
      <c r="P16" s="259" t="n"/>
      <c r="Q16" s="259" t="n"/>
      <c r="R16" s="259" t="n"/>
      <c r="S16" s="259" t="n"/>
      <c r="T16" s="259" t="n"/>
      <c r="U16" s="277" t="n">
        <v>13.69</v>
      </c>
      <c r="V16" s="259" t="n"/>
      <c r="W16" s="259" t="n"/>
      <c r="X16" s="277" t="n">
        <v>11.78</v>
      </c>
      <c r="Y16" s="277" t="n">
        <v>54.98</v>
      </c>
      <c r="Z16" s="259" t="n"/>
      <c r="AA16" s="277" t="n">
        <v>82.77</v>
      </c>
      <c r="AB16" s="259" t="n"/>
      <c r="AC16" s="277" t="n">
        <v>17.28</v>
      </c>
      <c r="AD16" s="259" t="n"/>
      <c r="AE16" s="259" t="n"/>
      <c r="AF16" s="277" t="n">
        <v>11.39</v>
      </c>
      <c r="AG16" s="277" t="n">
        <v>10.54</v>
      </c>
      <c r="AH16" s="277" t="n">
        <v>9.94</v>
      </c>
      <c r="AI16" s="259" t="n"/>
      <c r="AJ16" s="259" t="n"/>
      <c r="AK16" s="259" t="n"/>
      <c r="AL16" s="259" t="n"/>
      <c r="AM16" s="259" t="n"/>
      <c r="AN16" s="259" t="n"/>
      <c r="AO16" s="259" t="n"/>
      <c r="AP16" s="277" t="n">
        <v>8.619999999999999</v>
      </c>
      <c r="AQ16" s="259" t="n"/>
      <c r="AR16" s="259" t="n"/>
      <c r="AS16" s="277" t="n">
        <v>13.79</v>
      </c>
      <c r="AT16" s="259" t="n"/>
      <c r="AU16" s="259" t="n"/>
      <c r="AV16" s="259" t="n"/>
      <c r="AW16" s="259" t="n"/>
      <c r="AX16" s="259" t="n"/>
      <c r="AY16" s="277" t="n">
        <v>11.75</v>
      </c>
      <c r="AZ16" s="259" t="n"/>
      <c r="BA16" s="259" t="n"/>
      <c r="BB16" s="277" t="n">
        <v>42.53</v>
      </c>
      <c r="BC16" s="259" t="n"/>
      <c r="BD16" s="277" t="n">
        <v>50.45</v>
      </c>
      <c r="BE16" s="259" t="n"/>
      <c r="BF16" s="259" t="n"/>
      <c r="BG16" s="259" t="n"/>
      <c r="BH16" s="259" t="n"/>
      <c r="BI16" s="259" t="n"/>
      <c r="BJ16" s="259" t="n"/>
      <c r="BK16" s="259" t="n"/>
      <c r="BL16" s="259" t="n"/>
      <c r="BM16" s="259" t="n"/>
      <c r="BN16" s="259" t="n"/>
      <c r="BO16" s="259" t="n"/>
      <c r="BP16" s="259" t="n"/>
      <c r="BQ16" s="277" t="n">
        <v>147.4</v>
      </c>
      <c r="BR16" s="277" t="n">
        <v>25.59</v>
      </c>
      <c r="BS16" s="259" t="n"/>
      <c r="BT16" s="259" t="n"/>
      <c r="BU16" s="259" t="n"/>
      <c r="BV16" s="259" t="n"/>
      <c r="BW16" s="259" t="n"/>
      <c r="BX16" s="259" t="n"/>
      <c r="BY16" s="259" t="n"/>
      <c r="BZ16" s="259" t="n"/>
      <c r="CA16" s="277" t="n">
        <v>15.41</v>
      </c>
      <c r="CB16" s="259" t="n"/>
      <c r="CC16" s="277" t="n">
        <v>34.16</v>
      </c>
      <c r="CD16" s="259" t="n"/>
      <c r="CE16" s="259" t="n"/>
      <c r="CF16" s="277" t="n">
        <v>9.94</v>
      </c>
      <c r="CG16" s="277" t="n"/>
      <c r="CH16" s="259" t="n"/>
      <c r="CI16" s="277" t="n">
        <v>78.05</v>
      </c>
      <c r="CJ16" s="277" t="n">
        <v>15.2</v>
      </c>
      <c r="CK16" s="259" t="n"/>
      <c r="CL16" s="259" t="n"/>
      <c r="CM16" s="259" t="n"/>
      <c r="CN16" s="277" t="n">
        <v>29.89</v>
      </c>
      <c r="CO16" s="277" t="n">
        <v>73.29000000000001</v>
      </c>
      <c r="CP16" s="259" t="n"/>
      <c r="CQ16" s="259" t="n"/>
      <c r="CR16" s="259" t="n"/>
      <c r="CS16" s="259" t="n"/>
      <c r="CT16" s="259" t="n"/>
      <c r="CU16" s="259" t="n"/>
      <c r="CV16" s="277" t="n">
        <v>5.95</v>
      </c>
      <c r="CW16" s="259" t="n"/>
      <c r="CX16" s="259" t="n"/>
      <c r="CY16" s="277" t="n">
        <v>105.67</v>
      </c>
      <c r="CZ16" s="259" t="n"/>
      <c r="DA16" s="259" t="n"/>
      <c r="DB16" s="277" t="n">
        <v>36.78</v>
      </c>
      <c r="DC16" s="259" t="n"/>
      <c r="DD16" s="259" t="n"/>
      <c r="DE16" s="259" t="n"/>
      <c r="DF16" s="277" t="n">
        <v>9.26</v>
      </c>
      <c r="DG16" s="259" t="n"/>
      <c r="DH16" s="259" t="n"/>
      <c r="DI16" s="259" t="n"/>
      <c r="DJ16" s="259" t="n"/>
      <c r="DK16" s="259" t="n"/>
      <c r="DL16" s="277" t="n">
        <v>5.89</v>
      </c>
      <c r="DM16" s="259" t="n"/>
      <c r="DN16" s="259" t="n"/>
      <c r="DO16" s="259" t="n"/>
      <c r="DP16" s="259" t="n"/>
      <c r="DQ16" s="277" t="n">
        <v>60.65</v>
      </c>
      <c r="DR16" s="277" t="n">
        <v>11.29</v>
      </c>
      <c r="DS16" s="259" t="n"/>
      <c r="DT16" s="259" t="n"/>
      <c r="DU16" s="277" t="n">
        <v>9.94</v>
      </c>
      <c r="DV16" s="277" t="n">
        <v>40.52</v>
      </c>
      <c r="DW16" s="259" t="n"/>
      <c r="DX16" s="277" t="n">
        <v>95.36</v>
      </c>
      <c r="DY16" s="259" t="n"/>
      <c r="DZ16" s="259" t="n"/>
      <c r="EA16" s="277" t="n">
        <v>25.89</v>
      </c>
      <c r="EB16" s="259" t="n"/>
      <c r="EC16" s="259" t="n"/>
      <c r="ED16" s="259" t="n"/>
      <c r="EE16" s="277" t="n">
        <v>11.39</v>
      </c>
      <c r="EF16" s="277" t="n">
        <v>11.39</v>
      </c>
      <c r="EG16" s="259" t="n"/>
      <c r="EH16" s="259" t="n"/>
      <c r="EI16" s="277" t="n">
        <v>20.45</v>
      </c>
      <c r="EJ16" s="259" t="n"/>
      <c r="EK16" s="261">
        <f>SUM(F16:EJ16)</f>
        <v/>
      </c>
      <c r="EL16" s="262">
        <f>E16-EK16</f>
        <v/>
      </c>
    </row>
    <row r="17" ht="18" customHeight="1">
      <c r="A17" s="137" t="n">
        <v>17</v>
      </c>
      <c r="B17" s="256" t="n">
        <v>44876</v>
      </c>
      <c r="C17" s="146" t="inlineStr">
        <is>
          <t>LITEON 4500692940</t>
        </is>
      </c>
      <c r="D17" s="240" t="n">
        <v>44874</v>
      </c>
      <c r="E17" s="257" t="n">
        <v>47.16</v>
      </c>
      <c r="F17" s="274" t="n"/>
      <c r="G17" s="274" t="n"/>
      <c r="H17" s="274" t="n"/>
      <c r="I17" s="274" t="n"/>
      <c r="J17" s="259" t="n"/>
      <c r="K17" s="259" t="n"/>
      <c r="L17" s="259" t="n"/>
      <c r="M17" s="259" t="n"/>
      <c r="N17" s="259" t="n"/>
      <c r="O17" s="259" t="n"/>
      <c r="P17" s="259" t="n"/>
      <c r="Q17" s="259" t="n"/>
      <c r="R17" s="259" t="n"/>
      <c r="S17" s="259" t="n"/>
      <c r="T17" s="259" t="n"/>
      <c r="U17" s="259" t="n"/>
      <c r="V17" s="259" t="n"/>
      <c r="W17" s="259" t="n"/>
      <c r="X17" s="259" t="n"/>
      <c r="Y17" s="259" t="n"/>
      <c r="Z17" s="259" t="n"/>
      <c r="AA17" s="259" t="n"/>
      <c r="AB17" s="259" t="n"/>
      <c r="AC17" s="259" t="n"/>
      <c r="AD17" s="259" t="n"/>
      <c r="AE17" s="259" t="n"/>
      <c r="AF17" s="259" t="n"/>
      <c r="AG17" s="259" t="n"/>
      <c r="AH17" s="259" t="n"/>
      <c r="AI17" s="259" t="n"/>
      <c r="AJ17" s="259" t="n"/>
      <c r="AK17" s="259" t="n"/>
      <c r="AL17" s="259" t="n"/>
      <c r="AM17" s="259" t="n"/>
      <c r="AN17" s="259" t="n"/>
      <c r="AO17" s="259" t="n"/>
      <c r="AP17" s="259" t="n"/>
      <c r="AQ17" s="259" t="n"/>
      <c r="AR17" s="259" t="n"/>
      <c r="AS17" s="259" t="n"/>
      <c r="AT17" s="259" t="n"/>
      <c r="AU17" s="259" t="n"/>
      <c r="AV17" s="259" t="n"/>
      <c r="AW17" s="259" t="n"/>
      <c r="AX17" s="259" t="n"/>
      <c r="AY17" s="259" t="n"/>
      <c r="AZ17" s="259" t="n"/>
      <c r="BA17" s="259" t="n"/>
      <c r="BB17" s="259" t="n"/>
      <c r="BC17" s="259" t="n"/>
      <c r="BD17" s="259" t="n"/>
      <c r="BE17" s="259" t="n"/>
      <c r="BF17" s="259" t="n"/>
      <c r="BG17" s="259" t="n"/>
      <c r="BH17" s="259" t="n"/>
      <c r="BI17" s="277" t="n">
        <v>47.16</v>
      </c>
      <c r="BJ17" s="259" t="n"/>
      <c r="BK17" s="259" t="n"/>
      <c r="BL17" s="259" t="n"/>
      <c r="BM17" s="259" t="n"/>
      <c r="BN17" s="259" t="n"/>
      <c r="BO17" s="259" t="n"/>
      <c r="BP17" s="259" t="n"/>
      <c r="BQ17" s="259" t="n"/>
      <c r="BR17" s="259" t="n"/>
      <c r="BS17" s="259" t="n"/>
      <c r="BT17" s="259" t="n"/>
      <c r="BU17" s="259" t="n"/>
      <c r="BV17" s="259" t="n"/>
      <c r="BW17" s="259" t="n"/>
      <c r="BX17" s="259" t="n"/>
      <c r="BY17" s="259" t="n"/>
      <c r="BZ17" s="259" t="n"/>
      <c r="CA17" s="259" t="n"/>
      <c r="CB17" s="259" t="n"/>
      <c r="CC17" s="259" t="n"/>
      <c r="CD17" s="259" t="n"/>
      <c r="CE17" s="259" t="n"/>
      <c r="CF17" s="259" t="n"/>
      <c r="CG17" s="259" t="n"/>
      <c r="CH17" s="259" t="n"/>
      <c r="CI17" s="259" t="n"/>
      <c r="CJ17" s="259" t="n"/>
      <c r="CK17" s="259" t="n"/>
      <c r="CL17" s="259" t="n"/>
      <c r="CM17" s="259" t="n"/>
      <c r="CN17" s="259" t="n"/>
      <c r="CO17" s="259" t="n"/>
      <c r="CP17" s="259" t="n"/>
      <c r="CQ17" s="259" t="n"/>
      <c r="CR17" s="259" t="n"/>
      <c r="CS17" s="259" t="n"/>
      <c r="CT17" s="259" t="n"/>
      <c r="CU17" s="259" t="n"/>
      <c r="CV17" s="259" t="n"/>
      <c r="CW17" s="259" t="n"/>
      <c r="CX17" s="259" t="n"/>
      <c r="CY17" s="259" t="n"/>
      <c r="CZ17" s="259" t="n"/>
      <c r="DA17" s="259" t="n"/>
      <c r="DB17" s="259" t="n"/>
      <c r="DC17" s="259" t="n"/>
      <c r="DD17" s="259" t="n"/>
      <c r="DE17" s="259" t="n"/>
      <c r="DF17" s="259" t="n"/>
      <c r="DG17" s="259" t="n"/>
      <c r="DH17" s="259" t="n"/>
      <c r="DI17" s="259" t="n"/>
      <c r="DJ17" s="259" t="n"/>
      <c r="DK17" s="259" t="n"/>
      <c r="DL17" s="259" t="n"/>
      <c r="DM17" s="259" t="n"/>
      <c r="DN17" s="259" t="n"/>
      <c r="DO17" s="259" t="n"/>
      <c r="DP17" s="259" t="n"/>
      <c r="DQ17" s="259" t="n"/>
      <c r="DR17" s="259" t="n"/>
      <c r="DS17" s="259" t="n"/>
      <c r="DT17" s="259" t="n"/>
      <c r="DU17" s="259" t="n"/>
      <c r="DV17" s="259" t="n"/>
      <c r="DW17" s="259" t="n"/>
      <c r="DX17" s="259" t="n"/>
      <c r="DY17" s="259" t="n"/>
      <c r="DZ17" s="259" t="n"/>
      <c r="EA17" s="259" t="n"/>
      <c r="EB17" s="259" t="n"/>
      <c r="EC17" s="259" t="n"/>
      <c r="ED17" s="259" t="n"/>
      <c r="EE17" s="259" t="n"/>
      <c r="EF17" s="259" t="n"/>
      <c r="EG17" s="259" t="n"/>
      <c r="EH17" s="259" t="n"/>
      <c r="EI17" s="259" t="n"/>
      <c r="EJ17" s="259" t="n"/>
      <c r="EK17" s="261">
        <f>SUM(F17:EJ17)</f>
        <v/>
      </c>
      <c r="EL17" s="262">
        <f>E17-EK17</f>
        <v/>
      </c>
    </row>
    <row r="18" ht="18" customHeight="1">
      <c r="A18" s="137" t="n">
        <v>18</v>
      </c>
      <c r="B18" s="256" t="n">
        <v>44876</v>
      </c>
      <c r="C18" s="139" t="inlineStr">
        <is>
          <t>LITEON 4500668165</t>
        </is>
      </c>
      <c r="D18" s="239" t="n">
        <v>44873</v>
      </c>
      <c r="E18" s="257" t="n">
        <v>14.92</v>
      </c>
      <c r="F18" s="274" t="n"/>
      <c r="G18" s="274" t="n"/>
      <c r="H18" s="274" t="n"/>
      <c r="I18" s="274" t="n"/>
      <c r="J18" s="259" t="n"/>
      <c r="K18" s="259" t="n"/>
      <c r="L18" s="259" t="n"/>
      <c r="M18" s="259" t="n"/>
      <c r="N18" s="259" t="n"/>
      <c r="O18" s="259" t="n"/>
      <c r="P18" s="259" t="n"/>
      <c r="Q18" s="259" t="n"/>
      <c r="R18" s="259" t="n"/>
      <c r="S18" s="259" t="n"/>
      <c r="T18" s="259" t="n"/>
      <c r="U18" s="259" t="n"/>
      <c r="V18" s="259" t="n"/>
      <c r="W18" s="259" t="n"/>
      <c r="X18" s="259" t="n"/>
      <c r="Y18" s="259" t="n"/>
      <c r="Z18" s="277" t="n">
        <v>14.92</v>
      </c>
      <c r="AA18" s="259" t="n"/>
      <c r="AB18" s="259" t="n"/>
      <c r="AC18" s="259" t="n"/>
      <c r="AD18" s="259" t="n"/>
      <c r="AE18" s="259" t="n"/>
      <c r="AF18" s="259" t="n"/>
      <c r="AG18" s="259" t="n"/>
      <c r="AH18" s="259" t="n"/>
      <c r="AI18" s="259" t="n"/>
      <c r="AJ18" s="259" t="n"/>
      <c r="AK18" s="259" t="n"/>
      <c r="AL18" s="259" t="n"/>
      <c r="AM18" s="259" t="n"/>
      <c r="AN18" s="259" t="n"/>
      <c r="AO18" s="259" t="n"/>
      <c r="AP18" s="259" t="n"/>
      <c r="AQ18" s="259" t="n"/>
      <c r="AR18" s="259" t="n"/>
      <c r="AS18" s="259" t="n"/>
      <c r="AT18" s="259" t="n"/>
      <c r="AU18" s="259" t="n"/>
      <c r="AV18" s="259" t="n"/>
      <c r="AW18" s="259" t="n"/>
      <c r="AX18" s="259" t="n"/>
      <c r="AY18" s="259" t="n"/>
      <c r="AZ18" s="259" t="n"/>
      <c r="BA18" s="259" t="n"/>
      <c r="BB18" s="259" t="n"/>
      <c r="BC18" s="259" t="n"/>
      <c r="BD18" s="259" t="n"/>
      <c r="BE18" s="259" t="n"/>
      <c r="BF18" s="259" t="n"/>
      <c r="BG18" s="259" t="n"/>
      <c r="BH18" s="259" t="n"/>
      <c r="BI18" s="259" t="n"/>
      <c r="BJ18" s="259" t="n"/>
      <c r="BK18" s="259" t="n"/>
      <c r="BL18" s="259" t="n"/>
      <c r="BM18" s="259" t="n"/>
      <c r="BN18" s="259" t="n"/>
      <c r="BO18" s="259" t="n"/>
      <c r="BP18" s="259" t="n"/>
      <c r="BQ18" s="259" t="n"/>
      <c r="BR18" s="259" t="n"/>
      <c r="BS18" s="259" t="n"/>
      <c r="BT18" s="259" t="n"/>
      <c r="BU18" s="259" t="n"/>
      <c r="BV18" s="259" t="n"/>
      <c r="BW18" s="259" t="n"/>
      <c r="BX18" s="259" t="n"/>
      <c r="BY18" s="259" t="n"/>
      <c r="BZ18" s="259" t="n"/>
      <c r="CA18" s="259" t="n"/>
      <c r="CB18" s="259" t="n"/>
      <c r="CC18" s="259" t="n"/>
      <c r="CD18" s="259" t="n"/>
      <c r="CE18" s="259" t="n"/>
      <c r="CF18" s="259" t="n"/>
      <c r="CG18" s="259" t="n"/>
      <c r="CH18" s="259" t="n"/>
      <c r="CI18" s="259" t="n"/>
      <c r="CJ18" s="259" t="n"/>
      <c r="CK18" s="259" t="n"/>
      <c r="CL18" s="259" t="n"/>
      <c r="CM18" s="259" t="n"/>
      <c r="CN18" s="259" t="n"/>
      <c r="CO18" s="259" t="n"/>
      <c r="CP18" s="259" t="n"/>
      <c r="CQ18" s="259" t="n"/>
      <c r="CR18" s="259" t="n"/>
      <c r="CS18" s="259" t="n"/>
      <c r="CT18" s="259" t="n"/>
      <c r="CU18" s="259" t="n"/>
      <c r="CV18" s="259" t="n"/>
      <c r="CW18" s="259" t="n"/>
      <c r="CX18" s="259" t="n"/>
      <c r="CY18" s="259" t="n"/>
      <c r="CZ18" s="259" t="n"/>
      <c r="DA18" s="259" t="n"/>
      <c r="DB18" s="259" t="n"/>
      <c r="DC18" s="259" t="n"/>
      <c r="DD18" s="259" t="n"/>
      <c r="DE18" s="259" t="n"/>
      <c r="DF18" s="259" t="n"/>
      <c r="DG18" s="259" t="n"/>
      <c r="DH18" s="259" t="n"/>
      <c r="DI18" s="259" t="n"/>
      <c r="DJ18" s="259" t="n"/>
      <c r="DK18" s="259" t="n"/>
      <c r="DL18" s="259" t="n"/>
      <c r="DM18" s="259" t="n"/>
      <c r="DN18" s="259" t="n"/>
      <c r="DO18" s="259" t="n"/>
      <c r="DP18" s="259" t="n"/>
      <c r="DQ18" s="259" t="n"/>
      <c r="DR18" s="259" t="n"/>
      <c r="DS18" s="259" t="n"/>
      <c r="DT18" s="259" t="n"/>
      <c r="DU18" s="259" t="n"/>
      <c r="DV18" s="259" t="n"/>
      <c r="DW18" s="259" t="n"/>
      <c r="DX18" s="259" t="n"/>
      <c r="DY18" s="259" t="n"/>
      <c r="DZ18" s="259" t="n"/>
      <c r="EA18" s="259" t="n"/>
      <c r="EB18" s="259" t="n"/>
      <c r="EC18" s="259" t="n"/>
      <c r="ED18" s="259" t="n"/>
      <c r="EE18" s="259" t="n"/>
      <c r="EF18" s="259" t="n"/>
      <c r="EG18" s="259" t="n"/>
      <c r="EH18" s="259" t="n"/>
      <c r="EI18" s="259" t="n"/>
      <c r="EJ18" s="259" t="n"/>
      <c r="EK18" s="261">
        <f>SUM(F18:EJ18)</f>
        <v/>
      </c>
      <c r="EL18" s="262">
        <f>E18-EK18</f>
        <v/>
      </c>
    </row>
    <row r="19" ht="18" customHeight="1">
      <c r="A19" s="137" t="n">
        <v>19</v>
      </c>
      <c r="B19" s="256" t="n">
        <v>44876</v>
      </c>
      <c r="C19" s="139" t="inlineStr">
        <is>
          <t>AVNET 9113284129;9113338100;9113338680</t>
        </is>
      </c>
      <c r="D19" s="240" t="n">
        <v>44861</v>
      </c>
      <c r="E19" s="257" t="n">
        <v>29.97</v>
      </c>
      <c r="F19" s="274" t="n"/>
      <c r="G19" s="274" t="n"/>
      <c r="H19" s="274" t="n"/>
      <c r="I19" s="274" t="n"/>
      <c r="J19" s="259" t="n"/>
      <c r="K19" s="259" t="n"/>
      <c r="L19" s="259" t="n"/>
      <c r="M19" s="259" t="n"/>
      <c r="N19" s="259" t="n"/>
      <c r="O19" s="259" t="n"/>
      <c r="P19" s="259" t="n"/>
      <c r="Q19" s="259" t="n"/>
      <c r="R19" s="259" t="n"/>
      <c r="S19" s="259" t="n"/>
      <c r="T19" s="259" t="n"/>
      <c r="U19" s="259" t="n"/>
      <c r="V19" s="259" t="n"/>
      <c r="W19" s="259" t="n"/>
      <c r="X19" s="259" t="n"/>
      <c r="Y19" s="259" t="n"/>
      <c r="Z19" s="259" t="n"/>
      <c r="AA19" s="259" t="n"/>
      <c r="AB19" s="259" t="n"/>
      <c r="AC19" s="259" t="n"/>
      <c r="AD19" s="259" t="n"/>
      <c r="AE19" s="259" t="n"/>
      <c r="AF19" s="259" t="n"/>
      <c r="AG19" s="259" t="n"/>
      <c r="AH19" s="259" t="n"/>
      <c r="AI19" s="259" t="n"/>
      <c r="AJ19" s="259" t="n"/>
      <c r="AK19" s="259" t="n"/>
      <c r="AL19" s="259" t="n"/>
      <c r="AM19" s="259" t="n"/>
      <c r="AN19" s="259" t="n"/>
      <c r="AO19" s="259" t="n"/>
      <c r="AP19" s="259" t="n"/>
      <c r="AQ19" s="259" t="n"/>
      <c r="AR19" s="259" t="n"/>
      <c r="AS19" s="259" t="n"/>
      <c r="AT19" s="259" t="n"/>
      <c r="AU19" s="259" t="n"/>
      <c r="AV19" s="259" t="n"/>
      <c r="AW19" s="259" t="n"/>
      <c r="AX19" s="259" t="n"/>
      <c r="AY19" s="259" t="n"/>
      <c r="AZ19" s="259" t="n"/>
      <c r="BA19" s="259" t="n"/>
      <c r="BB19" s="259" t="n"/>
      <c r="BC19" s="259" t="n"/>
      <c r="BD19" s="259" t="n"/>
      <c r="BE19" s="259" t="n"/>
      <c r="BF19" s="259" t="n"/>
      <c r="BG19" s="259" t="n"/>
      <c r="BH19" s="259" t="n"/>
      <c r="BI19" s="259" t="n"/>
      <c r="BJ19" s="259" t="n"/>
      <c r="BK19" s="259" t="n"/>
      <c r="BL19" s="259" t="n"/>
      <c r="BM19" s="259" t="n"/>
      <c r="BN19" s="259" t="n"/>
      <c r="BO19" s="259" t="n"/>
      <c r="BP19" s="259" t="n"/>
      <c r="BQ19" s="259" t="n"/>
      <c r="BR19" s="259" t="n"/>
      <c r="BS19" s="259" t="n"/>
      <c r="BT19" s="259" t="n"/>
      <c r="BU19" s="259" t="n"/>
      <c r="BV19" s="259" t="n"/>
      <c r="BW19" s="259" t="n"/>
      <c r="BX19" s="259" t="n"/>
      <c r="BY19" s="259" t="n"/>
      <c r="BZ19" s="259" t="n"/>
      <c r="CA19" s="259" t="n"/>
      <c r="CB19" s="259" t="n"/>
      <c r="CC19" s="259" t="n"/>
      <c r="CD19" s="259" t="n"/>
      <c r="CE19" s="259" t="n"/>
      <c r="CF19" s="259" t="n"/>
      <c r="CG19" s="259" t="n"/>
      <c r="CH19" s="277" t="n">
        <v>29.97</v>
      </c>
      <c r="CI19" s="259" t="n"/>
      <c r="CJ19" s="259" t="n"/>
      <c r="CK19" s="259" t="n"/>
      <c r="CL19" s="259" t="n"/>
      <c r="CM19" s="259" t="n"/>
      <c r="CN19" s="259" t="n"/>
      <c r="CO19" s="259" t="n"/>
      <c r="CP19" s="259" t="n"/>
      <c r="CQ19" s="259" t="n"/>
      <c r="CR19" s="259" t="n"/>
      <c r="CS19" s="259" t="n"/>
      <c r="CT19" s="259" t="n"/>
      <c r="CU19" s="259" t="n"/>
      <c r="CV19" s="259" t="n"/>
      <c r="CW19" s="259" t="n"/>
      <c r="CX19" s="259" t="n"/>
      <c r="CY19" s="259" t="n"/>
      <c r="CZ19" s="259" t="n"/>
      <c r="DA19" s="259" t="n"/>
      <c r="DB19" s="259" t="n"/>
      <c r="DC19" s="259" t="n"/>
      <c r="DD19" s="259" t="n"/>
      <c r="DE19" s="259" t="n"/>
      <c r="DF19" s="259" t="n"/>
      <c r="DG19" s="259" t="n"/>
      <c r="DH19" s="259" t="n"/>
      <c r="DI19" s="259" t="n"/>
      <c r="DJ19" s="259" t="n"/>
      <c r="DK19" s="259" t="n"/>
      <c r="DL19" s="259" t="n"/>
      <c r="DM19" s="259" t="n"/>
      <c r="DN19" s="259" t="n"/>
      <c r="DO19" s="259" t="n"/>
      <c r="DP19" s="259" t="n"/>
      <c r="DQ19" s="259" t="n"/>
      <c r="DR19" s="259" t="n"/>
      <c r="DS19" s="259" t="n"/>
      <c r="DT19" s="259" t="n"/>
      <c r="DU19" s="259" t="n"/>
      <c r="DV19" s="259" t="n"/>
      <c r="DW19" s="259" t="n"/>
      <c r="DX19" s="259" t="n"/>
      <c r="DY19" s="259" t="n"/>
      <c r="DZ19" s="259" t="n"/>
      <c r="EA19" s="259" t="n"/>
      <c r="EB19" s="259" t="n"/>
      <c r="EC19" s="259" t="n"/>
      <c r="ED19" s="259" t="n"/>
      <c r="EE19" s="259" t="n"/>
      <c r="EF19" s="259" t="n"/>
      <c r="EG19" s="259" t="n"/>
      <c r="EH19" s="259" t="n"/>
      <c r="EI19" s="259" t="n"/>
      <c r="EJ19" s="259" t="n"/>
      <c r="EK19" s="261">
        <f>SUM(F19:EJ19)</f>
        <v/>
      </c>
      <c r="EL19" s="262">
        <f>E19-EK19</f>
        <v/>
      </c>
    </row>
    <row r="20" ht="18" customHeight="1">
      <c r="A20" s="137" t="n">
        <v>20</v>
      </c>
      <c r="B20" s="256" t="n">
        <v>44883</v>
      </c>
      <c r="C20" s="139" t="inlineStr">
        <is>
          <t>SUMMIT 174691</t>
        </is>
      </c>
      <c r="D20" s="240" t="n">
        <v>44860</v>
      </c>
      <c r="E20" s="257" t="n">
        <v>35</v>
      </c>
      <c r="F20" s="274" t="n"/>
      <c r="G20" s="274" t="n"/>
      <c r="H20" s="274" t="n"/>
      <c r="I20" s="274" t="n"/>
      <c r="J20" s="259" t="n"/>
      <c r="K20" s="259" t="n"/>
      <c r="L20" s="259" t="n"/>
      <c r="M20" s="259" t="n"/>
      <c r="N20" s="259" t="n"/>
      <c r="O20" s="259" t="n"/>
      <c r="P20" s="259" t="n"/>
      <c r="Q20" s="259" t="n"/>
      <c r="R20" s="259" t="n"/>
      <c r="S20" s="259" t="n"/>
      <c r="T20" s="259" t="n"/>
      <c r="U20" s="259" t="n"/>
      <c r="V20" s="259" t="n"/>
      <c r="W20" s="259" t="n"/>
      <c r="X20" s="259" t="n"/>
      <c r="Y20" s="259" t="n"/>
      <c r="Z20" s="259" t="n"/>
      <c r="AA20" s="259" t="n"/>
      <c r="AB20" s="259" t="n"/>
      <c r="AC20" s="259" t="n"/>
      <c r="AD20" s="259" t="n"/>
      <c r="AE20" s="259" t="n"/>
      <c r="AF20" s="259" t="n"/>
      <c r="AG20" s="259" t="n"/>
      <c r="AH20" s="259" t="n"/>
      <c r="AI20" s="259" t="n"/>
      <c r="AJ20" s="259" t="n"/>
      <c r="AK20" s="259" t="n"/>
      <c r="AL20" s="259" t="n"/>
      <c r="AM20" s="259" t="n"/>
      <c r="AN20" s="259" t="n"/>
      <c r="AO20" s="259" t="n"/>
      <c r="AP20" s="259" t="n"/>
      <c r="AQ20" s="259" t="n"/>
      <c r="AR20" s="259" t="n"/>
      <c r="AS20" s="259" t="n"/>
      <c r="AT20" s="259" t="n"/>
      <c r="AU20" s="259" t="n"/>
      <c r="AV20" s="259" t="n"/>
      <c r="AW20" s="259" t="n"/>
      <c r="AX20" s="259" t="n"/>
      <c r="AY20" s="259" t="n"/>
      <c r="AZ20" s="259" t="n"/>
      <c r="BA20" s="259" t="n"/>
      <c r="BB20" s="259" t="n"/>
      <c r="BC20" s="259" t="n"/>
      <c r="BD20" s="259" t="n"/>
      <c r="BE20" s="259" t="n"/>
      <c r="BF20" s="259" t="n"/>
      <c r="BG20" s="259" t="n"/>
      <c r="BH20" s="259" t="n"/>
      <c r="BI20" s="259" t="n"/>
      <c r="BJ20" s="259" t="n"/>
      <c r="BK20" s="259" t="n"/>
      <c r="BL20" s="259" t="n"/>
      <c r="BM20" s="259" t="n"/>
      <c r="BN20" s="259" t="n"/>
      <c r="BO20" s="259" t="n"/>
      <c r="BP20" s="269" t="n">
        <v>35</v>
      </c>
      <c r="BQ20" s="259" t="n"/>
      <c r="BR20" s="259" t="n"/>
      <c r="BS20" s="259" t="n"/>
      <c r="BT20" s="259" t="n"/>
      <c r="BU20" s="259" t="n"/>
      <c r="BV20" s="259" t="n"/>
      <c r="BW20" s="259" t="n"/>
      <c r="BX20" s="259" t="n"/>
      <c r="BY20" s="259" t="n"/>
      <c r="BZ20" s="259" t="n"/>
      <c r="CA20" s="259" t="n"/>
      <c r="CB20" s="259" t="n"/>
      <c r="CC20" s="259" t="n"/>
      <c r="CD20" s="259" t="n"/>
      <c r="CE20" s="259" t="n"/>
      <c r="CF20" s="259" t="n"/>
      <c r="CG20" s="259" t="n"/>
      <c r="CH20" s="259" t="n"/>
      <c r="CI20" s="259" t="n"/>
      <c r="CJ20" s="259" t="n"/>
      <c r="CK20" s="259" t="n"/>
      <c r="CL20" s="259" t="n"/>
      <c r="CM20" s="259" t="n"/>
      <c r="CN20" s="259" t="n"/>
      <c r="CO20" s="259" t="n"/>
      <c r="CP20" s="259" t="n"/>
      <c r="CQ20" s="259" t="n"/>
      <c r="CR20" s="259" t="n"/>
      <c r="CS20" s="259" t="n"/>
      <c r="CT20" s="259" t="n"/>
      <c r="CU20" s="259" t="n"/>
      <c r="CV20" s="259" t="n"/>
      <c r="CW20" s="259" t="n"/>
      <c r="CX20" s="259" t="n"/>
      <c r="CY20" s="259" t="n"/>
      <c r="CZ20" s="259" t="n"/>
      <c r="DA20" s="259" t="n"/>
      <c r="DB20" s="259" t="n"/>
      <c r="DC20" s="259" t="n"/>
      <c r="DD20" s="259" t="n"/>
      <c r="DE20" s="259" t="n"/>
      <c r="DF20" s="259" t="n"/>
      <c r="DG20" s="259" t="n"/>
      <c r="DH20" s="259" t="n"/>
      <c r="DI20" s="259" t="n"/>
      <c r="DJ20" s="259" t="n"/>
      <c r="DK20" s="259" t="n"/>
      <c r="DL20" s="259" t="n"/>
      <c r="DM20" s="259" t="n"/>
      <c r="DN20" s="259" t="n"/>
      <c r="DO20" s="259" t="n"/>
      <c r="DP20" s="259" t="n"/>
      <c r="DQ20" s="259" t="n"/>
      <c r="DR20" s="259" t="n"/>
      <c r="DS20" s="259" t="n"/>
      <c r="DT20" s="259" t="n"/>
      <c r="DU20" s="259" t="n"/>
      <c r="DV20" s="259" t="n"/>
      <c r="DW20" s="259" t="n"/>
      <c r="DX20" s="259" t="n"/>
      <c r="DY20" s="259" t="n"/>
      <c r="DZ20" s="259" t="n"/>
      <c r="EA20" s="259" t="n"/>
      <c r="EB20" s="259" t="n"/>
      <c r="EC20" s="259" t="n"/>
      <c r="ED20" s="259" t="n"/>
      <c r="EE20" s="259" t="n"/>
      <c r="EF20" s="259" t="n"/>
      <c r="EG20" s="259" t="n"/>
      <c r="EH20" s="259" t="n"/>
      <c r="EI20" s="259" t="n"/>
      <c r="EJ20" s="259" t="n"/>
      <c r="EK20" s="261">
        <f>SUM(F20:EJ20)</f>
        <v/>
      </c>
      <c r="EL20" s="262">
        <f>E20-EK20</f>
        <v/>
      </c>
    </row>
    <row r="21" ht="18" customHeight="1">
      <c r="A21" s="137" t="n">
        <v>21</v>
      </c>
      <c r="B21" s="256" t="n">
        <v>44883</v>
      </c>
      <c r="C21" s="139" t="inlineStr">
        <is>
          <t>LITEON 4500693440</t>
        </is>
      </c>
      <c r="D21" s="240" t="n">
        <v>44877</v>
      </c>
      <c r="E21" s="257" t="n">
        <v>39.79</v>
      </c>
      <c r="F21" s="274" t="n"/>
      <c r="G21" s="274" t="n"/>
      <c r="H21" s="274" t="n"/>
      <c r="I21" s="274" t="n"/>
      <c r="J21" s="259" t="n"/>
      <c r="K21" s="259" t="n"/>
      <c r="L21" s="259" t="n"/>
      <c r="M21" s="259" t="n"/>
      <c r="N21" s="259" t="n"/>
      <c r="O21" s="259" t="n"/>
      <c r="P21" s="259" t="n"/>
      <c r="Q21" s="259" t="n"/>
      <c r="R21" s="259" t="n"/>
      <c r="S21" s="259" t="n"/>
      <c r="T21" s="259" t="n"/>
      <c r="U21" s="259" t="n"/>
      <c r="V21" s="259" t="n"/>
      <c r="W21" s="259" t="n"/>
      <c r="X21" s="259" t="n"/>
      <c r="Y21" s="259" t="n"/>
      <c r="Z21" s="259" t="n"/>
      <c r="AA21" s="259" t="n"/>
      <c r="AB21" s="259" t="n"/>
      <c r="AC21" s="259" t="n"/>
      <c r="AD21" s="259" t="n"/>
      <c r="AE21" s="259" t="n"/>
      <c r="AF21" s="259" t="n"/>
      <c r="AG21" s="259" t="n"/>
      <c r="AH21" s="259" t="n"/>
      <c r="AI21" s="259" t="n"/>
      <c r="AJ21" s="259" t="n"/>
      <c r="AK21" s="269" t="n">
        <v>39.79</v>
      </c>
      <c r="AL21" s="259" t="n"/>
      <c r="AM21" s="259" t="n"/>
      <c r="AN21" s="259" t="n"/>
      <c r="AO21" s="259" t="n"/>
      <c r="AP21" s="259" t="n"/>
      <c r="AQ21" s="259" t="n"/>
      <c r="AR21" s="259" t="n"/>
      <c r="AS21" s="259" t="n"/>
      <c r="AT21" s="259" t="n"/>
      <c r="AU21" s="259" t="n"/>
      <c r="AV21" s="259" t="n"/>
      <c r="AW21" s="259" t="n"/>
      <c r="AX21" s="259" t="n"/>
      <c r="AY21" s="259" t="n"/>
      <c r="AZ21" s="259" t="n"/>
      <c r="BA21" s="259" t="n"/>
      <c r="BB21" s="259" t="n"/>
      <c r="BC21" s="259" t="n"/>
      <c r="BD21" s="259" t="n"/>
      <c r="BE21" s="259" t="n"/>
      <c r="BF21" s="259" t="n"/>
      <c r="BG21" s="259" t="n"/>
      <c r="BH21" s="259" t="n"/>
      <c r="BI21" s="259" t="n"/>
      <c r="BJ21" s="259" t="n"/>
      <c r="BK21" s="259" t="n"/>
      <c r="BL21" s="259" t="n"/>
      <c r="BM21" s="259" t="n"/>
      <c r="BN21" s="259" t="n"/>
      <c r="BO21" s="259" t="n"/>
      <c r="BP21" s="259" t="n"/>
      <c r="BQ21" s="259" t="n"/>
      <c r="BR21" s="259" t="n"/>
      <c r="BS21" s="259" t="n"/>
      <c r="BT21" s="259" t="n"/>
      <c r="BU21" s="259" t="n"/>
      <c r="BV21" s="259" t="n"/>
      <c r="BW21" s="259" t="n"/>
      <c r="BX21" s="259" t="n"/>
      <c r="BY21" s="259" t="n"/>
      <c r="BZ21" s="259" t="n"/>
      <c r="CA21" s="259" t="n"/>
      <c r="CB21" s="259" t="n"/>
      <c r="CC21" s="259" t="n"/>
      <c r="CD21" s="259" t="n"/>
      <c r="CE21" s="259" t="n"/>
      <c r="CF21" s="259" t="n"/>
      <c r="CG21" s="259" t="n"/>
      <c r="CH21" s="259" t="n"/>
      <c r="CI21" s="259" t="n"/>
      <c r="CJ21" s="259" t="n"/>
      <c r="CK21" s="259" t="n"/>
      <c r="CL21" s="259" t="n"/>
      <c r="CM21" s="259" t="n"/>
      <c r="CN21" s="259" t="n"/>
      <c r="CO21" s="259" t="n"/>
      <c r="CP21" s="259" t="n"/>
      <c r="CQ21" s="259" t="n"/>
      <c r="CR21" s="259" t="n"/>
      <c r="CS21" s="259" t="n"/>
      <c r="CT21" s="259" t="n"/>
      <c r="CU21" s="259" t="n"/>
      <c r="CV21" s="259" t="n"/>
      <c r="CW21" s="259" t="n"/>
      <c r="CX21" s="259" t="n"/>
      <c r="CY21" s="259" t="n"/>
      <c r="CZ21" s="259" t="n"/>
      <c r="DA21" s="259" t="n"/>
      <c r="DB21" s="259" t="n"/>
      <c r="DC21" s="259" t="n"/>
      <c r="DD21" s="259" t="n"/>
      <c r="DE21" s="259" t="n"/>
      <c r="DF21" s="259" t="n"/>
      <c r="DG21" s="259" t="n"/>
      <c r="DH21" s="259" t="n"/>
      <c r="DI21" s="259" t="n"/>
      <c r="DJ21" s="259" t="n"/>
      <c r="DK21" s="259" t="n"/>
      <c r="DL21" s="259" t="n"/>
      <c r="DM21" s="259" t="n"/>
      <c r="DN21" s="259" t="n"/>
      <c r="DO21" s="259" t="n"/>
      <c r="DP21" s="259" t="n"/>
      <c r="DQ21" s="259" t="n"/>
      <c r="DR21" s="259" t="n"/>
      <c r="DS21" s="259" t="n"/>
      <c r="DT21" s="259" t="n"/>
      <c r="DU21" s="259" t="n"/>
      <c r="DV21" s="259" t="n"/>
      <c r="DW21" s="259" t="n"/>
      <c r="DX21" s="259" t="n"/>
      <c r="DY21" s="259" t="n"/>
      <c r="DZ21" s="259" t="n"/>
      <c r="EA21" s="259" t="n"/>
      <c r="EB21" s="259" t="n"/>
      <c r="EC21" s="259" t="n"/>
      <c r="ED21" s="259" t="n"/>
      <c r="EE21" s="259" t="n"/>
      <c r="EF21" s="259" t="n"/>
      <c r="EG21" s="259" t="n"/>
      <c r="EH21" s="259" t="n"/>
      <c r="EI21" s="259" t="n"/>
      <c r="EJ21" s="259" t="n"/>
      <c r="EK21" s="261">
        <f>SUM(F21:EJ21)</f>
        <v/>
      </c>
      <c r="EL21" s="262">
        <f>E21-EK21</f>
        <v/>
      </c>
    </row>
    <row r="22" ht="18" customHeight="1">
      <c r="A22" s="137" t="n">
        <v>22</v>
      </c>
      <c r="B22" s="256" t="n">
        <v>44883</v>
      </c>
      <c r="C22" s="139" t="inlineStr">
        <is>
          <t>AVNET 9113296453</t>
        </is>
      </c>
      <c r="D22" s="240" t="n">
        <v>44849</v>
      </c>
      <c r="E22" s="257" t="n">
        <v>9.99</v>
      </c>
      <c r="F22" s="274" t="n"/>
      <c r="G22" s="274" t="n"/>
      <c r="H22" s="274" t="n"/>
      <c r="I22" s="274" t="n"/>
      <c r="J22" s="259" t="n"/>
      <c r="K22" s="259" t="n"/>
      <c r="L22" s="259" t="n"/>
      <c r="M22" s="259" t="n"/>
      <c r="N22" s="259" t="n"/>
      <c r="O22" s="259" t="n"/>
      <c r="P22" s="259" t="n"/>
      <c r="Q22" s="259" t="n"/>
      <c r="R22" s="259" t="n"/>
      <c r="S22" s="259" t="n"/>
      <c r="T22" s="259" t="n"/>
      <c r="U22" s="259" t="n"/>
      <c r="V22" s="259" t="n"/>
      <c r="W22" s="259" t="n"/>
      <c r="X22" s="259" t="n"/>
      <c r="Y22" s="259" t="n"/>
      <c r="Z22" s="259" t="n"/>
      <c r="AA22" s="259" t="n"/>
      <c r="AB22" s="259" t="n"/>
      <c r="AC22" s="259" t="n"/>
      <c r="AD22" s="259" t="n"/>
      <c r="AE22" s="259" t="n"/>
      <c r="AF22" s="259" t="n"/>
      <c r="AG22" s="259" t="n"/>
      <c r="AH22" s="259" t="n"/>
      <c r="AI22" s="259" t="n"/>
      <c r="AJ22" s="259" t="n"/>
      <c r="AK22" s="259" t="n"/>
      <c r="AL22" s="259" t="n"/>
      <c r="AM22" s="259" t="n"/>
      <c r="AN22" s="259" t="n"/>
      <c r="AO22" s="259" t="n"/>
      <c r="AP22" s="259" t="n"/>
      <c r="AQ22" s="259" t="n"/>
      <c r="AR22" s="259" t="n"/>
      <c r="AS22" s="259" t="n"/>
      <c r="AT22" s="259" t="n"/>
      <c r="AU22" s="259" t="n"/>
      <c r="AV22" s="259" t="n"/>
      <c r="AW22" s="259" t="n"/>
      <c r="AX22" s="259" t="n"/>
      <c r="AY22" s="259" t="n"/>
      <c r="AZ22" s="259" t="n"/>
      <c r="BA22" s="259" t="n"/>
      <c r="BB22" s="259" t="n"/>
      <c r="BC22" s="259" t="n"/>
      <c r="BD22" s="259" t="n"/>
      <c r="BE22" s="259" t="n"/>
      <c r="BF22" s="259" t="n"/>
      <c r="BG22" s="259" t="n"/>
      <c r="BH22" s="259" t="n"/>
      <c r="BI22" s="259" t="n"/>
      <c r="BJ22" s="259" t="n"/>
      <c r="BK22" s="259" t="n"/>
      <c r="BL22" s="259" t="n"/>
      <c r="BM22" s="259" t="n"/>
      <c r="BN22" s="259" t="n"/>
      <c r="BO22" s="259" t="n"/>
      <c r="BP22" s="259" t="n"/>
      <c r="BQ22" s="259" t="n"/>
      <c r="BR22" s="259" t="n"/>
      <c r="BS22" s="259" t="n"/>
      <c r="BT22" s="259" t="n"/>
      <c r="BU22" s="259" t="n"/>
      <c r="BV22" s="259" t="n"/>
      <c r="BW22" s="259" t="n"/>
      <c r="BX22" s="259" t="n"/>
      <c r="BY22" s="259" t="n"/>
      <c r="BZ22" s="259" t="n"/>
      <c r="CA22" s="259" t="n"/>
      <c r="CB22" s="259" t="n"/>
      <c r="CC22" s="259" t="n"/>
      <c r="CD22" s="259" t="n"/>
      <c r="CE22" s="259" t="n"/>
      <c r="CF22" s="259" t="n"/>
      <c r="CG22" s="269" t="n">
        <v>9.99</v>
      </c>
      <c r="CH22" s="259" t="n"/>
      <c r="CI22" s="259" t="n"/>
      <c r="CJ22" s="259" t="n"/>
      <c r="CK22" s="259" t="n"/>
      <c r="CL22" s="259" t="n"/>
      <c r="CM22" s="259" t="n"/>
      <c r="CN22" s="259" t="n"/>
      <c r="CO22" s="259" t="n"/>
      <c r="CP22" s="259" t="n"/>
      <c r="CQ22" s="259" t="n"/>
      <c r="CR22" s="259" t="n"/>
      <c r="CS22" s="259" t="n"/>
      <c r="CT22" s="259" t="n"/>
      <c r="CU22" s="259" t="n"/>
      <c r="CV22" s="259" t="n"/>
      <c r="CW22" s="259" t="n"/>
      <c r="CX22" s="259" t="n"/>
      <c r="CY22" s="259" t="n"/>
      <c r="CZ22" s="259" t="n"/>
      <c r="DA22" s="259" t="n"/>
      <c r="DB22" s="259" t="n"/>
      <c r="DC22" s="259" t="n"/>
      <c r="DD22" s="259" t="n"/>
      <c r="DE22" s="259" t="n"/>
      <c r="DF22" s="259" t="n"/>
      <c r="DG22" s="259" t="n"/>
      <c r="DH22" s="259" t="n"/>
      <c r="DI22" s="259" t="n"/>
      <c r="DJ22" s="259" t="n"/>
      <c r="DK22" s="259" t="n"/>
      <c r="DL22" s="259" t="n"/>
      <c r="DM22" s="259" t="n"/>
      <c r="DN22" s="259" t="n"/>
      <c r="DO22" s="259" t="n"/>
      <c r="DP22" s="259" t="n"/>
      <c r="DQ22" s="259" t="n"/>
      <c r="DR22" s="259" t="n"/>
      <c r="DS22" s="259" t="n"/>
      <c r="DT22" s="259" t="n"/>
      <c r="DU22" s="259" t="n"/>
      <c r="DV22" s="259" t="n"/>
      <c r="DW22" s="259" t="n"/>
      <c r="DX22" s="259" t="n"/>
      <c r="DY22" s="259" t="n"/>
      <c r="DZ22" s="259" t="n"/>
      <c r="EA22" s="259" t="n"/>
      <c r="EB22" s="259" t="n"/>
      <c r="EC22" s="259" t="n"/>
      <c r="ED22" s="259" t="n"/>
      <c r="EE22" s="259" t="n"/>
      <c r="EF22" s="259" t="n"/>
      <c r="EG22" s="259" t="n"/>
      <c r="EH22" s="259" t="n"/>
      <c r="EI22" s="259" t="n"/>
      <c r="EJ22" s="259" t="n"/>
      <c r="EK22" s="261">
        <f>SUM(F22:EJ22)</f>
        <v/>
      </c>
      <c r="EL22" s="262">
        <f>E22-EK22</f>
        <v/>
      </c>
    </row>
    <row r="23" ht="18" customHeight="1">
      <c r="A23" s="137" t="n">
        <v>23</v>
      </c>
      <c r="B23" s="256" t="n">
        <v>44896</v>
      </c>
      <c r="C23" s="139" t="inlineStr">
        <is>
          <t>TE 4500676008</t>
        </is>
      </c>
      <c r="D23" s="240" t="n">
        <v>44833</v>
      </c>
      <c r="E23" s="257" t="n">
        <v>206.4</v>
      </c>
      <c r="F23" s="274" t="n"/>
      <c r="G23" s="274" t="n"/>
      <c r="H23" s="274" t="n"/>
      <c r="I23" s="274" t="n"/>
      <c r="J23" s="259" t="n"/>
      <c r="K23" s="259" t="n"/>
      <c r="L23" s="259" t="n"/>
      <c r="M23" s="259" t="n"/>
      <c r="N23" s="259" t="n"/>
      <c r="O23" s="259" t="n"/>
      <c r="P23" s="259" t="n"/>
      <c r="Q23" s="259" t="n"/>
      <c r="R23" s="259" t="n"/>
      <c r="S23" s="259" t="n"/>
      <c r="T23" s="259" t="n"/>
      <c r="U23" s="259" t="n"/>
      <c r="V23" s="259" t="n"/>
      <c r="W23" s="259" t="n"/>
      <c r="X23" s="259" t="n"/>
      <c r="Y23" s="259" t="n"/>
      <c r="Z23" s="259" t="n"/>
      <c r="AA23" s="259" t="n"/>
      <c r="AB23" s="259" t="n"/>
      <c r="AC23" s="259" t="n"/>
      <c r="AD23" s="259" t="n"/>
      <c r="AE23" s="259" t="n"/>
      <c r="AF23" s="259" t="n"/>
      <c r="AG23" s="259" t="n"/>
      <c r="AH23" s="259" t="n"/>
      <c r="AI23" s="259" t="n"/>
      <c r="AJ23" s="259" t="n"/>
      <c r="AK23" s="259" t="n"/>
      <c r="AL23" s="259" t="n"/>
      <c r="AM23" s="259" t="n"/>
      <c r="AN23" s="259" t="n"/>
      <c r="AO23" s="259" t="n"/>
      <c r="AP23" s="259" t="n"/>
      <c r="AQ23" s="259" t="n"/>
      <c r="AR23" s="259" t="n"/>
      <c r="AS23" s="259" t="n"/>
      <c r="AT23" s="259" t="n"/>
      <c r="AU23" s="259" t="n"/>
      <c r="AV23" s="259" t="n"/>
      <c r="AW23" s="259" t="n"/>
      <c r="AX23" s="259" t="n"/>
      <c r="AY23" s="259" t="n"/>
      <c r="AZ23" s="259" t="n"/>
      <c r="BA23" s="259" t="n"/>
      <c r="BB23" s="259" t="n"/>
      <c r="BC23" s="259" t="n"/>
      <c r="BD23" s="259" t="n"/>
      <c r="BE23" s="259" t="n"/>
      <c r="BF23" s="259" t="n"/>
      <c r="BG23" s="259" t="n"/>
      <c r="BH23" s="259" t="n"/>
      <c r="BI23" s="259" t="n"/>
      <c r="BJ23" s="259" t="n"/>
      <c r="BK23" s="259" t="n"/>
      <c r="BL23" s="259" t="n"/>
      <c r="BM23" s="259" t="n"/>
      <c r="BN23" s="259" t="n"/>
      <c r="BO23" s="259" t="n"/>
      <c r="BP23" s="259" t="n"/>
      <c r="BQ23" s="259" t="n"/>
      <c r="BR23" s="259" t="n"/>
      <c r="BS23" s="259" t="n"/>
      <c r="BT23" s="259" t="n"/>
      <c r="BU23" s="259" t="n"/>
      <c r="BV23" s="259" t="n"/>
      <c r="BW23" s="259" t="n"/>
      <c r="BX23" s="259" t="n"/>
      <c r="BY23" s="259" t="n"/>
      <c r="BZ23" s="259" t="n"/>
      <c r="CA23" s="259" t="n"/>
      <c r="CB23" s="259" t="n"/>
      <c r="CC23" s="259" t="n"/>
      <c r="CD23" s="259" t="n"/>
      <c r="CE23" s="259" t="n"/>
      <c r="CF23" s="259" t="n"/>
      <c r="CG23" s="259" t="n"/>
      <c r="CH23" s="259" t="n"/>
      <c r="CI23" s="259" t="n"/>
      <c r="CJ23" s="259" t="n"/>
      <c r="CK23" s="259" t="n"/>
      <c r="CL23" s="259" t="n"/>
      <c r="CM23" s="259" t="n"/>
      <c r="CN23" s="259" t="n"/>
      <c r="CO23" s="259" t="n"/>
      <c r="CP23" s="259" t="n"/>
      <c r="CQ23" s="259" t="n"/>
      <c r="CR23" s="259" t="n"/>
      <c r="CS23" s="259" t="n"/>
      <c r="CT23" s="259" t="n"/>
      <c r="CU23" s="259" t="n"/>
      <c r="CV23" s="259" t="n"/>
      <c r="CW23" s="259" t="n"/>
      <c r="CX23" s="259" t="n"/>
      <c r="CY23" s="259" t="n"/>
      <c r="CZ23" s="259" t="n"/>
      <c r="DA23" s="259" t="n"/>
      <c r="DB23" s="259" t="n"/>
      <c r="DC23" s="259" t="n"/>
      <c r="DD23" s="259" t="n"/>
      <c r="DE23" s="259" t="n"/>
      <c r="DF23" s="275" t="n">
        <v>206.4</v>
      </c>
      <c r="DG23" s="259" t="n"/>
      <c r="DH23" s="259" t="n"/>
      <c r="DI23" s="259" t="n"/>
      <c r="DJ23" s="259" t="n"/>
      <c r="DK23" s="259" t="n"/>
      <c r="DL23" s="259" t="n"/>
      <c r="DM23" s="259" t="n"/>
      <c r="DN23" s="259" t="n"/>
      <c r="DO23" s="259" t="n"/>
      <c r="DP23" s="259" t="n"/>
      <c r="DQ23" s="259" t="n"/>
      <c r="DR23" s="259" t="n"/>
      <c r="DS23" s="259" t="n"/>
      <c r="DT23" s="259" t="n"/>
      <c r="DU23" s="259" t="n"/>
      <c r="DV23" s="259" t="n"/>
      <c r="DW23" s="259" t="n"/>
      <c r="DX23" s="259" t="n"/>
      <c r="DY23" s="259" t="n"/>
      <c r="DZ23" s="259" t="n"/>
      <c r="EA23" s="259" t="n"/>
      <c r="EB23" s="259" t="n"/>
      <c r="EC23" s="259" t="n"/>
      <c r="ED23" s="259" t="n"/>
      <c r="EE23" s="259" t="n"/>
      <c r="EF23" s="259" t="n"/>
      <c r="EG23" s="259" t="n"/>
      <c r="EH23" s="259" t="n"/>
      <c r="EI23" s="259" t="n"/>
      <c r="EJ23" s="259" t="n"/>
      <c r="EK23" s="261">
        <f>SUM(F23:EJ23)</f>
        <v/>
      </c>
      <c r="EL23" s="262">
        <f>E23-EK23</f>
        <v/>
      </c>
    </row>
    <row r="24" ht="18" customHeight="1">
      <c r="A24" s="137" t="n">
        <v>24</v>
      </c>
      <c r="B24" s="256" t="n">
        <v>44896</v>
      </c>
      <c r="C24" s="139" t="inlineStr">
        <is>
          <t>TE  3664862102</t>
        </is>
      </c>
      <c r="D24" s="240" t="n">
        <v>44833</v>
      </c>
      <c r="E24" s="257" t="n">
        <v>25.26</v>
      </c>
      <c r="F24" s="274" t="n"/>
      <c r="G24" s="274" t="n"/>
      <c r="H24" s="274" t="n"/>
      <c r="I24" s="274" t="n"/>
      <c r="J24" s="259" t="n"/>
      <c r="K24" s="259" t="n"/>
      <c r="L24" s="259" t="n"/>
      <c r="M24" s="259" t="n"/>
      <c r="N24" s="259" t="n"/>
      <c r="O24" s="259" t="n"/>
      <c r="P24" s="259" t="n"/>
      <c r="Q24" s="259" t="n"/>
      <c r="R24" s="259" t="n"/>
      <c r="S24" s="259" t="n"/>
      <c r="T24" s="259" t="n"/>
      <c r="U24" s="259" t="n"/>
      <c r="V24" s="259" t="n"/>
      <c r="W24" s="259" t="n"/>
      <c r="X24" s="259" t="n"/>
      <c r="Y24" s="259" t="n"/>
      <c r="Z24" s="259" t="n"/>
      <c r="AA24" s="259" t="n"/>
      <c r="AB24" s="259" t="n"/>
      <c r="AC24" s="259" t="n"/>
      <c r="AD24" s="259" t="n"/>
      <c r="AE24" s="259" t="n"/>
      <c r="AF24" s="259" t="n"/>
      <c r="AG24" s="259" t="n"/>
      <c r="AH24" s="259" t="n"/>
      <c r="AI24" s="259" t="n"/>
      <c r="AJ24" s="259" t="n"/>
      <c r="AK24" s="259" t="n"/>
      <c r="AL24" s="259" t="n"/>
      <c r="AM24" s="259" t="n"/>
      <c r="AN24" s="259" t="n"/>
      <c r="AO24" s="259" t="n"/>
      <c r="AP24" s="259" t="n"/>
      <c r="AQ24" s="259" t="n"/>
      <c r="AR24" s="259" t="n"/>
      <c r="AS24" s="259" t="n"/>
      <c r="AT24" s="259" t="n"/>
      <c r="AU24" s="259" t="n"/>
      <c r="AV24" s="259" t="n"/>
      <c r="AW24" s="259" t="n"/>
      <c r="AX24" s="259" t="n"/>
      <c r="AY24" s="259" t="n"/>
      <c r="AZ24" s="259" t="n"/>
      <c r="BA24" s="259" t="n"/>
      <c r="BB24" s="259" t="n"/>
      <c r="BC24" s="259" t="n"/>
      <c r="BD24" s="259" t="n"/>
      <c r="BE24" s="259" t="n"/>
      <c r="BF24" s="259" t="n"/>
      <c r="BG24" s="259" t="n"/>
      <c r="BH24" s="259" t="n"/>
      <c r="BI24" s="259" t="n"/>
      <c r="BJ24" s="259" t="n"/>
      <c r="BK24" s="259" t="n"/>
      <c r="BL24" s="259" t="n"/>
      <c r="BM24" s="259" t="n"/>
      <c r="BN24" s="259" t="n"/>
      <c r="BO24" s="259" t="n"/>
      <c r="BP24" s="259" t="n"/>
      <c r="BQ24" s="259" t="n"/>
      <c r="BR24" s="259" t="n"/>
      <c r="BS24" s="259" t="n"/>
      <c r="BT24" s="259" t="n"/>
      <c r="BU24" s="259" t="n"/>
      <c r="BV24" s="259" t="n"/>
      <c r="BW24" s="259" t="n"/>
      <c r="BX24" s="259" t="n"/>
      <c r="BY24" s="259" t="n"/>
      <c r="BZ24" s="259" t="n"/>
      <c r="CA24" s="259" t="n"/>
      <c r="CB24" s="259" t="n"/>
      <c r="CC24" s="259" t="n"/>
      <c r="CD24" s="259" t="n"/>
      <c r="CE24" s="259" t="n"/>
      <c r="CF24" s="259" t="n"/>
      <c r="CG24" s="259" t="n"/>
      <c r="CH24" s="259" t="n"/>
      <c r="CI24" s="259" t="n"/>
      <c r="CJ24" s="259" t="n"/>
      <c r="CK24" s="259" t="n"/>
      <c r="CL24" s="259" t="n"/>
      <c r="CM24" s="259" t="n"/>
      <c r="CN24" s="259" t="n"/>
      <c r="CO24" s="259" t="n"/>
      <c r="CP24" s="259" t="n"/>
      <c r="CQ24" s="259" t="n"/>
      <c r="CR24" s="259" t="n"/>
      <c r="CS24" s="259" t="n"/>
      <c r="CT24" s="259" t="n"/>
      <c r="CU24" s="259" t="n"/>
      <c r="CV24" s="259" t="n"/>
      <c r="CW24" s="259" t="n"/>
      <c r="CX24" s="259" t="n"/>
      <c r="CY24" s="259" t="n"/>
      <c r="CZ24" s="259" t="n"/>
      <c r="DA24" s="259" t="n"/>
      <c r="DB24" s="259" t="n"/>
      <c r="DC24" s="259" t="n"/>
      <c r="DD24" s="259" t="n"/>
      <c r="DE24" s="259" t="n"/>
      <c r="DF24" s="275" t="n">
        <v>25.26</v>
      </c>
      <c r="DG24" s="259" t="n"/>
      <c r="DH24" s="259" t="n"/>
      <c r="DI24" s="259" t="n"/>
      <c r="DJ24" s="259" t="n"/>
      <c r="DK24" s="259" t="n"/>
      <c r="DL24" s="259" t="n"/>
      <c r="DM24" s="259" t="n"/>
      <c r="DN24" s="259" t="n"/>
      <c r="DO24" s="259" t="n"/>
      <c r="DP24" s="259" t="n"/>
      <c r="DQ24" s="259" t="n"/>
      <c r="DR24" s="259" t="n"/>
      <c r="DS24" s="259" t="n"/>
      <c r="DT24" s="259" t="n"/>
      <c r="DU24" s="259" t="n"/>
      <c r="DV24" s="259" t="n"/>
      <c r="DW24" s="259" t="n"/>
      <c r="DX24" s="259" t="n"/>
      <c r="DY24" s="259" t="n"/>
      <c r="DZ24" s="259" t="n"/>
      <c r="EA24" s="259" t="n"/>
      <c r="EB24" s="259" t="n"/>
      <c r="EC24" s="259" t="n"/>
      <c r="ED24" s="259" t="n"/>
      <c r="EE24" s="259" t="n"/>
      <c r="EF24" s="259" t="n"/>
      <c r="EG24" s="259" t="n"/>
      <c r="EH24" s="259" t="n"/>
      <c r="EI24" s="259" t="n"/>
      <c r="EJ24" s="259" t="n"/>
      <c r="EK24" s="261">
        <f>SUM(F24:EJ24)</f>
        <v/>
      </c>
      <c r="EL24" s="262">
        <f>E24-EK24</f>
        <v/>
      </c>
    </row>
    <row r="25" ht="18" customHeight="1">
      <c r="A25" s="137" t="n">
        <v>26</v>
      </c>
      <c r="B25" s="256" t="n">
        <v>44896</v>
      </c>
      <c r="C25" s="139" t="inlineStr">
        <is>
          <t>LITEON 4500665060</t>
        </is>
      </c>
      <c r="D25" s="240" t="n">
        <v>44873</v>
      </c>
      <c r="E25" s="257" t="n">
        <v>29.83</v>
      </c>
      <c r="F25" s="274" t="n"/>
      <c r="G25" s="274" t="n"/>
      <c r="H25" s="274" t="n"/>
      <c r="I25" s="274" t="n"/>
      <c r="J25" s="259" t="n"/>
      <c r="K25" s="259" t="n"/>
      <c r="L25" s="275" t="n">
        <v>29.83</v>
      </c>
      <c r="M25" s="259" t="n"/>
      <c r="N25" s="259" t="n"/>
      <c r="O25" s="259" t="n"/>
      <c r="P25" s="259" t="n"/>
      <c r="Q25" s="259" t="n"/>
      <c r="R25" s="259" t="n"/>
      <c r="S25" s="259" t="n"/>
      <c r="T25" s="259" t="n"/>
      <c r="U25" s="259" t="n"/>
      <c r="V25" s="259" t="n"/>
      <c r="W25" s="259" t="n"/>
      <c r="X25" s="259" t="n"/>
      <c r="Y25" s="259" t="n"/>
      <c r="Z25" s="259" t="n"/>
      <c r="AA25" s="259" t="n"/>
      <c r="AB25" s="259" t="n"/>
      <c r="AC25" s="259" t="n"/>
      <c r="AD25" s="259" t="n"/>
      <c r="AE25" s="259" t="n"/>
      <c r="AF25" s="259" t="n"/>
      <c r="AG25" s="259" t="n"/>
      <c r="AH25" s="259" t="n"/>
      <c r="AI25" s="259" t="n"/>
      <c r="AJ25" s="259" t="n"/>
      <c r="AK25" s="259" t="n"/>
      <c r="AL25" s="259" t="n"/>
      <c r="AM25" s="259" t="n"/>
      <c r="AN25" s="259" t="n"/>
      <c r="AO25" s="259" t="n"/>
      <c r="AP25" s="259" t="n"/>
      <c r="AQ25" s="259" t="n"/>
      <c r="AR25" s="259" t="n"/>
      <c r="AS25" s="259" t="n"/>
      <c r="AT25" s="259" t="n"/>
      <c r="AU25" s="259" t="n"/>
      <c r="AV25" s="259" t="n"/>
      <c r="AW25" s="259" t="n"/>
      <c r="AX25" s="259" t="n"/>
      <c r="AY25" s="259" t="n"/>
      <c r="AZ25" s="259" t="n"/>
      <c r="BA25" s="259" t="n"/>
      <c r="BB25" s="259" t="n"/>
      <c r="BC25" s="259" t="n"/>
      <c r="BD25" s="259" t="n"/>
      <c r="BE25" s="259" t="n"/>
      <c r="BF25" s="259" t="n"/>
      <c r="BG25" s="259" t="n"/>
      <c r="BH25" s="259" t="n"/>
      <c r="BI25" s="259" t="n"/>
      <c r="BJ25" s="259" t="n"/>
      <c r="BK25" s="259" t="n"/>
      <c r="BL25" s="259" t="n"/>
      <c r="BM25" s="259" t="n"/>
      <c r="BN25" s="259" t="n"/>
      <c r="BO25" s="259" t="n"/>
      <c r="BP25" s="259" t="n"/>
      <c r="BQ25" s="259" t="n"/>
      <c r="BR25" s="259" t="n"/>
      <c r="BS25" s="259" t="n"/>
      <c r="BT25" s="259" t="n"/>
      <c r="BU25" s="259" t="n"/>
      <c r="BV25" s="259" t="n"/>
      <c r="BW25" s="259" t="n"/>
      <c r="BX25" s="259" t="n"/>
      <c r="BY25" s="259" t="n"/>
      <c r="BZ25" s="259" t="n"/>
      <c r="CA25" s="259" t="n"/>
      <c r="CB25" s="259" t="n"/>
      <c r="CC25" s="259" t="n"/>
      <c r="CD25" s="259" t="n"/>
      <c r="CE25" s="259" t="n"/>
      <c r="CF25" s="259" t="n"/>
      <c r="CG25" s="259" t="n"/>
      <c r="CH25" s="259" t="n"/>
      <c r="CI25" s="259" t="n"/>
      <c r="CJ25" s="259" t="n"/>
      <c r="CK25" s="259" t="n"/>
      <c r="CL25" s="259" t="n"/>
      <c r="CM25" s="259" t="n"/>
      <c r="CN25" s="259" t="n"/>
      <c r="CO25" s="259" t="n"/>
      <c r="CP25" s="259" t="n"/>
      <c r="CQ25" s="259" t="n"/>
      <c r="CR25" s="259" t="n"/>
      <c r="CS25" s="259" t="n"/>
      <c r="CT25" s="259" t="n"/>
      <c r="CU25" s="259" t="n"/>
      <c r="CV25" s="259" t="n"/>
      <c r="CW25" s="259" t="n"/>
      <c r="CX25" s="259" t="n"/>
      <c r="CY25" s="259" t="n"/>
      <c r="CZ25" s="259" t="n"/>
      <c r="DA25" s="259" t="n"/>
      <c r="DB25" s="259" t="n"/>
      <c r="DC25" s="259" t="n"/>
      <c r="DD25" s="259" t="n"/>
      <c r="DE25" s="259" t="n"/>
      <c r="DF25" s="259" t="n"/>
      <c r="DG25" s="259" t="n"/>
      <c r="DH25" s="259" t="n"/>
      <c r="DI25" s="259" t="n"/>
      <c r="DJ25" s="259" t="n"/>
      <c r="DK25" s="259" t="n"/>
      <c r="DL25" s="259" t="n"/>
      <c r="DM25" s="259" t="n"/>
      <c r="DN25" s="259" t="n"/>
      <c r="DO25" s="259" t="n"/>
      <c r="DP25" s="259" t="n"/>
      <c r="DQ25" s="259" t="n"/>
      <c r="DR25" s="259" t="n"/>
      <c r="DS25" s="259" t="n"/>
      <c r="DT25" s="259" t="n"/>
      <c r="DU25" s="259" t="n"/>
      <c r="DV25" s="259" t="n"/>
      <c r="DW25" s="259" t="n"/>
      <c r="DX25" s="259" t="n"/>
      <c r="DY25" s="259" t="n"/>
      <c r="DZ25" s="259" t="n"/>
      <c r="EA25" s="259" t="n"/>
      <c r="EB25" s="259" t="n"/>
      <c r="EC25" s="259" t="n"/>
      <c r="ED25" s="259" t="n"/>
      <c r="EE25" s="259" t="n"/>
      <c r="EF25" s="259" t="n"/>
      <c r="EG25" s="259" t="n"/>
      <c r="EH25" s="259" t="n"/>
      <c r="EI25" s="259" t="n"/>
      <c r="EJ25" s="259" t="n"/>
      <c r="EK25" s="261">
        <f>SUM(F25:EJ25)</f>
        <v/>
      </c>
      <c r="EL25" s="262">
        <f>E25-EK25</f>
        <v/>
      </c>
    </row>
    <row r="26" ht="18" customHeight="1">
      <c r="A26" s="137" t="n">
        <v>27</v>
      </c>
      <c r="B26" s="256" t="n">
        <v>44896</v>
      </c>
      <c r="C26" s="139" t="inlineStr">
        <is>
          <t>LITEON 4500690273</t>
        </is>
      </c>
      <c r="D26" s="240" t="n">
        <v>44859</v>
      </c>
      <c r="E26" s="257" t="n">
        <v>19.32</v>
      </c>
      <c r="F26" s="274" t="n"/>
      <c r="G26" s="274" t="n"/>
      <c r="H26" s="274" t="n"/>
      <c r="I26" s="274" t="n"/>
      <c r="J26" s="259" t="n"/>
      <c r="K26" s="259" t="n"/>
      <c r="L26" s="259" t="n"/>
      <c r="M26" s="259" t="n"/>
      <c r="N26" s="259" t="n"/>
      <c r="O26" s="259" t="n"/>
      <c r="P26" s="259" t="n"/>
      <c r="Q26" s="259" t="n"/>
      <c r="R26" s="259" t="n"/>
      <c r="S26" s="259" t="n"/>
      <c r="T26" s="259" t="n"/>
      <c r="U26" s="259" t="n"/>
      <c r="V26" s="259" t="n"/>
      <c r="W26" s="259" t="n"/>
      <c r="X26" s="259" t="n"/>
      <c r="Y26" s="259" t="n"/>
      <c r="Z26" s="259" t="n"/>
      <c r="AA26" s="259" t="n"/>
      <c r="AB26" s="259" t="n"/>
      <c r="AC26" s="259" t="n"/>
      <c r="AD26" s="259" t="n"/>
      <c r="AE26" s="259" t="n"/>
      <c r="AF26" s="259" t="n"/>
      <c r="AG26" s="259" t="n"/>
      <c r="AH26" s="259" t="n"/>
      <c r="AI26" s="259" t="n"/>
      <c r="AJ26" s="259" t="n"/>
      <c r="AK26" s="259" t="n"/>
      <c r="AL26" s="259" t="n"/>
      <c r="AM26" s="259" t="n"/>
      <c r="AN26" s="259" t="n"/>
      <c r="AO26" s="259" t="n"/>
      <c r="AP26" s="259" t="n"/>
      <c r="AQ26" s="259" t="n"/>
      <c r="AR26" s="259" t="n"/>
      <c r="AS26" s="259" t="n"/>
      <c r="AT26" s="259" t="n"/>
      <c r="AU26" s="259" t="n"/>
      <c r="AV26" s="259" t="n"/>
      <c r="AW26" s="259" t="n"/>
      <c r="AX26" s="259" t="n"/>
      <c r="AY26" s="259" t="n"/>
      <c r="AZ26" s="259" t="n"/>
      <c r="BA26" s="259" t="n"/>
      <c r="BB26" s="259" t="n"/>
      <c r="BC26" s="259" t="n"/>
      <c r="BD26" s="259" t="n"/>
      <c r="BE26" s="259" t="n"/>
      <c r="BF26" s="259" t="n"/>
      <c r="BG26" s="259" t="n"/>
      <c r="BH26" s="259" t="n"/>
      <c r="BI26" s="259" t="n"/>
      <c r="BJ26" s="259" t="n"/>
      <c r="BK26" s="259" t="n"/>
      <c r="BL26" s="259" t="n"/>
      <c r="BM26" s="259" t="n"/>
      <c r="BN26" s="259" t="n"/>
      <c r="BO26" s="259" t="n"/>
      <c r="BP26" s="259" t="n"/>
      <c r="BQ26" s="259" t="n"/>
      <c r="BR26" s="259" t="n"/>
      <c r="BS26" s="259" t="n"/>
      <c r="BT26" s="259" t="n"/>
      <c r="BU26" s="259" t="n"/>
      <c r="BV26" s="259" t="n"/>
      <c r="BW26" s="259" t="n"/>
      <c r="BX26" s="259" t="n"/>
      <c r="BY26" s="259" t="n"/>
      <c r="BZ26" s="259" t="n"/>
      <c r="CA26" s="259" t="n"/>
      <c r="CB26" s="259" t="n"/>
      <c r="CC26" s="259" t="n"/>
      <c r="CD26" s="259" t="n"/>
      <c r="CE26" s="259" t="n"/>
      <c r="CF26" s="259" t="n"/>
      <c r="CG26" s="259" t="n"/>
      <c r="CH26" s="259" t="n"/>
      <c r="CI26" s="259" t="n"/>
      <c r="CJ26" s="259" t="n"/>
      <c r="CK26" s="259" t="n"/>
      <c r="CL26" s="259" t="n"/>
      <c r="CM26" s="259" t="n"/>
      <c r="CN26" s="259" t="n"/>
      <c r="CO26" s="259" t="n"/>
      <c r="CP26" s="259" t="n"/>
      <c r="CQ26" s="259" t="n"/>
      <c r="CR26" s="259" t="n"/>
      <c r="CS26" s="259" t="n"/>
      <c r="CT26" s="259" t="n"/>
      <c r="CU26" s="259" t="n"/>
      <c r="CV26" s="259" t="n"/>
      <c r="CW26" s="259" t="n"/>
      <c r="CX26" s="259" t="n"/>
      <c r="CY26" s="259" t="n"/>
      <c r="CZ26" s="259" t="n"/>
      <c r="DA26" s="259" t="n"/>
      <c r="DB26" s="259" t="n"/>
      <c r="DC26" s="259" t="n"/>
      <c r="DD26" s="259" t="n"/>
      <c r="DE26" s="259" t="n"/>
      <c r="DF26" s="259" t="n"/>
      <c r="DG26" s="259" t="n"/>
      <c r="DH26" s="259" t="n"/>
      <c r="DI26" s="259" t="n"/>
      <c r="DJ26" s="259" t="n"/>
      <c r="DK26" s="275" t="n">
        <v>19.32</v>
      </c>
      <c r="DL26" s="259" t="n"/>
      <c r="DM26" s="259" t="n"/>
      <c r="DN26" s="259" t="n"/>
      <c r="DO26" s="259" t="n"/>
      <c r="DP26" s="259" t="n"/>
      <c r="DQ26" s="259" t="n"/>
      <c r="DR26" s="259" t="n"/>
      <c r="DS26" s="259" t="n"/>
      <c r="DT26" s="259" t="n"/>
      <c r="DU26" s="259" t="n"/>
      <c r="DV26" s="259" t="n"/>
      <c r="DW26" s="259" t="n"/>
      <c r="DX26" s="259" t="n"/>
      <c r="DY26" s="259" t="n"/>
      <c r="DZ26" s="259" t="n"/>
      <c r="EA26" s="259" t="n"/>
      <c r="EB26" s="259" t="n"/>
      <c r="EC26" s="259" t="n"/>
      <c r="ED26" s="259" t="n"/>
      <c r="EE26" s="259" t="n"/>
      <c r="EF26" s="259" t="n"/>
      <c r="EG26" s="259" t="n"/>
      <c r="EH26" s="259" t="n"/>
      <c r="EI26" s="259" t="n"/>
      <c r="EJ26" s="259" t="n"/>
      <c r="EK26" s="261">
        <f>SUM(F26:EJ26)</f>
        <v/>
      </c>
      <c r="EL26" s="262">
        <f>E26-EK26</f>
        <v/>
      </c>
    </row>
    <row r="27" ht="18" customHeight="1">
      <c r="A27" s="137" t="n">
        <v>28</v>
      </c>
      <c r="B27" s="256" t="n"/>
      <c r="C27" s="146" t="n"/>
      <c r="D27" s="240" t="n"/>
      <c r="E27" s="257" t="n"/>
      <c r="F27" s="274" t="n"/>
      <c r="G27" s="274" t="n"/>
      <c r="H27" s="274" t="n"/>
      <c r="I27" s="274" t="n"/>
      <c r="J27" s="259" t="n"/>
      <c r="K27" s="259" t="n"/>
      <c r="L27" s="259" t="n"/>
      <c r="M27" s="259" t="n"/>
      <c r="N27" s="259" t="n"/>
      <c r="O27" s="259" t="n"/>
      <c r="P27" s="259" t="n"/>
      <c r="Q27" s="259" t="n"/>
      <c r="R27" s="259" t="n"/>
      <c r="S27" s="259" t="n"/>
      <c r="T27" s="259" t="n"/>
      <c r="U27" s="259" t="n"/>
      <c r="V27" s="259" t="n"/>
      <c r="W27" s="259" t="n"/>
      <c r="X27" s="259" t="n"/>
      <c r="Y27" s="259" t="n"/>
      <c r="Z27" s="259" t="n"/>
      <c r="AA27" s="259" t="n"/>
      <c r="AB27" s="259" t="n"/>
      <c r="AC27" s="259" t="n"/>
      <c r="AD27" s="259" t="n"/>
      <c r="AE27" s="259" t="n"/>
      <c r="AF27" s="259" t="n"/>
      <c r="AG27" s="259" t="n"/>
      <c r="AH27" s="259" t="n"/>
      <c r="AI27" s="259" t="n"/>
      <c r="AJ27" s="259" t="n"/>
      <c r="AK27" s="259" t="n"/>
      <c r="AL27" s="259" t="n"/>
      <c r="AM27" s="259" t="n"/>
      <c r="AN27" s="259" t="n"/>
      <c r="AO27" s="259" t="n"/>
      <c r="AP27" s="259" t="n"/>
      <c r="AQ27" s="259" t="n"/>
      <c r="AR27" s="259" t="n"/>
      <c r="AS27" s="259" t="n"/>
      <c r="AT27" s="259" t="n"/>
      <c r="AU27" s="259" t="n"/>
      <c r="AV27" s="259" t="n"/>
      <c r="AW27" s="259" t="n"/>
      <c r="AX27" s="259" t="n"/>
      <c r="AY27" s="259" t="n"/>
      <c r="AZ27" s="259" t="n"/>
      <c r="BA27" s="259" t="n"/>
      <c r="BB27" s="259" t="n"/>
      <c r="BC27" s="259" t="n"/>
      <c r="BD27" s="259" t="n"/>
      <c r="BE27" s="259" t="n"/>
      <c r="BF27" s="259" t="n"/>
      <c r="BG27" s="259" t="n"/>
      <c r="BH27" s="259" t="n"/>
      <c r="BI27" s="259" t="n"/>
      <c r="BJ27" s="259" t="n"/>
      <c r="BK27" s="259" t="n"/>
      <c r="BL27" s="259" t="n"/>
      <c r="BM27" s="259" t="n"/>
      <c r="BN27" s="259" t="n"/>
      <c r="BO27" s="259" t="n"/>
      <c r="BP27" s="259" t="n"/>
      <c r="BQ27" s="259" t="n"/>
      <c r="BR27" s="259" t="n"/>
      <c r="BS27" s="259" t="n"/>
      <c r="BT27" s="259" t="n"/>
      <c r="BU27" s="259" t="n"/>
      <c r="BV27" s="259" t="n"/>
      <c r="BW27" s="259" t="n"/>
      <c r="BX27" s="259" t="n"/>
      <c r="BY27" s="259" t="n"/>
      <c r="BZ27" s="259" t="n"/>
      <c r="CA27" s="259" t="n"/>
      <c r="CB27" s="259" t="n"/>
      <c r="CC27" s="259" t="n"/>
      <c r="CD27" s="259" t="n"/>
      <c r="CE27" s="259" t="n"/>
      <c r="CF27" s="259" t="n"/>
      <c r="CG27" s="259" t="n"/>
      <c r="CH27" s="259" t="n"/>
      <c r="CI27" s="259" t="n"/>
      <c r="CJ27" s="259" t="n"/>
      <c r="CK27" s="259" t="n"/>
      <c r="CL27" s="259" t="n"/>
      <c r="CM27" s="259" t="n"/>
      <c r="CN27" s="259" t="n"/>
      <c r="CO27" s="259" t="n"/>
      <c r="CP27" s="259" t="n"/>
      <c r="CQ27" s="259" t="n"/>
      <c r="CR27" s="259" t="n"/>
      <c r="CS27" s="259" t="n"/>
      <c r="CT27" s="259" t="n"/>
      <c r="CU27" s="259" t="n"/>
      <c r="CV27" s="259" t="n"/>
      <c r="CW27" s="259" t="n"/>
      <c r="CX27" s="259" t="n"/>
      <c r="CY27" s="259" t="n"/>
      <c r="CZ27" s="259" t="n"/>
      <c r="DA27" s="259" t="n"/>
      <c r="DB27" s="259" t="n"/>
      <c r="DC27" s="259" t="n"/>
      <c r="DD27" s="259" t="n"/>
      <c r="DE27" s="259" t="n"/>
      <c r="DF27" s="259" t="n"/>
      <c r="DG27" s="259" t="n"/>
      <c r="DH27" s="259" t="n"/>
      <c r="DI27" s="259" t="n"/>
      <c r="DJ27" s="259" t="n"/>
      <c r="DK27" s="259" t="n"/>
      <c r="DL27" s="259" t="n"/>
      <c r="DM27" s="259" t="n"/>
      <c r="DN27" s="259" t="n"/>
      <c r="DO27" s="259" t="n"/>
      <c r="DP27" s="259" t="n"/>
      <c r="DQ27" s="259" t="n"/>
      <c r="DR27" s="259" t="n"/>
      <c r="DS27" s="259" t="n"/>
      <c r="DT27" s="259" t="n"/>
      <c r="DU27" s="259" t="n"/>
      <c r="DV27" s="259" t="n"/>
      <c r="DW27" s="259" t="n"/>
      <c r="DX27" s="259" t="n"/>
      <c r="DY27" s="259" t="n"/>
      <c r="DZ27" s="259" t="n"/>
      <c r="EA27" s="259" t="n"/>
      <c r="EB27" s="259" t="n"/>
      <c r="EC27" s="259" t="n"/>
      <c r="ED27" s="259" t="n"/>
      <c r="EE27" s="259" t="n"/>
      <c r="EF27" s="259" t="n"/>
      <c r="EG27" s="259" t="n"/>
      <c r="EH27" s="259" t="n"/>
      <c r="EI27" s="259" t="n"/>
      <c r="EJ27" s="259" t="n"/>
      <c r="EK27" s="261">
        <f>SUM(F27:EJ27)</f>
        <v/>
      </c>
      <c r="EL27" s="262">
        <f>E27-EK27</f>
        <v/>
      </c>
    </row>
    <row r="28" ht="18" customHeight="1">
      <c r="A28" s="137" t="n">
        <v>29</v>
      </c>
      <c r="B28" s="256" t="n"/>
      <c r="C28" s="139" t="n"/>
      <c r="D28" s="240" t="n"/>
      <c r="E28" s="257" t="n"/>
      <c r="F28" s="274" t="n"/>
      <c r="G28" s="274" t="n"/>
      <c r="H28" s="274" t="n"/>
      <c r="I28" s="274" t="n"/>
      <c r="J28" s="259" t="n"/>
      <c r="K28" s="259" t="n"/>
      <c r="L28" s="259" t="n"/>
      <c r="M28" s="259" t="n"/>
      <c r="N28" s="259" t="n"/>
      <c r="O28" s="259" t="n"/>
      <c r="P28" s="259" t="n"/>
      <c r="Q28" s="259" t="n"/>
      <c r="R28" s="259" t="n"/>
      <c r="S28" s="259" t="n"/>
      <c r="T28" s="259" t="n"/>
      <c r="U28" s="259" t="n"/>
      <c r="V28" s="259" t="n"/>
      <c r="W28" s="259" t="n"/>
      <c r="X28" s="259" t="n"/>
      <c r="Y28" s="259" t="n"/>
      <c r="Z28" s="259" t="n"/>
      <c r="AA28" s="259" t="n"/>
      <c r="AB28" s="259" t="n"/>
      <c r="AC28" s="259" t="n"/>
      <c r="AD28" s="259" t="n"/>
      <c r="AE28" s="259" t="n"/>
      <c r="AF28" s="259" t="n"/>
      <c r="AG28" s="259" t="n"/>
      <c r="AH28" s="259" t="n"/>
      <c r="AI28" s="259" t="n"/>
      <c r="AJ28" s="259" t="n"/>
      <c r="AK28" s="259" t="n"/>
      <c r="AL28" s="259" t="n"/>
      <c r="AM28" s="259" t="n"/>
      <c r="AN28" s="259" t="n"/>
      <c r="AO28" s="259" t="n"/>
      <c r="AP28" s="259" t="n"/>
      <c r="AQ28" s="259" t="n"/>
      <c r="AR28" s="259" t="n"/>
      <c r="AS28" s="259" t="n"/>
      <c r="AT28" s="259" t="n"/>
      <c r="AU28" s="259" t="n"/>
      <c r="AV28" s="259" t="n"/>
      <c r="AW28" s="259" t="n"/>
      <c r="AX28" s="259" t="n"/>
      <c r="AY28" s="259" t="n"/>
      <c r="AZ28" s="259" t="n"/>
      <c r="BA28" s="259" t="n"/>
      <c r="BB28" s="259" t="n"/>
      <c r="BC28" s="259" t="n"/>
      <c r="BD28" s="259" t="n"/>
      <c r="BE28" s="259" t="n"/>
      <c r="BF28" s="259" t="n"/>
      <c r="BG28" s="259" t="n"/>
      <c r="BH28" s="259" t="n"/>
      <c r="BI28" s="259" t="n"/>
      <c r="BJ28" s="259" t="n"/>
      <c r="BK28" s="259" t="n"/>
      <c r="BL28" s="259" t="n"/>
      <c r="BM28" s="259" t="n"/>
      <c r="BN28" s="259" t="n"/>
      <c r="BO28" s="259" t="n"/>
      <c r="BP28" s="259" t="n"/>
      <c r="BQ28" s="259" t="n"/>
      <c r="BR28" s="259" t="n"/>
      <c r="BS28" s="259" t="n"/>
      <c r="BT28" s="259" t="n"/>
      <c r="BU28" s="259" t="n"/>
      <c r="BV28" s="259" t="n"/>
      <c r="BW28" s="259" t="n"/>
      <c r="BX28" s="259" t="n"/>
      <c r="BY28" s="259" t="n"/>
      <c r="BZ28" s="259" t="n"/>
      <c r="CA28" s="259" t="n"/>
      <c r="CB28" s="259" t="n"/>
      <c r="CC28" s="259" t="n"/>
      <c r="CD28" s="259" t="n"/>
      <c r="CE28" s="259" t="n"/>
      <c r="CF28" s="259" t="n"/>
      <c r="CG28" s="259" t="n"/>
      <c r="CH28" s="259" t="n"/>
      <c r="CI28" s="259" t="n"/>
      <c r="CJ28" s="259" t="n"/>
      <c r="CK28" s="259" t="n"/>
      <c r="CL28" s="259" t="n"/>
      <c r="CM28" s="259" t="n"/>
      <c r="CN28" s="259" t="n"/>
      <c r="CO28" s="259" t="n"/>
      <c r="CP28" s="259" t="n"/>
      <c r="CQ28" s="259" t="n"/>
      <c r="CR28" s="259" t="n"/>
      <c r="CS28" s="259" t="n"/>
      <c r="CT28" s="259" t="n"/>
      <c r="CU28" s="259" t="n"/>
      <c r="CV28" s="259" t="n"/>
      <c r="CW28" s="259" t="n"/>
      <c r="CX28" s="259" t="n"/>
      <c r="CY28" s="259" t="n"/>
      <c r="CZ28" s="259" t="n"/>
      <c r="DA28" s="259" t="n"/>
      <c r="DB28" s="259" t="n"/>
      <c r="DC28" s="259" t="n"/>
      <c r="DD28" s="259" t="n"/>
      <c r="DE28" s="259" t="n"/>
      <c r="DF28" s="259" t="n"/>
      <c r="DG28" s="259" t="n"/>
      <c r="DH28" s="259" t="n"/>
      <c r="DI28" s="259" t="n"/>
      <c r="DJ28" s="259" t="n"/>
      <c r="DK28" s="259" t="n"/>
      <c r="DL28" s="259" t="n"/>
      <c r="DM28" s="259" t="n"/>
      <c r="DN28" s="259" t="n"/>
      <c r="DO28" s="259" t="n"/>
      <c r="DP28" s="259" t="n"/>
      <c r="DQ28" s="259" t="n"/>
      <c r="DR28" s="259" t="n"/>
      <c r="DS28" s="259" t="n"/>
      <c r="DT28" s="259" t="n"/>
      <c r="DU28" s="259" t="n"/>
      <c r="DV28" s="259" t="n"/>
      <c r="DW28" s="259" t="n"/>
      <c r="DX28" s="259" t="n"/>
      <c r="DY28" s="259" t="n"/>
      <c r="DZ28" s="259" t="n"/>
      <c r="EA28" s="259" t="n"/>
      <c r="EB28" s="259" t="n"/>
      <c r="EC28" s="259" t="n"/>
      <c r="ED28" s="259" t="n"/>
      <c r="EE28" s="259" t="n"/>
      <c r="EF28" s="259" t="n"/>
      <c r="EG28" s="259" t="n"/>
      <c r="EH28" s="259" t="n"/>
      <c r="EI28" s="259" t="n"/>
      <c r="EJ28" s="259" t="n"/>
      <c r="EK28" s="261">
        <f>SUM(F28:EJ28)</f>
        <v/>
      </c>
      <c r="EL28" s="262">
        <f>E28-EK28</f>
        <v/>
      </c>
    </row>
    <row r="29" ht="18" customHeight="1">
      <c r="A29" s="137" t="n">
        <v>30</v>
      </c>
      <c r="B29" s="256" t="n"/>
      <c r="C29" s="146" t="n"/>
      <c r="D29" s="239" t="n"/>
      <c r="E29" s="257" t="n"/>
      <c r="F29" s="274" t="n"/>
      <c r="G29" s="274" t="n"/>
      <c r="H29" s="274" t="n"/>
      <c r="I29" s="274" t="n"/>
      <c r="J29" s="259" t="n"/>
      <c r="K29" s="259" t="n"/>
      <c r="L29" s="259" t="n"/>
      <c r="M29" s="259" t="n"/>
      <c r="N29" s="259" t="n"/>
      <c r="O29" s="259" t="n"/>
      <c r="P29" s="259" t="n"/>
      <c r="Q29" s="259" t="n"/>
      <c r="R29" s="259" t="n"/>
      <c r="S29" s="259" t="n"/>
      <c r="T29" s="259" t="n"/>
      <c r="U29" s="259" t="n"/>
      <c r="V29" s="259" t="n"/>
      <c r="W29" s="259" t="n"/>
      <c r="X29" s="259" t="n"/>
      <c r="Y29" s="259" t="n"/>
      <c r="Z29" s="259" t="n"/>
      <c r="AA29" s="259" t="n"/>
      <c r="AB29" s="259" t="n"/>
      <c r="AC29" s="259" t="n"/>
      <c r="AD29" s="259" t="n"/>
      <c r="AE29" s="259" t="n"/>
      <c r="AF29" s="259" t="n"/>
      <c r="AG29" s="259" t="n"/>
      <c r="AH29" s="259" t="n"/>
      <c r="AI29" s="259" t="n"/>
      <c r="AJ29" s="259" t="n"/>
      <c r="AK29" s="259" t="n"/>
      <c r="AL29" s="259" t="n"/>
      <c r="AM29" s="259" t="n"/>
      <c r="AN29" s="259" t="n"/>
      <c r="AO29" s="259" t="n"/>
      <c r="AP29" s="259" t="n"/>
      <c r="AQ29" s="259" t="n"/>
      <c r="AR29" s="259" t="n"/>
      <c r="AS29" s="259" t="n"/>
      <c r="AT29" s="259" t="n"/>
      <c r="AU29" s="259" t="n"/>
      <c r="AV29" s="259" t="n"/>
      <c r="AW29" s="259" t="n"/>
      <c r="AX29" s="259" t="n"/>
      <c r="AY29" s="259" t="n"/>
      <c r="AZ29" s="259" t="n"/>
      <c r="BA29" s="259" t="n"/>
      <c r="BB29" s="259" t="n"/>
      <c r="BC29" s="259" t="n"/>
      <c r="BD29" s="259" t="n"/>
      <c r="BE29" s="259" t="n"/>
      <c r="BF29" s="259" t="n"/>
      <c r="BG29" s="259" t="n"/>
      <c r="BH29" s="259" t="n"/>
      <c r="BI29" s="259" t="n"/>
      <c r="BJ29" s="259" t="n"/>
      <c r="BK29" s="259" t="n"/>
      <c r="BL29" s="259" t="n"/>
      <c r="BM29" s="259" t="n"/>
      <c r="BN29" s="259" t="n"/>
      <c r="BO29" s="259" t="n"/>
      <c r="BP29" s="259" t="n"/>
      <c r="BQ29" s="259" t="n"/>
      <c r="BR29" s="259" t="n"/>
      <c r="BS29" s="259" t="n"/>
      <c r="BT29" s="259" t="n"/>
      <c r="BU29" s="259" t="n"/>
      <c r="BV29" s="259" t="n"/>
      <c r="BW29" s="259" t="n"/>
      <c r="BX29" s="259" t="n"/>
      <c r="BY29" s="259" t="n"/>
      <c r="BZ29" s="259" t="n"/>
      <c r="CA29" s="259" t="n"/>
      <c r="CB29" s="259" t="n"/>
      <c r="CC29" s="259" t="n"/>
      <c r="CD29" s="259" t="n"/>
      <c r="CE29" s="259" t="n"/>
      <c r="CF29" s="259" t="n"/>
      <c r="CG29" s="259" t="n"/>
      <c r="CH29" s="259" t="n"/>
      <c r="CI29" s="259" t="n"/>
      <c r="CJ29" s="259" t="n"/>
      <c r="CK29" s="259" t="n"/>
      <c r="CL29" s="259" t="n"/>
      <c r="CM29" s="259" t="n"/>
      <c r="CN29" s="259" t="n"/>
      <c r="CO29" s="259" t="n"/>
      <c r="CP29" s="259" t="n"/>
      <c r="CQ29" s="259" t="n"/>
      <c r="CR29" s="259" t="n"/>
      <c r="CS29" s="259" t="n"/>
      <c r="CT29" s="259" t="n"/>
      <c r="CU29" s="259" t="n"/>
      <c r="CV29" s="259" t="n"/>
      <c r="CW29" s="259" t="n"/>
      <c r="CX29" s="259" t="n"/>
      <c r="CY29" s="259" t="n"/>
      <c r="CZ29" s="259" t="n"/>
      <c r="DA29" s="259" t="n"/>
      <c r="DB29" s="259" t="n"/>
      <c r="DC29" s="259" t="n"/>
      <c r="DD29" s="259" t="n"/>
      <c r="DE29" s="259" t="n"/>
      <c r="DF29" s="259" t="n"/>
      <c r="DG29" s="259" t="n"/>
      <c r="DH29" s="259" t="n"/>
      <c r="DI29" s="259" t="n"/>
      <c r="DJ29" s="259" t="n"/>
      <c r="DK29" s="259" t="n"/>
      <c r="DL29" s="259" t="n"/>
      <c r="DM29" s="259" t="n"/>
      <c r="DN29" s="259" t="n"/>
      <c r="DO29" s="259" t="n"/>
      <c r="DP29" s="259" t="n"/>
      <c r="DQ29" s="259" t="n"/>
      <c r="DR29" s="259" t="n"/>
      <c r="DS29" s="259" t="n"/>
      <c r="DT29" s="259" t="n"/>
      <c r="DU29" s="259" t="n"/>
      <c r="DV29" s="259" t="n"/>
      <c r="DW29" s="259" t="n"/>
      <c r="DX29" s="259" t="n"/>
      <c r="DY29" s="259" t="n"/>
      <c r="DZ29" s="259" t="n"/>
      <c r="EA29" s="259" t="n"/>
      <c r="EB29" s="259" t="n"/>
      <c r="EC29" s="259" t="n"/>
      <c r="ED29" s="259" t="n"/>
      <c r="EE29" s="259" t="n"/>
      <c r="EF29" s="259" t="n"/>
      <c r="EG29" s="259" t="n"/>
      <c r="EH29" s="259" t="n"/>
      <c r="EI29" s="259" t="n"/>
      <c r="EJ29" s="259" t="n"/>
      <c r="EK29" s="261">
        <f>SUM(F29:EJ29)</f>
        <v/>
      </c>
      <c r="EL29" s="262">
        <f>E29-EK29</f>
        <v/>
      </c>
    </row>
    <row r="30" ht="18" customHeight="1">
      <c r="A30" s="137" t="n">
        <v>31</v>
      </c>
      <c r="B30" s="256" t="n"/>
      <c r="C30" s="139" t="n"/>
      <c r="D30" s="240" t="n"/>
      <c r="E30" s="257" t="n"/>
      <c r="F30" s="274" t="n"/>
      <c r="G30" s="274" t="n"/>
      <c r="H30" s="274" t="n"/>
      <c r="I30" s="274" t="n"/>
      <c r="J30" s="259" t="n"/>
      <c r="K30" s="259" t="n"/>
      <c r="L30" s="259" t="n"/>
      <c r="M30" s="259" t="n"/>
      <c r="N30" s="259" t="n"/>
      <c r="O30" s="259" t="n"/>
      <c r="P30" s="259" t="n"/>
      <c r="Q30" s="259" t="n"/>
      <c r="R30" s="259" t="n"/>
      <c r="S30" s="259" t="n"/>
      <c r="T30" s="259" t="n"/>
      <c r="U30" s="259" t="n"/>
      <c r="V30" s="259" t="n"/>
      <c r="W30" s="259" t="n"/>
      <c r="X30" s="259" t="n"/>
      <c r="Y30" s="259" t="n"/>
      <c r="Z30" s="259" t="n"/>
      <c r="AA30" s="259" t="n"/>
      <c r="AB30" s="259" t="n"/>
      <c r="AC30" s="259" t="n"/>
      <c r="AD30" s="259" t="n"/>
      <c r="AE30" s="259" t="n"/>
      <c r="AF30" s="259" t="n"/>
      <c r="AG30" s="259" t="n"/>
      <c r="AH30" s="259" t="n"/>
      <c r="AI30" s="259" t="n"/>
      <c r="AJ30" s="259" t="n"/>
      <c r="AK30" s="259" t="n"/>
      <c r="AL30" s="259" t="n"/>
      <c r="AM30" s="259" t="n"/>
      <c r="AN30" s="259" t="n"/>
      <c r="AO30" s="259" t="n"/>
      <c r="AP30" s="259" t="n"/>
      <c r="AQ30" s="259" t="n"/>
      <c r="AR30" s="259" t="n"/>
      <c r="AS30" s="259" t="n"/>
      <c r="AT30" s="259" t="n"/>
      <c r="AU30" s="259" t="n"/>
      <c r="AV30" s="259" t="n"/>
      <c r="AW30" s="259" t="n"/>
      <c r="AX30" s="259" t="n"/>
      <c r="AY30" s="259" t="n"/>
      <c r="AZ30" s="259" t="n"/>
      <c r="BA30" s="259" t="n"/>
      <c r="BB30" s="259" t="n"/>
      <c r="BC30" s="259" t="n"/>
      <c r="BD30" s="259" t="n"/>
      <c r="BE30" s="259" t="n"/>
      <c r="BF30" s="259" t="n"/>
      <c r="BG30" s="259" t="n"/>
      <c r="BH30" s="259" t="n"/>
      <c r="BI30" s="259" t="n"/>
      <c r="BJ30" s="259" t="n"/>
      <c r="BK30" s="259" t="n"/>
      <c r="BL30" s="259" t="n"/>
      <c r="BM30" s="259" t="n"/>
      <c r="BN30" s="259" t="n"/>
      <c r="BO30" s="259" t="n"/>
      <c r="BP30" s="259" t="n"/>
      <c r="BQ30" s="259" t="n"/>
      <c r="BR30" s="259" t="n"/>
      <c r="BS30" s="259" t="n"/>
      <c r="BT30" s="259" t="n"/>
      <c r="BU30" s="259" t="n"/>
      <c r="BV30" s="259" t="n"/>
      <c r="BW30" s="259" t="n"/>
      <c r="BX30" s="259" t="n"/>
      <c r="BY30" s="259" t="n"/>
      <c r="BZ30" s="259" t="n"/>
      <c r="CA30" s="259" t="n"/>
      <c r="CB30" s="259" t="n"/>
      <c r="CC30" s="259" t="n"/>
      <c r="CD30" s="259" t="n"/>
      <c r="CE30" s="259" t="n"/>
      <c r="CF30" s="259" t="n"/>
      <c r="CG30" s="259" t="n"/>
      <c r="CH30" s="259" t="n"/>
      <c r="CI30" s="259" t="n"/>
      <c r="CJ30" s="259" t="n"/>
      <c r="CK30" s="259" t="n"/>
      <c r="CL30" s="259" t="n"/>
      <c r="CM30" s="259" t="n"/>
      <c r="CN30" s="259" t="n"/>
      <c r="CO30" s="259" t="n"/>
      <c r="CP30" s="259" t="n"/>
      <c r="CQ30" s="259" t="n"/>
      <c r="CR30" s="259" t="n"/>
      <c r="CS30" s="259" t="n"/>
      <c r="CT30" s="259" t="n"/>
      <c r="CU30" s="259" t="n"/>
      <c r="CV30" s="259" t="n"/>
      <c r="CW30" s="259" t="n"/>
      <c r="CX30" s="259" t="n"/>
      <c r="CY30" s="259" t="n"/>
      <c r="CZ30" s="259" t="n"/>
      <c r="DA30" s="259" t="n"/>
      <c r="DB30" s="259" t="n"/>
      <c r="DC30" s="259" t="n"/>
      <c r="DD30" s="259" t="n"/>
      <c r="DE30" s="259" t="n"/>
      <c r="DF30" s="259" t="n"/>
      <c r="DG30" s="259" t="n"/>
      <c r="DH30" s="259" t="n"/>
      <c r="DI30" s="259" t="n"/>
      <c r="DJ30" s="259" t="n"/>
      <c r="DK30" s="259" t="n"/>
      <c r="DL30" s="259" t="n"/>
      <c r="DM30" s="259" t="n"/>
      <c r="DN30" s="259" t="n"/>
      <c r="DO30" s="259" t="n"/>
      <c r="DP30" s="259" t="n"/>
      <c r="DQ30" s="259" t="n"/>
      <c r="DR30" s="259" t="n"/>
      <c r="DS30" s="259" t="n"/>
      <c r="DT30" s="259" t="n"/>
      <c r="DU30" s="259" t="n"/>
      <c r="DV30" s="259" t="n"/>
      <c r="DW30" s="259" t="n"/>
      <c r="DX30" s="259" t="n"/>
      <c r="DY30" s="259" t="n"/>
      <c r="DZ30" s="259" t="n"/>
      <c r="EA30" s="259" t="n"/>
      <c r="EB30" s="259" t="n"/>
      <c r="EC30" s="259" t="n"/>
      <c r="ED30" s="259" t="n"/>
      <c r="EE30" s="259" t="n"/>
      <c r="EF30" s="259" t="n"/>
      <c r="EG30" s="259" t="n"/>
      <c r="EH30" s="259" t="n"/>
      <c r="EI30" s="259" t="n"/>
      <c r="EJ30" s="259" t="n"/>
      <c r="EK30" s="261">
        <f>SUM(F30:EJ30)</f>
        <v/>
      </c>
      <c r="EL30" s="262">
        <f>E30-EK30</f>
        <v/>
      </c>
    </row>
    <row r="31" ht="18" customHeight="1">
      <c r="A31" s="137" t="n">
        <v>32</v>
      </c>
      <c r="B31" s="256" t="n"/>
      <c r="C31" s="139" t="n"/>
      <c r="D31" s="239" t="n"/>
      <c r="E31" s="257" t="n"/>
      <c r="F31" s="274" t="n"/>
      <c r="G31" s="274" t="n"/>
      <c r="H31" s="274" t="n"/>
      <c r="I31" s="274" t="n"/>
      <c r="J31" s="259" t="n"/>
      <c r="K31" s="259" t="n"/>
      <c r="L31" s="259" t="n"/>
      <c r="M31" s="259" t="n"/>
      <c r="N31" s="259" t="n"/>
      <c r="O31" s="259" t="n"/>
      <c r="P31" s="259" t="n"/>
      <c r="Q31" s="259" t="n"/>
      <c r="R31" s="259" t="n"/>
      <c r="S31" s="259" t="n"/>
      <c r="T31" s="259" t="n"/>
      <c r="U31" s="259" t="n"/>
      <c r="V31" s="259" t="n"/>
      <c r="W31" s="259" t="n"/>
      <c r="X31" s="259" t="n"/>
      <c r="Y31" s="259" t="n"/>
      <c r="Z31" s="259" t="n"/>
      <c r="AA31" s="259" t="n"/>
      <c r="AB31" s="259" t="n"/>
      <c r="AC31" s="259" t="n"/>
      <c r="AD31" s="259" t="n"/>
      <c r="AE31" s="259" t="n"/>
      <c r="AF31" s="259" t="n"/>
      <c r="AG31" s="259" t="n"/>
      <c r="AH31" s="259" t="n"/>
      <c r="AI31" s="259" t="n"/>
      <c r="AJ31" s="259" t="n"/>
      <c r="AK31" s="259" t="n"/>
      <c r="AL31" s="259" t="n"/>
      <c r="AM31" s="259" t="n"/>
      <c r="AN31" s="259" t="n"/>
      <c r="AO31" s="259" t="n"/>
      <c r="AP31" s="259" t="n"/>
      <c r="AQ31" s="259" t="n"/>
      <c r="AR31" s="259" t="n"/>
      <c r="AS31" s="259" t="n"/>
      <c r="AT31" s="259" t="n"/>
      <c r="AU31" s="259" t="n"/>
      <c r="AV31" s="259" t="n"/>
      <c r="AW31" s="259" t="n"/>
      <c r="AX31" s="259" t="n"/>
      <c r="AY31" s="259" t="n"/>
      <c r="AZ31" s="259" t="n"/>
      <c r="BA31" s="259" t="n"/>
      <c r="BB31" s="259" t="n"/>
      <c r="BC31" s="259" t="n"/>
      <c r="BD31" s="259" t="n"/>
      <c r="BE31" s="259" t="n"/>
      <c r="BF31" s="259" t="n"/>
      <c r="BG31" s="259" t="n"/>
      <c r="BH31" s="259" t="n"/>
      <c r="BI31" s="259" t="n"/>
      <c r="BJ31" s="259" t="n"/>
      <c r="BK31" s="259" t="n"/>
      <c r="BL31" s="259" t="n"/>
      <c r="BM31" s="259" t="n"/>
      <c r="BN31" s="259" t="n"/>
      <c r="BO31" s="259" t="n"/>
      <c r="BP31" s="259" t="n"/>
      <c r="BQ31" s="259" t="n"/>
      <c r="BR31" s="259" t="n"/>
      <c r="BS31" s="259" t="n"/>
      <c r="BT31" s="259" t="n"/>
      <c r="BU31" s="259" t="n"/>
      <c r="BV31" s="259" t="n"/>
      <c r="BW31" s="259" t="n"/>
      <c r="BX31" s="259" t="n"/>
      <c r="BY31" s="259" t="n"/>
      <c r="BZ31" s="259" t="n"/>
      <c r="CA31" s="259" t="n"/>
      <c r="CB31" s="259" t="n"/>
      <c r="CC31" s="259" t="n"/>
      <c r="CD31" s="259" t="n"/>
      <c r="CE31" s="259" t="n"/>
      <c r="CF31" s="259" t="n"/>
      <c r="CG31" s="259" t="n"/>
      <c r="CH31" s="259" t="n"/>
      <c r="CI31" s="259" t="n"/>
      <c r="CJ31" s="259" t="n"/>
      <c r="CK31" s="259" t="n"/>
      <c r="CL31" s="259" t="n"/>
      <c r="CM31" s="259" t="n"/>
      <c r="CN31" s="259" t="n"/>
      <c r="CO31" s="259" t="n"/>
      <c r="CP31" s="259" t="n"/>
      <c r="CQ31" s="259" t="n"/>
      <c r="CR31" s="259" t="n"/>
      <c r="CS31" s="259" t="n"/>
      <c r="CT31" s="259" t="n"/>
      <c r="CU31" s="259" t="n"/>
      <c r="CV31" s="259" t="n"/>
      <c r="CW31" s="259" t="n"/>
      <c r="CX31" s="259" t="n"/>
      <c r="CY31" s="259" t="n"/>
      <c r="CZ31" s="259" t="n"/>
      <c r="DA31" s="259" t="n"/>
      <c r="DB31" s="259" t="n"/>
      <c r="DC31" s="259" t="n"/>
      <c r="DD31" s="259" t="n"/>
      <c r="DE31" s="259" t="n"/>
      <c r="DF31" s="259" t="n"/>
      <c r="DG31" s="259" t="n"/>
      <c r="DH31" s="259" t="n"/>
      <c r="DI31" s="259" t="n"/>
      <c r="DJ31" s="259" t="n"/>
      <c r="DK31" s="259" t="n"/>
      <c r="DL31" s="259" t="n"/>
      <c r="DM31" s="259" t="n"/>
      <c r="DN31" s="259" t="n"/>
      <c r="DO31" s="259" t="n"/>
      <c r="DP31" s="259" t="n"/>
      <c r="DQ31" s="259" t="n"/>
      <c r="DR31" s="259" t="n"/>
      <c r="DS31" s="259" t="n"/>
      <c r="DT31" s="259" t="n"/>
      <c r="DU31" s="259" t="n"/>
      <c r="DV31" s="259" t="n"/>
      <c r="DW31" s="259" t="n"/>
      <c r="DX31" s="259" t="n"/>
      <c r="DY31" s="259" t="n"/>
      <c r="DZ31" s="259" t="n"/>
      <c r="EA31" s="259" t="n"/>
      <c r="EB31" s="259" t="n"/>
      <c r="EC31" s="259" t="n"/>
      <c r="ED31" s="259" t="n"/>
      <c r="EE31" s="259" t="n"/>
      <c r="EF31" s="259" t="n"/>
      <c r="EG31" s="259" t="n"/>
      <c r="EH31" s="259" t="n"/>
      <c r="EI31" s="259" t="n"/>
      <c r="EJ31" s="259" t="n"/>
      <c r="EK31" s="261">
        <f>SUM(F31:EJ31)</f>
        <v/>
      </c>
      <c r="EL31" s="262">
        <f>E31-EK31</f>
        <v/>
      </c>
    </row>
    <row r="32" ht="18" customHeight="1">
      <c r="A32" s="137" t="n">
        <v>33</v>
      </c>
      <c r="B32" s="256" t="n"/>
      <c r="C32" s="139" t="n"/>
      <c r="D32" s="240" t="n"/>
      <c r="E32" s="257" t="n"/>
      <c r="F32" s="274" t="n"/>
      <c r="G32" s="274" t="n"/>
      <c r="H32" s="274" t="n"/>
      <c r="I32" s="274" t="n"/>
      <c r="J32" s="259" t="n"/>
      <c r="K32" s="259" t="n"/>
      <c r="L32" s="259" t="n"/>
      <c r="M32" s="259" t="n"/>
      <c r="N32" s="259" t="n"/>
      <c r="O32" s="259" t="n"/>
      <c r="P32" s="259" t="n"/>
      <c r="Q32" s="259" t="n"/>
      <c r="R32" s="259" t="n"/>
      <c r="S32" s="259" t="n"/>
      <c r="T32" s="259" t="n"/>
      <c r="U32" s="259" t="n"/>
      <c r="V32" s="259" t="n"/>
      <c r="W32" s="259" t="n"/>
      <c r="X32" s="259" t="n"/>
      <c r="Y32" s="259" t="n"/>
      <c r="Z32" s="259" t="n"/>
      <c r="AA32" s="259" t="n"/>
      <c r="AB32" s="259" t="n"/>
      <c r="AC32" s="259" t="n"/>
      <c r="AD32" s="259" t="n"/>
      <c r="AE32" s="259" t="n"/>
      <c r="AF32" s="259" t="n"/>
      <c r="AG32" s="259" t="n"/>
      <c r="AH32" s="259" t="n"/>
      <c r="AI32" s="259" t="n"/>
      <c r="AJ32" s="259" t="n"/>
      <c r="AK32" s="259" t="n"/>
      <c r="AL32" s="259" t="n"/>
      <c r="AM32" s="259" t="n"/>
      <c r="AN32" s="259" t="n"/>
      <c r="AO32" s="259" t="n"/>
      <c r="AP32" s="259" t="n"/>
      <c r="AQ32" s="259" t="n"/>
      <c r="AR32" s="259" t="n"/>
      <c r="AS32" s="259" t="n"/>
      <c r="AT32" s="259" t="n"/>
      <c r="AU32" s="259" t="n"/>
      <c r="AV32" s="259" t="n"/>
      <c r="AW32" s="259" t="n"/>
      <c r="AX32" s="259" t="n"/>
      <c r="AY32" s="259" t="n"/>
      <c r="AZ32" s="259" t="n"/>
      <c r="BA32" s="259" t="n"/>
      <c r="BB32" s="259" t="n"/>
      <c r="BC32" s="259" t="n"/>
      <c r="BD32" s="259" t="n"/>
      <c r="BE32" s="259" t="n"/>
      <c r="BF32" s="259" t="n"/>
      <c r="BG32" s="259" t="n"/>
      <c r="BH32" s="259" t="n"/>
      <c r="BI32" s="259" t="n"/>
      <c r="BJ32" s="259" t="n"/>
      <c r="BK32" s="259" t="n"/>
      <c r="BL32" s="259" t="n"/>
      <c r="BM32" s="259" t="n"/>
      <c r="BN32" s="259" t="n"/>
      <c r="BO32" s="259" t="n"/>
      <c r="BP32" s="259" t="n"/>
      <c r="BQ32" s="259" t="n"/>
      <c r="BR32" s="259" t="n"/>
      <c r="BS32" s="259" t="n"/>
      <c r="BT32" s="259" t="n"/>
      <c r="BU32" s="259" t="n"/>
      <c r="BV32" s="259" t="n"/>
      <c r="BW32" s="259" t="n"/>
      <c r="BX32" s="259" t="n"/>
      <c r="BY32" s="259" t="n"/>
      <c r="BZ32" s="259" t="n"/>
      <c r="CA32" s="259" t="n"/>
      <c r="CB32" s="259" t="n"/>
      <c r="CC32" s="259" t="n"/>
      <c r="CD32" s="259" t="n"/>
      <c r="CE32" s="259" t="n"/>
      <c r="CF32" s="259" t="n"/>
      <c r="CG32" s="259" t="n"/>
      <c r="CH32" s="259" t="n"/>
      <c r="CI32" s="259" t="n"/>
      <c r="CJ32" s="259" t="n"/>
      <c r="CK32" s="259" t="n"/>
      <c r="CL32" s="259" t="n"/>
      <c r="CM32" s="259" t="n"/>
      <c r="CN32" s="259" t="n"/>
      <c r="CO32" s="259" t="n"/>
      <c r="CP32" s="259" t="n"/>
      <c r="CQ32" s="259" t="n"/>
      <c r="CR32" s="259" t="n"/>
      <c r="CS32" s="259" t="n"/>
      <c r="CT32" s="259" t="n"/>
      <c r="CU32" s="259" t="n"/>
      <c r="CV32" s="259" t="n"/>
      <c r="CW32" s="259" t="n"/>
      <c r="CX32" s="259" t="n"/>
      <c r="CY32" s="259" t="n"/>
      <c r="CZ32" s="259" t="n"/>
      <c r="DA32" s="259" t="n"/>
      <c r="DB32" s="259" t="n"/>
      <c r="DC32" s="259" t="n"/>
      <c r="DD32" s="259" t="n"/>
      <c r="DE32" s="259" t="n"/>
      <c r="DF32" s="259" t="n"/>
      <c r="DG32" s="259" t="n"/>
      <c r="DH32" s="259" t="n"/>
      <c r="DI32" s="259" t="n"/>
      <c r="DJ32" s="259" t="n"/>
      <c r="DK32" s="259" t="n"/>
      <c r="DL32" s="259" t="n"/>
      <c r="DM32" s="259" t="n"/>
      <c r="DN32" s="259" t="n"/>
      <c r="DO32" s="259" t="n"/>
      <c r="DP32" s="259" t="n"/>
      <c r="DQ32" s="259" t="n"/>
      <c r="DR32" s="259" t="n"/>
      <c r="DS32" s="259" t="n"/>
      <c r="DT32" s="259" t="n"/>
      <c r="DU32" s="259" t="n"/>
      <c r="DV32" s="259" t="n"/>
      <c r="DW32" s="259" t="n"/>
      <c r="DX32" s="259" t="n"/>
      <c r="DY32" s="259" t="n"/>
      <c r="DZ32" s="259" t="n"/>
      <c r="EA32" s="259" t="n"/>
      <c r="EB32" s="259" t="n"/>
      <c r="EC32" s="259" t="n"/>
      <c r="ED32" s="259" t="n"/>
      <c r="EE32" s="259" t="n"/>
      <c r="EF32" s="259" t="n"/>
      <c r="EG32" s="259" t="n"/>
      <c r="EH32" s="259" t="n"/>
      <c r="EI32" s="259" t="n"/>
      <c r="EJ32" s="259" t="n"/>
      <c r="EK32" s="261">
        <f>SUM(F32:EJ32)</f>
        <v/>
      </c>
      <c r="EL32" s="262">
        <f>E32-EK32</f>
        <v/>
      </c>
    </row>
    <row r="33" ht="18" customHeight="1">
      <c r="A33" s="137" t="n">
        <v>34</v>
      </c>
      <c r="B33" s="256" t="n"/>
      <c r="C33" s="139" t="n"/>
      <c r="D33" s="239" t="n"/>
      <c r="E33" s="257" t="n"/>
      <c r="F33" s="274" t="n"/>
      <c r="G33" s="274" t="n"/>
      <c r="H33" s="274" t="n"/>
      <c r="I33" s="274" t="n"/>
      <c r="J33" s="259" t="n"/>
      <c r="K33" s="259" t="n"/>
      <c r="L33" s="259" t="n"/>
      <c r="M33" s="259" t="n"/>
      <c r="N33" s="259" t="n"/>
      <c r="O33" s="259" t="n"/>
      <c r="P33" s="259" t="n"/>
      <c r="Q33" s="259" t="n"/>
      <c r="R33" s="259" t="n"/>
      <c r="S33" s="259" t="n"/>
      <c r="T33" s="259" t="n"/>
      <c r="U33" s="259" t="n"/>
      <c r="V33" s="259" t="n"/>
      <c r="W33" s="259" t="n"/>
      <c r="X33" s="259" t="n"/>
      <c r="Y33" s="259" t="n"/>
      <c r="Z33" s="259" t="n"/>
      <c r="AA33" s="259" t="n"/>
      <c r="AB33" s="259" t="n"/>
      <c r="AC33" s="259" t="n"/>
      <c r="AD33" s="259" t="n"/>
      <c r="AE33" s="259" t="n"/>
      <c r="AF33" s="259" t="n"/>
      <c r="AG33" s="259" t="n"/>
      <c r="AH33" s="259" t="n"/>
      <c r="AI33" s="259" t="n"/>
      <c r="AJ33" s="259" t="n"/>
      <c r="AK33" s="259" t="n"/>
      <c r="AL33" s="259" t="n"/>
      <c r="AM33" s="259" t="n"/>
      <c r="AN33" s="259" t="n"/>
      <c r="AO33" s="259" t="n"/>
      <c r="AP33" s="259" t="n"/>
      <c r="AQ33" s="259" t="n"/>
      <c r="AR33" s="259" t="n"/>
      <c r="AS33" s="259" t="n"/>
      <c r="AT33" s="259" t="n"/>
      <c r="AU33" s="259" t="n"/>
      <c r="AV33" s="259" t="n"/>
      <c r="AW33" s="259" t="n"/>
      <c r="AX33" s="259" t="n"/>
      <c r="AY33" s="259" t="n"/>
      <c r="AZ33" s="259" t="n"/>
      <c r="BA33" s="259" t="n"/>
      <c r="BB33" s="259" t="n"/>
      <c r="BC33" s="259" t="n"/>
      <c r="BD33" s="259" t="n"/>
      <c r="BE33" s="259" t="n"/>
      <c r="BF33" s="259" t="n"/>
      <c r="BG33" s="259" t="n"/>
      <c r="BH33" s="259" t="n"/>
      <c r="BI33" s="259" t="n"/>
      <c r="BJ33" s="259" t="n"/>
      <c r="BK33" s="259" t="n"/>
      <c r="BL33" s="259" t="n"/>
      <c r="BM33" s="259" t="n"/>
      <c r="BN33" s="259" t="n"/>
      <c r="BO33" s="259" t="n"/>
      <c r="BP33" s="259" t="n"/>
      <c r="BQ33" s="259" t="n"/>
      <c r="BR33" s="259" t="n"/>
      <c r="BS33" s="259" t="n"/>
      <c r="BT33" s="259" t="n"/>
      <c r="BU33" s="259" t="n"/>
      <c r="BV33" s="259" t="n"/>
      <c r="BW33" s="259" t="n"/>
      <c r="BX33" s="259" t="n"/>
      <c r="BY33" s="259" t="n"/>
      <c r="BZ33" s="259" t="n"/>
      <c r="CA33" s="259" t="n"/>
      <c r="CB33" s="259" t="n"/>
      <c r="CC33" s="259" t="n"/>
      <c r="CD33" s="259" t="n"/>
      <c r="CE33" s="259" t="n"/>
      <c r="CF33" s="259" t="n"/>
      <c r="CG33" s="259" t="n"/>
      <c r="CH33" s="259" t="n"/>
      <c r="CI33" s="259" t="n"/>
      <c r="CJ33" s="259" t="n"/>
      <c r="CK33" s="259" t="n"/>
      <c r="CL33" s="259" t="n"/>
      <c r="CM33" s="259" t="n"/>
      <c r="CN33" s="259" t="n"/>
      <c r="CO33" s="259" t="n"/>
      <c r="CP33" s="259" t="n"/>
      <c r="CQ33" s="259" t="n"/>
      <c r="CR33" s="259" t="n"/>
      <c r="CS33" s="259" t="n"/>
      <c r="CT33" s="259" t="n"/>
      <c r="CU33" s="259" t="n"/>
      <c r="CV33" s="259" t="n"/>
      <c r="CW33" s="259" t="n"/>
      <c r="CX33" s="259" t="n"/>
      <c r="CY33" s="259" t="n"/>
      <c r="CZ33" s="259" t="n"/>
      <c r="DA33" s="259" t="n"/>
      <c r="DB33" s="259" t="n"/>
      <c r="DC33" s="259" t="n"/>
      <c r="DD33" s="259" t="n"/>
      <c r="DE33" s="259" t="n"/>
      <c r="DF33" s="259" t="n"/>
      <c r="DG33" s="259" t="n"/>
      <c r="DH33" s="259" t="n"/>
      <c r="DI33" s="259" t="n"/>
      <c r="DJ33" s="259" t="n"/>
      <c r="DK33" s="259" t="n"/>
      <c r="DL33" s="259" t="n"/>
      <c r="DM33" s="259" t="n"/>
      <c r="DN33" s="259" t="n"/>
      <c r="DO33" s="259" t="n"/>
      <c r="DP33" s="259" t="n"/>
      <c r="DQ33" s="259" t="n"/>
      <c r="DR33" s="259" t="n"/>
      <c r="DS33" s="259" t="n"/>
      <c r="DT33" s="259" t="n"/>
      <c r="DU33" s="259" t="n"/>
      <c r="DV33" s="259" t="n"/>
      <c r="DW33" s="259" t="n"/>
      <c r="DX33" s="259" t="n"/>
      <c r="DY33" s="259" t="n"/>
      <c r="DZ33" s="259" t="n"/>
      <c r="EA33" s="259" t="n"/>
      <c r="EB33" s="259" t="n"/>
      <c r="EC33" s="259" t="n"/>
      <c r="ED33" s="259" t="n"/>
      <c r="EE33" s="259" t="n"/>
      <c r="EF33" s="259" t="n"/>
      <c r="EG33" s="259" t="n"/>
      <c r="EH33" s="259" t="n"/>
      <c r="EI33" s="259" t="n"/>
      <c r="EJ33" s="259" t="n"/>
      <c r="EK33" s="261">
        <f>SUM(F33:EJ33)</f>
        <v/>
      </c>
      <c r="EL33" s="262">
        <f>E33-EK33</f>
        <v/>
      </c>
    </row>
    <row r="34" ht="18" customHeight="1">
      <c r="A34" s="137" t="n">
        <v>35</v>
      </c>
      <c r="B34" s="256" t="n"/>
      <c r="C34" s="139" t="n"/>
      <c r="D34" s="240" t="n"/>
      <c r="E34" s="257" t="n"/>
      <c r="F34" s="274" t="n"/>
      <c r="G34" s="274" t="n"/>
      <c r="H34" s="274" t="n"/>
      <c r="I34" s="274" t="n"/>
      <c r="J34" s="259" t="n"/>
      <c r="K34" s="259" t="n"/>
      <c r="L34" s="259" t="n"/>
      <c r="M34" s="259" t="n"/>
      <c r="N34" s="259" t="n"/>
      <c r="O34" s="259" t="n"/>
      <c r="P34" s="259" t="n"/>
      <c r="Q34" s="259" t="n"/>
      <c r="R34" s="259" t="n"/>
      <c r="S34" s="259" t="n"/>
      <c r="T34" s="259" t="n"/>
      <c r="U34" s="259" t="n"/>
      <c r="V34" s="259" t="n"/>
      <c r="W34" s="259" t="n"/>
      <c r="X34" s="259" t="n"/>
      <c r="Y34" s="259" t="n"/>
      <c r="Z34" s="259" t="n"/>
      <c r="AA34" s="259" t="n"/>
      <c r="AB34" s="259" t="n"/>
      <c r="AC34" s="259" t="n"/>
      <c r="AD34" s="259" t="n"/>
      <c r="AE34" s="259" t="n"/>
      <c r="AF34" s="259" t="n"/>
      <c r="AG34" s="259" t="n"/>
      <c r="AH34" s="259" t="n"/>
      <c r="AI34" s="259" t="n"/>
      <c r="AJ34" s="259" t="n"/>
      <c r="AK34" s="259" t="n"/>
      <c r="AL34" s="259" t="n"/>
      <c r="AM34" s="259" t="n"/>
      <c r="AN34" s="259" t="n"/>
      <c r="AO34" s="259" t="n"/>
      <c r="AP34" s="259" t="n"/>
      <c r="AQ34" s="259" t="n"/>
      <c r="AR34" s="259" t="n"/>
      <c r="AS34" s="259" t="n"/>
      <c r="AT34" s="259" t="n"/>
      <c r="AU34" s="259" t="n"/>
      <c r="AV34" s="259" t="n"/>
      <c r="AW34" s="259" t="n"/>
      <c r="AX34" s="259" t="n"/>
      <c r="AY34" s="259" t="n"/>
      <c r="AZ34" s="259" t="n"/>
      <c r="BA34" s="259" t="n"/>
      <c r="BB34" s="259" t="n"/>
      <c r="BC34" s="259" t="n"/>
      <c r="BD34" s="259" t="n"/>
      <c r="BE34" s="259" t="n"/>
      <c r="BF34" s="259" t="n"/>
      <c r="BG34" s="259" t="n"/>
      <c r="BH34" s="259" t="n"/>
      <c r="BI34" s="259" t="n"/>
      <c r="BJ34" s="259" t="n"/>
      <c r="BK34" s="259" t="n"/>
      <c r="BL34" s="259" t="n"/>
      <c r="BM34" s="259" t="n"/>
      <c r="BN34" s="259" t="n"/>
      <c r="BO34" s="259" t="n"/>
      <c r="BP34" s="259" t="n"/>
      <c r="BQ34" s="259" t="n"/>
      <c r="BR34" s="259" t="n"/>
      <c r="BS34" s="259" t="n"/>
      <c r="BT34" s="259" t="n"/>
      <c r="BU34" s="259" t="n"/>
      <c r="BV34" s="259" t="n"/>
      <c r="BW34" s="259" t="n"/>
      <c r="BX34" s="259" t="n"/>
      <c r="BY34" s="259" t="n"/>
      <c r="BZ34" s="259" t="n"/>
      <c r="CA34" s="259" t="n"/>
      <c r="CB34" s="259" t="n"/>
      <c r="CC34" s="259" t="n"/>
      <c r="CD34" s="259" t="n"/>
      <c r="CE34" s="259" t="n"/>
      <c r="CF34" s="259" t="n"/>
      <c r="CG34" s="259" t="n"/>
      <c r="CH34" s="259" t="n"/>
      <c r="CI34" s="259" t="n"/>
      <c r="CJ34" s="259" t="n"/>
      <c r="CK34" s="259" t="n"/>
      <c r="CL34" s="259" t="n"/>
      <c r="CM34" s="259" t="n"/>
      <c r="CN34" s="259" t="n"/>
      <c r="CO34" s="259" t="n"/>
      <c r="CP34" s="259" t="n"/>
      <c r="CQ34" s="259" t="n"/>
      <c r="CR34" s="259" t="n"/>
      <c r="CS34" s="259" t="n"/>
      <c r="CT34" s="259" t="n"/>
      <c r="CU34" s="259" t="n"/>
      <c r="CV34" s="259" t="n"/>
      <c r="CW34" s="259" t="n"/>
      <c r="CX34" s="259" t="n"/>
      <c r="CY34" s="259" t="n"/>
      <c r="CZ34" s="259" t="n"/>
      <c r="DA34" s="259" t="n"/>
      <c r="DB34" s="259" t="n"/>
      <c r="DC34" s="259" t="n"/>
      <c r="DD34" s="259" t="n"/>
      <c r="DE34" s="259" t="n"/>
      <c r="DF34" s="259" t="n"/>
      <c r="DG34" s="259" t="n"/>
      <c r="DH34" s="259" t="n"/>
      <c r="DI34" s="259" t="n"/>
      <c r="DJ34" s="259" t="n"/>
      <c r="DK34" s="259" t="n"/>
      <c r="DL34" s="259" t="n"/>
      <c r="DM34" s="259" t="n"/>
      <c r="DN34" s="259" t="n"/>
      <c r="DO34" s="259" t="n"/>
      <c r="DP34" s="259" t="n"/>
      <c r="DQ34" s="259" t="n"/>
      <c r="DR34" s="259" t="n"/>
      <c r="DS34" s="259" t="n"/>
      <c r="DT34" s="259" t="n"/>
      <c r="DU34" s="259" t="n"/>
      <c r="DV34" s="259" t="n"/>
      <c r="DW34" s="259" t="n"/>
      <c r="DX34" s="259" t="n"/>
      <c r="DY34" s="259" t="n"/>
      <c r="DZ34" s="259" t="n"/>
      <c r="EA34" s="259" t="n"/>
      <c r="EB34" s="259" t="n"/>
      <c r="EC34" s="259" t="n"/>
      <c r="ED34" s="259" t="n"/>
      <c r="EE34" s="259" t="n"/>
      <c r="EF34" s="259" t="n"/>
      <c r="EG34" s="259" t="n"/>
      <c r="EH34" s="259" t="n"/>
      <c r="EI34" s="259" t="n"/>
      <c r="EJ34" s="259" t="n"/>
      <c r="EK34" s="261">
        <f>SUM(F34:EJ34)</f>
        <v/>
      </c>
      <c r="EL34" s="262">
        <f>E34-EK34</f>
        <v/>
      </c>
    </row>
    <row r="35" ht="18" customHeight="1">
      <c r="A35" s="137" t="n">
        <v>36</v>
      </c>
      <c r="B35" s="256" t="n"/>
      <c r="C35" s="139" t="n"/>
      <c r="D35" s="240" t="n"/>
      <c r="E35" s="257" t="n"/>
      <c r="F35" s="274" t="n"/>
      <c r="G35" s="274" t="n"/>
      <c r="H35" s="274" t="n"/>
      <c r="I35" s="274" t="n"/>
      <c r="J35" s="259" t="n"/>
      <c r="K35" s="259" t="n"/>
      <c r="L35" s="259" t="n"/>
      <c r="M35" s="259" t="n"/>
      <c r="N35" s="259" t="n"/>
      <c r="O35" s="259" t="n"/>
      <c r="P35" s="259" t="n"/>
      <c r="Q35" s="259" t="n"/>
      <c r="R35" s="259" t="n"/>
      <c r="S35" s="259" t="n"/>
      <c r="T35" s="259" t="n"/>
      <c r="U35" s="259" t="n"/>
      <c r="V35" s="259" t="n"/>
      <c r="W35" s="259" t="n"/>
      <c r="X35" s="259" t="n"/>
      <c r="Y35" s="259" t="n"/>
      <c r="Z35" s="259" t="n"/>
      <c r="AA35" s="259" t="n"/>
      <c r="AB35" s="259" t="n"/>
      <c r="AC35" s="259" t="n"/>
      <c r="AD35" s="259" t="n"/>
      <c r="AE35" s="259" t="n"/>
      <c r="AF35" s="259" t="n"/>
      <c r="AG35" s="259" t="n"/>
      <c r="AH35" s="259" t="n"/>
      <c r="AI35" s="259" t="n"/>
      <c r="AJ35" s="259" t="n"/>
      <c r="AK35" s="259" t="n"/>
      <c r="AL35" s="259" t="n"/>
      <c r="AM35" s="259" t="n"/>
      <c r="AN35" s="259" t="n"/>
      <c r="AO35" s="259" t="n"/>
      <c r="AP35" s="259" t="n"/>
      <c r="AQ35" s="259" t="n"/>
      <c r="AR35" s="259" t="n"/>
      <c r="AS35" s="259" t="n"/>
      <c r="AT35" s="259" t="n"/>
      <c r="AU35" s="259" t="n"/>
      <c r="AV35" s="259" t="n"/>
      <c r="AW35" s="259" t="n"/>
      <c r="AX35" s="259" t="n"/>
      <c r="AY35" s="259" t="n"/>
      <c r="AZ35" s="259" t="n"/>
      <c r="BA35" s="259" t="n"/>
      <c r="BB35" s="259" t="n"/>
      <c r="BC35" s="259" t="n"/>
      <c r="BD35" s="259" t="n"/>
      <c r="BE35" s="259" t="n"/>
      <c r="BF35" s="259" t="n"/>
      <c r="BG35" s="259" t="n"/>
      <c r="BH35" s="259" t="n"/>
      <c r="BI35" s="259" t="n"/>
      <c r="BJ35" s="259" t="n"/>
      <c r="BK35" s="259" t="n"/>
      <c r="BL35" s="259" t="n"/>
      <c r="BM35" s="259" t="n"/>
      <c r="BN35" s="259" t="n"/>
      <c r="BO35" s="259" t="n"/>
      <c r="BP35" s="259" t="n"/>
      <c r="BQ35" s="259" t="n"/>
      <c r="BR35" s="259" t="n"/>
      <c r="BS35" s="259" t="n"/>
      <c r="BT35" s="259" t="n"/>
      <c r="BU35" s="259" t="n"/>
      <c r="BV35" s="259" t="n"/>
      <c r="BW35" s="259" t="n"/>
      <c r="BX35" s="259" t="n"/>
      <c r="BY35" s="259" t="n"/>
      <c r="BZ35" s="259" t="n"/>
      <c r="CA35" s="259" t="n"/>
      <c r="CB35" s="259" t="n"/>
      <c r="CC35" s="259" t="n"/>
      <c r="CD35" s="259" t="n"/>
      <c r="CE35" s="259" t="n"/>
      <c r="CF35" s="259" t="n"/>
      <c r="CG35" s="259" t="n"/>
      <c r="CH35" s="259" t="n"/>
      <c r="CI35" s="259" t="n"/>
      <c r="CJ35" s="259" t="n"/>
      <c r="CK35" s="259" t="n"/>
      <c r="CL35" s="259" t="n"/>
      <c r="CM35" s="259" t="n"/>
      <c r="CN35" s="259" t="n"/>
      <c r="CO35" s="259" t="n"/>
      <c r="CP35" s="259" t="n"/>
      <c r="CQ35" s="259" t="n"/>
      <c r="CR35" s="259" t="n"/>
      <c r="CS35" s="259" t="n"/>
      <c r="CT35" s="259" t="n"/>
      <c r="CU35" s="259" t="n"/>
      <c r="CV35" s="259" t="n"/>
      <c r="CW35" s="259" t="n"/>
      <c r="CX35" s="259" t="n"/>
      <c r="CY35" s="259" t="n"/>
      <c r="CZ35" s="259" t="n"/>
      <c r="DA35" s="259" t="n"/>
      <c r="DB35" s="259" t="n"/>
      <c r="DC35" s="259" t="n"/>
      <c r="DD35" s="259" t="n"/>
      <c r="DE35" s="259" t="n"/>
      <c r="DF35" s="259" t="n"/>
      <c r="DG35" s="259" t="n"/>
      <c r="DH35" s="259" t="n"/>
      <c r="DI35" s="259" t="n"/>
      <c r="DJ35" s="259" t="n"/>
      <c r="DK35" s="259" t="n"/>
      <c r="DL35" s="259" t="n"/>
      <c r="DM35" s="259" t="n"/>
      <c r="DN35" s="259" t="n"/>
      <c r="DO35" s="259" t="n"/>
      <c r="DP35" s="259" t="n"/>
      <c r="DQ35" s="259" t="n"/>
      <c r="DR35" s="259" t="n"/>
      <c r="DS35" s="259" t="n"/>
      <c r="DT35" s="259" t="n"/>
      <c r="DU35" s="259" t="n"/>
      <c r="DV35" s="259" t="n"/>
      <c r="DW35" s="259" t="n"/>
      <c r="DX35" s="259" t="n"/>
      <c r="DY35" s="259" t="n"/>
      <c r="DZ35" s="259" t="n"/>
      <c r="EA35" s="259" t="n"/>
      <c r="EB35" s="259" t="n"/>
      <c r="EC35" s="259" t="n"/>
      <c r="ED35" s="259" t="n"/>
      <c r="EE35" s="259" t="n"/>
      <c r="EF35" s="259" t="n"/>
      <c r="EG35" s="259" t="n"/>
      <c r="EH35" s="259" t="n"/>
      <c r="EI35" s="259" t="n"/>
      <c r="EJ35" s="259" t="n"/>
      <c r="EK35" s="261">
        <f>SUM(F35:EJ35)</f>
        <v/>
      </c>
      <c r="EL35" s="262">
        <f>E35-EK35</f>
        <v/>
      </c>
    </row>
    <row r="36" ht="18" customHeight="1">
      <c r="A36" s="137" t="n">
        <v>37</v>
      </c>
      <c r="B36" s="256" t="n"/>
      <c r="C36" s="139" t="n"/>
      <c r="D36" s="240" t="n"/>
      <c r="E36" s="257" t="n"/>
      <c r="F36" s="274" t="n"/>
      <c r="G36" s="274" t="n"/>
      <c r="H36" s="274" t="n"/>
      <c r="I36" s="274" t="n"/>
      <c r="J36" s="259" t="n"/>
      <c r="K36" s="259" t="n"/>
      <c r="L36" s="259" t="n"/>
      <c r="M36" s="259" t="n"/>
      <c r="N36" s="259" t="n"/>
      <c r="O36" s="259" t="n"/>
      <c r="P36" s="259" t="n"/>
      <c r="Q36" s="259" t="n"/>
      <c r="R36" s="259" t="n"/>
      <c r="S36" s="259" t="n"/>
      <c r="T36" s="259" t="n"/>
      <c r="U36" s="259" t="n"/>
      <c r="V36" s="259" t="n"/>
      <c r="W36" s="259" t="n"/>
      <c r="X36" s="259" t="n"/>
      <c r="Y36" s="259" t="n"/>
      <c r="Z36" s="259" t="n"/>
      <c r="AA36" s="259" t="n"/>
      <c r="AB36" s="259" t="n"/>
      <c r="AC36" s="259" t="n"/>
      <c r="AD36" s="259" t="n"/>
      <c r="AE36" s="259" t="n"/>
      <c r="AF36" s="259" t="n"/>
      <c r="AG36" s="259" t="n"/>
      <c r="AH36" s="259" t="n"/>
      <c r="AI36" s="259" t="n"/>
      <c r="AJ36" s="259" t="n"/>
      <c r="AK36" s="259" t="n"/>
      <c r="AL36" s="259" t="n"/>
      <c r="AM36" s="259" t="n"/>
      <c r="AN36" s="259" t="n"/>
      <c r="AO36" s="259" t="n"/>
      <c r="AP36" s="259" t="n"/>
      <c r="AQ36" s="259" t="n"/>
      <c r="AR36" s="259" t="n"/>
      <c r="AS36" s="259" t="n"/>
      <c r="AT36" s="259" t="n"/>
      <c r="AU36" s="259" t="n"/>
      <c r="AV36" s="259" t="n"/>
      <c r="AW36" s="259" t="n"/>
      <c r="AX36" s="259" t="n"/>
      <c r="AY36" s="259" t="n"/>
      <c r="AZ36" s="259" t="n"/>
      <c r="BA36" s="259" t="n"/>
      <c r="BB36" s="259" t="n"/>
      <c r="BC36" s="259" t="n"/>
      <c r="BD36" s="259" t="n"/>
      <c r="BE36" s="259" t="n"/>
      <c r="BF36" s="259" t="n"/>
      <c r="BG36" s="259" t="n"/>
      <c r="BH36" s="259" t="n"/>
      <c r="BI36" s="259" t="n"/>
      <c r="BJ36" s="259" t="n"/>
      <c r="BK36" s="259" t="n"/>
      <c r="BL36" s="259" t="n"/>
      <c r="BM36" s="259" t="n"/>
      <c r="BN36" s="259" t="n"/>
      <c r="BO36" s="259" t="n"/>
      <c r="BP36" s="259" t="n"/>
      <c r="BQ36" s="259" t="n"/>
      <c r="BR36" s="259" t="n"/>
      <c r="BS36" s="259" t="n"/>
      <c r="BT36" s="259" t="n"/>
      <c r="BU36" s="259" t="n"/>
      <c r="BV36" s="259" t="n"/>
      <c r="BW36" s="259" t="n"/>
      <c r="BX36" s="259" t="n"/>
      <c r="BY36" s="259" t="n"/>
      <c r="BZ36" s="259" t="n"/>
      <c r="CA36" s="259" t="n"/>
      <c r="CB36" s="259" t="n"/>
      <c r="CC36" s="259" t="n"/>
      <c r="CD36" s="259" t="n"/>
      <c r="CE36" s="259" t="n"/>
      <c r="CF36" s="259" t="n"/>
      <c r="CG36" s="259" t="n"/>
      <c r="CH36" s="259" t="n"/>
      <c r="CI36" s="259" t="n"/>
      <c r="CJ36" s="259" t="n"/>
      <c r="CK36" s="259" t="n"/>
      <c r="CL36" s="259" t="n"/>
      <c r="CM36" s="259" t="n"/>
      <c r="CN36" s="259" t="n"/>
      <c r="CO36" s="259" t="n"/>
      <c r="CP36" s="259" t="n"/>
      <c r="CQ36" s="259" t="n"/>
      <c r="CR36" s="259" t="n"/>
      <c r="CS36" s="259" t="n"/>
      <c r="CT36" s="259" t="n"/>
      <c r="CU36" s="259" t="n"/>
      <c r="CV36" s="259" t="n"/>
      <c r="CW36" s="259" t="n"/>
      <c r="CX36" s="259" t="n"/>
      <c r="CY36" s="259" t="n"/>
      <c r="CZ36" s="259" t="n"/>
      <c r="DA36" s="259" t="n"/>
      <c r="DB36" s="259" t="n"/>
      <c r="DC36" s="259" t="n"/>
      <c r="DD36" s="259" t="n"/>
      <c r="DE36" s="259" t="n"/>
      <c r="DF36" s="259" t="n"/>
      <c r="DG36" s="259" t="n"/>
      <c r="DH36" s="259" t="n"/>
      <c r="DI36" s="259" t="n"/>
      <c r="DJ36" s="259" t="n"/>
      <c r="DK36" s="259" t="n"/>
      <c r="DL36" s="259" t="n"/>
      <c r="DM36" s="259" t="n"/>
      <c r="DN36" s="259" t="n"/>
      <c r="DO36" s="259" t="n"/>
      <c r="DP36" s="259" t="n"/>
      <c r="DQ36" s="259" t="n"/>
      <c r="DR36" s="259" t="n"/>
      <c r="DS36" s="259" t="n"/>
      <c r="DT36" s="259" t="n"/>
      <c r="DU36" s="259" t="n"/>
      <c r="DV36" s="259" t="n"/>
      <c r="DW36" s="259" t="n"/>
      <c r="DX36" s="259" t="n"/>
      <c r="DY36" s="259" t="n"/>
      <c r="DZ36" s="259" t="n"/>
      <c r="EA36" s="259" t="n"/>
      <c r="EB36" s="259" t="n"/>
      <c r="EC36" s="259" t="n"/>
      <c r="ED36" s="259" t="n"/>
      <c r="EE36" s="259" t="n"/>
      <c r="EF36" s="259" t="n"/>
      <c r="EG36" s="259" t="n"/>
      <c r="EH36" s="259" t="n"/>
      <c r="EI36" s="259" t="n"/>
      <c r="EJ36" s="259" t="n"/>
      <c r="EK36" s="261">
        <f>SUM(F36:EJ36)</f>
        <v/>
      </c>
      <c r="EL36" s="262">
        <f>E36-EK36</f>
        <v/>
      </c>
    </row>
    <row r="37" ht="18" customHeight="1">
      <c r="A37" s="137" t="n">
        <v>38</v>
      </c>
      <c r="B37" s="256" t="n"/>
      <c r="C37" s="139" t="n"/>
      <c r="D37" s="240" t="n"/>
      <c r="E37" s="257" t="n"/>
      <c r="F37" s="274" t="n"/>
      <c r="G37" s="274" t="n"/>
      <c r="H37" s="274" t="n"/>
      <c r="I37" s="274" t="n"/>
      <c r="J37" s="259" t="n"/>
      <c r="K37" s="259" t="n"/>
      <c r="L37" s="259" t="n"/>
      <c r="M37" s="259" t="n"/>
      <c r="N37" s="259" t="n"/>
      <c r="O37" s="259" t="n"/>
      <c r="P37" s="259" t="n"/>
      <c r="Q37" s="259" t="n"/>
      <c r="R37" s="259" t="n"/>
      <c r="S37" s="259" t="n"/>
      <c r="T37" s="259" t="n"/>
      <c r="U37" s="259" t="n"/>
      <c r="V37" s="259" t="n"/>
      <c r="W37" s="259" t="n"/>
      <c r="X37" s="259" t="n"/>
      <c r="Y37" s="259" t="n"/>
      <c r="Z37" s="259" t="n"/>
      <c r="AA37" s="259" t="n"/>
      <c r="AB37" s="259" t="n"/>
      <c r="AC37" s="259" t="n"/>
      <c r="AD37" s="259" t="n"/>
      <c r="AE37" s="259" t="n"/>
      <c r="AF37" s="259" t="n"/>
      <c r="AG37" s="259" t="n"/>
      <c r="AH37" s="259" t="n"/>
      <c r="AI37" s="259" t="n"/>
      <c r="AJ37" s="259" t="n"/>
      <c r="AK37" s="259" t="n"/>
      <c r="AL37" s="259" t="n"/>
      <c r="AM37" s="259" t="n"/>
      <c r="AN37" s="259" t="n"/>
      <c r="AO37" s="259" t="n"/>
      <c r="AP37" s="259" t="n"/>
      <c r="AQ37" s="259" t="n"/>
      <c r="AR37" s="259" t="n"/>
      <c r="AS37" s="259" t="n"/>
      <c r="AT37" s="259" t="n"/>
      <c r="AU37" s="259" t="n"/>
      <c r="AV37" s="259" t="n"/>
      <c r="AW37" s="259" t="n"/>
      <c r="AX37" s="259" t="n"/>
      <c r="AY37" s="259" t="n"/>
      <c r="AZ37" s="259" t="n"/>
      <c r="BA37" s="259" t="n"/>
      <c r="BB37" s="259" t="n"/>
      <c r="BC37" s="259" t="n"/>
      <c r="BD37" s="259" t="n"/>
      <c r="BE37" s="259" t="n"/>
      <c r="BF37" s="259" t="n"/>
      <c r="BG37" s="259" t="n"/>
      <c r="BH37" s="259" t="n"/>
      <c r="BI37" s="259" t="n"/>
      <c r="BJ37" s="259" t="n"/>
      <c r="BK37" s="259" t="n"/>
      <c r="BL37" s="259" t="n"/>
      <c r="BM37" s="259" t="n"/>
      <c r="BN37" s="259" t="n"/>
      <c r="BO37" s="259" t="n"/>
      <c r="BP37" s="259" t="n"/>
      <c r="BQ37" s="259" t="n"/>
      <c r="BR37" s="259" t="n"/>
      <c r="BS37" s="259" t="n"/>
      <c r="BT37" s="259" t="n"/>
      <c r="BU37" s="259" t="n"/>
      <c r="BV37" s="259" t="n"/>
      <c r="BW37" s="259" t="n"/>
      <c r="BX37" s="259" t="n"/>
      <c r="BY37" s="259" t="n"/>
      <c r="BZ37" s="259" t="n"/>
      <c r="CA37" s="259" t="n"/>
      <c r="CB37" s="259" t="n"/>
      <c r="CC37" s="259" t="n"/>
      <c r="CD37" s="259" t="n"/>
      <c r="CE37" s="259" t="n"/>
      <c r="CF37" s="259" t="n"/>
      <c r="CG37" s="259" t="n"/>
      <c r="CH37" s="259" t="n"/>
      <c r="CI37" s="259" t="n"/>
      <c r="CJ37" s="259" t="n"/>
      <c r="CK37" s="259" t="n"/>
      <c r="CL37" s="259" t="n"/>
      <c r="CM37" s="259" t="n"/>
      <c r="CN37" s="259" t="n"/>
      <c r="CO37" s="259" t="n"/>
      <c r="CP37" s="259" t="n"/>
      <c r="CQ37" s="259" t="n"/>
      <c r="CR37" s="259" t="n"/>
      <c r="CS37" s="259" t="n"/>
      <c r="CT37" s="259" t="n"/>
      <c r="CU37" s="259" t="n"/>
      <c r="CV37" s="259" t="n"/>
      <c r="CW37" s="259" t="n"/>
      <c r="CX37" s="259" t="n"/>
      <c r="CY37" s="259" t="n"/>
      <c r="CZ37" s="259" t="n"/>
      <c r="DA37" s="259" t="n"/>
      <c r="DB37" s="259" t="n"/>
      <c r="DC37" s="259" t="n"/>
      <c r="DD37" s="259" t="n"/>
      <c r="DE37" s="259" t="n"/>
      <c r="DF37" s="259" t="n"/>
      <c r="DG37" s="259" t="n"/>
      <c r="DH37" s="259" t="n"/>
      <c r="DI37" s="259" t="n"/>
      <c r="DJ37" s="259" t="n"/>
      <c r="DK37" s="259" t="n"/>
      <c r="DL37" s="259" t="n"/>
      <c r="DM37" s="259" t="n"/>
      <c r="DN37" s="259" t="n"/>
      <c r="DO37" s="259" t="n"/>
      <c r="DP37" s="259" t="n"/>
      <c r="DQ37" s="259" t="n"/>
      <c r="DR37" s="259" t="n"/>
      <c r="DS37" s="259" t="n"/>
      <c r="DT37" s="259" t="n"/>
      <c r="DU37" s="259" t="n"/>
      <c r="DV37" s="259" t="n"/>
      <c r="DW37" s="259" t="n"/>
      <c r="DX37" s="259" t="n"/>
      <c r="DY37" s="259" t="n"/>
      <c r="DZ37" s="259" t="n"/>
      <c r="EA37" s="259" t="n"/>
      <c r="EB37" s="259" t="n"/>
      <c r="EC37" s="259" t="n"/>
      <c r="ED37" s="259" t="n"/>
      <c r="EE37" s="259" t="n"/>
      <c r="EF37" s="259" t="n"/>
      <c r="EG37" s="259" t="n"/>
      <c r="EH37" s="259" t="n"/>
      <c r="EI37" s="259" t="n"/>
      <c r="EJ37" s="259" t="n"/>
      <c r="EK37" s="261">
        <f>SUM(F37:EJ37)</f>
        <v/>
      </c>
      <c r="EL37" s="262">
        <f>E37-EK37</f>
        <v/>
      </c>
    </row>
    <row r="38" ht="18" customHeight="1">
      <c r="A38" s="137" t="n">
        <v>39</v>
      </c>
      <c r="B38" s="256" t="n"/>
      <c r="C38" s="139" t="n"/>
      <c r="D38" s="239" t="n"/>
      <c r="E38" s="257" t="n"/>
      <c r="F38" s="274" t="n"/>
      <c r="G38" s="274" t="n"/>
      <c r="H38" s="274" t="n"/>
      <c r="I38" s="274" t="n"/>
      <c r="J38" s="259" t="n"/>
      <c r="K38" s="259" t="n"/>
      <c r="L38" s="259" t="n"/>
      <c r="M38" s="259" t="n"/>
      <c r="N38" s="259" t="n"/>
      <c r="O38" s="259" t="n"/>
      <c r="P38" s="259" t="n"/>
      <c r="Q38" s="259" t="n"/>
      <c r="R38" s="259" t="n"/>
      <c r="S38" s="259" t="n"/>
      <c r="T38" s="259" t="n"/>
      <c r="U38" s="259" t="n"/>
      <c r="V38" s="259" t="n"/>
      <c r="W38" s="259" t="n"/>
      <c r="X38" s="259" t="n"/>
      <c r="Y38" s="259" t="n"/>
      <c r="Z38" s="259" t="n"/>
      <c r="AA38" s="259" t="n"/>
      <c r="AB38" s="259" t="n"/>
      <c r="AC38" s="259" t="n"/>
      <c r="AD38" s="259" t="n"/>
      <c r="AE38" s="259" t="n"/>
      <c r="AF38" s="259" t="n"/>
      <c r="AG38" s="259" t="n"/>
      <c r="AH38" s="259" t="n"/>
      <c r="AI38" s="259" t="n"/>
      <c r="AJ38" s="259" t="n"/>
      <c r="AK38" s="259" t="n"/>
      <c r="AL38" s="259" t="n"/>
      <c r="AM38" s="259" t="n"/>
      <c r="AN38" s="259" t="n"/>
      <c r="AO38" s="259" t="n"/>
      <c r="AP38" s="259" t="n"/>
      <c r="AQ38" s="259" t="n"/>
      <c r="AR38" s="259" t="n"/>
      <c r="AS38" s="259" t="n"/>
      <c r="AT38" s="259" t="n"/>
      <c r="AU38" s="259" t="n"/>
      <c r="AV38" s="259" t="n"/>
      <c r="AW38" s="259" t="n"/>
      <c r="AX38" s="259" t="n"/>
      <c r="AY38" s="259" t="n"/>
      <c r="AZ38" s="259" t="n"/>
      <c r="BA38" s="259" t="n"/>
      <c r="BB38" s="259" t="n"/>
      <c r="BC38" s="259" t="n"/>
      <c r="BD38" s="259" t="n"/>
      <c r="BE38" s="259" t="n"/>
      <c r="BF38" s="259" t="n"/>
      <c r="BG38" s="259" t="n"/>
      <c r="BH38" s="259" t="n"/>
      <c r="BI38" s="259" t="n"/>
      <c r="BJ38" s="259" t="n"/>
      <c r="BK38" s="259" t="n"/>
      <c r="BL38" s="259" t="n"/>
      <c r="BM38" s="259" t="n"/>
      <c r="BN38" s="259" t="n"/>
      <c r="BO38" s="259" t="n"/>
      <c r="BP38" s="259" t="n"/>
      <c r="BQ38" s="259" t="n"/>
      <c r="BR38" s="259" t="n"/>
      <c r="BS38" s="259" t="n"/>
      <c r="BT38" s="259" t="n"/>
      <c r="BU38" s="259" t="n"/>
      <c r="BV38" s="259" t="n"/>
      <c r="BW38" s="259" t="n"/>
      <c r="BX38" s="259" t="n"/>
      <c r="BY38" s="259" t="n"/>
      <c r="BZ38" s="259" t="n"/>
      <c r="CA38" s="259" t="n"/>
      <c r="CB38" s="259" t="n"/>
      <c r="CC38" s="259" t="n"/>
      <c r="CD38" s="259" t="n"/>
      <c r="CE38" s="259" t="n"/>
      <c r="CF38" s="259" t="n"/>
      <c r="CG38" s="259" t="n"/>
      <c r="CH38" s="259" t="n"/>
      <c r="CI38" s="259" t="n"/>
      <c r="CJ38" s="259" t="n"/>
      <c r="CK38" s="259" t="n"/>
      <c r="CL38" s="259" t="n"/>
      <c r="CM38" s="259" t="n"/>
      <c r="CN38" s="259" t="n"/>
      <c r="CO38" s="259" t="n"/>
      <c r="CP38" s="259" t="n"/>
      <c r="CQ38" s="259" t="n"/>
      <c r="CR38" s="259" t="n"/>
      <c r="CS38" s="259" t="n"/>
      <c r="CT38" s="259" t="n"/>
      <c r="CU38" s="259" t="n"/>
      <c r="CV38" s="259" t="n"/>
      <c r="CW38" s="259" t="n"/>
      <c r="CX38" s="259" t="n"/>
      <c r="CY38" s="259" t="n"/>
      <c r="CZ38" s="259" t="n"/>
      <c r="DA38" s="259" t="n"/>
      <c r="DB38" s="259" t="n"/>
      <c r="DC38" s="259" t="n"/>
      <c r="DD38" s="259" t="n"/>
      <c r="DE38" s="259" t="n"/>
      <c r="DF38" s="259" t="n"/>
      <c r="DG38" s="259" t="n"/>
      <c r="DH38" s="259" t="n"/>
      <c r="DI38" s="259" t="n"/>
      <c r="DJ38" s="259" t="n"/>
      <c r="DK38" s="259" t="n"/>
      <c r="DL38" s="259" t="n"/>
      <c r="DM38" s="259" t="n"/>
      <c r="DN38" s="259" t="n"/>
      <c r="DO38" s="259" t="n"/>
      <c r="DP38" s="259" t="n"/>
      <c r="DQ38" s="259" t="n"/>
      <c r="DR38" s="259" t="n"/>
      <c r="DS38" s="259" t="n"/>
      <c r="DT38" s="259" t="n"/>
      <c r="DU38" s="259" t="n"/>
      <c r="DV38" s="259" t="n"/>
      <c r="DW38" s="259" t="n"/>
      <c r="DX38" s="259" t="n"/>
      <c r="DY38" s="259" t="n"/>
      <c r="DZ38" s="259" t="n"/>
      <c r="EA38" s="259" t="n"/>
      <c r="EB38" s="259" t="n"/>
      <c r="EC38" s="259" t="n"/>
      <c r="ED38" s="259" t="n"/>
      <c r="EE38" s="259" t="n"/>
      <c r="EF38" s="259" t="n"/>
      <c r="EG38" s="259" t="n"/>
      <c r="EH38" s="259" t="n"/>
      <c r="EI38" s="259" t="n"/>
      <c r="EJ38" s="259" t="n"/>
      <c r="EK38" s="261">
        <f>SUM(F38:EJ38)</f>
        <v/>
      </c>
      <c r="EL38" s="262">
        <f>E38-EK38</f>
        <v/>
      </c>
    </row>
    <row r="39" ht="18" customHeight="1">
      <c r="A39" s="137" t="n">
        <v>40</v>
      </c>
      <c r="B39" s="256" t="n"/>
      <c r="C39" s="139" t="n"/>
      <c r="D39" s="239" t="n"/>
      <c r="E39" s="257" t="n"/>
      <c r="F39" s="274" t="n"/>
      <c r="G39" s="274" t="n"/>
      <c r="H39" s="274" t="n"/>
      <c r="I39" s="274" t="n"/>
      <c r="J39" s="259" t="n"/>
      <c r="K39" s="259" t="n"/>
      <c r="L39" s="259" t="n"/>
      <c r="M39" s="259" t="n"/>
      <c r="N39" s="259" t="n"/>
      <c r="O39" s="259" t="n"/>
      <c r="P39" s="259" t="n"/>
      <c r="Q39" s="259" t="n"/>
      <c r="R39" s="259" t="n"/>
      <c r="S39" s="259" t="n"/>
      <c r="T39" s="259" t="n"/>
      <c r="U39" s="259" t="n"/>
      <c r="V39" s="259" t="n"/>
      <c r="W39" s="259" t="n"/>
      <c r="X39" s="259" t="n"/>
      <c r="Y39" s="259" t="n"/>
      <c r="Z39" s="259" t="n"/>
      <c r="AA39" s="259" t="n"/>
      <c r="AB39" s="259" t="n"/>
      <c r="AC39" s="259" t="n"/>
      <c r="AD39" s="259" t="n"/>
      <c r="AE39" s="259" t="n"/>
      <c r="AF39" s="259" t="n"/>
      <c r="AG39" s="259" t="n"/>
      <c r="AH39" s="259" t="n"/>
      <c r="AI39" s="259" t="n"/>
      <c r="AJ39" s="259" t="n"/>
      <c r="AK39" s="259" t="n"/>
      <c r="AL39" s="259" t="n"/>
      <c r="AM39" s="259" t="n"/>
      <c r="AN39" s="259" t="n"/>
      <c r="AO39" s="259" t="n"/>
      <c r="AP39" s="259" t="n"/>
      <c r="AQ39" s="259" t="n"/>
      <c r="AR39" s="259" t="n"/>
      <c r="AS39" s="259" t="n"/>
      <c r="AT39" s="259" t="n"/>
      <c r="AU39" s="259" t="n"/>
      <c r="AV39" s="259" t="n"/>
      <c r="AW39" s="259" t="n"/>
      <c r="AX39" s="259" t="n"/>
      <c r="AY39" s="259" t="n"/>
      <c r="AZ39" s="259" t="n"/>
      <c r="BA39" s="259" t="n"/>
      <c r="BB39" s="259" t="n"/>
      <c r="BC39" s="259" t="n"/>
      <c r="BD39" s="259" t="n"/>
      <c r="BE39" s="259" t="n"/>
      <c r="BF39" s="259" t="n"/>
      <c r="BG39" s="259" t="n"/>
      <c r="BH39" s="259" t="n"/>
      <c r="BI39" s="259" t="n"/>
      <c r="BJ39" s="259" t="n"/>
      <c r="BK39" s="259" t="n"/>
      <c r="BL39" s="259" t="n"/>
      <c r="BM39" s="259" t="n"/>
      <c r="BN39" s="259" t="n"/>
      <c r="BO39" s="259" t="n"/>
      <c r="BP39" s="259" t="n"/>
      <c r="BQ39" s="259" t="n"/>
      <c r="BR39" s="259" t="n"/>
      <c r="BS39" s="259" t="n"/>
      <c r="BT39" s="259" t="n"/>
      <c r="BU39" s="259" t="n"/>
      <c r="BV39" s="259" t="n"/>
      <c r="BW39" s="259" t="n"/>
      <c r="BX39" s="259" t="n"/>
      <c r="BY39" s="259" t="n"/>
      <c r="BZ39" s="259" t="n"/>
      <c r="CA39" s="259" t="n"/>
      <c r="CB39" s="259" t="n"/>
      <c r="CC39" s="259" t="n"/>
      <c r="CD39" s="259" t="n"/>
      <c r="CE39" s="259" t="n"/>
      <c r="CF39" s="259" t="n"/>
      <c r="CG39" s="259" t="n"/>
      <c r="CH39" s="259" t="n"/>
      <c r="CI39" s="259" t="n"/>
      <c r="CJ39" s="259" t="n"/>
      <c r="CK39" s="259" t="n"/>
      <c r="CL39" s="259" t="n"/>
      <c r="CM39" s="259" t="n"/>
      <c r="CN39" s="259" t="n"/>
      <c r="CO39" s="259" t="n"/>
      <c r="CP39" s="259" t="n"/>
      <c r="CQ39" s="259" t="n"/>
      <c r="CR39" s="259" t="n"/>
      <c r="CS39" s="259" t="n"/>
      <c r="CT39" s="259" t="n"/>
      <c r="CU39" s="259" t="n"/>
      <c r="CV39" s="259" t="n"/>
      <c r="CW39" s="259" t="n"/>
      <c r="CX39" s="259" t="n"/>
      <c r="CY39" s="259" t="n"/>
      <c r="CZ39" s="259" t="n"/>
      <c r="DA39" s="259" t="n"/>
      <c r="DB39" s="259" t="n"/>
      <c r="DC39" s="259" t="n"/>
      <c r="DD39" s="259" t="n"/>
      <c r="DE39" s="259" t="n"/>
      <c r="DF39" s="259" t="n"/>
      <c r="DG39" s="259" t="n"/>
      <c r="DH39" s="259" t="n"/>
      <c r="DI39" s="259" t="n"/>
      <c r="DJ39" s="259" t="n"/>
      <c r="DK39" s="259" t="n"/>
      <c r="DL39" s="259" t="n"/>
      <c r="DM39" s="259" t="n"/>
      <c r="DN39" s="259" t="n"/>
      <c r="DO39" s="259" t="n"/>
      <c r="DP39" s="259" t="n"/>
      <c r="DQ39" s="259" t="n"/>
      <c r="DR39" s="259" t="n"/>
      <c r="DS39" s="259" t="n"/>
      <c r="DT39" s="259" t="n"/>
      <c r="DU39" s="259" t="n"/>
      <c r="DV39" s="259" t="n"/>
      <c r="DW39" s="259" t="n"/>
      <c r="DX39" s="259" t="n"/>
      <c r="DY39" s="259" t="n"/>
      <c r="DZ39" s="259" t="n"/>
      <c r="EA39" s="259" t="n"/>
      <c r="EB39" s="259" t="n"/>
      <c r="EC39" s="259" t="n"/>
      <c r="ED39" s="259" t="n"/>
      <c r="EE39" s="259" t="n"/>
      <c r="EF39" s="259" t="n"/>
      <c r="EG39" s="259" t="n"/>
      <c r="EH39" s="259" t="n"/>
      <c r="EI39" s="259" t="n"/>
      <c r="EJ39" s="259" t="n"/>
      <c r="EK39" s="261">
        <f>SUM(F39:EJ39)</f>
        <v/>
      </c>
      <c r="EL39" s="262">
        <f>E39-EK39</f>
        <v/>
      </c>
    </row>
    <row r="40" ht="18" customHeight="1">
      <c r="A40" s="137" t="n">
        <v>41</v>
      </c>
      <c r="B40" s="256" t="n"/>
      <c r="C40" s="139" t="n"/>
      <c r="D40" s="240" t="n"/>
      <c r="E40" s="257" t="n"/>
      <c r="F40" s="274" t="n"/>
      <c r="G40" s="274" t="n"/>
      <c r="H40" s="274" t="n"/>
      <c r="I40" s="274" t="n"/>
      <c r="J40" s="259" t="n"/>
      <c r="K40" s="259" t="n"/>
      <c r="L40" s="259" t="n"/>
      <c r="M40" s="259" t="n"/>
      <c r="N40" s="259" t="n"/>
      <c r="O40" s="259" t="n"/>
      <c r="P40" s="259" t="n"/>
      <c r="Q40" s="259" t="n"/>
      <c r="R40" s="259" t="n"/>
      <c r="S40" s="259" t="n"/>
      <c r="T40" s="259" t="n"/>
      <c r="U40" s="259" t="n"/>
      <c r="V40" s="259" t="n"/>
      <c r="W40" s="259" t="n"/>
      <c r="X40" s="259" t="n"/>
      <c r="Y40" s="259" t="n"/>
      <c r="Z40" s="259" t="n"/>
      <c r="AA40" s="259" t="n"/>
      <c r="AB40" s="259" t="n"/>
      <c r="AC40" s="259" t="n"/>
      <c r="AD40" s="259" t="n"/>
      <c r="AE40" s="259" t="n"/>
      <c r="AF40" s="259" t="n"/>
      <c r="AG40" s="259" t="n"/>
      <c r="AH40" s="259" t="n"/>
      <c r="AI40" s="259" t="n"/>
      <c r="AJ40" s="259" t="n"/>
      <c r="AK40" s="259" t="n"/>
      <c r="AL40" s="259" t="n"/>
      <c r="AM40" s="259" t="n"/>
      <c r="AN40" s="259" t="n"/>
      <c r="AO40" s="259" t="n"/>
      <c r="AP40" s="259" t="n"/>
      <c r="AQ40" s="259" t="n"/>
      <c r="AR40" s="259" t="n"/>
      <c r="AS40" s="259" t="n"/>
      <c r="AT40" s="259" t="n"/>
      <c r="AU40" s="259" t="n"/>
      <c r="AV40" s="259" t="n"/>
      <c r="AW40" s="259" t="n"/>
      <c r="AX40" s="259" t="n"/>
      <c r="AY40" s="259" t="n"/>
      <c r="AZ40" s="259" t="n"/>
      <c r="BA40" s="259" t="n"/>
      <c r="BB40" s="259" t="n"/>
      <c r="BC40" s="259" t="n"/>
      <c r="BD40" s="259" t="n"/>
      <c r="BE40" s="259" t="n"/>
      <c r="BF40" s="259" t="n"/>
      <c r="BG40" s="259" t="n"/>
      <c r="BH40" s="259" t="n"/>
      <c r="BI40" s="259" t="n"/>
      <c r="BJ40" s="259" t="n"/>
      <c r="BK40" s="259" t="n"/>
      <c r="BL40" s="259" t="n"/>
      <c r="BM40" s="259" t="n"/>
      <c r="BN40" s="259" t="n"/>
      <c r="BO40" s="259" t="n"/>
      <c r="BP40" s="259" t="n"/>
      <c r="BQ40" s="259" t="n"/>
      <c r="BR40" s="259" t="n"/>
      <c r="BS40" s="259" t="n"/>
      <c r="BT40" s="259" t="n"/>
      <c r="BU40" s="259" t="n"/>
      <c r="BV40" s="259" t="n"/>
      <c r="BW40" s="259" t="n"/>
      <c r="BX40" s="259" t="n"/>
      <c r="BY40" s="259" t="n"/>
      <c r="BZ40" s="259" t="n"/>
      <c r="CA40" s="259" t="n"/>
      <c r="CB40" s="259" t="n"/>
      <c r="CC40" s="259" t="n"/>
      <c r="CD40" s="259" t="n"/>
      <c r="CE40" s="259" t="n"/>
      <c r="CF40" s="259" t="n"/>
      <c r="CG40" s="259" t="n"/>
      <c r="CH40" s="259" t="n"/>
      <c r="CI40" s="259" t="n"/>
      <c r="CJ40" s="259" t="n"/>
      <c r="CK40" s="259" t="n"/>
      <c r="CL40" s="259" t="n"/>
      <c r="CM40" s="259" t="n"/>
      <c r="CN40" s="259" t="n"/>
      <c r="CO40" s="259" t="n"/>
      <c r="CP40" s="259" t="n"/>
      <c r="CQ40" s="259" t="n"/>
      <c r="CR40" s="259" t="n"/>
      <c r="CS40" s="259" t="n"/>
      <c r="CT40" s="259" t="n"/>
      <c r="CU40" s="259" t="n"/>
      <c r="CV40" s="259" t="n"/>
      <c r="CW40" s="259" t="n"/>
      <c r="CX40" s="259" t="n"/>
      <c r="CY40" s="259" t="n"/>
      <c r="CZ40" s="259" t="n"/>
      <c r="DA40" s="259" t="n"/>
      <c r="DB40" s="259" t="n"/>
      <c r="DC40" s="259" t="n"/>
      <c r="DD40" s="259" t="n"/>
      <c r="DE40" s="259" t="n"/>
      <c r="DF40" s="259" t="n"/>
      <c r="DG40" s="259" t="n"/>
      <c r="DH40" s="259" t="n"/>
      <c r="DI40" s="259" t="n"/>
      <c r="DJ40" s="259" t="n"/>
      <c r="DK40" s="259" t="n"/>
      <c r="DL40" s="259" t="n"/>
      <c r="DM40" s="259" t="n"/>
      <c r="DN40" s="259" t="n"/>
      <c r="DO40" s="259" t="n"/>
      <c r="DP40" s="259" t="n"/>
      <c r="DQ40" s="259" t="n"/>
      <c r="DR40" s="259" t="n"/>
      <c r="DS40" s="259" t="n"/>
      <c r="DT40" s="259" t="n"/>
      <c r="DU40" s="259" t="n"/>
      <c r="DV40" s="259" t="n"/>
      <c r="DW40" s="259" t="n"/>
      <c r="DX40" s="259" t="n"/>
      <c r="DY40" s="259" t="n"/>
      <c r="DZ40" s="259" t="n"/>
      <c r="EA40" s="259" t="n"/>
      <c r="EB40" s="259" t="n"/>
      <c r="EC40" s="259" t="n"/>
      <c r="ED40" s="259" t="n"/>
      <c r="EE40" s="259" t="n"/>
      <c r="EF40" s="259" t="n"/>
      <c r="EG40" s="259" t="n"/>
      <c r="EH40" s="259" t="n"/>
      <c r="EI40" s="259" t="n"/>
      <c r="EJ40" s="259" t="n"/>
      <c r="EK40" s="261">
        <f>SUM(F40:EJ40)</f>
        <v/>
      </c>
      <c r="EL40" s="262">
        <f>E40-EK40</f>
        <v/>
      </c>
    </row>
    <row r="41" ht="18" customHeight="1">
      <c r="A41" s="137" t="n">
        <v>42</v>
      </c>
      <c r="B41" s="256" t="n"/>
      <c r="C41" s="139" t="n"/>
      <c r="D41" s="240" t="n"/>
      <c r="E41" s="257" t="n"/>
      <c r="F41" s="274" t="n"/>
      <c r="G41" s="274" t="n"/>
      <c r="H41" s="274" t="n"/>
      <c r="I41" s="274" t="n"/>
      <c r="J41" s="259" t="n"/>
      <c r="K41" s="259" t="n"/>
      <c r="L41" s="259" t="n"/>
      <c r="M41" s="259" t="n"/>
      <c r="N41" s="259" t="n"/>
      <c r="O41" s="259" t="n"/>
      <c r="P41" s="259" t="n"/>
      <c r="Q41" s="259" t="n"/>
      <c r="R41" s="259" t="n"/>
      <c r="S41" s="259" t="n"/>
      <c r="T41" s="259" t="n"/>
      <c r="U41" s="259" t="n"/>
      <c r="V41" s="259" t="n"/>
      <c r="W41" s="259" t="n"/>
      <c r="X41" s="259" t="n"/>
      <c r="Y41" s="259" t="n"/>
      <c r="Z41" s="259" t="n"/>
      <c r="AA41" s="259" t="n"/>
      <c r="AB41" s="259" t="n"/>
      <c r="AC41" s="259" t="n"/>
      <c r="AD41" s="259" t="n"/>
      <c r="AE41" s="259" t="n"/>
      <c r="AF41" s="259" t="n"/>
      <c r="AG41" s="259" t="n"/>
      <c r="AH41" s="259" t="n"/>
      <c r="AI41" s="259" t="n"/>
      <c r="AJ41" s="259" t="n"/>
      <c r="AK41" s="259" t="n"/>
      <c r="AL41" s="259" t="n"/>
      <c r="AM41" s="259" t="n"/>
      <c r="AN41" s="259" t="n"/>
      <c r="AO41" s="259" t="n"/>
      <c r="AP41" s="259" t="n"/>
      <c r="AQ41" s="259" t="n"/>
      <c r="AR41" s="259" t="n"/>
      <c r="AS41" s="259" t="n"/>
      <c r="AT41" s="259" t="n"/>
      <c r="AU41" s="259" t="n"/>
      <c r="AV41" s="259" t="n"/>
      <c r="AW41" s="259" t="n"/>
      <c r="AX41" s="259" t="n"/>
      <c r="AY41" s="259" t="n"/>
      <c r="AZ41" s="259" t="n"/>
      <c r="BA41" s="259" t="n"/>
      <c r="BB41" s="259" t="n"/>
      <c r="BC41" s="259" t="n"/>
      <c r="BD41" s="259" t="n"/>
      <c r="BE41" s="259" t="n"/>
      <c r="BF41" s="259" t="n"/>
      <c r="BG41" s="259" t="n"/>
      <c r="BH41" s="259" t="n"/>
      <c r="BI41" s="259" t="n"/>
      <c r="BJ41" s="259" t="n"/>
      <c r="BK41" s="259" t="n"/>
      <c r="BL41" s="259" t="n"/>
      <c r="BM41" s="259" t="n"/>
      <c r="BN41" s="259" t="n"/>
      <c r="BO41" s="259" t="n"/>
      <c r="BP41" s="259" t="n"/>
      <c r="BQ41" s="259" t="n"/>
      <c r="BR41" s="259" t="n"/>
      <c r="BS41" s="259" t="n"/>
      <c r="BT41" s="259" t="n"/>
      <c r="BU41" s="259" t="n"/>
      <c r="BV41" s="259" t="n"/>
      <c r="BW41" s="259" t="n"/>
      <c r="BX41" s="259" t="n"/>
      <c r="BY41" s="259" t="n"/>
      <c r="BZ41" s="259" t="n"/>
      <c r="CA41" s="259" t="n"/>
      <c r="CB41" s="259" t="n"/>
      <c r="CC41" s="259" t="n"/>
      <c r="CD41" s="259" t="n"/>
      <c r="CE41" s="259" t="n"/>
      <c r="CF41" s="259" t="n"/>
      <c r="CG41" s="259" t="n"/>
      <c r="CH41" s="259" t="n"/>
      <c r="CI41" s="259" t="n"/>
      <c r="CJ41" s="259" t="n"/>
      <c r="CK41" s="259" t="n"/>
      <c r="CL41" s="259" t="n"/>
      <c r="CM41" s="259" t="n"/>
      <c r="CN41" s="259" t="n"/>
      <c r="CO41" s="259" t="n"/>
      <c r="CP41" s="259" t="n"/>
      <c r="CQ41" s="259" t="n"/>
      <c r="CR41" s="259" t="n"/>
      <c r="CS41" s="259" t="n"/>
      <c r="CT41" s="259" t="n"/>
      <c r="CU41" s="259" t="n"/>
      <c r="CV41" s="259" t="n"/>
      <c r="CW41" s="259" t="n"/>
      <c r="CX41" s="259" t="n"/>
      <c r="CY41" s="259" t="n"/>
      <c r="CZ41" s="259" t="n"/>
      <c r="DA41" s="259" t="n"/>
      <c r="DB41" s="259" t="n"/>
      <c r="DC41" s="259" t="n"/>
      <c r="DD41" s="259" t="n"/>
      <c r="DE41" s="259" t="n"/>
      <c r="DF41" s="259" t="n"/>
      <c r="DG41" s="259" t="n"/>
      <c r="DH41" s="259" t="n"/>
      <c r="DI41" s="259" t="n"/>
      <c r="DJ41" s="259" t="n"/>
      <c r="DK41" s="259" t="n"/>
      <c r="DL41" s="259" t="n"/>
      <c r="DM41" s="259" t="n"/>
      <c r="DN41" s="259" t="n"/>
      <c r="DO41" s="259" t="n"/>
      <c r="DP41" s="259" t="n"/>
      <c r="DQ41" s="259" t="n"/>
      <c r="DR41" s="259" t="n"/>
      <c r="DS41" s="259" t="n"/>
      <c r="DT41" s="259" t="n"/>
      <c r="DU41" s="259" t="n"/>
      <c r="DV41" s="259" t="n"/>
      <c r="DW41" s="259" t="n"/>
      <c r="DX41" s="259" t="n"/>
      <c r="DY41" s="259" t="n"/>
      <c r="DZ41" s="259" t="n"/>
      <c r="EA41" s="259" t="n"/>
      <c r="EB41" s="259" t="n"/>
      <c r="EC41" s="259" t="n"/>
      <c r="ED41" s="259" t="n"/>
      <c r="EE41" s="259" t="n"/>
      <c r="EF41" s="259" t="n"/>
      <c r="EG41" s="259" t="n"/>
      <c r="EH41" s="259" t="n"/>
      <c r="EI41" s="259" t="n"/>
      <c r="EJ41" s="259" t="n"/>
      <c r="EK41" s="261">
        <f>SUM(F41:EJ41)</f>
        <v/>
      </c>
      <c r="EL41" s="262">
        <f>E41-EK41</f>
        <v/>
      </c>
    </row>
    <row r="42" ht="18" customHeight="1">
      <c r="A42" s="137" t="n">
        <v>43</v>
      </c>
      <c r="B42" s="256" t="n"/>
      <c r="C42" s="139" t="n"/>
      <c r="D42" s="240" t="n"/>
      <c r="E42" s="257" t="n"/>
      <c r="F42" s="274" t="n"/>
      <c r="G42" s="274" t="n"/>
      <c r="H42" s="274" t="n"/>
      <c r="I42" s="274" t="n"/>
      <c r="J42" s="259" t="n"/>
      <c r="K42" s="259" t="n"/>
      <c r="L42" s="259" t="n"/>
      <c r="M42" s="259" t="n"/>
      <c r="N42" s="259" t="n"/>
      <c r="O42" s="259" t="n"/>
      <c r="P42" s="259" t="n"/>
      <c r="Q42" s="259" t="n"/>
      <c r="R42" s="259" t="n"/>
      <c r="S42" s="259" t="n"/>
      <c r="T42" s="259" t="n"/>
      <c r="U42" s="259" t="n"/>
      <c r="V42" s="259" t="n"/>
      <c r="W42" s="259" t="n"/>
      <c r="X42" s="259" t="n"/>
      <c r="Y42" s="259" t="n"/>
      <c r="Z42" s="259" t="n"/>
      <c r="AA42" s="259" t="n"/>
      <c r="AB42" s="259" t="n"/>
      <c r="AC42" s="259" t="n"/>
      <c r="AD42" s="259" t="n"/>
      <c r="AE42" s="259" t="n"/>
      <c r="AF42" s="259" t="n"/>
      <c r="AG42" s="259" t="n"/>
      <c r="AH42" s="259" t="n"/>
      <c r="AI42" s="259" t="n"/>
      <c r="AJ42" s="259" t="n"/>
      <c r="AK42" s="259" t="n"/>
      <c r="AL42" s="259" t="n"/>
      <c r="AM42" s="259" t="n"/>
      <c r="AN42" s="259" t="n"/>
      <c r="AO42" s="259" t="n"/>
      <c r="AP42" s="259" t="n"/>
      <c r="AQ42" s="259" t="n"/>
      <c r="AR42" s="259" t="n"/>
      <c r="AS42" s="259" t="n"/>
      <c r="AT42" s="259" t="n"/>
      <c r="AU42" s="259" t="n"/>
      <c r="AV42" s="259" t="n"/>
      <c r="AW42" s="259" t="n"/>
      <c r="AX42" s="259" t="n"/>
      <c r="AY42" s="259" t="n"/>
      <c r="AZ42" s="259" t="n"/>
      <c r="BA42" s="259" t="n"/>
      <c r="BB42" s="259" t="n"/>
      <c r="BC42" s="259" t="n"/>
      <c r="BD42" s="259" t="n"/>
      <c r="BE42" s="259" t="n"/>
      <c r="BF42" s="259" t="n"/>
      <c r="BG42" s="259" t="n"/>
      <c r="BH42" s="259" t="n"/>
      <c r="BI42" s="259" t="n"/>
      <c r="BJ42" s="259" t="n"/>
      <c r="BK42" s="259" t="n"/>
      <c r="BL42" s="259" t="n"/>
      <c r="BM42" s="259" t="n"/>
      <c r="BN42" s="259" t="n"/>
      <c r="BO42" s="259" t="n"/>
      <c r="BP42" s="259" t="n"/>
      <c r="BQ42" s="259" t="n"/>
      <c r="BR42" s="259" t="n"/>
      <c r="BS42" s="259" t="n"/>
      <c r="BT42" s="259" t="n"/>
      <c r="BU42" s="259" t="n"/>
      <c r="BV42" s="259" t="n"/>
      <c r="BW42" s="259" t="n"/>
      <c r="BX42" s="259" t="n"/>
      <c r="BY42" s="259" t="n"/>
      <c r="BZ42" s="259" t="n"/>
      <c r="CA42" s="259" t="n"/>
      <c r="CB42" s="259" t="n"/>
      <c r="CC42" s="259" t="n"/>
      <c r="CD42" s="259" t="n"/>
      <c r="CE42" s="259" t="n"/>
      <c r="CF42" s="259" t="n"/>
      <c r="CG42" s="259" t="n"/>
      <c r="CH42" s="259" t="n"/>
      <c r="CI42" s="259" t="n"/>
      <c r="CJ42" s="259" t="n"/>
      <c r="CK42" s="259" t="n"/>
      <c r="CL42" s="259" t="n"/>
      <c r="CM42" s="259" t="n"/>
      <c r="CN42" s="259" t="n"/>
      <c r="CO42" s="259" t="n"/>
      <c r="CP42" s="259" t="n"/>
      <c r="CQ42" s="259" t="n"/>
      <c r="CR42" s="259" t="n"/>
      <c r="CS42" s="259" t="n"/>
      <c r="CT42" s="259" t="n"/>
      <c r="CU42" s="259" t="n"/>
      <c r="CV42" s="259" t="n"/>
      <c r="CW42" s="259" t="n"/>
      <c r="CX42" s="259" t="n"/>
      <c r="CY42" s="259" t="n"/>
      <c r="CZ42" s="259" t="n"/>
      <c r="DA42" s="259" t="n"/>
      <c r="DB42" s="259" t="n"/>
      <c r="DC42" s="259" t="n"/>
      <c r="DD42" s="259" t="n"/>
      <c r="DE42" s="259" t="n"/>
      <c r="DF42" s="259" t="n"/>
      <c r="DG42" s="259" t="n"/>
      <c r="DH42" s="259" t="n"/>
      <c r="DI42" s="259" t="n"/>
      <c r="DJ42" s="259" t="n"/>
      <c r="DK42" s="259" t="n"/>
      <c r="DL42" s="259" t="n"/>
      <c r="DM42" s="259" t="n"/>
      <c r="DN42" s="259" t="n"/>
      <c r="DO42" s="259" t="n"/>
      <c r="DP42" s="259" t="n"/>
      <c r="DQ42" s="259" t="n"/>
      <c r="DR42" s="259" t="n"/>
      <c r="DS42" s="259" t="n"/>
      <c r="DT42" s="259" t="n"/>
      <c r="DU42" s="259" t="n"/>
      <c r="DV42" s="259" t="n"/>
      <c r="DW42" s="259" t="n"/>
      <c r="DX42" s="259" t="n"/>
      <c r="DY42" s="259" t="n"/>
      <c r="DZ42" s="259" t="n"/>
      <c r="EA42" s="259" t="n"/>
      <c r="EB42" s="259" t="n"/>
      <c r="EC42" s="259" t="n"/>
      <c r="ED42" s="259" t="n"/>
      <c r="EE42" s="259" t="n"/>
      <c r="EF42" s="259" t="n"/>
      <c r="EG42" s="259" t="n"/>
      <c r="EH42" s="259" t="n"/>
      <c r="EI42" s="259" t="n"/>
      <c r="EJ42" s="259" t="n"/>
      <c r="EK42" s="261">
        <f>SUM(F42:EJ42)</f>
        <v/>
      </c>
      <c r="EL42" s="262">
        <f>E42-EK42</f>
        <v/>
      </c>
    </row>
    <row r="43" ht="18" customHeight="1">
      <c r="A43" s="137" t="n">
        <v>44</v>
      </c>
      <c r="B43" s="256" t="n"/>
      <c r="C43" s="139" t="n"/>
      <c r="D43" s="240" t="n"/>
      <c r="E43" s="257" t="n"/>
      <c r="F43" s="274" t="n"/>
      <c r="G43" s="274" t="n"/>
      <c r="H43" s="274" t="n"/>
      <c r="I43" s="274" t="n"/>
      <c r="J43" s="259" t="n"/>
      <c r="K43" s="259" t="n"/>
      <c r="L43" s="259" t="n"/>
      <c r="M43" s="259" t="n"/>
      <c r="N43" s="259" t="n"/>
      <c r="O43" s="259" t="n"/>
      <c r="P43" s="259" t="n"/>
      <c r="Q43" s="259" t="n"/>
      <c r="R43" s="259" t="n"/>
      <c r="S43" s="259" t="n"/>
      <c r="T43" s="259" t="n"/>
      <c r="U43" s="259" t="n"/>
      <c r="V43" s="259" t="n"/>
      <c r="W43" s="259" t="n"/>
      <c r="X43" s="259" t="n"/>
      <c r="Y43" s="259" t="n"/>
      <c r="Z43" s="259" t="n"/>
      <c r="AA43" s="259" t="n"/>
      <c r="AB43" s="259" t="n"/>
      <c r="AC43" s="259" t="n"/>
      <c r="AD43" s="259" t="n"/>
      <c r="AE43" s="259" t="n"/>
      <c r="AF43" s="259" t="n"/>
      <c r="AG43" s="259" t="n"/>
      <c r="AH43" s="259" t="n"/>
      <c r="AI43" s="259" t="n"/>
      <c r="AJ43" s="259" t="n"/>
      <c r="AK43" s="259" t="n"/>
      <c r="AL43" s="259" t="n"/>
      <c r="AM43" s="259" t="n"/>
      <c r="AN43" s="259" t="n"/>
      <c r="AO43" s="259" t="n"/>
      <c r="AP43" s="259" t="n"/>
      <c r="AQ43" s="259" t="n"/>
      <c r="AR43" s="259" t="n"/>
      <c r="AS43" s="259" t="n"/>
      <c r="AT43" s="259" t="n"/>
      <c r="AU43" s="259" t="n"/>
      <c r="AV43" s="259" t="n"/>
      <c r="AW43" s="259" t="n"/>
      <c r="AX43" s="259" t="n"/>
      <c r="AY43" s="259" t="n"/>
      <c r="AZ43" s="259" t="n"/>
      <c r="BA43" s="259" t="n"/>
      <c r="BB43" s="259" t="n"/>
      <c r="BC43" s="259" t="n"/>
      <c r="BD43" s="259" t="n"/>
      <c r="BE43" s="259" t="n"/>
      <c r="BF43" s="259" t="n"/>
      <c r="BG43" s="259" t="n"/>
      <c r="BH43" s="259" t="n"/>
      <c r="BI43" s="259" t="n"/>
      <c r="BJ43" s="259" t="n"/>
      <c r="BK43" s="259" t="n"/>
      <c r="BL43" s="259" t="n"/>
      <c r="BM43" s="259" t="n"/>
      <c r="BN43" s="259" t="n"/>
      <c r="BO43" s="259" t="n"/>
      <c r="BP43" s="259" t="n"/>
      <c r="BQ43" s="259" t="n"/>
      <c r="BR43" s="259" t="n"/>
      <c r="BS43" s="259" t="n"/>
      <c r="BT43" s="259" t="n"/>
      <c r="BU43" s="259" t="n"/>
      <c r="BV43" s="259" t="n"/>
      <c r="BW43" s="259" t="n"/>
      <c r="BX43" s="259" t="n"/>
      <c r="BY43" s="259" t="n"/>
      <c r="BZ43" s="259" t="n"/>
      <c r="CA43" s="259" t="n"/>
      <c r="CB43" s="259" t="n"/>
      <c r="CC43" s="259" t="n"/>
      <c r="CD43" s="259" t="n"/>
      <c r="CE43" s="259" t="n"/>
      <c r="CF43" s="259" t="n"/>
      <c r="CG43" s="259" t="n"/>
      <c r="CH43" s="259" t="n"/>
      <c r="CI43" s="259" t="n"/>
      <c r="CJ43" s="259" t="n"/>
      <c r="CK43" s="259" t="n"/>
      <c r="CL43" s="259" t="n"/>
      <c r="CM43" s="259" t="n"/>
      <c r="CN43" s="259" t="n"/>
      <c r="CO43" s="259" t="n"/>
      <c r="CP43" s="259" t="n"/>
      <c r="CQ43" s="259" t="n"/>
      <c r="CR43" s="259" t="n"/>
      <c r="CS43" s="259" t="n"/>
      <c r="CT43" s="259" t="n"/>
      <c r="CU43" s="259" t="n"/>
      <c r="CV43" s="259" t="n"/>
      <c r="CW43" s="259" t="n"/>
      <c r="CX43" s="259" t="n"/>
      <c r="CY43" s="259" t="n"/>
      <c r="CZ43" s="259" t="n"/>
      <c r="DA43" s="259" t="n"/>
      <c r="DB43" s="259" t="n"/>
      <c r="DC43" s="259" t="n"/>
      <c r="DD43" s="259" t="n"/>
      <c r="DE43" s="259" t="n"/>
      <c r="DF43" s="259" t="n"/>
      <c r="DG43" s="259" t="n"/>
      <c r="DH43" s="259" t="n"/>
      <c r="DI43" s="259" t="n"/>
      <c r="DJ43" s="259" t="n"/>
      <c r="DK43" s="259" t="n"/>
      <c r="DL43" s="259" t="n"/>
      <c r="DM43" s="259" t="n"/>
      <c r="DN43" s="259" t="n"/>
      <c r="DO43" s="259" t="n"/>
      <c r="DP43" s="259" t="n"/>
      <c r="DQ43" s="259" t="n"/>
      <c r="DR43" s="259" t="n"/>
      <c r="DS43" s="259" t="n"/>
      <c r="DT43" s="259" t="n"/>
      <c r="DU43" s="259" t="n"/>
      <c r="DV43" s="259" t="n"/>
      <c r="DW43" s="259" t="n"/>
      <c r="DX43" s="259" t="n"/>
      <c r="DY43" s="259" t="n"/>
      <c r="DZ43" s="259" t="n"/>
      <c r="EA43" s="259" t="n"/>
      <c r="EB43" s="259" t="n"/>
      <c r="EC43" s="259" t="n"/>
      <c r="ED43" s="259" t="n"/>
      <c r="EE43" s="259" t="n"/>
      <c r="EF43" s="259" t="n"/>
      <c r="EG43" s="259" t="n"/>
      <c r="EH43" s="259" t="n"/>
      <c r="EI43" s="259" t="n"/>
      <c r="EJ43" s="259" t="n"/>
      <c r="EK43" s="261">
        <f>SUM(F43:EJ43)</f>
        <v/>
      </c>
      <c r="EL43" s="262">
        <f>E43-EK43</f>
        <v/>
      </c>
    </row>
    <row r="44" ht="18" customHeight="1">
      <c r="A44" s="137" t="n">
        <v>45</v>
      </c>
      <c r="B44" s="256" t="n"/>
      <c r="C44" s="139" t="n"/>
      <c r="D44" s="240" t="n"/>
      <c r="E44" s="257" t="n"/>
      <c r="F44" s="274" t="n"/>
      <c r="G44" s="274" t="n"/>
      <c r="H44" s="274" t="n"/>
      <c r="I44" s="274" t="n"/>
      <c r="J44" s="259" t="n"/>
      <c r="K44" s="259" t="n"/>
      <c r="L44" s="259" t="n"/>
      <c r="M44" s="259" t="n"/>
      <c r="N44" s="259" t="n"/>
      <c r="O44" s="259" t="n"/>
      <c r="P44" s="259" t="n"/>
      <c r="Q44" s="259" t="n"/>
      <c r="R44" s="259" t="n"/>
      <c r="S44" s="259" t="n"/>
      <c r="T44" s="259" t="n"/>
      <c r="U44" s="259" t="n"/>
      <c r="V44" s="259" t="n"/>
      <c r="W44" s="259" t="n"/>
      <c r="X44" s="259" t="n"/>
      <c r="Y44" s="259" t="n"/>
      <c r="Z44" s="259" t="n"/>
      <c r="AA44" s="259" t="n"/>
      <c r="AB44" s="259" t="n"/>
      <c r="AC44" s="259" t="n"/>
      <c r="AD44" s="259" t="n"/>
      <c r="AE44" s="259" t="n"/>
      <c r="AF44" s="259" t="n"/>
      <c r="AG44" s="259" t="n"/>
      <c r="AH44" s="259" t="n"/>
      <c r="AI44" s="259" t="n"/>
      <c r="AJ44" s="259" t="n"/>
      <c r="AK44" s="259" t="n"/>
      <c r="AL44" s="259" t="n"/>
      <c r="AM44" s="259" t="n"/>
      <c r="AN44" s="259" t="n"/>
      <c r="AO44" s="259" t="n"/>
      <c r="AP44" s="259" t="n"/>
      <c r="AQ44" s="259" t="n"/>
      <c r="AR44" s="259" t="n"/>
      <c r="AS44" s="259" t="n"/>
      <c r="AT44" s="259" t="n"/>
      <c r="AU44" s="259" t="n"/>
      <c r="AV44" s="259" t="n"/>
      <c r="AW44" s="259" t="n"/>
      <c r="AX44" s="259" t="n"/>
      <c r="AY44" s="259" t="n"/>
      <c r="AZ44" s="259" t="n"/>
      <c r="BA44" s="259" t="n"/>
      <c r="BB44" s="259" t="n"/>
      <c r="BC44" s="259" t="n"/>
      <c r="BD44" s="259" t="n"/>
      <c r="BE44" s="259" t="n"/>
      <c r="BF44" s="259" t="n"/>
      <c r="BG44" s="259" t="n"/>
      <c r="BH44" s="259" t="n"/>
      <c r="BI44" s="259" t="n"/>
      <c r="BJ44" s="259" t="n"/>
      <c r="BK44" s="259" t="n"/>
      <c r="BL44" s="259" t="n"/>
      <c r="BM44" s="259" t="n"/>
      <c r="BN44" s="259" t="n"/>
      <c r="BO44" s="259" t="n"/>
      <c r="BP44" s="259" t="n"/>
      <c r="BQ44" s="259" t="n"/>
      <c r="BR44" s="259" t="n"/>
      <c r="BS44" s="259" t="n"/>
      <c r="BT44" s="259" t="n"/>
      <c r="BU44" s="259" t="n"/>
      <c r="BV44" s="259" t="n"/>
      <c r="BW44" s="259" t="n"/>
      <c r="BX44" s="259" t="n"/>
      <c r="BY44" s="259" t="n"/>
      <c r="BZ44" s="259" t="n"/>
      <c r="CA44" s="259" t="n"/>
      <c r="CB44" s="259" t="n"/>
      <c r="CC44" s="259" t="n"/>
      <c r="CD44" s="259" t="n"/>
      <c r="CE44" s="259" t="n"/>
      <c r="CF44" s="259" t="n"/>
      <c r="CG44" s="259" t="n"/>
      <c r="CH44" s="259" t="n"/>
      <c r="CI44" s="259" t="n"/>
      <c r="CJ44" s="259" t="n"/>
      <c r="CK44" s="259" t="n"/>
      <c r="CL44" s="259" t="n"/>
      <c r="CM44" s="259" t="n"/>
      <c r="CN44" s="259" t="n"/>
      <c r="CO44" s="259" t="n"/>
      <c r="CP44" s="259" t="n"/>
      <c r="CQ44" s="259" t="n"/>
      <c r="CR44" s="259" t="n"/>
      <c r="CS44" s="259" t="n"/>
      <c r="CT44" s="259" t="n"/>
      <c r="CU44" s="259" t="n"/>
      <c r="CV44" s="259" t="n"/>
      <c r="CW44" s="259" t="n"/>
      <c r="CX44" s="259" t="n"/>
      <c r="CY44" s="259" t="n"/>
      <c r="CZ44" s="259" t="n"/>
      <c r="DA44" s="259" t="n"/>
      <c r="DB44" s="259" t="n"/>
      <c r="DC44" s="259" t="n"/>
      <c r="DD44" s="259" t="n"/>
      <c r="DE44" s="259" t="n"/>
      <c r="DF44" s="259" t="n"/>
      <c r="DG44" s="259" t="n"/>
      <c r="DH44" s="259" t="n"/>
      <c r="DI44" s="259" t="n"/>
      <c r="DJ44" s="259" t="n"/>
      <c r="DK44" s="259" t="n"/>
      <c r="DL44" s="259" t="n"/>
      <c r="DM44" s="259" t="n"/>
      <c r="DN44" s="259" t="n"/>
      <c r="DO44" s="259" t="n"/>
      <c r="DP44" s="259" t="n"/>
      <c r="DQ44" s="259" t="n"/>
      <c r="DR44" s="259" t="n"/>
      <c r="DS44" s="259" t="n"/>
      <c r="DT44" s="259" t="n"/>
      <c r="DU44" s="259" t="n"/>
      <c r="DV44" s="259" t="n"/>
      <c r="DW44" s="259" t="n"/>
      <c r="DX44" s="259" t="n"/>
      <c r="DY44" s="259" t="n"/>
      <c r="DZ44" s="259" t="n"/>
      <c r="EA44" s="259" t="n"/>
      <c r="EB44" s="259" t="n"/>
      <c r="EC44" s="259" t="n"/>
      <c r="ED44" s="259" t="n"/>
      <c r="EE44" s="259" t="n"/>
      <c r="EF44" s="259" t="n"/>
      <c r="EG44" s="259" t="n"/>
      <c r="EH44" s="259" t="n"/>
      <c r="EI44" s="259" t="n"/>
      <c r="EJ44" s="259" t="n"/>
      <c r="EK44" s="261">
        <f>SUM(F44:EJ44)</f>
        <v/>
      </c>
      <c r="EL44" s="262">
        <f>E44-EK44</f>
        <v/>
      </c>
    </row>
    <row r="45" ht="18" customHeight="1">
      <c r="A45" s="137" t="n">
        <v>46</v>
      </c>
      <c r="B45" s="256" t="n"/>
      <c r="C45" s="139" t="n"/>
      <c r="D45" s="240" t="n"/>
      <c r="E45" s="257" t="n"/>
      <c r="F45" s="274" t="n"/>
      <c r="G45" s="274" t="n"/>
      <c r="H45" s="274" t="n"/>
      <c r="I45" s="274" t="n"/>
      <c r="J45" s="259" t="n"/>
      <c r="K45" s="259" t="n"/>
      <c r="L45" s="259" t="n"/>
      <c r="M45" s="259" t="n"/>
      <c r="N45" s="259" t="n"/>
      <c r="O45" s="259" t="n"/>
      <c r="P45" s="259" t="n"/>
      <c r="Q45" s="259" t="n"/>
      <c r="R45" s="259" t="n"/>
      <c r="S45" s="259" t="n"/>
      <c r="T45" s="259" t="n"/>
      <c r="U45" s="259" t="n"/>
      <c r="V45" s="259" t="n"/>
      <c r="W45" s="259" t="n"/>
      <c r="X45" s="259" t="n"/>
      <c r="Y45" s="259" t="n"/>
      <c r="Z45" s="259" t="n"/>
      <c r="AA45" s="259" t="n"/>
      <c r="AB45" s="259" t="n"/>
      <c r="AC45" s="259" t="n"/>
      <c r="AD45" s="259" t="n"/>
      <c r="AE45" s="259" t="n"/>
      <c r="AF45" s="259" t="n"/>
      <c r="AG45" s="259" t="n"/>
      <c r="AH45" s="259" t="n"/>
      <c r="AI45" s="259" t="n"/>
      <c r="AJ45" s="259" t="n"/>
      <c r="AK45" s="259" t="n"/>
      <c r="AL45" s="259" t="n"/>
      <c r="AM45" s="259" t="n"/>
      <c r="AN45" s="259" t="n"/>
      <c r="AO45" s="259" t="n"/>
      <c r="AP45" s="259" t="n"/>
      <c r="AQ45" s="259" t="n"/>
      <c r="AR45" s="259" t="n"/>
      <c r="AS45" s="259" t="n"/>
      <c r="AT45" s="259" t="n"/>
      <c r="AU45" s="259" t="n"/>
      <c r="AV45" s="259" t="n"/>
      <c r="AW45" s="259" t="n"/>
      <c r="AX45" s="259" t="n"/>
      <c r="AY45" s="259" t="n"/>
      <c r="AZ45" s="259" t="n"/>
      <c r="BA45" s="259" t="n"/>
      <c r="BB45" s="259" t="n"/>
      <c r="BC45" s="259" t="n"/>
      <c r="BD45" s="259" t="n"/>
      <c r="BE45" s="259" t="n"/>
      <c r="BF45" s="259" t="n"/>
      <c r="BG45" s="259" t="n"/>
      <c r="BH45" s="259" t="n"/>
      <c r="BI45" s="259" t="n"/>
      <c r="BJ45" s="259" t="n"/>
      <c r="BK45" s="259" t="n"/>
      <c r="BL45" s="259" t="n"/>
      <c r="BM45" s="259" t="n"/>
      <c r="BN45" s="259" t="n"/>
      <c r="BO45" s="259" t="n"/>
      <c r="BP45" s="259" t="n"/>
      <c r="BQ45" s="259" t="n"/>
      <c r="BR45" s="259" t="n"/>
      <c r="BS45" s="259" t="n"/>
      <c r="BT45" s="259" t="n"/>
      <c r="BU45" s="259" t="n"/>
      <c r="BV45" s="259" t="n"/>
      <c r="BW45" s="259" t="n"/>
      <c r="BX45" s="259" t="n"/>
      <c r="BY45" s="259" t="n"/>
      <c r="BZ45" s="259" t="n"/>
      <c r="CA45" s="259" t="n"/>
      <c r="CB45" s="259" t="n"/>
      <c r="CC45" s="259" t="n"/>
      <c r="CD45" s="259" t="n"/>
      <c r="CE45" s="259" t="n"/>
      <c r="CF45" s="259" t="n"/>
      <c r="CG45" s="259" t="n"/>
      <c r="CH45" s="259" t="n"/>
      <c r="CI45" s="259" t="n"/>
      <c r="CJ45" s="259" t="n"/>
      <c r="CK45" s="259" t="n"/>
      <c r="CL45" s="259" t="n"/>
      <c r="CM45" s="259" t="n"/>
      <c r="CN45" s="259" t="n"/>
      <c r="CO45" s="259" t="n"/>
      <c r="CP45" s="259" t="n"/>
      <c r="CQ45" s="259" t="n"/>
      <c r="CR45" s="259" t="n"/>
      <c r="CS45" s="259" t="n"/>
      <c r="CT45" s="259" t="n"/>
      <c r="CU45" s="259" t="n"/>
      <c r="CV45" s="259" t="n"/>
      <c r="CW45" s="259" t="n"/>
      <c r="CX45" s="259" t="n"/>
      <c r="CY45" s="259" t="n"/>
      <c r="CZ45" s="259" t="n"/>
      <c r="DA45" s="259" t="n"/>
      <c r="DB45" s="259" t="n"/>
      <c r="DC45" s="259" t="n"/>
      <c r="DD45" s="259" t="n"/>
      <c r="DE45" s="259" t="n"/>
      <c r="DF45" s="259" t="n"/>
      <c r="DG45" s="259" t="n"/>
      <c r="DH45" s="259" t="n"/>
      <c r="DI45" s="259" t="n"/>
      <c r="DJ45" s="259" t="n"/>
      <c r="DK45" s="259" t="n"/>
      <c r="DL45" s="259" t="n"/>
      <c r="DM45" s="259" t="n"/>
      <c r="DN45" s="259" t="n"/>
      <c r="DO45" s="259" t="n"/>
      <c r="DP45" s="259" t="n"/>
      <c r="DQ45" s="259" t="n"/>
      <c r="DR45" s="259" t="n"/>
      <c r="DS45" s="259" t="n"/>
      <c r="DT45" s="259" t="n"/>
      <c r="DU45" s="259" t="n"/>
      <c r="DV45" s="259" t="n"/>
      <c r="DW45" s="259" t="n"/>
      <c r="DX45" s="259" t="n"/>
      <c r="DY45" s="259" t="n"/>
      <c r="DZ45" s="259" t="n"/>
      <c r="EA45" s="259" t="n"/>
      <c r="EB45" s="259" t="n"/>
      <c r="EC45" s="259" t="n"/>
      <c r="ED45" s="259" t="n"/>
      <c r="EE45" s="259" t="n"/>
      <c r="EF45" s="259" t="n"/>
      <c r="EG45" s="259" t="n"/>
      <c r="EH45" s="259" t="n"/>
      <c r="EI45" s="259" t="n"/>
      <c r="EJ45" s="259" t="n"/>
      <c r="EK45" s="261">
        <f>SUM(F45:EJ45)</f>
        <v/>
      </c>
      <c r="EL45" s="262">
        <f>E45-EK45</f>
        <v/>
      </c>
    </row>
    <row r="46" ht="18" customHeight="1">
      <c r="A46" s="137" t="n">
        <v>47</v>
      </c>
      <c r="B46" s="256" t="n"/>
      <c r="C46" s="139" t="n"/>
      <c r="D46" s="240" t="n"/>
      <c r="E46" s="257" t="n"/>
      <c r="F46" s="274" t="n"/>
      <c r="G46" s="274" t="n"/>
      <c r="H46" s="274" t="n"/>
      <c r="I46" s="274" t="n"/>
      <c r="J46" s="259" t="n"/>
      <c r="K46" s="259" t="n"/>
      <c r="L46" s="259" t="n"/>
      <c r="M46" s="259" t="n"/>
      <c r="N46" s="259" t="n"/>
      <c r="O46" s="259" t="n"/>
      <c r="P46" s="259" t="n"/>
      <c r="Q46" s="259" t="n"/>
      <c r="R46" s="259" t="n"/>
      <c r="S46" s="259" t="n"/>
      <c r="T46" s="259" t="n"/>
      <c r="U46" s="259" t="n"/>
      <c r="V46" s="259" t="n"/>
      <c r="W46" s="259" t="n"/>
      <c r="X46" s="259" t="n"/>
      <c r="Y46" s="259" t="n"/>
      <c r="Z46" s="259" t="n"/>
      <c r="AA46" s="259" t="n"/>
      <c r="AB46" s="259" t="n"/>
      <c r="AC46" s="259" t="n"/>
      <c r="AD46" s="259" t="n"/>
      <c r="AE46" s="259" t="n"/>
      <c r="AF46" s="259" t="n"/>
      <c r="AG46" s="259" t="n"/>
      <c r="AH46" s="259" t="n"/>
      <c r="AI46" s="259" t="n"/>
      <c r="AJ46" s="259" t="n"/>
      <c r="AK46" s="259" t="n"/>
      <c r="AL46" s="259" t="n"/>
      <c r="AM46" s="259" t="n"/>
      <c r="AN46" s="259" t="n"/>
      <c r="AO46" s="259" t="n"/>
      <c r="AP46" s="259" t="n"/>
      <c r="AQ46" s="259" t="n"/>
      <c r="AR46" s="259" t="n"/>
      <c r="AS46" s="259" t="n"/>
      <c r="AT46" s="259" t="n"/>
      <c r="AU46" s="259" t="n"/>
      <c r="AV46" s="259" t="n"/>
      <c r="AW46" s="259" t="n"/>
      <c r="AX46" s="259" t="n"/>
      <c r="AY46" s="259" t="n"/>
      <c r="AZ46" s="259" t="n"/>
      <c r="BA46" s="259" t="n"/>
      <c r="BB46" s="259" t="n"/>
      <c r="BC46" s="259" t="n"/>
      <c r="BD46" s="259" t="n"/>
      <c r="BE46" s="259" t="n"/>
      <c r="BF46" s="259" t="n"/>
      <c r="BG46" s="259" t="n"/>
      <c r="BH46" s="259" t="n"/>
      <c r="BI46" s="259" t="n"/>
      <c r="BJ46" s="259" t="n"/>
      <c r="BK46" s="259" t="n"/>
      <c r="BL46" s="259" t="n"/>
      <c r="BM46" s="259" t="n"/>
      <c r="BN46" s="259" t="n"/>
      <c r="BO46" s="259" t="n"/>
      <c r="BP46" s="259" t="n"/>
      <c r="BQ46" s="259" t="n"/>
      <c r="BR46" s="259" t="n"/>
      <c r="BS46" s="259" t="n"/>
      <c r="BT46" s="259" t="n"/>
      <c r="BU46" s="259" t="n"/>
      <c r="BV46" s="259" t="n"/>
      <c r="BW46" s="259" t="n"/>
      <c r="BX46" s="259" t="n"/>
      <c r="BY46" s="259" t="n"/>
      <c r="BZ46" s="259" t="n"/>
      <c r="CA46" s="259" t="n"/>
      <c r="CB46" s="259" t="n"/>
      <c r="CC46" s="259" t="n"/>
      <c r="CD46" s="259" t="n"/>
      <c r="CE46" s="259" t="n"/>
      <c r="CF46" s="259" t="n"/>
      <c r="CG46" s="259" t="n"/>
      <c r="CH46" s="259" t="n"/>
      <c r="CI46" s="259" t="n"/>
      <c r="CJ46" s="259" t="n"/>
      <c r="CK46" s="259" t="n"/>
      <c r="CL46" s="259" t="n"/>
      <c r="CM46" s="259" t="n"/>
      <c r="CN46" s="259" t="n"/>
      <c r="CO46" s="259" t="n"/>
      <c r="CP46" s="259" t="n"/>
      <c r="CQ46" s="259" t="n"/>
      <c r="CR46" s="259" t="n"/>
      <c r="CS46" s="259" t="n"/>
      <c r="CT46" s="259" t="n"/>
      <c r="CU46" s="259" t="n"/>
      <c r="CV46" s="259" t="n"/>
      <c r="CW46" s="259" t="n"/>
      <c r="CX46" s="259" t="n"/>
      <c r="CY46" s="259" t="n"/>
      <c r="CZ46" s="259" t="n"/>
      <c r="DA46" s="259" t="n"/>
      <c r="DB46" s="259" t="n"/>
      <c r="DC46" s="259" t="n"/>
      <c r="DD46" s="259" t="n"/>
      <c r="DE46" s="259" t="n"/>
      <c r="DF46" s="259" t="n"/>
      <c r="DG46" s="259" t="n"/>
      <c r="DH46" s="259" t="n"/>
      <c r="DI46" s="259" t="n"/>
      <c r="DJ46" s="259" t="n"/>
      <c r="DK46" s="259" t="n"/>
      <c r="DL46" s="259" t="n"/>
      <c r="DM46" s="259" t="n"/>
      <c r="DN46" s="259" t="n"/>
      <c r="DO46" s="259" t="n"/>
      <c r="DP46" s="259" t="n"/>
      <c r="DQ46" s="259" t="n"/>
      <c r="DR46" s="259" t="n"/>
      <c r="DS46" s="259" t="n"/>
      <c r="DT46" s="259" t="n"/>
      <c r="DU46" s="259" t="n"/>
      <c r="DV46" s="259" t="n"/>
      <c r="DW46" s="259" t="n"/>
      <c r="DX46" s="259" t="n"/>
      <c r="DY46" s="259" t="n"/>
      <c r="DZ46" s="259" t="n"/>
      <c r="EA46" s="259" t="n"/>
      <c r="EB46" s="259" t="n"/>
      <c r="EC46" s="259" t="n"/>
      <c r="ED46" s="259" t="n"/>
      <c r="EE46" s="259" t="n"/>
      <c r="EF46" s="259" t="n"/>
      <c r="EG46" s="259" t="n"/>
      <c r="EH46" s="259" t="n"/>
      <c r="EI46" s="259" t="n"/>
      <c r="EJ46" s="259" t="n"/>
      <c r="EK46" s="261">
        <f>SUM(F46:EJ46)</f>
        <v/>
      </c>
      <c r="EL46" s="262">
        <f>E46-EK46</f>
        <v/>
      </c>
    </row>
    <row r="47" ht="18" customHeight="1">
      <c r="A47" s="137" t="n">
        <v>48</v>
      </c>
      <c r="B47" s="256" t="n"/>
      <c r="C47" s="139" t="n"/>
      <c r="D47" s="240" t="n"/>
      <c r="E47" s="257" t="n"/>
      <c r="F47" s="274" t="n"/>
      <c r="G47" s="274" t="n"/>
      <c r="H47" s="274" t="n"/>
      <c r="I47" s="274" t="n"/>
      <c r="J47" s="259" t="n"/>
      <c r="K47" s="259" t="n"/>
      <c r="L47" s="259" t="n"/>
      <c r="M47" s="259" t="n"/>
      <c r="N47" s="259" t="n"/>
      <c r="O47" s="259" t="n"/>
      <c r="P47" s="259" t="n"/>
      <c r="Q47" s="259" t="n"/>
      <c r="R47" s="259" t="n"/>
      <c r="S47" s="259" t="n"/>
      <c r="T47" s="259" t="n"/>
      <c r="U47" s="259" t="n"/>
      <c r="V47" s="259" t="n"/>
      <c r="W47" s="259" t="n"/>
      <c r="X47" s="259" t="n"/>
      <c r="Y47" s="259" t="n"/>
      <c r="Z47" s="259" t="n"/>
      <c r="AA47" s="259" t="n"/>
      <c r="AB47" s="259" t="n"/>
      <c r="AC47" s="259" t="n"/>
      <c r="AD47" s="259" t="n"/>
      <c r="AE47" s="259" t="n"/>
      <c r="AF47" s="259" t="n"/>
      <c r="AG47" s="259" t="n"/>
      <c r="AH47" s="259" t="n"/>
      <c r="AI47" s="259" t="n"/>
      <c r="AJ47" s="259" t="n"/>
      <c r="AK47" s="259" t="n"/>
      <c r="AL47" s="259" t="n"/>
      <c r="AM47" s="259" t="n"/>
      <c r="AN47" s="259" t="n"/>
      <c r="AO47" s="259" t="n"/>
      <c r="AP47" s="259" t="n"/>
      <c r="AQ47" s="259" t="n"/>
      <c r="AR47" s="259" t="n"/>
      <c r="AS47" s="259" t="n"/>
      <c r="AT47" s="259" t="n"/>
      <c r="AU47" s="259" t="n"/>
      <c r="AV47" s="259" t="n"/>
      <c r="AW47" s="259" t="n"/>
      <c r="AX47" s="259" t="n"/>
      <c r="AY47" s="259" t="n"/>
      <c r="AZ47" s="259" t="n"/>
      <c r="BA47" s="259" t="n"/>
      <c r="BB47" s="259" t="n"/>
      <c r="BC47" s="259" t="n"/>
      <c r="BD47" s="259" t="n"/>
      <c r="BE47" s="259" t="n"/>
      <c r="BF47" s="259" t="n"/>
      <c r="BG47" s="259" t="n"/>
      <c r="BH47" s="259" t="n"/>
      <c r="BI47" s="259" t="n"/>
      <c r="BJ47" s="259" t="n"/>
      <c r="BK47" s="259" t="n"/>
      <c r="BL47" s="259" t="n"/>
      <c r="BM47" s="259" t="n"/>
      <c r="BN47" s="259" t="n"/>
      <c r="BO47" s="259" t="n"/>
      <c r="BP47" s="259" t="n"/>
      <c r="BQ47" s="259" t="n"/>
      <c r="BR47" s="259" t="n"/>
      <c r="BS47" s="259" t="n"/>
      <c r="BT47" s="259" t="n"/>
      <c r="BU47" s="259" t="n"/>
      <c r="BV47" s="259" t="n"/>
      <c r="BW47" s="259" t="n"/>
      <c r="BX47" s="259" t="n"/>
      <c r="BY47" s="259" t="n"/>
      <c r="BZ47" s="259" t="n"/>
      <c r="CA47" s="259" t="n"/>
      <c r="CB47" s="259" t="n"/>
      <c r="CC47" s="259" t="n"/>
      <c r="CD47" s="259" t="n"/>
      <c r="CE47" s="259" t="n"/>
      <c r="CF47" s="259" t="n"/>
      <c r="CG47" s="259" t="n"/>
      <c r="CH47" s="259" t="n"/>
      <c r="CI47" s="259" t="n"/>
      <c r="CJ47" s="259" t="n"/>
      <c r="CK47" s="259" t="n"/>
      <c r="CL47" s="259" t="n"/>
      <c r="CM47" s="259" t="n"/>
      <c r="CN47" s="259" t="n"/>
      <c r="CO47" s="259" t="n"/>
      <c r="CP47" s="259" t="n"/>
      <c r="CQ47" s="259" t="n"/>
      <c r="CR47" s="259" t="n"/>
      <c r="CS47" s="259" t="n"/>
      <c r="CT47" s="259" t="n"/>
      <c r="CU47" s="259" t="n"/>
      <c r="CV47" s="259" t="n"/>
      <c r="CW47" s="259" t="n"/>
      <c r="CX47" s="259" t="n"/>
      <c r="CY47" s="259" t="n"/>
      <c r="CZ47" s="259" t="n"/>
      <c r="DA47" s="259" t="n"/>
      <c r="DB47" s="259" t="n"/>
      <c r="DC47" s="259" t="n"/>
      <c r="DD47" s="259" t="n"/>
      <c r="DE47" s="259" t="n"/>
      <c r="DF47" s="259" t="n"/>
      <c r="DG47" s="259" t="n"/>
      <c r="DH47" s="259" t="n"/>
      <c r="DI47" s="259" t="n"/>
      <c r="DJ47" s="259" t="n"/>
      <c r="DK47" s="259" t="n"/>
      <c r="DL47" s="259" t="n"/>
      <c r="DM47" s="259" t="n"/>
      <c r="DN47" s="259" t="n"/>
      <c r="DO47" s="259" t="n"/>
      <c r="DP47" s="259" t="n"/>
      <c r="DQ47" s="259" t="n"/>
      <c r="DR47" s="259" t="n"/>
      <c r="DS47" s="259" t="n"/>
      <c r="DT47" s="259" t="n"/>
      <c r="DU47" s="259" t="n"/>
      <c r="DV47" s="259" t="n"/>
      <c r="DW47" s="259" t="n"/>
      <c r="DX47" s="259" t="n"/>
      <c r="DY47" s="259" t="n"/>
      <c r="DZ47" s="259" t="n"/>
      <c r="EA47" s="259" t="n"/>
      <c r="EB47" s="259" t="n"/>
      <c r="EC47" s="259" t="n"/>
      <c r="ED47" s="259" t="n"/>
      <c r="EE47" s="259" t="n"/>
      <c r="EF47" s="259" t="n"/>
      <c r="EG47" s="259" t="n"/>
      <c r="EH47" s="259" t="n"/>
      <c r="EI47" s="259" t="n"/>
      <c r="EJ47" s="259" t="n"/>
      <c r="EK47" s="261">
        <f>SUM(F47:EJ47)</f>
        <v/>
      </c>
      <c r="EL47" s="262">
        <f>E47-EK47</f>
        <v/>
      </c>
    </row>
    <row r="48" ht="18" customHeight="1">
      <c r="A48" s="137" t="n">
        <v>49</v>
      </c>
      <c r="B48" s="256" t="n"/>
      <c r="C48" s="139" t="n"/>
      <c r="D48" s="240" t="n"/>
      <c r="E48" s="257" t="n"/>
      <c r="F48" s="274" t="n"/>
      <c r="G48" s="274" t="n"/>
      <c r="H48" s="274" t="n"/>
      <c r="I48" s="274" t="n"/>
      <c r="J48" s="259" t="n"/>
      <c r="K48" s="259" t="n"/>
      <c r="L48" s="259" t="n"/>
      <c r="M48" s="259" t="n"/>
      <c r="N48" s="259" t="n"/>
      <c r="O48" s="259" t="n"/>
      <c r="P48" s="259" t="n"/>
      <c r="Q48" s="259" t="n"/>
      <c r="R48" s="259" t="n"/>
      <c r="S48" s="259" t="n"/>
      <c r="T48" s="259" t="n"/>
      <c r="U48" s="259" t="n"/>
      <c r="V48" s="259" t="n"/>
      <c r="W48" s="259" t="n"/>
      <c r="X48" s="259" t="n"/>
      <c r="Y48" s="259" t="n"/>
      <c r="Z48" s="259" t="n"/>
      <c r="AA48" s="259" t="n"/>
      <c r="AB48" s="259" t="n"/>
      <c r="AC48" s="259" t="n"/>
      <c r="AD48" s="259" t="n"/>
      <c r="AE48" s="259" t="n"/>
      <c r="AF48" s="259" t="n"/>
      <c r="AG48" s="259" t="n"/>
      <c r="AH48" s="259" t="n"/>
      <c r="AI48" s="259" t="n"/>
      <c r="AJ48" s="259" t="n"/>
      <c r="AK48" s="259" t="n"/>
      <c r="AL48" s="259" t="n"/>
      <c r="AM48" s="259" t="n"/>
      <c r="AN48" s="259" t="n"/>
      <c r="AO48" s="259" t="n"/>
      <c r="AP48" s="259" t="n"/>
      <c r="AQ48" s="259" t="n"/>
      <c r="AR48" s="259" t="n"/>
      <c r="AS48" s="259" t="n"/>
      <c r="AT48" s="259" t="n"/>
      <c r="AU48" s="259" t="n"/>
      <c r="AV48" s="259" t="n"/>
      <c r="AW48" s="259" t="n"/>
      <c r="AX48" s="259" t="n"/>
      <c r="AY48" s="259" t="n"/>
      <c r="AZ48" s="259" t="n"/>
      <c r="BA48" s="259" t="n"/>
      <c r="BB48" s="259" t="n"/>
      <c r="BC48" s="259" t="n"/>
      <c r="BD48" s="259" t="n"/>
      <c r="BE48" s="259" t="n"/>
      <c r="BF48" s="259" t="n"/>
      <c r="BG48" s="259" t="n"/>
      <c r="BH48" s="259" t="n"/>
      <c r="BI48" s="259" t="n"/>
      <c r="BJ48" s="259" t="n"/>
      <c r="BK48" s="259" t="n"/>
      <c r="BL48" s="259" t="n"/>
      <c r="BM48" s="259" t="n"/>
      <c r="BN48" s="259" t="n"/>
      <c r="BO48" s="259" t="n"/>
      <c r="BP48" s="259" t="n"/>
      <c r="BQ48" s="259" t="n"/>
      <c r="BR48" s="259" t="n"/>
      <c r="BS48" s="259" t="n"/>
      <c r="BT48" s="259" t="n"/>
      <c r="BU48" s="259" t="n"/>
      <c r="BV48" s="259" t="n"/>
      <c r="BW48" s="259" t="n"/>
      <c r="BX48" s="259" t="n"/>
      <c r="BY48" s="259" t="n"/>
      <c r="BZ48" s="259" t="n"/>
      <c r="CA48" s="259" t="n"/>
      <c r="CB48" s="259" t="n"/>
      <c r="CC48" s="259" t="n"/>
      <c r="CD48" s="259" t="n"/>
      <c r="CE48" s="259" t="n"/>
      <c r="CF48" s="259" t="n"/>
      <c r="CG48" s="259" t="n"/>
      <c r="CH48" s="259" t="n"/>
      <c r="CI48" s="259" t="n"/>
      <c r="CJ48" s="259" t="n"/>
      <c r="CK48" s="259" t="n"/>
      <c r="CL48" s="259" t="n"/>
      <c r="CM48" s="259" t="n"/>
      <c r="CN48" s="259" t="n"/>
      <c r="CO48" s="259" t="n"/>
      <c r="CP48" s="259" t="n"/>
      <c r="CQ48" s="259" t="n"/>
      <c r="CR48" s="259" t="n"/>
      <c r="CS48" s="259" t="n"/>
      <c r="CT48" s="259" t="n"/>
      <c r="CU48" s="259" t="n"/>
      <c r="CV48" s="259" t="n"/>
      <c r="CW48" s="259" t="n"/>
      <c r="CX48" s="259" t="n"/>
      <c r="CY48" s="259" t="n"/>
      <c r="CZ48" s="259" t="n"/>
      <c r="DA48" s="259" t="n"/>
      <c r="DB48" s="259" t="n"/>
      <c r="DC48" s="259" t="n"/>
      <c r="DD48" s="259" t="n"/>
      <c r="DE48" s="259" t="n"/>
      <c r="DF48" s="259" t="n"/>
      <c r="DG48" s="259" t="n"/>
      <c r="DH48" s="259" t="n"/>
      <c r="DI48" s="259" t="n"/>
      <c r="DJ48" s="259" t="n"/>
      <c r="DK48" s="259" t="n"/>
      <c r="DL48" s="259" t="n"/>
      <c r="DM48" s="259" t="n"/>
      <c r="DN48" s="259" t="n"/>
      <c r="DO48" s="259" t="n"/>
      <c r="DP48" s="259" t="n"/>
      <c r="DQ48" s="259" t="n"/>
      <c r="DR48" s="259" t="n"/>
      <c r="DS48" s="259" t="n"/>
      <c r="DT48" s="259" t="n"/>
      <c r="DU48" s="259" t="n"/>
      <c r="DV48" s="259" t="n"/>
      <c r="DW48" s="259" t="n"/>
      <c r="DX48" s="259" t="n"/>
      <c r="DY48" s="259" t="n"/>
      <c r="DZ48" s="259" t="n"/>
      <c r="EA48" s="259" t="n"/>
      <c r="EB48" s="259" t="n"/>
      <c r="EC48" s="259" t="n"/>
      <c r="ED48" s="259" t="n"/>
      <c r="EE48" s="259" t="n"/>
      <c r="EF48" s="259" t="n"/>
      <c r="EG48" s="259" t="n"/>
      <c r="EH48" s="259" t="n"/>
      <c r="EI48" s="259" t="n"/>
      <c r="EJ48" s="259" t="n"/>
      <c r="EK48" s="261">
        <f>SUM(F48:EJ48)</f>
        <v/>
      </c>
      <c r="EL48" s="262">
        <f>E48-EK48</f>
        <v/>
      </c>
    </row>
    <row r="49" ht="18" customHeight="1">
      <c r="A49" s="137" t="n">
        <v>50</v>
      </c>
      <c r="B49" s="256" t="n"/>
      <c r="C49" s="139" t="n"/>
      <c r="D49" s="240" t="n"/>
      <c r="E49" s="257" t="n"/>
      <c r="F49" s="274" t="n"/>
      <c r="G49" s="274" t="n"/>
      <c r="H49" s="274" t="n"/>
      <c r="I49" s="274" t="n"/>
      <c r="J49" s="259" t="n"/>
      <c r="K49" s="259" t="n"/>
      <c r="L49" s="259" t="n"/>
      <c r="M49" s="259" t="n"/>
      <c r="N49" s="259" t="n"/>
      <c r="O49" s="259" t="n"/>
      <c r="P49" s="259" t="n"/>
      <c r="Q49" s="259" t="n"/>
      <c r="R49" s="259" t="n"/>
      <c r="S49" s="259" t="n"/>
      <c r="T49" s="259" t="n"/>
      <c r="U49" s="259" t="n"/>
      <c r="V49" s="259" t="n"/>
      <c r="W49" s="259" t="n"/>
      <c r="X49" s="259" t="n"/>
      <c r="Y49" s="259" t="n"/>
      <c r="Z49" s="259" t="n"/>
      <c r="AA49" s="259" t="n"/>
      <c r="AB49" s="259" t="n"/>
      <c r="AC49" s="259" t="n"/>
      <c r="AD49" s="259" t="n"/>
      <c r="AE49" s="259" t="n"/>
      <c r="AF49" s="259" t="n"/>
      <c r="AG49" s="259" t="n"/>
      <c r="AH49" s="259" t="n"/>
      <c r="AI49" s="259" t="n"/>
      <c r="AJ49" s="259" t="n"/>
      <c r="AK49" s="259" t="n"/>
      <c r="AL49" s="259" t="n"/>
      <c r="AM49" s="259" t="n"/>
      <c r="AN49" s="259" t="n"/>
      <c r="AO49" s="259" t="n"/>
      <c r="AP49" s="259" t="n"/>
      <c r="AQ49" s="259" t="n"/>
      <c r="AR49" s="259" t="n"/>
      <c r="AS49" s="259" t="n"/>
      <c r="AT49" s="259" t="n"/>
      <c r="AU49" s="259" t="n"/>
      <c r="AV49" s="259" t="n"/>
      <c r="AW49" s="259" t="n"/>
      <c r="AX49" s="259" t="n"/>
      <c r="AY49" s="259" t="n"/>
      <c r="AZ49" s="259" t="n"/>
      <c r="BA49" s="259" t="n"/>
      <c r="BB49" s="259" t="n"/>
      <c r="BC49" s="259" t="n"/>
      <c r="BD49" s="259" t="n"/>
      <c r="BE49" s="259" t="n"/>
      <c r="BF49" s="259" t="n"/>
      <c r="BG49" s="259" t="n"/>
      <c r="BH49" s="259" t="n"/>
      <c r="BI49" s="259" t="n"/>
      <c r="BJ49" s="259" t="n"/>
      <c r="BK49" s="259" t="n"/>
      <c r="BL49" s="259" t="n"/>
      <c r="BM49" s="259" t="n"/>
      <c r="BN49" s="259" t="n"/>
      <c r="BO49" s="259" t="n"/>
      <c r="BP49" s="259" t="n"/>
      <c r="BQ49" s="259" t="n"/>
      <c r="BR49" s="259" t="n"/>
      <c r="BS49" s="259" t="n"/>
      <c r="BT49" s="259" t="n"/>
      <c r="BU49" s="259" t="n"/>
      <c r="BV49" s="259" t="n"/>
      <c r="BW49" s="259" t="n"/>
      <c r="BX49" s="259" t="n"/>
      <c r="BY49" s="259" t="n"/>
      <c r="BZ49" s="259" t="n"/>
      <c r="CA49" s="259" t="n"/>
      <c r="CB49" s="259" t="n"/>
      <c r="CC49" s="259" t="n"/>
      <c r="CD49" s="259" t="n"/>
      <c r="CE49" s="259" t="n"/>
      <c r="CF49" s="259" t="n"/>
      <c r="CG49" s="259" t="n"/>
      <c r="CH49" s="259" t="n"/>
      <c r="CI49" s="259" t="n"/>
      <c r="CJ49" s="259" t="n"/>
      <c r="CK49" s="259" t="n"/>
      <c r="CL49" s="259" t="n"/>
      <c r="CM49" s="259" t="n"/>
      <c r="CN49" s="259" t="n"/>
      <c r="CO49" s="259" t="n"/>
      <c r="CP49" s="259" t="n"/>
      <c r="CQ49" s="259" t="n"/>
      <c r="CR49" s="259" t="n"/>
      <c r="CS49" s="259" t="n"/>
      <c r="CT49" s="259" t="n"/>
      <c r="CU49" s="259" t="n"/>
      <c r="CV49" s="259" t="n"/>
      <c r="CW49" s="259" t="n"/>
      <c r="CX49" s="259" t="n"/>
      <c r="CY49" s="259" t="n"/>
      <c r="CZ49" s="259" t="n"/>
      <c r="DA49" s="259" t="n"/>
      <c r="DB49" s="259" t="n"/>
      <c r="DC49" s="259" t="n"/>
      <c r="DD49" s="259" t="n"/>
      <c r="DE49" s="259" t="n"/>
      <c r="DF49" s="259" t="n"/>
      <c r="DG49" s="259" t="n"/>
      <c r="DH49" s="259" t="n"/>
      <c r="DI49" s="259" t="n"/>
      <c r="DJ49" s="259" t="n"/>
      <c r="DK49" s="259" t="n"/>
      <c r="DL49" s="259" t="n"/>
      <c r="DM49" s="259" t="n"/>
      <c r="DN49" s="259" t="n"/>
      <c r="DO49" s="259" t="n"/>
      <c r="DP49" s="259" t="n"/>
      <c r="DQ49" s="259" t="n"/>
      <c r="DR49" s="259" t="n"/>
      <c r="DS49" s="259" t="n"/>
      <c r="DT49" s="259" t="n"/>
      <c r="DU49" s="259" t="n"/>
      <c r="DV49" s="259" t="n"/>
      <c r="DW49" s="259" t="n"/>
      <c r="DX49" s="259" t="n"/>
      <c r="DY49" s="259" t="n"/>
      <c r="DZ49" s="259" t="n"/>
      <c r="EA49" s="259" t="n"/>
      <c r="EB49" s="259" t="n"/>
      <c r="EC49" s="259" t="n"/>
      <c r="ED49" s="259" t="n"/>
      <c r="EE49" s="259" t="n"/>
      <c r="EF49" s="259" t="n"/>
      <c r="EG49" s="259" t="n"/>
      <c r="EH49" s="259" t="n"/>
      <c r="EI49" s="259" t="n"/>
      <c r="EJ49" s="259" t="n"/>
      <c r="EK49" s="261">
        <f>SUM(F49:EJ49)</f>
        <v/>
      </c>
      <c r="EL49" s="262">
        <f>E49-EK49</f>
        <v/>
      </c>
    </row>
    <row r="50" ht="18" customHeight="1">
      <c r="A50" s="137" t="n">
        <v>51</v>
      </c>
      <c r="B50" s="256" t="n"/>
      <c r="C50" s="139" t="n"/>
      <c r="D50" s="240" t="n"/>
      <c r="E50" s="257" t="n"/>
      <c r="F50" s="274" t="n"/>
      <c r="G50" s="274" t="n"/>
      <c r="H50" s="274" t="n"/>
      <c r="I50" s="274" t="n"/>
      <c r="J50" s="259" t="n"/>
      <c r="K50" s="259" t="n"/>
      <c r="L50" s="259" t="n"/>
      <c r="M50" s="259" t="n"/>
      <c r="N50" s="259" t="n"/>
      <c r="O50" s="259" t="n"/>
      <c r="P50" s="259" t="n"/>
      <c r="Q50" s="259" t="n"/>
      <c r="R50" s="259" t="n"/>
      <c r="S50" s="259" t="n"/>
      <c r="T50" s="259" t="n"/>
      <c r="U50" s="259" t="n"/>
      <c r="V50" s="259" t="n"/>
      <c r="W50" s="259" t="n"/>
      <c r="X50" s="259" t="n"/>
      <c r="Y50" s="259" t="n"/>
      <c r="Z50" s="259" t="n"/>
      <c r="AA50" s="259" t="n"/>
      <c r="AB50" s="259" t="n"/>
      <c r="AC50" s="259" t="n"/>
      <c r="AD50" s="259" t="n"/>
      <c r="AE50" s="259" t="n"/>
      <c r="AF50" s="259" t="n"/>
      <c r="AG50" s="259" t="n"/>
      <c r="AH50" s="259" t="n"/>
      <c r="AI50" s="259" t="n"/>
      <c r="AJ50" s="259" t="n"/>
      <c r="AK50" s="259" t="n"/>
      <c r="AL50" s="259" t="n"/>
      <c r="AM50" s="259" t="n"/>
      <c r="AN50" s="259" t="n"/>
      <c r="AO50" s="259" t="n"/>
      <c r="AP50" s="259" t="n"/>
      <c r="AQ50" s="259" t="n"/>
      <c r="AR50" s="259" t="n"/>
      <c r="AS50" s="259" t="n"/>
      <c r="AT50" s="259" t="n"/>
      <c r="AU50" s="259" t="n"/>
      <c r="AV50" s="259" t="n"/>
      <c r="AW50" s="259" t="n"/>
      <c r="AX50" s="259" t="n"/>
      <c r="AY50" s="259" t="n"/>
      <c r="AZ50" s="259" t="n"/>
      <c r="BA50" s="259" t="n"/>
      <c r="BB50" s="259" t="n"/>
      <c r="BC50" s="259" t="n"/>
      <c r="BD50" s="259" t="n"/>
      <c r="BE50" s="259" t="n"/>
      <c r="BF50" s="259" t="n"/>
      <c r="BG50" s="259" t="n"/>
      <c r="BH50" s="259" t="n"/>
      <c r="BI50" s="259" t="n"/>
      <c r="BJ50" s="259" t="n"/>
      <c r="BK50" s="259" t="n"/>
      <c r="BL50" s="259" t="n"/>
      <c r="BM50" s="259" t="n"/>
      <c r="BN50" s="259" t="n"/>
      <c r="BO50" s="259" t="n"/>
      <c r="BP50" s="259" t="n"/>
      <c r="BQ50" s="259" t="n"/>
      <c r="BR50" s="259" t="n"/>
      <c r="BS50" s="259" t="n"/>
      <c r="BT50" s="259" t="n"/>
      <c r="BU50" s="259" t="n"/>
      <c r="BV50" s="259" t="n"/>
      <c r="BW50" s="259" t="n"/>
      <c r="BX50" s="259" t="n"/>
      <c r="BY50" s="259" t="n"/>
      <c r="BZ50" s="259" t="n"/>
      <c r="CA50" s="259" t="n"/>
      <c r="CB50" s="259" t="n"/>
      <c r="CC50" s="259" t="n"/>
      <c r="CD50" s="259" t="n"/>
      <c r="CE50" s="259" t="n"/>
      <c r="CF50" s="259" t="n"/>
      <c r="CG50" s="259" t="n"/>
      <c r="CH50" s="259" t="n"/>
      <c r="CI50" s="259" t="n"/>
      <c r="CJ50" s="259" t="n"/>
      <c r="CK50" s="259" t="n"/>
      <c r="CL50" s="259" t="n"/>
      <c r="CM50" s="259" t="n"/>
      <c r="CN50" s="259" t="n"/>
      <c r="CO50" s="259" t="n"/>
      <c r="CP50" s="259" t="n"/>
      <c r="CQ50" s="259" t="n"/>
      <c r="CR50" s="259" t="n"/>
      <c r="CS50" s="259" t="n"/>
      <c r="CT50" s="259" t="n"/>
      <c r="CU50" s="259" t="n"/>
      <c r="CV50" s="259" t="n"/>
      <c r="CW50" s="259" t="n"/>
      <c r="CX50" s="259" t="n"/>
      <c r="CY50" s="259" t="n"/>
      <c r="CZ50" s="259" t="n"/>
      <c r="DA50" s="259" t="n"/>
      <c r="DB50" s="259" t="n"/>
      <c r="DC50" s="259" t="n"/>
      <c r="DD50" s="259" t="n"/>
      <c r="DE50" s="259" t="n"/>
      <c r="DF50" s="259" t="n"/>
      <c r="DG50" s="259" t="n"/>
      <c r="DH50" s="259" t="n"/>
      <c r="DI50" s="259" t="n"/>
      <c r="DJ50" s="259" t="n"/>
      <c r="DK50" s="259" t="n"/>
      <c r="DL50" s="259" t="n"/>
      <c r="DM50" s="259" t="n"/>
      <c r="DN50" s="259" t="n"/>
      <c r="DO50" s="259" t="n"/>
      <c r="DP50" s="259" t="n"/>
      <c r="DQ50" s="259" t="n"/>
      <c r="DR50" s="259" t="n"/>
      <c r="DS50" s="259" t="n"/>
      <c r="DT50" s="259" t="n"/>
      <c r="DU50" s="259" t="n"/>
      <c r="DV50" s="259" t="n"/>
      <c r="DW50" s="259" t="n"/>
      <c r="DX50" s="259" t="n"/>
      <c r="DY50" s="259" t="n"/>
      <c r="DZ50" s="259" t="n"/>
      <c r="EA50" s="259" t="n"/>
      <c r="EB50" s="259" t="n"/>
      <c r="EC50" s="259" t="n"/>
      <c r="ED50" s="259" t="n"/>
      <c r="EE50" s="259" t="n"/>
      <c r="EF50" s="259" t="n"/>
      <c r="EG50" s="259" t="n"/>
      <c r="EH50" s="259" t="n"/>
      <c r="EI50" s="259" t="n"/>
      <c r="EJ50" s="259" t="n"/>
      <c r="EK50" s="261">
        <f>SUM(F50:EJ50)</f>
        <v/>
      </c>
      <c r="EL50" s="262">
        <f>E50-EK50</f>
        <v/>
      </c>
    </row>
    <row r="51" ht="18" customHeight="1">
      <c r="A51" s="137" t="n">
        <v>52</v>
      </c>
      <c r="B51" s="256" t="n"/>
      <c r="C51" s="139" t="n"/>
      <c r="D51" s="240" t="n"/>
      <c r="E51" s="257" t="n"/>
      <c r="F51" s="274" t="n"/>
      <c r="G51" s="274" t="n"/>
      <c r="H51" s="274" t="n"/>
      <c r="I51" s="274" t="n"/>
      <c r="J51" s="259" t="n"/>
      <c r="K51" s="259" t="n"/>
      <c r="L51" s="259" t="n"/>
      <c r="M51" s="259" t="n"/>
      <c r="N51" s="259" t="n"/>
      <c r="O51" s="259" t="n"/>
      <c r="P51" s="259" t="n"/>
      <c r="Q51" s="259" t="n"/>
      <c r="R51" s="259" t="n"/>
      <c r="S51" s="259" t="n"/>
      <c r="T51" s="259" t="n"/>
      <c r="U51" s="259" t="n"/>
      <c r="V51" s="259" t="n"/>
      <c r="W51" s="259" t="n"/>
      <c r="X51" s="259" t="n"/>
      <c r="Y51" s="259" t="n"/>
      <c r="Z51" s="259" t="n"/>
      <c r="AA51" s="259" t="n"/>
      <c r="AB51" s="259" t="n"/>
      <c r="AC51" s="259" t="n"/>
      <c r="AD51" s="259" t="n"/>
      <c r="AE51" s="259" t="n"/>
      <c r="AF51" s="259" t="n"/>
      <c r="AG51" s="259" t="n"/>
      <c r="AH51" s="259" t="n"/>
      <c r="AI51" s="259" t="n"/>
      <c r="AJ51" s="259" t="n"/>
      <c r="AK51" s="259" t="n"/>
      <c r="AL51" s="259" t="n"/>
      <c r="AM51" s="259" t="n"/>
      <c r="AN51" s="259" t="n"/>
      <c r="AO51" s="259" t="n"/>
      <c r="AP51" s="259" t="n"/>
      <c r="AQ51" s="259" t="n"/>
      <c r="AR51" s="259" t="n"/>
      <c r="AS51" s="259" t="n"/>
      <c r="AT51" s="259" t="n"/>
      <c r="AU51" s="259" t="n"/>
      <c r="AV51" s="259" t="n"/>
      <c r="AW51" s="259" t="n"/>
      <c r="AX51" s="259" t="n"/>
      <c r="AY51" s="259" t="n"/>
      <c r="AZ51" s="259" t="n"/>
      <c r="BA51" s="259" t="n"/>
      <c r="BB51" s="259" t="n"/>
      <c r="BC51" s="259" t="n"/>
      <c r="BD51" s="259" t="n"/>
      <c r="BE51" s="259" t="n"/>
      <c r="BF51" s="259" t="n"/>
      <c r="BG51" s="259" t="n"/>
      <c r="BH51" s="259" t="n"/>
      <c r="BI51" s="259" t="n"/>
      <c r="BJ51" s="259" t="n"/>
      <c r="BK51" s="259" t="n"/>
      <c r="BL51" s="259" t="n"/>
      <c r="BM51" s="259" t="n"/>
      <c r="BN51" s="259" t="n"/>
      <c r="BO51" s="259" t="n"/>
      <c r="BP51" s="259" t="n"/>
      <c r="BQ51" s="259" t="n"/>
      <c r="BR51" s="259" t="n"/>
      <c r="BS51" s="259" t="n"/>
      <c r="BT51" s="259" t="n"/>
      <c r="BU51" s="259" t="n"/>
      <c r="BV51" s="259" t="n"/>
      <c r="BW51" s="259" t="n"/>
      <c r="BX51" s="259" t="n"/>
      <c r="BY51" s="259" t="n"/>
      <c r="BZ51" s="259" t="n"/>
      <c r="CA51" s="259" t="n"/>
      <c r="CB51" s="259" t="n"/>
      <c r="CC51" s="259" t="n"/>
      <c r="CD51" s="259" t="n"/>
      <c r="CE51" s="259" t="n"/>
      <c r="CF51" s="259" t="n"/>
      <c r="CG51" s="259" t="n"/>
      <c r="CH51" s="259" t="n"/>
      <c r="CI51" s="259" t="n"/>
      <c r="CJ51" s="259" t="n"/>
      <c r="CK51" s="259" t="n"/>
      <c r="CL51" s="259" t="n"/>
      <c r="CM51" s="259" t="n"/>
      <c r="CN51" s="259" t="n"/>
      <c r="CO51" s="259" t="n"/>
      <c r="CP51" s="259" t="n"/>
      <c r="CQ51" s="259" t="n"/>
      <c r="CR51" s="259" t="n"/>
      <c r="CS51" s="259" t="n"/>
      <c r="CT51" s="259" t="n"/>
      <c r="CU51" s="259" t="n"/>
      <c r="CV51" s="259" t="n"/>
      <c r="CW51" s="259" t="n"/>
      <c r="CX51" s="259" t="n"/>
      <c r="CY51" s="259" t="n"/>
      <c r="CZ51" s="259" t="n"/>
      <c r="DA51" s="259" t="n"/>
      <c r="DB51" s="259" t="n"/>
      <c r="DC51" s="259" t="n"/>
      <c r="DD51" s="259" t="n"/>
      <c r="DE51" s="259" t="n"/>
      <c r="DF51" s="259" t="n"/>
      <c r="DG51" s="259" t="n"/>
      <c r="DH51" s="259" t="n"/>
      <c r="DI51" s="259" t="n"/>
      <c r="DJ51" s="259" t="n"/>
      <c r="DK51" s="259" t="n"/>
      <c r="DL51" s="259" t="n"/>
      <c r="DM51" s="259" t="n"/>
      <c r="DN51" s="259" t="n"/>
      <c r="DO51" s="259" t="n"/>
      <c r="DP51" s="259" t="n"/>
      <c r="DQ51" s="259" t="n"/>
      <c r="DR51" s="259" t="n"/>
      <c r="DS51" s="259" t="n"/>
      <c r="DT51" s="259" t="n"/>
      <c r="DU51" s="259" t="n"/>
      <c r="DV51" s="259" t="n"/>
      <c r="DW51" s="259" t="n"/>
      <c r="DX51" s="259" t="n"/>
      <c r="DY51" s="259" t="n"/>
      <c r="DZ51" s="259" t="n"/>
      <c r="EA51" s="259" t="n"/>
      <c r="EB51" s="259" t="n"/>
      <c r="EC51" s="259" t="n"/>
      <c r="ED51" s="259" t="n"/>
      <c r="EE51" s="259" t="n"/>
      <c r="EF51" s="259" t="n"/>
      <c r="EG51" s="259" t="n"/>
      <c r="EH51" s="259" t="n"/>
      <c r="EI51" s="259" t="n"/>
      <c r="EJ51" s="259" t="n"/>
      <c r="EK51" s="261">
        <f>SUM(F51:EJ51)</f>
        <v/>
      </c>
      <c r="EL51" s="262">
        <f>E51-EK51</f>
        <v/>
      </c>
    </row>
    <row r="52" ht="18" customHeight="1">
      <c r="A52" s="137" t="n">
        <v>53</v>
      </c>
      <c r="B52" s="256" t="n"/>
      <c r="C52" s="139" t="n"/>
      <c r="D52" s="240" t="n"/>
      <c r="E52" s="257" t="n"/>
      <c r="F52" s="274" t="n"/>
      <c r="G52" s="274" t="n"/>
      <c r="H52" s="274" t="n"/>
      <c r="I52" s="274" t="n"/>
      <c r="J52" s="259" t="n"/>
      <c r="K52" s="259" t="n"/>
      <c r="L52" s="259" t="n"/>
      <c r="M52" s="259" t="n"/>
      <c r="N52" s="259" t="n"/>
      <c r="O52" s="259" t="n"/>
      <c r="P52" s="259" t="n"/>
      <c r="Q52" s="259" t="n"/>
      <c r="R52" s="259" t="n"/>
      <c r="S52" s="259" t="n"/>
      <c r="T52" s="259" t="n"/>
      <c r="U52" s="259" t="n"/>
      <c r="V52" s="259" t="n"/>
      <c r="W52" s="259" t="n"/>
      <c r="X52" s="259" t="n"/>
      <c r="Y52" s="259" t="n"/>
      <c r="Z52" s="259" t="n"/>
      <c r="AA52" s="259" t="n"/>
      <c r="AB52" s="259" t="n"/>
      <c r="AC52" s="259" t="n"/>
      <c r="AD52" s="259" t="n"/>
      <c r="AE52" s="259" t="n"/>
      <c r="AF52" s="259" t="n"/>
      <c r="AG52" s="259" t="n"/>
      <c r="AH52" s="259" t="n"/>
      <c r="AI52" s="259" t="n"/>
      <c r="AJ52" s="259" t="n"/>
      <c r="AK52" s="259" t="n"/>
      <c r="AL52" s="259" t="n"/>
      <c r="AM52" s="259" t="n"/>
      <c r="AN52" s="259" t="n"/>
      <c r="AO52" s="259" t="n"/>
      <c r="AP52" s="259" t="n"/>
      <c r="AQ52" s="259" t="n"/>
      <c r="AR52" s="259" t="n"/>
      <c r="AS52" s="259" t="n"/>
      <c r="AT52" s="259" t="n"/>
      <c r="AU52" s="259" t="n"/>
      <c r="AV52" s="259" t="n"/>
      <c r="AW52" s="259" t="n"/>
      <c r="AX52" s="259" t="n"/>
      <c r="AY52" s="259" t="n"/>
      <c r="AZ52" s="259" t="n"/>
      <c r="BA52" s="259" t="n"/>
      <c r="BB52" s="259" t="n"/>
      <c r="BC52" s="259" t="n"/>
      <c r="BD52" s="259" t="n"/>
      <c r="BE52" s="259" t="n"/>
      <c r="BF52" s="259" t="n"/>
      <c r="BG52" s="259" t="n"/>
      <c r="BH52" s="259" t="n"/>
      <c r="BI52" s="259" t="n"/>
      <c r="BJ52" s="259" t="n"/>
      <c r="BK52" s="259" t="n"/>
      <c r="BL52" s="259" t="n"/>
      <c r="BM52" s="259" t="n"/>
      <c r="BN52" s="259" t="n"/>
      <c r="BO52" s="259" t="n"/>
      <c r="BP52" s="259" t="n"/>
      <c r="BQ52" s="259" t="n"/>
      <c r="BR52" s="259" t="n"/>
      <c r="BS52" s="259" t="n"/>
      <c r="BT52" s="259" t="n"/>
      <c r="BU52" s="259" t="n"/>
      <c r="BV52" s="259" t="n"/>
      <c r="BW52" s="259" t="n"/>
      <c r="BX52" s="259" t="n"/>
      <c r="BY52" s="259" t="n"/>
      <c r="BZ52" s="259" t="n"/>
      <c r="CA52" s="259" t="n"/>
      <c r="CB52" s="259" t="n"/>
      <c r="CC52" s="259" t="n"/>
      <c r="CD52" s="259" t="n"/>
      <c r="CE52" s="259" t="n"/>
      <c r="CF52" s="259" t="n"/>
      <c r="CG52" s="259" t="n"/>
      <c r="CH52" s="259" t="n"/>
      <c r="CI52" s="259" t="n"/>
      <c r="CJ52" s="259" t="n"/>
      <c r="CK52" s="259" t="n"/>
      <c r="CL52" s="259" t="n"/>
      <c r="CM52" s="259" t="n"/>
      <c r="CN52" s="259" t="n"/>
      <c r="CO52" s="259" t="n"/>
      <c r="CP52" s="259" t="n"/>
      <c r="CQ52" s="259" t="n"/>
      <c r="CR52" s="259" t="n"/>
      <c r="CS52" s="259" t="n"/>
      <c r="CT52" s="259" t="n"/>
      <c r="CU52" s="259" t="n"/>
      <c r="CV52" s="259" t="n"/>
      <c r="CW52" s="259" t="n"/>
      <c r="CX52" s="259" t="n"/>
      <c r="CY52" s="259" t="n"/>
      <c r="CZ52" s="259" t="n"/>
      <c r="DA52" s="259" t="n"/>
      <c r="DB52" s="259" t="n"/>
      <c r="DC52" s="259" t="n"/>
      <c r="DD52" s="259" t="n"/>
      <c r="DE52" s="259" t="n"/>
      <c r="DF52" s="259" t="n"/>
      <c r="DG52" s="259" t="n"/>
      <c r="DH52" s="259" t="n"/>
      <c r="DI52" s="259" t="n"/>
      <c r="DJ52" s="259" t="n"/>
      <c r="DK52" s="259" t="n"/>
      <c r="DL52" s="259" t="n"/>
      <c r="DM52" s="259" t="n"/>
      <c r="DN52" s="259" t="n"/>
      <c r="DO52" s="259" t="n"/>
      <c r="DP52" s="259" t="n"/>
      <c r="DQ52" s="259" t="n"/>
      <c r="DR52" s="259" t="n"/>
      <c r="DS52" s="259" t="n"/>
      <c r="DT52" s="259" t="n"/>
      <c r="DU52" s="259" t="n"/>
      <c r="DV52" s="259" t="n"/>
      <c r="DW52" s="259" t="n"/>
      <c r="DX52" s="259" t="n"/>
      <c r="DY52" s="259" t="n"/>
      <c r="DZ52" s="259" t="n"/>
      <c r="EA52" s="259" t="n"/>
      <c r="EB52" s="259" t="n"/>
      <c r="EC52" s="259" t="n"/>
      <c r="ED52" s="259" t="n"/>
      <c r="EE52" s="259" t="n"/>
      <c r="EF52" s="259" t="n"/>
      <c r="EG52" s="259" t="n"/>
      <c r="EH52" s="259" t="n"/>
      <c r="EI52" s="259" t="n"/>
      <c r="EJ52" s="259" t="n"/>
      <c r="EK52" s="261">
        <f>SUM(F52:EJ52)</f>
        <v/>
      </c>
      <c r="EL52" s="262">
        <f>E52-EK52</f>
        <v/>
      </c>
    </row>
    <row r="53" ht="18" customHeight="1">
      <c r="A53" s="137" t="n">
        <v>54</v>
      </c>
      <c r="B53" s="256" t="n"/>
      <c r="C53" s="139" t="n"/>
      <c r="D53" s="240" t="n"/>
      <c r="E53" s="257" t="n"/>
      <c r="F53" s="274" t="n"/>
      <c r="G53" s="274" t="n"/>
      <c r="H53" s="274" t="n"/>
      <c r="I53" s="274" t="n"/>
      <c r="J53" s="259" t="n"/>
      <c r="K53" s="259" t="n"/>
      <c r="L53" s="259" t="n"/>
      <c r="M53" s="259" t="n"/>
      <c r="N53" s="259" t="n"/>
      <c r="O53" s="259" t="n"/>
      <c r="P53" s="259" t="n"/>
      <c r="Q53" s="259" t="n"/>
      <c r="R53" s="259" t="n"/>
      <c r="S53" s="259" t="n"/>
      <c r="T53" s="259" t="n"/>
      <c r="U53" s="259" t="n"/>
      <c r="V53" s="259" t="n"/>
      <c r="W53" s="259" t="n"/>
      <c r="X53" s="259" t="n"/>
      <c r="Y53" s="259" t="n"/>
      <c r="Z53" s="259" t="n"/>
      <c r="AA53" s="259" t="n"/>
      <c r="AB53" s="259" t="n"/>
      <c r="AC53" s="259" t="n"/>
      <c r="AD53" s="259" t="n"/>
      <c r="AE53" s="259" t="n"/>
      <c r="AF53" s="259" t="n"/>
      <c r="AG53" s="259" t="n"/>
      <c r="AH53" s="259" t="n"/>
      <c r="AI53" s="259" t="n"/>
      <c r="AJ53" s="259" t="n"/>
      <c r="AK53" s="259" t="n"/>
      <c r="AL53" s="259" t="n"/>
      <c r="AM53" s="259" t="n"/>
      <c r="AN53" s="259" t="n"/>
      <c r="AO53" s="259" t="n"/>
      <c r="AP53" s="259" t="n"/>
      <c r="AQ53" s="259" t="n"/>
      <c r="AR53" s="259" t="n"/>
      <c r="AS53" s="259" t="n"/>
      <c r="AT53" s="259" t="n"/>
      <c r="AU53" s="259" t="n"/>
      <c r="AV53" s="259" t="n"/>
      <c r="AW53" s="259" t="n"/>
      <c r="AX53" s="259" t="n"/>
      <c r="AY53" s="259" t="n"/>
      <c r="AZ53" s="259" t="n"/>
      <c r="BA53" s="259" t="n"/>
      <c r="BB53" s="259" t="n"/>
      <c r="BC53" s="259" t="n"/>
      <c r="BD53" s="259" t="n"/>
      <c r="BE53" s="259" t="n"/>
      <c r="BF53" s="259" t="n"/>
      <c r="BG53" s="259" t="n"/>
      <c r="BH53" s="259" t="n"/>
      <c r="BI53" s="259" t="n"/>
      <c r="BJ53" s="259" t="n"/>
      <c r="BK53" s="259" t="n"/>
      <c r="BL53" s="259" t="n"/>
      <c r="BM53" s="259" t="n"/>
      <c r="BN53" s="259" t="n"/>
      <c r="BO53" s="259" t="n"/>
      <c r="BP53" s="259" t="n"/>
      <c r="BQ53" s="259" t="n"/>
      <c r="BR53" s="259" t="n"/>
      <c r="BS53" s="259" t="n"/>
      <c r="BT53" s="259" t="n"/>
      <c r="BU53" s="259" t="n"/>
      <c r="BV53" s="259" t="n"/>
      <c r="BW53" s="259" t="n"/>
      <c r="BX53" s="259" t="n"/>
      <c r="BY53" s="259" t="n"/>
      <c r="BZ53" s="259" t="n"/>
      <c r="CA53" s="259" t="n"/>
      <c r="CB53" s="259" t="n"/>
      <c r="CC53" s="259" t="n"/>
      <c r="CD53" s="259" t="n"/>
      <c r="CE53" s="259" t="n"/>
      <c r="CF53" s="259" t="n"/>
      <c r="CG53" s="259" t="n"/>
      <c r="CH53" s="259" t="n"/>
      <c r="CI53" s="259" t="n"/>
      <c r="CJ53" s="259" t="n"/>
      <c r="CK53" s="259" t="n"/>
      <c r="CL53" s="259" t="n"/>
      <c r="CM53" s="259" t="n"/>
      <c r="CN53" s="259" t="n"/>
      <c r="CO53" s="259" t="n"/>
      <c r="CP53" s="259" t="n"/>
      <c r="CQ53" s="259" t="n"/>
      <c r="CR53" s="259" t="n"/>
      <c r="CS53" s="259" t="n"/>
      <c r="CT53" s="259" t="n"/>
      <c r="CU53" s="259" t="n"/>
      <c r="CV53" s="259" t="n"/>
      <c r="CW53" s="259" t="n"/>
      <c r="CX53" s="259" t="n"/>
      <c r="CY53" s="259" t="n"/>
      <c r="CZ53" s="259" t="n"/>
      <c r="DA53" s="259" t="n"/>
      <c r="DB53" s="259" t="n"/>
      <c r="DC53" s="259" t="n"/>
      <c r="DD53" s="259" t="n"/>
      <c r="DE53" s="259" t="n"/>
      <c r="DF53" s="259" t="n"/>
      <c r="DG53" s="259" t="n"/>
      <c r="DH53" s="259" t="n"/>
      <c r="DI53" s="259" t="n"/>
      <c r="DJ53" s="259" t="n"/>
      <c r="DK53" s="259" t="n"/>
      <c r="DL53" s="259" t="n"/>
      <c r="DM53" s="259" t="n"/>
      <c r="DN53" s="259" t="n"/>
      <c r="DO53" s="259" t="n"/>
      <c r="DP53" s="259" t="n"/>
      <c r="DQ53" s="259" t="n"/>
      <c r="DR53" s="259" t="n"/>
      <c r="DS53" s="259" t="n"/>
      <c r="DT53" s="259" t="n"/>
      <c r="DU53" s="259" t="n"/>
      <c r="DV53" s="259" t="n"/>
      <c r="DW53" s="259" t="n"/>
      <c r="DX53" s="259" t="n"/>
      <c r="DY53" s="259" t="n"/>
      <c r="DZ53" s="259" t="n"/>
      <c r="EA53" s="259" t="n"/>
      <c r="EB53" s="259" t="n"/>
      <c r="EC53" s="259" t="n"/>
      <c r="ED53" s="259" t="n"/>
      <c r="EE53" s="259" t="n"/>
      <c r="EF53" s="259" t="n"/>
      <c r="EG53" s="259" t="n"/>
      <c r="EH53" s="259" t="n"/>
      <c r="EI53" s="259" t="n"/>
      <c r="EJ53" s="259" t="n"/>
      <c r="EK53" s="261">
        <f>SUM(F53:EJ53)</f>
        <v/>
      </c>
      <c r="EL53" s="262">
        <f>E53-EK53</f>
        <v/>
      </c>
    </row>
    <row r="54" ht="18" customHeight="1">
      <c r="A54" s="137" t="n">
        <v>55</v>
      </c>
      <c r="B54" s="256" t="n"/>
      <c r="C54" s="139" t="n"/>
      <c r="D54" s="240" t="n"/>
      <c r="E54" s="257" t="n"/>
      <c r="F54" s="274" t="n"/>
      <c r="G54" s="274" t="n"/>
      <c r="H54" s="274" t="n"/>
      <c r="I54" s="274" t="n"/>
      <c r="J54" s="259" t="n"/>
      <c r="K54" s="259" t="n"/>
      <c r="L54" s="259" t="n"/>
      <c r="M54" s="259" t="n"/>
      <c r="N54" s="259" t="n"/>
      <c r="O54" s="259" t="n"/>
      <c r="P54" s="259" t="n"/>
      <c r="Q54" s="259" t="n"/>
      <c r="R54" s="259" t="n"/>
      <c r="S54" s="259" t="n"/>
      <c r="T54" s="259" t="n"/>
      <c r="U54" s="259" t="n"/>
      <c r="V54" s="259" t="n"/>
      <c r="W54" s="259" t="n"/>
      <c r="X54" s="259" t="n"/>
      <c r="Y54" s="259" t="n"/>
      <c r="Z54" s="259" t="n"/>
      <c r="AA54" s="259" t="n"/>
      <c r="AB54" s="259" t="n"/>
      <c r="AC54" s="259" t="n"/>
      <c r="AD54" s="259" t="n"/>
      <c r="AE54" s="259" t="n"/>
      <c r="AF54" s="259" t="n"/>
      <c r="AG54" s="259" t="n"/>
      <c r="AH54" s="259" t="n"/>
      <c r="AI54" s="259" t="n"/>
      <c r="AJ54" s="259" t="n"/>
      <c r="AK54" s="259" t="n"/>
      <c r="AL54" s="259" t="n"/>
      <c r="AM54" s="259" t="n"/>
      <c r="AN54" s="259" t="n"/>
      <c r="AO54" s="259" t="n"/>
      <c r="AP54" s="259" t="n"/>
      <c r="AQ54" s="259" t="n"/>
      <c r="AR54" s="259" t="n"/>
      <c r="AS54" s="259" t="n"/>
      <c r="AT54" s="259" t="n"/>
      <c r="AU54" s="259" t="n"/>
      <c r="AV54" s="259" t="n"/>
      <c r="AW54" s="259" t="n"/>
      <c r="AX54" s="259" t="n"/>
      <c r="AY54" s="259" t="n"/>
      <c r="AZ54" s="259" t="n"/>
      <c r="BA54" s="259" t="n"/>
      <c r="BB54" s="259" t="n"/>
      <c r="BC54" s="259" t="n"/>
      <c r="BD54" s="259" t="n"/>
      <c r="BE54" s="259" t="n"/>
      <c r="BF54" s="259" t="n"/>
      <c r="BG54" s="259" t="n"/>
      <c r="BH54" s="259" t="n"/>
      <c r="BI54" s="259" t="n"/>
      <c r="BJ54" s="259" t="n"/>
      <c r="BK54" s="259" t="n"/>
      <c r="BL54" s="259" t="n"/>
      <c r="BM54" s="259" t="n"/>
      <c r="BN54" s="259" t="n"/>
      <c r="BO54" s="259" t="n"/>
      <c r="BP54" s="259" t="n"/>
      <c r="BQ54" s="259" t="n"/>
      <c r="BR54" s="259" t="n"/>
      <c r="BS54" s="259" t="n"/>
      <c r="BT54" s="259" t="n"/>
      <c r="BU54" s="259" t="n"/>
      <c r="BV54" s="259" t="n"/>
      <c r="BW54" s="259" t="n"/>
      <c r="BX54" s="259" t="n"/>
      <c r="BY54" s="259" t="n"/>
      <c r="BZ54" s="259" t="n"/>
      <c r="CA54" s="259" t="n"/>
      <c r="CB54" s="259" t="n"/>
      <c r="CC54" s="259" t="n"/>
      <c r="CD54" s="259" t="n"/>
      <c r="CE54" s="259" t="n"/>
      <c r="CF54" s="259" t="n"/>
      <c r="CG54" s="259" t="n"/>
      <c r="CH54" s="259" t="n"/>
      <c r="CI54" s="259" t="n"/>
      <c r="CJ54" s="259" t="n"/>
      <c r="CK54" s="259" t="n"/>
      <c r="CL54" s="259" t="n"/>
      <c r="CM54" s="259" t="n"/>
      <c r="CN54" s="259" t="n"/>
      <c r="CO54" s="259" t="n"/>
      <c r="CP54" s="259" t="n"/>
      <c r="CQ54" s="259" t="n"/>
      <c r="CR54" s="259" t="n"/>
      <c r="CS54" s="259" t="n"/>
      <c r="CT54" s="259" t="n"/>
      <c r="CU54" s="259" t="n"/>
      <c r="CV54" s="259" t="n"/>
      <c r="CW54" s="259" t="n"/>
      <c r="CX54" s="259" t="n"/>
      <c r="CY54" s="259" t="n"/>
      <c r="CZ54" s="259" t="n"/>
      <c r="DA54" s="259" t="n"/>
      <c r="DB54" s="259" t="n"/>
      <c r="DC54" s="259" t="n"/>
      <c r="DD54" s="259" t="n"/>
      <c r="DE54" s="259" t="n"/>
      <c r="DF54" s="259" t="n"/>
      <c r="DG54" s="259" t="n"/>
      <c r="DH54" s="259" t="n"/>
      <c r="DI54" s="259" t="n"/>
      <c r="DJ54" s="259" t="n"/>
      <c r="DK54" s="259" t="n"/>
      <c r="DL54" s="259" t="n"/>
      <c r="DM54" s="259" t="n"/>
      <c r="DN54" s="259" t="n"/>
      <c r="DO54" s="259" t="n"/>
      <c r="DP54" s="259" t="n"/>
      <c r="DQ54" s="259" t="n"/>
      <c r="DR54" s="259" t="n"/>
      <c r="DS54" s="259" t="n"/>
      <c r="DT54" s="259" t="n"/>
      <c r="DU54" s="259" t="n"/>
      <c r="DV54" s="259" t="n"/>
      <c r="DW54" s="259" t="n"/>
      <c r="DX54" s="259" t="n"/>
      <c r="DY54" s="259" t="n"/>
      <c r="DZ54" s="259" t="n"/>
      <c r="EA54" s="259" t="n"/>
      <c r="EB54" s="259" t="n"/>
      <c r="EC54" s="259" t="n"/>
      <c r="ED54" s="259" t="n"/>
      <c r="EE54" s="259" t="n"/>
      <c r="EF54" s="259" t="n"/>
      <c r="EG54" s="259" t="n"/>
      <c r="EH54" s="259" t="n"/>
      <c r="EI54" s="259" t="n"/>
      <c r="EJ54" s="259" t="n"/>
      <c r="EK54" s="261">
        <f>SUM(F54:EJ54)</f>
        <v/>
      </c>
      <c r="EL54" s="262">
        <f>E54-EK54</f>
        <v/>
      </c>
    </row>
    <row r="55" ht="18" customHeight="1">
      <c r="A55" s="137" t="n">
        <v>56</v>
      </c>
      <c r="B55" s="256" t="n"/>
      <c r="C55" s="139" t="n"/>
      <c r="D55" s="240" t="n"/>
      <c r="E55" s="257" t="n"/>
      <c r="F55" s="274" t="n"/>
      <c r="G55" s="274" t="n"/>
      <c r="H55" s="274" t="n"/>
      <c r="I55" s="274" t="n"/>
      <c r="J55" s="259" t="n"/>
      <c r="K55" s="259" t="n"/>
      <c r="L55" s="259" t="n"/>
      <c r="M55" s="259" t="n"/>
      <c r="N55" s="259" t="n"/>
      <c r="O55" s="259" t="n"/>
      <c r="P55" s="259" t="n"/>
      <c r="Q55" s="259" t="n"/>
      <c r="R55" s="259" t="n"/>
      <c r="S55" s="259" t="n"/>
      <c r="T55" s="259" t="n"/>
      <c r="U55" s="259" t="n"/>
      <c r="V55" s="259" t="n"/>
      <c r="W55" s="259" t="n"/>
      <c r="X55" s="259" t="n"/>
      <c r="Y55" s="259" t="n"/>
      <c r="Z55" s="259" t="n"/>
      <c r="AA55" s="259" t="n"/>
      <c r="AB55" s="259" t="n"/>
      <c r="AC55" s="259" t="n"/>
      <c r="AD55" s="259" t="n"/>
      <c r="AE55" s="259" t="n"/>
      <c r="AF55" s="259" t="n"/>
      <c r="AG55" s="259" t="n"/>
      <c r="AH55" s="259" t="n"/>
      <c r="AI55" s="259" t="n"/>
      <c r="AJ55" s="259" t="n"/>
      <c r="AK55" s="259" t="n"/>
      <c r="AL55" s="259" t="n"/>
      <c r="AM55" s="259" t="n"/>
      <c r="AN55" s="259" t="n"/>
      <c r="AO55" s="259" t="n"/>
      <c r="AP55" s="259" t="n"/>
      <c r="AQ55" s="259" t="n"/>
      <c r="AR55" s="259" t="n"/>
      <c r="AS55" s="259" t="n"/>
      <c r="AT55" s="259" t="n"/>
      <c r="AU55" s="259" t="n"/>
      <c r="AV55" s="259" t="n"/>
      <c r="AW55" s="259" t="n"/>
      <c r="AX55" s="259" t="n"/>
      <c r="AY55" s="259" t="n"/>
      <c r="AZ55" s="259" t="n"/>
      <c r="BA55" s="259" t="n"/>
      <c r="BB55" s="259" t="n"/>
      <c r="BC55" s="259" t="n"/>
      <c r="BD55" s="259" t="n"/>
      <c r="BE55" s="259" t="n"/>
      <c r="BF55" s="259" t="n"/>
      <c r="BG55" s="259" t="n"/>
      <c r="BH55" s="259" t="n"/>
      <c r="BI55" s="259" t="n"/>
      <c r="BJ55" s="259" t="n"/>
      <c r="BK55" s="259" t="n"/>
      <c r="BL55" s="259" t="n"/>
      <c r="BM55" s="259" t="n"/>
      <c r="BN55" s="259" t="n"/>
      <c r="BO55" s="259" t="n"/>
      <c r="BP55" s="259" t="n"/>
      <c r="BQ55" s="259" t="n"/>
      <c r="BR55" s="259" t="n"/>
      <c r="BS55" s="259" t="n"/>
      <c r="BT55" s="259" t="n"/>
      <c r="BU55" s="259" t="n"/>
      <c r="BV55" s="259" t="n"/>
      <c r="BW55" s="259" t="n"/>
      <c r="BX55" s="259" t="n"/>
      <c r="BY55" s="259" t="n"/>
      <c r="BZ55" s="259" t="n"/>
      <c r="CA55" s="259" t="n"/>
      <c r="CB55" s="259" t="n"/>
      <c r="CC55" s="259" t="n"/>
      <c r="CD55" s="259" t="n"/>
      <c r="CE55" s="259" t="n"/>
      <c r="CF55" s="259" t="n"/>
      <c r="CG55" s="259" t="n"/>
      <c r="CH55" s="259" t="n"/>
      <c r="CI55" s="259" t="n"/>
      <c r="CJ55" s="259" t="n"/>
      <c r="CK55" s="259" t="n"/>
      <c r="CL55" s="259" t="n"/>
      <c r="CM55" s="259" t="n"/>
      <c r="CN55" s="259" t="n"/>
      <c r="CO55" s="259" t="n"/>
      <c r="CP55" s="259" t="n"/>
      <c r="CQ55" s="259" t="n"/>
      <c r="CR55" s="259" t="n"/>
      <c r="CS55" s="259" t="n"/>
      <c r="CT55" s="259" t="n"/>
      <c r="CU55" s="259" t="n"/>
      <c r="CV55" s="259" t="n"/>
      <c r="CW55" s="259" t="n"/>
      <c r="CX55" s="259" t="n"/>
      <c r="CY55" s="259" t="n"/>
      <c r="CZ55" s="259" t="n"/>
      <c r="DA55" s="259" t="n"/>
      <c r="DB55" s="259" t="n"/>
      <c r="DC55" s="259" t="n"/>
      <c r="DD55" s="259" t="n"/>
      <c r="DE55" s="259" t="n"/>
      <c r="DF55" s="259" t="n"/>
      <c r="DG55" s="259" t="n"/>
      <c r="DH55" s="259" t="n"/>
      <c r="DI55" s="259" t="n"/>
      <c r="DJ55" s="259" t="n"/>
      <c r="DK55" s="259" t="n"/>
      <c r="DL55" s="259" t="n"/>
      <c r="DM55" s="259" t="n"/>
      <c r="DN55" s="259" t="n"/>
      <c r="DO55" s="259" t="n"/>
      <c r="DP55" s="259" t="n"/>
      <c r="DQ55" s="259" t="n"/>
      <c r="DR55" s="259" t="n"/>
      <c r="DS55" s="259" t="n"/>
      <c r="DT55" s="259" t="n"/>
      <c r="DU55" s="259" t="n"/>
      <c r="DV55" s="259" t="n"/>
      <c r="DW55" s="259" t="n"/>
      <c r="DX55" s="259" t="n"/>
      <c r="DY55" s="259" t="n"/>
      <c r="DZ55" s="259" t="n"/>
      <c r="EA55" s="259" t="n"/>
      <c r="EB55" s="259" t="n"/>
      <c r="EC55" s="259" t="n"/>
      <c r="ED55" s="259" t="n"/>
      <c r="EE55" s="259" t="n"/>
      <c r="EF55" s="259" t="n"/>
      <c r="EG55" s="259" t="n"/>
      <c r="EH55" s="259" t="n"/>
      <c r="EI55" s="259" t="n"/>
      <c r="EJ55" s="259" t="n"/>
      <c r="EK55" s="261">
        <f>SUM(F55:EJ55)</f>
        <v/>
      </c>
      <c r="EL55" s="262">
        <f>E55-EK55</f>
        <v/>
      </c>
    </row>
    <row r="56" ht="18" customHeight="1">
      <c r="A56" s="137" t="n">
        <v>57</v>
      </c>
      <c r="B56" s="256" t="n"/>
      <c r="C56" s="139" t="n"/>
      <c r="D56" s="240" t="n"/>
      <c r="E56" s="257" t="n"/>
      <c r="F56" s="274" t="n"/>
      <c r="G56" s="274" t="n"/>
      <c r="H56" s="274" t="n"/>
      <c r="I56" s="274" t="n"/>
      <c r="J56" s="259" t="n"/>
      <c r="K56" s="259" t="n"/>
      <c r="L56" s="259" t="n"/>
      <c r="M56" s="259" t="n"/>
      <c r="N56" s="259" t="n"/>
      <c r="O56" s="259" t="n"/>
      <c r="P56" s="259" t="n"/>
      <c r="Q56" s="259" t="n"/>
      <c r="R56" s="259" t="n"/>
      <c r="S56" s="259" t="n"/>
      <c r="T56" s="259" t="n"/>
      <c r="U56" s="259" t="n"/>
      <c r="V56" s="259" t="n"/>
      <c r="W56" s="259" t="n"/>
      <c r="X56" s="259" t="n"/>
      <c r="Y56" s="259" t="n"/>
      <c r="Z56" s="259" t="n"/>
      <c r="AA56" s="259" t="n"/>
      <c r="AB56" s="259" t="n"/>
      <c r="AC56" s="259" t="n"/>
      <c r="AD56" s="259" t="n"/>
      <c r="AE56" s="259" t="n"/>
      <c r="AF56" s="259" t="n"/>
      <c r="AG56" s="259" t="n"/>
      <c r="AH56" s="259" t="n"/>
      <c r="AI56" s="259" t="n"/>
      <c r="AJ56" s="259" t="n"/>
      <c r="AK56" s="259" t="n"/>
      <c r="AL56" s="259" t="n"/>
      <c r="AM56" s="259" t="n"/>
      <c r="AN56" s="259" t="n"/>
      <c r="AO56" s="259" t="n"/>
      <c r="AP56" s="259" t="n"/>
      <c r="AQ56" s="259" t="n"/>
      <c r="AR56" s="259" t="n"/>
      <c r="AS56" s="259" t="n"/>
      <c r="AT56" s="259" t="n"/>
      <c r="AU56" s="259" t="n"/>
      <c r="AV56" s="259" t="n"/>
      <c r="AW56" s="259" t="n"/>
      <c r="AX56" s="259" t="n"/>
      <c r="AY56" s="259" t="n"/>
      <c r="AZ56" s="259" t="n"/>
      <c r="BA56" s="259" t="n"/>
      <c r="BB56" s="259" t="n"/>
      <c r="BC56" s="259" t="n"/>
      <c r="BD56" s="259" t="n"/>
      <c r="BE56" s="259" t="n"/>
      <c r="BF56" s="259" t="n"/>
      <c r="BG56" s="259" t="n"/>
      <c r="BH56" s="259" t="n"/>
      <c r="BI56" s="259" t="n"/>
      <c r="BJ56" s="259" t="n"/>
      <c r="BK56" s="259" t="n"/>
      <c r="BL56" s="259" t="n"/>
      <c r="BM56" s="259" t="n"/>
      <c r="BN56" s="259" t="n"/>
      <c r="BO56" s="259" t="n"/>
      <c r="BP56" s="259" t="n"/>
      <c r="BQ56" s="259" t="n"/>
      <c r="BR56" s="259" t="n"/>
      <c r="BS56" s="259" t="n"/>
      <c r="BT56" s="259" t="n"/>
      <c r="BU56" s="259" t="n"/>
      <c r="BV56" s="259" t="n"/>
      <c r="BW56" s="259" t="n"/>
      <c r="BX56" s="259" t="n"/>
      <c r="BY56" s="259" t="n"/>
      <c r="BZ56" s="259" t="n"/>
      <c r="CA56" s="259" t="n"/>
      <c r="CB56" s="259" t="n"/>
      <c r="CC56" s="259" t="n"/>
      <c r="CD56" s="259" t="n"/>
      <c r="CE56" s="259" t="n"/>
      <c r="CF56" s="259" t="n"/>
      <c r="CG56" s="259" t="n"/>
      <c r="CH56" s="259" t="n"/>
      <c r="CI56" s="259" t="n"/>
      <c r="CJ56" s="259" t="n"/>
      <c r="CK56" s="259" t="n"/>
      <c r="CL56" s="259" t="n"/>
      <c r="CM56" s="259" t="n"/>
      <c r="CN56" s="259" t="n"/>
      <c r="CO56" s="259" t="n"/>
      <c r="CP56" s="259" t="n"/>
      <c r="CQ56" s="259" t="n"/>
      <c r="CR56" s="259" t="n"/>
      <c r="CS56" s="259" t="n"/>
      <c r="CT56" s="259" t="n"/>
      <c r="CU56" s="259" t="n"/>
      <c r="CV56" s="259" t="n"/>
      <c r="CW56" s="259" t="n"/>
      <c r="CX56" s="259" t="n"/>
      <c r="CY56" s="259" t="n"/>
      <c r="CZ56" s="259" t="n"/>
      <c r="DA56" s="259" t="n"/>
      <c r="DB56" s="259" t="n"/>
      <c r="DC56" s="259" t="n"/>
      <c r="DD56" s="259" t="n"/>
      <c r="DE56" s="259" t="n"/>
      <c r="DF56" s="259" t="n"/>
      <c r="DG56" s="259" t="n"/>
      <c r="DH56" s="259" t="n"/>
      <c r="DI56" s="259" t="n"/>
      <c r="DJ56" s="259" t="n"/>
      <c r="DK56" s="259" t="n"/>
      <c r="DL56" s="259" t="n"/>
      <c r="DM56" s="259" t="n"/>
      <c r="DN56" s="259" t="n"/>
      <c r="DO56" s="259" t="n"/>
      <c r="DP56" s="259" t="n"/>
      <c r="DQ56" s="259" t="n"/>
      <c r="DR56" s="259" t="n"/>
      <c r="DS56" s="259" t="n"/>
      <c r="DT56" s="259" t="n"/>
      <c r="DU56" s="259" t="n"/>
      <c r="DV56" s="259" t="n"/>
      <c r="DW56" s="259" t="n"/>
      <c r="DX56" s="259" t="n"/>
      <c r="DY56" s="259" t="n"/>
      <c r="DZ56" s="259" t="n"/>
      <c r="EA56" s="259" t="n"/>
      <c r="EB56" s="259" t="n"/>
      <c r="EC56" s="259" t="n"/>
      <c r="ED56" s="259" t="n"/>
      <c r="EE56" s="259" t="n"/>
      <c r="EF56" s="259" t="n"/>
      <c r="EG56" s="259" t="n"/>
      <c r="EH56" s="259" t="n"/>
      <c r="EI56" s="259" t="n"/>
      <c r="EJ56" s="259" t="n"/>
      <c r="EK56" s="261">
        <f>SUM(F56:EJ56)</f>
        <v/>
      </c>
      <c r="EL56" s="262">
        <f>E56-EK56</f>
        <v/>
      </c>
    </row>
    <row r="57" ht="18" customHeight="1">
      <c r="A57" s="137" t="n">
        <v>58</v>
      </c>
      <c r="B57" s="256" t="n"/>
      <c r="C57" s="139" t="n"/>
      <c r="D57" s="240" t="n"/>
      <c r="E57" s="257" t="n"/>
      <c r="F57" s="274" t="n"/>
      <c r="G57" s="274" t="n"/>
      <c r="H57" s="274" t="n"/>
      <c r="I57" s="274" t="n"/>
      <c r="J57" s="259" t="n"/>
      <c r="K57" s="259" t="n"/>
      <c r="L57" s="259" t="n"/>
      <c r="M57" s="259" t="n"/>
      <c r="N57" s="259" t="n"/>
      <c r="O57" s="259" t="n"/>
      <c r="P57" s="259" t="n"/>
      <c r="Q57" s="259" t="n"/>
      <c r="R57" s="259" t="n"/>
      <c r="S57" s="259" t="n"/>
      <c r="T57" s="259" t="n"/>
      <c r="U57" s="259" t="n"/>
      <c r="V57" s="259" t="n"/>
      <c r="W57" s="259" t="n"/>
      <c r="X57" s="259" t="n"/>
      <c r="Y57" s="259" t="n"/>
      <c r="Z57" s="259" t="n"/>
      <c r="AA57" s="259" t="n"/>
      <c r="AB57" s="259" t="n"/>
      <c r="AC57" s="259" t="n"/>
      <c r="AD57" s="259" t="n"/>
      <c r="AE57" s="259" t="n"/>
      <c r="AF57" s="259" t="n"/>
      <c r="AG57" s="259" t="n"/>
      <c r="AH57" s="259" t="n"/>
      <c r="AI57" s="259" t="n"/>
      <c r="AJ57" s="259" t="n"/>
      <c r="AK57" s="259" t="n"/>
      <c r="AL57" s="259" t="n"/>
      <c r="AM57" s="259" t="n"/>
      <c r="AN57" s="259" t="n"/>
      <c r="AO57" s="259" t="n"/>
      <c r="AP57" s="259" t="n"/>
      <c r="AQ57" s="259" t="n"/>
      <c r="AR57" s="259" t="n"/>
      <c r="AS57" s="259" t="n"/>
      <c r="AT57" s="259" t="n"/>
      <c r="AU57" s="259" t="n"/>
      <c r="AV57" s="259" t="n"/>
      <c r="AW57" s="259" t="n"/>
      <c r="AX57" s="259" t="n"/>
      <c r="AY57" s="259" t="n"/>
      <c r="AZ57" s="259" t="n"/>
      <c r="BA57" s="259" t="n"/>
      <c r="BB57" s="259" t="n"/>
      <c r="BC57" s="259" t="n"/>
      <c r="BD57" s="259" t="n"/>
      <c r="BE57" s="259" t="n"/>
      <c r="BF57" s="259" t="n"/>
      <c r="BG57" s="259" t="n"/>
      <c r="BH57" s="259" t="n"/>
      <c r="BI57" s="259" t="n"/>
      <c r="BJ57" s="259" t="n"/>
      <c r="BK57" s="259" t="n"/>
      <c r="BL57" s="259" t="n"/>
      <c r="BM57" s="259" t="n"/>
      <c r="BN57" s="259" t="n"/>
      <c r="BO57" s="259" t="n"/>
      <c r="BP57" s="259" t="n"/>
      <c r="BQ57" s="259" t="n"/>
      <c r="BR57" s="259" t="n"/>
      <c r="BS57" s="259" t="n"/>
      <c r="BT57" s="259" t="n"/>
      <c r="BU57" s="259" t="n"/>
      <c r="BV57" s="259" t="n"/>
      <c r="BW57" s="259" t="n"/>
      <c r="BX57" s="259" t="n"/>
      <c r="BY57" s="259" t="n"/>
      <c r="BZ57" s="259" t="n"/>
      <c r="CA57" s="259" t="n"/>
      <c r="CB57" s="259" t="n"/>
      <c r="CC57" s="259" t="n"/>
      <c r="CD57" s="259" t="n"/>
      <c r="CE57" s="259" t="n"/>
      <c r="CF57" s="259" t="n"/>
      <c r="CG57" s="259" t="n"/>
      <c r="CH57" s="259" t="n"/>
      <c r="CI57" s="259" t="n"/>
      <c r="CJ57" s="259" t="n"/>
      <c r="CK57" s="259" t="n"/>
      <c r="CL57" s="259" t="n"/>
      <c r="CM57" s="259" t="n"/>
      <c r="CN57" s="259" t="n"/>
      <c r="CO57" s="259" t="n"/>
      <c r="CP57" s="259" t="n"/>
      <c r="CQ57" s="259" t="n"/>
      <c r="CR57" s="259" t="n"/>
      <c r="CS57" s="259" t="n"/>
      <c r="CT57" s="259" t="n"/>
      <c r="CU57" s="259" t="n"/>
      <c r="CV57" s="259" t="n"/>
      <c r="CW57" s="259" t="n"/>
      <c r="CX57" s="259" t="n"/>
      <c r="CY57" s="259" t="n"/>
      <c r="CZ57" s="259" t="n"/>
      <c r="DA57" s="259" t="n"/>
      <c r="DB57" s="259" t="n"/>
      <c r="DC57" s="259" t="n"/>
      <c r="DD57" s="259" t="n"/>
      <c r="DE57" s="259" t="n"/>
      <c r="DF57" s="259" t="n"/>
      <c r="DG57" s="259" t="n"/>
      <c r="DH57" s="259" t="n"/>
      <c r="DI57" s="259" t="n"/>
      <c r="DJ57" s="259" t="n"/>
      <c r="DK57" s="259" t="n"/>
      <c r="DL57" s="259" t="n"/>
      <c r="DM57" s="259" t="n"/>
      <c r="DN57" s="259" t="n"/>
      <c r="DO57" s="259" t="n"/>
      <c r="DP57" s="259" t="n"/>
      <c r="DQ57" s="259" t="n"/>
      <c r="DR57" s="259" t="n"/>
      <c r="DS57" s="259" t="n"/>
      <c r="DT57" s="259" t="n"/>
      <c r="DU57" s="259" t="n"/>
      <c r="DV57" s="259" t="n"/>
      <c r="DW57" s="259" t="n"/>
      <c r="DX57" s="259" t="n"/>
      <c r="DY57" s="259" t="n"/>
      <c r="DZ57" s="259" t="n"/>
      <c r="EA57" s="259" t="n"/>
      <c r="EB57" s="259" t="n"/>
      <c r="EC57" s="259" t="n"/>
      <c r="ED57" s="259" t="n"/>
      <c r="EE57" s="259" t="n"/>
      <c r="EF57" s="259" t="n"/>
      <c r="EG57" s="259" t="n"/>
      <c r="EH57" s="259" t="n"/>
      <c r="EI57" s="259" t="n"/>
      <c r="EJ57" s="259" t="n"/>
      <c r="EK57" s="261">
        <f>SUM(F57:EJ57)</f>
        <v/>
      </c>
      <c r="EL57" s="262">
        <f>E57-EK57</f>
        <v/>
      </c>
    </row>
    <row r="58" ht="18" customHeight="1">
      <c r="A58" s="137" t="n">
        <v>59</v>
      </c>
      <c r="B58" s="256" t="n"/>
      <c r="C58" s="146" t="n"/>
      <c r="D58" s="240" t="n"/>
      <c r="E58" s="257" t="n"/>
      <c r="F58" s="274" t="n"/>
      <c r="G58" s="274" t="n"/>
      <c r="H58" s="274" t="n"/>
      <c r="I58" s="274" t="n"/>
      <c r="J58" s="259" t="n"/>
      <c r="K58" s="259" t="n"/>
      <c r="L58" s="259" t="n"/>
      <c r="M58" s="259" t="n"/>
      <c r="N58" s="259" t="n"/>
      <c r="O58" s="259" t="n"/>
      <c r="P58" s="259" t="n"/>
      <c r="Q58" s="259" t="n"/>
      <c r="R58" s="259" t="n"/>
      <c r="S58" s="259" t="n"/>
      <c r="T58" s="259" t="n"/>
      <c r="U58" s="259" t="n"/>
      <c r="V58" s="259" t="n"/>
      <c r="W58" s="259" t="n"/>
      <c r="X58" s="259" t="n"/>
      <c r="Y58" s="259" t="n"/>
      <c r="Z58" s="259" t="n"/>
      <c r="AA58" s="259" t="n"/>
      <c r="AB58" s="259" t="n"/>
      <c r="AC58" s="259" t="n"/>
      <c r="AD58" s="259" t="n"/>
      <c r="AE58" s="259" t="n"/>
      <c r="AF58" s="259" t="n"/>
      <c r="AG58" s="259" t="n"/>
      <c r="AH58" s="259" t="n"/>
      <c r="AI58" s="259" t="n"/>
      <c r="AJ58" s="259" t="n"/>
      <c r="AK58" s="259" t="n"/>
      <c r="AL58" s="259" t="n"/>
      <c r="AM58" s="259" t="n"/>
      <c r="AN58" s="259" t="n"/>
      <c r="AO58" s="259" t="n"/>
      <c r="AP58" s="259" t="n"/>
      <c r="AQ58" s="259" t="n"/>
      <c r="AR58" s="259" t="n"/>
      <c r="AS58" s="259" t="n"/>
      <c r="AT58" s="259" t="n"/>
      <c r="AU58" s="259" t="n"/>
      <c r="AV58" s="259" t="n"/>
      <c r="AW58" s="259" t="n"/>
      <c r="AX58" s="259" t="n"/>
      <c r="AY58" s="259" t="n"/>
      <c r="AZ58" s="259" t="n"/>
      <c r="BA58" s="259" t="n"/>
      <c r="BB58" s="259" t="n"/>
      <c r="BC58" s="259" t="n"/>
      <c r="BD58" s="259" t="n"/>
      <c r="BE58" s="259" t="n"/>
      <c r="BF58" s="259" t="n"/>
      <c r="BG58" s="259" t="n"/>
      <c r="BH58" s="259" t="n"/>
      <c r="BI58" s="259" t="n"/>
      <c r="BJ58" s="259" t="n"/>
      <c r="BK58" s="259" t="n"/>
      <c r="BL58" s="259" t="n"/>
      <c r="BM58" s="259" t="n"/>
      <c r="BN58" s="259" t="n"/>
      <c r="BO58" s="259" t="n"/>
      <c r="BP58" s="259" t="n"/>
      <c r="BQ58" s="259" t="n"/>
      <c r="BR58" s="259" t="n"/>
      <c r="BS58" s="259" t="n"/>
      <c r="BT58" s="259" t="n"/>
      <c r="BU58" s="259" t="n"/>
      <c r="BV58" s="259" t="n"/>
      <c r="BW58" s="259" t="n"/>
      <c r="BX58" s="259" t="n"/>
      <c r="BY58" s="259" t="n"/>
      <c r="BZ58" s="259" t="n"/>
      <c r="CA58" s="259" t="n"/>
      <c r="CB58" s="259" t="n"/>
      <c r="CC58" s="259" t="n"/>
      <c r="CD58" s="259" t="n"/>
      <c r="CE58" s="259" t="n"/>
      <c r="CF58" s="259" t="n"/>
      <c r="CG58" s="259" t="n"/>
      <c r="CH58" s="259" t="n"/>
      <c r="CI58" s="259" t="n"/>
      <c r="CJ58" s="259" t="n"/>
      <c r="CK58" s="259" t="n"/>
      <c r="CL58" s="259" t="n"/>
      <c r="CM58" s="259" t="n"/>
      <c r="CN58" s="259" t="n"/>
      <c r="CO58" s="259" t="n"/>
      <c r="CP58" s="259" t="n"/>
      <c r="CQ58" s="259" t="n"/>
      <c r="CR58" s="259" t="n"/>
      <c r="CS58" s="259" t="n"/>
      <c r="CT58" s="259" t="n"/>
      <c r="CU58" s="259" t="n"/>
      <c r="CV58" s="259" t="n"/>
      <c r="CW58" s="259" t="n"/>
      <c r="CX58" s="259" t="n"/>
      <c r="CY58" s="259" t="n"/>
      <c r="CZ58" s="259" t="n"/>
      <c r="DA58" s="259" t="n"/>
      <c r="DB58" s="259" t="n"/>
      <c r="DC58" s="259" t="n"/>
      <c r="DD58" s="259" t="n"/>
      <c r="DE58" s="259" t="n"/>
      <c r="DF58" s="259" t="n"/>
      <c r="DG58" s="259" t="n"/>
      <c r="DH58" s="259" t="n"/>
      <c r="DI58" s="259" t="n"/>
      <c r="DJ58" s="259" t="n"/>
      <c r="DK58" s="259" t="n"/>
      <c r="DL58" s="259" t="n"/>
      <c r="DM58" s="259" t="n"/>
      <c r="DN58" s="259" t="n"/>
      <c r="DO58" s="259" t="n"/>
      <c r="DP58" s="259" t="n"/>
      <c r="DQ58" s="259" t="n"/>
      <c r="DR58" s="259" t="n"/>
      <c r="DS58" s="259" t="n"/>
      <c r="DT58" s="259" t="n"/>
      <c r="DU58" s="259" t="n"/>
      <c r="DV58" s="259" t="n"/>
      <c r="DW58" s="259" t="n"/>
      <c r="DX58" s="259" t="n"/>
      <c r="DY58" s="259" t="n"/>
      <c r="DZ58" s="259" t="n"/>
      <c r="EA58" s="259" t="n"/>
      <c r="EB58" s="259" t="n"/>
      <c r="EC58" s="259" t="n"/>
      <c r="ED58" s="259" t="n"/>
      <c r="EE58" s="259" t="n"/>
      <c r="EF58" s="259" t="n"/>
      <c r="EG58" s="259" t="n"/>
      <c r="EH58" s="259" t="n"/>
      <c r="EI58" s="259" t="n"/>
      <c r="EJ58" s="259" t="n"/>
      <c r="EK58" s="261">
        <f>SUM(F58:EJ58)</f>
        <v/>
      </c>
      <c r="EL58" s="262">
        <f>E58-EK58</f>
        <v/>
      </c>
    </row>
    <row r="59" ht="18" customHeight="1">
      <c r="A59" s="137" t="n">
        <v>60</v>
      </c>
      <c r="B59" s="256" t="n"/>
      <c r="C59" s="139" t="n"/>
      <c r="D59" s="240" t="n"/>
      <c r="E59" s="257" t="n"/>
      <c r="F59" s="274" t="n"/>
      <c r="G59" s="274" t="n"/>
      <c r="H59" s="274" t="n"/>
      <c r="I59" s="274" t="n"/>
      <c r="J59" s="259" t="n"/>
      <c r="K59" s="259" t="n"/>
      <c r="L59" s="259" t="n"/>
      <c r="M59" s="259" t="n"/>
      <c r="N59" s="259" t="n"/>
      <c r="O59" s="259" t="n"/>
      <c r="P59" s="259" t="n"/>
      <c r="Q59" s="259" t="n"/>
      <c r="R59" s="259" t="n"/>
      <c r="S59" s="259" t="n"/>
      <c r="T59" s="259" t="n"/>
      <c r="U59" s="259" t="n"/>
      <c r="V59" s="259" t="n"/>
      <c r="W59" s="259" t="n"/>
      <c r="X59" s="259" t="n"/>
      <c r="Y59" s="259" t="n"/>
      <c r="Z59" s="259" t="n"/>
      <c r="AA59" s="259" t="n"/>
      <c r="AB59" s="259" t="n"/>
      <c r="AC59" s="259" t="n"/>
      <c r="AD59" s="259" t="n"/>
      <c r="AE59" s="259" t="n"/>
      <c r="AF59" s="259" t="n"/>
      <c r="AG59" s="259" t="n"/>
      <c r="AH59" s="259" t="n"/>
      <c r="AI59" s="259" t="n"/>
      <c r="AJ59" s="259" t="n"/>
      <c r="AK59" s="259" t="n"/>
      <c r="AL59" s="259" t="n"/>
      <c r="AM59" s="259" t="n"/>
      <c r="AN59" s="259" t="n"/>
      <c r="AO59" s="259" t="n"/>
      <c r="AP59" s="259" t="n"/>
      <c r="AQ59" s="259" t="n"/>
      <c r="AR59" s="259" t="n"/>
      <c r="AS59" s="259" t="n"/>
      <c r="AT59" s="259" t="n"/>
      <c r="AU59" s="259" t="n"/>
      <c r="AV59" s="259" t="n"/>
      <c r="AW59" s="259" t="n"/>
      <c r="AX59" s="259" t="n"/>
      <c r="AY59" s="259" t="n"/>
      <c r="AZ59" s="259" t="n"/>
      <c r="BA59" s="259" t="n"/>
      <c r="BB59" s="259" t="n"/>
      <c r="BC59" s="259" t="n"/>
      <c r="BD59" s="259" t="n"/>
      <c r="BE59" s="259" t="n"/>
      <c r="BF59" s="259" t="n"/>
      <c r="BG59" s="259" t="n"/>
      <c r="BH59" s="259" t="n"/>
      <c r="BI59" s="259" t="n"/>
      <c r="BJ59" s="259" t="n"/>
      <c r="BK59" s="259" t="n"/>
      <c r="BL59" s="259" t="n"/>
      <c r="BM59" s="259" t="n"/>
      <c r="BN59" s="259" t="n"/>
      <c r="BO59" s="259" t="n"/>
      <c r="BP59" s="259" t="n"/>
      <c r="BQ59" s="259" t="n"/>
      <c r="BR59" s="259" t="n"/>
      <c r="BS59" s="259" t="n"/>
      <c r="BT59" s="259" t="n"/>
      <c r="BU59" s="259" t="n"/>
      <c r="BV59" s="259" t="n"/>
      <c r="BW59" s="259" t="n"/>
      <c r="BX59" s="259" t="n"/>
      <c r="BY59" s="259" t="n"/>
      <c r="BZ59" s="259" t="n"/>
      <c r="CA59" s="259" t="n"/>
      <c r="CB59" s="259" t="n"/>
      <c r="CC59" s="259" t="n"/>
      <c r="CD59" s="259" t="n"/>
      <c r="CE59" s="259" t="n"/>
      <c r="CF59" s="259" t="n"/>
      <c r="CG59" s="259" t="n"/>
      <c r="CH59" s="259" t="n"/>
      <c r="CI59" s="259" t="n"/>
      <c r="CJ59" s="259" t="n"/>
      <c r="CK59" s="259" t="n"/>
      <c r="CL59" s="259" t="n"/>
      <c r="CM59" s="259" t="n"/>
      <c r="CN59" s="259" t="n"/>
      <c r="CO59" s="259" t="n"/>
      <c r="CP59" s="259" t="n"/>
      <c r="CQ59" s="259" t="n"/>
      <c r="CR59" s="259" t="n"/>
      <c r="CS59" s="259" t="n"/>
      <c r="CT59" s="259" t="n"/>
      <c r="CU59" s="259" t="n"/>
      <c r="CV59" s="259" t="n"/>
      <c r="CW59" s="259" t="n"/>
      <c r="CX59" s="259" t="n"/>
      <c r="CY59" s="259" t="n"/>
      <c r="CZ59" s="259" t="n"/>
      <c r="DA59" s="259" t="n"/>
      <c r="DB59" s="259" t="n"/>
      <c r="DC59" s="259" t="n"/>
      <c r="DD59" s="259" t="n"/>
      <c r="DE59" s="259" t="n"/>
      <c r="DF59" s="259" t="n"/>
      <c r="DG59" s="259" t="n"/>
      <c r="DH59" s="259" t="n"/>
      <c r="DI59" s="259" t="n"/>
      <c r="DJ59" s="259" t="n"/>
      <c r="DK59" s="259" t="n"/>
      <c r="DL59" s="259" t="n"/>
      <c r="DM59" s="259" t="n"/>
      <c r="DN59" s="259" t="n"/>
      <c r="DO59" s="259" t="n"/>
      <c r="DP59" s="259" t="n"/>
      <c r="DQ59" s="259" t="n"/>
      <c r="DR59" s="259" t="n"/>
      <c r="DS59" s="259" t="n"/>
      <c r="DT59" s="259" t="n"/>
      <c r="DU59" s="259" t="n"/>
      <c r="DV59" s="259" t="n"/>
      <c r="DW59" s="259" t="n"/>
      <c r="DX59" s="259" t="n"/>
      <c r="DY59" s="259" t="n"/>
      <c r="DZ59" s="259" t="n"/>
      <c r="EA59" s="259" t="n"/>
      <c r="EB59" s="259" t="n"/>
      <c r="EC59" s="259" t="n"/>
      <c r="ED59" s="259" t="n"/>
      <c r="EE59" s="259" t="n"/>
      <c r="EF59" s="259" t="n"/>
      <c r="EG59" s="259" t="n"/>
      <c r="EH59" s="259" t="n"/>
      <c r="EI59" s="259" t="n"/>
      <c r="EJ59" s="259" t="n"/>
      <c r="EK59" s="261">
        <f>SUM(F59:EJ59)</f>
        <v/>
      </c>
      <c r="EL59" s="262">
        <f>E59-EK59</f>
        <v/>
      </c>
    </row>
    <row r="60" ht="18" customHeight="1">
      <c r="A60" s="137" t="n">
        <v>61</v>
      </c>
      <c r="B60" s="256" t="n"/>
      <c r="C60" s="145" t="n"/>
      <c r="D60" s="240" t="n"/>
      <c r="E60" s="257" t="n"/>
      <c r="F60" s="274" t="n"/>
      <c r="G60" s="274" t="n"/>
      <c r="H60" s="274" t="n"/>
      <c r="I60" s="274" t="n"/>
      <c r="J60" s="259" t="n"/>
      <c r="K60" s="259" t="n"/>
      <c r="L60" s="259" t="n"/>
      <c r="M60" s="259" t="n"/>
      <c r="N60" s="259" t="n"/>
      <c r="O60" s="259" t="n"/>
      <c r="P60" s="259" t="n"/>
      <c r="Q60" s="259" t="n"/>
      <c r="R60" s="259" t="n"/>
      <c r="S60" s="259" t="n"/>
      <c r="T60" s="259" t="n"/>
      <c r="U60" s="259" t="n"/>
      <c r="V60" s="259" t="n"/>
      <c r="W60" s="259" t="n"/>
      <c r="X60" s="259" t="n"/>
      <c r="Y60" s="259" t="n"/>
      <c r="Z60" s="259" t="n"/>
      <c r="AA60" s="259" t="n"/>
      <c r="AB60" s="259" t="n"/>
      <c r="AC60" s="259" t="n"/>
      <c r="AD60" s="259" t="n"/>
      <c r="AE60" s="259" t="n"/>
      <c r="AF60" s="259" t="n"/>
      <c r="AG60" s="259" t="n"/>
      <c r="AH60" s="259" t="n"/>
      <c r="AI60" s="259" t="n"/>
      <c r="AJ60" s="259" t="n"/>
      <c r="AK60" s="259" t="n"/>
      <c r="AL60" s="259" t="n"/>
      <c r="AM60" s="259" t="n"/>
      <c r="AN60" s="259" t="n"/>
      <c r="AO60" s="259" t="n"/>
      <c r="AP60" s="259" t="n"/>
      <c r="AQ60" s="259" t="n"/>
      <c r="AR60" s="259" t="n"/>
      <c r="AS60" s="259" t="n"/>
      <c r="AT60" s="259" t="n"/>
      <c r="AU60" s="259" t="n"/>
      <c r="AV60" s="259" t="n"/>
      <c r="AW60" s="259" t="n"/>
      <c r="AX60" s="259" t="n"/>
      <c r="AY60" s="259" t="n"/>
      <c r="AZ60" s="259" t="n"/>
      <c r="BA60" s="259" t="n"/>
      <c r="BB60" s="259" t="n"/>
      <c r="BC60" s="259" t="n"/>
      <c r="BD60" s="259" t="n"/>
      <c r="BE60" s="259" t="n"/>
      <c r="BF60" s="259" t="n"/>
      <c r="BG60" s="259" t="n"/>
      <c r="BH60" s="259" t="n"/>
      <c r="BI60" s="259" t="n"/>
      <c r="BJ60" s="259" t="n"/>
      <c r="BK60" s="259" t="n"/>
      <c r="BL60" s="259" t="n"/>
      <c r="BM60" s="259" t="n"/>
      <c r="BN60" s="259" t="n"/>
      <c r="BO60" s="259" t="n"/>
      <c r="BP60" s="259" t="n"/>
      <c r="BQ60" s="259" t="n"/>
      <c r="BR60" s="259" t="n"/>
      <c r="BS60" s="259" t="n"/>
      <c r="BT60" s="259" t="n"/>
      <c r="BU60" s="259" t="n"/>
      <c r="BV60" s="259" t="n"/>
      <c r="BW60" s="259" t="n"/>
      <c r="BX60" s="259" t="n"/>
      <c r="BY60" s="259" t="n"/>
      <c r="BZ60" s="259" t="n"/>
      <c r="CA60" s="259" t="n"/>
      <c r="CB60" s="259" t="n"/>
      <c r="CC60" s="259" t="n"/>
      <c r="CD60" s="259" t="n"/>
      <c r="CE60" s="259" t="n"/>
      <c r="CF60" s="259" t="n"/>
      <c r="CG60" s="259" t="n"/>
      <c r="CH60" s="259" t="n"/>
      <c r="CI60" s="259" t="n"/>
      <c r="CJ60" s="259" t="n"/>
      <c r="CK60" s="259" t="n"/>
      <c r="CL60" s="259" t="n"/>
      <c r="CM60" s="259" t="n"/>
      <c r="CN60" s="259" t="n"/>
      <c r="CO60" s="259" t="n"/>
      <c r="CP60" s="259" t="n"/>
      <c r="CQ60" s="259" t="n"/>
      <c r="CR60" s="259" t="n"/>
      <c r="CS60" s="259" t="n"/>
      <c r="CT60" s="259" t="n"/>
      <c r="CU60" s="259" t="n"/>
      <c r="CV60" s="259" t="n"/>
      <c r="CW60" s="259" t="n"/>
      <c r="CX60" s="259" t="n"/>
      <c r="CY60" s="259" t="n"/>
      <c r="CZ60" s="259" t="n"/>
      <c r="DA60" s="259" t="n"/>
      <c r="DB60" s="259" t="n"/>
      <c r="DC60" s="259" t="n"/>
      <c r="DD60" s="259" t="n"/>
      <c r="DE60" s="259" t="n"/>
      <c r="DF60" s="259" t="n"/>
      <c r="DG60" s="259" t="n"/>
      <c r="DH60" s="259" t="n"/>
      <c r="DI60" s="259" t="n"/>
      <c r="DJ60" s="259" t="n"/>
      <c r="DK60" s="259" t="n"/>
      <c r="DL60" s="259" t="n"/>
      <c r="DM60" s="259" t="n"/>
      <c r="DN60" s="259" t="n"/>
      <c r="DO60" s="259" t="n"/>
      <c r="DP60" s="259" t="n"/>
      <c r="DQ60" s="259" t="n"/>
      <c r="DR60" s="259" t="n"/>
      <c r="DS60" s="259" t="n"/>
      <c r="DT60" s="259" t="n"/>
      <c r="DU60" s="259" t="n"/>
      <c r="DV60" s="259" t="n"/>
      <c r="DW60" s="259" t="n"/>
      <c r="DX60" s="259" t="n"/>
      <c r="DY60" s="259" t="n"/>
      <c r="DZ60" s="259" t="n"/>
      <c r="EA60" s="259" t="n"/>
      <c r="EB60" s="259" t="n"/>
      <c r="EC60" s="259" t="n"/>
      <c r="ED60" s="259" t="n"/>
      <c r="EE60" s="259" t="n"/>
      <c r="EF60" s="259" t="n"/>
      <c r="EG60" s="259" t="n"/>
      <c r="EH60" s="259" t="n"/>
      <c r="EI60" s="259" t="n"/>
      <c r="EJ60" s="259" t="n"/>
      <c r="EK60" s="261">
        <f>SUM(F60:EJ60)</f>
        <v/>
      </c>
      <c r="EL60" s="262">
        <f>E60-EK60</f>
        <v/>
      </c>
    </row>
    <row r="61" ht="21.6" customHeight="1">
      <c r="A61" s="137" t="n">
        <v>62</v>
      </c>
      <c r="B61" s="256" t="n"/>
      <c r="C61" s="139" t="n"/>
      <c r="D61" s="240" t="n"/>
      <c r="E61" s="257" t="n"/>
      <c r="F61" s="274" t="n"/>
      <c r="G61" s="274" t="n"/>
      <c r="H61" s="274" t="n"/>
      <c r="I61" s="274" t="n"/>
      <c r="J61" s="259" t="n"/>
      <c r="K61" s="259" t="n"/>
      <c r="L61" s="259" t="n"/>
      <c r="M61" s="259" t="n"/>
      <c r="N61" s="259" t="n"/>
      <c r="O61" s="259" t="n"/>
      <c r="P61" s="259" t="n"/>
      <c r="Q61" s="259" t="n"/>
      <c r="R61" s="259" t="n"/>
      <c r="S61" s="259" t="n"/>
      <c r="T61" s="259" t="n"/>
      <c r="U61" s="259" t="n"/>
      <c r="V61" s="259" t="n"/>
      <c r="W61" s="259" t="n"/>
      <c r="X61" s="259" t="n"/>
      <c r="Y61" s="259" t="n"/>
      <c r="Z61" s="259" t="n"/>
      <c r="AA61" s="259" t="n"/>
      <c r="AB61" s="259" t="n"/>
      <c r="AC61" s="259" t="n"/>
      <c r="AD61" s="259" t="n"/>
      <c r="AE61" s="259" t="n"/>
      <c r="AF61" s="259" t="n"/>
      <c r="AG61" s="259" t="n"/>
      <c r="AH61" s="259" t="n"/>
      <c r="AI61" s="259" t="n"/>
      <c r="AJ61" s="259" t="n"/>
      <c r="AK61" s="259" t="n"/>
      <c r="AL61" s="259" t="n"/>
      <c r="AM61" s="259" t="n"/>
      <c r="AN61" s="259" t="n"/>
      <c r="AO61" s="259" t="n"/>
      <c r="AP61" s="259" t="n"/>
      <c r="AQ61" s="259" t="n"/>
      <c r="AR61" s="259" t="n"/>
      <c r="AS61" s="259" t="n"/>
      <c r="AT61" s="259" t="n"/>
      <c r="AU61" s="259" t="n"/>
      <c r="AV61" s="259" t="n"/>
      <c r="AW61" s="259" t="n"/>
      <c r="AX61" s="259" t="n"/>
      <c r="AY61" s="259" t="n"/>
      <c r="AZ61" s="259" t="n"/>
      <c r="BA61" s="259" t="n"/>
      <c r="BB61" s="259" t="n"/>
      <c r="BC61" s="259" t="n"/>
      <c r="BD61" s="259" t="n"/>
      <c r="BE61" s="259" t="n"/>
      <c r="BF61" s="259" t="n"/>
      <c r="BG61" s="259" t="n"/>
      <c r="BH61" s="259" t="n"/>
      <c r="BI61" s="259" t="n"/>
      <c r="BJ61" s="259" t="n"/>
      <c r="BK61" s="259" t="n"/>
      <c r="BL61" s="259" t="n"/>
      <c r="BM61" s="259" t="n"/>
      <c r="BN61" s="259" t="n"/>
      <c r="BO61" s="259" t="n"/>
      <c r="BP61" s="259" t="n"/>
      <c r="BQ61" s="259" t="n"/>
      <c r="BR61" s="259" t="n"/>
      <c r="BS61" s="259" t="n"/>
      <c r="BT61" s="259" t="n"/>
      <c r="BU61" s="259" t="n"/>
      <c r="BV61" s="259" t="n"/>
      <c r="BW61" s="259" t="n"/>
      <c r="BX61" s="259" t="n"/>
      <c r="BY61" s="259" t="n"/>
      <c r="BZ61" s="259" t="n"/>
      <c r="CA61" s="259" t="n"/>
      <c r="CB61" s="259" t="n"/>
      <c r="CC61" s="259" t="n"/>
      <c r="CD61" s="259" t="n"/>
      <c r="CE61" s="259" t="n"/>
      <c r="CF61" s="259" t="n"/>
      <c r="CG61" s="259" t="n"/>
      <c r="CH61" s="259" t="n"/>
      <c r="CI61" s="259" t="n"/>
      <c r="CJ61" s="259" t="n"/>
      <c r="CK61" s="259" t="n"/>
      <c r="CL61" s="259" t="n"/>
      <c r="CM61" s="259" t="n"/>
      <c r="CN61" s="259" t="n"/>
      <c r="CO61" s="259" t="n"/>
      <c r="CP61" s="259" t="n"/>
      <c r="CQ61" s="259" t="n"/>
      <c r="CR61" s="259" t="n"/>
      <c r="CS61" s="259" t="n"/>
      <c r="CT61" s="259" t="n"/>
      <c r="CU61" s="259" t="n"/>
      <c r="CV61" s="259" t="n"/>
      <c r="CW61" s="259" t="n"/>
      <c r="CX61" s="259" t="n"/>
      <c r="CY61" s="259" t="n"/>
      <c r="CZ61" s="259" t="n"/>
      <c r="DA61" s="259" t="n"/>
      <c r="DB61" s="259" t="n"/>
      <c r="DC61" s="259" t="n"/>
      <c r="DD61" s="259" t="n"/>
      <c r="DE61" s="259" t="n"/>
      <c r="DF61" s="259" t="n"/>
      <c r="DG61" s="259" t="n"/>
      <c r="DH61" s="259" t="n"/>
      <c r="DI61" s="259" t="n"/>
      <c r="DJ61" s="259" t="n"/>
      <c r="DK61" s="259" t="n"/>
      <c r="DL61" s="259" t="n"/>
      <c r="DM61" s="259" t="n"/>
      <c r="DN61" s="259" t="n"/>
      <c r="DO61" s="259" t="n"/>
      <c r="DP61" s="259" t="n"/>
      <c r="DQ61" s="259" t="n"/>
      <c r="DR61" s="259" t="n"/>
      <c r="DS61" s="259" t="n"/>
      <c r="DT61" s="259" t="n"/>
      <c r="DU61" s="259" t="n"/>
      <c r="DV61" s="259" t="n"/>
      <c r="DW61" s="259" t="n"/>
      <c r="DX61" s="259" t="n"/>
      <c r="DY61" s="259" t="n"/>
      <c r="DZ61" s="259" t="n"/>
      <c r="EA61" s="259" t="n"/>
      <c r="EB61" s="259" t="n"/>
      <c r="EC61" s="259" t="n"/>
      <c r="ED61" s="259" t="n"/>
      <c r="EE61" s="259" t="n"/>
      <c r="EF61" s="259" t="n"/>
      <c r="EG61" s="259" t="n"/>
      <c r="EH61" s="259" t="n"/>
      <c r="EI61" s="259" t="n"/>
      <c r="EJ61" s="259" t="n"/>
      <c r="EK61" s="261">
        <f>SUM(F61:EJ61)</f>
        <v/>
      </c>
      <c r="EL61" s="262">
        <f>E61-EK61</f>
        <v/>
      </c>
    </row>
    <row r="62" ht="18" customHeight="1">
      <c r="A62" s="137" t="n">
        <v>63</v>
      </c>
      <c r="B62" s="256" t="n"/>
      <c r="C62" s="139" t="n"/>
      <c r="D62" s="240" t="n"/>
      <c r="E62" s="257" t="n"/>
      <c r="F62" s="274" t="n"/>
      <c r="G62" s="274" t="n"/>
      <c r="H62" s="274" t="n"/>
      <c r="I62" s="274" t="n"/>
      <c r="J62" s="259" t="n"/>
      <c r="K62" s="259" t="n"/>
      <c r="L62" s="259" t="n"/>
      <c r="M62" s="259" t="n"/>
      <c r="N62" s="259" t="n"/>
      <c r="O62" s="259" t="n"/>
      <c r="P62" s="259" t="n"/>
      <c r="Q62" s="259" t="n"/>
      <c r="R62" s="259" t="n"/>
      <c r="S62" s="259" t="n"/>
      <c r="T62" s="259" t="n"/>
      <c r="U62" s="259" t="n"/>
      <c r="V62" s="259" t="n"/>
      <c r="W62" s="259" t="n"/>
      <c r="X62" s="259" t="n"/>
      <c r="Y62" s="259" t="n"/>
      <c r="Z62" s="259" t="n"/>
      <c r="AA62" s="259" t="n"/>
      <c r="AB62" s="259" t="n"/>
      <c r="AC62" s="259" t="n"/>
      <c r="AD62" s="259" t="n"/>
      <c r="AE62" s="259" t="n"/>
      <c r="AF62" s="259" t="n"/>
      <c r="AG62" s="259" t="n"/>
      <c r="AH62" s="259" t="n"/>
      <c r="AI62" s="259" t="n"/>
      <c r="AJ62" s="259" t="n"/>
      <c r="AK62" s="259" t="n"/>
      <c r="AL62" s="259" t="n"/>
      <c r="AM62" s="259" t="n"/>
      <c r="AN62" s="259" t="n"/>
      <c r="AO62" s="259" t="n"/>
      <c r="AP62" s="259" t="n"/>
      <c r="AQ62" s="259" t="n"/>
      <c r="AR62" s="259" t="n"/>
      <c r="AS62" s="259" t="n"/>
      <c r="AT62" s="259" t="n"/>
      <c r="AU62" s="259" t="n"/>
      <c r="AV62" s="259" t="n"/>
      <c r="AW62" s="259" t="n"/>
      <c r="AX62" s="259" t="n"/>
      <c r="AY62" s="259" t="n"/>
      <c r="AZ62" s="259" t="n"/>
      <c r="BA62" s="259" t="n"/>
      <c r="BB62" s="259" t="n"/>
      <c r="BC62" s="259" t="n"/>
      <c r="BD62" s="259" t="n"/>
      <c r="BE62" s="259" t="n"/>
      <c r="BF62" s="259" t="n"/>
      <c r="BG62" s="259" t="n"/>
      <c r="BH62" s="259" t="n"/>
      <c r="BI62" s="259" t="n"/>
      <c r="BJ62" s="259" t="n"/>
      <c r="BK62" s="259" t="n"/>
      <c r="BL62" s="259" t="n"/>
      <c r="BM62" s="259" t="n"/>
      <c r="BN62" s="259" t="n"/>
      <c r="BO62" s="259" t="n"/>
      <c r="BP62" s="259" t="n"/>
      <c r="BQ62" s="259" t="n"/>
      <c r="BR62" s="259" t="n"/>
      <c r="BS62" s="259" t="n"/>
      <c r="BT62" s="259" t="n"/>
      <c r="BU62" s="259" t="n"/>
      <c r="BV62" s="259" t="n"/>
      <c r="BW62" s="259" t="n"/>
      <c r="BX62" s="259" t="n"/>
      <c r="BY62" s="259" t="n"/>
      <c r="BZ62" s="259" t="n"/>
      <c r="CA62" s="259" t="n"/>
      <c r="CB62" s="259" t="n"/>
      <c r="CC62" s="259" t="n"/>
      <c r="CD62" s="259" t="n"/>
      <c r="CE62" s="259" t="n"/>
      <c r="CF62" s="259" t="n"/>
      <c r="CG62" s="259" t="n"/>
      <c r="CH62" s="259" t="n"/>
      <c r="CI62" s="259" t="n"/>
      <c r="CJ62" s="259" t="n"/>
      <c r="CK62" s="259" t="n"/>
      <c r="CL62" s="259" t="n"/>
      <c r="CM62" s="259" t="n"/>
      <c r="CN62" s="259" t="n"/>
      <c r="CO62" s="259" t="n"/>
      <c r="CP62" s="259" t="n"/>
      <c r="CQ62" s="259" t="n"/>
      <c r="CR62" s="259" t="n"/>
      <c r="CS62" s="259" t="n"/>
      <c r="CT62" s="259" t="n"/>
      <c r="CU62" s="259" t="n"/>
      <c r="CV62" s="259" t="n"/>
      <c r="CW62" s="259" t="n"/>
      <c r="CX62" s="259" t="n"/>
      <c r="CY62" s="259" t="n"/>
      <c r="CZ62" s="259" t="n"/>
      <c r="DA62" s="259" t="n"/>
      <c r="DB62" s="259" t="n"/>
      <c r="DC62" s="259" t="n"/>
      <c r="DD62" s="259" t="n"/>
      <c r="DE62" s="259" t="n"/>
      <c r="DF62" s="259" t="n"/>
      <c r="DG62" s="259" t="n"/>
      <c r="DH62" s="259" t="n"/>
      <c r="DI62" s="259" t="n"/>
      <c r="DJ62" s="259" t="n"/>
      <c r="DK62" s="259" t="n"/>
      <c r="DL62" s="259" t="n"/>
      <c r="DM62" s="259" t="n"/>
      <c r="DN62" s="259" t="n"/>
      <c r="DO62" s="259" t="n"/>
      <c r="DP62" s="259" t="n"/>
      <c r="DQ62" s="259" t="n"/>
      <c r="DR62" s="259" t="n"/>
      <c r="DS62" s="259" t="n"/>
      <c r="DT62" s="259" t="n"/>
      <c r="DU62" s="259" t="n"/>
      <c r="DV62" s="259" t="n"/>
      <c r="DW62" s="259" t="n"/>
      <c r="DX62" s="259" t="n"/>
      <c r="DY62" s="259" t="n"/>
      <c r="DZ62" s="259" t="n"/>
      <c r="EA62" s="259" t="n"/>
      <c r="EB62" s="259" t="n"/>
      <c r="EC62" s="259" t="n"/>
      <c r="ED62" s="259" t="n"/>
      <c r="EE62" s="259" t="n"/>
      <c r="EF62" s="259" t="n"/>
      <c r="EG62" s="259" t="n"/>
      <c r="EH62" s="259" t="n"/>
      <c r="EI62" s="259" t="n"/>
      <c r="EJ62" s="259" t="n"/>
      <c r="EK62" s="261">
        <f>SUM(F62:EJ62)</f>
        <v/>
      </c>
      <c r="EL62" s="262">
        <f>E62-EK62</f>
        <v/>
      </c>
    </row>
    <row r="63" ht="18" customHeight="1">
      <c r="A63" s="137" t="n">
        <v>64</v>
      </c>
      <c r="B63" s="256" t="n"/>
      <c r="C63" s="139" t="n"/>
      <c r="D63" s="240" t="n"/>
      <c r="E63" s="257" t="n"/>
      <c r="F63" s="274" t="n"/>
      <c r="G63" s="274" t="n"/>
      <c r="H63" s="274" t="n"/>
      <c r="I63" s="274" t="n"/>
      <c r="J63" s="259" t="n"/>
      <c r="K63" s="259" t="n"/>
      <c r="L63" s="259" t="n"/>
      <c r="M63" s="259" t="n"/>
      <c r="N63" s="259" t="n"/>
      <c r="O63" s="259" t="n"/>
      <c r="P63" s="259" t="n"/>
      <c r="Q63" s="259" t="n"/>
      <c r="R63" s="259" t="n"/>
      <c r="S63" s="259" t="n"/>
      <c r="T63" s="259" t="n"/>
      <c r="U63" s="259" t="n"/>
      <c r="V63" s="259" t="n"/>
      <c r="W63" s="259" t="n"/>
      <c r="X63" s="259" t="n"/>
      <c r="Y63" s="259" t="n"/>
      <c r="Z63" s="259" t="n"/>
      <c r="AA63" s="259" t="n"/>
      <c r="AB63" s="259" t="n"/>
      <c r="AC63" s="259" t="n"/>
      <c r="AD63" s="259" t="n"/>
      <c r="AE63" s="259" t="n"/>
      <c r="AF63" s="259" t="n"/>
      <c r="AG63" s="259" t="n"/>
      <c r="AH63" s="259" t="n"/>
      <c r="AI63" s="259" t="n"/>
      <c r="AJ63" s="259" t="n"/>
      <c r="AK63" s="259" t="n"/>
      <c r="AL63" s="259" t="n"/>
      <c r="AM63" s="259" t="n"/>
      <c r="AN63" s="259" t="n"/>
      <c r="AO63" s="259" t="n"/>
      <c r="AP63" s="259" t="n"/>
      <c r="AQ63" s="259" t="n"/>
      <c r="AR63" s="259" t="n"/>
      <c r="AS63" s="259" t="n"/>
      <c r="AT63" s="259" t="n"/>
      <c r="AU63" s="259" t="n"/>
      <c r="AV63" s="259" t="n"/>
      <c r="AW63" s="259" t="n"/>
      <c r="AX63" s="259" t="n"/>
      <c r="AY63" s="259" t="n"/>
      <c r="AZ63" s="259" t="n"/>
      <c r="BA63" s="259" t="n"/>
      <c r="BB63" s="259" t="n"/>
      <c r="BC63" s="259" t="n"/>
      <c r="BD63" s="259" t="n"/>
      <c r="BE63" s="259" t="n"/>
      <c r="BF63" s="259" t="n"/>
      <c r="BG63" s="259" t="n"/>
      <c r="BH63" s="259" t="n"/>
      <c r="BI63" s="259" t="n"/>
      <c r="BJ63" s="259" t="n"/>
      <c r="BK63" s="259" t="n"/>
      <c r="BL63" s="259" t="n"/>
      <c r="BM63" s="259" t="n"/>
      <c r="BN63" s="259" t="n"/>
      <c r="BO63" s="259" t="n"/>
      <c r="BP63" s="259" t="n"/>
      <c r="BQ63" s="259" t="n"/>
      <c r="BR63" s="259" t="n"/>
      <c r="BS63" s="259" t="n"/>
      <c r="BT63" s="259" t="n"/>
      <c r="BU63" s="259" t="n"/>
      <c r="BV63" s="259" t="n"/>
      <c r="BW63" s="259" t="n"/>
      <c r="BX63" s="259" t="n"/>
      <c r="BY63" s="259" t="n"/>
      <c r="BZ63" s="259" t="n"/>
      <c r="CA63" s="259" t="n"/>
      <c r="CB63" s="259" t="n"/>
      <c r="CC63" s="259" t="n"/>
      <c r="CD63" s="259" t="n"/>
      <c r="CE63" s="259" t="n"/>
      <c r="CF63" s="259" t="n"/>
      <c r="CG63" s="259" t="n"/>
      <c r="CH63" s="259" t="n"/>
      <c r="CI63" s="259" t="n"/>
      <c r="CJ63" s="259" t="n"/>
      <c r="CK63" s="259" t="n"/>
      <c r="CL63" s="259" t="n"/>
      <c r="CM63" s="259" t="n"/>
      <c r="CN63" s="259" t="n"/>
      <c r="CO63" s="259" t="n"/>
      <c r="CP63" s="259" t="n"/>
      <c r="CQ63" s="259" t="n"/>
      <c r="CR63" s="259" t="n"/>
      <c r="CS63" s="259" t="n"/>
      <c r="CT63" s="259" t="n"/>
      <c r="CU63" s="259" t="n"/>
      <c r="CV63" s="259" t="n"/>
      <c r="CW63" s="259" t="n"/>
      <c r="CX63" s="259" t="n"/>
      <c r="CY63" s="259" t="n"/>
      <c r="CZ63" s="259" t="n"/>
      <c r="DA63" s="259" t="n"/>
      <c r="DB63" s="259" t="n"/>
      <c r="DC63" s="259" t="n"/>
      <c r="DD63" s="259" t="n"/>
      <c r="DE63" s="259" t="n"/>
      <c r="DF63" s="259" t="n"/>
      <c r="DG63" s="259" t="n"/>
      <c r="DH63" s="259" t="n"/>
      <c r="DI63" s="259" t="n"/>
      <c r="DJ63" s="259" t="n"/>
      <c r="DK63" s="259" t="n"/>
      <c r="DL63" s="259" t="n"/>
      <c r="DM63" s="259" t="n"/>
      <c r="DN63" s="259" t="n"/>
      <c r="DO63" s="259" t="n"/>
      <c r="DP63" s="259" t="n"/>
      <c r="DQ63" s="259" t="n"/>
      <c r="DR63" s="259" t="n"/>
      <c r="DS63" s="259" t="n"/>
      <c r="DT63" s="259" t="n"/>
      <c r="DU63" s="259" t="n"/>
      <c r="DV63" s="259" t="n"/>
      <c r="DW63" s="259" t="n"/>
      <c r="DX63" s="259" t="n"/>
      <c r="DY63" s="259" t="n"/>
      <c r="DZ63" s="259" t="n"/>
      <c r="EA63" s="259" t="n"/>
      <c r="EB63" s="259" t="n"/>
      <c r="EC63" s="259" t="n"/>
      <c r="ED63" s="259" t="n"/>
      <c r="EE63" s="259" t="n"/>
      <c r="EF63" s="259" t="n"/>
      <c r="EG63" s="259" t="n"/>
      <c r="EH63" s="259" t="n"/>
      <c r="EI63" s="259" t="n"/>
      <c r="EJ63" s="259" t="n"/>
      <c r="EK63" s="261">
        <f>SUM(F63:EJ63)</f>
        <v/>
      </c>
      <c r="EL63" s="262">
        <f>E63-EK63</f>
        <v/>
      </c>
    </row>
    <row r="64" ht="18" customHeight="1">
      <c r="A64" s="137" t="n">
        <v>65</v>
      </c>
      <c r="B64" s="256" t="n"/>
      <c r="C64" s="94" t="n"/>
      <c r="D64" s="127" t="n"/>
      <c r="E64" s="257" t="n"/>
      <c r="F64" s="274" t="n"/>
      <c r="G64" s="274" t="n"/>
      <c r="H64" s="274" t="n"/>
      <c r="I64" s="274" t="n"/>
      <c r="J64" s="259" t="n"/>
      <c r="K64" s="259" t="n"/>
      <c r="L64" s="259" t="n"/>
      <c r="M64" s="259" t="n"/>
      <c r="N64" s="259" t="n"/>
      <c r="O64" s="259" t="n"/>
      <c r="P64" s="259" t="n"/>
      <c r="Q64" s="259" t="n"/>
      <c r="R64" s="259" t="n"/>
      <c r="S64" s="259" t="n"/>
      <c r="T64" s="259" t="n"/>
      <c r="U64" s="259" t="n"/>
      <c r="V64" s="259" t="n"/>
      <c r="W64" s="259" t="n"/>
      <c r="X64" s="259" t="n"/>
      <c r="Y64" s="259" t="n"/>
      <c r="Z64" s="259" t="n"/>
      <c r="AA64" s="259" t="n"/>
      <c r="AB64" s="259" t="n"/>
      <c r="AC64" s="259" t="n"/>
      <c r="AD64" s="259" t="n"/>
      <c r="AE64" s="259" t="n"/>
      <c r="AF64" s="259" t="n"/>
      <c r="AG64" s="259" t="n"/>
      <c r="AH64" s="259" t="n"/>
      <c r="AI64" s="259" t="n"/>
      <c r="AJ64" s="259" t="n"/>
      <c r="AK64" s="259" t="n"/>
      <c r="AL64" s="259" t="n"/>
      <c r="AM64" s="259" t="n"/>
      <c r="AN64" s="259" t="n"/>
      <c r="AO64" s="259" t="n"/>
      <c r="AP64" s="259" t="n"/>
      <c r="AQ64" s="259" t="n"/>
      <c r="AR64" s="259" t="n"/>
      <c r="AS64" s="259" t="n"/>
      <c r="AT64" s="259" t="n"/>
      <c r="AU64" s="259" t="n"/>
      <c r="AV64" s="259" t="n"/>
      <c r="AW64" s="259" t="n"/>
      <c r="AX64" s="259" t="n"/>
      <c r="AY64" s="259" t="n"/>
      <c r="AZ64" s="259" t="n"/>
      <c r="BA64" s="259" t="n"/>
      <c r="BB64" s="259" t="n"/>
      <c r="BC64" s="259" t="n"/>
      <c r="BD64" s="259" t="n"/>
      <c r="BE64" s="259" t="n"/>
      <c r="BF64" s="259" t="n"/>
      <c r="BG64" s="259" t="n"/>
      <c r="BH64" s="259" t="n"/>
      <c r="BI64" s="259" t="n"/>
      <c r="BJ64" s="259" t="n"/>
      <c r="BK64" s="259" t="n"/>
      <c r="BL64" s="259" t="n"/>
      <c r="BM64" s="259" t="n"/>
      <c r="BN64" s="259" t="n"/>
      <c r="BO64" s="259" t="n"/>
      <c r="BP64" s="259" t="n"/>
      <c r="BQ64" s="259" t="n"/>
      <c r="BR64" s="259" t="n"/>
      <c r="BS64" s="259" t="n"/>
      <c r="BT64" s="259" t="n"/>
      <c r="BU64" s="259" t="n"/>
      <c r="BV64" s="259" t="n"/>
      <c r="BW64" s="259" t="n"/>
      <c r="BX64" s="259" t="n"/>
      <c r="BY64" s="259" t="n"/>
      <c r="BZ64" s="259" t="n"/>
      <c r="CA64" s="259" t="n"/>
      <c r="CB64" s="259" t="n"/>
      <c r="CC64" s="259" t="n"/>
      <c r="CD64" s="259" t="n"/>
      <c r="CE64" s="259" t="n"/>
      <c r="CF64" s="259" t="n"/>
      <c r="CG64" s="259" t="n"/>
      <c r="CH64" s="259" t="n"/>
      <c r="CI64" s="259" t="n"/>
      <c r="CJ64" s="259" t="n"/>
      <c r="CK64" s="259" t="n"/>
      <c r="CL64" s="259" t="n"/>
      <c r="CM64" s="259" t="n"/>
      <c r="CN64" s="259" t="n"/>
      <c r="CO64" s="259" t="n"/>
      <c r="CP64" s="259" t="n"/>
      <c r="CQ64" s="259" t="n"/>
      <c r="CR64" s="259" t="n"/>
      <c r="CS64" s="259" t="n"/>
      <c r="CT64" s="259" t="n"/>
      <c r="CU64" s="259" t="n"/>
      <c r="CV64" s="259" t="n"/>
      <c r="CW64" s="259" t="n"/>
      <c r="CX64" s="259" t="n"/>
      <c r="CY64" s="259" t="n"/>
      <c r="CZ64" s="259" t="n"/>
      <c r="DA64" s="259" t="n"/>
      <c r="DB64" s="259" t="n"/>
      <c r="DC64" s="259" t="n"/>
      <c r="DD64" s="259" t="n"/>
      <c r="DE64" s="259" t="n"/>
      <c r="DF64" s="259" t="n"/>
      <c r="DG64" s="259" t="n"/>
      <c r="DH64" s="259" t="n"/>
      <c r="DI64" s="259" t="n"/>
      <c r="DJ64" s="259" t="n"/>
      <c r="DK64" s="259" t="n"/>
      <c r="DL64" s="259" t="n"/>
      <c r="DM64" s="259" t="n"/>
      <c r="DN64" s="259" t="n"/>
      <c r="DO64" s="259" t="n"/>
      <c r="DP64" s="259" t="n"/>
      <c r="DQ64" s="259" t="n"/>
      <c r="DR64" s="259" t="n"/>
      <c r="DS64" s="259" t="n"/>
      <c r="DT64" s="259" t="n"/>
      <c r="DU64" s="259" t="n"/>
      <c r="DV64" s="259" t="n"/>
      <c r="DW64" s="259" t="n"/>
      <c r="DX64" s="259" t="n"/>
      <c r="DY64" s="259" t="n"/>
      <c r="DZ64" s="259" t="n"/>
      <c r="EA64" s="259" t="n"/>
      <c r="EB64" s="259" t="n"/>
      <c r="EC64" s="259" t="n"/>
      <c r="ED64" s="259" t="n"/>
      <c r="EE64" s="259" t="n"/>
      <c r="EF64" s="259" t="n"/>
      <c r="EG64" s="259" t="n"/>
      <c r="EH64" s="259" t="n"/>
      <c r="EI64" s="259" t="n"/>
      <c r="EJ64" s="259" t="n"/>
      <c r="EK64" s="261">
        <f>SUM(F64:EJ64)</f>
        <v/>
      </c>
      <c r="EL64" s="262">
        <f>E64-EK64</f>
        <v/>
      </c>
    </row>
    <row r="65" ht="18" customHeight="1">
      <c r="A65" s="137" t="n">
        <v>66</v>
      </c>
      <c r="B65" s="256" t="n"/>
      <c r="C65" s="156" t="n"/>
      <c r="D65" s="239" t="n"/>
      <c r="E65" s="257" t="n"/>
      <c r="F65" s="274" t="n"/>
      <c r="G65" s="274" t="n"/>
      <c r="H65" s="274" t="n"/>
      <c r="I65" s="274" t="n"/>
      <c r="J65" s="259" t="n"/>
      <c r="K65" s="259" t="n"/>
      <c r="L65" s="259" t="n"/>
      <c r="M65" s="259" t="n"/>
      <c r="N65" s="259" t="n"/>
      <c r="O65" s="259" t="n"/>
      <c r="P65" s="259" t="n"/>
      <c r="Q65" s="259" t="n"/>
      <c r="R65" s="259" t="n"/>
      <c r="S65" s="259" t="n"/>
      <c r="T65" s="259" t="n"/>
      <c r="U65" s="259" t="n"/>
      <c r="V65" s="259" t="n"/>
      <c r="W65" s="259" t="n"/>
      <c r="X65" s="259" t="n"/>
      <c r="Y65" s="259" t="n"/>
      <c r="Z65" s="259" t="n"/>
      <c r="AA65" s="259" t="n"/>
      <c r="AB65" s="259" t="n"/>
      <c r="AC65" s="259" t="n"/>
      <c r="AD65" s="259" t="n"/>
      <c r="AE65" s="259" t="n"/>
      <c r="AF65" s="259" t="n"/>
      <c r="AG65" s="259" t="n"/>
      <c r="AH65" s="259" t="n"/>
      <c r="AI65" s="259" t="n"/>
      <c r="AJ65" s="259" t="n"/>
      <c r="AK65" s="259" t="n"/>
      <c r="AL65" s="259" t="n"/>
      <c r="AM65" s="259" t="n"/>
      <c r="AN65" s="259" t="n"/>
      <c r="AO65" s="259" t="n"/>
      <c r="AP65" s="259" t="n"/>
      <c r="AQ65" s="259" t="n"/>
      <c r="AR65" s="259" t="n"/>
      <c r="AS65" s="259" t="n"/>
      <c r="AT65" s="259" t="n"/>
      <c r="AU65" s="259" t="n"/>
      <c r="AV65" s="259" t="n"/>
      <c r="AW65" s="259" t="n"/>
      <c r="AX65" s="259" t="n"/>
      <c r="AY65" s="259" t="n"/>
      <c r="AZ65" s="259" t="n"/>
      <c r="BA65" s="259" t="n"/>
      <c r="BB65" s="259" t="n"/>
      <c r="BC65" s="259" t="n"/>
      <c r="BD65" s="259" t="n"/>
      <c r="BE65" s="259" t="n"/>
      <c r="BF65" s="259" t="n"/>
      <c r="BG65" s="259" t="n"/>
      <c r="BH65" s="259" t="n"/>
      <c r="BI65" s="259" t="n"/>
      <c r="BJ65" s="259" t="n"/>
      <c r="BK65" s="259" t="n"/>
      <c r="BL65" s="259" t="n"/>
      <c r="BM65" s="259" t="n"/>
      <c r="BN65" s="259" t="n"/>
      <c r="BO65" s="259" t="n"/>
      <c r="BP65" s="259" t="n"/>
      <c r="BQ65" s="259" t="n"/>
      <c r="BR65" s="259" t="n"/>
      <c r="BS65" s="259" t="n"/>
      <c r="BT65" s="259" t="n"/>
      <c r="BU65" s="259" t="n"/>
      <c r="BV65" s="259" t="n"/>
      <c r="BW65" s="259" t="n"/>
      <c r="BX65" s="259" t="n"/>
      <c r="BY65" s="259" t="n"/>
      <c r="BZ65" s="259" t="n"/>
      <c r="CA65" s="259" t="n"/>
      <c r="CB65" s="259" t="n"/>
      <c r="CC65" s="259" t="n"/>
      <c r="CD65" s="259" t="n"/>
      <c r="CE65" s="259" t="n"/>
      <c r="CF65" s="259" t="n"/>
      <c r="CG65" s="259" t="n"/>
      <c r="CH65" s="259" t="n"/>
      <c r="CI65" s="259" t="n"/>
      <c r="CJ65" s="259" t="n"/>
      <c r="CK65" s="259" t="n"/>
      <c r="CL65" s="259" t="n"/>
      <c r="CM65" s="259" t="n"/>
      <c r="CN65" s="259" t="n"/>
      <c r="CO65" s="259" t="n"/>
      <c r="CP65" s="259" t="n"/>
      <c r="CQ65" s="259" t="n"/>
      <c r="CR65" s="259" t="n"/>
      <c r="CS65" s="259" t="n"/>
      <c r="CT65" s="259" t="n"/>
      <c r="CU65" s="259" t="n"/>
      <c r="CV65" s="259" t="n"/>
      <c r="CW65" s="259" t="n"/>
      <c r="CX65" s="259" t="n"/>
      <c r="CY65" s="259" t="n"/>
      <c r="CZ65" s="259" t="n"/>
      <c r="DA65" s="259" t="n"/>
      <c r="DB65" s="259" t="n"/>
      <c r="DC65" s="259" t="n"/>
      <c r="DD65" s="259" t="n"/>
      <c r="DE65" s="259" t="n"/>
      <c r="DF65" s="259" t="n"/>
      <c r="DG65" s="259" t="n"/>
      <c r="DH65" s="259" t="n"/>
      <c r="DI65" s="259" t="n"/>
      <c r="DJ65" s="259" t="n"/>
      <c r="DK65" s="259" t="n"/>
      <c r="DL65" s="259" t="n"/>
      <c r="DM65" s="259" t="n"/>
      <c r="DN65" s="259" t="n"/>
      <c r="DO65" s="259" t="n"/>
      <c r="DP65" s="259" t="n"/>
      <c r="DQ65" s="259" t="n"/>
      <c r="DR65" s="259" t="n"/>
      <c r="DS65" s="259" t="n"/>
      <c r="DT65" s="259" t="n"/>
      <c r="DU65" s="259" t="n"/>
      <c r="DV65" s="259" t="n"/>
      <c r="DW65" s="259" t="n"/>
      <c r="DX65" s="259" t="n"/>
      <c r="DY65" s="259" t="n"/>
      <c r="DZ65" s="259" t="n"/>
      <c r="EA65" s="259" t="n"/>
      <c r="EB65" s="259" t="n"/>
      <c r="EC65" s="259" t="n"/>
      <c r="ED65" s="259" t="n"/>
      <c r="EE65" s="259" t="n"/>
      <c r="EF65" s="259" t="n"/>
      <c r="EG65" s="259" t="n"/>
      <c r="EH65" s="259" t="n"/>
      <c r="EI65" s="259" t="n"/>
      <c r="EJ65" s="259" t="n"/>
      <c r="EK65" s="261">
        <f>SUM(F65:EJ65)</f>
        <v/>
      </c>
      <c r="EL65" s="262">
        <f>E65-EK65</f>
        <v/>
      </c>
    </row>
    <row r="66" ht="18" customHeight="1">
      <c r="A66" s="137" t="n">
        <v>67</v>
      </c>
      <c r="B66" s="256" t="n"/>
      <c r="C66" s="139" t="n"/>
      <c r="D66" s="240" t="n"/>
      <c r="E66" s="257" t="n"/>
      <c r="F66" s="274" t="n"/>
      <c r="G66" s="274" t="n"/>
      <c r="H66" s="274" t="n"/>
      <c r="I66" s="274" t="n"/>
      <c r="J66" s="259" t="n"/>
      <c r="K66" s="259" t="n"/>
      <c r="L66" s="259" t="n"/>
      <c r="M66" s="259" t="n"/>
      <c r="N66" s="259" t="n"/>
      <c r="O66" s="259" t="n"/>
      <c r="P66" s="259" t="n"/>
      <c r="Q66" s="259" t="n"/>
      <c r="R66" s="259" t="n"/>
      <c r="S66" s="259" t="n"/>
      <c r="T66" s="259" t="n"/>
      <c r="U66" s="259" t="n"/>
      <c r="V66" s="259" t="n"/>
      <c r="W66" s="259" t="n"/>
      <c r="X66" s="259" t="n"/>
      <c r="Y66" s="259" t="n"/>
      <c r="Z66" s="259" t="n"/>
      <c r="AA66" s="259" t="n"/>
      <c r="AB66" s="259" t="n"/>
      <c r="AC66" s="259" t="n"/>
      <c r="AD66" s="259" t="n"/>
      <c r="AE66" s="259" t="n"/>
      <c r="AF66" s="259" t="n"/>
      <c r="AG66" s="259" t="n"/>
      <c r="AH66" s="259" t="n"/>
      <c r="AI66" s="259" t="n"/>
      <c r="AJ66" s="259" t="n"/>
      <c r="AK66" s="259" t="n"/>
      <c r="AL66" s="259" t="n"/>
      <c r="AM66" s="259" t="n"/>
      <c r="AN66" s="259" t="n"/>
      <c r="AO66" s="259" t="n"/>
      <c r="AP66" s="259" t="n"/>
      <c r="AQ66" s="259" t="n"/>
      <c r="AR66" s="259" t="n"/>
      <c r="AS66" s="259" t="n"/>
      <c r="AT66" s="259" t="n"/>
      <c r="AU66" s="259" t="n"/>
      <c r="AV66" s="259" t="n"/>
      <c r="AW66" s="259" t="n"/>
      <c r="AX66" s="259" t="n"/>
      <c r="AY66" s="259" t="n"/>
      <c r="AZ66" s="259" t="n"/>
      <c r="BA66" s="259" t="n"/>
      <c r="BB66" s="259" t="n"/>
      <c r="BC66" s="259" t="n"/>
      <c r="BD66" s="259" t="n"/>
      <c r="BE66" s="259" t="n"/>
      <c r="BF66" s="259" t="n"/>
      <c r="BG66" s="259" t="n"/>
      <c r="BH66" s="259" t="n"/>
      <c r="BI66" s="259" t="n"/>
      <c r="BJ66" s="259" t="n"/>
      <c r="BK66" s="259" t="n"/>
      <c r="BL66" s="259" t="n"/>
      <c r="BM66" s="259" t="n"/>
      <c r="BN66" s="259" t="n"/>
      <c r="BO66" s="259" t="n"/>
      <c r="BP66" s="259" t="n"/>
      <c r="BQ66" s="259" t="n"/>
      <c r="BR66" s="259" t="n"/>
      <c r="BS66" s="259" t="n"/>
      <c r="BT66" s="259" t="n"/>
      <c r="BU66" s="259" t="n"/>
      <c r="BV66" s="259" t="n"/>
      <c r="BW66" s="259" t="n"/>
      <c r="BX66" s="259" t="n"/>
      <c r="BY66" s="259" t="n"/>
      <c r="BZ66" s="259" t="n"/>
      <c r="CA66" s="259" t="n"/>
      <c r="CB66" s="259" t="n"/>
      <c r="CC66" s="259" t="n"/>
      <c r="CD66" s="259" t="n"/>
      <c r="CE66" s="259" t="n"/>
      <c r="CF66" s="259" t="n"/>
      <c r="CG66" s="259" t="n"/>
      <c r="CH66" s="259" t="n"/>
      <c r="CI66" s="259" t="n"/>
      <c r="CJ66" s="259" t="n"/>
      <c r="CK66" s="259" t="n"/>
      <c r="CL66" s="259" t="n"/>
      <c r="CM66" s="259" t="n"/>
      <c r="CN66" s="259" t="n"/>
      <c r="CO66" s="259" t="n"/>
      <c r="CP66" s="259" t="n"/>
      <c r="CQ66" s="259" t="n"/>
      <c r="CR66" s="259" t="n"/>
      <c r="CS66" s="259" t="n"/>
      <c r="CT66" s="259" t="n"/>
      <c r="CU66" s="259" t="n"/>
      <c r="CV66" s="259" t="n"/>
      <c r="CW66" s="259" t="n"/>
      <c r="CX66" s="259" t="n"/>
      <c r="CY66" s="259" t="n"/>
      <c r="CZ66" s="259" t="n"/>
      <c r="DA66" s="259" t="n"/>
      <c r="DB66" s="259" t="n"/>
      <c r="DC66" s="259" t="n"/>
      <c r="DD66" s="259" t="n"/>
      <c r="DE66" s="259" t="n"/>
      <c r="DF66" s="259" t="n"/>
      <c r="DG66" s="259" t="n"/>
      <c r="DH66" s="259" t="n"/>
      <c r="DI66" s="259" t="n"/>
      <c r="DJ66" s="259" t="n"/>
      <c r="DK66" s="259" t="n"/>
      <c r="DL66" s="259" t="n"/>
      <c r="DM66" s="259" t="n"/>
      <c r="DN66" s="259" t="n"/>
      <c r="DO66" s="259" t="n"/>
      <c r="DP66" s="259" t="n"/>
      <c r="DQ66" s="259" t="n"/>
      <c r="DR66" s="259" t="n"/>
      <c r="DS66" s="259" t="n"/>
      <c r="DT66" s="259" t="n"/>
      <c r="DU66" s="259" t="n"/>
      <c r="DV66" s="259" t="n"/>
      <c r="DW66" s="259" t="n"/>
      <c r="DX66" s="259" t="n"/>
      <c r="DY66" s="259" t="n"/>
      <c r="DZ66" s="259" t="n"/>
      <c r="EA66" s="259" t="n"/>
      <c r="EB66" s="259" t="n"/>
      <c r="EC66" s="259" t="n"/>
      <c r="ED66" s="259" t="n"/>
      <c r="EE66" s="259" t="n"/>
      <c r="EF66" s="259" t="n"/>
      <c r="EG66" s="259" t="n"/>
      <c r="EH66" s="259" t="n"/>
      <c r="EI66" s="259" t="n"/>
      <c r="EJ66" s="259" t="n"/>
      <c r="EK66" s="261">
        <f>SUM(F66:EJ66)</f>
        <v/>
      </c>
      <c r="EL66" s="262">
        <f>E66-EK66</f>
        <v/>
      </c>
    </row>
    <row r="67" ht="18" customHeight="1">
      <c r="A67" s="137" t="n">
        <v>68</v>
      </c>
      <c r="B67" s="256" t="n"/>
      <c r="C67" s="139" t="n"/>
      <c r="D67" s="240" t="n"/>
      <c r="E67" s="257" t="n"/>
      <c r="F67" s="274" t="n"/>
      <c r="G67" s="274" t="n"/>
      <c r="H67" s="274" t="n"/>
      <c r="I67" s="274" t="n"/>
      <c r="J67" s="259" t="n"/>
      <c r="K67" s="259" t="n"/>
      <c r="L67" s="259" t="n"/>
      <c r="M67" s="259" t="n"/>
      <c r="N67" s="259" t="n"/>
      <c r="O67" s="259" t="n"/>
      <c r="P67" s="259" t="n"/>
      <c r="Q67" s="259" t="n"/>
      <c r="R67" s="259" t="n"/>
      <c r="S67" s="259" t="n"/>
      <c r="T67" s="259" t="n"/>
      <c r="U67" s="259" t="n"/>
      <c r="V67" s="259" t="n"/>
      <c r="W67" s="259" t="n"/>
      <c r="X67" s="259" t="n"/>
      <c r="Y67" s="259" t="n"/>
      <c r="Z67" s="259" t="n"/>
      <c r="AA67" s="259" t="n"/>
      <c r="AB67" s="259" t="n"/>
      <c r="AC67" s="259" t="n"/>
      <c r="AD67" s="259" t="n"/>
      <c r="AE67" s="259" t="n"/>
      <c r="AF67" s="259" t="n"/>
      <c r="AG67" s="259" t="n"/>
      <c r="AH67" s="259" t="n"/>
      <c r="AI67" s="259" t="n"/>
      <c r="AJ67" s="259" t="n"/>
      <c r="AK67" s="259" t="n"/>
      <c r="AL67" s="259" t="n"/>
      <c r="AM67" s="259" t="n"/>
      <c r="AN67" s="259" t="n"/>
      <c r="AO67" s="259" t="n"/>
      <c r="AP67" s="259" t="n"/>
      <c r="AQ67" s="259" t="n"/>
      <c r="AR67" s="259" t="n"/>
      <c r="AS67" s="259" t="n"/>
      <c r="AT67" s="259" t="n"/>
      <c r="AU67" s="259" t="n"/>
      <c r="AV67" s="259" t="n"/>
      <c r="AW67" s="259" t="n"/>
      <c r="AX67" s="259" t="n"/>
      <c r="AY67" s="259" t="n"/>
      <c r="AZ67" s="259" t="n"/>
      <c r="BA67" s="259" t="n"/>
      <c r="BB67" s="259" t="n"/>
      <c r="BC67" s="259" t="n"/>
      <c r="BD67" s="259" t="n"/>
      <c r="BE67" s="259" t="n"/>
      <c r="BF67" s="259" t="n"/>
      <c r="BG67" s="259" t="n"/>
      <c r="BH67" s="259" t="n"/>
      <c r="BI67" s="259" t="n"/>
      <c r="BJ67" s="259" t="n"/>
      <c r="BK67" s="259" t="n"/>
      <c r="BL67" s="259" t="n"/>
      <c r="BM67" s="259" t="n"/>
      <c r="BN67" s="259" t="n"/>
      <c r="BO67" s="259" t="n"/>
      <c r="BP67" s="259" t="n"/>
      <c r="BQ67" s="259" t="n"/>
      <c r="BR67" s="259" t="n"/>
      <c r="BS67" s="259" t="n"/>
      <c r="BT67" s="259" t="n"/>
      <c r="BU67" s="259" t="n"/>
      <c r="BV67" s="259" t="n"/>
      <c r="BW67" s="259" t="n"/>
      <c r="BX67" s="259" t="n"/>
      <c r="BY67" s="259" t="n"/>
      <c r="BZ67" s="259" t="n"/>
      <c r="CA67" s="259" t="n"/>
      <c r="CB67" s="259" t="n"/>
      <c r="CC67" s="259" t="n"/>
      <c r="CD67" s="259" t="n"/>
      <c r="CE67" s="259" t="n"/>
      <c r="CF67" s="259" t="n"/>
      <c r="CG67" s="259" t="n"/>
      <c r="CH67" s="259" t="n"/>
      <c r="CI67" s="259" t="n"/>
      <c r="CJ67" s="259" t="n"/>
      <c r="CK67" s="259" t="n"/>
      <c r="CL67" s="259" t="n"/>
      <c r="CM67" s="259" t="n"/>
      <c r="CN67" s="259" t="n"/>
      <c r="CO67" s="259" t="n"/>
      <c r="CP67" s="259" t="n"/>
      <c r="CQ67" s="259" t="n"/>
      <c r="CR67" s="259" t="n"/>
      <c r="CS67" s="259" t="n"/>
      <c r="CT67" s="259" t="n"/>
      <c r="CU67" s="259" t="n"/>
      <c r="CV67" s="259" t="n"/>
      <c r="CW67" s="259" t="n"/>
      <c r="CX67" s="259" t="n"/>
      <c r="CY67" s="259" t="n"/>
      <c r="CZ67" s="259" t="n"/>
      <c r="DA67" s="259" t="n"/>
      <c r="DB67" s="259" t="n"/>
      <c r="DC67" s="259" t="n"/>
      <c r="DD67" s="259" t="n"/>
      <c r="DE67" s="259" t="n"/>
      <c r="DF67" s="259" t="n"/>
      <c r="DG67" s="259" t="n"/>
      <c r="DH67" s="259" t="n"/>
      <c r="DI67" s="259" t="n"/>
      <c r="DJ67" s="259" t="n"/>
      <c r="DK67" s="259" t="n"/>
      <c r="DL67" s="259" t="n"/>
      <c r="DM67" s="259" t="n"/>
      <c r="DN67" s="259" t="n"/>
      <c r="DO67" s="259" t="n"/>
      <c r="DP67" s="259" t="n"/>
      <c r="DQ67" s="259" t="n"/>
      <c r="DR67" s="259" t="n"/>
      <c r="DS67" s="259" t="n"/>
      <c r="DT67" s="259" t="n"/>
      <c r="DU67" s="259" t="n"/>
      <c r="DV67" s="259" t="n"/>
      <c r="DW67" s="259" t="n"/>
      <c r="DX67" s="259" t="n"/>
      <c r="DY67" s="259" t="n"/>
      <c r="DZ67" s="259" t="n"/>
      <c r="EA67" s="259" t="n"/>
      <c r="EB67" s="259" t="n"/>
      <c r="EC67" s="259" t="n"/>
      <c r="ED67" s="259" t="n"/>
      <c r="EE67" s="259" t="n"/>
      <c r="EF67" s="259" t="n"/>
      <c r="EG67" s="259" t="n"/>
      <c r="EH67" s="259" t="n"/>
      <c r="EI67" s="259" t="n"/>
      <c r="EJ67" s="259" t="n"/>
      <c r="EK67" s="261">
        <f>SUM(F67:EJ67)</f>
        <v/>
      </c>
      <c r="EL67" s="262">
        <f>E67-EK67</f>
        <v/>
      </c>
    </row>
    <row r="68" ht="18" customHeight="1">
      <c r="A68" s="137" t="n">
        <v>69</v>
      </c>
      <c r="B68" s="256" t="n"/>
      <c r="C68" s="139" t="n"/>
      <c r="D68" s="240" t="n"/>
      <c r="E68" s="257" t="n"/>
      <c r="F68" s="274" t="n"/>
      <c r="G68" s="274" t="n"/>
      <c r="H68" s="274" t="n"/>
      <c r="I68" s="274" t="n"/>
      <c r="J68" s="259" t="n"/>
      <c r="K68" s="259" t="n"/>
      <c r="L68" s="259" t="n"/>
      <c r="M68" s="259" t="n"/>
      <c r="N68" s="259" t="n"/>
      <c r="O68" s="259" t="n"/>
      <c r="P68" s="259" t="n"/>
      <c r="Q68" s="259" t="n"/>
      <c r="R68" s="259" t="n"/>
      <c r="S68" s="259" t="n"/>
      <c r="T68" s="259" t="n"/>
      <c r="U68" s="259" t="n"/>
      <c r="V68" s="259" t="n"/>
      <c r="W68" s="259" t="n"/>
      <c r="X68" s="259" t="n"/>
      <c r="Y68" s="259" t="n"/>
      <c r="Z68" s="259" t="n"/>
      <c r="AA68" s="259" t="n"/>
      <c r="AB68" s="259" t="n"/>
      <c r="AC68" s="259" t="n"/>
      <c r="AD68" s="259" t="n"/>
      <c r="AE68" s="259" t="n"/>
      <c r="AF68" s="259" t="n"/>
      <c r="AG68" s="259" t="n"/>
      <c r="AH68" s="259" t="n"/>
      <c r="AI68" s="259" t="n"/>
      <c r="AJ68" s="259" t="n"/>
      <c r="AK68" s="259" t="n"/>
      <c r="AL68" s="259" t="n"/>
      <c r="AM68" s="259" t="n"/>
      <c r="AN68" s="259" t="n"/>
      <c r="AO68" s="259" t="n"/>
      <c r="AP68" s="259" t="n"/>
      <c r="AQ68" s="259" t="n"/>
      <c r="AR68" s="259" t="n"/>
      <c r="AS68" s="259" t="n"/>
      <c r="AT68" s="259" t="n"/>
      <c r="AU68" s="259" t="n"/>
      <c r="AV68" s="259" t="n"/>
      <c r="AW68" s="259" t="n"/>
      <c r="AX68" s="259" t="n"/>
      <c r="AY68" s="259" t="n"/>
      <c r="AZ68" s="259" t="n"/>
      <c r="BA68" s="259" t="n"/>
      <c r="BB68" s="259" t="n"/>
      <c r="BC68" s="259" t="n"/>
      <c r="BD68" s="259" t="n"/>
      <c r="BE68" s="259" t="n"/>
      <c r="BF68" s="259" t="n"/>
      <c r="BG68" s="259" t="n"/>
      <c r="BH68" s="259" t="n"/>
      <c r="BI68" s="259" t="n"/>
      <c r="BJ68" s="259" t="n"/>
      <c r="BK68" s="259" t="n"/>
      <c r="BL68" s="259" t="n"/>
      <c r="BM68" s="259" t="n"/>
      <c r="BN68" s="259" t="n"/>
      <c r="BO68" s="259" t="n"/>
      <c r="BP68" s="259" t="n"/>
      <c r="BQ68" s="259" t="n"/>
      <c r="BR68" s="259" t="n"/>
      <c r="BS68" s="259" t="n"/>
      <c r="BT68" s="259" t="n"/>
      <c r="BU68" s="259" t="n"/>
      <c r="BV68" s="259" t="n"/>
      <c r="BW68" s="259" t="n"/>
      <c r="BX68" s="259" t="n"/>
      <c r="BY68" s="259" t="n"/>
      <c r="BZ68" s="259" t="n"/>
      <c r="CA68" s="259" t="n"/>
      <c r="CB68" s="259" t="n"/>
      <c r="CC68" s="259" t="n"/>
      <c r="CD68" s="259" t="n"/>
      <c r="CE68" s="259" t="n"/>
      <c r="CF68" s="259" t="n"/>
      <c r="CG68" s="259" t="n"/>
      <c r="CH68" s="259" t="n"/>
      <c r="CI68" s="259" t="n"/>
      <c r="CJ68" s="259" t="n"/>
      <c r="CK68" s="259" t="n"/>
      <c r="CL68" s="259" t="n"/>
      <c r="CM68" s="259" t="n"/>
      <c r="CN68" s="259" t="n"/>
      <c r="CO68" s="259" t="n"/>
      <c r="CP68" s="259" t="n"/>
      <c r="CQ68" s="259" t="n"/>
      <c r="CR68" s="259" t="n"/>
      <c r="CS68" s="259" t="n"/>
      <c r="CT68" s="259" t="n"/>
      <c r="CU68" s="259" t="n"/>
      <c r="CV68" s="259" t="n"/>
      <c r="CW68" s="259" t="n"/>
      <c r="CX68" s="259" t="n"/>
      <c r="CY68" s="259" t="n"/>
      <c r="CZ68" s="259" t="n"/>
      <c r="DA68" s="259" t="n"/>
      <c r="DB68" s="259" t="n"/>
      <c r="DC68" s="259" t="n"/>
      <c r="DD68" s="259" t="n"/>
      <c r="DE68" s="259" t="n"/>
      <c r="DF68" s="259" t="n"/>
      <c r="DG68" s="259" t="n"/>
      <c r="DH68" s="259" t="n"/>
      <c r="DI68" s="259" t="n"/>
      <c r="DJ68" s="259" t="n"/>
      <c r="DK68" s="259" t="n"/>
      <c r="DL68" s="259" t="n"/>
      <c r="DM68" s="259" t="n"/>
      <c r="DN68" s="259" t="n"/>
      <c r="DO68" s="259" t="n"/>
      <c r="DP68" s="259" t="n"/>
      <c r="DQ68" s="259" t="n"/>
      <c r="DR68" s="259" t="n"/>
      <c r="DS68" s="259" t="n"/>
      <c r="DT68" s="259" t="n"/>
      <c r="DU68" s="259" t="n"/>
      <c r="DV68" s="259" t="n"/>
      <c r="DW68" s="259" t="n"/>
      <c r="DX68" s="259" t="n"/>
      <c r="DY68" s="259" t="n"/>
      <c r="DZ68" s="259" t="n"/>
      <c r="EA68" s="259" t="n"/>
      <c r="EB68" s="259" t="n"/>
      <c r="EC68" s="259" t="n"/>
      <c r="ED68" s="259" t="n"/>
      <c r="EE68" s="259" t="n"/>
      <c r="EF68" s="259" t="n"/>
      <c r="EG68" s="259" t="n"/>
      <c r="EH68" s="259" t="n"/>
      <c r="EI68" s="259" t="n"/>
      <c r="EJ68" s="259" t="n"/>
      <c r="EK68" s="261">
        <f>SUM(F68:EJ68)</f>
        <v/>
      </c>
      <c r="EL68" s="262">
        <f>E68-EK68</f>
        <v/>
      </c>
    </row>
    <row r="69" ht="18" customHeight="1">
      <c r="A69" s="137" t="n">
        <v>70</v>
      </c>
      <c r="B69" s="256" t="n"/>
      <c r="C69" s="139" t="n"/>
      <c r="D69" s="240" t="n"/>
      <c r="E69" s="257" t="n"/>
      <c r="F69" s="274" t="n"/>
      <c r="G69" s="274" t="n"/>
      <c r="H69" s="274" t="n"/>
      <c r="I69" s="274" t="n"/>
      <c r="J69" s="259" t="n"/>
      <c r="K69" s="259" t="n"/>
      <c r="L69" s="259" t="n"/>
      <c r="M69" s="259" t="n"/>
      <c r="N69" s="259" t="n"/>
      <c r="O69" s="259" t="n"/>
      <c r="P69" s="259" t="n"/>
      <c r="Q69" s="259" t="n"/>
      <c r="R69" s="259" t="n"/>
      <c r="S69" s="259" t="n"/>
      <c r="T69" s="259" t="n"/>
      <c r="U69" s="259" t="n"/>
      <c r="V69" s="259" t="n"/>
      <c r="W69" s="259" t="n"/>
      <c r="X69" s="259" t="n"/>
      <c r="Y69" s="259" t="n"/>
      <c r="Z69" s="259" t="n"/>
      <c r="AA69" s="259" t="n"/>
      <c r="AB69" s="259" t="n"/>
      <c r="AC69" s="259" t="n"/>
      <c r="AD69" s="259" t="n"/>
      <c r="AE69" s="259" t="n"/>
      <c r="AF69" s="259" t="n"/>
      <c r="AG69" s="259" t="n"/>
      <c r="AH69" s="259" t="n"/>
      <c r="AI69" s="259" t="n"/>
      <c r="AJ69" s="259" t="n"/>
      <c r="AK69" s="259" t="n"/>
      <c r="AL69" s="259" t="n"/>
      <c r="AM69" s="259" t="n"/>
      <c r="AN69" s="259" t="n"/>
      <c r="AO69" s="259" t="n"/>
      <c r="AP69" s="259" t="n"/>
      <c r="AQ69" s="259" t="n"/>
      <c r="AR69" s="259" t="n"/>
      <c r="AS69" s="259" t="n"/>
      <c r="AT69" s="259" t="n"/>
      <c r="AU69" s="259" t="n"/>
      <c r="AV69" s="259" t="n"/>
      <c r="AW69" s="259" t="n"/>
      <c r="AX69" s="259" t="n"/>
      <c r="AY69" s="259" t="n"/>
      <c r="AZ69" s="259" t="n"/>
      <c r="BA69" s="259" t="n"/>
      <c r="BB69" s="259" t="n"/>
      <c r="BC69" s="259" t="n"/>
      <c r="BD69" s="259" t="n"/>
      <c r="BE69" s="259" t="n"/>
      <c r="BF69" s="259" t="n"/>
      <c r="BG69" s="259" t="n"/>
      <c r="BH69" s="259" t="n"/>
      <c r="BI69" s="259" t="n"/>
      <c r="BJ69" s="259" t="n"/>
      <c r="BK69" s="259" t="n"/>
      <c r="BL69" s="259" t="n"/>
      <c r="BM69" s="259" t="n"/>
      <c r="BN69" s="259" t="n"/>
      <c r="BO69" s="259" t="n"/>
      <c r="BP69" s="259" t="n"/>
      <c r="BQ69" s="259" t="n"/>
      <c r="BR69" s="259" t="n"/>
      <c r="BS69" s="259" t="n"/>
      <c r="BT69" s="259" t="n"/>
      <c r="BU69" s="259" t="n"/>
      <c r="BV69" s="259" t="n"/>
      <c r="BW69" s="259" t="n"/>
      <c r="BX69" s="259" t="n"/>
      <c r="BY69" s="259" t="n"/>
      <c r="BZ69" s="259" t="n"/>
      <c r="CA69" s="259" t="n"/>
      <c r="CB69" s="259" t="n"/>
      <c r="CC69" s="259" t="n"/>
      <c r="CD69" s="259" t="n"/>
      <c r="CE69" s="259" t="n"/>
      <c r="CF69" s="259" t="n"/>
      <c r="CG69" s="259" t="n"/>
      <c r="CH69" s="259" t="n"/>
      <c r="CI69" s="259" t="n"/>
      <c r="CJ69" s="259" t="n"/>
      <c r="CK69" s="259" t="n"/>
      <c r="CL69" s="259" t="n"/>
      <c r="CM69" s="259" t="n"/>
      <c r="CN69" s="259" t="n"/>
      <c r="CO69" s="259" t="n"/>
      <c r="CP69" s="259" t="n"/>
      <c r="CQ69" s="259" t="n"/>
      <c r="CR69" s="259" t="n"/>
      <c r="CS69" s="259" t="n"/>
      <c r="CT69" s="259" t="n"/>
      <c r="CU69" s="259" t="n"/>
      <c r="CV69" s="259" t="n"/>
      <c r="CW69" s="259" t="n"/>
      <c r="CX69" s="259" t="n"/>
      <c r="CY69" s="259" t="n"/>
      <c r="CZ69" s="259" t="n"/>
      <c r="DA69" s="259" t="n"/>
      <c r="DB69" s="259" t="n"/>
      <c r="DC69" s="259" t="n"/>
      <c r="DD69" s="259" t="n"/>
      <c r="DE69" s="259" t="n"/>
      <c r="DF69" s="259" t="n"/>
      <c r="DG69" s="259" t="n"/>
      <c r="DH69" s="259" t="n"/>
      <c r="DI69" s="259" t="n"/>
      <c r="DJ69" s="259" t="n"/>
      <c r="DK69" s="259" t="n"/>
      <c r="DL69" s="259" t="n"/>
      <c r="DM69" s="259" t="n"/>
      <c r="DN69" s="259" t="n"/>
      <c r="DO69" s="259" t="n"/>
      <c r="DP69" s="259" t="n"/>
      <c r="DQ69" s="259" t="n"/>
      <c r="DR69" s="259" t="n"/>
      <c r="DS69" s="259" t="n"/>
      <c r="DT69" s="259" t="n"/>
      <c r="DU69" s="259" t="n"/>
      <c r="DV69" s="259" t="n"/>
      <c r="DW69" s="259" t="n"/>
      <c r="DX69" s="259" t="n"/>
      <c r="DY69" s="259" t="n"/>
      <c r="DZ69" s="259" t="n"/>
      <c r="EA69" s="259" t="n"/>
      <c r="EB69" s="259" t="n"/>
      <c r="EC69" s="259" t="n"/>
      <c r="ED69" s="259" t="n"/>
      <c r="EE69" s="259" t="n"/>
      <c r="EF69" s="259" t="n"/>
      <c r="EG69" s="259" t="n"/>
      <c r="EH69" s="259" t="n"/>
      <c r="EI69" s="259" t="n"/>
      <c r="EJ69" s="259" t="n"/>
      <c r="EK69" s="261">
        <f>SUM(F69:EJ69)</f>
        <v/>
      </c>
      <c r="EL69" s="262">
        <f>E69-EK69</f>
        <v/>
      </c>
    </row>
    <row r="70" ht="18" customHeight="1">
      <c r="A70" s="137" t="n">
        <v>71</v>
      </c>
      <c r="B70" s="256" t="n"/>
      <c r="C70" s="139" t="n"/>
      <c r="D70" s="240" t="n"/>
      <c r="E70" s="257" t="n"/>
      <c r="F70" s="274" t="n"/>
      <c r="G70" s="274" t="n"/>
      <c r="H70" s="274" t="n"/>
      <c r="I70" s="274" t="n"/>
      <c r="J70" s="259" t="n"/>
      <c r="K70" s="259" t="n"/>
      <c r="L70" s="259" t="n"/>
      <c r="M70" s="259" t="n"/>
      <c r="N70" s="259" t="n"/>
      <c r="O70" s="259" t="n"/>
      <c r="P70" s="259" t="n"/>
      <c r="Q70" s="259" t="n"/>
      <c r="R70" s="259" t="n"/>
      <c r="S70" s="259" t="n"/>
      <c r="T70" s="259" t="n"/>
      <c r="U70" s="259" t="n"/>
      <c r="V70" s="259" t="n"/>
      <c r="W70" s="259" t="n"/>
      <c r="X70" s="259" t="n"/>
      <c r="Y70" s="259" t="n"/>
      <c r="Z70" s="259" t="n"/>
      <c r="AA70" s="259" t="n"/>
      <c r="AB70" s="259" t="n"/>
      <c r="AC70" s="259" t="n"/>
      <c r="AD70" s="259" t="n"/>
      <c r="AE70" s="259" t="n"/>
      <c r="AF70" s="259" t="n"/>
      <c r="AG70" s="259" t="n"/>
      <c r="AH70" s="259" t="n"/>
      <c r="AI70" s="259" t="n"/>
      <c r="AJ70" s="259" t="n"/>
      <c r="AK70" s="259" t="n"/>
      <c r="AL70" s="259" t="n"/>
      <c r="AM70" s="259" t="n"/>
      <c r="AN70" s="259" t="n"/>
      <c r="AO70" s="259" t="n"/>
      <c r="AP70" s="259" t="n"/>
      <c r="AQ70" s="259" t="n"/>
      <c r="AR70" s="259" t="n"/>
      <c r="AS70" s="259" t="n"/>
      <c r="AT70" s="259" t="n"/>
      <c r="AU70" s="259" t="n"/>
      <c r="AV70" s="259" t="n"/>
      <c r="AW70" s="259" t="n"/>
      <c r="AX70" s="259" t="n"/>
      <c r="AY70" s="259" t="n"/>
      <c r="AZ70" s="259" t="n"/>
      <c r="BA70" s="259" t="n"/>
      <c r="BB70" s="259" t="n"/>
      <c r="BC70" s="259" t="n"/>
      <c r="BD70" s="259" t="n"/>
      <c r="BE70" s="259" t="n"/>
      <c r="BF70" s="259" t="n"/>
      <c r="BG70" s="259" t="n"/>
      <c r="BH70" s="259" t="n"/>
      <c r="BI70" s="259" t="n"/>
      <c r="BJ70" s="259" t="n"/>
      <c r="BK70" s="259" t="n"/>
      <c r="BL70" s="259" t="n"/>
      <c r="BM70" s="259" t="n"/>
      <c r="BN70" s="259" t="n"/>
      <c r="BO70" s="259" t="n"/>
      <c r="BP70" s="259" t="n"/>
      <c r="BQ70" s="259" t="n"/>
      <c r="BR70" s="259" t="n"/>
      <c r="BS70" s="259" t="n"/>
      <c r="BT70" s="259" t="n"/>
      <c r="BU70" s="259" t="n"/>
      <c r="BV70" s="259" t="n"/>
      <c r="BW70" s="259" t="n"/>
      <c r="BX70" s="259" t="n"/>
      <c r="BY70" s="259" t="n"/>
      <c r="BZ70" s="259" t="n"/>
      <c r="CA70" s="259" t="n"/>
      <c r="CB70" s="259" t="n"/>
      <c r="CC70" s="259" t="n"/>
      <c r="CD70" s="259" t="n"/>
      <c r="CE70" s="259" t="n"/>
      <c r="CF70" s="259" t="n"/>
      <c r="CG70" s="259" t="n"/>
      <c r="CH70" s="259" t="n"/>
      <c r="CI70" s="259" t="n"/>
      <c r="CJ70" s="259" t="n"/>
      <c r="CK70" s="259" t="n"/>
      <c r="CL70" s="259" t="n"/>
      <c r="CM70" s="259" t="n"/>
      <c r="CN70" s="259" t="n"/>
      <c r="CO70" s="259" t="n"/>
      <c r="CP70" s="259" t="n"/>
      <c r="CQ70" s="259" t="n"/>
      <c r="CR70" s="259" t="n"/>
      <c r="CS70" s="259" t="n"/>
      <c r="CT70" s="259" t="n"/>
      <c r="CU70" s="259" t="n"/>
      <c r="CV70" s="259" t="n"/>
      <c r="CW70" s="259" t="n"/>
      <c r="CX70" s="259" t="n"/>
      <c r="CY70" s="259" t="n"/>
      <c r="CZ70" s="259" t="n"/>
      <c r="DA70" s="259" t="n"/>
      <c r="DB70" s="259" t="n"/>
      <c r="DC70" s="259" t="n"/>
      <c r="DD70" s="259" t="n"/>
      <c r="DE70" s="259" t="n"/>
      <c r="DF70" s="259" t="n"/>
      <c r="DG70" s="259" t="n"/>
      <c r="DH70" s="259" t="n"/>
      <c r="DI70" s="259" t="n"/>
      <c r="DJ70" s="259" t="n"/>
      <c r="DK70" s="259" t="n"/>
      <c r="DL70" s="259" t="n"/>
      <c r="DM70" s="259" t="n"/>
      <c r="DN70" s="259" t="n"/>
      <c r="DO70" s="259" t="n"/>
      <c r="DP70" s="259" t="n"/>
      <c r="DQ70" s="259" t="n"/>
      <c r="DR70" s="259" t="n"/>
      <c r="DS70" s="259" t="n"/>
      <c r="DT70" s="259" t="n"/>
      <c r="DU70" s="259" t="n"/>
      <c r="DV70" s="259" t="n"/>
      <c r="DW70" s="259" t="n"/>
      <c r="DX70" s="259" t="n"/>
      <c r="DY70" s="259" t="n"/>
      <c r="DZ70" s="259" t="n"/>
      <c r="EA70" s="259" t="n"/>
      <c r="EB70" s="259" t="n"/>
      <c r="EC70" s="259" t="n"/>
      <c r="ED70" s="259" t="n"/>
      <c r="EE70" s="259" t="n"/>
      <c r="EF70" s="259" t="n"/>
      <c r="EG70" s="259" t="n"/>
      <c r="EH70" s="259" t="n"/>
      <c r="EI70" s="259" t="n"/>
      <c r="EJ70" s="259" t="n"/>
      <c r="EK70" s="261">
        <f>SUM(F70:EJ70)</f>
        <v/>
      </c>
      <c r="EL70" s="262">
        <f>E70-EK70</f>
        <v/>
      </c>
    </row>
    <row r="71" ht="18" customHeight="1">
      <c r="A71" s="137" t="n">
        <v>72</v>
      </c>
      <c r="B71" s="256" t="n"/>
      <c r="C71" s="139" t="n"/>
      <c r="D71" s="240" t="n"/>
      <c r="E71" s="257" t="n"/>
      <c r="F71" s="274" t="n"/>
      <c r="G71" s="274" t="n"/>
      <c r="H71" s="274" t="n"/>
      <c r="I71" s="274" t="n"/>
      <c r="J71" s="259" t="n"/>
      <c r="K71" s="259" t="n"/>
      <c r="L71" s="259" t="n"/>
      <c r="M71" s="259" t="n"/>
      <c r="N71" s="259" t="n"/>
      <c r="O71" s="259" t="n"/>
      <c r="P71" s="259" t="n"/>
      <c r="Q71" s="259" t="n"/>
      <c r="R71" s="259" t="n"/>
      <c r="S71" s="259" t="n"/>
      <c r="T71" s="259" t="n"/>
      <c r="U71" s="259" t="n"/>
      <c r="V71" s="259" t="n"/>
      <c r="W71" s="259" t="n"/>
      <c r="X71" s="259" t="n"/>
      <c r="Y71" s="259" t="n"/>
      <c r="Z71" s="259" t="n"/>
      <c r="AA71" s="259" t="n"/>
      <c r="AB71" s="259" t="n"/>
      <c r="AC71" s="259" t="n"/>
      <c r="AD71" s="259" t="n"/>
      <c r="AE71" s="259" t="n"/>
      <c r="AF71" s="259" t="n"/>
      <c r="AG71" s="259" t="n"/>
      <c r="AH71" s="259" t="n"/>
      <c r="AI71" s="259" t="n"/>
      <c r="AJ71" s="259" t="n"/>
      <c r="AK71" s="259" t="n"/>
      <c r="AL71" s="259" t="n"/>
      <c r="AM71" s="259" t="n"/>
      <c r="AN71" s="259" t="n"/>
      <c r="AO71" s="259" t="n"/>
      <c r="AP71" s="259" t="n"/>
      <c r="AQ71" s="259" t="n"/>
      <c r="AR71" s="259" t="n"/>
      <c r="AS71" s="259" t="n"/>
      <c r="AT71" s="259" t="n"/>
      <c r="AU71" s="259" t="n"/>
      <c r="AV71" s="259" t="n"/>
      <c r="AW71" s="259" t="n"/>
      <c r="AX71" s="259" t="n"/>
      <c r="AY71" s="259" t="n"/>
      <c r="AZ71" s="259" t="n"/>
      <c r="BA71" s="259" t="n"/>
      <c r="BB71" s="259" t="n"/>
      <c r="BC71" s="259" t="n"/>
      <c r="BD71" s="259" t="n"/>
      <c r="BE71" s="259" t="n"/>
      <c r="BF71" s="259" t="n"/>
      <c r="BG71" s="259" t="n"/>
      <c r="BH71" s="259" t="n"/>
      <c r="BI71" s="259" t="n"/>
      <c r="BJ71" s="259" t="n"/>
      <c r="BK71" s="259" t="n"/>
      <c r="BL71" s="259" t="n"/>
      <c r="BM71" s="259" t="n"/>
      <c r="BN71" s="259" t="n"/>
      <c r="BO71" s="259" t="n"/>
      <c r="BP71" s="259" t="n"/>
      <c r="BQ71" s="259" t="n"/>
      <c r="BR71" s="259" t="n"/>
      <c r="BS71" s="259" t="n"/>
      <c r="BT71" s="259" t="n"/>
      <c r="BU71" s="259" t="n"/>
      <c r="BV71" s="259" t="n"/>
      <c r="BW71" s="259" t="n"/>
      <c r="BX71" s="259" t="n"/>
      <c r="BY71" s="259" t="n"/>
      <c r="BZ71" s="259" t="n"/>
      <c r="CA71" s="259" t="n"/>
      <c r="CB71" s="259" t="n"/>
      <c r="CC71" s="259" t="n"/>
      <c r="CD71" s="259" t="n"/>
      <c r="CE71" s="259" t="n"/>
      <c r="CF71" s="259" t="n"/>
      <c r="CG71" s="259" t="n"/>
      <c r="CH71" s="259" t="n"/>
      <c r="CI71" s="259" t="n"/>
      <c r="CJ71" s="259" t="n"/>
      <c r="CK71" s="259" t="n"/>
      <c r="CL71" s="259" t="n"/>
      <c r="CM71" s="259" t="n"/>
      <c r="CN71" s="259" t="n"/>
      <c r="CO71" s="259" t="n"/>
      <c r="CP71" s="259" t="n"/>
      <c r="CQ71" s="259" t="n"/>
      <c r="CR71" s="259" t="n"/>
      <c r="CS71" s="259" t="n"/>
      <c r="CT71" s="259" t="n"/>
      <c r="CU71" s="259" t="n"/>
      <c r="CV71" s="259" t="n"/>
      <c r="CW71" s="259" t="n"/>
      <c r="CX71" s="259" t="n"/>
      <c r="CY71" s="259" t="n"/>
      <c r="CZ71" s="259" t="n"/>
      <c r="DA71" s="259" t="n"/>
      <c r="DB71" s="259" t="n"/>
      <c r="DC71" s="259" t="n"/>
      <c r="DD71" s="259" t="n"/>
      <c r="DE71" s="259" t="n"/>
      <c r="DF71" s="259" t="n"/>
      <c r="DG71" s="259" t="n"/>
      <c r="DH71" s="259" t="n"/>
      <c r="DI71" s="259" t="n"/>
      <c r="DJ71" s="259" t="n"/>
      <c r="DK71" s="259" t="n"/>
      <c r="DL71" s="259" t="n"/>
      <c r="DM71" s="259" t="n"/>
      <c r="DN71" s="259" t="n"/>
      <c r="DO71" s="259" t="n"/>
      <c r="DP71" s="259" t="n"/>
      <c r="DQ71" s="259" t="n"/>
      <c r="DR71" s="259" t="n"/>
      <c r="DS71" s="259" t="n"/>
      <c r="DT71" s="259" t="n"/>
      <c r="DU71" s="259" t="n"/>
      <c r="DV71" s="259" t="n"/>
      <c r="DW71" s="259" t="n"/>
      <c r="DX71" s="259" t="n"/>
      <c r="DY71" s="259" t="n"/>
      <c r="DZ71" s="259" t="n"/>
      <c r="EA71" s="259" t="n"/>
      <c r="EB71" s="259" t="n"/>
      <c r="EC71" s="259" t="n"/>
      <c r="ED71" s="259" t="n"/>
      <c r="EE71" s="259" t="n"/>
      <c r="EF71" s="259" t="n"/>
      <c r="EG71" s="259" t="n"/>
      <c r="EH71" s="259" t="n"/>
      <c r="EI71" s="259" t="n"/>
      <c r="EJ71" s="259" t="n"/>
      <c r="EK71" s="261">
        <f>SUM(F71:EJ71)</f>
        <v/>
      </c>
      <c r="EL71" s="262">
        <f>E71-EK71</f>
        <v/>
      </c>
    </row>
    <row r="72" ht="18" customHeight="1">
      <c r="A72" s="137" t="n">
        <v>73</v>
      </c>
      <c r="B72" s="256" t="n"/>
      <c r="C72" s="139" t="n"/>
      <c r="D72" s="240" t="n"/>
      <c r="E72" s="257" t="n"/>
      <c r="F72" s="274" t="n"/>
      <c r="G72" s="274" t="n"/>
      <c r="H72" s="274" t="n"/>
      <c r="I72" s="274" t="n"/>
      <c r="J72" s="259" t="n"/>
      <c r="K72" s="259" t="n"/>
      <c r="L72" s="259" t="n"/>
      <c r="M72" s="259" t="n"/>
      <c r="N72" s="259" t="n"/>
      <c r="O72" s="259" t="n"/>
      <c r="P72" s="259" t="n"/>
      <c r="Q72" s="259" t="n"/>
      <c r="R72" s="259" t="n"/>
      <c r="S72" s="259" t="n"/>
      <c r="T72" s="259" t="n"/>
      <c r="U72" s="259" t="n"/>
      <c r="V72" s="259" t="n"/>
      <c r="W72" s="259" t="n"/>
      <c r="X72" s="259" t="n"/>
      <c r="Y72" s="259" t="n"/>
      <c r="Z72" s="259" t="n"/>
      <c r="AA72" s="259" t="n"/>
      <c r="AB72" s="259" t="n"/>
      <c r="AC72" s="259" t="n"/>
      <c r="AD72" s="259" t="n"/>
      <c r="AE72" s="259" t="n"/>
      <c r="AF72" s="259" t="n"/>
      <c r="AG72" s="259" t="n"/>
      <c r="AH72" s="259" t="n"/>
      <c r="AI72" s="259" t="n"/>
      <c r="AJ72" s="259" t="n"/>
      <c r="AK72" s="259" t="n"/>
      <c r="AL72" s="259" t="n"/>
      <c r="AM72" s="259" t="n"/>
      <c r="AN72" s="259" t="n"/>
      <c r="AO72" s="259" t="n"/>
      <c r="AP72" s="259" t="n"/>
      <c r="AQ72" s="259" t="n"/>
      <c r="AR72" s="259" t="n"/>
      <c r="AS72" s="259" t="n"/>
      <c r="AT72" s="259" t="n"/>
      <c r="AU72" s="259" t="n"/>
      <c r="AV72" s="259" t="n"/>
      <c r="AW72" s="259" t="n"/>
      <c r="AX72" s="259" t="n"/>
      <c r="AY72" s="259" t="n"/>
      <c r="AZ72" s="259" t="n"/>
      <c r="BA72" s="259" t="n"/>
      <c r="BB72" s="259" t="n"/>
      <c r="BC72" s="259" t="n"/>
      <c r="BD72" s="259" t="n"/>
      <c r="BE72" s="259" t="n"/>
      <c r="BF72" s="259" t="n"/>
      <c r="BG72" s="259" t="n"/>
      <c r="BH72" s="259" t="n"/>
      <c r="BI72" s="259" t="n"/>
      <c r="BJ72" s="259" t="n"/>
      <c r="BK72" s="259" t="n"/>
      <c r="BL72" s="259" t="n"/>
      <c r="BM72" s="259" t="n"/>
      <c r="BN72" s="259" t="n"/>
      <c r="BO72" s="259" t="n"/>
      <c r="BP72" s="259" t="n"/>
      <c r="BQ72" s="259" t="n"/>
      <c r="BR72" s="259" t="n"/>
      <c r="BS72" s="259" t="n"/>
      <c r="BT72" s="259" t="n"/>
      <c r="BU72" s="259" t="n"/>
      <c r="BV72" s="259" t="n"/>
      <c r="BW72" s="259" t="n"/>
      <c r="BX72" s="259" t="n"/>
      <c r="BY72" s="259" t="n"/>
      <c r="BZ72" s="259" t="n"/>
      <c r="CA72" s="259" t="n"/>
      <c r="CB72" s="259" t="n"/>
      <c r="CC72" s="259" t="n"/>
      <c r="CD72" s="259" t="n"/>
      <c r="CE72" s="259" t="n"/>
      <c r="CF72" s="259" t="n"/>
      <c r="CG72" s="259" t="n"/>
      <c r="CH72" s="259" t="n"/>
      <c r="CI72" s="259" t="n"/>
      <c r="CJ72" s="259" t="n"/>
      <c r="CK72" s="259" t="n"/>
      <c r="CL72" s="259" t="n"/>
      <c r="CM72" s="259" t="n"/>
      <c r="CN72" s="259" t="n"/>
      <c r="CO72" s="259" t="n"/>
      <c r="CP72" s="259" t="n"/>
      <c r="CQ72" s="259" t="n"/>
      <c r="CR72" s="259" t="n"/>
      <c r="CS72" s="259" t="n"/>
      <c r="CT72" s="259" t="n"/>
      <c r="CU72" s="259" t="n"/>
      <c r="CV72" s="259" t="n"/>
      <c r="CW72" s="259" t="n"/>
      <c r="CX72" s="259" t="n"/>
      <c r="CY72" s="259" t="n"/>
      <c r="CZ72" s="259" t="n"/>
      <c r="DA72" s="259" t="n"/>
      <c r="DB72" s="259" t="n"/>
      <c r="DC72" s="259" t="n"/>
      <c r="DD72" s="259" t="n"/>
      <c r="DE72" s="259" t="n"/>
      <c r="DF72" s="259" t="n"/>
      <c r="DG72" s="259" t="n"/>
      <c r="DH72" s="259" t="n"/>
      <c r="DI72" s="259" t="n"/>
      <c r="DJ72" s="259" t="n"/>
      <c r="DK72" s="259" t="n"/>
      <c r="DL72" s="259" t="n"/>
      <c r="DM72" s="259" t="n"/>
      <c r="DN72" s="259" t="n"/>
      <c r="DO72" s="259" t="n"/>
      <c r="DP72" s="259" t="n"/>
      <c r="DQ72" s="259" t="n"/>
      <c r="DR72" s="259" t="n"/>
      <c r="DS72" s="259" t="n"/>
      <c r="DT72" s="259" t="n"/>
      <c r="DU72" s="259" t="n"/>
      <c r="DV72" s="259" t="n"/>
      <c r="DW72" s="259" t="n"/>
      <c r="DX72" s="259" t="n"/>
      <c r="DY72" s="259" t="n"/>
      <c r="DZ72" s="259" t="n"/>
      <c r="EA72" s="259" t="n"/>
      <c r="EB72" s="259" t="n"/>
      <c r="EC72" s="259" t="n"/>
      <c r="ED72" s="259" t="n"/>
      <c r="EE72" s="259" t="n"/>
      <c r="EF72" s="259" t="n"/>
      <c r="EG72" s="259" t="n"/>
      <c r="EH72" s="259" t="n"/>
      <c r="EI72" s="259" t="n"/>
      <c r="EJ72" s="259" t="n"/>
      <c r="EK72" s="261">
        <f>SUM(F72:EJ72)</f>
        <v/>
      </c>
      <c r="EL72" s="262">
        <f>E72-EK72</f>
        <v/>
      </c>
    </row>
    <row r="73" ht="18" customHeight="1">
      <c r="A73" s="137" t="n">
        <v>74</v>
      </c>
      <c r="B73" s="256" t="n"/>
      <c r="C73" s="139" t="n"/>
      <c r="D73" s="240" t="n"/>
      <c r="E73" s="257" t="n"/>
      <c r="F73" s="274" t="n"/>
      <c r="G73" s="274" t="n"/>
      <c r="H73" s="274" t="n"/>
      <c r="I73" s="274" t="n"/>
      <c r="J73" s="259" t="n"/>
      <c r="K73" s="259" t="n"/>
      <c r="L73" s="259" t="n"/>
      <c r="M73" s="259" t="n"/>
      <c r="N73" s="259" t="n"/>
      <c r="O73" s="259" t="n"/>
      <c r="P73" s="259" t="n"/>
      <c r="Q73" s="259" t="n"/>
      <c r="R73" s="259" t="n"/>
      <c r="S73" s="259" t="n"/>
      <c r="T73" s="259" t="n"/>
      <c r="U73" s="259" t="n"/>
      <c r="V73" s="259" t="n"/>
      <c r="W73" s="259" t="n"/>
      <c r="X73" s="259" t="n"/>
      <c r="Y73" s="259" t="n"/>
      <c r="Z73" s="259" t="n"/>
      <c r="AA73" s="259" t="n"/>
      <c r="AB73" s="259" t="n"/>
      <c r="AC73" s="259" t="n"/>
      <c r="AD73" s="259" t="n"/>
      <c r="AE73" s="259" t="n"/>
      <c r="AF73" s="259" t="n"/>
      <c r="AG73" s="259" t="n"/>
      <c r="AH73" s="259" t="n"/>
      <c r="AI73" s="259" t="n"/>
      <c r="AJ73" s="259" t="n"/>
      <c r="AK73" s="259" t="n"/>
      <c r="AL73" s="259" t="n"/>
      <c r="AM73" s="259" t="n"/>
      <c r="AN73" s="259" t="n"/>
      <c r="AO73" s="259" t="n"/>
      <c r="AP73" s="259" t="n"/>
      <c r="AQ73" s="259" t="n"/>
      <c r="AR73" s="259" t="n"/>
      <c r="AS73" s="259" t="n"/>
      <c r="AT73" s="259" t="n"/>
      <c r="AU73" s="259" t="n"/>
      <c r="AV73" s="259" t="n"/>
      <c r="AW73" s="259" t="n"/>
      <c r="AX73" s="259" t="n"/>
      <c r="AY73" s="259" t="n"/>
      <c r="AZ73" s="259" t="n"/>
      <c r="BA73" s="259" t="n"/>
      <c r="BB73" s="259" t="n"/>
      <c r="BC73" s="259" t="n"/>
      <c r="BD73" s="259" t="n"/>
      <c r="BE73" s="259" t="n"/>
      <c r="BF73" s="259" t="n"/>
      <c r="BG73" s="259" t="n"/>
      <c r="BH73" s="259" t="n"/>
      <c r="BI73" s="259" t="n"/>
      <c r="BJ73" s="259" t="n"/>
      <c r="BK73" s="259" t="n"/>
      <c r="BL73" s="259" t="n"/>
      <c r="BM73" s="259" t="n"/>
      <c r="BN73" s="259" t="n"/>
      <c r="BO73" s="259" t="n"/>
      <c r="BP73" s="259" t="n"/>
      <c r="BQ73" s="259" t="n"/>
      <c r="BR73" s="259" t="n"/>
      <c r="BS73" s="259" t="n"/>
      <c r="BT73" s="259" t="n"/>
      <c r="BU73" s="259" t="n"/>
      <c r="BV73" s="259" t="n"/>
      <c r="BW73" s="259" t="n"/>
      <c r="BX73" s="259" t="n"/>
      <c r="BY73" s="259" t="n"/>
      <c r="BZ73" s="259" t="n"/>
      <c r="CA73" s="259" t="n"/>
      <c r="CB73" s="259" t="n"/>
      <c r="CC73" s="259" t="n"/>
      <c r="CD73" s="259" t="n"/>
      <c r="CE73" s="259" t="n"/>
      <c r="CF73" s="259" t="n"/>
      <c r="CG73" s="259" t="n"/>
      <c r="CH73" s="259" t="n"/>
      <c r="CI73" s="259" t="n"/>
      <c r="CJ73" s="259" t="n"/>
      <c r="CK73" s="259" t="n"/>
      <c r="CL73" s="259" t="n"/>
      <c r="CM73" s="259" t="n"/>
      <c r="CN73" s="259" t="n"/>
      <c r="CO73" s="259" t="n"/>
      <c r="CP73" s="259" t="n"/>
      <c r="CQ73" s="259" t="n"/>
      <c r="CR73" s="259" t="n"/>
      <c r="CS73" s="259" t="n"/>
      <c r="CT73" s="259" t="n"/>
      <c r="CU73" s="259" t="n"/>
      <c r="CV73" s="259" t="n"/>
      <c r="CW73" s="259" t="n"/>
      <c r="CX73" s="259" t="n"/>
      <c r="CY73" s="259" t="n"/>
      <c r="CZ73" s="259" t="n"/>
      <c r="DA73" s="259" t="n"/>
      <c r="DB73" s="259" t="n"/>
      <c r="DC73" s="259" t="n"/>
      <c r="DD73" s="259" t="n"/>
      <c r="DE73" s="259" t="n"/>
      <c r="DF73" s="259" t="n"/>
      <c r="DG73" s="259" t="n"/>
      <c r="DH73" s="259" t="n"/>
      <c r="DI73" s="259" t="n"/>
      <c r="DJ73" s="259" t="n"/>
      <c r="DK73" s="259" t="n"/>
      <c r="DL73" s="259" t="n"/>
      <c r="DM73" s="259" t="n"/>
      <c r="DN73" s="259" t="n"/>
      <c r="DO73" s="259" t="n"/>
      <c r="DP73" s="259" t="n"/>
      <c r="DQ73" s="259" t="n"/>
      <c r="DR73" s="259" t="n"/>
      <c r="DS73" s="259" t="n"/>
      <c r="DT73" s="259" t="n"/>
      <c r="DU73" s="259" t="n"/>
      <c r="DV73" s="259" t="n"/>
      <c r="DW73" s="259" t="n"/>
      <c r="DX73" s="259" t="n"/>
      <c r="DY73" s="259" t="n"/>
      <c r="DZ73" s="259" t="n"/>
      <c r="EA73" s="259" t="n"/>
      <c r="EB73" s="259" t="n"/>
      <c r="EC73" s="259" t="n"/>
      <c r="ED73" s="259" t="n"/>
      <c r="EE73" s="259" t="n"/>
      <c r="EF73" s="259" t="n"/>
      <c r="EG73" s="259" t="n"/>
      <c r="EH73" s="259" t="n"/>
      <c r="EI73" s="259" t="n"/>
      <c r="EJ73" s="259" t="n"/>
      <c r="EK73" s="261">
        <f>SUM(F73:EJ73)</f>
        <v/>
      </c>
      <c r="EL73" s="262">
        <f>E73-EK73</f>
        <v/>
      </c>
    </row>
    <row r="74" ht="18" customHeight="1">
      <c r="A74" s="137" t="n">
        <v>75</v>
      </c>
      <c r="B74" s="256" t="n"/>
      <c r="C74" s="139" t="n"/>
      <c r="D74" s="240" t="n"/>
      <c r="E74" s="257" t="n"/>
      <c r="F74" s="274" t="n"/>
      <c r="G74" s="274" t="n"/>
      <c r="H74" s="274" t="n"/>
      <c r="I74" s="274" t="n"/>
      <c r="J74" s="259" t="n"/>
      <c r="K74" s="259" t="n"/>
      <c r="L74" s="259" t="n"/>
      <c r="M74" s="259" t="n"/>
      <c r="N74" s="259" t="n"/>
      <c r="O74" s="259" t="n"/>
      <c r="P74" s="259" t="n"/>
      <c r="Q74" s="259" t="n"/>
      <c r="R74" s="259" t="n"/>
      <c r="S74" s="259" t="n"/>
      <c r="T74" s="259" t="n"/>
      <c r="U74" s="259" t="n"/>
      <c r="V74" s="259" t="n"/>
      <c r="W74" s="259" t="n"/>
      <c r="X74" s="259" t="n"/>
      <c r="Y74" s="259" t="n"/>
      <c r="Z74" s="259" t="n"/>
      <c r="AA74" s="259" t="n"/>
      <c r="AB74" s="259" t="n"/>
      <c r="AC74" s="259" t="n"/>
      <c r="AD74" s="259" t="n"/>
      <c r="AE74" s="259" t="n"/>
      <c r="AF74" s="259" t="n"/>
      <c r="AG74" s="259" t="n"/>
      <c r="AH74" s="259" t="n"/>
      <c r="AI74" s="259" t="n"/>
      <c r="AJ74" s="259" t="n"/>
      <c r="AK74" s="259" t="n"/>
      <c r="AL74" s="259" t="n"/>
      <c r="AM74" s="259" t="n"/>
      <c r="AN74" s="259" t="n"/>
      <c r="AO74" s="259" t="n"/>
      <c r="AP74" s="259" t="n"/>
      <c r="AQ74" s="259" t="n"/>
      <c r="AR74" s="259" t="n"/>
      <c r="AS74" s="259" t="n"/>
      <c r="AT74" s="259" t="n"/>
      <c r="AU74" s="259" t="n"/>
      <c r="AV74" s="259" t="n"/>
      <c r="AW74" s="259" t="n"/>
      <c r="AX74" s="259" t="n"/>
      <c r="AY74" s="259" t="n"/>
      <c r="AZ74" s="259" t="n"/>
      <c r="BA74" s="259" t="n"/>
      <c r="BB74" s="259" t="n"/>
      <c r="BC74" s="259" t="n"/>
      <c r="BD74" s="259" t="n"/>
      <c r="BE74" s="259" t="n"/>
      <c r="BF74" s="259" t="n"/>
      <c r="BG74" s="259" t="n"/>
      <c r="BH74" s="259" t="n"/>
      <c r="BI74" s="259" t="n"/>
      <c r="BJ74" s="259" t="n"/>
      <c r="BK74" s="259" t="n"/>
      <c r="BL74" s="259" t="n"/>
      <c r="BM74" s="259" t="n"/>
      <c r="BN74" s="259" t="n"/>
      <c r="BO74" s="259" t="n"/>
      <c r="BP74" s="259" t="n"/>
      <c r="BQ74" s="259" t="n"/>
      <c r="BR74" s="259" t="n"/>
      <c r="BS74" s="259" t="n"/>
      <c r="BT74" s="259" t="n"/>
      <c r="BU74" s="259" t="n"/>
      <c r="BV74" s="259" t="n"/>
      <c r="BW74" s="259" t="n"/>
      <c r="BX74" s="259" t="n"/>
      <c r="BY74" s="259" t="n"/>
      <c r="BZ74" s="259" t="n"/>
      <c r="CA74" s="259" t="n"/>
      <c r="CB74" s="259" t="n"/>
      <c r="CC74" s="259" t="n"/>
      <c r="CD74" s="259" t="n"/>
      <c r="CE74" s="259" t="n"/>
      <c r="CF74" s="259" t="n"/>
      <c r="CG74" s="259" t="n"/>
      <c r="CH74" s="259" t="n"/>
      <c r="CI74" s="259" t="n"/>
      <c r="CJ74" s="259" t="n"/>
      <c r="CK74" s="259" t="n"/>
      <c r="CL74" s="259" t="n"/>
      <c r="CM74" s="259" t="n"/>
      <c r="CN74" s="259" t="n"/>
      <c r="CO74" s="259" t="n"/>
      <c r="CP74" s="259" t="n"/>
      <c r="CQ74" s="259" t="n"/>
      <c r="CR74" s="259" t="n"/>
      <c r="CS74" s="259" t="n"/>
      <c r="CT74" s="259" t="n"/>
      <c r="CU74" s="259" t="n"/>
      <c r="CV74" s="259" t="n"/>
      <c r="CW74" s="259" t="n"/>
      <c r="CX74" s="259" t="n"/>
      <c r="CY74" s="259" t="n"/>
      <c r="CZ74" s="259" t="n"/>
      <c r="DA74" s="259" t="n"/>
      <c r="DB74" s="259" t="n"/>
      <c r="DC74" s="259" t="n"/>
      <c r="DD74" s="259" t="n"/>
      <c r="DE74" s="259" t="n"/>
      <c r="DF74" s="259" t="n"/>
      <c r="DG74" s="259" t="n"/>
      <c r="DH74" s="259" t="n"/>
      <c r="DI74" s="259" t="n"/>
      <c r="DJ74" s="259" t="n"/>
      <c r="DK74" s="259" t="n"/>
      <c r="DL74" s="259" t="n"/>
      <c r="DM74" s="259" t="n"/>
      <c r="DN74" s="259" t="n"/>
      <c r="DO74" s="259" t="n"/>
      <c r="DP74" s="259" t="n"/>
      <c r="DQ74" s="259" t="n"/>
      <c r="DR74" s="259" t="n"/>
      <c r="DS74" s="259" t="n"/>
      <c r="DT74" s="259" t="n"/>
      <c r="DU74" s="259" t="n"/>
      <c r="DV74" s="259" t="n"/>
      <c r="DW74" s="259" t="n"/>
      <c r="DX74" s="259" t="n"/>
      <c r="DY74" s="259" t="n"/>
      <c r="DZ74" s="259" t="n"/>
      <c r="EA74" s="259" t="n"/>
      <c r="EB74" s="259" t="n"/>
      <c r="EC74" s="259" t="n"/>
      <c r="ED74" s="259" t="n"/>
      <c r="EE74" s="259" t="n"/>
      <c r="EF74" s="259" t="n"/>
      <c r="EG74" s="259" t="n"/>
      <c r="EH74" s="259" t="n"/>
      <c r="EI74" s="259" t="n"/>
      <c r="EJ74" s="259" t="n"/>
      <c r="EK74" s="261">
        <f>SUM(F74:EJ74)</f>
        <v/>
      </c>
      <c r="EL74" s="262">
        <f>E74-EK74</f>
        <v/>
      </c>
    </row>
    <row r="75" ht="18" customHeight="1">
      <c r="A75" s="137" t="n">
        <v>76</v>
      </c>
      <c r="B75" s="256" t="n"/>
      <c r="C75" s="139" t="n"/>
      <c r="D75" s="240" t="n"/>
      <c r="E75" s="257" t="n"/>
      <c r="F75" s="274" t="n"/>
      <c r="G75" s="274" t="n"/>
      <c r="H75" s="274" t="n"/>
      <c r="I75" s="274" t="n"/>
      <c r="J75" s="259" t="n"/>
      <c r="K75" s="259" t="n"/>
      <c r="L75" s="259" t="n"/>
      <c r="M75" s="259" t="n"/>
      <c r="N75" s="259" t="n"/>
      <c r="O75" s="259" t="n"/>
      <c r="P75" s="259" t="n"/>
      <c r="Q75" s="259" t="n"/>
      <c r="R75" s="259" t="n"/>
      <c r="S75" s="259" t="n"/>
      <c r="T75" s="259" t="n"/>
      <c r="U75" s="259" t="n"/>
      <c r="V75" s="259" t="n"/>
      <c r="W75" s="259" t="n"/>
      <c r="X75" s="259" t="n"/>
      <c r="Y75" s="259" t="n"/>
      <c r="Z75" s="259" t="n"/>
      <c r="AA75" s="259" t="n"/>
      <c r="AB75" s="259" t="n"/>
      <c r="AC75" s="259" t="n"/>
      <c r="AD75" s="259" t="n"/>
      <c r="AE75" s="259" t="n"/>
      <c r="AF75" s="259" t="n"/>
      <c r="AG75" s="259" t="n"/>
      <c r="AH75" s="259" t="n"/>
      <c r="AI75" s="259" t="n"/>
      <c r="AJ75" s="259" t="n"/>
      <c r="AK75" s="259" t="n"/>
      <c r="AL75" s="259" t="n"/>
      <c r="AM75" s="259" t="n"/>
      <c r="AN75" s="259" t="n"/>
      <c r="AO75" s="259" t="n"/>
      <c r="AP75" s="259" t="n"/>
      <c r="AQ75" s="259" t="n"/>
      <c r="AR75" s="259" t="n"/>
      <c r="AS75" s="259" t="n"/>
      <c r="AT75" s="259" t="n"/>
      <c r="AU75" s="259" t="n"/>
      <c r="AV75" s="259" t="n"/>
      <c r="AW75" s="259" t="n"/>
      <c r="AX75" s="259" t="n"/>
      <c r="AY75" s="259" t="n"/>
      <c r="AZ75" s="259" t="n"/>
      <c r="BA75" s="259" t="n"/>
      <c r="BB75" s="259" t="n"/>
      <c r="BC75" s="259" t="n"/>
      <c r="BD75" s="259" t="n"/>
      <c r="BE75" s="259" t="n"/>
      <c r="BF75" s="259" t="n"/>
      <c r="BG75" s="259" t="n"/>
      <c r="BH75" s="259" t="n"/>
      <c r="BI75" s="259" t="n"/>
      <c r="BJ75" s="259" t="n"/>
      <c r="BK75" s="259" t="n"/>
      <c r="BL75" s="259" t="n"/>
      <c r="BM75" s="259" t="n"/>
      <c r="BN75" s="259" t="n"/>
      <c r="BO75" s="259" t="n"/>
      <c r="BP75" s="259" t="n"/>
      <c r="BQ75" s="259" t="n"/>
      <c r="BR75" s="259" t="n"/>
      <c r="BS75" s="259" t="n"/>
      <c r="BT75" s="259" t="n"/>
      <c r="BU75" s="259" t="n"/>
      <c r="BV75" s="259" t="n"/>
      <c r="BW75" s="259" t="n"/>
      <c r="BX75" s="259" t="n"/>
      <c r="BY75" s="259" t="n"/>
      <c r="BZ75" s="259" t="n"/>
      <c r="CA75" s="259" t="n"/>
      <c r="CB75" s="259" t="n"/>
      <c r="CC75" s="259" t="n"/>
      <c r="CD75" s="259" t="n"/>
      <c r="CE75" s="259" t="n"/>
      <c r="CF75" s="259" t="n"/>
      <c r="CG75" s="259" t="n"/>
      <c r="CH75" s="259" t="n"/>
      <c r="CI75" s="259" t="n"/>
      <c r="CJ75" s="259" t="n"/>
      <c r="CK75" s="259" t="n"/>
      <c r="CL75" s="259" t="n"/>
      <c r="CM75" s="259" t="n"/>
      <c r="CN75" s="259" t="n"/>
      <c r="CO75" s="259" t="n"/>
      <c r="CP75" s="259" t="n"/>
      <c r="CQ75" s="259" t="n"/>
      <c r="CR75" s="259" t="n"/>
      <c r="CS75" s="259" t="n"/>
      <c r="CT75" s="259" t="n"/>
      <c r="CU75" s="259" t="n"/>
      <c r="CV75" s="259" t="n"/>
      <c r="CW75" s="259" t="n"/>
      <c r="CX75" s="259" t="n"/>
      <c r="CY75" s="259" t="n"/>
      <c r="CZ75" s="259" t="n"/>
      <c r="DA75" s="259" t="n"/>
      <c r="DB75" s="259" t="n"/>
      <c r="DC75" s="259" t="n"/>
      <c r="DD75" s="259" t="n"/>
      <c r="DE75" s="259" t="n"/>
      <c r="DF75" s="259" t="n"/>
      <c r="DG75" s="259" t="n"/>
      <c r="DH75" s="259" t="n"/>
      <c r="DI75" s="259" t="n"/>
      <c r="DJ75" s="259" t="n"/>
      <c r="DK75" s="259" t="n"/>
      <c r="DL75" s="259" t="n"/>
      <c r="DM75" s="259" t="n"/>
      <c r="DN75" s="259" t="n"/>
      <c r="DO75" s="259" t="n"/>
      <c r="DP75" s="259" t="n"/>
      <c r="DQ75" s="259" t="n"/>
      <c r="DR75" s="259" t="n"/>
      <c r="DS75" s="259" t="n"/>
      <c r="DT75" s="259" t="n"/>
      <c r="DU75" s="259" t="n"/>
      <c r="DV75" s="259" t="n"/>
      <c r="DW75" s="259" t="n"/>
      <c r="DX75" s="259" t="n"/>
      <c r="DY75" s="259" t="n"/>
      <c r="DZ75" s="259" t="n"/>
      <c r="EA75" s="259" t="n"/>
      <c r="EB75" s="259" t="n"/>
      <c r="EC75" s="259" t="n"/>
      <c r="ED75" s="259" t="n"/>
      <c r="EE75" s="259" t="n"/>
      <c r="EF75" s="259" t="n"/>
      <c r="EG75" s="259" t="n"/>
      <c r="EH75" s="259" t="n"/>
      <c r="EI75" s="259" t="n"/>
      <c r="EJ75" s="259" t="n"/>
      <c r="EK75" s="261">
        <f>SUM(F75:EJ75)</f>
        <v/>
      </c>
      <c r="EL75" s="262">
        <f>E75-EK75</f>
        <v/>
      </c>
    </row>
    <row r="76" ht="18" customHeight="1">
      <c r="A76" s="137" t="n">
        <v>77</v>
      </c>
      <c r="B76" s="256" t="n"/>
      <c r="C76" s="100" t="n"/>
      <c r="D76" s="157" t="n"/>
      <c r="E76" s="257" t="n"/>
      <c r="F76" s="274" t="n"/>
      <c r="G76" s="274" t="n"/>
      <c r="H76" s="274" t="n"/>
      <c r="I76" s="274" t="n"/>
      <c r="J76" s="259" t="n"/>
      <c r="K76" s="259" t="n"/>
      <c r="L76" s="259" t="n"/>
      <c r="M76" s="259" t="n"/>
      <c r="N76" s="259" t="n"/>
      <c r="O76" s="259" t="n"/>
      <c r="P76" s="259" t="n"/>
      <c r="Q76" s="259" t="n"/>
      <c r="R76" s="259" t="n"/>
      <c r="S76" s="259" t="n"/>
      <c r="T76" s="259" t="n"/>
      <c r="U76" s="259" t="n"/>
      <c r="V76" s="259" t="n"/>
      <c r="W76" s="259" t="n"/>
      <c r="X76" s="259" t="n"/>
      <c r="Y76" s="259" t="n"/>
      <c r="Z76" s="259" t="n"/>
      <c r="AA76" s="259" t="n"/>
      <c r="AB76" s="259" t="n"/>
      <c r="AC76" s="259" t="n"/>
      <c r="AD76" s="259" t="n"/>
      <c r="AE76" s="259" t="n"/>
      <c r="AF76" s="259" t="n"/>
      <c r="AG76" s="259" t="n"/>
      <c r="AH76" s="259" t="n"/>
      <c r="AI76" s="259" t="n"/>
      <c r="AJ76" s="259" t="n"/>
      <c r="AK76" s="259" t="n"/>
      <c r="AL76" s="259" t="n"/>
      <c r="AM76" s="259" t="n"/>
      <c r="AN76" s="259" t="n"/>
      <c r="AO76" s="259" t="n"/>
      <c r="AP76" s="259" t="n"/>
      <c r="AQ76" s="259" t="n"/>
      <c r="AR76" s="259" t="n"/>
      <c r="AS76" s="259" t="n"/>
      <c r="AT76" s="259" t="n"/>
      <c r="AU76" s="259" t="n"/>
      <c r="AV76" s="259" t="n"/>
      <c r="AW76" s="259" t="n"/>
      <c r="AX76" s="259" t="n"/>
      <c r="AY76" s="259" t="n"/>
      <c r="AZ76" s="259" t="n"/>
      <c r="BA76" s="259" t="n"/>
      <c r="BB76" s="259" t="n"/>
      <c r="BC76" s="259" t="n"/>
      <c r="BD76" s="259" t="n"/>
      <c r="BE76" s="259" t="n"/>
      <c r="BF76" s="259" t="n"/>
      <c r="BG76" s="259" t="n"/>
      <c r="BH76" s="259" t="n"/>
      <c r="BI76" s="259" t="n"/>
      <c r="BJ76" s="259" t="n"/>
      <c r="BK76" s="259" t="n"/>
      <c r="BL76" s="259" t="n"/>
      <c r="BM76" s="259" t="n"/>
      <c r="BN76" s="259" t="n"/>
      <c r="BO76" s="259" t="n"/>
      <c r="BP76" s="259" t="n"/>
      <c r="BQ76" s="259" t="n"/>
      <c r="BR76" s="259" t="n"/>
      <c r="BS76" s="259" t="n"/>
      <c r="BT76" s="259" t="n"/>
      <c r="BU76" s="259" t="n"/>
      <c r="BV76" s="259" t="n"/>
      <c r="BW76" s="259" t="n"/>
      <c r="BX76" s="259" t="n"/>
      <c r="BY76" s="259" t="n"/>
      <c r="BZ76" s="259" t="n"/>
      <c r="CA76" s="259" t="n"/>
      <c r="CB76" s="259" t="n"/>
      <c r="CC76" s="259" t="n"/>
      <c r="CD76" s="259" t="n"/>
      <c r="CE76" s="259" t="n"/>
      <c r="CF76" s="259" t="n"/>
      <c r="CG76" s="259" t="n"/>
      <c r="CH76" s="259" t="n"/>
      <c r="CI76" s="259" t="n"/>
      <c r="CJ76" s="259" t="n"/>
      <c r="CK76" s="259" t="n"/>
      <c r="CL76" s="259" t="n"/>
      <c r="CM76" s="259" t="n"/>
      <c r="CN76" s="259" t="n"/>
      <c r="CO76" s="259" t="n"/>
      <c r="CP76" s="259" t="n"/>
      <c r="CQ76" s="259" t="n"/>
      <c r="CR76" s="259" t="n"/>
      <c r="CS76" s="259" t="n"/>
      <c r="CT76" s="259" t="n"/>
      <c r="CU76" s="259" t="n"/>
      <c r="CV76" s="259" t="n"/>
      <c r="CW76" s="259" t="n"/>
      <c r="CX76" s="259" t="n"/>
      <c r="CY76" s="259" t="n"/>
      <c r="CZ76" s="259" t="n"/>
      <c r="DA76" s="259" t="n"/>
      <c r="DB76" s="259" t="n"/>
      <c r="DC76" s="259" t="n"/>
      <c r="DD76" s="259" t="n"/>
      <c r="DE76" s="259" t="n"/>
      <c r="DF76" s="259" t="n"/>
      <c r="DG76" s="259" t="n"/>
      <c r="DH76" s="259" t="n"/>
      <c r="DI76" s="259" t="n"/>
      <c r="DJ76" s="259" t="n"/>
      <c r="DK76" s="259" t="n"/>
      <c r="DL76" s="259" t="n"/>
      <c r="DM76" s="259" t="n"/>
      <c r="DN76" s="259" t="n"/>
      <c r="DO76" s="259" t="n"/>
      <c r="DP76" s="259" t="n"/>
      <c r="DQ76" s="259" t="n"/>
      <c r="DR76" s="259" t="n"/>
      <c r="DS76" s="259" t="n"/>
      <c r="DT76" s="259" t="n"/>
      <c r="DU76" s="259" t="n"/>
      <c r="DV76" s="259" t="n"/>
      <c r="DW76" s="259" t="n"/>
      <c r="DX76" s="259" t="n"/>
      <c r="DY76" s="259" t="n"/>
      <c r="DZ76" s="259" t="n"/>
      <c r="EA76" s="259" t="n"/>
      <c r="EB76" s="259" t="n"/>
      <c r="EC76" s="259" t="n"/>
      <c r="ED76" s="259" t="n"/>
      <c r="EE76" s="259" t="n"/>
      <c r="EF76" s="259" t="n"/>
      <c r="EG76" s="259" t="n"/>
      <c r="EH76" s="259" t="n"/>
      <c r="EI76" s="259" t="n"/>
      <c r="EJ76" s="259" t="n"/>
      <c r="EK76" s="261">
        <f>SUM(F76:EJ76)</f>
        <v/>
      </c>
      <c r="EL76" s="262">
        <f>E76-EK76</f>
        <v/>
      </c>
    </row>
    <row r="77" ht="18" customHeight="1">
      <c r="A77" s="137" t="n">
        <v>78</v>
      </c>
      <c r="B77" s="256" t="n"/>
      <c r="C77" s="139" t="n"/>
      <c r="D77" s="240" t="n"/>
      <c r="E77" s="257" t="n"/>
      <c r="F77" s="274" t="n"/>
      <c r="G77" s="274" t="n"/>
      <c r="H77" s="274" t="n"/>
      <c r="I77" s="274" t="n"/>
      <c r="J77" s="259" t="n"/>
      <c r="K77" s="259" t="n"/>
      <c r="L77" s="259" t="n"/>
      <c r="M77" s="259" t="n"/>
      <c r="N77" s="259" t="n"/>
      <c r="O77" s="259" t="n"/>
      <c r="P77" s="259" t="n"/>
      <c r="Q77" s="259" t="n"/>
      <c r="R77" s="259" t="n"/>
      <c r="S77" s="259" t="n"/>
      <c r="T77" s="259" t="n"/>
      <c r="U77" s="259" t="n"/>
      <c r="V77" s="259" t="n"/>
      <c r="W77" s="259" t="n"/>
      <c r="X77" s="259" t="n"/>
      <c r="Y77" s="259" t="n"/>
      <c r="Z77" s="259" t="n"/>
      <c r="AA77" s="259" t="n"/>
      <c r="AB77" s="259" t="n"/>
      <c r="AC77" s="259" t="n"/>
      <c r="AD77" s="259" t="n"/>
      <c r="AE77" s="259" t="n"/>
      <c r="AF77" s="259" t="n"/>
      <c r="AG77" s="259" t="n"/>
      <c r="AH77" s="259" t="n"/>
      <c r="AI77" s="259" t="n"/>
      <c r="AJ77" s="259" t="n"/>
      <c r="AK77" s="259" t="n"/>
      <c r="AL77" s="259" t="n"/>
      <c r="AM77" s="259" t="n"/>
      <c r="AN77" s="259" t="n"/>
      <c r="AO77" s="259" t="n"/>
      <c r="AP77" s="259" t="n"/>
      <c r="AQ77" s="259" t="n"/>
      <c r="AR77" s="259" t="n"/>
      <c r="AS77" s="259" t="n"/>
      <c r="AT77" s="259" t="n"/>
      <c r="AU77" s="259" t="n"/>
      <c r="AV77" s="259" t="n"/>
      <c r="AW77" s="259" t="n"/>
      <c r="AX77" s="259" t="n"/>
      <c r="AY77" s="259" t="n"/>
      <c r="AZ77" s="259" t="n"/>
      <c r="BA77" s="259" t="n"/>
      <c r="BB77" s="259" t="n"/>
      <c r="BC77" s="259" t="n"/>
      <c r="BD77" s="259" t="n"/>
      <c r="BE77" s="259" t="n"/>
      <c r="BF77" s="259" t="n"/>
      <c r="BG77" s="259" t="n"/>
      <c r="BH77" s="259" t="n"/>
      <c r="BI77" s="259" t="n"/>
      <c r="BJ77" s="259" t="n"/>
      <c r="BK77" s="259" t="n"/>
      <c r="BL77" s="259" t="n"/>
      <c r="BM77" s="259" t="n"/>
      <c r="BN77" s="259" t="n"/>
      <c r="BO77" s="259" t="n"/>
      <c r="BP77" s="259" t="n"/>
      <c r="BQ77" s="259" t="n"/>
      <c r="BR77" s="259" t="n"/>
      <c r="BS77" s="259" t="n"/>
      <c r="BT77" s="259" t="n"/>
      <c r="BU77" s="259" t="n"/>
      <c r="BV77" s="259" t="n"/>
      <c r="BW77" s="259" t="n"/>
      <c r="BX77" s="259" t="n"/>
      <c r="BY77" s="259" t="n"/>
      <c r="BZ77" s="259" t="n"/>
      <c r="CA77" s="259" t="n"/>
      <c r="CB77" s="259" t="n"/>
      <c r="CC77" s="259" t="n"/>
      <c r="CD77" s="259" t="n"/>
      <c r="CE77" s="259" t="n"/>
      <c r="CF77" s="259" t="n"/>
      <c r="CG77" s="259" t="n"/>
      <c r="CH77" s="259" t="n"/>
      <c r="CI77" s="259" t="n"/>
      <c r="CJ77" s="259" t="n"/>
      <c r="CK77" s="259" t="n"/>
      <c r="CL77" s="259" t="n"/>
      <c r="CM77" s="259" t="n"/>
      <c r="CN77" s="259" t="n"/>
      <c r="CO77" s="259" t="n"/>
      <c r="CP77" s="259" t="n"/>
      <c r="CQ77" s="259" t="n"/>
      <c r="CR77" s="259" t="n"/>
      <c r="CS77" s="259" t="n"/>
      <c r="CT77" s="259" t="n"/>
      <c r="CU77" s="259" t="n"/>
      <c r="CV77" s="259" t="n"/>
      <c r="CW77" s="259" t="n"/>
      <c r="CX77" s="259" t="n"/>
      <c r="CY77" s="259" t="n"/>
      <c r="CZ77" s="259" t="n"/>
      <c r="DA77" s="259" t="n"/>
      <c r="DB77" s="259" t="n"/>
      <c r="DC77" s="259" t="n"/>
      <c r="DD77" s="259" t="n"/>
      <c r="DE77" s="259" t="n"/>
      <c r="DF77" s="259" t="n"/>
      <c r="DG77" s="259" t="n"/>
      <c r="DH77" s="259" t="n"/>
      <c r="DI77" s="259" t="n"/>
      <c r="DJ77" s="259" t="n"/>
      <c r="DK77" s="259" t="n"/>
      <c r="DL77" s="259" t="n"/>
      <c r="DM77" s="259" t="n"/>
      <c r="DN77" s="259" t="n"/>
      <c r="DO77" s="259" t="n"/>
      <c r="DP77" s="259" t="n"/>
      <c r="DQ77" s="259" t="n"/>
      <c r="DR77" s="259" t="n"/>
      <c r="DS77" s="259" t="n"/>
      <c r="DT77" s="259" t="n"/>
      <c r="DU77" s="259" t="n"/>
      <c r="DV77" s="259" t="n"/>
      <c r="DW77" s="259" t="n"/>
      <c r="DX77" s="259" t="n"/>
      <c r="DY77" s="259" t="n"/>
      <c r="DZ77" s="259" t="n"/>
      <c r="EA77" s="259" t="n"/>
      <c r="EB77" s="259" t="n"/>
      <c r="EC77" s="259" t="n"/>
      <c r="ED77" s="259" t="n"/>
      <c r="EE77" s="259" t="n"/>
      <c r="EF77" s="259" t="n"/>
      <c r="EG77" s="259" t="n"/>
      <c r="EH77" s="259" t="n"/>
      <c r="EI77" s="259" t="n"/>
      <c r="EJ77" s="259" t="n"/>
      <c r="EK77" s="261">
        <f>SUM(F77:EJ77)</f>
        <v/>
      </c>
      <c r="EL77" s="262">
        <f>E77-EK77</f>
        <v/>
      </c>
    </row>
    <row r="78" ht="18" customHeight="1">
      <c r="A78" s="137" t="n">
        <v>79</v>
      </c>
      <c r="B78" s="256" t="n"/>
      <c r="C78" s="139" t="n"/>
      <c r="D78" s="240" t="n"/>
      <c r="E78" s="257" t="n"/>
      <c r="F78" s="274" t="n"/>
      <c r="G78" s="274" t="n"/>
      <c r="H78" s="274" t="n"/>
      <c r="I78" s="274" t="n"/>
      <c r="J78" s="259" t="n"/>
      <c r="K78" s="259" t="n"/>
      <c r="L78" s="259" t="n"/>
      <c r="M78" s="259" t="n"/>
      <c r="N78" s="259" t="n"/>
      <c r="O78" s="259" t="n"/>
      <c r="P78" s="259" t="n"/>
      <c r="Q78" s="259" t="n"/>
      <c r="R78" s="259" t="n"/>
      <c r="S78" s="259" t="n"/>
      <c r="T78" s="259" t="n"/>
      <c r="U78" s="259" t="n"/>
      <c r="V78" s="259" t="n"/>
      <c r="W78" s="259" t="n"/>
      <c r="X78" s="259" t="n"/>
      <c r="Y78" s="259" t="n"/>
      <c r="Z78" s="259" t="n"/>
      <c r="AA78" s="259" t="n"/>
      <c r="AB78" s="259" t="n"/>
      <c r="AC78" s="259" t="n"/>
      <c r="AD78" s="259" t="n"/>
      <c r="AE78" s="259" t="n"/>
      <c r="AF78" s="259" t="n"/>
      <c r="AG78" s="259" t="n"/>
      <c r="AH78" s="259" t="n"/>
      <c r="AI78" s="259" t="n"/>
      <c r="AJ78" s="259" t="n"/>
      <c r="AK78" s="259" t="n"/>
      <c r="AL78" s="259" t="n"/>
      <c r="AM78" s="259" t="n"/>
      <c r="AN78" s="259" t="n"/>
      <c r="AO78" s="259" t="n"/>
      <c r="AP78" s="259" t="n"/>
      <c r="AQ78" s="259" t="n"/>
      <c r="AR78" s="259" t="n"/>
      <c r="AS78" s="259" t="n"/>
      <c r="AT78" s="259" t="n"/>
      <c r="AU78" s="259" t="n"/>
      <c r="AV78" s="259" t="n"/>
      <c r="AW78" s="259" t="n"/>
      <c r="AX78" s="259" t="n"/>
      <c r="AY78" s="259" t="n"/>
      <c r="AZ78" s="259" t="n"/>
      <c r="BA78" s="259" t="n"/>
      <c r="BB78" s="259" t="n"/>
      <c r="BC78" s="259" t="n"/>
      <c r="BD78" s="259" t="n"/>
      <c r="BE78" s="259" t="n"/>
      <c r="BF78" s="259" t="n"/>
      <c r="BG78" s="259" t="n"/>
      <c r="BH78" s="259" t="n"/>
      <c r="BI78" s="259" t="n"/>
      <c r="BJ78" s="259" t="n"/>
      <c r="BK78" s="259" t="n"/>
      <c r="BL78" s="259" t="n"/>
      <c r="BM78" s="259" t="n"/>
      <c r="BN78" s="259" t="n"/>
      <c r="BO78" s="259" t="n"/>
      <c r="BP78" s="259" t="n"/>
      <c r="BQ78" s="259" t="n"/>
      <c r="BR78" s="259" t="n"/>
      <c r="BS78" s="259" t="n"/>
      <c r="BT78" s="259" t="n"/>
      <c r="BU78" s="259" t="n"/>
      <c r="BV78" s="259" t="n"/>
      <c r="BW78" s="259" t="n"/>
      <c r="BX78" s="259" t="n"/>
      <c r="BY78" s="259" t="n"/>
      <c r="BZ78" s="259" t="n"/>
      <c r="CA78" s="259" t="n"/>
      <c r="CB78" s="259" t="n"/>
      <c r="CC78" s="259" t="n"/>
      <c r="CD78" s="259" t="n"/>
      <c r="CE78" s="259" t="n"/>
      <c r="CF78" s="259" t="n"/>
      <c r="CG78" s="259" t="n"/>
      <c r="CH78" s="259" t="n"/>
      <c r="CI78" s="259" t="n"/>
      <c r="CJ78" s="259" t="n"/>
      <c r="CK78" s="259" t="n"/>
      <c r="CL78" s="259" t="n"/>
      <c r="CM78" s="259" t="n"/>
      <c r="CN78" s="259" t="n"/>
      <c r="CO78" s="259" t="n"/>
      <c r="CP78" s="259" t="n"/>
      <c r="CQ78" s="259" t="n"/>
      <c r="CR78" s="259" t="n"/>
      <c r="CS78" s="259" t="n"/>
      <c r="CT78" s="259" t="n"/>
      <c r="CU78" s="259" t="n"/>
      <c r="CV78" s="259" t="n"/>
      <c r="CW78" s="259" t="n"/>
      <c r="CX78" s="259" t="n"/>
      <c r="CY78" s="259" t="n"/>
      <c r="CZ78" s="259" t="n"/>
      <c r="DA78" s="259" t="n"/>
      <c r="DB78" s="259" t="n"/>
      <c r="DC78" s="259" t="n"/>
      <c r="DD78" s="259" t="n"/>
      <c r="DE78" s="259" t="n"/>
      <c r="DF78" s="259" t="n"/>
      <c r="DG78" s="259" t="n"/>
      <c r="DH78" s="259" t="n"/>
      <c r="DI78" s="259" t="n"/>
      <c r="DJ78" s="259" t="n"/>
      <c r="DK78" s="259" t="n"/>
      <c r="DL78" s="259" t="n"/>
      <c r="DM78" s="259" t="n"/>
      <c r="DN78" s="259" t="n"/>
      <c r="DO78" s="259" t="n"/>
      <c r="DP78" s="259" t="n"/>
      <c r="DQ78" s="259" t="n"/>
      <c r="DR78" s="259" t="n"/>
      <c r="DS78" s="259" t="n"/>
      <c r="DT78" s="259" t="n"/>
      <c r="DU78" s="259" t="n"/>
      <c r="DV78" s="259" t="n"/>
      <c r="DW78" s="259" t="n"/>
      <c r="DX78" s="259" t="n"/>
      <c r="DY78" s="259" t="n"/>
      <c r="DZ78" s="259" t="n"/>
      <c r="EA78" s="259" t="n"/>
      <c r="EB78" s="259" t="n"/>
      <c r="EC78" s="259" t="n"/>
      <c r="ED78" s="259" t="n"/>
      <c r="EE78" s="259" t="n"/>
      <c r="EF78" s="259" t="n"/>
      <c r="EG78" s="259" t="n"/>
      <c r="EH78" s="259" t="n"/>
      <c r="EI78" s="259" t="n"/>
      <c r="EJ78" s="259" t="n"/>
      <c r="EK78" s="261">
        <f>SUM(F78:EJ78)</f>
        <v/>
      </c>
      <c r="EL78" s="262">
        <f>E78-EK78</f>
        <v/>
      </c>
    </row>
    <row r="79" ht="18" customHeight="1">
      <c r="A79" s="137" t="n">
        <v>80</v>
      </c>
      <c r="B79" s="256" t="n"/>
      <c r="C79" s="139" t="n"/>
      <c r="D79" s="240" t="n"/>
      <c r="E79" s="257" t="n"/>
      <c r="F79" s="274" t="n"/>
      <c r="G79" s="274" t="n"/>
      <c r="H79" s="274" t="n"/>
      <c r="I79" s="274" t="n"/>
      <c r="J79" s="259" t="n"/>
      <c r="K79" s="259" t="n"/>
      <c r="L79" s="259" t="n"/>
      <c r="M79" s="259" t="n"/>
      <c r="N79" s="259" t="n"/>
      <c r="O79" s="259" t="n"/>
      <c r="P79" s="259" t="n"/>
      <c r="Q79" s="259" t="n"/>
      <c r="R79" s="259" t="n"/>
      <c r="S79" s="259" t="n"/>
      <c r="T79" s="259" t="n"/>
      <c r="U79" s="259" t="n"/>
      <c r="V79" s="259" t="n"/>
      <c r="W79" s="259" t="n"/>
      <c r="X79" s="259" t="n"/>
      <c r="Y79" s="259" t="n"/>
      <c r="Z79" s="259" t="n"/>
      <c r="AA79" s="259" t="n"/>
      <c r="AB79" s="259" t="n"/>
      <c r="AC79" s="259" t="n"/>
      <c r="AD79" s="259" t="n"/>
      <c r="AE79" s="259" t="n"/>
      <c r="AF79" s="259" t="n"/>
      <c r="AG79" s="259" t="n"/>
      <c r="AH79" s="259" t="n"/>
      <c r="AI79" s="259" t="n"/>
      <c r="AJ79" s="259" t="n"/>
      <c r="AK79" s="259" t="n"/>
      <c r="AL79" s="259" t="n"/>
      <c r="AM79" s="259" t="n"/>
      <c r="AN79" s="259" t="n"/>
      <c r="AO79" s="259" t="n"/>
      <c r="AP79" s="259" t="n"/>
      <c r="AQ79" s="259" t="n"/>
      <c r="AR79" s="259" t="n"/>
      <c r="AS79" s="259" t="n"/>
      <c r="AT79" s="259" t="n"/>
      <c r="AU79" s="259" t="n"/>
      <c r="AV79" s="259" t="n"/>
      <c r="AW79" s="259" t="n"/>
      <c r="AX79" s="259" t="n"/>
      <c r="AY79" s="259" t="n"/>
      <c r="AZ79" s="259" t="n"/>
      <c r="BA79" s="259" t="n"/>
      <c r="BB79" s="259" t="n"/>
      <c r="BC79" s="259" t="n"/>
      <c r="BD79" s="259" t="n"/>
      <c r="BE79" s="259" t="n"/>
      <c r="BF79" s="259" t="n"/>
      <c r="BG79" s="259" t="n"/>
      <c r="BH79" s="259" t="n"/>
      <c r="BI79" s="259" t="n"/>
      <c r="BJ79" s="259" t="n"/>
      <c r="BK79" s="259" t="n"/>
      <c r="BL79" s="259" t="n"/>
      <c r="BM79" s="259" t="n"/>
      <c r="BN79" s="259" t="n"/>
      <c r="BO79" s="259" t="n"/>
      <c r="BP79" s="259" t="n"/>
      <c r="BQ79" s="259" t="n"/>
      <c r="BR79" s="259" t="n"/>
      <c r="BS79" s="259" t="n"/>
      <c r="BT79" s="259" t="n"/>
      <c r="BU79" s="259" t="n"/>
      <c r="BV79" s="259" t="n"/>
      <c r="BW79" s="259" t="n"/>
      <c r="BX79" s="259" t="n"/>
      <c r="BY79" s="259" t="n"/>
      <c r="BZ79" s="259" t="n"/>
      <c r="CA79" s="259" t="n"/>
      <c r="CB79" s="259" t="n"/>
      <c r="CC79" s="259" t="n"/>
      <c r="CD79" s="259" t="n"/>
      <c r="CE79" s="259" t="n"/>
      <c r="CF79" s="259" t="n"/>
      <c r="CG79" s="259" t="n"/>
      <c r="CH79" s="259" t="n"/>
      <c r="CI79" s="259" t="n"/>
      <c r="CJ79" s="259" t="n"/>
      <c r="CK79" s="259" t="n"/>
      <c r="CL79" s="259" t="n"/>
      <c r="CM79" s="259" t="n"/>
      <c r="CN79" s="259" t="n"/>
      <c r="CO79" s="259" t="n"/>
      <c r="CP79" s="259" t="n"/>
      <c r="CQ79" s="259" t="n"/>
      <c r="CR79" s="259" t="n"/>
      <c r="CS79" s="259" t="n"/>
      <c r="CT79" s="259" t="n"/>
      <c r="CU79" s="259" t="n"/>
      <c r="CV79" s="259" t="n"/>
      <c r="CW79" s="259" t="n"/>
      <c r="CX79" s="259" t="n"/>
      <c r="CY79" s="259" t="n"/>
      <c r="CZ79" s="259" t="n"/>
      <c r="DA79" s="259" t="n"/>
      <c r="DB79" s="259" t="n"/>
      <c r="DC79" s="259" t="n"/>
      <c r="DD79" s="259" t="n"/>
      <c r="DE79" s="259" t="n"/>
      <c r="DF79" s="259" t="n"/>
      <c r="DG79" s="259" t="n"/>
      <c r="DH79" s="259" t="n"/>
      <c r="DI79" s="259" t="n"/>
      <c r="DJ79" s="259" t="n"/>
      <c r="DK79" s="259" t="n"/>
      <c r="DL79" s="259" t="n"/>
      <c r="DM79" s="259" t="n"/>
      <c r="DN79" s="259" t="n"/>
      <c r="DO79" s="259" t="n"/>
      <c r="DP79" s="259" t="n"/>
      <c r="DQ79" s="259" t="n"/>
      <c r="DR79" s="259" t="n"/>
      <c r="DS79" s="259" t="n"/>
      <c r="DT79" s="259" t="n"/>
      <c r="DU79" s="259" t="n"/>
      <c r="DV79" s="259" t="n"/>
      <c r="DW79" s="259" t="n"/>
      <c r="DX79" s="259" t="n"/>
      <c r="DY79" s="259" t="n"/>
      <c r="DZ79" s="259" t="n"/>
      <c r="EA79" s="259" t="n"/>
      <c r="EB79" s="259" t="n"/>
      <c r="EC79" s="259" t="n"/>
      <c r="ED79" s="259" t="n"/>
      <c r="EE79" s="259" t="n"/>
      <c r="EF79" s="259" t="n"/>
      <c r="EG79" s="259" t="n"/>
      <c r="EH79" s="259" t="n"/>
      <c r="EI79" s="259" t="n"/>
      <c r="EJ79" s="259" t="n"/>
      <c r="EK79" s="261">
        <f>SUM(F79:EJ79)</f>
        <v/>
      </c>
      <c r="EL79" s="262">
        <f>E79-EK79</f>
        <v/>
      </c>
    </row>
    <row r="80" ht="18" customHeight="1">
      <c r="A80" s="137" t="n">
        <v>81</v>
      </c>
      <c r="B80" s="256" t="n"/>
      <c r="C80" s="139" t="n"/>
      <c r="D80" s="240" t="n"/>
      <c r="E80" s="257" t="n"/>
      <c r="F80" s="274" t="n"/>
      <c r="G80" s="274" t="n"/>
      <c r="H80" s="274" t="n"/>
      <c r="I80" s="274" t="n"/>
      <c r="J80" s="259" t="n"/>
      <c r="K80" s="259" t="n"/>
      <c r="L80" s="259" t="n"/>
      <c r="M80" s="259" t="n"/>
      <c r="N80" s="259" t="n"/>
      <c r="O80" s="259" t="n"/>
      <c r="P80" s="259" t="n"/>
      <c r="Q80" s="259" t="n"/>
      <c r="R80" s="259" t="n"/>
      <c r="S80" s="259" t="n"/>
      <c r="T80" s="259" t="n"/>
      <c r="U80" s="259" t="n"/>
      <c r="V80" s="259" t="n"/>
      <c r="W80" s="259" t="n"/>
      <c r="X80" s="259" t="n"/>
      <c r="Y80" s="259" t="n"/>
      <c r="Z80" s="259" t="n"/>
      <c r="AA80" s="259" t="n"/>
      <c r="AB80" s="259" t="n"/>
      <c r="AC80" s="259" t="n"/>
      <c r="AD80" s="259" t="n"/>
      <c r="AE80" s="259" t="n"/>
      <c r="AF80" s="259" t="n"/>
      <c r="AG80" s="259" t="n"/>
      <c r="AH80" s="259" t="n"/>
      <c r="AI80" s="259" t="n"/>
      <c r="AJ80" s="259" t="n"/>
      <c r="AK80" s="259" t="n"/>
      <c r="AL80" s="259" t="n"/>
      <c r="AM80" s="259" t="n"/>
      <c r="AN80" s="259" t="n"/>
      <c r="AO80" s="259" t="n"/>
      <c r="AP80" s="259" t="n"/>
      <c r="AQ80" s="259" t="n"/>
      <c r="AR80" s="259" t="n"/>
      <c r="AS80" s="259" t="n"/>
      <c r="AT80" s="259" t="n"/>
      <c r="AU80" s="259" t="n"/>
      <c r="AV80" s="259" t="n"/>
      <c r="AW80" s="259" t="n"/>
      <c r="AX80" s="259" t="n"/>
      <c r="AY80" s="259" t="n"/>
      <c r="AZ80" s="259" t="n"/>
      <c r="BA80" s="259" t="n"/>
      <c r="BB80" s="259" t="n"/>
      <c r="BC80" s="259" t="n"/>
      <c r="BD80" s="259" t="n"/>
      <c r="BE80" s="259" t="n"/>
      <c r="BF80" s="259" t="n"/>
      <c r="BG80" s="259" t="n"/>
      <c r="BH80" s="259" t="n"/>
      <c r="BI80" s="259" t="n"/>
      <c r="BJ80" s="259" t="n"/>
      <c r="BK80" s="259" t="n"/>
      <c r="BL80" s="259" t="n"/>
      <c r="BM80" s="259" t="n"/>
      <c r="BN80" s="259" t="n"/>
      <c r="BO80" s="259" t="n"/>
      <c r="BP80" s="259" t="n"/>
      <c r="BQ80" s="259" t="n"/>
      <c r="BR80" s="259" t="n"/>
      <c r="BS80" s="259" t="n"/>
      <c r="BT80" s="259" t="n"/>
      <c r="BU80" s="259" t="n"/>
      <c r="BV80" s="259" t="n"/>
      <c r="BW80" s="259" t="n"/>
      <c r="BX80" s="259" t="n"/>
      <c r="BY80" s="259" t="n"/>
      <c r="BZ80" s="259" t="n"/>
      <c r="CA80" s="259" t="n"/>
      <c r="CB80" s="259" t="n"/>
      <c r="CC80" s="259" t="n"/>
      <c r="CD80" s="259" t="n"/>
      <c r="CE80" s="259" t="n"/>
      <c r="CF80" s="259" t="n"/>
      <c r="CG80" s="259" t="n"/>
      <c r="CH80" s="259" t="n"/>
      <c r="CI80" s="259" t="n"/>
      <c r="CJ80" s="259" t="n"/>
      <c r="CK80" s="259" t="n"/>
      <c r="CL80" s="259" t="n"/>
      <c r="CM80" s="259" t="n"/>
      <c r="CN80" s="259" t="n"/>
      <c r="CO80" s="259" t="n"/>
      <c r="CP80" s="259" t="n"/>
      <c r="CQ80" s="259" t="n"/>
      <c r="CR80" s="259" t="n"/>
      <c r="CS80" s="259" t="n"/>
      <c r="CT80" s="259" t="n"/>
      <c r="CU80" s="259" t="n"/>
      <c r="CV80" s="259" t="n"/>
      <c r="CW80" s="259" t="n"/>
      <c r="CX80" s="259" t="n"/>
      <c r="CY80" s="259" t="n"/>
      <c r="CZ80" s="259" t="n"/>
      <c r="DA80" s="259" t="n"/>
      <c r="DB80" s="259" t="n"/>
      <c r="DC80" s="259" t="n"/>
      <c r="DD80" s="259" t="n"/>
      <c r="DE80" s="259" t="n"/>
      <c r="DF80" s="259" t="n"/>
      <c r="DG80" s="259" t="n"/>
      <c r="DH80" s="259" t="n"/>
      <c r="DI80" s="259" t="n"/>
      <c r="DJ80" s="259" t="n"/>
      <c r="DK80" s="259" t="n"/>
      <c r="DL80" s="259" t="n"/>
      <c r="DM80" s="259" t="n"/>
      <c r="DN80" s="259" t="n"/>
      <c r="DO80" s="259" t="n"/>
      <c r="DP80" s="259" t="n"/>
      <c r="DQ80" s="259" t="n"/>
      <c r="DR80" s="259" t="n"/>
      <c r="DS80" s="259" t="n"/>
      <c r="DT80" s="259" t="n"/>
      <c r="DU80" s="259" t="n"/>
      <c r="DV80" s="259" t="n"/>
      <c r="DW80" s="259" t="n"/>
      <c r="DX80" s="259" t="n"/>
      <c r="DY80" s="259" t="n"/>
      <c r="DZ80" s="259" t="n"/>
      <c r="EA80" s="259" t="n"/>
      <c r="EB80" s="259" t="n"/>
      <c r="EC80" s="259" t="n"/>
      <c r="ED80" s="259" t="n"/>
      <c r="EE80" s="259" t="n"/>
      <c r="EF80" s="259" t="n"/>
      <c r="EG80" s="259" t="n"/>
      <c r="EH80" s="259" t="n"/>
      <c r="EI80" s="259" t="n"/>
      <c r="EJ80" s="259" t="n"/>
      <c r="EK80" s="261">
        <f>SUM(F80:EJ80)</f>
        <v/>
      </c>
      <c r="EL80" s="262">
        <f>E80-EK80</f>
        <v/>
      </c>
    </row>
    <row r="81" ht="18" customHeight="1">
      <c r="A81" s="137" t="n">
        <v>82</v>
      </c>
      <c r="B81" s="256" t="n"/>
      <c r="C81" s="139" t="n"/>
      <c r="D81" s="240" t="n"/>
      <c r="E81" s="257" t="n"/>
      <c r="F81" s="274" t="n"/>
      <c r="G81" s="274" t="n"/>
      <c r="H81" s="274" t="n"/>
      <c r="I81" s="274" t="n"/>
      <c r="J81" s="259" t="n"/>
      <c r="K81" s="259" t="n"/>
      <c r="L81" s="259" t="n"/>
      <c r="M81" s="259" t="n"/>
      <c r="N81" s="259" t="n"/>
      <c r="O81" s="259" t="n"/>
      <c r="P81" s="259" t="n"/>
      <c r="Q81" s="259" t="n"/>
      <c r="R81" s="259" t="n"/>
      <c r="S81" s="259" t="n"/>
      <c r="T81" s="259" t="n"/>
      <c r="U81" s="259" t="n"/>
      <c r="V81" s="259" t="n"/>
      <c r="W81" s="259" t="n"/>
      <c r="X81" s="259" t="n"/>
      <c r="Y81" s="259" t="n"/>
      <c r="Z81" s="259" t="n"/>
      <c r="AA81" s="259" t="n"/>
      <c r="AB81" s="259" t="n"/>
      <c r="AC81" s="259" t="n"/>
      <c r="AD81" s="259" t="n"/>
      <c r="AE81" s="259" t="n"/>
      <c r="AF81" s="259" t="n"/>
      <c r="AG81" s="259" t="n"/>
      <c r="AH81" s="259" t="n"/>
      <c r="AI81" s="259" t="n"/>
      <c r="AJ81" s="259" t="n"/>
      <c r="AK81" s="259" t="n"/>
      <c r="AL81" s="259" t="n"/>
      <c r="AM81" s="259" t="n"/>
      <c r="AN81" s="259" t="n"/>
      <c r="AO81" s="259" t="n"/>
      <c r="AP81" s="259" t="n"/>
      <c r="AQ81" s="259" t="n"/>
      <c r="AR81" s="259" t="n"/>
      <c r="AS81" s="259" t="n"/>
      <c r="AT81" s="259" t="n"/>
      <c r="AU81" s="259" t="n"/>
      <c r="AV81" s="259" t="n"/>
      <c r="AW81" s="259" t="n"/>
      <c r="AX81" s="259" t="n"/>
      <c r="AY81" s="259" t="n"/>
      <c r="AZ81" s="259" t="n"/>
      <c r="BA81" s="259" t="n"/>
      <c r="BB81" s="259" t="n"/>
      <c r="BC81" s="259" t="n"/>
      <c r="BD81" s="259" t="n"/>
      <c r="BE81" s="259" t="n"/>
      <c r="BF81" s="259" t="n"/>
      <c r="BG81" s="259" t="n"/>
      <c r="BH81" s="259" t="n"/>
      <c r="BI81" s="259" t="n"/>
      <c r="BJ81" s="259" t="n"/>
      <c r="BK81" s="259" t="n"/>
      <c r="BL81" s="259" t="n"/>
      <c r="BM81" s="259" t="n"/>
      <c r="BN81" s="259" t="n"/>
      <c r="BO81" s="259" t="n"/>
      <c r="BP81" s="259" t="n"/>
      <c r="BQ81" s="259" t="n"/>
      <c r="BR81" s="259" t="n"/>
      <c r="BS81" s="259" t="n"/>
      <c r="BT81" s="259" t="n"/>
      <c r="BU81" s="259" t="n"/>
      <c r="BV81" s="259" t="n"/>
      <c r="BW81" s="259" t="n"/>
      <c r="BX81" s="259" t="n"/>
      <c r="BY81" s="259" t="n"/>
      <c r="BZ81" s="259" t="n"/>
      <c r="CA81" s="259" t="n"/>
      <c r="CB81" s="259" t="n"/>
      <c r="CC81" s="259" t="n"/>
      <c r="CD81" s="259" t="n"/>
      <c r="CE81" s="259" t="n"/>
      <c r="CF81" s="259" t="n"/>
      <c r="CG81" s="259" t="n"/>
      <c r="CH81" s="259" t="n"/>
      <c r="CI81" s="259" t="n"/>
      <c r="CJ81" s="259" t="n"/>
      <c r="CK81" s="259" t="n"/>
      <c r="CL81" s="259" t="n"/>
      <c r="CM81" s="259" t="n"/>
      <c r="CN81" s="259" t="n"/>
      <c r="CO81" s="259" t="n"/>
      <c r="CP81" s="259" t="n"/>
      <c r="CQ81" s="259" t="n"/>
      <c r="CR81" s="259" t="n"/>
      <c r="CS81" s="259" t="n"/>
      <c r="CT81" s="259" t="n"/>
      <c r="CU81" s="259" t="n"/>
      <c r="CV81" s="259" t="n"/>
      <c r="CW81" s="259" t="n"/>
      <c r="CX81" s="259" t="n"/>
      <c r="CY81" s="259" t="n"/>
      <c r="CZ81" s="259" t="n"/>
      <c r="DA81" s="259" t="n"/>
      <c r="DB81" s="259" t="n"/>
      <c r="DC81" s="259" t="n"/>
      <c r="DD81" s="259" t="n"/>
      <c r="DE81" s="259" t="n"/>
      <c r="DF81" s="259" t="n"/>
      <c r="DG81" s="259" t="n"/>
      <c r="DH81" s="259" t="n"/>
      <c r="DI81" s="259" t="n"/>
      <c r="DJ81" s="259" t="n"/>
      <c r="DK81" s="259" t="n"/>
      <c r="DL81" s="259" t="n"/>
      <c r="DM81" s="259" t="n"/>
      <c r="DN81" s="259" t="n"/>
      <c r="DO81" s="259" t="n"/>
      <c r="DP81" s="259" t="n"/>
      <c r="DQ81" s="259" t="n"/>
      <c r="DR81" s="259" t="n"/>
      <c r="DS81" s="259" t="n"/>
      <c r="DT81" s="259" t="n"/>
      <c r="DU81" s="259" t="n"/>
      <c r="DV81" s="259" t="n"/>
      <c r="DW81" s="259" t="n"/>
      <c r="DX81" s="259" t="n"/>
      <c r="DY81" s="259" t="n"/>
      <c r="DZ81" s="259" t="n"/>
      <c r="EA81" s="259" t="n"/>
      <c r="EB81" s="259" t="n"/>
      <c r="EC81" s="259" t="n"/>
      <c r="ED81" s="259" t="n"/>
      <c r="EE81" s="259" t="n"/>
      <c r="EF81" s="259" t="n"/>
      <c r="EG81" s="259" t="n"/>
      <c r="EH81" s="259" t="n"/>
      <c r="EI81" s="259" t="n"/>
      <c r="EJ81" s="259" t="n"/>
      <c r="EK81" s="261">
        <f>SUM(F81:EJ81)</f>
        <v/>
      </c>
      <c r="EL81" s="262">
        <f>E81-EK81</f>
        <v/>
      </c>
    </row>
    <row r="82" ht="18" customHeight="1">
      <c r="A82" s="137" t="n">
        <v>83</v>
      </c>
      <c r="B82" s="256" t="n"/>
      <c r="C82" s="139" t="n"/>
      <c r="D82" s="240" t="n"/>
      <c r="E82" s="257" t="n"/>
      <c r="F82" s="274" t="n"/>
      <c r="G82" s="274" t="n"/>
      <c r="H82" s="274" t="n"/>
      <c r="I82" s="274" t="n"/>
      <c r="J82" s="259" t="n"/>
      <c r="K82" s="259" t="n"/>
      <c r="L82" s="259" t="n"/>
      <c r="M82" s="259" t="n"/>
      <c r="N82" s="259" t="n"/>
      <c r="O82" s="259" t="n"/>
      <c r="P82" s="259" t="n"/>
      <c r="Q82" s="259" t="n"/>
      <c r="R82" s="259" t="n"/>
      <c r="S82" s="259" t="n"/>
      <c r="T82" s="259" t="n"/>
      <c r="U82" s="259" t="n"/>
      <c r="V82" s="259" t="n"/>
      <c r="W82" s="259" t="n"/>
      <c r="X82" s="259" t="n"/>
      <c r="Y82" s="259" t="n"/>
      <c r="Z82" s="259" t="n"/>
      <c r="AA82" s="259" t="n"/>
      <c r="AB82" s="259" t="n"/>
      <c r="AC82" s="259" t="n"/>
      <c r="AD82" s="259" t="n"/>
      <c r="AE82" s="259" t="n"/>
      <c r="AF82" s="259" t="n"/>
      <c r="AG82" s="259" t="n"/>
      <c r="AH82" s="259" t="n"/>
      <c r="AI82" s="259" t="n"/>
      <c r="AJ82" s="259" t="n"/>
      <c r="AK82" s="259" t="n"/>
      <c r="AL82" s="259" t="n"/>
      <c r="AM82" s="259" t="n"/>
      <c r="AN82" s="259" t="n"/>
      <c r="AO82" s="259" t="n"/>
      <c r="AP82" s="259" t="n"/>
      <c r="AQ82" s="259" t="n"/>
      <c r="AR82" s="259" t="n"/>
      <c r="AS82" s="259" t="n"/>
      <c r="AT82" s="259" t="n"/>
      <c r="AU82" s="259" t="n"/>
      <c r="AV82" s="259" t="n"/>
      <c r="AW82" s="259" t="n"/>
      <c r="AX82" s="259" t="n"/>
      <c r="AY82" s="259" t="n"/>
      <c r="AZ82" s="259" t="n"/>
      <c r="BA82" s="259" t="n"/>
      <c r="BB82" s="259" t="n"/>
      <c r="BC82" s="259" t="n"/>
      <c r="BD82" s="259" t="n"/>
      <c r="BE82" s="259" t="n"/>
      <c r="BF82" s="259" t="n"/>
      <c r="BG82" s="259" t="n"/>
      <c r="BH82" s="259" t="n"/>
      <c r="BI82" s="259" t="n"/>
      <c r="BJ82" s="259" t="n"/>
      <c r="BK82" s="259" t="n"/>
      <c r="BL82" s="259" t="n"/>
      <c r="BM82" s="259" t="n"/>
      <c r="BN82" s="259" t="n"/>
      <c r="BO82" s="259" t="n"/>
      <c r="BP82" s="259" t="n"/>
      <c r="BQ82" s="259" t="n"/>
      <c r="BR82" s="259" t="n"/>
      <c r="BS82" s="259" t="n"/>
      <c r="BT82" s="259" t="n"/>
      <c r="BU82" s="259" t="n"/>
      <c r="BV82" s="259" t="n"/>
      <c r="BW82" s="259" t="n"/>
      <c r="BX82" s="259" t="n"/>
      <c r="BY82" s="259" t="n"/>
      <c r="BZ82" s="259" t="n"/>
      <c r="CA82" s="259" t="n"/>
      <c r="CB82" s="259" t="n"/>
      <c r="CC82" s="259" t="n"/>
      <c r="CD82" s="259" t="n"/>
      <c r="CE82" s="259" t="n"/>
      <c r="CF82" s="259" t="n"/>
      <c r="CG82" s="259" t="n"/>
      <c r="CH82" s="259" t="n"/>
      <c r="CI82" s="259" t="n"/>
      <c r="CJ82" s="259" t="n"/>
      <c r="CK82" s="259" t="n"/>
      <c r="CL82" s="259" t="n"/>
      <c r="CM82" s="259" t="n"/>
      <c r="CN82" s="259" t="n"/>
      <c r="CO82" s="259" t="n"/>
      <c r="CP82" s="259" t="n"/>
      <c r="CQ82" s="259" t="n"/>
      <c r="CR82" s="259" t="n"/>
      <c r="CS82" s="259" t="n"/>
      <c r="CT82" s="259" t="n"/>
      <c r="CU82" s="259" t="n"/>
      <c r="CV82" s="259" t="n"/>
      <c r="CW82" s="259" t="n"/>
      <c r="CX82" s="259" t="n"/>
      <c r="CY82" s="259" t="n"/>
      <c r="CZ82" s="259" t="n"/>
      <c r="DA82" s="259" t="n"/>
      <c r="DB82" s="259" t="n"/>
      <c r="DC82" s="259" t="n"/>
      <c r="DD82" s="259" t="n"/>
      <c r="DE82" s="259" t="n"/>
      <c r="DF82" s="259" t="n"/>
      <c r="DG82" s="259" t="n"/>
      <c r="DH82" s="259" t="n"/>
      <c r="DI82" s="259" t="n"/>
      <c r="DJ82" s="259" t="n"/>
      <c r="DK82" s="259" t="n"/>
      <c r="DL82" s="259" t="n"/>
      <c r="DM82" s="259" t="n"/>
      <c r="DN82" s="259" t="n"/>
      <c r="DO82" s="259" t="n"/>
      <c r="DP82" s="259" t="n"/>
      <c r="DQ82" s="259" t="n"/>
      <c r="DR82" s="259" t="n"/>
      <c r="DS82" s="259" t="n"/>
      <c r="DT82" s="259" t="n"/>
      <c r="DU82" s="259" t="n"/>
      <c r="DV82" s="259" t="n"/>
      <c r="DW82" s="259" t="n"/>
      <c r="DX82" s="259" t="n"/>
      <c r="DY82" s="259" t="n"/>
      <c r="DZ82" s="259" t="n"/>
      <c r="EA82" s="259" t="n"/>
      <c r="EB82" s="259" t="n"/>
      <c r="EC82" s="259" t="n"/>
      <c r="ED82" s="259" t="n"/>
      <c r="EE82" s="259" t="n"/>
      <c r="EF82" s="259" t="n"/>
      <c r="EG82" s="259" t="n"/>
      <c r="EH82" s="259" t="n"/>
      <c r="EI82" s="259" t="n"/>
      <c r="EJ82" s="259" t="n"/>
      <c r="EK82" s="261">
        <f>SUM(F82:EJ82)</f>
        <v/>
      </c>
      <c r="EL82" s="262">
        <f>E82-EK82</f>
        <v/>
      </c>
    </row>
    <row r="83" ht="18" customHeight="1">
      <c r="A83" s="137" t="n">
        <v>84</v>
      </c>
      <c r="B83" s="256" t="n"/>
      <c r="C83" s="139" t="n"/>
      <c r="D83" s="240" t="n"/>
      <c r="E83" s="257" t="n"/>
      <c r="F83" s="274" t="n"/>
      <c r="G83" s="274" t="n"/>
      <c r="H83" s="274" t="n"/>
      <c r="I83" s="274" t="n"/>
      <c r="J83" s="259" t="n"/>
      <c r="K83" s="259" t="n"/>
      <c r="L83" s="259" t="n"/>
      <c r="M83" s="259" t="n"/>
      <c r="N83" s="259" t="n"/>
      <c r="O83" s="259" t="n"/>
      <c r="P83" s="259" t="n"/>
      <c r="Q83" s="259" t="n"/>
      <c r="R83" s="259" t="n"/>
      <c r="S83" s="259" t="n"/>
      <c r="T83" s="259" t="n"/>
      <c r="U83" s="259" t="n"/>
      <c r="V83" s="259" t="n"/>
      <c r="W83" s="259" t="n"/>
      <c r="X83" s="259" t="n"/>
      <c r="Y83" s="259" t="n"/>
      <c r="Z83" s="259" t="n"/>
      <c r="AA83" s="259" t="n"/>
      <c r="AB83" s="259" t="n"/>
      <c r="AC83" s="259" t="n"/>
      <c r="AD83" s="259" t="n"/>
      <c r="AE83" s="259" t="n"/>
      <c r="AF83" s="259" t="n"/>
      <c r="AG83" s="259" t="n"/>
      <c r="AH83" s="259" t="n"/>
      <c r="AI83" s="259" t="n"/>
      <c r="AJ83" s="259" t="n"/>
      <c r="AK83" s="259" t="n"/>
      <c r="AL83" s="259" t="n"/>
      <c r="AM83" s="259" t="n"/>
      <c r="AN83" s="259" t="n"/>
      <c r="AO83" s="259" t="n"/>
      <c r="AP83" s="259" t="n"/>
      <c r="AQ83" s="259" t="n"/>
      <c r="AR83" s="259" t="n"/>
      <c r="AS83" s="259" t="n"/>
      <c r="AT83" s="259" t="n"/>
      <c r="AU83" s="259" t="n"/>
      <c r="AV83" s="259" t="n"/>
      <c r="AW83" s="259" t="n"/>
      <c r="AX83" s="259" t="n"/>
      <c r="AY83" s="259" t="n"/>
      <c r="AZ83" s="259" t="n"/>
      <c r="BA83" s="259" t="n"/>
      <c r="BB83" s="259" t="n"/>
      <c r="BC83" s="259" t="n"/>
      <c r="BD83" s="259" t="n"/>
      <c r="BE83" s="259" t="n"/>
      <c r="BF83" s="259" t="n"/>
      <c r="BG83" s="259" t="n"/>
      <c r="BH83" s="259" t="n"/>
      <c r="BI83" s="259" t="n"/>
      <c r="BJ83" s="259" t="n"/>
      <c r="BK83" s="259" t="n"/>
      <c r="BL83" s="259" t="n"/>
      <c r="BM83" s="259" t="n"/>
      <c r="BN83" s="259" t="n"/>
      <c r="BO83" s="259" t="n"/>
      <c r="BP83" s="259" t="n"/>
      <c r="BQ83" s="259" t="n"/>
      <c r="BR83" s="259" t="n"/>
      <c r="BS83" s="259" t="n"/>
      <c r="BT83" s="259" t="n"/>
      <c r="BU83" s="259" t="n"/>
      <c r="BV83" s="259" t="n"/>
      <c r="BW83" s="259" t="n"/>
      <c r="BX83" s="259" t="n"/>
      <c r="BY83" s="259" t="n"/>
      <c r="BZ83" s="259" t="n"/>
      <c r="CA83" s="259" t="n"/>
      <c r="CB83" s="259" t="n"/>
      <c r="CC83" s="259" t="n"/>
      <c r="CD83" s="259" t="n"/>
      <c r="CE83" s="259" t="n"/>
      <c r="CF83" s="259" t="n"/>
      <c r="CG83" s="259" t="n"/>
      <c r="CH83" s="259" t="n"/>
      <c r="CI83" s="259" t="n"/>
      <c r="CJ83" s="259" t="n"/>
      <c r="CK83" s="259" t="n"/>
      <c r="CL83" s="259" t="n"/>
      <c r="CM83" s="259" t="n"/>
      <c r="CN83" s="259" t="n"/>
      <c r="CO83" s="259" t="n"/>
      <c r="CP83" s="259" t="n"/>
      <c r="CQ83" s="259" t="n"/>
      <c r="CR83" s="259" t="n"/>
      <c r="CS83" s="259" t="n"/>
      <c r="CT83" s="259" t="n"/>
      <c r="CU83" s="259" t="n"/>
      <c r="CV83" s="259" t="n"/>
      <c r="CW83" s="259" t="n"/>
      <c r="CX83" s="259" t="n"/>
      <c r="CY83" s="259" t="n"/>
      <c r="CZ83" s="259" t="n"/>
      <c r="DA83" s="259" t="n"/>
      <c r="DB83" s="259" t="n"/>
      <c r="DC83" s="259" t="n"/>
      <c r="DD83" s="259" t="n"/>
      <c r="DE83" s="259" t="n"/>
      <c r="DF83" s="259" t="n"/>
      <c r="DG83" s="259" t="n"/>
      <c r="DH83" s="259" t="n"/>
      <c r="DI83" s="259" t="n"/>
      <c r="DJ83" s="259" t="n"/>
      <c r="DK83" s="259" t="n"/>
      <c r="DL83" s="259" t="n"/>
      <c r="DM83" s="259" t="n"/>
      <c r="DN83" s="259" t="n"/>
      <c r="DO83" s="259" t="n"/>
      <c r="DP83" s="259" t="n"/>
      <c r="DQ83" s="259" t="n"/>
      <c r="DR83" s="259" t="n"/>
      <c r="DS83" s="259" t="n"/>
      <c r="DT83" s="259" t="n"/>
      <c r="DU83" s="259" t="n"/>
      <c r="DV83" s="259" t="n"/>
      <c r="DW83" s="259" t="n"/>
      <c r="DX83" s="259" t="n"/>
      <c r="DY83" s="259" t="n"/>
      <c r="DZ83" s="259" t="n"/>
      <c r="EA83" s="259" t="n"/>
      <c r="EB83" s="259" t="n"/>
      <c r="EC83" s="259" t="n"/>
      <c r="ED83" s="259" t="n"/>
      <c r="EE83" s="259" t="n"/>
      <c r="EF83" s="259" t="n"/>
      <c r="EG83" s="259" t="n"/>
      <c r="EH83" s="259" t="n"/>
      <c r="EI83" s="259" t="n"/>
      <c r="EJ83" s="259" t="n"/>
      <c r="EK83" s="261">
        <f>SUM(F83:EJ83)</f>
        <v/>
      </c>
      <c r="EL83" s="262">
        <f>E83-EK83</f>
        <v/>
      </c>
    </row>
    <row r="84" ht="18" customHeight="1">
      <c r="A84" s="137" t="n">
        <v>85</v>
      </c>
      <c r="B84" s="256" t="n"/>
      <c r="C84" s="139" t="n"/>
      <c r="D84" s="240" t="n"/>
      <c r="E84" s="257" t="n"/>
      <c r="F84" s="274" t="n"/>
      <c r="G84" s="274" t="n"/>
      <c r="H84" s="274" t="n"/>
      <c r="I84" s="274" t="n"/>
      <c r="J84" s="259" t="n"/>
      <c r="K84" s="259" t="n"/>
      <c r="L84" s="259" t="n"/>
      <c r="M84" s="259" t="n"/>
      <c r="N84" s="259" t="n"/>
      <c r="O84" s="259" t="n"/>
      <c r="P84" s="259" t="n"/>
      <c r="Q84" s="259" t="n"/>
      <c r="R84" s="259" t="n"/>
      <c r="S84" s="259" t="n"/>
      <c r="T84" s="259" t="n"/>
      <c r="U84" s="259" t="n"/>
      <c r="V84" s="259" t="n"/>
      <c r="W84" s="259" t="n"/>
      <c r="X84" s="259" t="n"/>
      <c r="Y84" s="259" t="n"/>
      <c r="Z84" s="259" t="n"/>
      <c r="AA84" s="259" t="n"/>
      <c r="AB84" s="259" t="n"/>
      <c r="AC84" s="259" t="n"/>
      <c r="AD84" s="259" t="n"/>
      <c r="AE84" s="259" t="n"/>
      <c r="AF84" s="259" t="n"/>
      <c r="AG84" s="259" t="n"/>
      <c r="AH84" s="259" t="n"/>
      <c r="AI84" s="259" t="n"/>
      <c r="AJ84" s="259" t="n"/>
      <c r="AK84" s="259" t="n"/>
      <c r="AL84" s="259" t="n"/>
      <c r="AM84" s="259" t="n"/>
      <c r="AN84" s="259" t="n"/>
      <c r="AO84" s="259" t="n"/>
      <c r="AP84" s="259" t="n"/>
      <c r="AQ84" s="259" t="n"/>
      <c r="AR84" s="259" t="n"/>
      <c r="AS84" s="259" t="n"/>
      <c r="AT84" s="259" t="n"/>
      <c r="AU84" s="259" t="n"/>
      <c r="AV84" s="259" t="n"/>
      <c r="AW84" s="259" t="n"/>
      <c r="AX84" s="259" t="n"/>
      <c r="AY84" s="259" t="n"/>
      <c r="AZ84" s="259" t="n"/>
      <c r="BA84" s="259" t="n"/>
      <c r="BB84" s="259" t="n"/>
      <c r="BC84" s="259" t="n"/>
      <c r="BD84" s="259" t="n"/>
      <c r="BE84" s="259" t="n"/>
      <c r="BF84" s="259" t="n"/>
      <c r="BG84" s="259" t="n"/>
      <c r="BH84" s="259" t="n"/>
      <c r="BI84" s="259" t="n"/>
      <c r="BJ84" s="259" t="n"/>
      <c r="BK84" s="259" t="n"/>
      <c r="BL84" s="259" t="n"/>
      <c r="BM84" s="259" t="n"/>
      <c r="BN84" s="259" t="n"/>
      <c r="BO84" s="259" t="n"/>
      <c r="BP84" s="259" t="n"/>
      <c r="BQ84" s="259" t="n"/>
      <c r="BR84" s="259" t="n"/>
      <c r="BS84" s="259" t="n"/>
      <c r="BT84" s="259" t="n"/>
      <c r="BU84" s="259" t="n"/>
      <c r="BV84" s="259" t="n"/>
      <c r="BW84" s="259" t="n"/>
      <c r="BX84" s="259" t="n"/>
      <c r="BY84" s="259" t="n"/>
      <c r="BZ84" s="259" t="n"/>
      <c r="CA84" s="259" t="n"/>
      <c r="CB84" s="259" t="n"/>
      <c r="CC84" s="259" t="n"/>
      <c r="CD84" s="259" t="n"/>
      <c r="CE84" s="259" t="n"/>
      <c r="CF84" s="259" t="n"/>
      <c r="CG84" s="259" t="n"/>
      <c r="CH84" s="259" t="n"/>
      <c r="CI84" s="259" t="n"/>
      <c r="CJ84" s="259" t="n"/>
      <c r="CK84" s="259" t="n"/>
      <c r="CL84" s="259" t="n"/>
      <c r="CM84" s="259" t="n"/>
      <c r="CN84" s="259" t="n"/>
      <c r="CO84" s="259" t="n"/>
      <c r="CP84" s="259" t="n"/>
      <c r="CQ84" s="259" t="n"/>
      <c r="CR84" s="259" t="n"/>
      <c r="CS84" s="259" t="n"/>
      <c r="CT84" s="259" t="n"/>
      <c r="CU84" s="259" t="n"/>
      <c r="CV84" s="259" t="n"/>
      <c r="CW84" s="259" t="n"/>
      <c r="CX84" s="259" t="n"/>
      <c r="CY84" s="259" t="n"/>
      <c r="CZ84" s="259" t="n"/>
      <c r="DA84" s="259" t="n"/>
      <c r="DB84" s="259" t="n"/>
      <c r="DC84" s="259" t="n"/>
      <c r="DD84" s="259" t="n"/>
      <c r="DE84" s="259" t="n"/>
      <c r="DF84" s="259" t="n"/>
      <c r="DG84" s="259" t="n"/>
      <c r="DH84" s="259" t="n"/>
      <c r="DI84" s="259" t="n"/>
      <c r="DJ84" s="259" t="n"/>
      <c r="DK84" s="259" t="n"/>
      <c r="DL84" s="259" t="n"/>
      <c r="DM84" s="259" t="n"/>
      <c r="DN84" s="259" t="n"/>
      <c r="DO84" s="259" t="n"/>
      <c r="DP84" s="259" t="n"/>
      <c r="DQ84" s="259" t="n"/>
      <c r="DR84" s="259" t="n"/>
      <c r="DS84" s="259" t="n"/>
      <c r="DT84" s="259" t="n"/>
      <c r="DU84" s="259" t="n"/>
      <c r="DV84" s="259" t="n"/>
      <c r="DW84" s="259" t="n"/>
      <c r="DX84" s="259" t="n"/>
      <c r="DY84" s="259" t="n"/>
      <c r="DZ84" s="259" t="n"/>
      <c r="EA84" s="259" t="n"/>
      <c r="EB84" s="259" t="n"/>
      <c r="EC84" s="259" t="n"/>
      <c r="ED84" s="259" t="n"/>
      <c r="EE84" s="259" t="n"/>
      <c r="EF84" s="259" t="n"/>
      <c r="EG84" s="259" t="n"/>
      <c r="EH84" s="259" t="n"/>
      <c r="EI84" s="259" t="n"/>
      <c r="EJ84" s="259" t="n"/>
      <c r="EK84" s="261">
        <f>SUM(F84:EJ84)</f>
        <v/>
      </c>
      <c r="EL84" s="262">
        <f>E84-EK84</f>
        <v/>
      </c>
    </row>
    <row r="85" ht="18" customHeight="1">
      <c r="A85" s="137" t="n">
        <v>86</v>
      </c>
      <c r="B85" s="256" t="n"/>
      <c r="C85" s="139" t="n"/>
      <c r="D85" s="240" t="n"/>
      <c r="E85" s="257" t="n"/>
      <c r="F85" s="274" t="n"/>
      <c r="G85" s="274" t="n"/>
      <c r="H85" s="274" t="n"/>
      <c r="I85" s="274" t="n"/>
      <c r="J85" s="259" t="n"/>
      <c r="K85" s="259" t="n"/>
      <c r="L85" s="259" t="n"/>
      <c r="M85" s="259" t="n"/>
      <c r="N85" s="259" t="n"/>
      <c r="O85" s="259" t="n"/>
      <c r="P85" s="259" t="n"/>
      <c r="Q85" s="259" t="n"/>
      <c r="R85" s="259" t="n"/>
      <c r="S85" s="259" t="n"/>
      <c r="T85" s="259" t="n"/>
      <c r="U85" s="259" t="n"/>
      <c r="V85" s="259" t="n"/>
      <c r="W85" s="259" t="n"/>
      <c r="X85" s="259" t="n"/>
      <c r="Y85" s="259" t="n"/>
      <c r="Z85" s="259" t="n"/>
      <c r="AA85" s="259" t="n"/>
      <c r="AB85" s="259" t="n"/>
      <c r="AC85" s="259" t="n"/>
      <c r="AD85" s="259" t="n"/>
      <c r="AE85" s="259" t="n"/>
      <c r="AF85" s="259" t="n"/>
      <c r="AG85" s="259" t="n"/>
      <c r="AH85" s="259" t="n"/>
      <c r="AI85" s="259" t="n"/>
      <c r="AJ85" s="259" t="n"/>
      <c r="AK85" s="259" t="n"/>
      <c r="AL85" s="259" t="n"/>
      <c r="AM85" s="259" t="n"/>
      <c r="AN85" s="259" t="n"/>
      <c r="AO85" s="259" t="n"/>
      <c r="AP85" s="259" t="n"/>
      <c r="AQ85" s="259" t="n"/>
      <c r="AR85" s="259" t="n"/>
      <c r="AS85" s="259" t="n"/>
      <c r="AT85" s="259" t="n"/>
      <c r="AU85" s="259" t="n"/>
      <c r="AV85" s="259" t="n"/>
      <c r="AW85" s="259" t="n"/>
      <c r="AX85" s="259" t="n"/>
      <c r="AY85" s="259" t="n"/>
      <c r="AZ85" s="259" t="n"/>
      <c r="BA85" s="259" t="n"/>
      <c r="BB85" s="259" t="n"/>
      <c r="BC85" s="259" t="n"/>
      <c r="BD85" s="259" t="n"/>
      <c r="BE85" s="259" t="n"/>
      <c r="BF85" s="259" t="n"/>
      <c r="BG85" s="259" t="n"/>
      <c r="BH85" s="259" t="n"/>
      <c r="BI85" s="259" t="n"/>
      <c r="BJ85" s="259" t="n"/>
      <c r="BK85" s="259" t="n"/>
      <c r="BL85" s="259" t="n"/>
      <c r="BM85" s="259" t="n"/>
      <c r="BN85" s="259" t="n"/>
      <c r="BO85" s="259" t="n"/>
      <c r="BP85" s="259" t="n"/>
      <c r="BQ85" s="259" t="n"/>
      <c r="BR85" s="259" t="n"/>
      <c r="BS85" s="259" t="n"/>
      <c r="BT85" s="259" t="n"/>
      <c r="BU85" s="259" t="n"/>
      <c r="BV85" s="259" t="n"/>
      <c r="BW85" s="259" t="n"/>
      <c r="BX85" s="259" t="n"/>
      <c r="BY85" s="259" t="n"/>
      <c r="BZ85" s="259" t="n"/>
      <c r="CA85" s="259" t="n"/>
      <c r="CB85" s="259" t="n"/>
      <c r="CC85" s="259" t="n"/>
      <c r="CD85" s="259" t="n"/>
      <c r="CE85" s="259" t="n"/>
      <c r="CF85" s="259" t="n"/>
      <c r="CG85" s="259" t="n"/>
      <c r="CH85" s="259" t="n"/>
      <c r="CI85" s="259" t="n"/>
      <c r="CJ85" s="259" t="n"/>
      <c r="CK85" s="259" t="n"/>
      <c r="CL85" s="259" t="n"/>
      <c r="CM85" s="259" t="n"/>
      <c r="CN85" s="259" t="n"/>
      <c r="CO85" s="259" t="n"/>
      <c r="CP85" s="259" t="n"/>
      <c r="CQ85" s="259" t="n"/>
      <c r="CR85" s="259" t="n"/>
      <c r="CS85" s="259" t="n"/>
      <c r="CT85" s="259" t="n"/>
      <c r="CU85" s="259" t="n"/>
      <c r="CV85" s="259" t="n"/>
      <c r="CW85" s="259" t="n"/>
      <c r="CX85" s="259" t="n"/>
      <c r="CY85" s="259" t="n"/>
      <c r="CZ85" s="259" t="n"/>
      <c r="DA85" s="259" t="n"/>
      <c r="DB85" s="259" t="n"/>
      <c r="DC85" s="259" t="n"/>
      <c r="DD85" s="259" t="n"/>
      <c r="DE85" s="259" t="n"/>
      <c r="DF85" s="259" t="n"/>
      <c r="DG85" s="259" t="n"/>
      <c r="DH85" s="259" t="n"/>
      <c r="DI85" s="259" t="n"/>
      <c r="DJ85" s="259" t="n"/>
      <c r="DK85" s="259" t="n"/>
      <c r="DL85" s="259" t="n"/>
      <c r="DM85" s="259" t="n"/>
      <c r="DN85" s="259" t="n"/>
      <c r="DO85" s="259" t="n"/>
      <c r="DP85" s="259" t="n"/>
      <c r="DQ85" s="259" t="n"/>
      <c r="DR85" s="259" t="n"/>
      <c r="DS85" s="259" t="n"/>
      <c r="DT85" s="259" t="n"/>
      <c r="DU85" s="259" t="n"/>
      <c r="DV85" s="259" t="n"/>
      <c r="DW85" s="259" t="n"/>
      <c r="DX85" s="259" t="n"/>
      <c r="DY85" s="259" t="n"/>
      <c r="DZ85" s="259" t="n"/>
      <c r="EA85" s="259" t="n"/>
      <c r="EB85" s="259" t="n"/>
      <c r="EC85" s="259" t="n"/>
      <c r="ED85" s="259" t="n"/>
      <c r="EE85" s="259" t="n"/>
      <c r="EF85" s="259" t="n"/>
      <c r="EG85" s="259" t="n"/>
      <c r="EH85" s="259" t="n"/>
      <c r="EI85" s="259" t="n"/>
      <c r="EJ85" s="259" t="n"/>
      <c r="EK85" s="261">
        <f>SUM(F85:EJ85)</f>
        <v/>
      </c>
      <c r="EL85" s="262">
        <f>E85-EK85</f>
        <v/>
      </c>
    </row>
    <row r="86" ht="18" customHeight="1">
      <c r="A86" s="137" t="n">
        <v>87</v>
      </c>
      <c r="B86" s="256" t="n"/>
      <c r="C86" s="139" t="n"/>
      <c r="D86" s="240" t="n"/>
      <c r="E86" s="257" t="n"/>
      <c r="F86" s="274" t="n"/>
      <c r="G86" s="274" t="n"/>
      <c r="H86" s="274" t="n"/>
      <c r="I86" s="274" t="n"/>
      <c r="J86" s="259" t="n"/>
      <c r="K86" s="259" t="n"/>
      <c r="L86" s="259" t="n"/>
      <c r="M86" s="259" t="n"/>
      <c r="N86" s="259" t="n"/>
      <c r="O86" s="259" t="n"/>
      <c r="P86" s="259" t="n"/>
      <c r="Q86" s="259" t="n"/>
      <c r="R86" s="259" t="n"/>
      <c r="S86" s="259" t="n"/>
      <c r="T86" s="259" t="n"/>
      <c r="U86" s="259" t="n"/>
      <c r="V86" s="259" t="n"/>
      <c r="W86" s="259" t="n"/>
      <c r="X86" s="259" t="n"/>
      <c r="Y86" s="259" t="n"/>
      <c r="Z86" s="259" t="n"/>
      <c r="AA86" s="259" t="n"/>
      <c r="AB86" s="259" t="n"/>
      <c r="AC86" s="259" t="n"/>
      <c r="AD86" s="259" t="n"/>
      <c r="AE86" s="259" t="n"/>
      <c r="AF86" s="259" t="n"/>
      <c r="AG86" s="259" t="n"/>
      <c r="AH86" s="259" t="n"/>
      <c r="AI86" s="259" t="n"/>
      <c r="AJ86" s="259" t="n"/>
      <c r="AK86" s="259" t="n"/>
      <c r="AL86" s="259" t="n"/>
      <c r="AM86" s="259" t="n"/>
      <c r="AN86" s="259" t="n"/>
      <c r="AO86" s="259" t="n"/>
      <c r="AP86" s="259" t="n"/>
      <c r="AQ86" s="259" t="n"/>
      <c r="AR86" s="259" t="n"/>
      <c r="AS86" s="259" t="n"/>
      <c r="AT86" s="259" t="n"/>
      <c r="AU86" s="259" t="n"/>
      <c r="AV86" s="259" t="n"/>
      <c r="AW86" s="259" t="n"/>
      <c r="AX86" s="259" t="n"/>
      <c r="AY86" s="259" t="n"/>
      <c r="AZ86" s="259" t="n"/>
      <c r="BA86" s="259" t="n"/>
      <c r="BB86" s="259" t="n"/>
      <c r="BC86" s="259" t="n"/>
      <c r="BD86" s="259" t="n"/>
      <c r="BE86" s="259" t="n"/>
      <c r="BF86" s="259" t="n"/>
      <c r="BG86" s="259" t="n"/>
      <c r="BH86" s="259" t="n"/>
      <c r="BI86" s="259" t="n"/>
      <c r="BJ86" s="259" t="n"/>
      <c r="BK86" s="259" t="n"/>
      <c r="BL86" s="259" t="n"/>
      <c r="BM86" s="259" t="n"/>
      <c r="BN86" s="259" t="n"/>
      <c r="BO86" s="259" t="n"/>
      <c r="BP86" s="259" t="n"/>
      <c r="BQ86" s="259" t="n"/>
      <c r="BR86" s="259" t="n"/>
      <c r="BS86" s="259" t="n"/>
      <c r="BT86" s="259" t="n"/>
      <c r="BU86" s="259" t="n"/>
      <c r="BV86" s="259" t="n"/>
      <c r="BW86" s="259" t="n"/>
      <c r="BX86" s="259" t="n"/>
      <c r="BY86" s="259" t="n"/>
      <c r="BZ86" s="259" t="n"/>
      <c r="CA86" s="259" t="n"/>
      <c r="CB86" s="259" t="n"/>
      <c r="CC86" s="259" t="n"/>
      <c r="CD86" s="259" t="n"/>
      <c r="CE86" s="259" t="n"/>
      <c r="CF86" s="259" t="n"/>
      <c r="CG86" s="259" t="n"/>
      <c r="CH86" s="259" t="n"/>
      <c r="CI86" s="259" t="n"/>
      <c r="CJ86" s="259" t="n"/>
      <c r="CK86" s="259" t="n"/>
      <c r="CL86" s="259" t="n"/>
      <c r="CM86" s="259" t="n"/>
      <c r="CN86" s="259" t="n"/>
      <c r="CO86" s="259" t="n"/>
      <c r="CP86" s="259" t="n"/>
      <c r="CQ86" s="259" t="n"/>
      <c r="CR86" s="259" t="n"/>
      <c r="CS86" s="259" t="n"/>
      <c r="CT86" s="259" t="n"/>
      <c r="CU86" s="259" t="n"/>
      <c r="CV86" s="259" t="n"/>
      <c r="CW86" s="259" t="n"/>
      <c r="CX86" s="259" t="n"/>
      <c r="CY86" s="259" t="n"/>
      <c r="CZ86" s="259" t="n"/>
      <c r="DA86" s="259" t="n"/>
      <c r="DB86" s="259" t="n"/>
      <c r="DC86" s="259" t="n"/>
      <c r="DD86" s="259" t="n"/>
      <c r="DE86" s="259" t="n"/>
      <c r="DF86" s="259" t="n"/>
      <c r="DG86" s="259" t="n"/>
      <c r="DH86" s="259" t="n"/>
      <c r="DI86" s="259" t="n"/>
      <c r="DJ86" s="259" t="n"/>
      <c r="DK86" s="259" t="n"/>
      <c r="DL86" s="259" t="n"/>
      <c r="DM86" s="259" t="n"/>
      <c r="DN86" s="259" t="n"/>
      <c r="DO86" s="259" t="n"/>
      <c r="DP86" s="259" t="n"/>
      <c r="DQ86" s="259" t="n"/>
      <c r="DR86" s="259" t="n"/>
      <c r="DS86" s="259" t="n"/>
      <c r="DT86" s="259" t="n"/>
      <c r="DU86" s="259" t="n"/>
      <c r="DV86" s="259" t="n"/>
      <c r="DW86" s="259" t="n"/>
      <c r="DX86" s="259" t="n"/>
      <c r="DY86" s="259" t="n"/>
      <c r="DZ86" s="259" t="n"/>
      <c r="EA86" s="259" t="n"/>
      <c r="EB86" s="259" t="n"/>
      <c r="EC86" s="259" t="n"/>
      <c r="ED86" s="259" t="n"/>
      <c r="EE86" s="259" t="n"/>
      <c r="EF86" s="259" t="n"/>
      <c r="EG86" s="259" t="n"/>
      <c r="EH86" s="259" t="n"/>
      <c r="EI86" s="259" t="n"/>
      <c r="EJ86" s="259" t="n"/>
      <c r="EK86" s="261">
        <f>SUM(F86:EJ86)</f>
        <v/>
      </c>
      <c r="EL86" s="262">
        <f>E86-EK86</f>
        <v/>
      </c>
    </row>
    <row r="87" ht="18" customHeight="1">
      <c r="A87" s="137" t="n">
        <v>88</v>
      </c>
      <c r="B87" s="256" t="n"/>
      <c r="C87" s="139" t="n"/>
      <c r="D87" s="240" t="n"/>
      <c r="E87" s="257" t="n"/>
      <c r="F87" s="274" t="n"/>
      <c r="G87" s="274" t="n"/>
      <c r="H87" s="274" t="n"/>
      <c r="I87" s="274" t="n"/>
      <c r="J87" s="259" t="n"/>
      <c r="K87" s="259" t="n"/>
      <c r="L87" s="259" t="n"/>
      <c r="M87" s="259" t="n"/>
      <c r="N87" s="259" t="n"/>
      <c r="O87" s="259" t="n"/>
      <c r="P87" s="259" t="n"/>
      <c r="Q87" s="259" t="n"/>
      <c r="R87" s="259" t="n"/>
      <c r="S87" s="259" t="n"/>
      <c r="T87" s="259" t="n"/>
      <c r="U87" s="259" t="n"/>
      <c r="V87" s="259" t="n"/>
      <c r="W87" s="259" t="n"/>
      <c r="X87" s="259" t="n"/>
      <c r="Y87" s="259" t="n"/>
      <c r="Z87" s="259" t="n"/>
      <c r="AA87" s="259" t="n"/>
      <c r="AB87" s="259" t="n"/>
      <c r="AC87" s="259" t="n"/>
      <c r="AD87" s="259" t="n"/>
      <c r="AE87" s="259" t="n"/>
      <c r="AF87" s="259" t="n"/>
      <c r="AG87" s="259" t="n"/>
      <c r="AH87" s="259" t="n"/>
      <c r="AI87" s="259" t="n"/>
      <c r="AJ87" s="259" t="n"/>
      <c r="AK87" s="259" t="n"/>
      <c r="AL87" s="259" t="n"/>
      <c r="AM87" s="259" t="n"/>
      <c r="AN87" s="259" t="n"/>
      <c r="AO87" s="259" t="n"/>
      <c r="AP87" s="259" t="n"/>
      <c r="AQ87" s="259" t="n"/>
      <c r="AR87" s="259" t="n"/>
      <c r="AS87" s="259" t="n"/>
      <c r="AT87" s="259" t="n"/>
      <c r="AU87" s="259" t="n"/>
      <c r="AV87" s="259" t="n"/>
      <c r="AW87" s="259" t="n"/>
      <c r="AX87" s="259" t="n"/>
      <c r="AY87" s="259" t="n"/>
      <c r="AZ87" s="259" t="n"/>
      <c r="BA87" s="259" t="n"/>
      <c r="BB87" s="259" t="n"/>
      <c r="BC87" s="259" t="n"/>
      <c r="BD87" s="259" t="n"/>
      <c r="BE87" s="259" t="n"/>
      <c r="BF87" s="259" t="n"/>
      <c r="BG87" s="259" t="n"/>
      <c r="BH87" s="259" t="n"/>
      <c r="BI87" s="259" t="n"/>
      <c r="BJ87" s="259" t="n"/>
      <c r="BK87" s="259" t="n"/>
      <c r="BL87" s="259" t="n"/>
      <c r="BM87" s="259" t="n"/>
      <c r="BN87" s="259" t="n"/>
      <c r="BO87" s="259" t="n"/>
      <c r="BP87" s="259" t="n"/>
      <c r="BQ87" s="259" t="n"/>
      <c r="BR87" s="259" t="n"/>
      <c r="BS87" s="259" t="n"/>
      <c r="BT87" s="259" t="n"/>
      <c r="BU87" s="259" t="n"/>
      <c r="BV87" s="259" t="n"/>
      <c r="BW87" s="259" t="n"/>
      <c r="BX87" s="259" t="n"/>
      <c r="BY87" s="259" t="n"/>
      <c r="BZ87" s="259" t="n"/>
      <c r="CA87" s="259" t="n"/>
      <c r="CB87" s="259" t="n"/>
      <c r="CC87" s="259" t="n"/>
      <c r="CD87" s="259" t="n"/>
      <c r="CE87" s="259" t="n"/>
      <c r="CF87" s="259" t="n"/>
      <c r="CG87" s="259" t="n"/>
      <c r="CH87" s="259" t="n"/>
      <c r="CI87" s="259" t="n"/>
      <c r="CJ87" s="259" t="n"/>
      <c r="CK87" s="259" t="n"/>
      <c r="CL87" s="259" t="n"/>
      <c r="CM87" s="259" t="n"/>
      <c r="CN87" s="259" t="n"/>
      <c r="CO87" s="259" t="n"/>
      <c r="CP87" s="259" t="n"/>
      <c r="CQ87" s="259" t="n"/>
      <c r="CR87" s="259" t="n"/>
      <c r="CS87" s="259" t="n"/>
      <c r="CT87" s="259" t="n"/>
      <c r="CU87" s="259" t="n"/>
      <c r="CV87" s="259" t="n"/>
      <c r="CW87" s="259" t="n"/>
      <c r="CX87" s="259" t="n"/>
      <c r="CY87" s="259" t="n"/>
      <c r="CZ87" s="259" t="n"/>
      <c r="DA87" s="259" t="n"/>
      <c r="DB87" s="259" t="n"/>
      <c r="DC87" s="259" t="n"/>
      <c r="DD87" s="259" t="n"/>
      <c r="DE87" s="259" t="n"/>
      <c r="DF87" s="259" t="n"/>
      <c r="DG87" s="259" t="n"/>
      <c r="DH87" s="259" t="n"/>
      <c r="DI87" s="259" t="n"/>
      <c r="DJ87" s="259" t="n"/>
      <c r="DK87" s="259" t="n"/>
      <c r="DL87" s="259" t="n"/>
      <c r="DM87" s="259" t="n"/>
      <c r="DN87" s="259" t="n"/>
      <c r="DO87" s="259" t="n"/>
      <c r="DP87" s="259" t="n"/>
      <c r="DQ87" s="259" t="n"/>
      <c r="DR87" s="259" t="n"/>
      <c r="DS87" s="259" t="n"/>
      <c r="DT87" s="259" t="n"/>
      <c r="DU87" s="259" t="n"/>
      <c r="DV87" s="259" t="n"/>
      <c r="DW87" s="259" t="n"/>
      <c r="DX87" s="259" t="n"/>
      <c r="DY87" s="259" t="n"/>
      <c r="DZ87" s="259" t="n"/>
      <c r="EA87" s="259" t="n"/>
      <c r="EB87" s="259" t="n"/>
      <c r="EC87" s="259" t="n"/>
      <c r="ED87" s="259" t="n"/>
      <c r="EE87" s="259" t="n"/>
      <c r="EF87" s="259" t="n"/>
      <c r="EG87" s="259" t="n"/>
      <c r="EH87" s="259" t="n"/>
      <c r="EI87" s="259" t="n"/>
      <c r="EJ87" s="259" t="n"/>
      <c r="EK87" s="261">
        <f>SUM(F87:EJ87)</f>
        <v/>
      </c>
      <c r="EL87" s="262">
        <f>E87-EK87</f>
        <v/>
      </c>
    </row>
    <row r="88" ht="18" customHeight="1">
      <c r="A88" s="137" t="n">
        <v>89</v>
      </c>
      <c r="B88" s="256" t="n"/>
      <c r="C88" s="139" t="n"/>
      <c r="D88" s="240" t="n"/>
      <c r="E88" s="257" t="n"/>
      <c r="F88" s="274" t="n"/>
      <c r="G88" s="274" t="n"/>
      <c r="H88" s="274" t="n"/>
      <c r="I88" s="274" t="n"/>
      <c r="J88" s="259" t="n"/>
      <c r="K88" s="259" t="n"/>
      <c r="L88" s="259" t="n"/>
      <c r="M88" s="259" t="n"/>
      <c r="N88" s="259" t="n"/>
      <c r="O88" s="259" t="n"/>
      <c r="P88" s="259" t="n"/>
      <c r="Q88" s="259" t="n"/>
      <c r="R88" s="259" t="n"/>
      <c r="S88" s="259" t="n"/>
      <c r="T88" s="259" t="n"/>
      <c r="U88" s="259" t="n"/>
      <c r="V88" s="259" t="n"/>
      <c r="W88" s="259" t="n"/>
      <c r="X88" s="259" t="n"/>
      <c r="Y88" s="259" t="n"/>
      <c r="Z88" s="259" t="n"/>
      <c r="AA88" s="259" t="n"/>
      <c r="AB88" s="259" t="n"/>
      <c r="AC88" s="259" t="n"/>
      <c r="AD88" s="259" t="n"/>
      <c r="AE88" s="259" t="n"/>
      <c r="AF88" s="259" t="n"/>
      <c r="AG88" s="259" t="n"/>
      <c r="AH88" s="259" t="n"/>
      <c r="AI88" s="259" t="n"/>
      <c r="AJ88" s="259" t="n"/>
      <c r="AK88" s="259" t="n"/>
      <c r="AL88" s="259" t="n"/>
      <c r="AM88" s="259" t="n"/>
      <c r="AN88" s="259" t="n"/>
      <c r="AO88" s="259" t="n"/>
      <c r="AP88" s="259" t="n"/>
      <c r="AQ88" s="259" t="n"/>
      <c r="AR88" s="259" t="n"/>
      <c r="AS88" s="259" t="n"/>
      <c r="AT88" s="259" t="n"/>
      <c r="AU88" s="259" t="n"/>
      <c r="AV88" s="259" t="n"/>
      <c r="AW88" s="259" t="n"/>
      <c r="AX88" s="259" t="n"/>
      <c r="AY88" s="259" t="n"/>
      <c r="AZ88" s="259" t="n"/>
      <c r="BA88" s="259" t="n"/>
      <c r="BB88" s="259" t="n"/>
      <c r="BC88" s="259" t="n"/>
      <c r="BD88" s="259" t="n"/>
      <c r="BE88" s="259" t="n"/>
      <c r="BF88" s="259" t="n"/>
      <c r="BG88" s="259" t="n"/>
      <c r="BH88" s="259" t="n"/>
      <c r="BI88" s="259" t="n"/>
      <c r="BJ88" s="259" t="n"/>
      <c r="BK88" s="259" t="n"/>
      <c r="BL88" s="259" t="n"/>
      <c r="BM88" s="259" t="n"/>
      <c r="BN88" s="259" t="n"/>
      <c r="BO88" s="259" t="n"/>
      <c r="BP88" s="259" t="n"/>
      <c r="BQ88" s="259" t="n"/>
      <c r="BR88" s="259" t="n"/>
      <c r="BS88" s="259" t="n"/>
      <c r="BT88" s="259" t="n"/>
      <c r="BU88" s="259" t="n"/>
      <c r="BV88" s="259" t="n"/>
      <c r="BW88" s="259" t="n"/>
      <c r="BX88" s="259" t="n"/>
      <c r="BY88" s="259" t="n"/>
      <c r="BZ88" s="259" t="n"/>
      <c r="CA88" s="259" t="n"/>
      <c r="CB88" s="259" t="n"/>
      <c r="CC88" s="259" t="n"/>
      <c r="CD88" s="259" t="n"/>
      <c r="CE88" s="259" t="n"/>
      <c r="CF88" s="259" t="n"/>
      <c r="CG88" s="259" t="n"/>
      <c r="CH88" s="259" t="n"/>
      <c r="CI88" s="259" t="n"/>
      <c r="CJ88" s="259" t="n"/>
      <c r="CK88" s="259" t="n"/>
      <c r="CL88" s="259" t="n"/>
      <c r="CM88" s="259" t="n"/>
      <c r="CN88" s="259" t="n"/>
      <c r="CO88" s="259" t="n"/>
      <c r="CP88" s="259" t="n"/>
      <c r="CQ88" s="259" t="n"/>
      <c r="CR88" s="259" t="n"/>
      <c r="CS88" s="259" t="n"/>
      <c r="CT88" s="259" t="n"/>
      <c r="CU88" s="259" t="n"/>
      <c r="CV88" s="259" t="n"/>
      <c r="CW88" s="259" t="n"/>
      <c r="CX88" s="259" t="n"/>
      <c r="CY88" s="259" t="n"/>
      <c r="CZ88" s="259" t="n"/>
      <c r="DA88" s="259" t="n"/>
      <c r="DB88" s="259" t="n"/>
      <c r="DC88" s="259" t="n"/>
      <c r="DD88" s="259" t="n"/>
      <c r="DE88" s="259" t="n"/>
      <c r="DF88" s="259" t="n"/>
      <c r="DG88" s="259" t="n"/>
      <c r="DH88" s="259" t="n"/>
      <c r="DI88" s="259" t="n"/>
      <c r="DJ88" s="259" t="n"/>
      <c r="DK88" s="259" t="n"/>
      <c r="DL88" s="259" t="n"/>
      <c r="DM88" s="259" t="n"/>
      <c r="DN88" s="259" t="n"/>
      <c r="DO88" s="259" t="n"/>
      <c r="DP88" s="259" t="n"/>
      <c r="DQ88" s="259" t="n"/>
      <c r="DR88" s="259" t="n"/>
      <c r="DS88" s="259" t="n"/>
      <c r="DT88" s="259" t="n"/>
      <c r="DU88" s="259" t="n"/>
      <c r="DV88" s="259" t="n"/>
      <c r="DW88" s="259" t="n"/>
      <c r="DX88" s="259" t="n"/>
      <c r="DY88" s="259" t="n"/>
      <c r="DZ88" s="259" t="n"/>
      <c r="EA88" s="259" t="n"/>
      <c r="EB88" s="259" t="n"/>
      <c r="EC88" s="259" t="n"/>
      <c r="ED88" s="259" t="n"/>
      <c r="EE88" s="259" t="n"/>
      <c r="EF88" s="259" t="n"/>
      <c r="EG88" s="259" t="n"/>
      <c r="EH88" s="259" t="n"/>
      <c r="EI88" s="259" t="n"/>
      <c r="EJ88" s="259" t="n"/>
      <c r="EK88" s="261">
        <f>SUM(F88:EJ88)</f>
        <v/>
      </c>
      <c r="EL88" s="262">
        <f>E88-EK88</f>
        <v/>
      </c>
    </row>
    <row r="89" ht="18" customHeight="1">
      <c r="A89" s="137" t="n">
        <v>90</v>
      </c>
      <c r="B89" s="256" t="n"/>
      <c r="C89" s="139" t="n"/>
      <c r="D89" s="240" t="n"/>
      <c r="E89" s="257" t="n"/>
      <c r="F89" s="274" t="n"/>
      <c r="G89" s="274" t="n"/>
      <c r="H89" s="274" t="n"/>
      <c r="I89" s="274" t="n"/>
      <c r="J89" s="259" t="n"/>
      <c r="K89" s="259" t="n"/>
      <c r="L89" s="259" t="n"/>
      <c r="M89" s="259" t="n"/>
      <c r="N89" s="259" t="n"/>
      <c r="O89" s="259" t="n"/>
      <c r="P89" s="259" t="n"/>
      <c r="Q89" s="259" t="n"/>
      <c r="R89" s="259" t="n"/>
      <c r="S89" s="259" t="n"/>
      <c r="T89" s="259" t="n"/>
      <c r="U89" s="259" t="n"/>
      <c r="V89" s="259" t="n"/>
      <c r="W89" s="259" t="n"/>
      <c r="X89" s="259" t="n"/>
      <c r="Y89" s="259" t="n"/>
      <c r="Z89" s="259" t="n"/>
      <c r="AA89" s="259" t="n"/>
      <c r="AB89" s="259" t="n"/>
      <c r="AC89" s="259" t="n"/>
      <c r="AD89" s="259" t="n"/>
      <c r="AE89" s="259" t="n"/>
      <c r="AF89" s="259" t="n"/>
      <c r="AG89" s="259" t="n"/>
      <c r="AH89" s="259" t="n"/>
      <c r="AI89" s="259" t="n"/>
      <c r="AJ89" s="259" t="n"/>
      <c r="AK89" s="259" t="n"/>
      <c r="AL89" s="259" t="n"/>
      <c r="AM89" s="259" t="n"/>
      <c r="AN89" s="259" t="n"/>
      <c r="AO89" s="259" t="n"/>
      <c r="AP89" s="259" t="n"/>
      <c r="AQ89" s="259" t="n"/>
      <c r="AR89" s="259" t="n"/>
      <c r="AS89" s="259" t="n"/>
      <c r="AT89" s="259" t="n"/>
      <c r="AU89" s="259" t="n"/>
      <c r="AV89" s="259" t="n"/>
      <c r="AW89" s="259" t="n"/>
      <c r="AX89" s="259" t="n"/>
      <c r="AY89" s="259" t="n"/>
      <c r="AZ89" s="259" t="n"/>
      <c r="BA89" s="259" t="n"/>
      <c r="BB89" s="259" t="n"/>
      <c r="BC89" s="259" t="n"/>
      <c r="BD89" s="259" t="n"/>
      <c r="BE89" s="259" t="n"/>
      <c r="BF89" s="259" t="n"/>
      <c r="BG89" s="259" t="n"/>
      <c r="BH89" s="259" t="n"/>
      <c r="BI89" s="259" t="n"/>
      <c r="BJ89" s="259" t="n"/>
      <c r="BK89" s="259" t="n"/>
      <c r="BL89" s="259" t="n"/>
      <c r="BM89" s="259" t="n"/>
      <c r="BN89" s="259" t="n"/>
      <c r="BO89" s="259" t="n"/>
      <c r="BP89" s="259" t="n"/>
      <c r="BQ89" s="259" t="n"/>
      <c r="BR89" s="259" t="n"/>
      <c r="BS89" s="259" t="n"/>
      <c r="BT89" s="259" t="n"/>
      <c r="BU89" s="259" t="n"/>
      <c r="BV89" s="259" t="n"/>
      <c r="BW89" s="259" t="n"/>
      <c r="BX89" s="259" t="n"/>
      <c r="BY89" s="259" t="n"/>
      <c r="BZ89" s="259" t="n"/>
      <c r="CA89" s="259" t="n"/>
      <c r="CB89" s="259" t="n"/>
      <c r="CC89" s="259" t="n"/>
      <c r="CD89" s="259" t="n"/>
      <c r="CE89" s="259" t="n"/>
      <c r="CF89" s="259" t="n"/>
      <c r="CG89" s="259" t="n"/>
      <c r="CH89" s="259" t="n"/>
      <c r="CI89" s="259" t="n"/>
      <c r="CJ89" s="259" t="n"/>
      <c r="CK89" s="259" t="n"/>
      <c r="CL89" s="259" t="n"/>
      <c r="CM89" s="259" t="n"/>
      <c r="CN89" s="259" t="n"/>
      <c r="CO89" s="259" t="n"/>
      <c r="CP89" s="259" t="n"/>
      <c r="CQ89" s="259" t="n"/>
      <c r="CR89" s="259" t="n"/>
      <c r="CS89" s="259" t="n"/>
      <c r="CT89" s="259" t="n"/>
      <c r="CU89" s="259" t="n"/>
      <c r="CV89" s="259" t="n"/>
      <c r="CW89" s="259" t="n"/>
      <c r="CX89" s="259" t="n"/>
      <c r="CY89" s="259" t="n"/>
      <c r="CZ89" s="259" t="n"/>
      <c r="DA89" s="259" t="n"/>
      <c r="DB89" s="259" t="n"/>
      <c r="DC89" s="259" t="n"/>
      <c r="DD89" s="259" t="n"/>
      <c r="DE89" s="259" t="n"/>
      <c r="DF89" s="259" t="n"/>
      <c r="DG89" s="259" t="n"/>
      <c r="DH89" s="259" t="n"/>
      <c r="DI89" s="259" t="n"/>
      <c r="DJ89" s="259" t="n"/>
      <c r="DK89" s="259" t="n"/>
      <c r="DL89" s="259" t="n"/>
      <c r="DM89" s="259" t="n"/>
      <c r="DN89" s="259" t="n"/>
      <c r="DO89" s="259" t="n"/>
      <c r="DP89" s="259" t="n"/>
      <c r="DQ89" s="259" t="n"/>
      <c r="DR89" s="259" t="n"/>
      <c r="DS89" s="259" t="n"/>
      <c r="DT89" s="259" t="n"/>
      <c r="DU89" s="259" t="n"/>
      <c r="DV89" s="259" t="n"/>
      <c r="DW89" s="259" t="n"/>
      <c r="DX89" s="259" t="n"/>
      <c r="DY89" s="259" t="n"/>
      <c r="DZ89" s="259" t="n"/>
      <c r="EA89" s="259" t="n"/>
      <c r="EB89" s="259" t="n"/>
      <c r="EC89" s="259" t="n"/>
      <c r="ED89" s="259" t="n"/>
      <c r="EE89" s="259" t="n"/>
      <c r="EF89" s="259" t="n"/>
      <c r="EG89" s="259" t="n"/>
      <c r="EH89" s="259" t="n"/>
      <c r="EI89" s="259" t="n"/>
      <c r="EJ89" s="259" t="n"/>
      <c r="EK89" s="261">
        <f>SUM(F89:EJ89)</f>
        <v/>
      </c>
      <c r="EL89" s="262">
        <f>E89-EK89</f>
        <v/>
      </c>
    </row>
    <row r="90" ht="18" customHeight="1">
      <c r="A90" s="137" t="n">
        <v>91</v>
      </c>
      <c r="B90" s="256" t="n"/>
      <c r="C90" s="139" t="n"/>
      <c r="D90" s="240" t="n"/>
      <c r="E90" s="257" t="n"/>
      <c r="F90" s="274" t="n"/>
      <c r="G90" s="274" t="n"/>
      <c r="H90" s="274" t="n"/>
      <c r="I90" s="274" t="n"/>
      <c r="J90" s="259" t="n"/>
      <c r="K90" s="259" t="n"/>
      <c r="L90" s="259" t="n"/>
      <c r="M90" s="259" t="n"/>
      <c r="N90" s="259" t="n"/>
      <c r="O90" s="259" t="n"/>
      <c r="P90" s="259" t="n"/>
      <c r="Q90" s="259" t="n"/>
      <c r="R90" s="259" t="n"/>
      <c r="S90" s="259" t="n"/>
      <c r="T90" s="259" t="n"/>
      <c r="U90" s="259" t="n"/>
      <c r="V90" s="259" t="n"/>
      <c r="W90" s="259" t="n"/>
      <c r="X90" s="259" t="n"/>
      <c r="Y90" s="259" t="n"/>
      <c r="Z90" s="259" t="n"/>
      <c r="AA90" s="259" t="n"/>
      <c r="AB90" s="259" t="n"/>
      <c r="AC90" s="259" t="n"/>
      <c r="AD90" s="259" t="n"/>
      <c r="AE90" s="259" t="n"/>
      <c r="AF90" s="259" t="n"/>
      <c r="AG90" s="259" t="n"/>
      <c r="AH90" s="259" t="n"/>
      <c r="AI90" s="259" t="n"/>
      <c r="AJ90" s="259" t="n"/>
      <c r="AK90" s="259" t="n"/>
      <c r="AL90" s="259" t="n"/>
      <c r="AM90" s="259" t="n"/>
      <c r="AN90" s="259" t="n"/>
      <c r="AO90" s="259" t="n"/>
      <c r="AP90" s="259" t="n"/>
      <c r="AQ90" s="259" t="n"/>
      <c r="AR90" s="259" t="n"/>
      <c r="AS90" s="259" t="n"/>
      <c r="AT90" s="259" t="n"/>
      <c r="AU90" s="259" t="n"/>
      <c r="AV90" s="259" t="n"/>
      <c r="AW90" s="259" t="n"/>
      <c r="AX90" s="259" t="n"/>
      <c r="AY90" s="259" t="n"/>
      <c r="AZ90" s="259" t="n"/>
      <c r="BA90" s="259" t="n"/>
      <c r="BB90" s="259" t="n"/>
      <c r="BC90" s="259" t="n"/>
      <c r="BD90" s="259" t="n"/>
      <c r="BE90" s="259" t="n"/>
      <c r="BF90" s="259" t="n"/>
      <c r="BG90" s="259" t="n"/>
      <c r="BH90" s="259" t="n"/>
      <c r="BI90" s="259" t="n"/>
      <c r="BJ90" s="259" t="n"/>
      <c r="BK90" s="259" t="n"/>
      <c r="BL90" s="259" t="n"/>
      <c r="BM90" s="259" t="n"/>
      <c r="BN90" s="259" t="n"/>
      <c r="BO90" s="259" t="n"/>
      <c r="BP90" s="259" t="n"/>
      <c r="BQ90" s="259" t="n"/>
      <c r="BR90" s="259" t="n"/>
      <c r="BS90" s="259" t="n"/>
      <c r="BT90" s="259" t="n"/>
      <c r="BU90" s="259" t="n"/>
      <c r="BV90" s="259" t="n"/>
      <c r="BW90" s="259" t="n"/>
      <c r="BX90" s="259" t="n"/>
      <c r="BY90" s="259" t="n"/>
      <c r="BZ90" s="259" t="n"/>
      <c r="CA90" s="259" t="n"/>
      <c r="CB90" s="259" t="n"/>
      <c r="CC90" s="259" t="n"/>
      <c r="CD90" s="259" t="n"/>
      <c r="CE90" s="259" t="n"/>
      <c r="CF90" s="259" t="n"/>
      <c r="CG90" s="259" t="n"/>
      <c r="CH90" s="259" t="n"/>
      <c r="CI90" s="259" t="n"/>
      <c r="CJ90" s="259" t="n"/>
      <c r="CK90" s="259" t="n"/>
      <c r="CL90" s="259" t="n"/>
      <c r="CM90" s="259" t="n"/>
      <c r="CN90" s="259" t="n"/>
      <c r="CO90" s="259" t="n"/>
      <c r="CP90" s="259" t="n"/>
      <c r="CQ90" s="259" t="n"/>
      <c r="CR90" s="259" t="n"/>
      <c r="CS90" s="259" t="n"/>
      <c r="CT90" s="259" t="n"/>
      <c r="CU90" s="259" t="n"/>
      <c r="CV90" s="259" t="n"/>
      <c r="CW90" s="259" t="n"/>
      <c r="CX90" s="259" t="n"/>
      <c r="CY90" s="259" t="n"/>
      <c r="CZ90" s="259" t="n"/>
      <c r="DA90" s="259" t="n"/>
      <c r="DB90" s="259" t="n"/>
      <c r="DC90" s="259" t="n"/>
      <c r="DD90" s="259" t="n"/>
      <c r="DE90" s="259" t="n"/>
      <c r="DF90" s="259" t="n"/>
      <c r="DG90" s="259" t="n"/>
      <c r="DH90" s="259" t="n"/>
      <c r="DI90" s="259" t="n"/>
      <c r="DJ90" s="259" t="n"/>
      <c r="DK90" s="259" t="n"/>
      <c r="DL90" s="259" t="n"/>
      <c r="DM90" s="259" t="n"/>
      <c r="DN90" s="259" t="n"/>
      <c r="DO90" s="259" t="n"/>
      <c r="DP90" s="259" t="n"/>
      <c r="DQ90" s="259" t="n"/>
      <c r="DR90" s="259" t="n"/>
      <c r="DS90" s="259" t="n"/>
      <c r="DT90" s="259" t="n"/>
      <c r="DU90" s="259" t="n"/>
      <c r="DV90" s="259" t="n"/>
      <c r="DW90" s="259" t="n"/>
      <c r="DX90" s="259" t="n"/>
      <c r="DY90" s="259" t="n"/>
      <c r="DZ90" s="259" t="n"/>
      <c r="EA90" s="259" t="n"/>
      <c r="EB90" s="259" t="n"/>
      <c r="EC90" s="259" t="n"/>
      <c r="ED90" s="259" t="n"/>
      <c r="EE90" s="259" t="n"/>
      <c r="EF90" s="259" t="n"/>
      <c r="EG90" s="259" t="n"/>
      <c r="EH90" s="259" t="n"/>
      <c r="EI90" s="259" t="n"/>
      <c r="EJ90" s="259" t="n"/>
      <c r="EK90" s="261">
        <f>SUM(F90:EJ90)</f>
        <v/>
      </c>
      <c r="EL90" s="262">
        <f>E90-EK90</f>
        <v/>
      </c>
    </row>
    <row r="91" ht="18" customHeight="1">
      <c r="A91" s="137" t="n">
        <v>92</v>
      </c>
      <c r="B91" s="256" t="n"/>
      <c r="C91" s="139" t="n"/>
      <c r="D91" s="240" t="n"/>
      <c r="E91" s="257" t="n"/>
      <c r="F91" s="274" t="n"/>
      <c r="G91" s="274" t="n"/>
      <c r="H91" s="274" t="n"/>
      <c r="I91" s="274" t="n"/>
      <c r="J91" s="259" t="n"/>
      <c r="K91" s="259" t="n"/>
      <c r="L91" s="259" t="n"/>
      <c r="M91" s="259" t="n"/>
      <c r="N91" s="259" t="n"/>
      <c r="O91" s="259" t="n"/>
      <c r="P91" s="259" t="n"/>
      <c r="Q91" s="259" t="n"/>
      <c r="R91" s="259" t="n"/>
      <c r="S91" s="259" t="n"/>
      <c r="T91" s="259" t="n"/>
      <c r="U91" s="259" t="n"/>
      <c r="V91" s="259" t="n"/>
      <c r="W91" s="259" t="n"/>
      <c r="X91" s="259" t="n"/>
      <c r="Y91" s="259" t="n"/>
      <c r="Z91" s="259" t="n"/>
      <c r="AA91" s="259" t="n"/>
      <c r="AB91" s="259" t="n"/>
      <c r="AC91" s="259" t="n"/>
      <c r="AD91" s="259" t="n"/>
      <c r="AE91" s="259" t="n"/>
      <c r="AF91" s="259" t="n"/>
      <c r="AG91" s="259" t="n"/>
      <c r="AH91" s="259" t="n"/>
      <c r="AI91" s="259" t="n"/>
      <c r="AJ91" s="259" t="n"/>
      <c r="AK91" s="259" t="n"/>
      <c r="AL91" s="259" t="n"/>
      <c r="AM91" s="259" t="n"/>
      <c r="AN91" s="259" t="n"/>
      <c r="AO91" s="259" t="n"/>
      <c r="AP91" s="259" t="n"/>
      <c r="AQ91" s="259" t="n"/>
      <c r="AR91" s="259" t="n"/>
      <c r="AS91" s="259" t="n"/>
      <c r="AT91" s="259" t="n"/>
      <c r="AU91" s="259" t="n"/>
      <c r="AV91" s="259" t="n"/>
      <c r="AW91" s="259" t="n"/>
      <c r="AX91" s="259" t="n"/>
      <c r="AY91" s="259" t="n"/>
      <c r="AZ91" s="259" t="n"/>
      <c r="BA91" s="259" t="n"/>
      <c r="BB91" s="259" t="n"/>
      <c r="BC91" s="259" t="n"/>
      <c r="BD91" s="259" t="n"/>
      <c r="BE91" s="259" t="n"/>
      <c r="BF91" s="259" t="n"/>
      <c r="BG91" s="259" t="n"/>
      <c r="BH91" s="259" t="n"/>
      <c r="BI91" s="259" t="n"/>
      <c r="BJ91" s="259" t="n"/>
      <c r="BK91" s="259" t="n"/>
      <c r="BL91" s="259" t="n"/>
      <c r="BM91" s="259" t="n"/>
      <c r="BN91" s="259" t="n"/>
      <c r="BO91" s="259" t="n"/>
      <c r="BP91" s="259" t="n"/>
      <c r="BQ91" s="259" t="n"/>
      <c r="BR91" s="259" t="n"/>
      <c r="BS91" s="259" t="n"/>
      <c r="BT91" s="259" t="n"/>
      <c r="BU91" s="259" t="n"/>
      <c r="BV91" s="259" t="n"/>
      <c r="BW91" s="259" t="n"/>
      <c r="BX91" s="259" t="n"/>
      <c r="BY91" s="259" t="n"/>
      <c r="BZ91" s="259" t="n"/>
      <c r="CA91" s="259" t="n"/>
      <c r="CB91" s="259" t="n"/>
      <c r="CC91" s="259" t="n"/>
      <c r="CD91" s="259" t="n"/>
      <c r="CE91" s="259" t="n"/>
      <c r="CF91" s="259" t="n"/>
      <c r="CG91" s="259" t="n"/>
      <c r="CH91" s="259" t="n"/>
      <c r="CI91" s="259" t="n"/>
      <c r="CJ91" s="259" t="n"/>
      <c r="CK91" s="259" t="n"/>
      <c r="CL91" s="259" t="n"/>
      <c r="CM91" s="259" t="n"/>
      <c r="CN91" s="259" t="n"/>
      <c r="CO91" s="259" t="n"/>
      <c r="CP91" s="259" t="n"/>
      <c r="CQ91" s="259" t="n"/>
      <c r="CR91" s="259" t="n"/>
      <c r="CS91" s="259" t="n"/>
      <c r="CT91" s="259" t="n"/>
      <c r="CU91" s="259" t="n"/>
      <c r="CV91" s="259" t="n"/>
      <c r="CW91" s="259" t="n"/>
      <c r="CX91" s="259" t="n"/>
      <c r="CY91" s="259" t="n"/>
      <c r="CZ91" s="259" t="n"/>
      <c r="DA91" s="259" t="n"/>
      <c r="DB91" s="259" t="n"/>
      <c r="DC91" s="259" t="n"/>
      <c r="DD91" s="259" t="n"/>
      <c r="DE91" s="259" t="n"/>
      <c r="DF91" s="259" t="n"/>
      <c r="DG91" s="259" t="n"/>
      <c r="DH91" s="259" t="n"/>
      <c r="DI91" s="259" t="n"/>
      <c r="DJ91" s="259" t="n"/>
      <c r="DK91" s="259" t="n"/>
      <c r="DL91" s="259" t="n"/>
      <c r="DM91" s="259" t="n"/>
      <c r="DN91" s="259" t="n"/>
      <c r="DO91" s="259" t="n"/>
      <c r="DP91" s="259" t="n"/>
      <c r="DQ91" s="259" t="n"/>
      <c r="DR91" s="259" t="n"/>
      <c r="DS91" s="259" t="n"/>
      <c r="DT91" s="259" t="n"/>
      <c r="DU91" s="259" t="n"/>
      <c r="DV91" s="259" t="n"/>
      <c r="DW91" s="259" t="n"/>
      <c r="DX91" s="259" t="n"/>
      <c r="DY91" s="259" t="n"/>
      <c r="DZ91" s="259" t="n"/>
      <c r="EA91" s="259" t="n"/>
      <c r="EB91" s="259" t="n"/>
      <c r="EC91" s="259" t="n"/>
      <c r="ED91" s="259" t="n"/>
      <c r="EE91" s="259" t="n"/>
      <c r="EF91" s="259" t="n"/>
      <c r="EG91" s="259" t="n"/>
      <c r="EH91" s="259" t="n"/>
      <c r="EI91" s="259" t="n"/>
      <c r="EJ91" s="259" t="n"/>
      <c r="EK91" s="261">
        <f>SUM(F91:EJ91)</f>
        <v/>
      </c>
      <c r="EL91" s="262">
        <f>E91-EK91</f>
        <v/>
      </c>
    </row>
    <row r="92" ht="18" customHeight="1">
      <c r="A92" s="137" t="n">
        <v>93</v>
      </c>
      <c r="B92" s="256" t="n"/>
      <c r="C92" s="139" t="n"/>
      <c r="D92" s="240" t="n"/>
      <c r="E92" s="257" t="n"/>
      <c r="F92" s="274" t="n"/>
      <c r="G92" s="274" t="n"/>
      <c r="H92" s="274" t="n"/>
      <c r="I92" s="274" t="n"/>
      <c r="J92" s="259" t="n"/>
      <c r="K92" s="259" t="n"/>
      <c r="L92" s="259" t="n"/>
      <c r="M92" s="259" t="n"/>
      <c r="N92" s="259" t="n"/>
      <c r="O92" s="259" t="n"/>
      <c r="P92" s="259" t="n"/>
      <c r="Q92" s="259" t="n"/>
      <c r="R92" s="259" t="n"/>
      <c r="S92" s="259" t="n"/>
      <c r="T92" s="259" t="n"/>
      <c r="U92" s="259" t="n"/>
      <c r="V92" s="259" t="n"/>
      <c r="W92" s="259" t="n"/>
      <c r="X92" s="259" t="n"/>
      <c r="Y92" s="259" t="n"/>
      <c r="Z92" s="259" t="n"/>
      <c r="AA92" s="259" t="n"/>
      <c r="AB92" s="259" t="n"/>
      <c r="AC92" s="259" t="n"/>
      <c r="AD92" s="259" t="n"/>
      <c r="AE92" s="259" t="n"/>
      <c r="AF92" s="259" t="n"/>
      <c r="AG92" s="259" t="n"/>
      <c r="AH92" s="259" t="n"/>
      <c r="AI92" s="259" t="n"/>
      <c r="AJ92" s="259" t="n"/>
      <c r="AK92" s="259" t="n"/>
      <c r="AL92" s="259" t="n"/>
      <c r="AM92" s="259" t="n"/>
      <c r="AN92" s="259" t="n"/>
      <c r="AO92" s="259" t="n"/>
      <c r="AP92" s="259" t="n"/>
      <c r="AQ92" s="259" t="n"/>
      <c r="AR92" s="259" t="n"/>
      <c r="AS92" s="259" t="n"/>
      <c r="AT92" s="259" t="n"/>
      <c r="AU92" s="259" t="n"/>
      <c r="AV92" s="259" t="n"/>
      <c r="AW92" s="259" t="n"/>
      <c r="AX92" s="259" t="n"/>
      <c r="AY92" s="259" t="n"/>
      <c r="AZ92" s="259" t="n"/>
      <c r="BA92" s="259" t="n"/>
      <c r="BB92" s="259" t="n"/>
      <c r="BC92" s="259" t="n"/>
      <c r="BD92" s="259" t="n"/>
      <c r="BE92" s="259" t="n"/>
      <c r="BF92" s="259" t="n"/>
      <c r="BG92" s="259" t="n"/>
      <c r="BH92" s="259" t="n"/>
      <c r="BI92" s="259" t="n"/>
      <c r="BJ92" s="259" t="n"/>
      <c r="BK92" s="259" t="n"/>
      <c r="BL92" s="259" t="n"/>
      <c r="BM92" s="259" t="n"/>
      <c r="BN92" s="259" t="n"/>
      <c r="BO92" s="259" t="n"/>
      <c r="BP92" s="259" t="n"/>
      <c r="BQ92" s="259" t="n"/>
      <c r="BR92" s="259" t="n"/>
      <c r="BS92" s="259" t="n"/>
      <c r="BT92" s="259" t="n"/>
      <c r="BU92" s="259" t="n"/>
      <c r="BV92" s="259" t="n"/>
      <c r="BW92" s="259" t="n"/>
      <c r="BX92" s="259" t="n"/>
      <c r="BY92" s="259" t="n"/>
      <c r="BZ92" s="259" t="n"/>
      <c r="CA92" s="259" t="n"/>
      <c r="CB92" s="259" t="n"/>
      <c r="CC92" s="259" t="n"/>
      <c r="CD92" s="259" t="n"/>
      <c r="CE92" s="259" t="n"/>
      <c r="CF92" s="259" t="n"/>
      <c r="CG92" s="259" t="n"/>
      <c r="CH92" s="259" t="n"/>
      <c r="CI92" s="259" t="n"/>
      <c r="CJ92" s="259" t="n"/>
      <c r="CK92" s="259" t="n"/>
      <c r="CL92" s="259" t="n"/>
      <c r="CM92" s="259" t="n"/>
      <c r="CN92" s="259" t="n"/>
      <c r="CO92" s="259" t="n"/>
      <c r="CP92" s="259" t="n"/>
      <c r="CQ92" s="259" t="n"/>
      <c r="CR92" s="259" t="n"/>
      <c r="CS92" s="259" t="n"/>
      <c r="CT92" s="259" t="n"/>
      <c r="CU92" s="259" t="n"/>
      <c r="CV92" s="259" t="n"/>
      <c r="CW92" s="259" t="n"/>
      <c r="CX92" s="259" t="n"/>
      <c r="CY92" s="259" t="n"/>
      <c r="CZ92" s="259" t="n"/>
      <c r="DA92" s="259" t="n"/>
      <c r="DB92" s="259" t="n"/>
      <c r="DC92" s="259" t="n"/>
      <c r="DD92" s="259" t="n"/>
      <c r="DE92" s="259" t="n"/>
      <c r="DF92" s="259" t="n"/>
      <c r="DG92" s="259" t="n"/>
      <c r="DH92" s="259" t="n"/>
      <c r="DI92" s="259" t="n"/>
      <c r="DJ92" s="259" t="n"/>
      <c r="DK92" s="259" t="n"/>
      <c r="DL92" s="259" t="n"/>
      <c r="DM92" s="259" t="n"/>
      <c r="DN92" s="259" t="n"/>
      <c r="DO92" s="259" t="n"/>
      <c r="DP92" s="259" t="n"/>
      <c r="DQ92" s="259" t="n"/>
      <c r="DR92" s="259" t="n"/>
      <c r="DS92" s="259" t="n"/>
      <c r="DT92" s="259" t="n"/>
      <c r="DU92" s="259" t="n"/>
      <c r="DV92" s="259" t="n"/>
      <c r="DW92" s="259" t="n"/>
      <c r="DX92" s="259" t="n"/>
      <c r="DY92" s="259" t="n"/>
      <c r="DZ92" s="259" t="n"/>
      <c r="EA92" s="259" t="n"/>
      <c r="EB92" s="259" t="n"/>
      <c r="EC92" s="259" t="n"/>
      <c r="ED92" s="259" t="n"/>
      <c r="EE92" s="259" t="n"/>
      <c r="EF92" s="259" t="n"/>
      <c r="EG92" s="259" t="n"/>
      <c r="EH92" s="259" t="n"/>
      <c r="EI92" s="259" t="n"/>
      <c r="EJ92" s="259" t="n"/>
      <c r="EK92" s="261">
        <f>SUM(F92:EJ92)</f>
        <v/>
      </c>
      <c r="EL92" s="262">
        <f>E92-EK92</f>
        <v/>
      </c>
    </row>
    <row r="93" ht="18" customHeight="1">
      <c r="A93" s="137" t="n">
        <v>94</v>
      </c>
      <c r="B93" s="256" t="n"/>
      <c r="C93" s="139" t="n"/>
      <c r="D93" s="240" t="n"/>
      <c r="E93" s="257" t="n"/>
      <c r="F93" s="274" t="n"/>
      <c r="G93" s="274" t="n"/>
      <c r="H93" s="274" t="n"/>
      <c r="I93" s="274" t="n"/>
      <c r="J93" s="259" t="n"/>
      <c r="K93" s="259" t="n"/>
      <c r="L93" s="259" t="n"/>
      <c r="M93" s="259" t="n"/>
      <c r="N93" s="259" t="n"/>
      <c r="O93" s="259" t="n"/>
      <c r="P93" s="259" t="n"/>
      <c r="Q93" s="259" t="n"/>
      <c r="R93" s="259" t="n"/>
      <c r="S93" s="259" t="n"/>
      <c r="T93" s="259" t="n"/>
      <c r="U93" s="259" t="n"/>
      <c r="V93" s="259" t="n"/>
      <c r="W93" s="259" t="n"/>
      <c r="X93" s="259" t="n"/>
      <c r="Y93" s="259" t="n"/>
      <c r="Z93" s="259" t="n"/>
      <c r="AA93" s="259" t="n"/>
      <c r="AB93" s="259" t="n"/>
      <c r="AC93" s="259" t="n"/>
      <c r="AD93" s="259" t="n"/>
      <c r="AE93" s="259" t="n"/>
      <c r="AF93" s="259" t="n"/>
      <c r="AG93" s="259" t="n"/>
      <c r="AH93" s="259" t="n"/>
      <c r="AI93" s="259" t="n"/>
      <c r="AJ93" s="259" t="n"/>
      <c r="AK93" s="259" t="n"/>
      <c r="AL93" s="259" t="n"/>
      <c r="AM93" s="259" t="n"/>
      <c r="AN93" s="259" t="n"/>
      <c r="AO93" s="259" t="n"/>
      <c r="AP93" s="259" t="n"/>
      <c r="AQ93" s="259" t="n"/>
      <c r="AR93" s="259" t="n"/>
      <c r="AS93" s="259" t="n"/>
      <c r="AT93" s="259" t="n"/>
      <c r="AU93" s="259" t="n"/>
      <c r="AV93" s="259" t="n"/>
      <c r="AW93" s="259" t="n"/>
      <c r="AX93" s="259" t="n"/>
      <c r="AY93" s="259" t="n"/>
      <c r="AZ93" s="259" t="n"/>
      <c r="BA93" s="259" t="n"/>
      <c r="BB93" s="259" t="n"/>
      <c r="BC93" s="259" t="n"/>
      <c r="BD93" s="259" t="n"/>
      <c r="BE93" s="259" t="n"/>
      <c r="BF93" s="259" t="n"/>
      <c r="BG93" s="259" t="n"/>
      <c r="BH93" s="259" t="n"/>
      <c r="BI93" s="259" t="n"/>
      <c r="BJ93" s="259" t="n"/>
      <c r="BK93" s="259" t="n"/>
      <c r="BL93" s="259" t="n"/>
      <c r="BM93" s="259" t="n"/>
      <c r="BN93" s="259" t="n"/>
      <c r="BO93" s="259" t="n"/>
      <c r="BP93" s="259" t="n"/>
      <c r="BQ93" s="259" t="n"/>
      <c r="BR93" s="259" t="n"/>
      <c r="BS93" s="259" t="n"/>
      <c r="BT93" s="259" t="n"/>
      <c r="BU93" s="259" t="n"/>
      <c r="BV93" s="259" t="n"/>
      <c r="BW93" s="259" t="n"/>
      <c r="BX93" s="259" t="n"/>
      <c r="BY93" s="259" t="n"/>
      <c r="BZ93" s="259" t="n"/>
      <c r="CA93" s="259" t="n"/>
      <c r="CB93" s="259" t="n"/>
      <c r="CC93" s="259" t="n"/>
      <c r="CD93" s="259" t="n"/>
      <c r="CE93" s="259" t="n"/>
      <c r="CF93" s="259" t="n"/>
      <c r="CG93" s="259" t="n"/>
      <c r="CH93" s="259" t="n"/>
      <c r="CI93" s="259" t="n"/>
      <c r="CJ93" s="259" t="n"/>
      <c r="CK93" s="259" t="n"/>
      <c r="CL93" s="259" t="n"/>
      <c r="CM93" s="259" t="n"/>
      <c r="CN93" s="259" t="n"/>
      <c r="CO93" s="259" t="n"/>
      <c r="CP93" s="259" t="n"/>
      <c r="CQ93" s="259" t="n"/>
      <c r="CR93" s="259" t="n"/>
      <c r="CS93" s="259" t="n"/>
      <c r="CT93" s="259" t="n"/>
      <c r="CU93" s="259" t="n"/>
      <c r="CV93" s="259" t="n"/>
      <c r="CW93" s="259" t="n"/>
      <c r="CX93" s="259" t="n"/>
      <c r="CY93" s="259" t="n"/>
      <c r="CZ93" s="259" t="n"/>
      <c r="DA93" s="259" t="n"/>
      <c r="DB93" s="259" t="n"/>
      <c r="DC93" s="259" t="n"/>
      <c r="DD93" s="259" t="n"/>
      <c r="DE93" s="259" t="n"/>
      <c r="DF93" s="259" t="n"/>
      <c r="DG93" s="259" t="n"/>
      <c r="DH93" s="259" t="n"/>
      <c r="DI93" s="259" t="n"/>
      <c r="DJ93" s="259" t="n"/>
      <c r="DK93" s="259" t="n"/>
      <c r="DL93" s="259" t="n"/>
      <c r="DM93" s="259" t="n"/>
      <c r="DN93" s="259" t="n"/>
      <c r="DO93" s="259" t="n"/>
      <c r="DP93" s="259" t="n"/>
      <c r="DQ93" s="259" t="n"/>
      <c r="DR93" s="259" t="n"/>
      <c r="DS93" s="259" t="n"/>
      <c r="DT93" s="259" t="n"/>
      <c r="DU93" s="259" t="n"/>
      <c r="DV93" s="259" t="n"/>
      <c r="DW93" s="259" t="n"/>
      <c r="DX93" s="259" t="n"/>
      <c r="DY93" s="259" t="n"/>
      <c r="DZ93" s="259" t="n"/>
      <c r="EA93" s="259" t="n"/>
      <c r="EB93" s="259" t="n"/>
      <c r="EC93" s="259" t="n"/>
      <c r="ED93" s="259" t="n"/>
      <c r="EE93" s="259" t="n"/>
      <c r="EF93" s="259" t="n"/>
      <c r="EG93" s="259" t="n"/>
      <c r="EH93" s="259" t="n"/>
      <c r="EI93" s="259" t="n"/>
      <c r="EJ93" s="259" t="n"/>
      <c r="EK93" s="261">
        <f>SUM(F93:EJ93)</f>
        <v/>
      </c>
      <c r="EL93" s="262">
        <f>E93-EK93</f>
        <v/>
      </c>
    </row>
    <row r="94" ht="18" customHeight="1">
      <c r="A94" s="137" t="n">
        <v>95</v>
      </c>
      <c r="B94" s="256" t="n"/>
      <c r="C94" s="139" t="n"/>
      <c r="D94" s="240" t="n"/>
      <c r="E94" s="257" t="n"/>
      <c r="F94" s="274" t="n"/>
      <c r="G94" s="274" t="n"/>
      <c r="H94" s="274" t="n"/>
      <c r="I94" s="274" t="n"/>
      <c r="J94" s="259" t="n"/>
      <c r="K94" s="259" t="n"/>
      <c r="L94" s="259" t="n"/>
      <c r="M94" s="259" t="n"/>
      <c r="N94" s="259" t="n"/>
      <c r="O94" s="259" t="n"/>
      <c r="P94" s="259" t="n"/>
      <c r="Q94" s="259" t="n"/>
      <c r="R94" s="259" t="n"/>
      <c r="S94" s="259" t="n"/>
      <c r="T94" s="259" t="n"/>
      <c r="U94" s="259" t="n"/>
      <c r="V94" s="259" t="n"/>
      <c r="W94" s="259" t="n"/>
      <c r="X94" s="259" t="n"/>
      <c r="Y94" s="259" t="n"/>
      <c r="Z94" s="259" t="n"/>
      <c r="AA94" s="259" t="n"/>
      <c r="AB94" s="259" t="n"/>
      <c r="AC94" s="259" t="n"/>
      <c r="AD94" s="259" t="n"/>
      <c r="AE94" s="259" t="n"/>
      <c r="AF94" s="259" t="n"/>
      <c r="AG94" s="259" t="n"/>
      <c r="AH94" s="259" t="n"/>
      <c r="AI94" s="259" t="n"/>
      <c r="AJ94" s="259" t="n"/>
      <c r="AK94" s="259" t="n"/>
      <c r="AL94" s="259" t="n"/>
      <c r="AM94" s="259" t="n"/>
      <c r="AN94" s="259" t="n"/>
      <c r="AO94" s="259" t="n"/>
      <c r="AP94" s="259" t="n"/>
      <c r="AQ94" s="259" t="n"/>
      <c r="AR94" s="259" t="n"/>
      <c r="AS94" s="259" t="n"/>
      <c r="AT94" s="259" t="n"/>
      <c r="AU94" s="259" t="n"/>
      <c r="AV94" s="259" t="n"/>
      <c r="AW94" s="259" t="n"/>
      <c r="AX94" s="259" t="n"/>
      <c r="AY94" s="259" t="n"/>
      <c r="AZ94" s="259" t="n"/>
      <c r="BA94" s="259" t="n"/>
      <c r="BB94" s="259" t="n"/>
      <c r="BC94" s="259" t="n"/>
      <c r="BD94" s="259" t="n"/>
      <c r="BE94" s="259" t="n"/>
      <c r="BF94" s="259" t="n"/>
      <c r="BG94" s="259" t="n"/>
      <c r="BH94" s="259" t="n"/>
      <c r="BI94" s="259" t="n"/>
      <c r="BJ94" s="259" t="n"/>
      <c r="BK94" s="259" t="n"/>
      <c r="BL94" s="259" t="n"/>
      <c r="BM94" s="259" t="n"/>
      <c r="BN94" s="259" t="n"/>
      <c r="BO94" s="259" t="n"/>
      <c r="BP94" s="259" t="n"/>
      <c r="BQ94" s="259" t="n"/>
      <c r="BR94" s="259" t="n"/>
      <c r="BS94" s="259" t="n"/>
      <c r="BT94" s="259" t="n"/>
      <c r="BU94" s="259" t="n"/>
      <c r="BV94" s="259" t="n"/>
      <c r="BW94" s="259" t="n"/>
      <c r="BX94" s="259" t="n"/>
      <c r="BY94" s="259" t="n"/>
      <c r="BZ94" s="259" t="n"/>
      <c r="CA94" s="259" t="n"/>
      <c r="CB94" s="259" t="n"/>
      <c r="CC94" s="259" t="n"/>
      <c r="CD94" s="259" t="n"/>
      <c r="CE94" s="259" t="n"/>
      <c r="CF94" s="259" t="n"/>
      <c r="CG94" s="259" t="n"/>
      <c r="CH94" s="259" t="n"/>
      <c r="CI94" s="259" t="n"/>
      <c r="CJ94" s="259" t="n"/>
      <c r="CK94" s="259" t="n"/>
      <c r="CL94" s="259" t="n"/>
      <c r="CM94" s="259" t="n"/>
      <c r="CN94" s="259" t="n"/>
      <c r="CO94" s="259" t="n"/>
      <c r="CP94" s="259" t="n"/>
      <c r="CQ94" s="259" t="n"/>
      <c r="CR94" s="259" t="n"/>
      <c r="CS94" s="259" t="n"/>
      <c r="CT94" s="259" t="n"/>
      <c r="CU94" s="259" t="n"/>
      <c r="CV94" s="259" t="n"/>
      <c r="CW94" s="259" t="n"/>
      <c r="CX94" s="259" t="n"/>
      <c r="CY94" s="259" t="n"/>
      <c r="CZ94" s="259" t="n"/>
      <c r="DA94" s="259" t="n"/>
      <c r="DB94" s="259" t="n"/>
      <c r="DC94" s="259" t="n"/>
      <c r="DD94" s="259" t="n"/>
      <c r="DE94" s="259" t="n"/>
      <c r="DF94" s="259" t="n"/>
      <c r="DG94" s="259" t="n"/>
      <c r="DH94" s="259" t="n"/>
      <c r="DI94" s="259" t="n"/>
      <c r="DJ94" s="259" t="n"/>
      <c r="DK94" s="259" t="n"/>
      <c r="DL94" s="259" t="n"/>
      <c r="DM94" s="259" t="n"/>
      <c r="DN94" s="259" t="n"/>
      <c r="DO94" s="259" t="n"/>
      <c r="DP94" s="259" t="n"/>
      <c r="DQ94" s="259" t="n"/>
      <c r="DR94" s="259" t="n"/>
      <c r="DS94" s="259" t="n"/>
      <c r="DT94" s="259" t="n"/>
      <c r="DU94" s="259" t="n"/>
      <c r="DV94" s="259" t="n"/>
      <c r="DW94" s="259" t="n"/>
      <c r="DX94" s="259" t="n"/>
      <c r="DY94" s="259" t="n"/>
      <c r="DZ94" s="259" t="n"/>
      <c r="EA94" s="259" t="n"/>
      <c r="EB94" s="259" t="n"/>
      <c r="EC94" s="259" t="n"/>
      <c r="ED94" s="259" t="n"/>
      <c r="EE94" s="259" t="n"/>
      <c r="EF94" s="259" t="n"/>
      <c r="EG94" s="259" t="n"/>
      <c r="EH94" s="259" t="n"/>
      <c r="EI94" s="259" t="n"/>
      <c r="EJ94" s="259" t="n"/>
      <c r="EK94" s="261">
        <f>SUM(F94:EJ94)</f>
        <v/>
      </c>
      <c r="EL94" s="262">
        <f>E94-EK94</f>
        <v/>
      </c>
    </row>
    <row r="95" ht="18" customHeight="1">
      <c r="A95" s="137" t="n">
        <v>96</v>
      </c>
      <c r="B95" s="256" t="n"/>
      <c r="C95" s="139" t="n"/>
      <c r="D95" s="240" t="n"/>
      <c r="E95" s="257" t="n"/>
      <c r="F95" s="274" t="n"/>
      <c r="G95" s="274" t="n"/>
      <c r="H95" s="274" t="n"/>
      <c r="I95" s="274" t="n"/>
      <c r="J95" s="259" t="n"/>
      <c r="K95" s="259" t="n"/>
      <c r="L95" s="259" t="n"/>
      <c r="M95" s="259" t="n"/>
      <c r="N95" s="259" t="n"/>
      <c r="O95" s="259" t="n"/>
      <c r="P95" s="259" t="n"/>
      <c r="Q95" s="259" t="n"/>
      <c r="R95" s="259" t="n"/>
      <c r="S95" s="259" t="n"/>
      <c r="T95" s="259" t="n"/>
      <c r="U95" s="259" t="n"/>
      <c r="V95" s="259" t="n"/>
      <c r="W95" s="259" t="n"/>
      <c r="X95" s="259" t="n"/>
      <c r="Y95" s="259" t="n"/>
      <c r="Z95" s="259" t="n"/>
      <c r="AA95" s="259" t="n"/>
      <c r="AB95" s="259" t="n"/>
      <c r="AC95" s="259" t="n"/>
      <c r="AD95" s="259" t="n"/>
      <c r="AE95" s="259" t="n"/>
      <c r="AF95" s="259" t="n"/>
      <c r="AG95" s="259" t="n"/>
      <c r="AH95" s="259" t="n"/>
      <c r="AI95" s="259" t="n"/>
      <c r="AJ95" s="259" t="n"/>
      <c r="AK95" s="259" t="n"/>
      <c r="AL95" s="259" t="n"/>
      <c r="AM95" s="259" t="n"/>
      <c r="AN95" s="259" t="n"/>
      <c r="AO95" s="259" t="n"/>
      <c r="AP95" s="259" t="n"/>
      <c r="AQ95" s="259" t="n"/>
      <c r="AR95" s="259" t="n"/>
      <c r="AS95" s="259" t="n"/>
      <c r="AT95" s="259" t="n"/>
      <c r="AU95" s="259" t="n"/>
      <c r="AV95" s="259" t="n"/>
      <c r="AW95" s="259" t="n"/>
      <c r="AX95" s="259" t="n"/>
      <c r="AY95" s="259" t="n"/>
      <c r="AZ95" s="259" t="n"/>
      <c r="BA95" s="259" t="n"/>
      <c r="BB95" s="259" t="n"/>
      <c r="BC95" s="259" t="n"/>
      <c r="BD95" s="259" t="n"/>
      <c r="BE95" s="259" t="n"/>
      <c r="BF95" s="259" t="n"/>
      <c r="BG95" s="259" t="n"/>
      <c r="BH95" s="259" t="n"/>
      <c r="BI95" s="259" t="n"/>
      <c r="BJ95" s="259" t="n"/>
      <c r="BK95" s="259" t="n"/>
      <c r="BL95" s="259" t="n"/>
      <c r="BM95" s="259" t="n"/>
      <c r="BN95" s="259" t="n"/>
      <c r="BO95" s="259" t="n"/>
      <c r="BP95" s="259" t="n"/>
      <c r="BQ95" s="259" t="n"/>
      <c r="BR95" s="259" t="n"/>
      <c r="BS95" s="259" t="n"/>
      <c r="BT95" s="259" t="n"/>
      <c r="BU95" s="259" t="n"/>
      <c r="BV95" s="259" t="n"/>
      <c r="BW95" s="259" t="n"/>
      <c r="BX95" s="259" t="n"/>
      <c r="BY95" s="259" t="n"/>
      <c r="BZ95" s="259" t="n"/>
      <c r="CA95" s="259" t="n"/>
      <c r="CB95" s="259" t="n"/>
      <c r="CC95" s="259" t="n"/>
      <c r="CD95" s="259" t="n"/>
      <c r="CE95" s="259" t="n"/>
      <c r="CF95" s="259" t="n"/>
      <c r="CG95" s="259" t="n"/>
      <c r="CH95" s="259" t="n"/>
      <c r="CI95" s="259" t="n"/>
      <c r="CJ95" s="259" t="n"/>
      <c r="CK95" s="259" t="n"/>
      <c r="CL95" s="259" t="n"/>
      <c r="CM95" s="259" t="n"/>
      <c r="CN95" s="259" t="n"/>
      <c r="CO95" s="259" t="n"/>
      <c r="CP95" s="259" t="n"/>
      <c r="CQ95" s="259" t="n"/>
      <c r="CR95" s="259" t="n"/>
      <c r="CS95" s="259" t="n"/>
      <c r="CT95" s="259" t="n"/>
      <c r="CU95" s="259" t="n"/>
      <c r="CV95" s="259" t="n"/>
      <c r="CW95" s="259" t="n"/>
      <c r="CX95" s="259" t="n"/>
      <c r="CY95" s="259" t="n"/>
      <c r="CZ95" s="259" t="n"/>
      <c r="DA95" s="259" t="n"/>
      <c r="DB95" s="259" t="n"/>
      <c r="DC95" s="259" t="n"/>
      <c r="DD95" s="259" t="n"/>
      <c r="DE95" s="259" t="n"/>
      <c r="DF95" s="259" t="n"/>
      <c r="DG95" s="259" t="n"/>
      <c r="DH95" s="259" t="n"/>
      <c r="DI95" s="259" t="n"/>
      <c r="DJ95" s="259" t="n"/>
      <c r="DK95" s="259" t="n"/>
      <c r="DL95" s="259" t="n"/>
      <c r="DM95" s="259" t="n"/>
      <c r="DN95" s="259" t="n"/>
      <c r="DO95" s="259" t="n"/>
      <c r="DP95" s="259" t="n"/>
      <c r="DQ95" s="259" t="n"/>
      <c r="DR95" s="259" t="n"/>
      <c r="DS95" s="259" t="n"/>
      <c r="DT95" s="259" t="n"/>
      <c r="DU95" s="259" t="n"/>
      <c r="DV95" s="259" t="n"/>
      <c r="DW95" s="259" t="n"/>
      <c r="DX95" s="259" t="n"/>
      <c r="DY95" s="259" t="n"/>
      <c r="DZ95" s="259" t="n"/>
      <c r="EA95" s="259" t="n"/>
      <c r="EB95" s="259" t="n"/>
      <c r="EC95" s="259" t="n"/>
      <c r="ED95" s="259" t="n"/>
      <c r="EE95" s="259" t="n"/>
      <c r="EF95" s="259" t="n"/>
      <c r="EG95" s="259" t="n"/>
      <c r="EH95" s="259" t="n"/>
      <c r="EI95" s="259" t="n"/>
      <c r="EJ95" s="259" t="n"/>
      <c r="EK95" s="261">
        <f>SUM(F95:EJ95)</f>
        <v/>
      </c>
      <c r="EL95" s="262">
        <f>E95-EK95</f>
        <v/>
      </c>
    </row>
    <row r="96" ht="18" customHeight="1">
      <c r="A96" s="137" t="n">
        <v>97</v>
      </c>
      <c r="B96" s="256" t="n"/>
      <c r="C96" s="139" t="n"/>
      <c r="D96" s="240" t="n"/>
      <c r="E96" s="257" t="n"/>
      <c r="F96" s="274" t="n"/>
      <c r="G96" s="274" t="n"/>
      <c r="H96" s="274" t="n"/>
      <c r="I96" s="274" t="n"/>
      <c r="J96" s="259" t="n"/>
      <c r="K96" s="259" t="n"/>
      <c r="L96" s="259" t="n"/>
      <c r="M96" s="259" t="n"/>
      <c r="N96" s="259" t="n"/>
      <c r="O96" s="259" t="n"/>
      <c r="P96" s="259" t="n"/>
      <c r="Q96" s="259" t="n"/>
      <c r="R96" s="259" t="n"/>
      <c r="S96" s="259" t="n"/>
      <c r="T96" s="259" t="n"/>
      <c r="U96" s="259" t="n"/>
      <c r="V96" s="259" t="n"/>
      <c r="W96" s="259" t="n"/>
      <c r="X96" s="259" t="n"/>
      <c r="Y96" s="259" t="n"/>
      <c r="Z96" s="259" t="n"/>
      <c r="AA96" s="259" t="n"/>
      <c r="AB96" s="259" t="n"/>
      <c r="AC96" s="259" t="n"/>
      <c r="AD96" s="259" t="n"/>
      <c r="AE96" s="259" t="n"/>
      <c r="AF96" s="259" t="n"/>
      <c r="AG96" s="259" t="n"/>
      <c r="AH96" s="259" t="n"/>
      <c r="AI96" s="259" t="n"/>
      <c r="AJ96" s="259" t="n"/>
      <c r="AK96" s="259" t="n"/>
      <c r="AL96" s="259" t="n"/>
      <c r="AM96" s="259" t="n"/>
      <c r="AN96" s="259" t="n"/>
      <c r="AO96" s="259" t="n"/>
      <c r="AP96" s="259" t="n"/>
      <c r="AQ96" s="259" t="n"/>
      <c r="AR96" s="259" t="n"/>
      <c r="AS96" s="259" t="n"/>
      <c r="AT96" s="259" t="n"/>
      <c r="AU96" s="259" t="n"/>
      <c r="AV96" s="259" t="n"/>
      <c r="AW96" s="259" t="n"/>
      <c r="AX96" s="259" t="n"/>
      <c r="AY96" s="259" t="n"/>
      <c r="AZ96" s="259" t="n"/>
      <c r="BA96" s="259" t="n"/>
      <c r="BB96" s="259" t="n"/>
      <c r="BC96" s="259" t="n"/>
      <c r="BD96" s="259" t="n"/>
      <c r="BE96" s="259" t="n"/>
      <c r="BF96" s="259" t="n"/>
      <c r="BG96" s="259" t="n"/>
      <c r="BH96" s="259" t="n"/>
      <c r="BI96" s="259" t="n"/>
      <c r="BJ96" s="259" t="n"/>
      <c r="BK96" s="259" t="n"/>
      <c r="BL96" s="259" t="n"/>
      <c r="BM96" s="259" t="n"/>
      <c r="BN96" s="259" t="n"/>
      <c r="BO96" s="259" t="n"/>
      <c r="BP96" s="259" t="n"/>
      <c r="BQ96" s="259" t="n"/>
      <c r="BR96" s="259" t="n"/>
      <c r="BS96" s="259" t="n"/>
      <c r="BT96" s="259" t="n"/>
      <c r="BU96" s="259" t="n"/>
      <c r="BV96" s="259" t="n"/>
      <c r="BW96" s="259" t="n"/>
      <c r="BX96" s="259" t="n"/>
      <c r="BY96" s="259" t="n"/>
      <c r="BZ96" s="259" t="n"/>
      <c r="CA96" s="259" t="n"/>
      <c r="CB96" s="259" t="n"/>
      <c r="CC96" s="259" t="n"/>
      <c r="CD96" s="259" t="n"/>
      <c r="CE96" s="259" t="n"/>
      <c r="CF96" s="259" t="n"/>
      <c r="CG96" s="259" t="n"/>
      <c r="CH96" s="259" t="n"/>
      <c r="CI96" s="259" t="n"/>
      <c r="CJ96" s="259" t="n"/>
      <c r="CK96" s="259" t="n"/>
      <c r="CL96" s="259" t="n"/>
      <c r="CM96" s="259" t="n"/>
      <c r="CN96" s="259" t="n"/>
      <c r="CO96" s="259" t="n"/>
      <c r="CP96" s="259" t="n"/>
      <c r="CQ96" s="259" t="n"/>
      <c r="CR96" s="259" t="n"/>
      <c r="CS96" s="259" t="n"/>
      <c r="CT96" s="259" t="n"/>
      <c r="CU96" s="259" t="n"/>
      <c r="CV96" s="259" t="n"/>
      <c r="CW96" s="259" t="n"/>
      <c r="CX96" s="259" t="n"/>
      <c r="CY96" s="259" t="n"/>
      <c r="CZ96" s="259" t="n"/>
      <c r="DA96" s="259" t="n"/>
      <c r="DB96" s="259" t="n"/>
      <c r="DC96" s="259" t="n"/>
      <c r="DD96" s="259" t="n"/>
      <c r="DE96" s="259" t="n"/>
      <c r="DF96" s="259" t="n"/>
      <c r="DG96" s="259" t="n"/>
      <c r="DH96" s="259" t="n"/>
      <c r="DI96" s="259" t="n"/>
      <c r="DJ96" s="259" t="n"/>
      <c r="DK96" s="259" t="n"/>
      <c r="DL96" s="259" t="n"/>
      <c r="DM96" s="259" t="n"/>
      <c r="DN96" s="259" t="n"/>
      <c r="DO96" s="259" t="n"/>
      <c r="DP96" s="259" t="n"/>
      <c r="DQ96" s="259" t="n"/>
      <c r="DR96" s="259" t="n"/>
      <c r="DS96" s="259" t="n"/>
      <c r="DT96" s="259" t="n"/>
      <c r="DU96" s="259" t="n"/>
      <c r="DV96" s="259" t="n"/>
      <c r="DW96" s="259" t="n"/>
      <c r="DX96" s="259" t="n"/>
      <c r="DY96" s="259" t="n"/>
      <c r="DZ96" s="259" t="n"/>
      <c r="EA96" s="259" t="n"/>
      <c r="EB96" s="259" t="n"/>
      <c r="EC96" s="259" t="n"/>
      <c r="ED96" s="259" t="n"/>
      <c r="EE96" s="259" t="n"/>
      <c r="EF96" s="259" t="n"/>
      <c r="EG96" s="259" t="n"/>
      <c r="EH96" s="259" t="n"/>
      <c r="EI96" s="259" t="n"/>
      <c r="EJ96" s="259" t="n"/>
      <c r="EK96" s="261">
        <f>SUM(F96:EJ96)</f>
        <v/>
      </c>
      <c r="EL96" s="262">
        <f>E96-EK96</f>
        <v/>
      </c>
    </row>
    <row r="97" ht="18" customHeight="1">
      <c r="A97" s="137" t="n">
        <v>98</v>
      </c>
      <c r="B97" s="256" t="n"/>
      <c r="C97" s="139" t="n"/>
      <c r="D97" s="240" t="n"/>
      <c r="E97" s="257" t="n"/>
      <c r="F97" s="274" t="n"/>
      <c r="G97" s="274" t="n"/>
      <c r="H97" s="274" t="n"/>
      <c r="I97" s="274" t="n"/>
      <c r="J97" s="259" t="n"/>
      <c r="K97" s="259" t="n"/>
      <c r="L97" s="259" t="n"/>
      <c r="M97" s="259" t="n"/>
      <c r="N97" s="259" t="n"/>
      <c r="O97" s="259" t="n"/>
      <c r="P97" s="259" t="n"/>
      <c r="Q97" s="259" t="n"/>
      <c r="R97" s="259" t="n"/>
      <c r="S97" s="259" t="n"/>
      <c r="T97" s="259" t="n"/>
      <c r="U97" s="259" t="n"/>
      <c r="V97" s="259" t="n"/>
      <c r="W97" s="259" t="n"/>
      <c r="X97" s="259" t="n"/>
      <c r="Y97" s="259" t="n"/>
      <c r="Z97" s="259" t="n"/>
      <c r="AA97" s="259" t="n"/>
      <c r="AB97" s="259" t="n"/>
      <c r="AC97" s="259" t="n"/>
      <c r="AD97" s="259" t="n"/>
      <c r="AE97" s="259" t="n"/>
      <c r="AF97" s="259" t="n"/>
      <c r="AG97" s="259" t="n"/>
      <c r="AH97" s="259" t="n"/>
      <c r="AI97" s="259" t="n"/>
      <c r="AJ97" s="259" t="n"/>
      <c r="AK97" s="259" t="n"/>
      <c r="AL97" s="259" t="n"/>
      <c r="AM97" s="259" t="n"/>
      <c r="AN97" s="259" t="n"/>
      <c r="AO97" s="259" t="n"/>
      <c r="AP97" s="259" t="n"/>
      <c r="AQ97" s="259" t="n"/>
      <c r="AR97" s="259" t="n"/>
      <c r="AS97" s="259" t="n"/>
      <c r="AT97" s="259" t="n"/>
      <c r="AU97" s="259" t="n"/>
      <c r="AV97" s="259" t="n"/>
      <c r="AW97" s="259" t="n"/>
      <c r="AX97" s="259" t="n"/>
      <c r="AY97" s="259" t="n"/>
      <c r="AZ97" s="259" t="n"/>
      <c r="BA97" s="259" t="n"/>
      <c r="BB97" s="259" t="n"/>
      <c r="BC97" s="259" t="n"/>
      <c r="BD97" s="259" t="n"/>
      <c r="BE97" s="259" t="n"/>
      <c r="BF97" s="259" t="n"/>
      <c r="BG97" s="259" t="n"/>
      <c r="BH97" s="259" t="n"/>
      <c r="BI97" s="259" t="n"/>
      <c r="BJ97" s="259" t="n"/>
      <c r="BK97" s="259" t="n"/>
      <c r="BL97" s="259" t="n"/>
      <c r="BM97" s="259" t="n"/>
      <c r="BN97" s="259" t="n"/>
      <c r="BO97" s="259" t="n"/>
      <c r="BP97" s="259" t="n"/>
      <c r="BQ97" s="259" t="n"/>
      <c r="BR97" s="259" t="n"/>
      <c r="BS97" s="259" t="n"/>
      <c r="BT97" s="259" t="n"/>
      <c r="BU97" s="259" t="n"/>
      <c r="BV97" s="259" t="n"/>
      <c r="BW97" s="259" t="n"/>
      <c r="BX97" s="259" t="n"/>
      <c r="BY97" s="259" t="n"/>
      <c r="BZ97" s="259" t="n"/>
      <c r="CA97" s="259" t="n"/>
      <c r="CB97" s="259" t="n"/>
      <c r="CC97" s="259" t="n"/>
      <c r="CD97" s="259" t="n"/>
      <c r="CE97" s="259" t="n"/>
      <c r="CF97" s="259" t="n"/>
      <c r="CG97" s="259" t="n"/>
      <c r="CH97" s="259" t="n"/>
      <c r="CI97" s="259" t="n"/>
      <c r="CJ97" s="259" t="n"/>
      <c r="CK97" s="259" t="n"/>
      <c r="CL97" s="259" t="n"/>
      <c r="CM97" s="259" t="n"/>
      <c r="CN97" s="259" t="n"/>
      <c r="CO97" s="259" t="n"/>
      <c r="CP97" s="259" t="n"/>
      <c r="CQ97" s="259" t="n"/>
      <c r="CR97" s="259" t="n"/>
      <c r="CS97" s="259" t="n"/>
      <c r="CT97" s="259" t="n"/>
      <c r="CU97" s="259" t="n"/>
      <c r="CV97" s="259" t="n"/>
      <c r="CW97" s="259" t="n"/>
      <c r="CX97" s="259" t="n"/>
      <c r="CY97" s="259" t="n"/>
      <c r="CZ97" s="259" t="n"/>
      <c r="DA97" s="259" t="n"/>
      <c r="DB97" s="259" t="n"/>
      <c r="DC97" s="259" t="n"/>
      <c r="DD97" s="259" t="n"/>
      <c r="DE97" s="259" t="n"/>
      <c r="DF97" s="259" t="n"/>
      <c r="DG97" s="259" t="n"/>
      <c r="DH97" s="259" t="n"/>
      <c r="DI97" s="259" t="n"/>
      <c r="DJ97" s="259" t="n"/>
      <c r="DK97" s="259" t="n"/>
      <c r="DL97" s="259" t="n"/>
      <c r="DM97" s="259" t="n"/>
      <c r="DN97" s="259" t="n"/>
      <c r="DO97" s="259" t="n"/>
      <c r="DP97" s="259" t="n"/>
      <c r="DQ97" s="259" t="n"/>
      <c r="DR97" s="259" t="n"/>
      <c r="DS97" s="259" t="n"/>
      <c r="DT97" s="259" t="n"/>
      <c r="DU97" s="259" t="n"/>
      <c r="DV97" s="259" t="n"/>
      <c r="DW97" s="259" t="n"/>
      <c r="DX97" s="259" t="n"/>
      <c r="DY97" s="259" t="n"/>
      <c r="DZ97" s="259" t="n"/>
      <c r="EA97" s="259" t="n"/>
      <c r="EB97" s="259" t="n"/>
      <c r="EC97" s="259" t="n"/>
      <c r="ED97" s="259" t="n"/>
      <c r="EE97" s="259" t="n"/>
      <c r="EF97" s="259" t="n"/>
      <c r="EG97" s="259" t="n"/>
      <c r="EH97" s="259" t="n"/>
      <c r="EI97" s="259" t="n"/>
      <c r="EJ97" s="259" t="n"/>
      <c r="EK97" s="261">
        <f>SUM(F97:EJ97)</f>
        <v/>
      </c>
      <c r="EL97" s="262">
        <f>E97-EK97</f>
        <v/>
      </c>
    </row>
    <row r="98" ht="18" customHeight="1">
      <c r="A98" s="137" t="n">
        <v>99</v>
      </c>
      <c r="B98" s="256" t="n"/>
      <c r="C98" s="139" t="n"/>
      <c r="D98" s="240" t="n"/>
      <c r="E98" s="257" t="n"/>
      <c r="F98" s="274" t="n"/>
      <c r="G98" s="274" t="n"/>
      <c r="H98" s="274" t="n"/>
      <c r="I98" s="274" t="n"/>
      <c r="J98" s="259" t="n"/>
      <c r="K98" s="259" t="n"/>
      <c r="L98" s="259" t="n"/>
      <c r="M98" s="259" t="n"/>
      <c r="N98" s="259" t="n"/>
      <c r="O98" s="259" t="n"/>
      <c r="P98" s="259" t="n"/>
      <c r="Q98" s="259" t="n"/>
      <c r="R98" s="259" t="n"/>
      <c r="S98" s="259" t="n"/>
      <c r="T98" s="259" t="n"/>
      <c r="U98" s="259" t="n"/>
      <c r="V98" s="259" t="n"/>
      <c r="W98" s="259" t="n"/>
      <c r="X98" s="259" t="n"/>
      <c r="Y98" s="259" t="n"/>
      <c r="Z98" s="259" t="n"/>
      <c r="AA98" s="259" t="n"/>
      <c r="AB98" s="259" t="n"/>
      <c r="AC98" s="259" t="n"/>
      <c r="AD98" s="259" t="n"/>
      <c r="AE98" s="259" t="n"/>
      <c r="AF98" s="259" t="n"/>
      <c r="AG98" s="259" t="n"/>
      <c r="AH98" s="259" t="n"/>
      <c r="AI98" s="259" t="n"/>
      <c r="AJ98" s="259" t="n"/>
      <c r="AK98" s="259" t="n"/>
      <c r="AL98" s="259" t="n"/>
      <c r="AM98" s="259" t="n"/>
      <c r="AN98" s="259" t="n"/>
      <c r="AO98" s="259" t="n"/>
      <c r="AP98" s="259" t="n"/>
      <c r="AQ98" s="259" t="n"/>
      <c r="AR98" s="259" t="n"/>
      <c r="AS98" s="259" t="n"/>
      <c r="AT98" s="259" t="n"/>
      <c r="AU98" s="259" t="n"/>
      <c r="AV98" s="259" t="n"/>
      <c r="AW98" s="259" t="n"/>
      <c r="AX98" s="259" t="n"/>
      <c r="AY98" s="259" t="n"/>
      <c r="AZ98" s="259" t="n"/>
      <c r="BA98" s="259" t="n"/>
      <c r="BB98" s="259" t="n"/>
      <c r="BC98" s="259" t="n"/>
      <c r="BD98" s="259" t="n"/>
      <c r="BE98" s="259" t="n"/>
      <c r="BF98" s="259" t="n"/>
      <c r="BG98" s="259" t="n"/>
      <c r="BH98" s="259" t="n"/>
      <c r="BI98" s="259" t="n"/>
      <c r="BJ98" s="259" t="n"/>
      <c r="BK98" s="259" t="n"/>
      <c r="BL98" s="259" t="n"/>
      <c r="BM98" s="259" t="n"/>
      <c r="BN98" s="259" t="n"/>
      <c r="BO98" s="259" t="n"/>
      <c r="BP98" s="259" t="n"/>
      <c r="BQ98" s="259" t="n"/>
      <c r="BR98" s="259" t="n"/>
      <c r="BS98" s="259" t="n"/>
      <c r="BT98" s="259" t="n"/>
      <c r="BU98" s="259" t="n"/>
      <c r="BV98" s="259" t="n"/>
      <c r="BW98" s="259" t="n"/>
      <c r="BX98" s="259" t="n"/>
      <c r="BY98" s="259" t="n"/>
      <c r="BZ98" s="259" t="n"/>
      <c r="CA98" s="259" t="n"/>
      <c r="CB98" s="259" t="n"/>
      <c r="CC98" s="259" t="n"/>
      <c r="CD98" s="259" t="n"/>
      <c r="CE98" s="259" t="n"/>
      <c r="CF98" s="259" t="n"/>
      <c r="CG98" s="259" t="n"/>
      <c r="CH98" s="259" t="n"/>
      <c r="CI98" s="259" t="n"/>
      <c r="CJ98" s="259" t="n"/>
      <c r="CK98" s="259" t="n"/>
      <c r="CL98" s="259" t="n"/>
      <c r="CM98" s="259" t="n"/>
      <c r="CN98" s="259" t="n"/>
      <c r="CO98" s="259" t="n"/>
      <c r="CP98" s="259" t="n"/>
      <c r="CQ98" s="259" t="n"/>
      <c r="CR98" s="259" t="n"/>
      <c r="CS98" s="259" t="n"/>
      <c r="CT98" s="259" t="n"/>
      <c r="CU98" s="259" t="n"/>
      <c r="CV98" s="259" t="n"/>
      <c r="CW98" s="259" t="n"/>
      <c r="CX98" s="259" t="n"/>
      <c r="CY98" s="259" t="n"/>
      <c r="CZ98" s="259" t="n"/>
      <c r="DA98" s="259" t="n"/>
      <c r="DB98" s="259" t="n"/>
      <c r="DC98" s="259" t="n"/>
      <c r="DD98" s="259" t="n"/>
      <c r="DE98" s="259" t="n"/>
      <c r="DF98" s="259" t="n"/>
      <c r="DG98" s="259" t="n"/>
      <c r="DH98" s="259" t="n"/>
      <c r="DI98" s="259" t="n"/>
      <c r="DJ98" s="259" t="n"/>
      <c r="DK98" s="259" t="n"/>
      <c r="DL98" s="259" t="n"/>
      <c r="DM98" s="259" t="n"/>
      <c r="DN98" s="259" t="n"/>
      <c r="DO98" s="259" t="n"/>
      <c r="DP98" s="259" t="n"/>
      <c r="DQ98" s="259" t="n"/>
      <c r="DR98" s="259" t="n"/>
      <c r="DS98" s="259" t="n"/>
      <c r="DT98" s="259" t="n"/>
      <c r="DU98" s="259" t="n"/>
      <c r="DV98" s="259" t="n"/>
      <c r="DW98" s="259" t="n"/>
      <c r="DX98" s="259" t="n"/>
      <c r="DY98" s="259" t="n"/>
      <c r="DZ98" s="259" t="n"/>
      <c r="EA98" s="259" t="n"/>
      <c r="EB98" s="259" t="n"/>
      <c r="EC98" s="259" t="n"/>
      <c r="ED98" s="259" t="n"/>
      <c r="EE98" s="259" t="n"/>
      <c r="EF98" s="259" t="n"/>
      <c r="EG98" s="259" t="n"/>
      <c r="EH98" s="259" t="n"/>
      <c r="EI98" s="259" t="n"/>
      <c r="EJ98" s="259" t="n"/>
      <c r="EK98" s="261">
        <f>SUM(F98:EJ98)</f>
        <v/>
      </c>
      <c r="EL98" s="262">
        <f>E98-EK98</f>
        <v/>
      </c>
    </row>
    <row r="99" ht="18" customHeight="1">
      <c r="A99" s="137" t="n">
        <v>100</v>
      </c>
      <c r="B99" s="256" t="n"/>
      <c r="C99" s="139" t="n"/>
      <c r="D99" s="240" t="n"/>
      <c r="E99" s="257" t="n"/>
      <c r="F99" s="274" t="n"/>
      <c r="G99" s="274" t="n"/>
      <c r="H99" s="274" t="n"/>
      <c r="I99" s="274" t="n"/>
      <c r="J99" s="259" t="n"/>
      <c r="K99" s="259" t="n"/>
      <c r="L99" s="259" t="n"/>
      <c r="M99" s="259" t="n"/>
      <c r="N99" s="259" t="n"/>
      <c r="O99" s="259" t="n"/>
      <c r="P99" s="259" t="n"/>
      <c r="Q99" s="259" t="n"/>
      <c r="R99" s="259" t="n"/>
      <c r="S99" s="259" t="n"/>
      <c r="T99" s="259" t="n"/>
      <c r="U99" s="259" t="n"/>
      <c r="V99" s="259" t="n"/>
      <c r="W99" s="259" t="n"/>
      <c r="X99" s="259" t="n"/>
      <c r="Y99" s="259" t="n"/>
      <c r="Z99" s="259" t="n"/>
      <c r="AA99" s="259" t="n"/>
      <c r="AB99" s="259" t="n"/>
      <c r="AC99" s="259" t="n"/>
      <c r="AD99" s="259" t="n"/>
      <c r="AE99" s="259" t="n"/>
      <c r="AF99" s="259" t="n"/>
      <c r="AG99" s="259" t="n"/>
      <c r="AH99" s="259" t="n"/>
      <c r="AI99" s="259" t="n"/>
      <c r="AJ99" s="259" t="n"/>
      <c r="AK99" s="259" t="n"/>
      <c r="AL99" s="259" t="n"/>
      <c r="AM99" s="259" t="n"/>
      <c r="AN99" s="259" t="n"/>
      <c r="AO99" s="259" t="n"/>
      <c r="AP99" s="259" t="n"/>
      <c r="AQ99" s="259" t="n"/>
      <c r="AR99" s="259" t="n"/>
      <c r="AS99" s="259" t="n"/>
      <c r="AT99" s="259" t="n"/>
      <c r="AU99" s="259" t="n"/>
      <c r="AV99" s="259" t="n"/>
      <c r="AW99" s="259" t="n"/>
      <c r="AX99" s="259" t="n"/>
      <c r="AY99" s="259" t="n"/>
      <c r="AZ99" s="259" t="n"/>
      <c r="BA99" s="259" t="n"/>
      <c r="BB99" s="259" t="n"/>
      <c r="BC99" s="259" t="n"/>
      <c r="BD99" s="259" t="n"/>
      <c r="BE99" s="259" t="n"/>
      <c r="BF99" s="259" t="n"/>
      <c r="BG99" s="259" t="n"/>
      <c r="BH99" s="259" t="n"/>
      <c r="BI99" s="259" t="n"/>
      <c r="BJ99" s="259" t="n"/>
      <c r="BK99" s="259" t="n"/>
      <c r="BL99" s="259" t="n"/>
      <c r="BM99" s="259" t="n"/>
      <c r="BN99" s="259" t="n"/>
      <c r="BO99" s="259" t="n"/>
      <c r="BP99" s="259" t="n"/>
      <c r="BQ99" s="259" t="n"/>
      <c r="BR99" s="259" t="n"/>
      <c r="BS99" s="259" t="n"/>
      <c r="BT99" s="259" t="n"/>
      <c r="BU99" s="259" t="n"/>
      <c r="BV99" s="259" t="n"/>
      <c r="BW99" s="259" t="n"/>
      <c r="BX99" s="259" t="n"/>
      <c r="BY99" s="259" t="n"/>
      <c r="BZ99" s="259" t="n"/>
      <c r="CA99" s="259" t="n"/>
      <c r="CB99" s="259" t="n"/>
      <c r="CC99" s="259" t="n"/>
      <c r="CD99" s="259" t="n"/>
      <c r="CE99" s="259" t="n"/>
      <c r="CF99" s="259" t="n"/>
      <c r="CG99" s="259" t="n"/>
      <c r="CH99" s="259" t="n"/>
      <c r="CI99" s="259" t="n"/>
      <c r="CJ99" s="259" t="n"/>
      <c r="CK99" s="259" t="n"/>
      <c r="CL99" s="259" t="n"/>
      <c r="CM99" s="259" t="n"/>
      <c r="CN99" s="259" t="n"/>
      <c r="CO99" s="259" t="n"/>
      <c r="CP99" s="259" t="n"/>
      <c r="CQ99" s="259" t="n"/>
      <c r="CR99" s="259" t="n"/>
      <c r="CS99" s="259" t="n"/>
      <c r="CT99" s="259" t="n"/>
      <c r="CU99" s="259" t="n"/>
      <c r="CV99" s="259" t="n"/>
      <c r="CW99" s="259" t="n"/>
      <c r="CX99" s="259" t="n"/>
      <c r="CY99" s="259" t="n"/>
      <c r="CZ99" s="259" t="n"/>
      <c r="DA99" s="259" t="n"/>
      <c r="DB99" s="259" t="n"/>
      <c r="DC99" s="259" t="n"/>
      <c r="DD99" s="259" t="n"/>
      <c r="DE99" s="259" t="n"/>
      <c r="DF99" s="259" t="n"/>
      <c r="DG99" s="259" t="n"/>
      <c r="DH99" s="259" t="n"/>
      <c r="DI99" s="259" t="n"/>
      <c r="DJ99" s="259" t="n"/>
      <c r="DK99" s="259" t="n"/>
      <c r="DL99" s="259" t="n"/>
      <c r="DM99" s="259" t="n"/>
      <c r="DN99" s="259" t="n"/>
      <c r="DO99" s="259" t="n"/>
      <c r="DP99" s="259" t="n"/>
      <c r="DQ99" s="259" t="n"/>
      <c r="DR99" s="259" t="n"/>
      <c r="DS99" s="259" t="n"/>
      <c r="DT99" s="259" t="n"/>
      <c r="DU99" s="259" t="n"/>
      <c r="DV99" s="259" t="n"/>
      <c r="DW99" s="259" t="n"/>
      <c r="DX99" s="259" t="n"/>
      <c r="DY99" s="259" t="n"/>
      <c r="DZ99" s="259" t="n"/>
      <c r="EA99" s="259" t="n"/>
      <c r="EB99" s="259" t="n"/>
      <c r="EC99" s="259" t="n"/>
      <c r="ED99" s="259" t="n"/>
      <c r="EE99" s="259" t="n"/>
      <c r="EF99" s="259" t="n"/>
      <c r="EG99" s="259" t="n"/>
      <c r="EH99" s="259" t="n"/>
      <c r="EI99" s="259" t="n"/>
      <c r="EJ99" s="259" t="n"/>
      <c r="EK99" s="261">
        <f>SUM(F99:EJ99)</f>
        <v/>
      </c>
      <c r="EL99" s="262">
        <f>E99-EK99</f>
        <v/>
      </c>
    </row>
    <row r="100" ht="18" customHeight="1">
      <c r="A100" s="137" t="n">
        <v>101</v>
      </c>
      <c r="B100" s="256" t="n"/>
      <c r="C100" s="139" t="n"/>
      <c r="D100" s="240" t="n"/>
      <c r="E100" s="257" t="n"/>
      <c r="F100" s="274" t="n"/>
      <c r="G100" s="274" t="n"/>
      <c r="H100" s="274" t="n"/>
      <c r="I100" s="274" t="n"/>
      <c r="J100" s="259" t="n"/>
      <c r="K100" s="259" t="n"/>
      <c r="L100" s="259" t="n"/>
      <c r="M100" s="259" t="n"/>
      <c r="N100" s="259" t="n"/>
      <c r="O100" s="259" t="n"/>
      <c r="P100" s="259" t="n"/>
      <c r="Q100" s="259" t="n"/>
      <c r="R100" s="259" t="n"/>
      <c r="S100" s="259" t="n"/>
      <c r="T100" s="259" t="n"/>
      <c r="U100" s="259" t="n"/>
      <c r="V100" s="259" t="n"/>
      <c r="W100" s="259" t="n"/>
      <c r="X100" s="259" t="n"/>
      <c r="Y100" s="259" t="n"/>
      <c r="Z100" s="259" t="n"/>
      <c r="AA100" s="259" t="n"/>
      <c r="AB100" s="259" t="n"/>
      <c r="AC100" s="259" t="n"/>
      <c r="AD100" s="259" t="n"/>
      <c r="AE100" s="259" t="n"/>
      <c r="AF100" s="259" t="n"/>
      <c r="AG100" s="259" t="n"/>
      <c r="AH100" s="259" t="n"/>
      <c r="AI100" s="259" t="n"/>
      <c r="AJ100" s="259" t="n"/>
      <c r="AK100" s="259" t="n"/>
      <c r="AL100" s="259" t="n"/>
      <c r="AM100" s="259" t="n"/>
      <c r="AN100" s="259" t="n"/>
      <c r="AO100" s="259" t="n"/>
      <c r="AP100" s="259" t="n"/>
      <c r="AQ100" s="259" t="n"/>
      <c r="AR100" s="259" t="n"/>
      <c r="AS100" s="259" t="n"/>
      <c r="AT100" s="259" t="n"/>
      <c r="AU100" s="259" t="n"/>
      <c r="AV100" s="259" t="n"/>
      <c r="AW100" s="259" t="n"/>
      <c r="AX100" s="259" t="n"/>
      <c r="AY100" s="259" t="n"/>
      <c r="AZ100" s="259" t="n"/>
      <c r="BA100" s="259" t="n"/>
      <c r="BB100" s="259" t="n"/>
      <c r="BC100" s="259" t="n"/>
      <c r="BD100" s="259" t="n"/>
      <c r="BE100" s="259" t="n"/>
      <c r="BF100" s="259" t="n"/>
      <c r="BG100" s="259" t="n"/>
      <c r="BH100" s="259" t="n"/>
      <c r="BI100" s="259" t="n"/>
      <c r="BJ100" s="259" t="n"/>
      <c r="BK100" s="259" t="n"/>
      <c r="BL100" s="259" t="n"/>
      <c r="BM100" s="259" t="n"/>
      <c r="BN100" s="259" t="n"/>
      <c r="BO100" s="259" t="n"/>
      <c r="BP100" s="259" t="n"/>
      <c r="BQ100" s="259" t="n"/>
      <c r="BR100" s="259" t="n"/>
      <c r="BS100" s="259" t="n"/>
      <c r="BT100" s="259" t="n"/>
      <c r="BU100" s="259" t="n"/>
      <c r="BV100" s="259" t="n"/>
      <c r="BW100" s="259" t="n"/>
      <c r="BX100" s="259" t="n"/>
      <c r="BY100" s="259" t="n"/>
      <c r="BZ100" s="259" t="n"/>
      <c r="CA100" s="259" t="n"/>
      <c r="CB100" s="259" t="n"/>
      <c r="CC100" s="259" t="n"/>
      <c r="CD100" s="259" t="n"/>
      <c r="CE100" s="259" t="n"/>
      <c r="CF100" s="259" t="n"/>
      <c r="CG100" s="259" t="n"/>
      <c r="CH100" s="259" t="n"/>
      <c r="CI100" s="259" t="n"/>
      <c r="CJ100" s="259" t="n"/>
      <c r="CK100" s="259" t="n"/>
      <c r="CL100" s="259" t="n"/>
      <c r="CM100" s="259" t="n"/>
      <c r="CN100" s="259" t="n"/>
      <c r="CO100" s="259" t="n"/>
      <c r="CP100" s="259" t="n"/>
      <c r="CQ100" s="259" t="n"/>
      <c r="CR100" s="259" t="n"/>
      <c r="CS100" s="259" t="n"/>
      <c r="CT100" s="259" t="n"/>
      <c r="CU100" s="259" t="n"/>
      <c r="CV100" s="259" t="n"/>
      <c r="CW100" s="259" t="n"/>
      <c r="CX100" s="259" t="n"/>
      <c r="CY100" s="259" t="n"/>
      <c r="CZ100" s="259" t="n"/>
      <c r="DA100" s="259" t="n"/>
      <c r="DB100" s="259" t="n"/>
      <c r="DC100" s="259" t="n"/>
      <c r="DD100" s="259" t="n"/>
      <c r="DE100" s="259" t="n"/>
      <c r="DF100" s="259" t="n"/>
      <c r="DG100" s="259" t="n"/>
      <c r="DH100" s="259" t="n"/>
      <c r="DI100" s="259" t="n"/>
      <c r="DJ100" s="259" t="n"/>
      <c r="DK100" s="259" t="n"/>
      <c r="DL100" s="259" t="n"/>
      <c r="DM100" s="259" t="n"/>
      <c r="DN100" s="259" t="n"/>
      <c r="DO100" s="259" t="n"/>
      <c r="DP100" s="259" t="n"/>
      <c r="DQ100" s="259" t="n"/>
      <c r="DR100" s="259" t="n"/>
      <c r="DS100" s="259" t="n"/>
      <c r="DT100" s="259" t="n"/>
      <c r="DU100" s="259" t="n"/>
      <c r="DV100" s="259" t="n"/>
      <c r="DW100" s="259" t="n"/>
      <c r="DX100" s="259" t="n"/>
      <c r="DY100" s="259" t="n"/>
      <c r="DZ100" s="259" t="n"/>
      <c r="EA100" s="259" t="n"/>
      <c r="EB100" s="259" t="n"/>
      <c r="EC100" s="259" t="n"/>
      <c r="ED100" s="259" t="n"/>
      <c r="EE100" s="259" t="n"/>
      <c r="EF100" s="259" t="n"/>
      <c r="EG100" s="259" t="n"/>
      <c r="EH100" s="259" t="n"/>
      <c r="EI100" s="259" t="n"/>
      <c r="EJ100" s="259" t="n"/>
      <c r="EK100" s="261">
        <f>SUM(F100:EJ100)</f>
        <v/>
      </c>
      <c r="EL100" s="262">
        <f>E100-EK100</f>
        <v/>
      </c>
    </row>
    <row r="101" ht="18" customHeight="1">
      <c r="A101" s="137" t="n">
        <v>102</v>
      </c>
      <c r="B101" s="256" t="n"/>
      <c r="C101" s="139" t="n"/>
      <c r="D101" s="240" t="n"/>
      <c r="E101" s="257" t="n"/>
      <c r="F101" s="274" t="n"/>
      <c r="G101" s="274" t="n"/>
      <c r="H101" s="274" t="n"/>
      <c r="I101" s="274" t="n"/>
      <c r="J101" s="259" t="n"/>
      <c r="K101" s="259" t="n"/>
      <c r="L101" s="259" t="n"/>
      <c r="M101" s="259" t="n"/>
      <c r="N101" s="259" t="n"/>
      <c r="O101" s="259" t="n"/>
      <c r="P101" s="259" t="n"/>
      <c r="Q101" s="259" t="n"/>
      <c r="R101" s="259" t="n"/>
      <c r="S101" s="259" t="n"/>
      <c r="T101" s="259" t="n"/>
      <c r="U101" s="259" t="n"/>
      <c r="V101" s="259" t="n"/>
      <c r="W101" s="259" t="n"/>
      <c r="X101" s="259" t="n"/>
      <c r="Y101" s="259" t="n"/>
      <c r="Z101" s="259" t="n"/>
      <c r="AA101" s="259" t="n"/>
      <c r="AB101" s="259" t="n"/>
      <c r="AC101" s="259" t="n"/>
      <c r="AD101" s="259" t="n"/>
      <c r="AE101" s="259" t="n"/>
      <c r="AF101" s="259" t="n"/>
      <c r="AG101" s="259" t="n"/>
      <c r="AH101" s="259" t="n"/>
      <c r="AI101" s="259" t="n"/>
      <c r="AJ101" s="259" t="n"/>
      <c r="AK101" s="259" t="n"/>
      <c r="AL101" s="259" t="n"/>
      <c r="AM101" s="259" t="n"/>
      <c r="AN101" s="259" t="n"/>
      <c r="AO101" s="259" t="n"/>
      <c r="AP101" s="259" t="n"/>
      <c r="AQ101" s="259" t="n"/>
      <c r="AR101" s="259" t="n"/>
      <c r="AS101" s="259" t="n"/>
      <c r="AT101" s="259" t="n"/>
      <c r="AU101" s="259" t="n"/>
      <c r="AV101" s="259" t="n"/>
      <c r="AW101" s="259" t="n"/>
      <c r="AX101" s="259" t="n"/>
      <c r="AY101" s="259" t="n"/>
      <c r="AZ101" s="259" t="n"/>
      <c r="BA101" s="259" t="n"/>
      <c r="BB101" s="259" t="n"/>
      <c r="BC101" s="259" t="n"/>
      <c r="BD101" s="259" t="n"/>
      <c r="BE101" s="259" t="n"/>
      <c r="BF101" s="259" t="n"/>
      <c r="BG101" s="259" t="n"/>
      <c r="BH101" s="259" t="n"/>
      <c r="BI101" s="259" t="n"/>
      <c r="BJ101" s="259" t="n"/>
      <c r="BK101" s="259" t="n"/>
      <c r="BL101" s="259" t="n"/>
      <c r="BM101" s="259" t="n"/>
      <c r="BN101" s="259" t="n"/>
      <c r="BO101" s="259" t="n"/>
      <c r="BP101" s="259" t="n"/>
      <c r="BQ101" s="259" t="n"/>
      <c r="BR101" s="259" t="n"/>
      <c r="BS101" s="259" t="n"/>
      <c r="BT101" s="259" t="n"/>
      <c r="BU101" s="259" t="n"/>
      <c r="BV101" s="259" t="n"/>
      <c r="BW101" s="259" t="n"/>
      <c r="BX101" s="259" t="n"/>
      <c r="BY101" s="259" t="n"/>
      <c r="BZ101" s="259" t="n"/>
      <c r="CA101" s="259" t="n"/>
      <c r="CB101" s="259" t="n"/>
      <c r="CC101" s="259" t="n"/>
      <c r="CD101" s="259" t="n"/>
      <c r="CE101" s="259" t="n"/>
      <c r="CF101" s="259" t="n"/>
      <c r="CG101" s="259" t="n"/>
      <c r="CH101" s="259" t="n"/>
      <c r="CI101" s="259" t="n"/>
      <c r="CJ101" s="259" t="n"/>
      <c r="CK101" s="259" t="n"/>
      <c r="CL101" s="259" t="n"/>
      <c r="CM101" s="259" t="n"/>
      <c r="CN101" s="259" t="n"/>
      <c r="CO101" s="259" t="n"/>
      <c r="CP101" s="259" t="n"/>
      <c r="CQ101" s="259" t="n"/>
      <c r="CR101" s="259" t="n"/>
      <c r="CS101" s="259" t="n"/>
      <c r="CT101" s="259" t="n"/>
      <c r="CU101" s="259" t="n"/>
      <c r="CV101" s="259" t="n"/>
      <c r="CW101" s="259" t="n"/>
      <c r="CX101" s="259" t="n"/>
      <c r="CY101" s="259" t="n"/>
      <c r="CZ101" s="259" t="n"/>
      <c r="DA101" s="259" t="n"/>
      <c r="DB101" s="259" t="n"/>
      <c r="DC101" s="259" t="n"/>
      <c r="DD101" s="259" t="n"/>
      <c r="DE101" s="259" t="n"/>
      <c r="DF101" s="259" t="n"/>
      <c r="DG101" s="259" t="n"/>
      <c r="DH101" s="259" t="n"/>
      <c r="DI101" s="259" t="n"/>
      <c r="DJ101" s="259" t="n"/>
      <c r="DK101" s="259" t="n"/>
      <c r="DL101" s="259" t="n"/>
      <c r="DM101" s="259" t="n"/>
      <c r="DN101" s="259" t="n"/>
      <c r="DO101" s="259" t="n"/>
      <c r="DP101" s="259" t="n"/>
      <c r="DQ101" s="259" t="n"/>
      <c r="DR101" s="259" t="n"/>
      <c r="DS101" s="259" t="n"/>
      <c r="DT101" s="259" t="n"/>
      <c r="DU101" s="259" t="n"/>
      <c r="DV101" s="259" t="n"/>
      <c r="DW101" s="259" t="n"/>
      <c r="DX101" s="259" t="n"/>
      <c r="DY101" s="259" t="n"/>
      <c r="DZ101" s="259" t="n"/>
      <c r="EA101" s="259" t="n"/>
      <c r="EB101" s="259" t="n"/>
      <c r="EC101" s="259" t="n"/>
      <c r="ED101" s="259" t="n"/>
      <c r="EE101" s="259" t="n"/>
      <c r="EF101" s="259" t="n"/>
      <c r="EG101" s="259" t="n"/>
      <c r="EH101" s="259" t="n"/>
      <c r="EI101" s="259" t="n"/>
      <c r="EJ101" s="259" t="n"/>
      <c r="EK101" s="261">
        <f>SUM(F101:EJ101)</f>
        <v/>
      </c>
      <c r="EL101" s="262">
        <f>E101-EK101</f>
        <v/>
      </c>
    </row>
    <row r="102" ht="18" customHeight="1">
      <c r="A102" s="137" t="n">
        <v>103</v>
      </c>
      <c r="B102" s="256" t="n"/>
      <c r="C102" s="139" t="n"/>
      <c r="D102" s="240" t="n"/>
      <c r="E102" s="257" t="n"/>
      <c r="F102" s="274" t="n"/>
      <c r="G102" s="274" t="n"/>
      <c r="H102" s="274" t="n"/>
      <c r="I102" s="274" t="n"/>
      <c r="J102" s="259" t="n"/>
      <c r="K102" s="259" t="n"/>
      <c r="L102" s="259" t="n"/>
      <c r="M102" s="259" t="n"/>
      <c r="N102" s="259" t="n"/>
      <c r="O102" s="259" t="n"/>
      <c r="P102" s="259" t="n"/>
      <c r="Q102" s="259" t="n"/>
      <c r="R102" s="259" t="n"/>
      <c r="S102" s="259" t="n"/>
      <c r="T102" s="259" t="n"/>
      <c r="U102" s="259" t="n"/>
      <c r="V102" s="259" t="n"/>
      <c r="W102" s="259" t="n"/>
      <c r="X102" s="259" t="n"/>
      <c r="Y102" s="259" t="n"/>
      <c r="Z102" s="259" t="n"/>
      <c r="AA102" s="259" t="n"/>
      <c r="AB102" s="259" t="n"/>
      <c r="AC102" s="259" t="n"/>
      <c r="AD102" s="259" t="n"/>
      <c r="AE102" s="259" t="n"/>
      <c r="AF102" s="259" t="n"/>
      <c r="AG102" s="259" t="n"/>
      <c r="AH102" s="259" t="n"/>
      <c r="AI102" s="259" t="n"/>
      <c r="AJ102" s="259" t="n"/>
      <c r="AK102" s="259" t="n"/>
      <c r="AL102" s="259" t="n"/>
      <c r="AM102" s="259" t="n"/>
      <c r="AN102" s="259" t="n"/>
      <c r="AO102" s="259" t="n"/>
      <c r="AP102" s="264" t="n"/>
      <c r="AR102" s="259" t="n"/>
      <c r="AS102" s="259" t="n"/>
      <c r="AT102" s="259" t="n"/>
      <c r="AU102" s="259" t="n"/>
      <c r="AV102" s="259" t="n"/>
      <c r="AW102" s="259" t="n"/>
      <c r="AX102" s="259" t="n"/>
      <c r="AY102" s="259" t="n"/>
      <c r="AZ102" s="259" t="n"/>
      <c r="BA102" s="259" t="n"/>
      <c r="BB102" s="259" t="n"/>
      <c r="BC102" s="259" t="n"/>
      <c r="BD102" s="259" t="n"/>
      <c r="BE102" s="259" t="n"/>
      <c r="BF102" s="259" t="n"/>
      <c r="BG102" s="259" t="n"/>
      <c r="BH102" s="259" t="n"/>
      <c r="BI102" s="259" t="n"/>
      <c r="BJ102" s="259" t="n"/>
      <c r="BK102" s="259" t="n"/>
      <c r="BL102" s="259" t="n"/>
      <c r="BM102" s="259" t="n"/>
      <c r="BN102" s="259" t="n"/>
      <c r="BO102" s="259" t="n"/>
      <c r="BP102" s="259" t="n"/>
      <c r="BQ102" s="259" t="n"/>
      <c r="BR102" s="259" t="n"/>
      <c r="BS102" s="259" t="n"/>
      <c r="BT102" s="259" t="n"/>
      <c r="BU102" s="259" t="n"/>
      <c r="BV102" s="259" t="n"/>
      <c r="BW102" s="259" t="n"/>
      <c r="BX102" s="259" t="n"/>
      <c r="BY102" s="259" t="n"/>
      <c r="BZ102" s="259" t="n"/>
      <c r="CA102" s="259" t="n"/>
      <c r="CB102" s="259" t="n"/>
      <c r="CC102" s="259" t="n"/>
      <c r="CD102" s="259" t="n"/>
      <c r="CE102" s="259" t="n"/>
      <c r="CF102" s="259" t="n"/>
      <c r="CG102" s="259" t="n"/>
      <c r="CH102" s="259" t="n"/>
      <c r="CI102" s="259" t="n"/>
      <c r="CJ102" s="259" t="n"/>
      <c r="CK102" s="259" t="n"/>
      <c r="CL102" s="259" t="n"/>
      <c r="CM102" s="259" t="n"/>
      <c r="CN102" s="259" t="n"/>
      <c r="CO102" s="259" t="n"/>
      <c r="CP102" s="259" t="n"/>
      <c r="CQ102" s="259" t="n"/>
      <c r="CR102" s="259" t="n"/>
      <c r="CS102" s="259" t="n"/>
      <c r="CT102" s="259" t="n"/>
      <c r="CU102" s="259" t="n"/>
      <c r="CV102" s="259" t="n"/>
      <c r="CW102" s="259" t="n"/>
      <c r="CX102" s="259" t="n"/>
      <c r="CY102" s="259" t="n"/>
      <c r="CZ102" s="259" t="n"/>
      <c r="DA102" s="259" t="n"/>
      <c r="DB102" s="259" t="n"/>
      <c r="DC102" s="259" t="n"/>
      <c r="DD102" s="259" t="n"/>
      <c r="DE102" s="259" t="n"/>
      <c r="DF102" s="259" t="n"/>
      <c r="DG102" s="259" t="n"/>
      <c r="DH102" s="259" t="n"/>
      <c r="DI102" s="259" t="n"/>
      <c r="DJ102" s="259" t="n"/>
      <c r="DK102" s="259" t="n"/>
      <c r="DL102" s="259" t="n"/>
      <c r="DM102" s="259" t="n"/>
      <c r="DN102" s="259" t="n"/>
      <c r="DO102" s="259" t="n"/>
      <c r="DP102" s="259" t="n"/>
      <c r="DQ102" s="259" t="n"/>
      <c r="DR102" s="259" t="n"/>
      <c r="DS102" s="259" t="n"/>
      <c r="DT102" s="259" t="n"/>
      <c r="DU102" s="259" t="n"/>
      <c r="DV102" s="259" t="n"/>
      <c r="DW102" s="259" t="n"/>
      <c r="DX102" s="259" t="n"/>
      <c r="DY102" s="259" t="n"/>
      <c r="DZ102" s="259" t="n"/>
      <c r="EA102" s="259" t="n"/>
      <c r="EB102" s="259" t="n"/>
      <c r="EC102" s="259" t="n"/>
      <c r="ED102" s="259" t="n"/>
      <c r="EE102" s="259" t="n"/>
      <c r="EF102" s="259" t="n"/>
      <c r="EG102" s="259" t="n"/>
      <c r="EH102" s="259" t="n"/>
      <c r="EI102" s="259" t="n"/>
      <c r="EJ102" s="259" t="n"/>
      <c r="EK102" s="261">
        <f>SUM(F102:EJ102)</f>
        <v/>
      </c>
      <c r="EL102" s="262">
        <f>E102-EK102</f>
        <v/>
      </c>
    </row>
    <row r="103" ht="18" customHeight="1">
      <c r="A103" s="137" t="n">
        <v>104</v>
      </c>
      <c r="B103" s="256" t="n"/>
      <c r="C103" s="139" t="n"/>
      <c r="D103" s="240" t="n"/>
      <c r="E103" s="257" t="n"/>
      <c r="F103" s="274" t="n"/>
      <c r="G103" s="274" t="n"/>
      <c r="H103" s="274" t="n"/>
      <c r="I103" s="274" t="n"/>
      <c r="J103" s="259" t="n"/>
      <c r="K103" s="259" t="n"/>
      <c r="L103" s="259" t="n"/>
      <c r="M103" s="259" t="n"/>
      <c r="N103" s="259" t="n"/>
      <c r="O103" s="259" t="n"/>
      <c r="P103" s="259" t="n"/>
      <c r="Q103" s="259" t="n"/>
      <c r="R103" s="259" t="n"/>
      <c r="S103" s="259" t="n"/>
      <c r="T103" s="259" t="n"/>
      <c r="U103" s="259" t="n"/>
      <c r="V103" s="259" t="n"/>
      <c r="W103" s="259" t="n"/>
      <c r="X103" s="259" t="n"/>
      <c r="Y103" s="259" t="n"/>
      <c r="Z103" s="259" t="n"/>
      <c r="AA103" s="259" t="n"/>
      <c r="AB103" s="259" t="n"/>
      <c r="AC103" s="259" t="n"/>
      <c r="AD103" s="259" t="n"/>
      <c r="AE103" s="259" t="n"/>
      <c r="AF103" s="259" t="n"/>
      <c r="AG103" s="259" t="n"/>
      <c r="AH103" s="259" t="n"/>
      <c r="AI103" s="259" t="n"/>
      <c r="AJ103" s="259" t="n"/>
      <c r="AK103" s="259" t="n"/>
      <c r="AL103" s="259" t="n"/>
      <c r="AM103" s="259" t="n"/>
      <c r="AN103" s="259" t="n"/>
      <c r="AO103" s="259" t="n"/>
      <c r="AP103" s="259" t="n"/>
      <c r="AQ103" s="259" t="n"/>
      <c r="AR103" s="259" t="n"/>
      <c r="AS103" s="259" t="n"/>
      <c r="AT103" s="259" t="n"/>
      <c r="AU103" s="259" t="n"/>
      <c r="AV103" s="259" t="n"/>
      <c r="AW103" s="259" t="n"/>
      <c r="AX103" s="259" t="n"/>
      <c r="AY103" s="259" t="n"/>
      <c r="AZ103" s="259" t="n"/>
      <c r="BA103" s="259" t="n"/>
      <c r="BB103" s="259" t="n"/>
      <c r="BC103" s="259" t="n"/>
      <c r="BD103" s="259" t="n"/>
      <c r="BE103" s="259" t="n"/>
      <c r="BF103" s="259" t="n"/>
      <c r="BG103" s="259" t="n"/>
      <c r="BH103" s="259" t="n"/>
      <c r="BI103" s="259" t="n"/>
      <c r="BJ103" s="259" t="n"/>
      <c r="BK103" s="259" t="n"/>
      <c r="BL103" s="259" t="n"/>
      <c r="BM103" s="259" t="n"/>
      <c r="BN103" s="259" t="n"/>
      <c r="BO103" s="259" t="n"/>
      <c r="BP103" s="259" t="n"/>
      <c r="BQ103" s="259" t="n"/>
      <c r="BR103" s="259" t="n"/>
      <c r="BS103" s="259" t="n"/>
      <c r="BT103" s="259" t="n"/>
      <c r="BU103" s="259" t="n"/>
      <c r="BV103" s="259" t="n"/>
      <c r="BW103" s="259" t="n"/>
      <c r="BX103" s="259" t="n"/>
      <c r="BY103" s="259" t="n"/>
      <c r="BZ103" s="259" t="n"/>
      <c r="CA103" s="259" t="n"/>
      <c r="CB103" s="259" t="n"/>
      <c r="CC103" s="259" t="n"/>
      <c r="CD103" s="259" t="n"/>
      <c r="CE103" s="259" t="n"/>
      <c r="CF103" s="259" t="n"/>
      <c r="CG103" s="259" t="n"/>
      <c r="CH103" s="259" t="n"/>
      <c r="CI103" s="259" t="n"/>
      <c r="CJ103" s="259" t="n"/>
      <c r="CK103" s="259" t="n"/>
      <c r="CL103" s="259" t="n"/>
      <c r="CM103" s="259" t="n"/>
      <c r="CN103" s="259" t="n"/>
      <c r="CO103" s="259" t="n"/>
      <c r="CP103" s="259" t="n"/>
      <c r="CQ103" s="259" t="n"/>
      <c r="CR103" s="259" t="n"/>
      <c r="CS103" s="259" t="n"/>
      <c r="CT103" s="259" t="n"/>
      <c r="CU103" s="259" t="n"/>
      <c r="CV103" s="259" t="n"/>
      <c r="CW103" s="259" t="n"/>
      <c r="CX103" s="259" t="n"/>
      <c r="CY103" s="259" t="n"/>
      <c r="CZ103" s="259" t="n"/>
      <c r="DA103" s="259" t="n"/>
      <c r="DB103" s="259" t="n"/>
      <c r="DC103" s="259" t="n"/>
      <c r="DD103" s="259" t="n"/>
      <c r="DE103" s="259" t="n"/>
      <c r="DF103" s="259" t="n"/>
      <c r="DG103" s="259" t="n"/>
      <c r="DH103" s="259" t="n"/>
      <c r="DI103" s="259" t="n"/>
      <c r="DJ103" s="259" t="n"/>
      <c r="DK103" s="259" t="n"/>
      <c r="DL103" s="259" t="n"/>
      <c r="DM103" s="259" t="n"/>
      <c r="DN103" s="259" t="n"/>
      <c r="DO103" s="259" t="n"/>
      <c r="DP103" s="259" t="n"/>
      <c r="DQ103" s="259" t="n"/>
      <c r="DR103" s="259" t="n"/>
      <c r="DS103" s="259" t="n"/>
      <c r="DT103" s="259" t="n"/>
      <c r="DU103" s="259" t="n"/>
      <c r="DV103" s="259" t="n"/>
      <c r="DW103" s="259" t="n"/>
      <c r="DX103" s="259" t="n"/>
      <c r="DY103" s="259" t="n"/>
      <c r="DZ103" s="259" t="n"/>
      <c r="EA103" s="259" t="n"/>
      <c r="EB103" s="259" t="n"/>
      <c r="EC103" s="259" t="n"/>
      <c r="ED103" s="259" t="n"/>
      <c r="EE103" s="259" t="n"/>
      <c r="EF103" s="259" t="n"/>
      <c r="EG103" s="259" t="n"/>
      <c r="EH103" s="259" t="n"/>
      <c r="EI103" s="259" t="n"/>
      <c r="EJ103" s="259" t="n"/>
      <c r="EK103" s="261">
        <f>SUM(F103:EJ103)</f>
        <v/>
      </c>
      <c r="EL103" s="262">
        <f>E103-EK103</f>
        <v/>
      </c>
    </row>
    <row r="104">
      <c r="A104" s="137" t="n">
        <v>105</v>
      </c>
      <c r="B104" s="256" t="n"/>
      <c r="C104" s="146" t="n"/>
      <c r="D104" s="240" t="n"/>
      <c r="E104" s="257" t="n"/>
      <c r="F104" s="274" t="n"/>
      <c r="G104" s="274" t="n"/>
      <c r="H104" s="274" t="n"/>
      <c r="I104" s="274" t="n"/>
      <c r="J104" s="259" t="n"/>
      <c r="K104" s="259" t="n"/>
      <c r="L104" s="259" t="n"/>
      <c r="M104" s="259" t="n"/>
      <c r="N104" s="259" t="n"/>
      <c r="O104" s="259" t="n"/>
      <c r="P104" s="259" t="n"/>
      <c r="Q104" s="259" t="n"/>
      <c r="R104" s="259" t="n"/>
      <c r="S104" s="259" t="n"/>
      <c r="T104" s="259" t="n"/>
      <c r="U104" s="259" t="n"/>
      <c r="V104" s="259" t="n"/>
      <c r="W104" s="259" t="n"/>
      <c r="X104" s="259" t="n"/>
      <c r="Y104" s="259" t="n"/>
      <c r="Z104" s="259" t="n"/>
      <c r="AA104" s="259" t="n"/>
      <c r="AB104" s="259" t="n"/>
      <c r="AC104" s="259" t="n"/>
      <c r="AD104" s="259" t="n"/>
      <c r="AE104" s="259" t="n"/>
      <c r="AF104" s="259" t="n"/>
      <c r="AG104" s="259" t="n"/>
      <c r="AH104" s="259" t="n"/>
      <c r="AI104" s="259" t="n"/>
      <c r="AJ104" s="259" t="n"/>
      <c r="AK104" s="259" t="n"/>
      <c r="AL104" s="259" t="n"/>
      <c r="AM104" s="259" t="n"/>
      <c r="AN104" s="259" t="n"/>
      <c r="AO104" s="259" t="n"/>
      <c r="AP104" s="259" t="n"/>
      <c r="AQ104" s="259" t="n"/>
      <c r="AR104" s="259" t="n"/>
      <c r="AS104" s="259" t="n"/>
      <c r="AT104" s="259" t="n"/>
      <c r="AU104" s="259" t="n"/>
      <c r="AV104" s="259" t="n"/>
      <c r="AW104" s="259" t="n"/>
      <c r="AX104" s="259" t="n"/>
      <c r="AY104" s="259" t="n"/>
      <c r="AZ104" s="259" t="n"/>
      <c r="BA104" s="259" t="n"/>
      <c r="BB104" s="259" t="n"/>
      <c r="BC104" s="259" t="n"/>
      <c r="BD104" s="259" t="n"/>
      <c r="BE104" s="259" t="n"/>
      <c r="BF104" s="259" t="n"/>
      <c r="BG104" s="259" t="n"/>
      <c r="BH104" s="259" t="n"/>
      <c r="BI104" s="259" t="n"/>
      <c r="BJ104" s="259" t="n"/>
      <c r="BK104" s="259" t="n"/>
      <c r="BL104" s="259" t="n"/>
      <c r="BM104" s="259" t="n"/>
      <c r="BN104" s="259" t="n"/>
      <c r="BO104" s="259" t="n"/>
      <c r="BP104" s="259" t="n"/>
      <c r="BQ104" s="259" t="n"/>
      <c r="BR104" s="259" t="n"/>
      <c r="BS104" s="259" t="n"/>
      <c r="BT104" s="259" t="n"/>
      <c r="BU104" s="259" t="n"/>
      <c r="BV104" s="259" t="n"/>
      <c r="BW104" s="259" t="n"/>
      <c r="BX104" s="259" t="n"/>
      <c r="BY104" s="259" t="n"/>
      <c r="BZ104" s="259" t="n"/>
      <c r="CA104" s="259" t="n"/>
      <c r="CB104" s="259" t="n"/>
      <c r="CC104" s="259" t="n"/>
      <c r="CD104" s="259" t="n"/>
      <c r="CE104" s="259" t="n"/>
      <c r="CF104" s="259" t="n"/>
      <c r="CG104" s="259" t="n"/>
      <c r="CH104" s="259" t="n"/>
      <c r="CI104" s="259" t="n"/>
      <c r="CJ104" s="259" t="n"/>
      <c r="CK104" s="259" t="n"/>
      <c r="CL104" s="259" t="n"/>
      <c r="CM104" s="259" t="n"/>
      <c r="CN104" s="259" t="n"/>
      <c r="CO104" s="259" t="n"/>
      <c r="CP104" s="259" t="n"/>
      <c r="CQ104" s="259" t="n"/>
      <c r="CR104" s="259" t="n"/>
      <c r="CS104" s="259" t="n"/>
      <c r="CT104" s="259" t="n"/>
      <c r="CU104" s="259" t="n"/>
      <c r="CV104" s="259" t="n"/>
      <c r="CW104" s="259" t="n"/>
      <c r="CX104" s="259" t="n"/>
      <c r="CY104" s="259" t="n"/>
      <c r="CZ104" s="259" t="n"/>
      <c r="DA104" s="259" t="n"/>
      <c r="DB104" s="259" t="n"/>
      <c r="DC104" s="259" t="n"/>
      <c r="DD104" s="259" t="n"/>
      <c r="DE104" s="259" t="n"/>
      <c r="DF104" s="259" t="n"/>
      <c r="DG104" s="259" t="n"/>
      <c r="DH104" s="259" t="n"/>
      <c r="DI104" s="259" t="n"/>
      <c r="DJ104" s="259" t="n"/>
      <c r="DK104" s="259" t="n"/>
      <c r="DL104" s="259" t="n"/>
      <c r="DM104" s="259" t="n"/>
      <c r="DN104" s="259" t="n"/>
      <c r="DO104" s="259" t="n"/>
      <c r="DP104" s="259" t="n"/>
      <c r="DQ104" s="259" t="n"/>
      <c r="DR104" s="259" t="n"/>
      <c r="DS104" s="259" t="n"/>
      <c r="DT104" s="259" t="n"/>
      <c r="DU104" s="259" t="n"/>
      <c r="DV104" s="259" t="n"/>
      <c r="DW104" s="259" t="n"/>
      <c r="DX104" s="259" t="n"/>
      <c r="DY104" s="259" t="n"/>
      <c r="DZ104" s="259" t="n"/>
      <c r="EA104" s="259" t="n"/>
      <c r="EB104" s="259" t="n"/>
      <c r="EC104" s="259" t="n"/>
      <c r="ED104" s="259" t="n"/>
      <c r="EE104" s="259" t="n"/>
      <c r="EF104" s="259" t="n"/>
      <c r="EG104" s="259" t="n"/>
      <c r="EH104" s="259" t="n"/>
      <c r="EI104" s="259" t="n"/>
      <c r="EJ104" s="259" t="n"/>
      <c r="EK104" s="261">
        <f>SUM(F104:EJ104)</f>
        <v/>
      </c>
      <c r="EL104" s="262">
        <f>E104-EK104</f>
        <v/>
      </c>
    </row>
    <row r="105" ht="18" customHeight="1">
      <c r="A105" s="137" t="n">
        <v>106</v>
      </c>
      <c r="B105" s="256" t="n"/>
      <c r="C105" s="139" t="n"/>
      <c r="D105" s="240" t="n"/>
      <c r="E105" s="257" t="n"/>
      <c r="F105" s="274" t="n"/>
      <c r="G105" s="274" t="n"/>
      <c r="H105" s="274" t="n"/>
      <c r="I105" s="274" t="n"/>
      <c r="J105" s="259" t="n"/>
      <c r="K105" s="259" t="n"/>
      <c r="L105" s="259" t="n"/>
      <c r="M105" s="259" t="n"/>
      <c r="N105" s="259" t="n"/>
      <c r="O105" s="259" t="n"/>
      <c r="P105" s="259" t="n"/>
      <c r="Q105" s="259" t="n"/>
      <c r="R105" s="259" t="n"/>
      <c r="S105" s="259" t="n"/>
      <c r="T105" s="259" t="n"/>
      <c r="U105" s="259" t="n"/>
      <c r="V105" s="259" t="n"/>
      <c r="W105" s="259" t="n"/>
      <c r="X105" s="259" t="n"/>
      <c r="Y105" s="259" t="n"/>
      <c r="Z105" s="259" t="n"/>
      <c r="AA105" s="259" t="n"/>
      <c r="AB105" s="259" t="n"/>
      <c r="AC105" s="259" t="n"/>
      <c r="AD105" s="259" t="n"/>
      <c r="AE105" s="259" t="n"/>
      <c r="AF105" s="259" t="n"/>
      <c r="AG105" s="259" t="n"/>
      <c r="AH105" s="259" t="n"/>
      <c r="AI105" s="259" t="n"/>
      <c r="AJ105" s="259" t="n"/>
      <c r="AK105" s="259" t="n"/>
      <c r="AL105" s="259" t="n"/>
      <c r="AM105" s="259" t="n"/>
      <c r="AN105" s="259" t="n"/>
      <c r="AO105" s="259" t="n"/>
      <c r="AP105" s="259" t="n"/>
      <c r="AQ105" s="259" t="n"/>
      <c r="AR105" s="259" t="n"/>
      <c r="AS105" s="259" t="n"/>
      <c r="AT105" s="259" t="n"/>
      <c r="AU105" s="259" t="n"/>
      <c r="AV105" s="259" t="n"/>
      <c r="AW105" s="259" t="n"/>
      <c r="AX105" s="259" t="n"/>
      <c r="AY105" s="259" t="n"/>
      <c r="AZ105" s="259" t="n"/>
      <c r="BA105" s="259" t="n"/>
      <c r="BB105" s="259" t="n"/>
      <c r="BC105" s="259" t="n"/>
      <c r="BD105" s="259" t="n"/>
      <c r="BE105" s="259" t="n"/>
      <c r="BF105" s="259" t="n"/>
      <c r="BG105" s="259" t="n"/>
      <c r="BH105" s="259" t="n"/>
      <c r="BI105" s="259" t="n"/>
      <c r="BJ105" s="259" t="n"/>
      <c r="BK105" s="259" t="n"/>
      <c r="BL105" s="259" t="n"/>
      <c r="BM105" s="259" t="n"/>
      <c r="BN105" s="259" t="n"/>
      <c r="BO105" s="259" t="n"/>
      <c r="BP105" s="259" t="n"/>
      <c r="BQ105" s="259" t="n"/>
      <c r="BR105" s="259" t="n"/>
      <c r="BS105" s="259" t="n"/>
      <c r="BT105" s="259" t="n"/>
      <c r="BU105" s="259" t="n"/>
      <c r="BV105" s="259" t="n"/>
      <c r="BW105" s="259" t="n"/>
      <c r="BX105" s="259" t="n"/>
      <c r="BY105" s="259" t="n"/>
      <c r="BZ105" s="259" t="n"/>
      <c r="CA105" s="259" t="n"/>
      <c r="CB105" s="259" t="n"/>
      <c r="CC105" s="259" t="n"/>
      <c r="CD105" s="259" t="n"/>
      <c r="CE105" s="259" t="n"/>
      <c r="CF105" s="259" t="n"/>
      <c r="CG105" s="259" t="n"/>
      <c r="CH105" s="259" t="n"/>
      <c r="CI105" s="259" t="n"/>
      <c r="CJ105" s="259" t="n"/>
      <c r="CK105" s="259" t="n"/>
      <c r="CL105" s="259" t="n"/>
      <c r="CM105" s="259" t="n"/>
      <c r="CN105" s="259" t="n"/>
      <c r="CO105" s="259" t="n"/>
      <c r="CP105" s="259" t="n"/>
      <c r="CQ105" s="259" t="n"/>
      <c r="CR105" s="259" t="n"/>
      <c r="CS105" s="259" t="n"/>
      <c r="CT105" s="259" t="n"/>
      <c r="CU105" s="259" t="n"/>
      <c r="CV105" s="259" t="n"/>
      <c r="CW105" s="259" t="n"/>
      <c r="CX105" s="259" t="n"/>
      <c r="CY105" s="259" t="n"/>
      <c r="CZ105" s="259" t="n"/>
      <c r="DA105" s="259" t="n"/>
      <c r="DB105" s="259" t="n"/>
      <c r="DC105" s="259" t="n"/>
      <c r="DD105" s="259" t="n"/>
      <c r="DE105" s="259" t="n"/>
      <c r="DF105" s="259" t="n"/>
      <c r="DG105" s="259" t="n"/>
      <c r="DH105" s="259" t="n"/>
      <c r="DI105" s="259" t="n"/>
      <c r="DJ105" s="259" t="n"/>
      <c r="DK105" s="259" t="n"/>
      <c r="DL105" s="259" t="n"/>
      <c r="DM105" s="259" t="n"/>
      <c r="DN105" s="259" t="n"/>
      <c r="DO105" s="259" t="n"/>
      <c r="DP105" s="259" t="n"/>
      <c r="DQ105" s="259" t="n"/>
      <c r="DR105" s="259" t="n"/>
      <c r="DS105" s="259" t="n"/>
      <c r="DT105" s="259" t="n"/>
      <c r="DU105" s="259" t="n"/>
      <c r="DV105" s="259" t="n"/>
      <c r="DW105" s="259" t="n"/>
      <c r="DX105" s="259" t="n"/>
      <c r="DY105" s="259" t="n"/>
      <c r="DZ105" s="259" t="n"/>
      <c r="EA105" s="259" t="n"/>
      <c r="EB105" s="259" t="n"/>
      <c r="EC105" s="259" t="n"/>
      <c r="ED105" s="259" t="n"/>
      <c r="EE105" s="259" t="n"/>
      <c r="EF105" s="259" t="n"/>
      <c r="EG105" s="259" t="n"/>
      <c r="EH105" s="259" t="n"/>
      <c r="EI105" s="259" t="n"/>
      <c r="EJ105" s="259" t="n"/>
      <c r="EK105" s="261">
        <f>SUM(F105:EJ105)</f>
        <v/>
      </c>
      <c r="EL105" s="262">
        <f>E105-EK105</f>
        <v/>
      </c>
    </row>
    <row r="106" ht="18" customHeight="1">
      <c r="A106" s="137" t="n">
        <v>107</v>
      </c>
      <c r="B106" s="256" t="n"/>
      <c r="C106" s="139" t="n"/>
      <c r="D106" s="240" t="n"/>
      <c r="E106" s="257" t="n"/>
      <c r="F106" s="274" t="n"/>
      <c r="G106" s="274" t="n"/>
      <c r="H106" s="274" t="n"/>
      <c r="I106" s="274" t="n"/>
      <c r="J106" s="259" t="n"/>
      <c r="K106" s="259" t="n"/>
      <c r="L106" s="259" t="n"/>
      <c r="M106" s="259" t="n"/>
      <c r="N106" s="259" t="n"/>
      <c r="O106" s="259" t="n"/>
      <c r="P106" s="259" t="n"/>
      <c r="Q106" s="259" t="n"/>
      <c r="R106" s="259" t="n"/>
      <c r="S106" s="259" t="n"/>
      <c r="T106" s="259" t="n"/>
      <c r="U106" s="259" t="n"/>
      <c r="V106" s="259" t="n"/>
      <c r="W106" s="259" t="n"/>
      <c r="X106" s="259" t="n"/>
      <c r="Y106" s="259" t="n"/>
      <c r="Z106" s="259" t="n"/>
      <c r="AA106" s="259" t="n"/>
      <c r="AB106" s="259" t="n"/>
      <c r="AC106" s="259" t="n"/>
      <c r="AD106" s="259" t="n"/>
      <c r="AE106" s="259" t="n"/>
      <c r="AF106" s="259" t="n"/>
      <c r="AG106" s="259" t="n"/>
      <c r="AH106" s="259" t="n"/>
      <c r="AI106" s="259" t="n"/>
      <c r="AJ106" s="259" t="n"/>
      <c r="AK106" s="259" t="n"/>
      <c r="AL106" s="259" t="n"/>
      <c r="AM106" s="259" t="n"/>
      <c r="AN106" s="259" t="n"/>
      <c r="AO106" s="259" t="n"/>
      <c r="AP106" s="259" t="n"/>
      <c r="AQ106" s="259" t="n"/>
      <c r="AR106" s="259" t="n"/>
      <c r="AS106" s="259" t="n"/>
      <c r="AT106" s="259" t="n"/>
      <c r="AU106" s="259" t="n"/>
      <c r="AV106" s="259" t="n"/>
      <c r="AW106" s="259" t="n"/>
      <c r="AX106" s="259" t="n"/>
      <c r="AY106" s="259" t="n"/>
      <c r="AZ106" s="259" t="n"/>
      <c r="BA106" s="259" t="n"/>
      <c r="BB106" s="259" t="n"/>
      <c r="BC106" s="259" t="n"/>
      <c r="BD106" s="259" t="n"/>
      <c r="BE106" s="259" t="n"/>
      <c r="BF106" s="259" t="n"/>
      <c r="BG106" s="259" t="n"/>
      <c r="BH106" s="259" t="n"/>
      <c r="BI106" s="259" t="n"/>
      <c r="BJ106" s="259" t="n"/>
      <c r="BK106" s="259" t="n"/>
      <c r="BL106" s="259" t="n"/>
      <c r="BM106" s="259" t="n"/>
      <c r="BN106" s="259" t="n"/>
      <c r="BO106" s="259" t="n"/>
      <c r="BP106" s="259" t="n"/>
      <c r="BQ106" s="259" t="n"/>
      <c r="BR106" s="259" t="n"/>
      <c r="BS106" s="259" t="n"/>
      <c r="BT106" s="259" t="n"/>
      <c r="BU106" s="259" t="n"/>
      <c r="BV106" s="259" t="n"/>
      <c r="BW106" s="259" t="n"/>
      <c r="BX106" s="259" t="n"/>
      <c r="BY106" s="259" t="n"/>
      <c r="BZ106" s="259" t="n"/>
      <c r="CA106" s="259" t="n"/>
      <c r="CB106" s="259" t="n"/>
      <c r="CC106" s="259" t="n"/>
      <c r="CD106" s="259" t="n"/>
      <c r="CE106" s="259" t="n"/>
      <c r="CF106" s="259" t="n"/>
      <c r="CG106" s="259" t="n"/>
      <c r="CH106" s="259" t="n"/>
      <c r="CI106" s="259" t="n"/>
      <c r="CJ106" s="259" t="n"/>
      <c r="CK106" s="259" t="n"/>
      <c r="CL106" s="259" t="n"/>
      <c r="CM106" s="259" t="n"/>
      <c r="CN106" s="259" t="n"/>
      <c r="CO106" s="259" t="n"/>
      <c r="CP106" s="259" t="n"/>
      <c r="CQ106" s="259" t="n"/>
      <c r="CR106" s="259" t="n"/>
      <c r="CS106" s="259" t="n"/>
      <c r="CT106" s="259" t="n"/>
      <c r="CU106" s="259" t="n"/>
      <c r="CV106" s="259" t="n"/>
      <c r="CW106" s="259" t="n"/>
      <c r="CX106" s="259" t="n"/>
      <c r="CY106" s="259" t="n"/>
      <c r="CZ106" s="259" t="n"/>
      <c r="DA106" s="259" t="n"/>
      <c r="DB106" s="259" t="n"/>
      <c r="DC106" s="259" t="n"/>
      <c r="DD106" s="259" t="n"/>
      <c r="DE106" s="259" t="n"/>
      <c r="DF106" s="259" t="n"/>
      <c r="DG106" s="259" t="n"/>
      <c r="DH106" s="259" t="n"/>
      <c r="DI106" s="259" t="n"/>
      <c r="DJ106" s="259" t="n"/>
      <c r="DK106" s="259" t="n"/>
      <c r="DL106" s="259" t="n"/>
      <c r="DM106" s="259" t="n"/>
      <c r="DN106" s="259" t="n"/>
      <c r="DO106" s="259" t="n"/>
      <c r="DP106" s="259" t="n"/>
      <c r="DQ106" s="259" t="n"/>
      <c r="DR106" s="259" t="n"/>
      <c r="DS106" s="259" t="n"/>
      <c r="DT106" s="259" t="n"/>
      <c r="DU106" s="259" t="n"/>
      <c r="DV106" s="259" t="n"/>
      <c r="DW106" s="259" t="n"/>
      <c r="DX106" s="259" t="n"/>
      <c r="DY106" s="259" t="n"/>
      <c r="DZ106" s="259" t="n"/>
      <c r="EA106" s="259" t="n"/>
      <c r="EB106" s="259" t="n"/>
      <c r="EC106" s="259" t="n"/>
      <c r="ED106" s="259" t="n"/>
      <c r="EE106" s="259" t="n"/>
      <c r="EF106" s="259" t="n"/>
      <c r="EG106" s="259" t="n"/>
      <c r="EH106" s="259" t="n"/>
      <c r="EI106" s="259" t="n"/>
      <c r="EJ106" s="259" t="n"/>
      <c r="EK106" s="261">
        <f>SUM(F106:EJ106)</f>
        <v/>
      </c>
      <c r="EL106" s="262">
        <f>E106-EK106</f>
        <v/>
      </c>
    </row>
    <row r="107" ht="18" customHeight="1">
      <c r="A107" s="137" t="n">
        <v>108</v>
      </c>
      <c r="B107" s="256" t="n"/>
      <c r="C107" s="139" t="n"/>
      <c r="D107" s="240" t="n"/>
      <c r="E107" s="257" t="n"/>
      <c r="F107" s="274" t="n"/>
      <c r="G107" s="274" t="n"/>
      <c r="H107" s="274" t="n"/>
      <c r="I107" s="274" t="n"/>
      <c r="J107" s="259" t="n"/>
      <c r="K107" s="259" t="n"/>
      <c r="L107" s="259" t="n"/>
      <c r="M107" s="259" t="n"/>
      <c r="N107" s="259" t="n"/>
      <c r="O107" s="259" t="n"/>
      <c r="P107" s="259" t="n"/>
      <c r="Q107" s="259" t="n"/>
      <c r="R107" s="259" t="n"/>
      <c r="S107" s="259" t="n"/>
      <c r="T107" s="259" t="n"/>
      <c r="U107" s="259" t="n"/>
      <c r="V107" s="259" t="n"/>
      <c r="W107" s="259" t="n"/>
      <c r="X107" s="259" t="n"/>
      <c r="Y107" s="259" t="n"/>
      <c r="Z107" s="259" t="n"/>
      <c r="AA107" s="259" t="n"/>
      <c r="AB107" s="259" t="n"/>
      <c r="AC107" s="259" t="n"/>
      <c r="AD107" s="259" t="n"/>
      <c r="AE107" s="259" t="n"/>
      <c r="AF107" s="259" t="n"/>
      <c r="AG107" s="259" t="n"/>
      <c r="AH107" s="259" t="n"/>
      <c r="AI107" s="259" t="n"/>
      <c r="AJ107" s="259" t="n"/>
      <c r="AK107" s="259" t="n"/>
      <c r="AL107" s="259" t="n"/>
      <c r="AM107" s="259" t="n"/>
      <c r="AN107" s="259" t="n"/>
      <c r="AO107" s="259" t="n"/>
      <c r="AP107" s="259" t="n"/>
      <c r="AQ107" s="259" t="n"/>
      <c r="AR107" s="259" t="n"/>
      <c r="AS107" s="259" t="n"/>
      <c r="AT107" s="259" t="n"/>
      <c r="AU107" s="259" t="n"/>
      <c r="AV107" s="259" t="n"/>
      <c r="AW107" s="259" t="n"/>
      <c r="AX107" s="259" t="n"/>
      <c r="AY107" s="259" t="n"/>
      <c r="AZ107" s="259" t="n"/>
      <c r="BA107" s="259" t="n"/>
      <c r="BB107" s="259" t="n"/>
      <c r="BC107" s="259" t="n"/>
      <c r="BD107" s="259" t="n"/>
      <c r="BE107" s="259" t="n"/>
      <c r="BF107" s="259" t="n"/>
      <c r="BG107" s="259" t="n"/>
      <c r="BH107" s="259" t="n"/>
      <c r="BI107" s="259" t="n"/>
      <c r="BJ107" s="259" t="n"/>
      <c r="BK107" s="259" t="n"/>
      <c r="BL107" s="259" t="n"/>
      <c r="BM107" s="259" t="n"/>
      <c r="BN107" s="259" t="n"/>
      <c r="BO107" s="259" t="n"/>
      <c r="BP107" s="259" t="n"/>
      <c r="BQ107" s="259" t="n"/>
      <c r="BR107" s="259" t="n"/>
      <c r="BS107" s="259" t="n"/>
      <c r="BT107" s="259" t="n"/>
      <c r="BU107" s="259" t="n"/>
      <c r="BV107" s="259" t="n"/>
      <c r="BW107" s="259" t="n"/>
      <c r="BX107" s="259" t="n"/>
      <c r="BY107" s="259" t="n"/>
      <c r="BZ107" s="259" t="n"/>
      <c r="CA107" s="259" t="n"/>
      <c r="CB107" s="259" t="n"/>
      <c r="CC107" s="259" t="n"/>
      <c r="CD107" s="259" t="n"/>
      <c r="CE107" s="259" t="n"/>
      <c r="CF107" s="259" t="n"/>
      <c r="CG107" s="259" t="n"/>
      <c r="CH107" s="259" t="n"/>
      <c r="CI107" s="259" t="n"/>
      <c r="CJ107" s="259" t="n"/>
      <c r="CK107" s="259" t="n"/>
      <c r="CL107" s="259" t="n"/>
      <c r="CM107" s="259" t="n"/>
      <c r="CN107" s="259" t="n"/>
      <c r="CO107" s="259" t="n"/>
      <c r="CP107" s="259" t="n"/>
      <c r="CQ107" s="259" t="n"/>
      <c r="CR107" s="259" t="n"/>
      <c r="CS107" s="259" t="n"/>
      <c r="CT107" s="259" t="n"/>
      <c r="CU107" s="259" t="n"/>
      <c r="CV107" s="259" t="n"/>
      <c r="CW107" s="259" t="n"/>
      <c r="CX107" s="259" t="n"/>
      <c r="CY107" s="259" t="n"/>
      <c r="CZ107" s="259" t="n"/>
      <c r="DA107" s="259" t="n"/>
      <c r="DB107" s="259" t="n"/>
      <c r="DC107" s="259" t="n"/>
      <c r="DD107" s="259" t="n"/>
      <c r="DE107" s="259" t="n"/>
      <c r="DF107" s="259" t="n"/>
      <c r="DG107" s="259" t="n"/>
      <c r="DH107" s="259" t="n"/>
      <c r="DI107" s="259" t="n"/>
      <c r="DJ107" s="259" t="n"/>
      <c r="DK107" s="259" t="n"/>
      <c r="DL107" s="259" t="n"/>
      <c r="DM107" s="259" t="n"/>
      <c r="DN107" s="259" t="n"/>
      <c r="DO107" s="259" t="n"/>
      <c r="DP107" s="259" t="n"/>
      <c r="DQ107" s="259" t="n"/>
      <c r="DR107" s="259" t="n"/>
      <c r="DS107" s="259" t="n"/>
      <c r="DT107" s="259" t="n"/>
      <c r="DU107" s="259" t="n"/>
      <c r="DV107" s="259" t="n"/>
      <c r="DW107" s="259" t="n"/>
      <c r="DX107" s="259" t="n"/>
      <c r="DY107" s="259" t="n"/>
      <c r="DZ107" s="259" t="n"/>
      <c r="EA107" s="259" t="n"/>
      <c r="EB107" s="259" t="n"/>
      <c r="EC107" s="259" t="n"/>
      <c r="ED107" s="259" t="n"/>
      <c r="EE107" s="259" t="n"/>
      <c r="EF107" s="259" t="n"/>
      <c r="EG107" s="259" t="n"/>
      <c r="EH107" s="259" t="n"/>
      <c r="EI107" s="259" t="n"/>
      <c r="EJ107" s="259" t="n"/>
      <c r="EK107" s="261">
        <f>SUM(F107:EJ107)</f>
        <v/>
      </c>
      <c r="EL107" s="262">
        <f>E107-EK107</f>
        <v/>
      </c>
    </row>
    <row r="108" ht="18" customHeight="1">
      <c r="A108" s="137" t="n">
        <v>109</v>
      </c>
      <c r="B108" s="256" t="n"/>
      <c r="C108" s="139" t="n"/>
      <c r="D108" s="240" t="n"/>
      <c r="E108" s="257" t="n"/>
      <c r="F108" s="274" t="n"/>
      <c r="G108" s="274" t="n"/>
      <c r="H108" s="274" t="n"/>
      <c r="I108" s="274" t="n"/>
      <c r="J108" s="259" t="n"/>
      <c r="K108" s="259" t="n"/>
      <c r="L108" s="259" t="n"/>
      <c r="M108" s="259" t="n"/>
      <c r="N108" s="259" t="n"/>
      <c r="O108" s="259" t="n"/>
      <c r="P108" s="259" t="n"/>
      <c r="Q108" s="259" t="n"/>
      <c r="R108" s="259" t="n"/>
      <c r="S108" s="259" t="n"/>
      <c r="T108" s="259" t="n"/>
      <c r="U108" s="259" t="n"/>
      <c r="V108" s="259" t="n"/>
      <c r="W108" s="259" t="n"/>
      <c r="X108" s="259" t="n"/>
      <c r="Y108" s="259" t="n"/>
      <c r="Z108" s="259" t="n"/>
      <c r="AA108" s="259" t="n"/>
      <c r="AB108" s="259" t="n"/>
      <c r="AC108" s="259" t="n"/>
      <c r="AD108" s="259" t="n"/>
      <c r="AE108" s="259" t="n"/>
      <c r="AF108" s="259" t="n"/>
      <c r="AG108" s="259" t="n"/>
      <c r="AH108" s="259" t="n"/>
      <c r="AI108" s="259" t="n"/>
      <c r="AJ108" s="259" t="n"/>
      <c r="AK108" s="259" t="n"/>
      <c r="AL108" s="259" t="n"/>
      <c r="AM108" s="259" t="n"/>
      <c r="AN108" s="259" t="n"/>
      <c r="AO108" s="259" t="n"/>
      <c r="AP108" s="259" t="n"/>
      <c r="AQ108" s="259" t="n"/>
      <c r="AR108" s="259" t="n"/>
      <c r="AS108" s="259" t="n"/>
      <c r="AT108" s="259" t="n"/>
      <c r="AU108" s="259" t="n"/>
      <c r="AV108" s="259" t="n"/>
      <c r="AW108" s="259" t="n"/>
      <c r="AX108" s="259" t="n"/>
      <c r="AY108" s="259" t="n"/>
      <c r="AZ108" s="259" t="n"/>
      <c r="BA108" s="259" t="n"/>
      <c r="BB108" s="259" t="n"/>
      <c r="BC108" s="259" t="n"/>
      <c r="BD108" s="259" t="n"/>
      <c r="BE108" s="259" t="n"/>
      <c r="BF108" s="259" t="n"/>
      <c r="BG108" s="259" t="n"/>
      <c r="BH108" s="259" t="n"/>
      <c r="BI108" s="259" t="n"/>
      <c r="BJ108" s="259" t="n"/>
      <c r="BK108" s="259" t="n"/>
      <c r="BL108" s="259" t="n"/>
      <c r="BM108" s="259" t="n"/>
      <c r="BN108" s="259" t="n"/>
      <c r="BO108" s="259" t="n"/>
      <c r="BP108" s="259" t="n"/>
      <c r="BQ108" s="259" t="n"/>
      <c r="BR108" s="259" t="n"/>
      <c r="BS108" s="259" t="n"/>
      <c r="BT108" s="259" t="n"/>
      <c r="BU108" s="259" t="n"/>
      <c r="BV108" s="259" t="n"/>
      <c r="BW108" s="259" t="n"/>
      <c r="BX108" s="259" t="n"/>
      <c r="BY108" s="259" t="n"/>
      <c r="BZ108" s="259" t="n"/>
      <c r="CA108" s="259" t="n"/>
      <c r="CB108" s="259" t="n"/>
      <c r="CC108" s="259" t="n"/>
      <c r="CD108" s="259" t="n"/>
      <c r="CE108" s="259" t="n"/>
      <c r="CF108" s="259" t="n"/>
      <c r="CG108" s="259" t="n"/>
      <c r="CH108" s="259" t="n"/>
      <c r="CI108" s="259" t="n"/>
      <c r="CJ108" s="259" t="n"/>
      <c r="CK108" s="259" t="n"/>
      <c r="CL108" s="259" t="n"/>
      <c r="CM108" s="259" t="n"/>
      <c r="CN108" s="259" t="n"/>
      <c r="CO108" s="259" t="n"/>
      <c r="CP108" s="259" t="n"/>
      <c r="CQ108" s="259" t="n"/>
      <c r="CR108" s="259" t="n"/>
      <c r="CS108" s="259" t="n"/>
      <c r="CT108" s="259" t="n"/>
      <c r="CU108" s="259" t="n"/>
      <c r="CV108" s="259" t="n"/>
      <c r="CW108" s="259" t="n"/>
      <c r="CX108" s="259" t="n"/>
      <c r="CY108" s="259" t="n"/>
      <c r="CZ108" s="259" t="n"/>
      <c r="DA108" s="259" t="n"/>
      <c r="DB108" s="259" t="n"/>
      <c r="DC108" s="259" t="n"/>
      <c r="DD108" s="259" t="n"/>
      <c r="DE108" s="259" t="n"/>
      <c r="DF108" s="259" t="n"/>
      <c r="DG108" s="259" t="n"/>
      <c r="DH108" s="259" t="n"/>
      <c r="DI108" s="259" t="n"/>
      <c r="DJ108" s="259" t="n"/>
      <c r="DK108" s="259" t="n"/>
      <c r="DL108" s="259" t="n"/>
      <c r="DM108" s="259" t="n"/>
      <c r="DN108" s="259" t="n"/>
      <c r="DO108" s="259" t="n"/>
      <c r="DP108" s="259" t="n"/>
      <c r="DQ108" s="259" t="n"/>
      <c r="DR108" s="259" t="n"/>
      <c r="DS108" s="259" t="n"/>
      <c r="DT108" s="259" t="n"/>
      <c r="DU108" s="259" t="n"/>
      <c r="DV108" s="259" t="n"/>
      <c r="DW108" s="259" t="n"/>
      <c r="DX108" s="259" t="n"/>
      <c r="DY108" s="259" t="n"/>
      <c r="DZ108" s="259" t="n"/>
      <c r="EA108" s="259" t="n"/>
      <c r="EB108" s="259" t="n"/>
      <c r="EC108" s="259" t="n"/>
      <c r="ED108" s="259" t="n"/>
      <c r="EE108" s="259" t="n"/>
      <c r="EF108" s="259" t="n"/>
      <c r="EG108" s="259" t="n"/>
      <c r="EH108" s="259" t="n"/>
      <c r="EI108" s="259" t="n"/>
      <c r="EJ108" s="259" t="n"/>
      <c r="EK108" s="261">
        <f>SUM(F108:EJ108)</f>
        <v/>
      </c>
      <c r="EL108" s="262">
        <f>E108-EK108</f>
        <v/>
      </c>
    </row>
    <row r="109" ht="18" customHeight="1">
      <c r="A109" s="137" t="n">
        <v>110</v>
      </c>
      <c r="B109" s="256" t="n"/>
      <c r="C109" s="139" t="n"/>
      <c r="D109" s="240" t="n"/>
      <c r="E109" s="257" t="n"/>
      <c r="F109" s="274" t="n"/>
      <c r="G109" s="274" t="n"/>
      <c r="H109" s="274" t="n"/>
      <c r="I109" s="274" t="n"/>
      <c r="J109" s="259" t="n"/>
      <c r="K109" s="259" t="n"/>
      <c r="L109" s="259" t="n"/>
      <c r="M109" s="259" t="n"/>
      <c r="N109" s="259" t="n"/>
      <c r="O109" s="259" t="n"/>
      <c r="P109" s="259" t="n"/>
      <c r="Q109" s="259" t="n"/>
      <c r="R109" s="259" t="n"/>
      <c r="S109" s="259" t="n"/>
      <c r="T109" s="259" t="n"/>
      <c r="U109" s="259" t="n"/>
      <c r="V109" s="259" t="n"/>
      <c r="W109" s="259" t="n"/>
      <c r="X109" s="259" t="n"/>
      <c r="Y109" s="259" t="n"/>
      <c r="Z109" s="259" t="n"/>
      <c r="AA109" s="259" t="n"/>
      <c r="AB109" s="259" t="n"/>
      <c r="AC109" s="259" t="n"/>
      <c r="AD109" s="259" t="n"/>
      <c r="AE109" s="259" t="n"/>
      <c r="AF109" s="259" t="n"/>
      <c r="AG109" s="259" t="n"/>
      <c r="AH109" s="259" t="n"/>
      <c r="AI109" s="259" t="n"/>
      <c r="AJ109" s="259" t="n"/>
      <c r="AK109" s="259" t="n"/>
      <c r="AL109" s="259" t="n"/>
      <c r="AM109" s="259" t="n"/>
      <c r="AN109" s="259" t="n"/>
      <c r="AO109" s="259" t="n"/>
      <c r="AP109" s="259" t="n"/>
      <c r="AQ109" s="259" t="n"/>
      <c r="AR109" s="259" t="n"/>
      <c r="AS109" s="259" t="n"/>
      <c r="AT109" s="259" t="n"/>
      <c r="AU109" s="259" t="n"/>
      <c r="AV109" s="259" t="n"/>
      <c r="AW109" s="259" t="n"/>
      <c r="AX109" s="259" t="n"/>
      <c r="AY109" s="259" t="n"/>
      <c r="AZ109" s="259" t="n"/>
      <c r="BA109" s="259" t="n"/>
      <c r="BB109" s="259" t="n"/>
      <c r="BC109" s="259" t="n"/>
      <c r="BD109" s="259" t="n"/>
      <c r="BE109" s="259" t="n"/>
      <c r="BF109" s="259" t="n"/>
      <c r="BG109" s="259" t="n"/>
      <c r="BH109" s="259" t="n"/>
      <c r="BI109" s="259" t="n"/>
      <c r="BJ109" s="259" t="n"/>
      <c r="BK109" s="259" t="n"/>
      <c r="BL109" s="259" t="n"/>
      <c r="BM109" s="259" t="n"/>
      <c r="BN109" s="259" t="n"/>
      <c r="BO109" s="259" t="n"/>
      <c r="BP109" s="259" t="n"/>
      <c r="BQ109" s="259" t="n"/>
      <c r="BR109" s="259" t="n"/>
      <c r="BS109" s="259" t="n"/>
      <c r="BT109" s="259" t="n"/>
      <c r="BU109" s="259" t="n"/>
      <c r="BV109" s="259" t="n"/>
      <c r="BW109" s="259" t="n"/>
      <c r="BX109" s="259" t="n"/>
      <c r="BY109" s="259" t="n"/>
      <c r="BZ109" s="259" t="n"/>
      <c r="CA109" s="259" t="n"/>
      <c r="CB109" s="259" t="n"/>
      <c r="CC109" s="259" t="n"/>
      <c r="CD109" s="259" t="n"/>
      <c r="CE109" s="259" t="n"/>
      <c r="CF109" s="259" t="n"/>
      <c r="CG109" s="259" t="n"/>
      <c r="CH109" s="259" t="n"/>
      <c r="CI109" s="259" t="n"/>
      <c r="CJ109" s="259" t="n"/>
      <c r="CK109" s="259" t="n"/>
      <c r="CL109" s="259" t="n"/>
      <c r="CM109" s="259" t="n"/>
      <c r="CN109" s="259" t="n"/>
      <c r="CO109" s="259" t="n"/>
      <c r="CP109" s="259" t="n"/>
      <c r="CQ109" s="259" t="n"/>
      <c r="CR109" s="259" t="n"/>
      <c r="CS109" s="259" t="n"/>
      <c r="CT109" s="259" t="n"/>
      <c r="CU109" s="259" t="n"/>
      <c r="CV109" s="259" t="n"/>
      <c r="CW109" s="259" t="n"/>
      <c r="CX109" s="259" t="n"/>
      <c r="CY109" s="259" t="n"/>
      <c r="CZ109" s="259" t="n"/>
      <c r="DA109" s="259" t="n"/>
      <c r="DB109" s="259" t="n"/>
      <c r="DC109" s="259" t="n"/>
      <c r="DD109" s="259" t="n"/>
      <c r="DE109" s="259" t="n"/>
      <c r="DF109" s="259" t="n"/>
      <c r="DG109" s="259" t="n"/>
      <c r="DH109" s="259" t="n"/>
      <c r="DI109" s="259" t="n"/>
      <c r="DJ109" s="259" t="n"/>
      <c r="DK109" s="259" t="n"/>
      <c r="DL109" s="259" t="n"/>
      <c r="DM109" s="259" t="n"/>
      <c r="DN109" s="259" t="n"/>
      <c r="DO109" s="259" t="n"/>
      <c r="DP109" s="259" t="n"/>
      <c r="DQ109" s="259" t="n"/>
      <c r="DR109" s="259" t="n"/>
      <c r="DS109" s="259" t="n"/>
      <c r="DT109" s="259" t="n"/>
      <c r="DU109" s="259" t="n"/>
      <c r="DV109" s="259" t="n"/>
      <c r="DW109" s="259" t="n"/>
      <c r="DX109" s="259" t="n"/>
      <c r="DY109" s="259" t="n"/>
      <c r="DZ109" s="259" t="n"/>
      <c r="EA109" s="259" t="n"/>
      <c r="EB109" s="259" t="n"/>
      <c r="EC109" s="259" t="n"/>
      <c r="ED109" s="259" t="n"/>
      <c r="EE109" s="259" t="n"/>
      <c r="EF109" s="259" t="n"/>
      <c r="EG109" s="259" t="n"/>
      <c r="EH109" s="259" t="n"/>
      <c r="EI109" s="259" t="n"/>
      <c r="EJ109" s="259" t="n"/>
      <c r="EK109" s="261">
        <f>SUM(F109:EJ109)</f>
        <v/>
      </c>
      <c r="EL109" s="262">
        <f>E109-EK109</f>
        <v/>
      </c>
    </row>
    <row r="110" ht="18" customHeight="1">
      <c r="A110" s="137" t="n">
        <v>111</v>
      </c>
      <c r="B110" s="256" t="n"/>
      <c r="C110" s="139" t="n"/>
      <c r="D110" s="240" t="n"/>
      <c r="E110" s="257" t="n"/>
      <c r="F110" s="274" t="n"/>
      <c r="G110" s="274" t="n"/>
      <c r="H110" s="274" t="n"/>
      <c r="I110" s="274" t="n"/>
      <c r="J110" s="259" t="n"/>
      <c r="K110" s="259" t="n"/>
      <c r="L110" s="259" t="n"/>
      <c r="M110" s="259" t="n"/>
      <c r="N110" s="259" t="n"/>
      <c r="O110" s="259" t="n"/>
      <c r="P110" s="259" t="n"/>
      <c r="Q110" s="259" t="n"/>
      <c r="R110" s="259" t="n"/>
      <c r="S110" s="259" t="n"/>
      <c r="T110" s="259" t="n"/>
      <c r="U110" s="259" t="n"/>
      <c r="V110" s="259" t="n"/>
      <c r="W110" s="259" t="n"/>
      <c r="X110" s="259" t="n"/>
      <c r="Y110" s="259" t="n"/>
      <c r="Z110" s="259" t="n"/>
      <c r="AA110" s="259" t="n"/>
      <c r="AB110" s="259" t="n"/>
      <c r="AC110" s="259" t="n"/>
      <c r="AD110" s="259" t="n"/>
      <c r="AE110" s="259" t="n"/>
      <c r="AF110" s="259" t="n"/>
      <c r="AG110" s="259" t="n"/>
      <c r="AH110" s="259" t="n"/>
      <c r="AI110" s="259" t="n"/>
      <c r="AJ110" s="259" t="n"/>
      <c r="AK110" s="259" t="n"/>
      <c r="AL110" s="259" t="n"/>
      <c r="AM110" s="259" t="n"/>
      <c r="AN110" s="259" t="n"/>
      <c r="AO110" s="259" t="n"/>
      <c r="AP110" s="259" t="n"/>
      <c r="AQ110" s="259" t="n"/>
      <c r="AR110" s="259" t="n"/>
      <c r="AS110" s="259" t="n"/>
      <c r="AT110" s="259" t="n"/>
      <c r="AU110" s="259" t="n"/>
      <c r="AV110" s="259" t="n"/>
      <c r="AW110" s="259" t="n"/>
      <c r="AX110" s="259" t="n"/>
      <c r="AY110" s="259" t="n"/>
      <c r="AZ110" s="259" t="n"/>
      <c r="BA110" s="259" t="n"/>
      <c r="BB110" s="259" t="n"/>
      <c r="BC110" s="259" t="n"/>
      <c r="BD110" s="259" t="n"/>
      <c r="BE110" s="259" t="n"/>
      <c r="BF110" s="259" t="n"/>
      <c r="BG110" s="259" t="n"/>
      <c r="BH110" s="259" t="n"/>
      <c r="BI110" s="259" t="n"/>
      <c r="BJ110" s="259" t="n"/>
      <c r="BK110" s="259" t="n"/>
      <c r="BL110" s="259" t="n"/>
      <c r="BM110" s="259" t="n"/>
      <c r="BN110" s="259" t="n"/>
      <c r="BO110" s="259" t="n"/>
      <c r="BP110" s="259" t="n"/>
      <c r="BQ110" s="259" t="n"/>
      <c r="BR110" s="259" t="n"/>
      <c r="BS110" s="259" t="n"/>
      <c r="BT110" s="259" t="n"/>
      <c r="BU110" s="259" t="n"/>
      <c r="BV110" s="259" t="n"/>
      <c r="BW110" s="259" t="n"/>
      <c r="BX110" s="259" t="n"/>
      <c r="BY110" s="259" t="n"/>
      <c r="BZ110" s="259" t="n"/>
      <c r="CA110" s="259" t="n"/>
      <c r="CB110" s="259" t="n"/>
      <c r="CC110" s="259" t="n"/>
      <c r="CD110" s="259" t="n"/>
      <c r="CE110" s="259" t="n"/>
      <c r="CF110" s="259" t="n"/>
      <c r="CG110" s="259" t="n"/>
      <c r="CH110" s="259" t="n"/>
      <c r="CI110" s="259" t="n"/>
      <c r="CJ110" s="259" t="n"/>
      <c r="CK110" s="259" t="n"/>
      <c r="CL110" s="259" t="n"/>
      <c r="CM110" s="259" t="n"/>
      <c r="CN110" s="259" t="n"/>
      <c r="CO110" s="259" t="n"/>
      <c r="CP110" s="259" t="n"/>
      <c r="CQ110" s="259" t="n"/>
      <c r="CR110" s="259" t="n"/>
      <c r="CS110" s="259" t="n"/>
      <c r="CT110" s="259" t="n"/>
      <c r="CU110" s="259" t="n"/>
      <c r="CV110" s="259" t="n"/>
      <c r="CW110" s="259" t="n"/>
      <c r="CX110" s="259" t="n"/>
      <c r="CY110" s="259" t="n"/>
      <c r="CZ110" s="259" t="n"/>
      <c r="DA110" s="259" t="n"/>
      <c r="DB110" s="259" t="n"/>
      <c r="DC110" s="259" t="n"/>
      <c r="DD110" s="259" t="n"/>
      <c r="DE110" s="259" t="n"/>
      <c r="DF110" s="259" t="n"/>
      <c r="DG110" s="259" t="n"/>
      <c r="DH110" s="259" t="n"/>
      <c r="DI110" s="259" t="n"/>
      <c r="DJ110" s="259" t="n"/>
      <c r="DK110" s="259" t="n"/>
      <c r="DL110" s="259" t="n"/>
      <c r="DM110" s="259" t="n"/>
      <c r="DN110" s="259" t="n"/>
      <c r="DO110" s="259" t="n"/>
      <c r="DP110" s="259" t="n"/>
      <c r="DQ110" s="259" t="n"/>
      <c r="DR110" s="259" t="n"/>
      <c r="DS110" s="259" t="n"/>
      <c r="DT110" s="259" t="n"/>
      <c r="DU110" s="259" t="n"/>
      <c r="DV110" s="259" t="n"/>
      <c r="DW110" s="259" t="n"/>
      <c r="DX110" s="259" t="n"/>
      <c r="DY110" s="259" t="n"/>
      <c r="DZ110" s="259" t="n"/>
      <c r="EA110" s="259" t="n"/>
      <c r="EB110" s="259" t="n"/>
      <c r="EC110" s="259" t="n"/>
      <c r="ED110" s="259" t="n"/>
      <c r="EE110" s="259" t="n"/>
      <c r="EF110" s="259" t="n"/>
      <c r="EG110" s="259" t="n"/>
      <c r="EH110" s="259" t="n"/>
      <c r="EI110" s="259" t="n"/>
      <c r="EJ110" s="259" t="n"/>
      <c r="EK110" s="261">
        <f>SUM(F110:EJ110)</f>
        <v/>
      </c>
      <c r="EL110" s="262">
        <f>E110-EK110</f>
        <v/>
      </c>
    </row>
    <row r="111" ht="18" customHeight="1">
      <c r="A111" s="137" t="n">
        <v>112</v>
      </c>
      <c r="B111" s="256" t="n"/>
      <c r="C111" s="139" t="n"/>
      <c r="D111" s="240" t="n"/>
      <c r="E111" s="257" t="n"/>
      <c r="F111" s="274" t="n"/>
      <c r="G111" s="274" t="n"/>
      <c r="H111" s="274" t="n"/>
      <c r="I111" s="274" t="n"/>
      <c r="J111" s="259" t="n"/>
      <c r="K111" s="259" t="n"/>
      <c r="L111" s="259" t="n"/>
      <c r="M111" s="259" t="n"/>
      <c r="N111" s="259" t="n"/>
      <c r="O111" s="259" t="n"/>
      <c r="P111" s="259" t="n"/>
      <c r="Q111" s="259" t="n"/>
      <c r="R111" s="259" t="n"/>
      <c r="S111" s="259" t="n"/>
      <c r="T111" s="259" t="n"/>
      <c r="U111" s="259" t="n"/>
      <c r="V111" s="259" t="n"/>
      <c r="W111" s="259" t="n"/>
      <c r="X111" s="259" t="n"/>
      <c r="Y111" s="259" t="n"/>
      <c r="Z111" s="259" t="n"/>
      <c r="AA111" s="259" t="n"/>
      <c r="AB111" s="259" t="n"/>
      <c r="AC111" s="259" t="n"/>
      <c r="AD111" s="259" t="n"/>
      <c r="AE111" s="259" t="n"/>
      <c r="AF111" s="259" t="n"/>
      <c r="AG111" s="259" t="n"/>
      <c r="AH111" s="259" t="n"/>
      <c r="AI111" s="259" t="n"/>
      <c r="AJ111" s="259" t="n"/>
      <c r="AK111" s="259" t="n"/>
      <c r="AL111" s="259" t="n"/>
      <c r="AM111" s="259" t="n"/>
      <c r="AN111" s="259" t="n"/>
      <c r="AO111" s="259" t="n"/>
      <c r="AP111" s="259" t="n"/>
      <c r="AQ111" s="259" t="n"/>
      <c r="AR111" s="259" t="n"/>
      <c r="AS111" s="259" t="n"/>
      <c r="AT111" s="259" t="n"/>
      <c r="AU111" s="259" t="n"/>
      <c r="AV111" s="259" t="n"/>
      <c r="AW111" s="259" t="n"/>
      <c r="AX111" s="259" t="n"/>
      <c r="AY111" s="259" t="n"/>
      <c r="AZ111" s="259" t="n"/>
      <c r="BA111" s="259" t="n"/>
      <c r="BB111" s="259" t="n"/>
      <c r="BC111" s="259" t="n"/>
      <c r="BD111" s="259" t="n"/>
      <c r="BE111" s="259" t="n"/>
      <c r="BF111" s="259" t="n"/>
      <c r="BG111" s="259" t="n"/>
      <c r="BH111" s="259" t="n"/>
      <c r="BI111" s="259" t="n"/>
      <c r="BJ111" s="259" t="n"/>
      <c r="BK111" s="259" t="n"/>
      <c r="BL111" s="259" t="n"/>
      <c r="BM111" s="259" t="n"/>
      <c r="BN111" s="259" t="n"/>
      <c r="BO111" s="259" t="n"/>
      <c r="BP111" s="259" t="n"/>
      <c r="BQ111" s="259" t="n"/>
      <c r="BR111" s="259" t="n"/>
      <c r="BS111" s="259" t="n"/>
      <c r="BT111" s="259" t="n"/>
      <c r="BU111" s="259" t="n"/>
      <c r="BV111" s="259" t="n"/>
      <c r="BW111" s="259" t="n"/>
      <c r="BX111" s="259" t="n"/>
      <c r="BY111" s="259" t="n"/>
      <c r="BZ111" s="259" t="n"/>
      <c r="CA111" s="259" t="n"/>
      <c r="CB111" s="259" t="n"/>
      <c r="CC111" s="259" t="n"/>
      <c r="CD111" s="259" t="n"/>
      <c r="CE111" s="259" t="n"/>
      <c r="CF111" s="259" t="n"/>
      <c r="CG111" s="259" t="n"/>
      <c r="CH111" s="259" t="n"/>
      <c r="CI111" s="259" t="n"/>
      <c r="CJ111" s="259" t="n"/>
      <c r="CK111" s="259" t="n"/>
      <c r="CL111" s="259" t="n"/>
      <c r="CM111" s="259" t="n"/>
      <c r="CN111" s="259" t="n"/>
      <c r="CO111" s="259" t="n"/>
      <c r="CP111" s="259" t="n"/>
      <c r="CQ111" s="259" t="n"/>
      <c r="CR111" s="259" t="n"/>
      <c r="CS111" s="259" t="n"/>
      <c r="CT111" s="259" t="n"/>
      <c r="CU111" s="259" t="n"/>
      <c r="CV111" s="259" t="n"/>
      <c r="CW111" s="259" t="n"/>
      <c r="CX111" s="259" t="n"/>
      <c r="CY111" s="259" t="n"/>
      <c r="CZ111" s="259" t="n"/>
      <c r="DA111" s="259" t="n"/>
      <c r="DB111" s="259" t="n"/>
      <c r="DC111" s="259" t="n"/>
      <c r="DD111" s="259" t="n"/>
      <c r="DE111" s="259" t="n"/>
      <c r="DF111" s="259" t="n"/>
      <c r="DG111" s="259" t="n"/>
      <c r="DH111" s="259" t="n"/>
      <c r="DI111" s="259" t="n"/>
      <c r="DJ111" s="259" t="n"/>
      <c r="DK111" s="259" t="n"/>
      <c r="DL111" s="259" t="n"/>
      <c r="DM111" s="259" t="n"/>
      <c r="DN111" s="259" t="n"/>
      <c r="DO111" s="259" t="n"/>
      <c r="DP111" s="259" t="n"/>
      <c r="DQ111" s="259" t="n"/>
      <c r="DR111" s="259" t="n"/>
      <c r="DS111" s="259" t="n"/>
      <c r="DT111" s="259" t="n"/>
      <c r="DU111" s="259" t="n"/>
      <c r="DV111" s="259" t="n"/>
      <c r="DW111" s="259" t="n"/>
      <c r="DX111" s="259" t="n"/>
      <c r="DY111" s="259" t="n"/>
      <c r="DZ111" s="259" t="n"/>
      <c r="EA111" s="259" t="n"/>
      <c r="EB111" s="259" t="n"/>
      <c r="EC111" s="259" t="n"/>
      <c r="ED111" s="259" t="n"/>
      <c r="EE111" s="259" t="n"/>
      <c r="EF111" s="259" t="n"/>
      <c r="EG111" s="259" t="n"/>
      <c r="EH111" s="259" t="n"/>
      <c r="EI111" s="259" t="n"/>
      <c r="EJ111" s="259" t="n"/>
      <c r="EK111" s="261">
        <f>SUM(F111:EJ111)</f>
        <v/>
      </c>
      <c r="EL111" s="262">
        <f>E111-EK111</f>
        <v/>
      </c>
    </row>
    <row r="112" ht="18" customHeight="1">
      <c r="A112" s="137" t="n">
        <v>113</v>
      </c>
      <c r="B112" s="256" t="n"/>
      <c r="C112" s="139" t="n"/>
      <c r="D112" s="240" t="n"/>
      <c r="E112" s="257" t="n"/>
      <c r="F112" s="274" t="n"/>
      <c r="G112" s="274" t="n"/>
      <c r="H112" s="274" t="n"/>
      <c r="I112" s="274" t="n"/>
      <c r="J112" s="259" t="n"/>
      <c r="K112" s="259" t="n"/>
      <c r="L112" s="259" t="n"/>
      <c r="M112" s="259" t="n"/>
      <c r="N112" s="259" t="n"/>
      <c r="O112" s="259" t="n"/>
      <c r="P112" s="259" t="n"/>
      <c r="Q112" s="259" t="n"/>
      <c r="R112" s="259" t="n"/>
      <c r="S112" s="259" t="n"/>
      <c r="T112" s="259" t="n"/>
      <c r="U112" s="259" t="n"/>
      <c r="V112" s="259" t="n"/>
      <c r="W112" s="259" t="n"/>
      <c r="X112" s="259" t="n"/>
      <c r="Y112" s="259" t="n"/>
      <c r="Z112" s="259" t="n"/>
      <c r="AA112" s="259" t="n"/>
      <c r="AB112" s="259" t="n"/>
      <c r="AC112" s="259" t="n"/>
      <c r="AD112" s="259" t="n"/>
      <c r="AE112" s="259" t="n"/>
      <c r="AF112" s="259" t="n"/>
      <c r="AG112" s="259" t="n"/>
      <c r="AH112" s="259" t="n"/>
      <c r="AI112" s="259" t="n"/>
      <c r="AJ112" s="259" t="n"/>
      <c r="AK112" s="259" t="n"/>
      <c r="AL112" s="259" t="n"/>
      <c r="AM112" s="259" t="n"/>
      <c r="AN112" s="259" t="n"/>
      <c r="AO112" s="259" t="n"/>
      <c r="AP112" s="259" t="n"/>
      <c r="AQ112" s="259" t="n"/>
      <c r="AR112" s="259" t="n"/>
      <c r="AS112" s="259" t="n"/>
      <c r="AT112" s="259" t="n"/>
      <c r="AU112" s="259" t="n"/>
      <c r="AV112" s="259" t="n"/>
      <c r="AW112" s="259" t="n"/>
      <c r="AX112" s="259" t="n"/>
      <c r="AY112" s="259" t="n"/>
      <c r="AZ112" s="259" t="n"/>
      <c r="BA112" s="259" t="n"/>
      <c r="BB112" s="259" t="n"/>
      <c r="BC112" s="259" t="n"/>
      <c r="BD112" s="259" t="n"/>
      <c r="BE112" s="259" t="n"/>
      <c r="BF112" s="259" t="n"/>
      <c r="BG112" s="259" t="n"/>
      <c r="BH112" s="259" t="n"/>
      <c r="BI112" s="259" t="n"/>
      <c r="BJ112" s="259" t="n"/>
      <c r="BK112" s="259" t="n"/>
      <c r="BL112" s="259" t="n"/>
      <c r="BM112" s="259" t="n"/>
      <c r="BN112" s="259" t="n"/>
      <c r="BO112" s="259" t="n"/>
      <c r="BP112" s="259" t="n"/>
      <c r="BQ112" s="259" t="n"/>
      <c r="BR112" s="259" t="n"/>
      <c r="BS112" s="259" t="n"/>
      <c r="BT112" s="259" t="n"/>
      <c r="BU112" s="259" t="n"/>
      <c r="BV112" s="259" t="n"/>
      <c r="BW112" s="259" t="n"/>
      <c r="BX112" s="259" t="n"/>
      <c r="BY112" s="259" t="n"/>
      <c r="BZ112" s="259" t="n"/>
      <c r="CA112" s="259" t="n"/>
      <c r="CB112" s="259" t="n"/>
      <c r="CC112" s="259" t="n"/>
      <c r="CD112" s="259" t="n"/>
      <c r="CE112" s="259" t="n"/>
      <c r="CF112" s="259" t="n"/>
      <c r="CG112" s="259" t="n"/>
      <c r="CH112" s="259" t="n"/>
      <c r="CI112" s="259" t="n"/>
      <c r="CJ112" s="259" t="n"/>
      <c r="CK112" s="259" t="n"/>
      <c r="CL112" s="259" t="n"/>
      <c r="CM112" s="259" t="n"/>
      <c r="CN112" s="259" t="n"/>
      <c r="CO112" s="259" t="n"/>
      <c r="CP112" s="259" t="n"/>
      <c r="CQ112" s="259" t="n"/>
      <c r="CR112" s="259" t="n"/>
      <c r="CS112" s="259" t="n"/>
      <c r="CT112" s="259" t="n"/>
      <c r="CU112" s="259" t="n"/>
      <c r="CV112" s="259" t="n"/>
      <c r="CW112" s="259" t="n"/>
      <c r="CX112" s="259" t="n"/>
      <c r="CY112" s="259" t="n"/>
      <c r="CZ112" s="259" t="n"/>
      <c r="DA112" s="259" t="n"/>
      <c r="DB112" s="259" t="n"/>
      <c r="DC112" s="259" t="n"/>
      <c r="DD112" s="259" t="n"/>
      <c r="DE112" s="259" t="n"/>
      <c r="DF112" s="259" t="n"/>
      <c r="DG112" s="259" t="n"/>
      <c r="DH112" s="259" t="n"/>
      <c r="DI112" s="259" t="n"/>
      <c r="DJ112" s="259" t="n"/>
      <c r="DK112" s="259" t="n"/>
      <c r="DL112" s="259" t="n"/>
      <c r="DM112" s="259" t="n"/>
      <c r="DN112" s="259" t="n"/>
      <c r="DO112" s="259" t="n"/>
      <c r="DP112" s="259" t="n"/>
      <c r="DQ112" s="259" t="n"/>
      <c r="DR112" s="259" t="n"/>
      <c r="DS112" s="259" t="n"/>
      <c r="DT112" s="259" t="n"/>
      <c r="DU112" s="259" t="n"/>
      <c r="DV112" s="259" t="n"/>
      <c r="DW112" s="259" t="n"/>
      <c r="DX112" s="259" t="n"/>
      <c r="DY112" s="259" t="n"/>
      <c r="DZ112" s="259" t="n"/>
      <c r="EA112" s="259" t="n"/>
      <c r="EB112" s="259" t="n"/>
      <c r="EC112" s="259" t="n"/>
      <c r="ED112" s="259" t="n"/>
      <c r="EE112" s="259" t="n"/>
      <c r="EF112" s="259" t="n"/>
      <c r="EG112" s="259" t="n"/>
      <c r="EH112" s="259" t="n"/>
      <c r="EI112" s="259" t="n"/>
      <c r="EJ112" s="259" t="n"/>
      <c r="EK112" s="261">
        <f>SUM(F112:EJ112)</f>
        <v/>
      </c>
      <c r="EL112" s="262">
        <f>E112-EK112</f>
        <v/>
      </c>
    </row>
    <row r="113" ht="18.95" customHeight="1">
      <c r="A113" s="137" t="n">
        <v>114</v>
      </c>
      <c r="B113" s="256" t="n"/>
      <c r="C113" s="146" t="n"/>
      <c r="D113" s="240" t="n"/>
      <c r="E113" s="257" t="n"/>
      <c r="F113" s="274" t="n"/>
      <c r="G113" s="274" t="n"/>
      <c r="H113" s="274" t="n"/>
      <c r="I113" s="274" t="n"/>
      <c r="J113" s="259" t="n"/>
      <c r="K113" s="259" t="n"/>
      <c r="L113" s="259" t="n"/>
      <c r="M113" s="259" t="n"/>
      <c r="N113" s="259" t="n"/>
      <c r="O113" s="259" t="n"/>
      <c r="P113" s="259" t="n"/>
      <c r="Q113" s="259" t="n"/>
      <c r="R113" s="259" t="n"/>
      <c r="S113" s="259" t="n"/>
      <c r="T113" s="259" t="n"/>
      <c r="U113" s="259" t="n"/>
      <c r="V113" s="259" t="n"/>
      <c r="W113" s="259" t="n"/>
      <c r="X113" s="259" t="n"/>
      <c r="Y113" s="259" t="n"/>
      <c r="Z113" s="259" t="n"/>
      <c r="AA113" s="259" t="n"/>
      <c r="AB113" s="259" t="n"/>
      <c r="AC113" s="259" t="n"/>
      <c r="AD113" s="259" t="n"/>
      <c r="AE113" s="259" t="n"/>
      <c r="AF113" s="259" t="n"/>
      <c r="AG113" s="259" t="n"/>
      <c r="AH113" s="259" t="n"/>
      <c r="AI113" s="259" t="n"/>
      <c r="AJ113" s="259" t="n"/>
      <c r="AK113" s="259" t="n"/>
      <c r="AL113" s="259" t="n"/>
      <c r="AM113" s="259" t="n"/>
      <c r="AN113" s="259" t="n"/>
      <c r="AO113" s="259" t="n"/>
      <c r="AP113" s="259" t="n"/>
      <c r="AQ113" s="259" t="n"/>
      <c r="AR113" s="259" t="n"/>
      <c r="AS113" s="259" t="n"/>
      <c r="AT113" s="259" t="n"/>
      <c r="AU113" s="259" t="n"/>
      <c r="AV113" s="259" t="n"/>
      <c r="AW113" s="259" t="n"/>
      <c r="AX113" s="259" t="n"/>
      <c r="AY113" s="259" t="n"/>
      <c r="AZ113" s="259" t="n"/>
      <c r="BA113" s="259" t="n"/>
      <c r="BB113" s="259" t="n"/>
      <c r="BC113" s="259" t="n"/>
      <c r="BD113" s="259" t="n"/>
      <c r="BE113" s="259" t="n"/>
      <c r="BF113" s="259" t="n"/>
      <c r="BG113" s="259" t="n"/>
      <c r="BH113" s="259" t="n"/>
      <c r="BI113" s="259" t="n"/>
      <c r="BJ113" s="259" t="n"/>
      <c r="BK113" s="259" t="n"/>
      <c r="BL113" s="259" t="n"/>
      <c r="BM113" s="259" t="n"/>
      <c r="BN113" s="259" t="n"/>
      <c r="BO113" s="259" t="n"/>
      <c r="BP113" s="259" t="n"/>
      <c r="BQ113" s="259" t="n"/>
      <c r="BR113" s="259" t="n"/>
      <c r="BS113" s="259" t="n"/>
      <c r="BT113" s="259" t="n"/>
      <c r="BU113" s="259" t="n"/>
      <c r="BV113" s="259" t="n"/>
      <c r="BW113" s="259" t="n"/>
      <c r="BX113" s="259" t="n"/>
      <c r="BY113" s="259" t="n"/>
      <c r="BZ113" s="259" t="n"/>
      <c r="CA113" s="259" t="n"/>
      <c r="CB113" s="259" t="n"/>
      <c r="CC113" s="259" t="n"/>
      <c r="CD113" s="259" t="n"/>
      <c r="CE113" s="259" t="n"/>
      <c r="CF113" s="259" t="n"/>
      <c r="CG113" s="259" t="n"/>
      <c r="CH113" s="259" t="n"/>
      <c r="CI113" s="259" t="n"/>
      <c r="CJ113" s="259" t="n"/>
      <c r="CK113" s="259" t="n"/>
      <c r="CL113" s="259" t="n"/>
      <c r="CM113" s="259" t="n"/>
      <c r="CN113" s="259" t="n"/>
      <c r="CO113" s="259" t="n"/>
      <c r="CP113" s="259" t="n"/>
      <c r="CQ113" s="259" t="n"/>
      <c r="CR113" s="259" t="n"/>
      <c r="CS113" s="259" t="n"/>
      <c r="CT113" s="259" t="n"/>
      <c r="CU113" s="259" t="n"/>
      <c r="CV113" s="259" t="n"/>
      <c r="CW113" s="259" t="n"/>
      <c r="CX113" s="259" t="n"/>
      <c r="CY113" s="259" t="n"/>
      <c r="CZ113" s="259" t="n"/>
      <c r="DA113" s="259" t="n"/>
      <c r="DB113" s="259" t="n"/>
      <c r="DC113" s="259" t="n"/>
      <c r="DD113" s="259" t="n"/>
      <c r="DE113" s="259" t="n"/>
      <c r="DF113" s="259" t="n"/>
      <c r="DG113" s="259" t="n"/>
      <c r="DH113" s="259" t="n"/>
      <c r="DI113" s="259" t="n"/>
      <c r="DJ113" s="259" t="n"/>
      <c r="DK113" s="259" t="n"/>
      <c r="DL113" s="259" t="n"/>
      <c r="DM113" s="259" t="n"/>
      <c r="DN113" s="259" t="n"/>
      <c r="DO113" s="259" t="n"/>
      <c r="DP113" s="259" t="n"/>
      <c r="DQ113" s="259" t="n"/>
      <c r="DR113" s="259" t="n"/>
      <c r="DS113" s="259" t="n"/>
      <c r="DT113" s="259" t="n"/>
      <c r="DU113" s="259" t="n"/>
      <c r="DV113" s="259" t="n"/>
      <c r="DW113" s="259" t="n"/>
      <c r="DX113" s="259" t="n"/>
      <c r="DY113" s="259" t="n"/>
      <c r="DZ113" s="259" t="n"/>
      <c r="EA113" s="259" t="n"/>
      <c r="EB113" s="259" t="n"/>
      <c r="EC113" s="259" t="n"/>
      <c r="ED113" s="259" t="n"/>
      <c r="EE113" s="259" t="n"/>
      <c r="EF113" s="259" t="n"/>
      <c r="EG113" s="259" t="n"/>
      <c r="EH113" s="259" t="n"/>
      <c r="EI113" s="259" t="n"/>
      <c r="EJ113" s="259" t="n"/>
      <c r="EK113" s="261">
        <f>SUM(F113:EJ113)</f>
        <v/>
      </c>
      <c r="EL113" s="262">
        <f>E113-EK113</f>
        <v/>
      </c>
    </row>
    <row r="114" ht="18" customHeight="1">
      <c r="A114" s="137" t="n">
        <v>115</v>
      </c>
      <c r="B114" s="256" t="n"/>
      <c r="C114" s="139" t="n"/>
      <c r="D114" s="240" t="n"/>
      <c r="E114" s="257" t="n"/>
      <c r="F114" s="274" t="n"/>
      <c r="G114" s="274" t="n"/>
      <c r="H114" s="274" t="n"/>
      <c r="I114" s="274" t="n"/>
      <c r="J114" s="259" t="n"/>
      <c r="K114" s="259" t="n"/>
      <c r="L114" s="259" t="n"/>
      <c r="M114" s="259" t="n"/>
      <c r="N114" s="259" t="n"/>
      <c r="O114" s="259" t="n"/>
      <c r="P114" s="259" t="n"/>
      <c r="Q114" s="259" t="n"/>
      <c r="R114" s="259" t="n"/>
      <c r="S114" s="259" t="n"/>
      <c r="T114" s="259" t="n"/>
      <c r="U114" s="259" t="n"/>
      <c r="V114" s="259" t="n"/>
      <c r="W114" s="259" t="n"/>
      <c r="X114" s="259" t="n"/>
      <c r="Y114" s="259" t="n"/>
      <c r="Z114" s="259" t="n"/>
      <c r="AA114" s="259" t="n"/>
      <c r="AB114" s="259" t="n"/>
      <c r="AC114" s="259" t="n"/>
      <c r="AD114" s="259" t="n"/>
      <c r="AE114" s="259" t="n"/>
      <c r="AF114" s="259" t="n"/>
      <c r="AG114" s="259" t="n"/>
      <c r="AH114" s="259" t="n"/>
      <c r="AI114" s="259" t="n"/>
      <c r="AJ114" s="259" t="n"/>
      <c r="AK114" s="259" t="n"/>
      <c r="AL114" s="259" t="n"/>
      <c r="AM114" s="259" t="n"/>
      <c r="AN114" s="259" t="n"/>
      <c r="AO114" s="259" t="n"/>
      <c r="AP114" s="259" t="n"/>
      <c r="AQ114" s="259" t="n"/>
      <c r="AR114" s="259" t="n"/>
      <c r="AS114" s="259" t="n"/>
      <c r="AT114" s="259" t="n"/>
      <c r="AU114" s="259" t="n"/>
      <c r="AV114" s="259" t="n"/>
      <c r="AW114" s="259" t="n"/>
      <c r="AX114" s="259" t="n"/>
      <c r="AY114" s="259" t="n"/>
      <c r="AZ114" s="259" t="n"/>
      <c r="BA114" s="259" t="n"/>
      <c r="BB114" s="259" t="n"/>
      <c r="BC114" s="259" t="n"/>
      <c r="BD114" s="259" t="n"/>
      <c r="BE114" s="259" t="n"/>
      <c r="BF114" s="259" t="n"/>
      <c r="BG114" s="259" t="n"/>
      <c r="BH114" s="259" t="n"/>
      <c r="BI114" s="259" t="n"/>
      <c r="BJ114" s="259" t="n"/>
      <c r="BK114" s="259" t="n"/>
      <c r="BL114" s="259" t="n"/>
      <c r="BM114" s="259" t="n"/>
      <c r="BN114" s="259" t="n"/>
      <c r="BO114" s="259" t="n"/>
      <c r="BP114" s="259" t="n"/>
      <c r="BQ114" s="259" t="n"/>
      <c r="BR114" s="259" t="n"/>
      <c r="BS114" s="259" t="n"/>
      <c r="BT114" s="259" t="n"/>
      <c r="BU114" s="259" t="n"/>
      <c r="BV114" s="259" t="n"/>
      <c r="BW114" s="259" t="n"/>
      <c r="BX114" s="259" t="n"/>
      <c r="BY114" s="259" t="n"/>
      <c r="BZ114" s="259" t="n"/>
      <c r="CA114" s="259" t="n"/>
      <c r="CB114" s="259" t="n"/>
      <c r="CC114" s="259" t="n"/>
      <c r="CD114" s="259" t="n"/>
      <c r="CE114" s="259" t="n"/>
      <c r="CF114" s="259" t="n"/>
      <c r="CG114" s="259" t="n"/>
      <c r="CH114" s="259" t="n"/>
      <c r="CI114" s="259" t="n"/>
      <c r="CJ114" s="259" t="n"/>
      <c r="CK114" s="259" t="n"/>
      <c r="CL114" s="259" t="n"/>
      <c r="CM114" s="259" t="n"/>
      <c r="CN114" s="259" t="n"/>
      <c r="CO114" s="259" t="n"/>
      <c r="CP114" s="259" t="n"/>
      <c r="CQ114" s="259" t="n"/>
      <c r="CR114" s="259" t="n"/>
      <c r="CS114" s="259" t="n"/>
      <c r="CT114" s="259" t="n"/>
      <c r="CU114" s="259" t="n"/>
      <c r="CV114" s="259" t="n"/>
      <c r="CW114" s="259" t="n"/>
      <c r="CX114" s="259" t="n"/>
      <c r="CY114" s="259" t="n"/>
      <c r="CZ114" s="259" t="n"/>
      <c r="DA114" s="259" t="n"/>
      <c r="DB114" s="259" t="n"/>
      <c r="DC114" s="259" t="n"/>
      <c r="DD114" s="259" t="n"/>
      <c r="DE114" s="259" t="n"/>
      <c r="DF114" s="259" t="n"/>
      <c r="DG114" s="259" t="n"/>
      <c r="DH114" s="259" t="n"/>
      <c r="DI114" s="259" t="n"/>
      <c r="DJ114" s="259" t="n"/>
      <c r="DK114" s="259" t="n"/>
      <c r="DL114" s="259" t="n"/>
      <c r="DM114" s="259" t="n"/>
      <c r="DN114" s="259" t="n"/>
      <c r="DO114" s="259" t="n"/>
      <c r="DP114" s="259" t="n"/>
      <c r="DQ114" s="259" t="n"/>
      <c r="DR114" s="259" t="n"/>
      <c r="DS114" s="259" t="n"/>
      <c r="DT114" s="259" t="n"/>
      <c r="DU114" s="259" t="n"/>
      <c r="DV114" s="259" t="n"/>
      <c r="DW114" s="259" t="n"/>
      <c r="DX114" s="259" t="n"/>
      <c r="DY114" s="259" t="n"/>
      <c r="DZ114" s="259" t="n"/>
      <c r="EA114" s="259" t="n"/>
      <c r="EB114" s="259" t="n"/>
      <c r="EC114" s="259" t="n"/>
      <c r="ED114" s="259" t="n"/>
      <c r="EE114" s="259" t="n"/>
      <c r="EF114" s="259" t="n"/>
      <c r="EG114" s="259" t="n"/>
      <c r="EH114" s="259" t="n"/>
      <c r="EI114" s="259" t="n"/>
      <c r="EJ114" s="259" t="n"/>
      <c r="EK114" s="261">
        <f>SUM(F114:EJ114)</f>
        <v/>
      </c>
      <c r="EL114" s="262">
        <f>E114-EK114</f>
        <v/>
      </c>
    </row>
    <row r="115" ht="18" customHeight="1">
      <c r="A115" s="137" t="n">
        <v>116</v>
      </c>
      <c r="B115" s="256" t="n"/>
      <c r="C115" s="139" t="n"/>
      <c r="D115" s="240" t="n"/>
      <c r="E115" s="257" t="n"/>
      <c r="F115" s="274" t="n"/>
      <c r="G115" s="274" t="n"/>
      <c r="H115" s="274" t="n"/>
      <c r="I115" s="274" t="n"/>
      <c r="J115" s="259" t="n"/>
      <c r="K115" s="259" t="n"/>
      <c r="L115" s="259" t="n"/>
      <c r="M115" s="259" t="n"/>
      <c r="N115" s="259" t="n"/>
      <c r="O115" s="259" t="n"/>
      <c r="P115" s="259" t="n"/>
      <c r="Q115" s="259" t="n"/>
      <c r="R115" s="259" t="n"/>
      <c r="S115" s="259" t="n"/>
      <c r="T115" s="259" t="n"/>
      <c r="U115" s="259" t="n"/>
      <c r="V115" s="259" t="n"/>
      <c r="W115" s="259" t="n"/>
      <c r="X115" s="259" t="n"/>
      <c r="Y115" s="259" t="n"/>
      <c r="Z115" s="259" t="n"/>
      <c r="AA115" s="259" t="n"/>
      <c r="AB115" s="259" t="n"/>
      <c r="AC115" s="259" t="n"/>
      <c r="AD115" s="259" t="n"/>
      <c r="AE115" s="259" t="n"/>
      <c r="AF115" s="259" t="n"/>
      <c r="AG115" s="259" t="n"/>
      <c r="AH115" s="259" t="n"/>
      <c r="AI115" s="259" t="n"/>
      <c r="AJ115" s="259" t="n"/>
      <c r="AK115" s="259" t="n"/>
      <c r="AL115" s="259" t="n"/>
      <c r="AM115" s="259" t="n"/>
      <c r="AN115" s="259" t="n"/>
      <c r="AO115" s="259" t="n"/>
      <c r="AP115" s="259" t="n"/>
      <c r="AQ115" s="259" t="n"/>
      <c r="AR115" s="259" t="n"/>
      <c r="AS115" s="259" t="n"/>
      <c r="AT115" s="259" t="n"/>
      <c r="AU115" s="259" t="n"/>
      <c r="AV115" s="259" t="n"/>
      <c r="AW115" s="259" t="n"/>
      <c r="AX115" s="259" t="n"/>
      <c r="AY115" s="259" t="n"/>
      <c r="AZ115" s="259" t="n"/>
      <c r="BA115" s="259" t="n"/>
      <c r="BB115" s="259" t="n"/>
      <c r="BC115" s="259" t="n"/>
      <c r="BD115" s="259" t="n"/>
      <c r="BE115" s="259" t="n"/>
      <c r="BF115" s="259" t="n"/>
      <c r="BG115" s="259" t="n"/>
      <c r="BH115" s="259" t="n"/>
      <c r="BI115" s="259" t="n"/>
      <c r="BJ115" s="259" t="n"/>
      <c r="BK115" s="259" t="n"/>
      <c r="BL115" s="259" t="n"/>
      <c r="BM115" s="259" t="n"/>
      <c r="BN115" s="259" t="n"/>
      <c r="BO115" s="259" t="n"/>
      <c r="BP115" s="259" t="n"/>
      <c r="BQ115" s="259" t="n"/>
      <c r="BR115" s="259" t="n"/>
      <c r="BS115" s="259" t="n"/>
      <c r="BT115" s="259" t="n"/>
      <c r="BU115" s="259" t="n"/>
      <c r="BV115" s="259" t="n"/>
      <c r="BW115" s="259" t="n"/>
      <c r="BX115" s="259" t="n"/>
      <c r="BY115" s="259" t="n"/>
      <c r="BZ115" s="259" t="n"/>
      <c r="CA115" s="259" t="n"/>
      <c r="CB115" s="259" t="n"/>
      <c r="CC115" s="259" t="n"/>
      <c r="CD115" s="259" t="n"/>
      <c r="CE115" s="259" t="n"/>
      <c r="CF115" s="259" t="n"/>
      <c r="CG115" s="259" t="n"/>
      <c r="CH115" s="259" t="n"/>
      <c r="CI115" s="259" t="n"/>
      <c r="CJ115" s="259" t="n"/>
      <c r="CK115" s="259" t="n"/>
      <c r="CL115" s="259" t="n"/>
      <c r="CM115" s="259" t="n"/>
      <c r="CN115" s="259" t="n"/>
      <c r="CO115" s="259" t="n"/>
      <c r="CP115" s="259" t="n"/>
      <c r="CQ115" s="259" t="n"/>
      <c r="CR115" s="259" t="n"/>
      <c r="CS115" s="259" t="n"/>
      <c r="CT115" s="259" t="n"/>
      <c r="CU115" s="259" t="n"/>
      <c r="CV115" s="259" t="n"/>
      <c r="CW115" s="259" t="n"/>
      <c r="CX115" s="259" t="n"/>
      <c r="CY115" s="259" t="n"/>
      <c r="CZ115" s="259" t="n"/>
      <c r="DA115" s="259" t="n"/>
      <c r="DB115" s="259" t="n"/>
      <c r="DC115" s="259" t="n"/>
      <c r="DD115" s="259" t="n"/>
      <c r="DE115" s="259" t="n"/>
      <c r="DF115" s="259" t="n"/>
      <c r="DG115" s="259" t="n"/>
      <c r="DH115" s="259" t="n"/>
      <c r="DI115" s="259" t="n"/>
      <c r="DJ115" s="259" t="n"/>
      <c r="DK115" s="259" t="n"/>
      <c r="DL115" s="259" t="n"/>
      <c r="DM115" s="259" t="n"/>
      <c r="DN115" s="259" t="n"/>
      <c r="DO115" s="259" t="n"/>
      <c r="DP115" s="259" t="n"/>
      <c r="DQ115" s="259" t="n"/>
      <c r="DR115" s="259" t="n"/>
      <c r="DS115" s="259" t="n"/>
      <c r="DT115" s="259" t="n"/>
      <c r="DU115" s="259" t="n"/>
      <c r="DV115" s="259" t="n"/>
      <c r="DW115" s="259" t="n"/>
      <c r="DX115" s="259" t="n"/>
      <c r="DY115" s="259" t="n"/>
      <c r="DZ115" s="259" t="n"/>
      <c r="EA115" s="259" t="n"/>
      <c r="EB115" s="259" t="n"/>
      <c r="EC115" s="259" t="n"/>
      <c r="ED115" s="259" t="n"/>
      <c r="EE115" s="259" t="n"/>
      <c r="EF115" s="259" t="n"/>
      <c r="EG115" s="259" t="n"/>
      <c r="EH115" s="259" t="n"/>
      <c r="EI115" s="259" t="n"/>
      <c r="EJ115" s="259" t="n"/>
      <c r="EK115" s="261">
        <f>SUM(F115:EJ115)</f>
        <v/>
      </c>
      <c r="EL115" s="262">
        <f>E115-EK115</f>
        <v/>
      </c>
    </row>
    <row r="116" ht="18" customHeight="1">
      <c r="A116" s="137" t="n">
        <v>117</v>
      </c>
      <c r="B116" s="256" t="n"/>
      <c r="C116" s="139" t="n"/>
      <c r="D116" s="240" t="n"/>
      <c r="E116" s="257" t="n"/>
      <c r="F116" s="274" t="n"/>
      <c r="G116" s="274" t="n"/>
      <c r="H116" s="274" t="n"/>
      <c r="I116" s="274" t="n"/>
      <c r="J116" s="259" t="n"/>
      <c r="K116" s="259" t="n"/>
      <c r="L116" s="259" t="n"/>
      <c r="M116" s="259" t="n"/>
      <c r="N116" s="259" t="n"/>
      <c r="O116" s="259" t="n"/>
      <c r="P116" s="259" t="n"/>
      <c r="Q116" s="259" t="n"/>
      <c r="R116" s="259" t="n"/>
      <c r="S116" s="259" t="n"/>
      <c r="T116" s="259" t="n"/>
      <c r="U116" s="259" t="n"/>
      <c r="V116" s="259" t="n"/>
      <c r="W116" s="259" t="n"/>
      <c r="X116" s="259" t="n"/>
      <c r="Y116" s="259" t="n"/>
      <c r="Z116" s="259" t="n"/>
      <c r="AA116" s="259" t="n"/>
      <c r="AB116" s="259" t="n"/>
      <c r="AC116" s="259" t="n"/>
      <c r="AD116" s="259" t="n"/>
      <c r="AE116" s="259" t="n"/>
      <c r="AF116" s="259" t="n"/>
      <c r="AG116" s="259" t="n"/>
      <c r="AH116" s="259" t="n"/>
      <c r="AI116" s="259" t="n"/>
      <c r="AJ116" s="259" t="n"/>
      <c r="AK116" s="259" t="n"/>
      <c r="AL116" s="259" t="n"/>
      <c r="AM116" s="259" t="n"/>
      <c r="AN116" s="259" t="n"/>
      <c r="AO116" s="259" t="n"/>
      <c r="AP116" s="259" t="n"/>
      <c r="AQ116" s="259" t="n"/>
      <c r="AR116" s="259" t="n"/>
      <c r="AS116" s="259" t="n"/>
      <c r="AT116" s="259" t="n"/>
      <c r="AU116" s="259" t="n"/>
      <c r="AV116" s="259" t="n"/>
      <c r="AW116" s="259" t="n"/>
      <c r="AX116" s="259" t="n"/>
      <c r="AY116" s="259" t="n"/>
      <c r="AZ116" s="259" t="n"/>
      <c r="BA116" s="259" t="n"/>
      <c r="BB116" s="259" t="n"/>
      <c r="BC116" s="259" t="n"/>
      <c r="BD116" s="259" t="n"/>
      <c r="BE116" s="259" t="n"/>
      <c r="BF116" s="259" t="n"/>
      <c r="BG116" s="259" t="n"/>
      <c r="BH116" s="259" t="n"/>
      <c r="BI116" s="259" t="n"/>
      <c r="BJ116" s="259" t="n"/>
      <c r="BK116" s="259" t="n"/>
      <c r="BL116" s="259" t="n"/>
      <c r="BM116" s="259" t="n"/>
      <c r="BN116" s="259" t="n"/>
      <c r="BO116" s="259" t="n"/>
      <c r="BP116" s="259" t="n"/>
      <c r="BQ116" s="259" t="n"/>
      <c r="BR116" s="259" t="n"/>
      <c r="BS116" s="259" t="n"/>
      <c r="BT116" s="259" t="n"/>
      <c r="BU116" s="259" t="n"/>
      <c r="BV116" s="259" t="n"/>
      <c r="BW116" s="259" t="n"/>
      <c r="BX116" s="259" t="n"/>
      <c r="BY116" s="259" t="n"/>
      <c r="BZ116" s="259" t="n"/>
      <c r="CA116" s="259" t="n"/>
      <c r="CB116" s="259" t="n"/>
      <c r="CC116" s="259" t="n"/>
      <c r="CD116" s="259" t="n"/>
      <c r="CE116" s="259" t="n"/>
      <c r="CF116" s="259" t="n"/>
      <c r="CG116" s="259" t="n"/>
      <c r="CH116" s="259" t="n"/>
      <c r="CI116" s="259" t="n"/>
      <c r="CJ116" s="259" t="n"/>
      <c r="CK116" s="259" t="n"/>
      <c r="CL116" s="259" t="n"/>
      <c r="CM116" s="259" t="n"/>
      <c r="CN116" s="259" t="n"/>
      <c r="CO116" s="259" t="n"/>
      <c r="CP116" s="259" t="n"/>
      <c r="CQ116" s="259" t="n"/>
      <c r="CR116" s="259" t="n"/>
      <c r="CS116" s="259" t="n"/>
      <c r="CT116" s="259" t="n"/>
      <c r="CU116" s="259" t="n"/>
      <c r="CV116" s="259" t="n"/>
      <c r="CW116" s="259" t="n"/>
      <c r="CX116" s="259" t="n"/>
      <c r="CY116" s="259" t="n"/>
      <c r="CZ116" s="259" t="n"/>
      <c r="DA116" s="259" t="n"/>
      <c r="DB116" s="259" t="n"/>
      <c r="DC116" s="259" t="n"/>
      <c r="DD116" s="259" t="n"/>
      <c r="DE116" s="259" t="n"/>
      <c r="DF116" s="259" t="n"/>
      <c r="DG116" s="259" t="n"/>
      <c r="DH116" s="259" t="n"/>
      <c r="DI116" s="259" t="n"/>
      <c r="DJ116" s="259" t="n"/>
      <c r="DK116" s="259" t="n"/>
      <c r="DL116" s="259" t="n"/>
      <c r="DM116" s="259" t="n"/>
      <c r="DN116" s="259" t="n"/>
      <c r="DO116" s="259" t="n"/>
      <c r="DP116" s="259" t="n"/>
      <c r="DQ116" s="259" t="n"/>
      <c r="DR116" s="259" t="n"/>
      <c r="DS116" s="259" t="n"/>
      <c r="DT116" s="259" t="n"/>
      <c r="DU116" s="259" t="n"/>
      <c r="DV116" s="259" t="n"/>
      <c r="DW116" s="259" t="n"/>
      <c r="DX116" s="259" t="n"/>
      <c r="DY116" s="259" t="n"/>
      <c r="DZ116" s="259" t="n"/>
      <c r="EA116" s="259" t="n"/>
      <c r="EB116" s="259" t="n"/>
      <c r="EC116" s="259" t="n"/>
      <c r="ED116" s="259" t="n"/>
      <c r="EE116" s="259" t="n"/>
      <c r="EF116" s="259" t="n"/>
      <c r="EG116" s="259" t="n"/>
      <c r="EH116" s="259" t="n"/>
      <c r="EI116" s="259" t="n"/>
      <c r="EJ116" s="259" t="n"/>
      <c r="EK116" s="261">
        <f>SUM(F116:EJ116)</f>
        <v/>
      </c>
      <c r="EL116" s="262">
        <f>E116-EK116</f>
        <v/>
      </c>
    </row>
    <row r="117" ht="18" customHeight="1">
      <c r="A117" s="137" t="n">
        <v>118</v>
      </c>
      <c r="B117" s="256" t="n"/>
      <c r="C117" s="139" t="n"/>
      <c r="D117" s="240" t="n"/>
      <c r="E117" s="257" t="n"/>
      <c r="F117" s="274" t="n"/>
      <c r="G117" s="274" t="n"/>
      <c r="H117" s="274" t="n"/>
      <c r="I117" s="274" t="n"/>
      <c r="J117" s="259" t="n"/>
      <c r="K117" s="259" t="n"/>
      <c r="L117" s="259" t="n"/>
      <c r="M117" s="259" t="n"/>
      <c r="N117" s="259" t="n"/>
      <c r="O117" s="259" t="n"/>
      <c r="P117" s="259" t="n"/>
      <c r="Q117" s="259" t="n"/>
      <c r="R117" s="259" t="n"/>
      <c r="S117" s="259" t="n"/>
      <c r="T117" s="259" t="n"/>
      <c r="U117" s="259" t="n"/>
      <c r="V117" s="259" t="n"/>
      <c r="W117" s="259" t="n"/>
      <c r="X117" s="259" t="n"/>
      <c r="Y117" s="259" t="n"/>
      <c r="Z117" s="259" t="n"/>
      <c r="AA117" s="259" t="n"/>
      <c r="AB117" s="259" t="n"/>
      <c r="AC117" s="259" t="n"/>
      <c r="AD117" s="259" t="n"/>
      <c r="AE117" s="259" t="n"/>
      <c r="AF117" s="259" t="n"/>
      <c r="AG117" s="259" t="n"/>
      <c r="AH117" s="259" t="n"/>
      <c r="AI117" s="259" t="n"/>
      <c r="AJ117" s="259" t="n"/>
      <c r="AK117" s="259" t="n"/>
      <c r="AL117" s="259" t="n"/>
      <c r="AM117" s="259" t="n"/>
      <c r="AN117" s="259" t="n"/>
      <c r="AO117" s="259" t="n"/>
      <c r="AP117" s="264" t="n"/>
      <c r="AR117" s="259" t="n"/>
      <c r="AS117" s="259" t="n"/>
      <c r="AT117" s="259" t="n"/>
      <c r="AU117" s="259" t="n"/>
      <c r="AV117" s="259" t="n"/>
      <c r="AW117" s="259" t="n"/>
      <c r="AX117" s="259" t="n"/>
      <c r="AY117" s="259" t="n"/>
      <c r="AZ117" s="259" t="n"/>
      <c r="BA117" s="259" t="n"/>
      <c r="BB117" s="259" t="n"/>
      <c r="BC117" s="259" t="n"/>
      <c r="BD117" s="259" t="n"/>
      <c r="BE117" s="259" t="n"/>
      <c r="BF117" s="259" t="n"/>
      <c r="BG117" s="259" t="n"/>
      <c r="BH117" s="259" t="n"/>
      <c r="BI117" s="259" t="n"/>
      <c r="BJ117" s="259" t="n"/>
      <c r="BK117" s="259" t="n"/>
      <c r="BL117" s="259" t="n"/>
      <c r="BM117" s="259" t="n"/>
      <c r="BN117" s="259" t="n"/>
      <c r="BO117" s="259" t="n"/>
      <c r="BP117" s="259" t="n"/>
      <c r="BQ117" s="259" t="n"/>
      <c r="BR117" s="259" t="n"/>
      <c r="BS117" s="259" t="n"/>
      <c r="BT117" s="259" t="n"/>
      <c r="BU117" s="259" t="n"/>
      <c r="BV117" s="259" t="n"/>
      <c r="BW117" s="259" t="n"/>
      <c r="BX117" s="259" t="n"/>
      <c r="BY117" s="259" t="n"/>
      <c r="BZ117" s="259" t="n"/>
      <c r="CA117" s="259" t="n"/>
      <c r="CB117" s="259" t="n"/>
      <c r="CC117" s="259" t="n"/>
      <c r="CD117" s="259" t="n"/>
      <c r="CE117" s="259" t="n"/>
      <c r="CF117" s="259" t="n"/>
      <c r="CG117" s="259" t="n"/>
      <c r="CH117" s="259" t="n"/>
      <c r="CI117" s="259" t="n"/>
      <c r="CJ117" s="259" t="n"/>
      <c r="CK117" s="259" t="n"/>
      <c r="CL117" s="259" t="n"/>
      <c r="CM117" s="259" t="n"/>
      <c r="CN117" s="259" t="n"/>
      <c r="CO117" s="259" t="n"/>
      <c r="CP117" s="259" t="n"/>
      <c r="CQ117" s="259" t="n"/>
      <c r="CR117" s="259" t="n"/>
      <c r="CS117" s="259" t="n"/>
      <c r="CT117" s="259" t="n"/>
      <c r="CU117" s="259" t="n"/>
      <c r="CV117" s="259" t="n"/>
      <c r="CW117" s="259" t="n"/>
      <c r="CX117" s="259" t="n"/>
      <c r="CY117" s="259" t="n"/>
      <c r="CZ117" s="259" t="n"/>
      <c r="DA117" s="259" t="n"/>
      <c r="DB117" s="259" t="n"/>
      <c r="DC117" s="259" t="n"/>
      <c r="DD117" s="259" t="n"/>
      <c r="DE117" s="259" t="n"/>
      <c r="DF117" s="259" t="n"/>
      <c r="DG117" s="259" t="n"/>
      <c r="DH117" s="259" t="n"/>
      <c r="DI117" s="259" t="n"/>
      <c r="DJ117" s="259" t="n"/>
      <c r="DK117" s="259" t="n"/>
      <c r="DL117" s="259" t="n"/>
      <c r="DM117" s="259" t="n"/>
      <c r="DN117" s="259" t="n"/>
      <c r="DO117" s="259" t="n"/>
      <c r="DP117" s="259" t="n"/>
      <c r="DQ117" s="259" t="n"/>
      <c r="DR117" s="259" t="n"/>
      <c r="DS117" s="259" t="n"/>
      <c r="DT117" s="259" t="n"/>
      <c r="DU117" s="259" t="n"/>
      <c r="DV117" s="259" t="n"/>
      <c r="DW117" s="259" t="n"/>
      <c r="DX117" s="259" t="n"/>
      <c r="DY117" s="259" t="n"/>
      <c r="DZ117" s="259" t="n"/>
      <c r="EA117" s="259" t="n"/>
      <c r="EB117" s="259" t="n"/>
      <c r="EC117" s="259" t="n"/>
      <c r="ED117" s="259" t="n"/>
      <c r="EE117" s="259" t="n"/>
      <c r="EF117" s="259" t="n"/>
      <c r="EG117" s="259" t="n"/>
      <c r="EH117" s="259" t="n"/>
      <c r="EI117" s="259" t="n"/>
      <c r="EJ117" s="259" t="n"/>
      <c r="EK117" s="261">
        <f>SUM(F117:EJ117)</f>
        <v/>
      </c>
      <c r="EL117" s="262">
        <f>E117-EK117</f>
        <v/>
      </c>
    </row>
    <row r="118" ht="18" customHeight="1">
      <c r="A118" s="137" t="n">
        <v>119</v>
      </c>
      <c r="B118" s="256" t="n"/>
      <c r="C118" s="139" t="n"/>
      <c r="D118" s="240" t="n"/>
      <c r="E118" s="257" t="n"/>
      <c r="F118" s="274" t="n"/>
      <c r="G118" s="274" t="n"/>
      <c r="H118" s="274" t="n"/>
      <c r="I118" s="274" t="n"/>
      <c r="J118" s="259" t="n"/>
      <c r="K118" s="259" t="n"/>
      <c r="L118" s="259" t="n"/>
      <c r="M118" s="259" t="n"/>
      <c r="N118" s="259" t="n"/>
      <c r="O118" s="259" t="n"/>
      <c r="P118" s="259" t="n"/>
      <c r="Q118" s="259" t="n"/>
      <c r="R118" s="259" t="n"/>
      <c r="S118" s="259" t="n"/>
      <c r="T118" s="259" t="n"/>
      <c r="U118" s="259" t="n"/>
      <c r="V118" s="259" t="n"/>
      <c r="W118" s="259" t="n"/>
      <c r="X118" s="259" t="n"/>
      <c r="Y118" s="259" t="n"/>
      <c r="Z118" s="259" t="n"/>
      <c r="AA118" s="259" t="n"/>
      <c r="AB118" s="259" t="n"/>
      <c r="AC118" s="259" t="n"/>
      <c r="AD118" s="259" t="n"/>
      <c r="AE118" s="259" t="n"/>
      <c r="AF118" s="259" t="n"/>
      <c r="AG118" s="259" t="n"/>
      <c r="AH118" s="259" t="n"/>
      <c r="AI118" s="259" t="n"/>
      <c r="AJ118" s="259" t="n"/>
      <c r="AK118" s="259" t="n"/>
      <c r="AL118" s="259" t="n"/>
      <c r="AM118" s="259" t="n"/>
      <c r="AN118" s="259" t="n"/>
      <c r="AO118" s="259" t="n"/>
      <c r="AP118" s="259" t="n"/>
      <c r="AQ118" s="259" t="n"/>
      <c r="AR118" s="259" t="n"/>
      <c r="AS118" s="259" t="n"/>
      <c r="AT118" s="259" t="n"/>
      <c r="AU118" s="259" t="n"/>
      <c r="AV118" s="259" t="n"/>
      <c r="AW118" s="259" t="n"/>
      <c r="AX118" s="259" t="n"/>
      <c r="AY118" s="259" t="n"/>
      <c r="AZ118" s="259" t="n"/>
      <c r="BA118" s="259" t="n"/>
      <c r="BB118" s="259" t="n"/>
      <c r="BC118" s="259" t="n"/>
      <c r="BD118" s="259" t="n"/>
      <c r="BE118" s="259" t="n"/>
      <c r="BF118" s="259" t="n"/>
      <c r="BG118" s="259" t="n"/>
      <c r="BH118" s="259" t="n"/>
      <c r="BI118" s="259" t="n"/>
      <c r="BJ118" s="259" t="n"/>
      <c r="BK118" s="259" t="n"/>
      <c r="BL118" s="259" t="n"/>
      <c r="BM118" s="259" t="n"/>
      <c r="BN118" s="259" t="n"/>
      <c r="BO118" s="259" t="n"/>
      <c r="BP118" s="259" t="n"/>
      <c r="BQ118" s="259" t="n"/>
      <c r="BR118" s="259" t="n"/>
      <c r="BS118" s="259" t="n"/>
      <c r="BT118" s="259" t="n"/>
      <c r="BU118" s="259" t="n"/>
      <c r="BV118" s="259" t="n"/>
      <c r="BW118" s="259" t="n"/>
      <c r="BX118" s="259" t="n"/>
      <c r="BY118" s="259" t="n"/>
      <c r="BZ118" s="259" t="n"/>
      <c r="CA118" s="259" t="n"/>
      <c r="CB118" s="259" t="n"/>
      <c r="CC118" s="259" t="n"/>
      <c r="CD118" s="259" t="n"/>
      <c r="CE118" s="259" t="n"/>
      <c r="CF118" s="259" t="n"/>
      <c r="CG118" s="259" t="n"/>
      <c r="CH118" s="259" t="n"/>
      <c r="CI118" s="259" t="n"/>
      <c r="CJ118" s="259" t="n"/>
      <c r="CK118" s="259" t="n"/>
      <c r="CL118" s="259" t="n"/>
      <c r="CM118" s="259" t="n"/>
      <c r="CN118" s="259" t="n"/>
      <c r="CO118" s="259" t="n"/>
      <c r="CP118" s="259" t="n"/>
      <c r="CQ118" s="259" t="n"/>
      <c r="CR118" s="259" t="n"/>
      <c r="CS118" s="259" t="n"/>
      <c r="CT118" s="259" t="n"/>
      <c r="CU118" s="259" t="n"/>
      <c r="CV118" s="259" t="n"/>
      <c r="CW118" s="259" t="n"/>
      <c r="CX118" s="259" t="n"/>
      <c r="CY118" s="259" t="n"/>
      <c r="CZ118" s="259" t="n"/>
      <c r="DA118" s="259" t="n"/>
      <c r="DB118" s="259" t="n"/>
      <c r="DC118" s="259" t="n"/>
      <c r="DD118" s="259" t="n"/>
      <c r="DE118" s="259" t="n"/>
      <c r="DF118" s="259" t="n"/>
      <c r="DG118" s="259" t="n"/>
      <c r="DH118" s="259" t="n"/>
      <c r="DI118" s="259" t="n"/>
      <c r="DJ118" s="259" t="n"/>
      <c r="DK118" s="259" t="n"/>
      <c r="DL118" s="259" t="n"/>
      <c r="DM118" s="259" t="n"/>
      <c r="DN118" s="259" t="n"/>
      <c r="DO118" s="259" t="n"/>
      <c r="DP118" s="259" t="n"/>
      <c r="DQ118" s="259" t="n"/>
      <c r="DR118" s="259" t="n"/>
      <c r="DS118" s="259" t="n"/>
      <c r="DT118" s="259" t="n"/>
      <c r="DU118" s="259" t="n"/>
      <c r="DV118" s="259" t="n"/>
      <c r="DW118" s="259" t="n"/>
      <c r="DX118" s="259" t="n"/>
      <c r="DY118" s="259" t="n"/>
      <c r="DZ118" s="259" t="n"/>
      <c r="EA118" s="259" t="n"/>
      <c r="EB118" s="259" t="n"/>
      <c r="EC118" s="259" t="n"/>
      <c r="ED118" s="259" t="n"/>
      <c r="EE118" s="259" t="n"/>
      <c r="EF118" s="259" t="n"/>
      <c r="EG118" s="259" t="n"/>
      <c r="EH118" s="259" t="n"/>
      <c r="EI118" s="259" t="n"/>
      <c r="EJ118" s="259" t="n"/>
      <c r="EK118" s="261">
        <f>SUM(F118:EJ118)</f>
        <v/>
      </c>
      <c r="EL118" s="262">
        <f>E118-EK118</f>
        <v/>
      </c>
    </row>
    <row r="119" ht="18" customHeight="1">
      <c r="A119" s="137" t="n">
        <v>120</v>
      </c>
      <c r="B119" s="256" t="n"/>
      <c r="C119" s="139" t="n"/>
      <c r="D119" s="240" t="n"/>
      <c r="E119" s="257" t="n"/>
      <c r="F119" s="274" t="n"/>
      <c r="G119" s="274" t="n"/>
      <c r="H119" s="274" t="n"/>
      <c r="I119" s="274" t="n"/>
      <c r="J119" s="259" t="n"/>
      <c r="K119" s="259" t="n"/>
      <c r="L119" s="259" t="n"/>
      <c r="M119" s="259" t="n"/>
      <c r="N119" s="259" t="n"/>
      <c r="O119" s="259" t="n"/>
      <c r="P119" s="259" t="n"/>
      <c r="Q119" s="259" t="n"/>
      <c r="R119" s="259" t="n"/>
      <c r="S119" s="259" t="n"/>
      <c r="T119" s="259" t="n"/>
      <c r="U119" s="259" t="n"/>
      <c r="V119" s="259" t="n"/>
      <c r="W119" s="259" t="n"/>
      <c r="X119" s="259" t="n"/>
      <c r="Y119" s="259" t="n"/>
      <c r="Z119" s="259" t="n"/>
      <c r="AA119" s="259" t="n"/>
      <c r="AB119" s="259" t="n"/>
      <c r="AC119" s="259" t="n"/>
      <c r="AD119" s="259" t="n"/>
      <c r="AE119" s="259" t="n"/>
      <c r="AF119" s="259" t="n"/>
      <c r="AG119" s="259" t="n"/>
      <c r="AH119" s="259" t="n"/>
      <c r="AI119" s="259" t="n"/>
      <c r="AJ119" s="259" t="n"/>
      <c r="AK119" s="259" t="n"/>
      <c r="AL119" s="259" t="n"/>
      <c r="AM119" s="259" t="n"/>
      <c r="AN119" s="259" t="n"/>
      <c r="AO119" s="259" t="n"/>
      <c r="AP119" s="259" t="n"/>
      <c r="AQ119" s="259" t="n"/>
      <c r="AR119" s="259" t="n"/>
      <c r="AS119" s="259" t="n"/>
      <c r="AT119" s="259" t="n"/>
      <c r="AU119" s="259" t="n"/>
      <c r="AV119" s="259" t="n"/>
      <c r="AW119" s="259" t="n"/>
      <c r="AX119" s="259" t="n"/>
      <c r="AY119" s="259" t="n"/>
      <c r="AZ119" s="259" t="n"/>
      <c r="BA119" s="259" t="n"/>
      <c r="BB119" s="259" t="n"/>
      <c r="BC119" s="259" t="n"/>
      <c r="BD119" s="259" t="n"/>
      <c r="BE119" s="259" t="n"/>
      <c r="BF119" s="259" t="n"/>
      <c r="BG119" s="259" t="n"/>
      <c r="BH119" s="259" t="n"/>
      <c r="BI119" s="259" t="n"/>
      <c r="BJ119" s="259" t="n"/>
      <c r="BK119" s="259" t="n"/>
      <c r="BL119" s="259" t="n"/>
      <c r="BM119" s="259" t="n"/>
      <c r="BN119" s="259" t="n"/>
      <c r="BO119" s="259" t="n"/>
      <c r="BP119" s="259" t="n"/>
      <c r="BQ119" s="259" t="n"/>
      <c r="BR119" s="259" t="n"/>
      <c r="BS119" s="259" t="n"/>
      <c r="BT119" s="259" t="n"/>
      <c r="BU119" s="259" t="n"/>
      <c r="BV119" s="259" t="n"/>
      <c r="BW119" s="259" t="n"/>
      <c r="BX119" s="259" t="n"/>
      <c r="BY119" s="259" t="n"/>
      <c r="BZ119" s="259" t="n"/>
      <c r="CA119" s="259" t="n"/>
      <c r="CB119" s="259" t="n"/>
      <c r="CC119" s="259" t="n"/>
      <c r="CD119" s="259" t="n"/>
      <c r="CE119" s="259" t="n"/>
      <c r="CF119" s="259" t="n"/>
      <c r="CG119" s="259" t="n"/>
      <c r="CH119" s="259" t="n"/>
      <c r="CI119" s="259" t="n"/>
      <c r="CJ119" s="259" t="n"/>
      <c r="CK119" s="259" t="n"/>
      <c r="CL119" s="259" t="n"/>
      <c r="CM119" s="259" t="n"/>
      <c r="CN119" s="259" t="n"/>
      <c r="CO119" s="259" t="n"/>
      <c r="CP119" s="259" t="n"/>
      <c r="CQ119" s="259" t="n"/>
      <c r="CR119" s="259" t="n"/>
      <c r="CS119" s="259" t="n"/>
      <c r="CT119" s="259" t="n"/>
      <c r="CU119" s="259" t="n"/>
      <c r="CV119" s="259" t="n"/>
      <c r="CW119" s="259" t="n"/>
      <c r="CX119" s="259" t="n"/>
      <c r="CY119" s="259" t="n"/>
      <c r="CZ119" s="259" t="n"/>
      <c r="DA119" s="259" t="n"/>
      <c r="DB119" s="259" t="n"/>
      <c r="DC119" s="259" t="n"/>
      <c r="DD119" s="259" t="n"/>
      <c r="DE119" s="259" t="n"/>
      <c r="DF119" s="259" t="n"/>
      <c r="DG119" s="259" t="n"/>
      <c r="DH119" s="259" t="n"/>
      <c r="DI119" s="259" t="n"/>
      <c r="DJ119" s="259" t="n"/>
      <c r="DK119" s="259" t="n"/>
      <c r="DL119" s="259" t="n"/>
      <c r="DM119" s="259" t="n"/>
      <c r="DN119" s="259" t="n"/>
      <c r="DO119" s="259" t="n"/>
      <c r="DP119" s="259" t="n"/>
      <c r="DQ119" s="259" t="n"/>
      <c r="DR119" s="259" t="n"/>
      <c r="DS119" s="259" t="n"/>
      <c r="DT119" s="259" t="n"/>
      <c r="DU119" s="259" t="n"/>
      <c r="DV119" s="259" t="n"/>
      <c r="DW119" s="259" t="n"/>
      <c r="DX119" s="259" t="n"/>
      <c r="DY119" s="259" t="n"/>
      <c r="DZ119" s="259" t="n"/>
      <c r="EA119" s="259" t="n"/>
      <c r="EB119" s="259" t="n"/>
      <c r="EC119" s="259" t="n"/>
      <c r="ED119" s="259" t="n"/>
      <c r="EE119" s="259" t="n"/>
      <c r="EF119" s="259" t="n"/>
      <c r="EG119" s="259" t="n"/>
      <c r="EH119" s="259" t="n"/>
      <c r="EI119" s="259" t="n"/>
      <c r="EJ119" s="259" t="n"/>
      <c r="EK119" s="261">
        <f>SUM(F119:EJ119)</f>
        <v/>
      </c>
      <c r="EL119" s="262">
        <f>E119-EK119</f>
        <v/>
      </c>
    </row>
    <row r="120" ht="18" customHeight="1">
      <c r="A120" s="137" t="n">
        <v>121</v>
      </c>
      <c r="B120" s="256" t="n"/>
      <c r="C120" s="139" t="n"/>
      <c r="D120" s="240" t="n"/>
      <c r="E120" s="257" t="n"/>
      <c r="F120" s="274" t="n"/>
      <c r="G120" s="274" t="n"/>
      <c r="H120" s="274" t="n"/>
      <c r="I120" s="274" t="n"/>
      <c r="J120" s="259" t="n"/>
      <c r="K120" s="259" t="n"/>
      <c r="L120" s="259" t="n"/>
      <c r="M120" s="259" t="n"/>
      <c r="N120" s="259" t="n"/>
      <c r="O120" s="259" t="n"/>
      <c r="P120" s="259" t="n"/>
      <c r="Q120" s="259" t="n"/>
      <c r="R120" s="259" t="n"/>
      <c r="S120" s="259" t="n"/>
      <c r="T120" s="259" t="n"/>
      <c r="U120" s="259" t="n"/>
      <c r="V120" s="259" t="n"/>
      <c r="W120" s="259" t="n"/>
      <c r="X120" s="259" t="n"/>
      <c r="Y120" s="259" t="n"/>
      <c r="Z120" s="259" t="n"/>
      <c r="AA120" s="259" t="n"/>
      <c r="AB120" s="259" t="n"/>
      <c r="AC120" s="259" t="n"/>
      <c r="AD120" s="259" t="n"/>
      <c r="AE120" s="259" t="n"/>
      <c r="AF120" s="259" t="n"/>
      <c r="AG120" s="259" t="n"/>
      <c r="AH120" s="259" t="n"/>
      <c r="AI120" s="259" t="n"/>
      <c r="AJ120" s="259" t="n"/>
      <c r="AK120" s="259" t="n"/>
      <c r="AL120" s="259" t="n"/>
      <c r="AM120" s="259" t="n"/>
      <c r="AN120" s="259" t="n"/>
      <c r="AO120" s="259" t="n"/>
      <c r="AP120" s="259" t="n"/>
      <c r="AQ120" s="259" t="n"/>
      <c r="AR120" s="259" t="n"/>
      <c r="AS120" s="259" t="n"/>
      <c r="AT120" s="259" t="n"/>
      <c r="AU120" s="259" t="n"/>
      <c r="AV120" s="259" t="n"/>
      <c r="AW120" s="259" t="n"/>
      <c r="AX120" s="259" t="n"/>
      <c r="AY120" s="259" t="n"/>
      <c r="AZ120" s="259" t="n"/>
      <c r="BA120" s="259" t="n"/>
      <c r="BB120" s="259" t="n"/>
      <c r="BC120" s="259" t="n"/>
      <c r="BD120" s="259" t="n"/>
      <c r="BE120" s="259" t="n"/>
      <c r="BF120" s="259" t="n"/>
      <c r="BG120" s="259" t="n"/>
      <c r="BH120" s="259" t="n"/>
      <c r="BI120" s="259" t="n"/>
      <c r="BJ120" s="259" t="n"/>
      <c r="BK120" s="259" t="n"/>
      <c r="BL120" s="259" t="n"/>
      <c r="BM120" s="259" t="n"/>
      <c r="BN120" s="259" t="n"/>
      <c r="BO120" s="259" t="n"/>
      <c r="BP120" s="259" t="n"/>
      <c r="BQ120" s="259" t="n"/>
      <c r="BR120" s="259" t="n"/>
      <c r="BS120" s="259" t="n"/>
      <c r="BT120" s="259" t="n"/>
      <c r="BU120" s="259" t="n"/>
      <c r="BV120" s="259" t="n"/>
      <c r="BW120" s="259" t="n"/>
      <c r="BX120" s="259" t="n"/>
      <c r="BY120" s="259" t="n"/>
      <c r="BZ120" s="259" t="n"/>
      <c r="CA120" s="259" t="n"/>
      <c r="CB120" s="259" t="n"/>
      <c r="CC120" s="259" t="n"/>
      <c r="CD120" s="259" t="n"/>
      <c r="CE120" s="259" t="n"/>
      <c r="CF120" s="259" t="n"/>
      <c r="CG120" s="259" t="n"/>
      <c r="CH120" s="259" t="n"/>
      <c r="CI120" s="259" t="n"/>
      <c r="CJ120" s="259" t="n"/>
      <c r="CK120" s="259" t="n"/>
      <c r="CL120" s="259" t="n"/>
      <c r="CM120" s="259" t="n"/>
      <c r="CN120" s="259" t="n"/>
      <c r="CO120" s="259" t="n"/>
      <c r="CP120" s="259" t="n"/>
      <c r="CQ120" s="259" t="n"/>
      <c r="CR120" s="259" t="n"/>
      <c r="CS120" s="259" t="n"/>
      <c r="CT120" s="259" t="n"/>
      <c r="CU120" s="259" t="n"/>
      <c r="CV120" s="259" t="n"/>
      <c r="CW120" s="259" t="n"/>
      <c r="CX120" s="259" t="n"/>
      <c r="CY120" s="259" t="n"/>
      <c r="CZ120" s="259" t="n"/>
      <c r="DA120" s="259" t="n"/>
      <c r="DB120" s="259" t="n"/>
      <c r="DC120" s="259" t="n"/>
      <c r="DD120" s="259" t="n"/>
      <c r="DE120" s="259" t="n"/>
      <c r="DF120" s="259" t="n"/>
      <c r="DG120" s="259" t="n"/>
      <c r="DH120" s="259" t="n"/>
      <c r="DI120" s="259" t="n"/>
      <c r="DJ120" s="259" t="n"/>
      <c r="DK120" s="259" t="n"/>
      <c r="DL120" s="259" t="n"/>
      <c r="DM120" s="259" t="n"/>
      <c r="DN120" s="259" t="n"/>
      <c r="DO120" s="259" t="n"/>
      <c r="DP120" s="259" t="n"/>
      <c r="DQ120" s="259" t="n"/>
      <c r="DR120" s="259" t="n"/>
      <c r="DS120" s="259" t="n"/>
      <c r="DT120" s="259" t="n"/>
      <c r="DU120" s="259" t="n"/>
      <c r="DV120" s="259" t="n"/>
      <c r="DW120" s="259" t="n"/>
      <c r="DX120" s="259" t="n"/>
      <c r="DY120" s="259" t="n"/>
      <c r="DZ120" s="259" t="n"/>
      <c r="EA120" s="259" t="n"/>
      <c r="EB120" s="259" t="n"/>
      <c r="EC120" s="259" t="n"/>
      <c r="ED120" s="259" t="n"/>
      <c r="EE120" s="259" t="n"/>
      <c r="EF120" s="259" t="n"/>
      <c r="EG120" s="259" t="n"/>
      <c r="EH120" s="259" t="n"/>
      <c r="EI120" s="259" t="n"/>
      <c r="EJ120" s="259" t="n"/>
      <c r="EK120" s="261">
        <f>SUM(F120:EJ120)</f>
        <v/>
      </c>
      <c r="EL120" s="262">
        <f>E120-EK120</f>
        <v/>
      </c>
    </row>
    <row r="121" ht="18" customHeight="1">
      <c r="A121" s="137" t="n">
        <v>122</v>
      </c>
      <c r="B121" s="256" t="n"/>
      <c r="C121" s="139" t="n"/>
      <c r="D121" s="240" t="n"/>
      <c r="E121" s="257" t="n"/>
      <c r="F121" s="274" t="n"/>
      <c r="G121" s="274" t="n"/>
      <c r="H121" s="274" t="n"/>
      <c r="I121" s="274" t="n"/>
      <c r="J121" s="259" t="n"/>
      <c r="K121" s="259" t="n"/>
      <c r="L121" s="259" t="n"/>
      <c r="M121" s="259" t="n"/>
      <c r="N121" s="259" t="n"/>
      <c r="O121" s="259" t="n"/>
      <c r="P121" s="259" t="n"/>
      <c r="Q121" s="259" t="n"/>
      <c r="R121" s="259" t="n"/>
      <c r="S121" s="259" t="n"/>
      <c r="T121" s="259" t="n"/>
      <c r="U121" s="259" t="n"/>
      <c r="V121" s="259" t="n"/>
      <c r="W121" s="259" t="n"/>
      <c r="X121" s="259" t="n"/>
      <c r="Y121" s="259" t="n"/>
      <c r="Z121" s="259" t="n"/>
      <c r="AA121" s="259" t="n"/>
      <c r="AB121" s="259" t="n"/>
      <c r="AC121" s="259" t="n"/>
      <c r="AD121" s="259" t="n"/>
      <c r="AE121" s="259" t="n"/>
      <c r="AF121" s="259" t="n"/>
      <c r="AG121" s="259" t="n"/>
      <c r="AH121" s="259" t="n"/>
      <c r="AI121" s="259" t="n"/>
      <c r="AJ121" s="259" t="n"/>
      <c r="AK121" s="259" t="n"/>
      <c r="AL121" s="259" t="n"/>
      <c r="AM121" s="259" t="n"/>
      <c r="AN121" s="259" t="n"/>
      <c r="AO121" s="259" t="n"/>
      <c r="AP121" s="259" t="n"/>
      <c r="AQ121" s="259" t="n"/>
      <c r="AR121" s="259" t="n"/>
      <c r="AS121" s="259" t="n"/>
      <c r="AT121" s="259" t="n"/>
      <c r="AU121" s="259" t="n"/>
      <c r="AV121" s="259" t="n"/>
      <c r="AW121" s="259" t="n"/>
      <c r="AX121" s="259" t="n"/>
      <c r="AY121" s="259" t="n"/>
      <c r="AZ121" s="259" t="n"/>
      <c r="BA121" s="259" t="n"/>
      <c r="BB121" s="259" t="n"/>
      <c r="BC121" s="259" t="n"/>
      <c r="BD121" s="259" t="n"/>
      <c r="BE121" s="259" t="n"/>
      <c r="BF121" s="259" t="n"/>
      <c r="BG121" s="259" t="n"/>
      <c r="BH121" s="259" t="n"/>
      <c r="BI121" s="259" t="n"/>
      <c r="BJ121" s="259" t="n"/>
      <c r="BK121" s="259" t="n"/>
      <c r="BL121" s="259" t="n"/>
      <c r="BM121" s="259" t="n"/>
      <c r="BN121" s="259" t="n"/>
      <c r="BO121" s="259" t="n"/>
      <c r="BP121" s="259" t="n"/>
      <c r="BQ121" s="259" t="n"/>
      <c r="BR121" s="259" t="n"/>
      <c r="BS121" s="259" t="n"/>
      <c r="BT121" s="259" t="n"/>
      <c r="BU121" s="259" t="n"/>
      <c r="BV121" s="259" t="n"/>
      <c r="BW121" s="259" t="n"/>
      <c r="BX121" s="259" t="n"/>
      <c r="BY121" s="259" t="n"/>
      <c r="BZ121" s="259" t="n"/>
      <c r="CA121" s="259" t="n"/>
      <c r="CB121" s="259" t="n"/>
      <c r="CC121" s="259" t="n"/>
      <c r="CD121" s="259" t="n"/>
      <c r="CE121" s="259" t="n"/>
      <c r="CF121" s="259" t="n"/>
      <c r="CG121" s="259" t="n"/>
      <c r="CH121" s="259" t="n"/>
      <c r="CI121" s="259" t="n"/>
      <c r="CJ121" s="259" t="n"/>
      <c r="CK121" s="259" t="n"/>
      <c r="CL121" s="259" t="n"/>
      <c r="CM121" s="259" t="n"/>
      <c r="CN121" s="259" t="n"/>
      <c r="CO121" s="259" t="n"/>
      <c r="CP121" s="259" t="n"/>
      <c r="CQ121" s="259" t="n"/>
      <c r="CR121" s="259" t="n"/>
      <c r="CS121" s="259" t="n"/>
      <c r="CT121" s="259" t="n"/>
      <c r="CU121" s="259" t="n"/>
      <c r="CV121" s="259" t="n"/>
      <c r="CW121" s="259" t="n"/>
      <c r="CX121" s="259" t="n"/>
      <c r="CY121" s="259" t="n"/>
      <c r="CZ121" s="259" t="n"/>
      <c r="DA121" s="259" t="n"/>
      <c r="DB121" s="259" t="n"/>
      <c r="DC121" s="259" t="n"/>
      <c r="DD121" s="259" t="n"/>
      <c r="DE121" s="259" t="n"/>
      <c r="DF121" s="259" t="n"/>
      <c r="DG121" s="259" t="n"/>
      <c r="DH121" s="259" t="n"/>
      <c r="DI121" s="259" t="n"/>
      <c r="DJ121" s="259" t="n"/>
      <c r="DK121" s="259" t="n"/>
      <c r="DL121" s="259" t="n"/>
      <c r="DM121" s="259" t="n"/>
      <c r="DN121" s="259" t="n"/>
      <c r="DO121" s="259" t="n"/>
      <c r="DP121" s="259" t="n"/>
      <c r="DQ121" s="259" t="n"/>
      <c r="DR121" s="259" t="n"/>
      <c r="DS121" s="259" t="n"/>
      <c r="DT121" s="259" t="n"/>
      <c r="DU121" s="259" t="n"/>
      <c r="DV121" s="259" t="n"/>
      <c r="DW121" s="259" t="n"/>
      <c r="DX121" s="259" t="n"/>
      <c r="DY121" s="259" t="n"/>
      <c r="DZ121" s="259" t="n"/>
      <c r="EA121" s="259" t="n"/>
      <c r="EB121" s="259" t="n"/>
      <c r="EC121" s="259" t="n"/>
      <c r="ED121" s="259" t="n"/>
      <c r="EE121" s="259" t="n"/>
      <c r="EF121" s="259" t="n"/>
      <c r="EG121" s="259" t="n"/>
      <c r="EH121" s="259" t="n"/>
      <c r="EI121" s="259" t="n"/>
      <c r="EJ121" s="259" t="n"/>
      <c r="EK121" s="261">
        <f>SUM(F121:EJ121)</f>
        <v/>
      </c>
      <c r="EL121" s="262">
        <f>E121-EK121</f>
        <v/>
      </c>
    </row>
    <row r="122" ht="18" customHeight="1">
      <c r="A122" s="137" t="n">
        <v>123</v>
      </c>
      <c r="B122" s="256" t="n"/>
      <c r="C122" s="139" t="n"/>
      <c r="D122" s="240" t="n"/>
      <c r="E122" s="257" t="n"/>
      <c r="F122" s="274" t="n"/>
      <c r="G122" s="274" t="n"/>
      <c r="H122" s="274" t="n"/>
      <c r="I122" s="274" t="n"/>
      <c r="J122" s="259" t="n"/>
      <c r="K122" s="259" t="n"/>
      <c r="L122" s="259" t="n"/>
      <c r="M122" s="259" t="n"/>
      <c r="N122" s="259" t="n"/>
      <c r="O122" s="259" t="n"/>
      <c r="P122" s="259" t="n"/>
      <c r="Q122" s="259" t="n"/>
      <c r="R122" s="259" t="n"/>
      <c r="S122" s="259" t="n"/>
      <c r="T122" s="259" t="n"/>
      <c r="U122" s="259" t="n"/>
      <c r="V122" s="259" t="n"/>
      <c r="W122" s="259" t="n"/>
      <c r="X122" s="259" t="n"/>
      <c r="Y122" s="259" t="n"/>
      <c r="Z122" s="259" t="n"/>
      <c r="AA122" s="259" t="n"/>
      <c r="AB122" s="259" t="n"/>
      <c r="AC122" s="259" t="n"/>
      <c r="AD122" s="259" t="n"/>
      <c r="AE122" s="259" t="n"/>
      <c r="AF122" s="259" t="n"/>
      <c r="AG122" s="259" t="n"/>
      <c r="AH122" s="259" t="n"/>
      <c r="AI122" s="259" t="n"/>
      <c r="AJ122" s="259" t="n"/>
      <c r="AK122" s="259" t="n"/>
      <c r="AL122" s="259" t="n"/>
      <c r="AM122" s="259" t="n"/>
      <c r="AN122" s="259" t="n"/>
      <c r="AO122" s="259" t="n"/>
      <c r="AP122" s="259" t="n"/>
      <c r="AQ122" s="259" t="n"/>
      <c r="AR122" s="259" t="n"/>
      <c r="AS122" s="259" t="n"/>
      <c r="AT122" s="259" t="n"/>
      <c r="AU122" s="259" t="n"/>
      <c r="AV122" s="259" t="n"/>
      <c r="AW122" s="259" t="n"/>
      <c r="AX122" s="259" t="n"/>
      <c r="AY122" s="259" t="n"/>
      <c r="AZ122" s="259" t="n"/>
      <c r="BA122" s="259" t="n"/>
      <c r="BB122" s="259" t="n"/>
      <c r="BC122" s="259" t="n"/>
      <c r="BD122" s="259" t="n"/>
      <c r="BE122" s="259" t="n"/>
      <c r="BF122" s="259" t="n"/>
      <c r="BG122" s="259" t="n"/>
      <c r="BH122" s="259" t="n"/>
      <c r="BI122" s="259" t="n"/>
      <c r="BJ122" s="259" t="n"/>
      <c r="BK122" s="259" t="n"/>
      <c r="BL122" s="259" t="n"/>
      <c r="BM122" s="259" t="n"/>
      <c r="BN122" s="259" t="n"/>
      <c r="BO122" s="259" t="n"/>
      <c r="BP122" s="259" t="n"/>
      <c r="BQ122" s="259" t="n"/>
      <c r="BR122" s="259" t="n"/>
      <c r="BS122" s="259" t="n"/>
      <c r="BT122" s="259" t="n"/>
      <c r="BU122" s="259" t="n"/>
      <c r="BV122" s="259" t="n"/>
      <c r="BW122" s="259" t="n"/>
      <c r="BX122" s="259" t="n"/>
      <c r="BY122" s="259" t="n"/>
      <c r="BZ122" s="259" t="n"/>
      <c r="CA122" s="259" t="n"/>
      <c r="CB122" s="259" t="n"/>
      <c r="CC122" s="259" t="n"/>
      <c r="CD122" s="259" t="n"/>
      <c r="CE122" s="259" t="n"/>
      <c r="CF122" s="259" t="n"/>
      <c r="CG122" s="259" t="n"/>
      <c r="CH122" s="259" t="n"/>
      <c r="CI122" s="259" t="n"/>
      <c r="CJ122" s="259" t="n"/>
      <c r="CK122" s="259" t="n"/>
      <c r="CL122" s="259" t="n"/>
      <c r="CM122" s="259" t="n"/>
      <c r="CN122" s="259" t="n"/>
      <c r="CO122" s="259" t="n"/>
      <c r="CP122" s="259" t="n"/>
      <c r="CQ122" s="259" t="n"/>
      <c r="CR122" s="259" t="n"/>
      <c r="CS122" s="259" t="n"/>
      <c r="CT122" s="259" t="n"/>
      <c r="CU122" s="259" t="n"/>
      <c r="CV122" s="259" t="n"/>
      <c r="CW122" s="259" t="n"/>
      <c r="CX122" s="259" t="n"/>
      <c r="CY122" s="259" t="n"/>
      <c r="CZ122" s="259" t="n"/>
      <c r="DA122" s="259" t="n"/>
      <c r="DB122" s="259" t="n"/>
      <c r="DC122" s="259" t="n"/>
      <c r="DD122" s="259" t="n"/>
      <c r="DE122" s="259" t="n"/>
      <c r="DF122" s="259" t="n"/>
      <c r="DG122" s="259" t="n"/>
      <c r="DH122" s="259" t="n"/>
      <c r="DI122" s="259" t="n"/>
      <c r="DJ122" s="259" t="n"/>
      <c r="DK122" s="259" t="n"/>
      <c r="DL122" s="259" t="n"/>
      <c r="DM122" s="259" t="n"/>
      <c r="DN122" s="259" t="n"/>
      <c r="DO122" s="259" t="n"/>
      <c r="DP122" s="259" t="n"/>
      <c r="DQ122" s="259" t="n"/>
      <c r="DR122" s="259" t="n"/>
      <c r="DS122" s="259" t="n"/>
      <c r="DT122" s="259" t="n"/>
      <c r="DU122" s="259" t="n"/>
      <c r="DV122" s="259" t="n"/>
      <c r="DW122" s="259" t="n"/>
      <c r="DX122" s="259" t="n"/>
      <c r="DY122" s="259" t="n"/>
      <c r="DZ122" s="259" t="n"/>
      <c r="EA122" s="259" t="n"/>
      <c r="EB122" s="259" t="n"/>
      <c r="EC122" s="259" t="n"/>
      <c r="ED122" s="259" t="n"/>
      <c r="EE122" s="259" t="n"/>
      <c r="EF122" s="259" t="n"/>
      <c r="EG122" s="259" t="n"/>
      <c r="EH122" s="259" t="n"/>
      <c r="EI122" s="259" t="n"/>
      <c r="EJ122" s="259" t="n"/>
      <c r="EK122" s="261">
        <f>SUM(F122:EJ122)</f>
        <v/>
      </c>
      <c r="EL122" s="262">
        <f>E122-EK122</f>
        <v/>
      </c>
    </row>
    <row r="123" ht="18" customHeight="1">
      <c r="A123" s="137" t="n">
        <v>124</v>
      </c>
      <c r="B123" s="256" t="n"/>
      <c r="C123" s="139" t="n"/>
      <c r="D123" s="240" t="n"/>
      <c r="E123" s="257" t="n"/>
      <c r="F123" s="274" t="n"/>
      <c r="G123" s="274" t="n"/>
      <c r="H123" s="274" t="n"/>
      <c r="I123" s="274" t="n"/>
      <c r="J123" s="259" t="n"/>
      <c r="K123" s="259" t="n"/>
      <c r="L123" s="259" t="n"/>
      <c r="M123" s="259" t="n"/>
      <c r="N123" s="259" t="n"/>
      <c r="O123" s="259" t="n"/>
      <c r="P123" s="259" t="n"/>
      <c r="Q123" s="259" t="n"/>
      <c r="R123" s="259" t="n"/>
      <c r="S123" s="259" t="n"/>
      <c r="T123" s="259" t="n"/>
      <c r="U123" s="259" t="n"/>
      <c r="V123" s="259" t="n"/>
      <c r="W123" s="259" t="n"/>
      <c r="X123" s="259" t="n"/>
      <c r="Y123" s="259" t="n"/>
      <c r="Z123" s="259" t="n"/>
      <c r="AA123" s="259" t="n"/>
      <c r="AB123" s="259" t="n"/>
      <c r="AC123" s="259" t="n"/>
      <c r="AD123" s="259" t="n"/>
      <c r="AE123" s="259" t="n"/>
      <c r="AF123" s="259" t="n"/>
      <c r="AG123" s="259" t="n"/>
      <c r="AH123" s="259" t="n"/>
      <c r="AI123" s="259" t="n"/>
      <c r="AJ123" s="259" t="n"/>
      <c r="AK123" s="259" t="n"/>
      <c r="AL123" s="259" t="n"/>
      <c r="AM123" s="259" t="n"/>
      <c r="AN123" s="259" t="n"/>
      <c r="AO123" s="259" t="n"/>
      <c r="AP123" s="259" t="n"/>
      <c r="AQ123" s="259" t="n"/>
      <c r="AR123" s="259" t="n"/>
      <c r="AS123" s="259" t="n"/>
      <c r="AT123" s="259" t="n"/>
      <c r="AU123" s="259" t="n"/>
      <c r="AV123" s="259" t="n"/>
      <c r="AW123" s="259" t="n"/>
      <c r="AX123" s="259" t="n"/>
      <c r="AY123" s="259" t="n"/>
      <c r="AZ123" s="259" t="n"/>
      <c r="BA123" s="259" t="n"/>
      <c r="BB123" s="259" t="n"/>
      <c r="BC123" s="259" t="n"/>
      <c r="BD123" s="259" t="n"/>
      <c r="BE123" s="259" t="n"/>
      <c r="BF123" s="259" t="n"/>
      <c r="BG123" s="259" t="n"/>
      <c r="BH123" s="259" t="n"/>
      <c r="BI123" s="259" t="n"/>
      <c r="BJ123" s="259" t="n"/>
      <c r="BK123" s="259" t="n"/>
      <c r="BL123" s="259" t="n"/>
      <c r="BM123" s="259" t="n"/>
      <c r="BN123" s="259" t="n"/>
      <c r="BO123" s="259" t="n"/>
      <c r="BP123" s="259" t="n"/>
      <c r="BQ123" s="259" t="n"/>
      <c r="BR123" s="259" t="n"/>
      <c r="BS123" s="259" t="n"/>
      <c r="BT123" s="259" t="n"/>
      <c r="BU123" s="259" t="n"/>
      <c r="BV123" s="259" t="n"/>
      <c r="BW123" s="259" t="n"/>
      <c r="BX123" s="259" t="n"/>
      <c r="BY123" s="259" t="n"/>
      <c r="BZ123" s="259" t="n"/>
      <c r="CA123" s="259" t="n"/>
      <c r="CB123" s="259" t="n"/>
      <c r="CC123" s="259" t="n"/>
      <c r="CD123" s="259" t="n"/>
      <c r="CE123" s="259" t="n"/>
      <c r="CF123" s="259" t="n"/>
      <c r="CG123" s="259" t="n"/>
      <c r="CH123" s="259" t="n"/>
      <c r="CI123" s="259" t="n"/>
      <c r="CJ123" s="259" t="n"/>
      <c r="CK123" s="259" t="n"/>
      <c r="CL123" s="259" t="n"/>
      <c r="CM123" s="259" t="n"/>
      <c r="CN123" s="259" t="n"/>
      <c r="CO123" s="259" t="n"/>
      <c r="CP123" s="259" t="n"/>
      <c r="CQ123" s="259" t="n"/>
      <c r="CR123" s="259" t="n"/>
      <c r="CS123" s="259" t="n"/>
      <c r="CT123" s="259" t="n"/>
      <c r="CU123" s="259" t="n"/>
      <c r="CV123" s="259" t="n"/>
      <c r="CW123" s="259" t="n"/>
      <c r="CX123" s="259" t="n"/>
      <c r="CY123" s="259" t="n"/>
      <c r="CZ123" s="259" t="n"/>
      <c r="DA123" s="259" t="n"/>
      <c r="DB123" s="259" t="n"/>
      <c r="DC123" s="259" t="n"/>
      <c r="DD123" s="259" t="n"/>
      <c r="DE123" s="259" t="n"/>
      <c r="DF123" s="259" t="n"/>
      <c r="DG123" s="259" t="n"/>
      <c r="DH123" s="259" t="n"/>
      <c r="DI123" s="259" t="n"/>
      <c r="DJ123" s="259" t="n"/>
      <c r="DK123" s="259" t="n"/>
      <c r="DL123" s="259" t="n"/>
      <c r="DM123" s="259" t="n"/>
      <c r="DN123" s="259" t="n"/>
      <c r="DO123" s="259" t="n"/>
      <c r="DP123" s="259" t="n"/>
      <c r="DQ123" s="259" t="n"/>
      <c r="DR123" s="259" t="n"/>
      <c r="DS123" s="259" t="n"/>
      <c r="DT123" s="259" t="n"/>
      <c r="DU123" s="259" t="n"/>
      <c r="DV123" s="259" t="n"/>
      <c r="DW123" s="259" t="n"/>
      <c r="DX123" s="259" t="n"/>
      <c r="DY123" s="259" t="n"/>
      <c r="DZ123" s="259" t="n"/>
      <c r="EA123" s="259" t="n"/>
      <c r="EB123" s="259" t="n"/>
      <c r="EC123" s="259" t="n"/>
      <c r="ED123" s="259" t="n"/>
      <c r="EE123" s="259" t="n"/>
      <c r="EF123" s="259" t="n"/>
      <c r="EG123" s="259" t="n"/>
      <c r="EH123" s="259" t="n"/>
      <c r="EI123" s="259" t="n"/>
      <c r="EJ123" s="259" t="n"/>
      <c r="EK123" s="261">
        <f>SUM(F123:EJ123)</f>
        <v/>
      </c>
      <c r="EL123" s="262">
        <f>E123-EK123</f>
        <v/>
      </c>
    </row>
    <row r="124" ht="18" customHeight="1">
      <c r="A124" s="137" t="n">
        <v>125</v>
      </c>
      <c r="B124" s="256" t="n"/>
      <c r="C124" s="139" t="n"/>
      <c r="D124" s="240" t="n"/>
      <c r="E124" s="257" t="n"/>
      <c r="F124" s="274" t="n"/>
      <c r="G124" s="274" t="n"/>
      <c r="H124" s="274" t="n"/>
      <c r="I124" s="274" t="n"/>
      <c r="J124" s="259" t="n"/>
      <c r="K124" s="259" t="n"/>
      <c r="L124" s="259" t="n"/>
      <c r="M124" s="259" t="n"/>
      <c r="N124" s="259" t="n"/>
      <c r="O124" s="259" t="n"/>
      <c r="P124" s="259" t="n"/>
      <c r="Q124" s="259" t="n"/>
      <c r="R124" s="259" t="n"/>
      <c r="S124" s="259" t="n"/>
      <c r="T124" s="259" t="n"/>
      <c r="U124" s="259" t="n"/>
      <c r="V124" s="259" t="n"/>
      <c r="W124" s="259" t="n"/>
      <c r="X124" s="259" t="n"/>
      <c r="Y124" s="259" t="n"/>
      <c r="Z124" s="259" t="n"/>
      <c r="AA124" s="259" t="n"/>
      <c r="AB124" s="259" t="n"/>
      <c r="AC124" s="259" t="n"/>
      <c r="AD124" s="259" t="n"/>
      <c r="AE124" s="259" t="n"/>
      <c r="AF124" s="259" t="n"/>
      <c r="AG124" s="259" t="n"/>
      <c r="AH124" s="259" t="n"/>
      <c r="AI124" s="259" t="n"/>
      <c r="AJ124" s="259" t="n"/>
      <c r="AK124" s="259" t="n"/>
      <c r="AL124" s="259" t="n"/>
      <c r="AM124" s="259" t="n"/>
      <c r="AN124" s="259" t="n"/>
      <c r="AO124" s="259" t="n"/>
      <c r="AP124" s="259" t="n"/>
      <c r="AQ124" s="259" t="n"/>
      <c r="AR124" s="259" t="n"/>
      <c r="AS124" s="259" t="n"/>
      <c r="AT124" s="259" t="n"/>
      <c r="AU124" s="259" t="n"/>
      <c r="AV124" s="259" t="n"/>
      <c r="AW124" s="259" t="n"/>
      <c r="AX124" s="259" t="n"/>
      <c r="AY124" s="259" t="n"/>
      <c r="AZ124" s="259" t="n"/>
      <c r="BA124" s="259" t="n"/>
      <c r="BB124" s="259" t="n"/>
      <c r="BC124" s="259" t="n"/>
      <c r="BD124" s="259" t="n"/>
      <c r="BE124" s="259" t="n"/>
      <c r="BF124" s="259" t="n"/>
      <c r="BG124" s="259" t="n"/>
      <c r="BH124" s="259" t="n"/>
      <c r="BI124" s="259" t="n"/>
      <c r="BJ124" s="259" t="n"/>
      <c r="BK124" s="259" t="n"/>
      <c r="BL124" s="259" t="n"/>
      <c r="BM124" s="259" t="n"/>
      <c r="BN124" s="259" t="n"/>
      <c r="BO124" s="259" t="n"/>
      <c r="BP124" s="259" t="n"/>
      <c r="BQ124" s="259" t="n"/>
      <c r="BR124" s="259" t="n"/>
      <c r="BS124" s="259" t="n"/>
      <c r="BT124" s="259" t="n"/>
      <c r="BU124" s="259" t="n"/>
      <c r="BV124" s="259" t="n"/>
      <c r="BW124" s="259" t="n"/>
      <c r="BX124" s="259" t="n"/>
      <c r="BY124" s="259" t="n"/>
      <c r="BZ124" s="259" t="n"/>
      <c r="CA124" s="259" t="n"/>
      <c r="CB124" s="259" t="n"/>
      <c r="CC124" s="259" t="n"/>
      <c r="CD124" s="259" t="n"/>
      <c r="CE124" s="259" t="n"/>
      <c r="CF124" s="259" t="n"/>
      <c r="CG124" s="259" t="n"/>
      <c r="CH124" s="259" t="n"/>
      <c r="CI124" s="259" t="n"/>
      <c r="CJ124" s="259" t="n"/>
      <c r="CK124" s="259" t="n"/>
      <c r="CL124" s="259" t="n"/>
      <c r="CM124" s="259" t="n"/>
      <c r="CN124" s="259" t="n"/>
      <c r="CO124" s="259" t="n"/>
      <c r="CP124" s="259" t="n"/>
      <c r="CQ124" s="259" t="n"/>
      <c r="CR124" s="259" t="n"/>
      <c r="CS124" s="259" t="n"/>
      <c r="CT124" s="259" t="n"/>
      <c r="CU124" s="259" t="n"/>
      <c r="CV124" s="259" t="n"/>
      <c r="CW124" s="259" t="n"/>
      <c r="CX124" s="259" t="n"/>
      <c r="CY124" s="259" t="n"/>
      <c r="CZ124" s="259" t="n"/>
      <c r="DA124" s="259" t="n"/>
      <c r="DB124" s="259" t="n"/>
      <c r="DC124" s="259" t="n"/>
      <c r="DD124" s="259" t="n"/>
      <c r="DE124" s="259" t="n"/>
      <c r="DF124" s="259" t="n"/>
      <c r="DG124" s="259" t="n"/>
      <c r="DH124" s="259" t="n"/>
      <c r="DI124" s="259" t="n"/>
      <c r="DJ124" s="259" t="n"/>
      <c r="DK124" s="259" t="n"/>
      <c r="DL124" s="259" t="n"/>
      <c r="DM124" s="259" t="n"/>
      <c r="DN124" s="259" t="n"/>
      <c r="DO124" s="259" t="n"/>
      <c r="DP124" s="259" t="n"/>
      <c r="DQ124" s="259" t="n"/>
      <c r="DR124" s="259" t="n"/>
      <c r="DS124" s="259" t="n"/>
      <c r="DT124" s="259" t="n"/>
      <c r="DU124" s="259" t="n"/>
      <c r="DV124" s="259" t="n"/>
      <c r="DW124" s="259" t="n"/>
      <c r="DX124" s="259" t="n"/>
      <c r="DY124" s="259" t="n"/>
      <c r="DZ124" s="259" t="n"/>
      <c r="EA124" s="259" t="n"/>
      <c r="EB124" s="259" t="n"/>
      <c r="EC124" s="259" t="n"/>
      <c r="ED124" s="259" t="n"/>
      <c r="EE124" s="259" t="n"/>
      <c r="EF124" s="259" t="n"/>
      <c r="EG124" s="259" t="n"/>
      <c r="EH124" s="259" t="n"/>
      <c r="EI124" s="259" t="n"/>
      <c r="EJ124" s="259" t="n"/>
      <c r="EK124" s="261">
        <f>SUM(F124:EJ124)</f>
        <v/>
      </c>
      <c r="EL124" s="262">
        <f>E124-EK124</f>
        <v/>
      </c>
    </row>
    <row r="125" ht="18" customHeight="1">
      <c r="A125" s="137" t="n">
        <v>126</v>
      </c>
      <c r="B125" s="256" t="n"/>
      <c r="C125" s="139" t="n"/>
      <c r="D125" s="240" t="n"/>
      <c r="E125" s="257" t="n"/>
      <c r="F125" s="274" t="n"/>
      <c r="G125" s="274" t="n"/>
      <c r="H125" s="274" t="n"/>
      <c r="I125" s="274" t="n"/>
      <c r="J125" s="259" t="n"/>
      <c r="K125" s="259" t="n"/>
      <c r="L125" s="259" t="n"/>
      <c r="M125" s="259" t="n"/>
      <c r="N125" s="259" t="n"/>
      <c r="O125" s="259" t="n"/>
      <c r="P125" s="259" t="n"/>
      <c r="Q125" s="259" t="n"/>
      <c r="R125" s="259" t="n"/>
      <c r="S125" s="259" t="n"/>
      <c r="T125" s="259" t="n"/>
      <c r="U125" s="259" t="n"/>
      <c r="V125" s="259" t="n"/>
      <c r="W125" s="259" t="n"/>
      <c r="X125" s="259" t="n"/>
      <c r="Y125" s="259" t="n"/>
      <c r="Z125" s="259" t="n"/>
      <c r="AA125" s="259" t="n"/>
      <c r="AB125" s="259" t="n"/>
      <c r="AC125" s="259" t="n"/>
      <c r="AD125" s="259" t="n"/>
      <c r="AE125" s="259" t="n"/>
      <c r="AF125" s="259" t="n"/>
      <c r="AG125" s="259" t="n"/>
      <c r="AH125" s="259" t="n"/>
      <c r="AI125" s="259" t="n"/>
      <c r="AJ125" s="259" t="n"/>
      <c r="AK125" s="259" t="n"/>
      <c r="AL125" s="259" t="n"/>
      <c r="AM125" s="259" t="n"/>
      <c r="AN125" s="259" t="n"/>
      <c r="AO125" s="259" t="n"/>
      <c r="AP125" s="259" t="n"/>
      <c r="AQ125" s="259" t="n"/>
      <c r="AR125" s="259" t="n"/>
      <c r="AS125" s="259" t="n"/>
      <c r="AT125" s="259" t="n"/>
      <c r="AU125" s="259" t="n"/>
      <c r="AV125" s="259" t="n"/>
      <c r="AW125" s="259" t="n"/>
      <c r="AX125" s="259" t="n"/>
      <c r="AY125" s="259" t="n"/>
      <c r="AZ125" s="259" t="n"/>
      <c r="BA125" s="259" t="n"/>
      <c r="BB125" s="259" t="n"/>
      <c r="BC125" s="259" t="n"/>
      <c r="BD125" s="259" t="n"/>
      <c r="BE125" s="259" t="n"/>
      <c r="BF125" s="259" t="n"/>
      <c r="BG125" s="259" t="n"/>
      <c r="BH125" s="259" t="n"/>
      <c r="BI125" s="259" t="n"/>
      <c r="BJ125" s="259" t="n"/>
      <c r="BK125" s="259" t="n"/>
      <c r="BL125" s="259" t="n"/>
      <c r="BM125" s="259" t="n"/>
      <c r="BN125" s="259" t="n"/>
      <c r="BO125" s="259" t="n"/>
      <c r="BP125" s="259" t="n"/>
      <c r="BQ125" s="259" t="n"/>
      <c r="BR125" s="259" t="n"/>
      <c r="BS125" s="259" t="n"/>
      <c r="BT125" s="259" t="n"/>
      <c r="BU125" s="259" t="n"/>
      <c r="BV125" s="259" t="n"/>
      <c r="BW125" s="259" t="n"/>
      <c r="BX125" s="259" t="n"/>
      <c r="BY125" s="259" t="n"/>
      <c r="BZ125" s="259" t="n"/>
      <c r="CA125" s="259" t="n"/>
      <c r="CB125" s="259" t="n"/>
      <c r="CC125" s="259" t="n"/>
      <c r="CD125" s="259" t="n"/>
      <c r="CE125" s="259" t="n"/>
      <c r="CF125" s="259" t="n"/>
      <c r="CG125" s="259" t="n"/>
      <c r="CH125" s="259" t="n"/>
      <c r="CI125" s="259" t="n"/>
      <c r="CJ125" s="259" t="n"/>
      <c r="CK125" s="259" t="n"/>
      <c r="CL125" s="259" t="n"/>
      <c r="CM125" s="259" t="n"/>
      <c r="CN125" s="259" t="n"/>
      <c r="CO125" s="259" t="n"/>
      <c r="CP125" s="259" t="n"/>
      <c r="CQ125" s="259" t="n"/>
      <c r="CR125" s="259" t="n"/>
      <c r="CS125" s="259" t="n"/>
      <c r="CT125" s="259" t="n"/>
      <c r="CU125" s="259" t="n"/>
      <c r="CV125" s="259" t="n"/>
      <c r="CW125" s="259" t="n"/>
      <c r="CX125" s="259" t="n"/>
      <c r="CY125" s="259" t="n"/>
      <c r="CZ125" s="259" t="n"/>
      <c r="DA125" s="259" t="n"/>
      <c r="DB125" s="259" t="n"/>
      <c r="DC125" s="259" t="n"/>
      <c r="DD125" s="259" t="n"/>
      <c r="DE125" s="259" t="n"/>
      <c r="DF125" s="259" t="n"/>
      <c r="DG125" s="259" t="n"/>
      <c r="DH125" s="259" t="n"/>
      <c r="DI125" s="259" t="n"/>
      <c r="DJ125" s="259" t="n"/>
      <c r="DK125" s="259" t="n"/>
      <c r="DL125" s="259" t="n"/>
      <c r="DM125" s="259" t="n"/>
      <c r="DN125" s="259" t="n"/>
      <c r="DO125" s="259" t="n"/>
      <c r="DP125" s="259" t="n"/>
      <c r="DQ125" s="259" t="n"/>
      <c r="DR125" s="259" t="n"/>
      <c r="DS125" s="259" t="n"/>
      <c r="DT125" s="259" t="n"/>
      <c r="DU125" s="259" t="n"/>
      <c r="DV125" s="259" t="n"/>
      <c r="DW125" s="259" t="n"/>
      <c r="DX125" s="259" t="n"/>
      <c r="DY125" s="259" t="n"/>
      <c r="DZ125" s="259" t="n"/>
      <c r="EA125" s="259" t="n"/>
      <c r="EB125" s="259" t="n"/>
      <c r="EC125" s="259" t="n"/>
      <c r="ED125" s="259" t="n"/>
      <c r="EE125" s="259" t="n"/>
      <c r="EF125" s="259" t="n"/>
      <c r="EG125" s="259" t="n"/>
      <c r="EH125" s="259" t="n"/>
      <c r="EI125" s="259" t="n"/>
      <c r="EJ125" s="259" t="n"/>
      <c r="EK125" s="261">
        <f>SUM(F125:EJ125)</f>
        <v/>
      </c>
      <c r="EL125" s="262">
        <f>E125-EK125</f>
        <v/>
      </c>
    </row>
    <row r="126" ht="18" customHeight="1">
      <c r="A126" s="137" t="n">
        <v>127</v>
      </c>
      <c r="B126" s="256" t="n"/>
      <c r="C126" s="139" t="n"/>
      <c r="D126" s="240" t="n"/>
      <c r="E126" s="257" t="n"/>
      <c r="F126" s="274" t="n"/>
      <c r="G126" s="274" t="n"/>
      <c r="H126" s="274" t="n"/>
      <c r="I126" s="274" t="n"/>
      <c r="J126" s="259" t="n"/>
      <c r="K126" s="259" t="n"/>
      <c r="L126" s="259" t="n"/>
      <c r="M126" s="259" t="n"/>
      <c r="N126" s="259" t="n"/>
      <c r="O126" s="259" t="n"/>
      <c r="P126" s="259" t="n"/>
      <c r="Q126" s="259" t="n"/>
      <c r="R126" s="259" t="n"/>
      <c r="S126" s="259" t="n"/>
      <c r="T126" s="259" t="n"/>
      <c r="U126" s="259" t="n"/>
      <c r="V126" s="259" t="n"/>
      <c r="W126" s="259" t="n"/>
      <c r="X126" s="259" t="n"/>
      <c r="Y126" s="259" t="n"/>
      <c r="Z126" s="259" t="n"/>
      <c r="AA126" s="259" t="n"/>
      <c r="AB126" s="259" t="n"/>
      <c r="AC126" s="259" t="n"/>
      <c r="AD126" s="259" t="n"/>
      <c r="AE126" s="259" t="n"/>
      <c r="AF126" s="259" t="n"/>
      <c r="AG126" s="259" t="n"/>
      <c r="AH126" s="259" t="n"/>
      <c r="AI126" s="259" t="n"/>
      <c r="AJ126" s="259" t="n"/>
      <c r="AK126" s="259" t="n"/>
      <c r="AL126" s="259" t="n"/>
      <c r="AM126" s="259" t="n"/>
      <c r="AN126" s="259" t="n"/>
      <c r="AO126" s="259" t="n"/>
      <c r="AP126" s="259" t="n"/>
      <c r="AQ126" s="259" t="n"/>
      <c r="AR126" s="259" t="n"/>
      <c r="AS126" s="259" t="n"/>
      <c r="AT126" s="259" t="n"/>
      <c r="AU126" s="259" t="n"/>
      <c r="AV126" s="259" t="n"/>
      <c r="AW126" s="259" t="n"/>
      <c r="AX126" s="259" t="n"/>
      <c r="AY126" s="259" t="n"/>
      <c r="AZ126" s="259" t="n"/>
      <c r="BA126" s="259" t="n"/>
      <c r="BB126" s="259" t="n"/>
      <c r="BC126" s="259" t="n"/>
      <c r="BD126" s="259" t="n"/>
      <c r="BE126" s="259" t="n"/>
      <c r="BF126" s="259" t="n"/>
      <c r="BG126" s="259" t="n"/>
      <c r="BH126" s="259" t="n"/>
      <c r="BI126" s="259" t="n"/>
      <c r="BJ126" s="259" t="n"/>
      <c r="BK126" s="259" t="n"/>
      <c r="BL126" s="259" t="n"/>
      <c r="BM126" s="259" t="n"/>
      <c r="BN126" s="259" t="n"/>
      <c r="BO126" s="259" t="n"/>
      <c r="BP126" s="259" t="n"/>
      <c r="BQ126" s="259" t="n"/>
      <c r="BR126" s="259" t="n"/>
      <c r="BS126" s="259" t="n"/>
      <c r="BT126" s="259" t="n"/>
      <c r="BU126" s="259" t="n"/>
      <c r="BV126" s="259" t="n"/>
      <c r="BW126" s="259" t="n"/>
      <c r="BX126" s="259" t="n"/>
      <c r="BY126" s="259" t="n"/>
      <c r="BZ126" s="259" t="n"/>
      <c r="CA126" s="259" t="n"/>
      <c r="CB126" s="259" t="n"/>
      <c r="CC126" s="259" t="n"/>
      <c r="CD126" s="259" t="n"/>
      <c r="CE126" s="259" t="n"/>
      <c r="CF126" s="259" t="n"/>
      <c r="CG126" s="259" t="n"/>
      <c r="CH126" s="259" t="n"/>
      <c r="CI126" s="259" t="n"/>
      <c r="CJ126" s="259" t="n"/>
      <c r="CK126" s="259" t="n"/>
      <c r="CL126" s="259" t="n"/>
      <c r="CM126" s="259" t="n"/>
      <c r="CN126" s="259" t="n"/>
      <c r="CO126" s="259" t="n"/>
      <c r="CP126" s="259" t="n"/>
      <c r="CQ126" s="259" t="n"/>
      <c r="CR126" s="259" t="n"/>
      <c r="CS126" s="259" t="n"/>
      <c r="CT126" s="259" t="n"/>
      <c r="CU126" s="259" t="n"/>
      <c r="CV126" s="259" t="n"/>
      <c r="CW126" s="259" t="n"/>
      <c r="CX126" s="259" t="n"/>
      <c r="CY126" s="259" t="n"/>
      <c r="CZ126" s="259" t="n"/>
      <c r="DA126" s="259" t="n"/>
      <c r="DB126" s="259" t="n"/>
      <c r="DC126" s="259" t="n"/>
      <c r="DD126" s="259" t="n"/>
      <c r="DE126" s="259" t="n"/>
      <c r="DF126" s="259" t="n"/>
      <c r="DG126" s="259" t="n"/>
      <c r="DH126" s="259" t="n"/>
      <c r="DI126" s="259" t="n"/>
      <c r="DJ126" s="259" t="n"/>
      <c r="DK126" s="259" t="n"/>
      <c r="DL126" s="259" t="n"/>
      <c r="DM126" s="259" t="n"/>
      <c r="DN126" s="259" t="n"/>
      <c r="DO126" s="259" t="n"/>
      <c r="DP126" s="259" t="n"/>
      <c r="DQ126" s="259" t="n"/>
      <c r="DR126" s="259" t="n"/>
      <c r="DS126" s="259" t="n"/>
      <c r="DT126" s="259" t="n"/>
      <c r="DU126" s="259" t="n"/>
      <c r="DV126" s="259" t="n"/>
      <c r="DW126" s="259" t="n"/>
      <c r="DX126" s="259" t="n"/>
      <c r="DY126" s="259" t="n"/>
      <c r="DZ126" s="259" t="n"/>
      <c r="EA126" s="259" t="n"/>
      <c r="EB126" s="259" t="n"/>
      <c r="EC126" s="259" t="n"/>
      <c r="ED126" s="259" t="n"/>
      <c r="EE126" s="259" t="n"/>
      <c r="EF126" s="259" t="n"/>
      <c r="EG126" s="259" t="n"/>
      <c r="EH126" s="259" t="n"/>
      <c r="EI126" s="259" t="n"/>
      <c r="EJ126" s="259" t="n"/>
      <c r="EK126" s="261">
        <f>SUM(F126:EJ126)</f>
        <v/>
      </c>
      <c r="EL126" s="262">
        <f>E126-EK126</f>
        <v/>
      </c>
    </row>
    <row r="127" ht="18" customHeight="1">
      <c r="A127" s="137" t="n">
        <v>128</v>
      </c>
      <c r="B127" s="256" t="n"/>
      <c r="C127" s="139" t="n"/>
      <c r="D127" s="240" t="n"/>
      <c r="E127" s="257" t="n"/>
      <c r="F127" s="274" t="n"/>
      <c r="G127" s="274" t="n"/>
      <c r="H127" s="274" t="n"/>
      <c r="I127" s="274" t="n"/>
      <c r="J127" s="259" t="n"/>
      <c r="K127" s="259" t="n"/>
      <c r="L127" s="259" t="n"/>
      <c r="M127" s="259" t="n"/>
      <c r="N127" s="259" t="n"/>
      <c r="O127" s="259" t="n"/>
      <c r="P127" s="259" t="n"/>
      <c r="Q127" s="259" t="n"/>
      <c r="R127" s="259" t="n"/>
      <c r="S127" s="259" t="n"/>
      <c r="T127" s="259" t="n"/>
      <c r="U127" s="259" t="n"/>
      <c r="V127" s="259" t="n"/>
      <c r="W127" s="259" t="n"/>
      <c r="X127" s="259" t="n"/>
      <c r="Y127" s="259" t="n"/>
      <c r="Z127" s="259" t="n"/>
      <c r="AA127" s="259" t="n"/>
      <c r="AB127" s="259" t="n"/>
      <c r="AC127" s="259" t="n"/>
      <c r="AD127" s="259" t="n"/>
      <c r="AE127" s="259" t="n"/>
      <c r="AF127" s="259" t="n"/>
      <c r="AG127" s="259" t="n"/>
      <c r="AH127" s="259" t="n"/>
      <c r="AI127" s="259" t="n"/>
      <c r="AJ127" s="259" t="n"/>
      <c r="AK127" s="259" t="n"/>
      <c r="AL127" s="259" t="n"/>
      <c r="AM127" s="259" t="n"/>
      <c r="AN127" s="259" t="n"/>
      <c r="AO127" s="259" t="n"/>
      <c r="AP127" s="259" t="n"/>
      <c r="AQ127" s="259" t="n"/>
      <c r="AR127" s="259" t="n"/>
      <c r="AS127" s="259" t="n"/>
      <c r="AT127" s="259" t="n"/>
      <c r="AU127" s="259" t="n"/>
      <c r="AV127" s="259" t="n"/>
      <c r="AW127" s="259" t="n"/>
      <c r="AX127" s="259" t="n"/>
      <c r="AY127" s="259" t="n"/>
      <c r="AZ127" s="259" t="n"/>
      <c r="BA127" s="259" t="n"/>
      <c r="BB127" s="259" t="n"/>
      <c r="BC127" s="259" t="n"/>
      <c r="BD127" s="259" t="n"/>
      <c r="BE127" s="259" t="n"/>
      <c r="BF127" s="259" t="n"/>
      <c r="BG127" s="259" t="n"/>
      <c r="BH127" s="259" t="n"/>
      <c r="BI127" s="259" t="n"/>
      <c r="BJ127" s="259" t="n"/>
      <c r="BK127" s="259" t="n"/>
      <c r="BL127" s="259" t="n"/>
      <c r="BM127" s="259" t="n"/>
      <c r="BN127" s="259" t="n"/>
      <c r="BO127" s="259" t="n"/>
      <c r="BP127" s="259" t="n"/>
      <c r="BQ127" s="259" t="n"/>
      <c r="BR127" s="259" t="n"/>
      <c r="BS127" s="259" t="n"/>
      <c r="BT127" s="259" t="n"/>
      <c r="BU127" s="259" t="n"/>
      <c r="BV127" s="259" t="n"/>
      <c r="BW127" s="259" t="n"/>
      <c r="BX127" s="259" t="n"/>
      <c r="BY127" s="259" t="n"/>
      <c r="BZ127" s="259" t="n"/>
      <c r="CA127" s="259" t="n"/>
      <c r="CB127" s="259" t="n"/>
      <c r="CC127" s="259" t="n"/>
      <c r="CD127" s="259" t="n"/>
      <c r="CE127" s="259" t="n"/>
      <c r="CF127" s="259" t="n"/>
      <c r="CG127" s="259" t="n"/>
      <c r="CH127" s="259" t="n"/>
      <c r="CI127" s="259" t="n"/>
      <c r="CJ127" s="259" t="n"/>
      <c r="CK127" s="259" t="n"/>
      <c r="CL127" s="259" t="n"/>
      <c r="CM127" s="259" t="n"/>
      <c r="CN127" s="259" t="n"/>
      <c r="CO127" s="259" t="n"/>
      <c r="CP127" s="259" t="n"/>
      <c r="CQ127" s="259" t="n"/>
      <c r="CR127" s="259" t="n"/>
      <c r="CS127" s="259" t="n"/>
      <c r="CT127" s="259" t="n"/>
      <c r="CU127" s="259" t="n"/>
      <c r="CV127" s="259" t="n"/>
      <c r="CW127" s="259" t="n"/>
      <c r="CX127" s="259" t="n"/>
      <c r="CY127" s="259" t="n"/>
      <c r="CZ127" s="259" t="n"/>
      <c r="DA127" s="259" t="n"/>
      <c r="DB127" s="259" t="n"/>
      <c r="DC127" s="259" t="n"/>
      <c r="DD127" s="259" t="n"/>
      <c r="DE127" s="259" t="n"/>
      <c r="DF127" s="259" t="n"/>
      <c r="DG127" s="259" t="n"/>
      <c r="DH127" s="259" t="n"/>
      <c r="DI127" s="259" t="n"/>
      <c r="DJ127" s="259" t="n"/>
      <c r="DK127" s="259" t="n"/>
      <c r="DL127" s="259" t="n"/>
      <c r="DM127" s="259" t="n"/>
      <c r="DN127" s="259" t="n"/>
      <c r="DO127" s="259" t="n"/>
      <c r="DP127" s="259" t="n"/>
      <c r="DQ127" s="259" t="n"/>
      <c r="DR127" s="259" t="n"/>
      <c r="DS127" s="259" t="n"/>
      <c r="DT127" s="259" t="n"/>
      <c r="DU127" s="259" t="n"/>
      <c r="DV127" s="259" t="n"/>
      <c r="DW127" s="259" t="n"/>
      <c r="DX127" s="259" t="n"/>
      <c r="DY127" s="259" t="n"/>
      <c r="DZ127" s="259" t="n"/>
      <c r="EA127" s="259" t="n"/>
      <c r="EB127" s="259" t="n"/>
      <c r="EC127" s="259" t="n"/>
      <c r="ED127" s="259" t="n"/>
      <c r="EE127" s="259" t="n"/>
      <c r="EF127" s="259" t="n"/>
      <c r="EG127" s="259" t="n"/>
      <c r="EH127" s="259" t="n"/>
      <c r="EI127" s="259" t="n"/>
      <c r="EJ127" s="259" t="n"/>
      <c r="EK127" s="261">
        <f>SUM(F127:EJ127)</f>
        <v/>
      </c>
      <c r="EL127" s="262">
        <f>E127-EK127</f>
        <v/>
      </c>
    </row>
    <row r="128" ht="18" customHeight="1">
      <c r="A128" s="137" t="n">
        <v>129</v>
      </c>
      <c r="B128" s="256" t="n"/>
      <c r="C128" s="139" t="n"/>
      <c r="D128" s="240" t="n"/>
      <c r="E128" s="257" t="n"/>
      <c r="F128" s="274" t="n"/>
      <c r="G128" s="274" t="n"/>
      <c r="H128" s="274" t="n"/>
      <c r="I128" s="274" t="n"/>
      <c r="J128" s="259" t="n"/>
      <c r="K128" s="259" t="n"/>
      <c r="L128" s="259" t="n"/>
      <c r="M128" s="259" t="n"/>
      <c r="N128" s="259" t="n"/>
      <c r="O128" s="259" t="n"/>
      <c r="P128" s="259" t="n"/>
      <c r="Q128" s="259" t="n"/>
      <c r="R128" s="259" t="n"/>
      <c r="S128" s="259" t="n"/>
      <c r="T128" s="259" t="n"/>
      <c r="U128" s="259" t="n"/>
      <c r="V128" s="259" t="n"/>
      <c r="W128" s="259" t="n"/>
      <c r="X128" s="259" t="n"/>
      <c r="Y128" s="259" t="n"/>
      <c r="Z128" s="259" t="n"/>
      <c r="AA128" s="259" t="n"/>
      <c r="AB128" s="259" t="n"/>
      <c r="AC128" s="259" t="n"/>
      <c r="AD128" s="259" t="n"/>
      <c r="AE128" s="259" t="n"/>
      <c r="AF128" s="259" t="n"/>
      <c r="AG128" s="259" t="n"/>
      <c r="AH128" s="259" t="n"/>
      <c r="AI128" s="259" t="n"/>
      <c r="AJ128" s="259" t="n"/>
      <c r="AK128" s="259" t="n"/>
      <c r="AL128" s="259" t="n"/>
      <c r="AM128" s="259" t="n"/>
      <c r="AN128" s="259" t="n"/>
      <c r="AO128" s="259" t="n"/>
      <c r="AP128" s="259" t="n"/>
      <c r="AQ128" s="259" t="n"/>
      <c r="AR128" s="259" t="n"/>
      <c r="AS128" s="259" t="n"/>
      <c r="AT128" s="259" t="n"/>
      <c r="AU128" s="259" t="n"/>
      <c r="AV128" s="259" t="n"/>
      <c r="AW128" s="259" t="n"/>
      <c r="AX128" s="259" t="n"/>
      <c r="AY128" s="259" t="n"/>
      <c r="AZ128" s="259" t="n"/>
      <c r="BA128" s="259" t="n"/>
      <c r="BB128" s="259" t="n"/>
      <c r="BC128" s="259" t="n"/>
      <c r="BD128" s="259" t="n"/>
      <c r="BE128" s="259" t="n"/>
      <c r="BF128" s="259" t="n"/>
      <c r="BG128" s="259" t="n"/>
      <c r="BH128" s="259" t="n"/>
      <c r="BI128" s="259" t="n"/>
      <c r="BJ128" s="259" t="n"/>
      <c r="BK128" s="259" t="n"/>
      <c r="BL128" s="259" t="n"/>
      <c r="BM128" s="259" t="n"/>
      <c r="BN128" s="259" t="n"/>
      <c r="BO128" s="259" t="n"/>
      <c r="BP128" s="259" t="n"/>
      <c r="BQ128" s="259" t="n"/>
      <c r="BR128" s="259" t="n"/>
      <c r="BS128" s="259" t="n"/>
      <c r="BT128" s="259" t="n"/>
      <c r="BU128" s="259" t="n"/>
      <c r="BV128" s="259" t="n"/>
      <c r="BW128" s="259" t="n"/>
      <c r="BX128" s="259" t="n"/>
      <c r="BY128" s="259" t="n"/>
      <c r="BZ128" s="259" t="n"/>
      <c r="CA128" s="259" t="n"/>
      <c r="CB128" s="259" t="n"/>
      <c r="CC128" s="259" t="n"/>
      <c r="CD128" s="259" t="n"/>
      <c r="CE128" s="259" t="n"/>
      <c r="CF128" s="259" t="n"/>
      <c r="CG128" s="259" t="n"/>
      <c r="CH128" s="259" t="n"/>
      <c r="CI128" s="259" t="n"/>
      <c r="CJ128" s="259" t="n"/>
      <c r="CK128" s="259" t="n"/>
      <c r="CL128" s="259" t="n"/>
      <c r="CM128" s="259" t="n"/>
      <c r="CN128" s="259" t="n"/>
      <c r="CO128" s="259" t="n"/>
      <c r="CP128" s="259" t="n"/>
      <c r="CQ128" s="259" t="n"/>
      <c r="CR128" s="259" t="n"/>
      <c r="CS128" s="259" t="n"/>
      <c r="CT128" s="259" t="n"/>
      <c r="CU128" s="259" t="n"/>
      <c r="CV128" s="259" t="n"/>
      <c r="CW128" s="259" t="n"/>
      <c r="CX128" s="259" t="n"/>
      <c r="CY128" s="259" t="n"/>
      <c r="CZ128" s="259" t="n"/>
      <c r="DA128" s="259" t="n"/>
      <c r="DB128" s="259" t="n"/>
      <c r="DC128" s="259" t="n"/>
      <c r="DD128" s="259" t="n"/>
      <c r="DE128" s="259" t="n"/>
      <c r="DF128" s="259" t="n"/>
      <c r="DG128" s="259" t="n"/>
      <c r="DH128" s="259" t="n"/>
      <c r="DI128" s="259" t="n"/>
      <c r="DJ128" s="259" t="n"/>
      <c r="DK128" s="259" t="n"/>
      <c r="DL128" s="259" t="n"/>
      <c r="DM128" s="259" t="n"/>
      <c r="DN128" s="259" t="n"/>
      <c r="DO128" s="259" t="n"/>
      <c r="DP128" s="259" t="n"/>
      <c r="DQ128" s="259" t="n"/>
      <c r="DR128" s="259" t="n"/>
      <c r="DS128" s="259" t="n"/>
      <c r="DT128" s="259" t="n"/>
      <c r="DU128" s="259" t="n"/>
      <c r="DV128" s="259" t="n"/>
      <c r="DW128" s="259" t="n"/>
      <c r="DX128" s="259" t="n"/>
      <c r="DY128" s="259" t="n"/>
      <c r="DZ128" s="259" t="n"/>
      <c r="EA128" s="259" t="n"/>
      <c r="EB128" s="259" t="n"/>
      <c r="EC128" s="259" t="n"/>
      <c r="ED128" s="259" t="n"/>
      <c r="EE128" s="259" t="n"/>
      <c r="EF128" s="259" t="n"/>
      <c r="EG128" s="259" t="n"/>
      <c r="EH128" s="259" t="n"/>
      <c r="EI128" s="259" t="n"/>
      <c r="EJ128" s="259" t="n"/>
      <c r="EK128" s="261">
        <f>SUM(F128:EJ128)</f>
        <v/>
      </c>
      <c r="EL128" s="262">
        <f>E128-EK128</f>
        <v/>
      </c>
    </row>
    <row r="129" ht="18" customHeight="1">
      <c r="A129" s="137" t="n">
        <v>130</v>
      </c>
      <c r="B129" s="256" t="n"/>
      <c r="C129" s="139" t="n"/>
      <c r="D129" s="240" t="n"/>
      <c r="E129" s="257" t="n"/>
      <c r="F129" s="274" t="n"/>
      <c r="G129" s="274" t="n"/>
      <c r="H129" s="274" t="n"/>
      <c r="I129" s="274" t="n"/>
      <c r="J129" s="259" t="n"/>
      <c r="K129" s="259" t="n"/>
      <c r="L129" s="259" t="n"/>
      <c r="M129" s="259" t="n"/>
      <c r="N129" s="259" t="n"/>
      <c r="O129" s="259" t="n"/>
      <c r="P129" s="259" t="n"/>
      <c r="Q129" s="259" t="n"/>
      <c r="R129" s="259" t="n"/>
      <c r="S129" s="259" t="n"/>
      <c r="T129" s="259" t="n"/>
      <c r="U129" s="259" t="n"/>
      <c r="V129" s="259" t="n"/>
      <c r="W129" s="259" t="n"/>
      <c r="X129" s="259" t="n"/>
      <c r="Y129" s="259" t="n"/>
      <c r="Z129" s="259" t="n"/>
      <c r="AA129" s="259" t="n"/>
      <c r="AB129" s="259" t="n"/>
      <c r="AC129" s="259" t="n"/>
      <c r="AD129" s="259" t="n"/>
      <c r="AE129" s="259" t="n"/>
      <c r="AF129" s="259" t="n"/>
      <c r="AG129" s="259" t="n"/>
      <c r="AH129" s="259" t="n"/>
      <c r="AI129" s="259" t="n"/>
      <c r="AJ129" s="259" t="n"/>
      <c r="AK129" s="259" t="n"/>
      <c r="AL129" s="259" t="n"/>
      <c r="AM129" s="259" t="n"/>
      <c r="AN129" s="259" t="n"/>
      <c r="AO129" s="259" t="n"/>
      <c r="AP129" s="259" t="n"/>
      <c r="AQ129" s="259" t="n"/>
      <c r="AR129" s="259" t="n"/>
      <c r="AS129" s="259" t="n"/>
      <c r="AT129" s="259" t="n"/>
      <c r="AU129" s="259" t="n"/>
      <c r="AV129" s="259" t="n"/>
      <c r="AW129" s="259" t="n"/>
      <c r="AX129" s="259" t="n"/>
      <c r="AY129" s="259" t="n"/>
      <c r="AZ129" s="259" t="n"/>
      <c r="BA129" s="259" t="n"/>
      <c r="BB129" s="259" t="n"/>
      <c r="BC129" s="259" t="n"/>
      <c r="BD129" s="259" t="n"/>
      <c r="BE129" s="259" t="n"/>
      <c r="BF129" s="259" t="n"/>
      <c r="BG129" s="259" t="n"/>
      <c r="BH129" s="259" t="n"/>
      <c r="BI129" s="259" t="n"/>
      <c r="BJ129" s="259" t="n"/>
      <c r="BK129" s="259" t="n"/>
      <c r="BL129" s="259" t="n"/>
      <c r="BM129" s="259" t="n"/>
      <c r="BN129" s="259" t="n"/>
      <c r="BO129" s="259" t="n"/>
      <c r="BP129" s="259" t="n"/>
      <c r="BQ129" s="259" t="n"/>
      <c r="BR129" s="259" t="n"/>
      <c r="BS129" s="259" t="n"/>
      <c r="BT129" s="259" t="n"/>
      <c r="BU129" s="259" t="n"/>
      <c r="BV129" s="259" t="n"/>
      <c r="BW129" s="259" t="n"/>
      <c r="BX129" s="259" t="n"/>
      <c r="BY129" s="259" t="n"/>
      <c r="BZ129" s="259" t="n"/>
      <c r="CA129" s="259" t="n"/>
      <c r="CB129" s="259" t="n"/>
      <c r="CC129" s="259" t="n"/>
      <c r="CD129" s="259" t="n"/>
      <c r="CE129" s="259" t="n"/>
      <c r="CF129" s="259" t="n"/>
      <c r="CG129" s="259" t="n"/>
      <c r="CH129" s="259" t="n"/>
      <c r="CI129" s="259" t="n"/>
      <c r="CJ129" s="259" t="n"/>
      <c r="CK129" s="259" t="n"/>
      <c r="CL129" s="259" t="n"/>
      <c r="CM129" s="259" t="n"/>
      <c r="CN129" s="259" t="n"/>
      <c r="CO129" s="259" t="n"/>
      <c r="CP129" s="259" t="n"/>
      <c r="CQ129" s="259" t="n"/>
      <c r="CR129" s="259" t="n"/>
      <c r="CS129" s="259" t="n"/>
      <c r="CT129" s="259" t="n"/>
      <c r="CU129" s="259" t="n"/>
      <c r="CV129" s="259" t="n"/>
      <c r="CW129" s="259" t="n"/>
      <c r="CX129" s="259" t="n"/>
      <c r="CY129" s="259" t="n"/>
      <c r="CZ129" s="259" t="n"/>
      <c r="DA129" s="259" t="n"/>
      <c r="DB129" s="259" t="n"/>
      <c r="DC129" s="259" t="n"/>
      <c r="DD129" s="259" t="n"/>
      <c r="DE129" s="259" t="n"/>
      <c r="DF129" s="259" t="n"/>
      <c r="DG129" s="259" t="n"/>
      <c r="DH129" s="259" t="n"/>
      <c r="DI129" s="259" t="n"/>
      <c r="DJ129" s="259" t="n"/>
      <c r="DK129" s="259" t="n"/>
      <c r="DL129" s="259" t="n"/>
      <c r="DM129" s="259" t="n"/>
      <c r="DN129" s="259" t="n"/>
      <c r="DO129" s="259" t="n"/>
      <c r="DP129" s="259" t="n"/>
      <c r="DQ129" s="259" t="n"/>
      <c r="DR129" s="259" t="n"/>
      <c r="DS129" s="259" t="n"/>
      <c r="DT129" s="259" t="n"/>
      <c r="DU129" s="259" t="n"/>
      <c r="DV129" s="259" t="n"/>
      <c r="DW129" s="259" t="n"/>
      <c r="DX129" s="259" t="n"/>
      <c r="DY129" s="259" t="n"/>
      <c r="DZ129" s="259" t="n"/>
      <c r="EA129" s="259" t="n"/>
      <c r="EB129" s="259" t="n"/>
      <c r="EC129" s="259" t="n"/>
      <c r="ED129" s="259" t="n"/>
      <c r="EE129" s="259" t="n"/>
      <c r="EF129" s="259" t="n"/>
      <c r="EG129" s="259" t="n"/>
      <c r="EH129" s="259" t="n"/>
      <c r="EI129" s="259" t="n"/>
      <c r="EJ129" s="259" t="n"/>
      <c r="EK129" s="261">
        <f>SUM(F129:EJ129)</f>
        <v/>
      </c>
      <c r="EL129" s="262">
        <f>E129-EK129</f>
        <v/>
      </c>
    </row>
    <row r="130" ht="18" customHeight="1">
      <c r="A130" s="137" t="n">
        <v>131</v>
      </c>
      <c r="B130" s="256" t="n"/>
      <c r="C130" s="139" t="n"/>
      <c r="D130" s="240" t="n"/>
      <c r="E130" s="257" t="n"/>
      <c r="F130" s="274" t="n"/>
      <c r="G130" s="274" t="n"/>
      <c r="H130" s="274" t="n"/>
      <c r="I130" s="274" t="n"/>
      <c r="J130" s="259" t="n"/>
      <c r="K130" s="259" t="n"/>
      <c r="L130" s="259" t="n"/>
      <c r="M130" s="259" t="n"/>
      <c r="N130" s="259" t="n"/>
      <c r="O130" s="259" t="n"/>
      <c r="P130" s="259" t="n"/>
      <c r="Q130" s="259" t="n"/>
      <c r="R130" s="259" t="n"/>
      <c r="S130" s="259" t="n"/>
      <c r="T130" s="259" t="n"/>
      <c r="U130" s="259" t="n"/>
      <c r="V130" s="259" t="n"/>
      <c r="W130" s="259" t="n"/>
      <c r="X130" s="259" t="n"/>
      <c r="Y130" s="259" t="n"/>
      <c r="Z130" s="259" t="n"/>
      <c r="AA130" s="259" t="n"/>
      <c r="AB130" s="259" t="n"/>
      <c r="AC130" s="259" t="n"/>
      <c r="AD130" s="259" t="n"/>
      <c r="AE130" s="259" t="n"/>
      <c r="AF130" s="259" t="n"/>
      <c r="AG130" s="259" t="n"/>
      <c r="AH130" s="259" t="n"/>
      <c r="AI130" s="259" t="n"/>
      <c r="AJ130" s="259" t="n"/>
      <c r="AK130" s="259" t="n"/>
      <c r="AL130" s="259" t="n"/>
      <c r="AM130" s="259" t="n"/>
      <c r="AN130" s="259" t="n"/>
      <c r="AO130" s="259" t="n"/>
      <c r="AP130" s="259" t="n"/>
      <c r="AQ130" s="259" t="n"/>
      <c r="AR130" s="259" t="n"/>
      <c r="AS130" s="259" t="n"/>
      <c r="AT130" s="259" t="n"/>
      <c r="AU130" s="259" t="n"/>
      <c r="AV130" s="259" t="n"/>
      <c r="AW130" s="259" t="n"/>
      <c r="AX130" s="259" t="n"/>
      <c r="AY130" s="259" t="n"/>
      <c r="AZ130" s="259" t="n"/>
      <c r="BA130" s="259" t="n"/>
      <c r="BB130" s="259" t="n"/>
      <c r="BC130" s="259" t="n"/>
      <c r="BD130" s="259" t="n"/>
      <c r="BE130" s="259" t="n"/>
      <c r="BF130" s="259" t="n"/>
      <c r="BG130" s="259" t="n"/>
      <c r="BH130" s="259" t="n"/>
      <c r="BI130" s="259" t="n"/>
      <c r="BJ130" s="259" t="n"/>
      <c r="BK130" s="259" t="n"/>
      <c r="BL130" s="259" t="n"/>
      <c r="BM130" s="259" t="n"/>
      <c r="BN130" s="259" t="n"/>
      <c r="BO130" s="259" t="n"/>
      <c r="BP130" s="259" t="n"/>
      <c r="BQ130" s="259" t="n"/>
      <c r="BR130" s="259" t="n"/>
      <c r="BS130" s="259" t="n"/>
      <c r="BT130" s="259" t="n"/>
      <c r="BU130" s="259" t="n"/>
      <c r="BV130" s="259" t="n"/>
      <c r="BW130" s="259" t="n"/>
      <c r="BX130" s="259" t="n"/>
      <c r="BY130" s="259" t="n"/>
      <c r="BZ130" s="259" t="n"/>
      <c r="CA130" s="259" t="n"/>
      <c r="CB130" s="259" t="n"/>
      <c r="CC130" s="259" t="n"/>
      <c r="CD130" s="259" t="n"/>
      <c r="CE130" s="259" t="n"/>
      <c r="CF130" s="259" t="n"/>
      <c r="CG130" s="259" t="n"/>
      <c r="CH130" s="259" t="n"/>
      <c r="CI130" s="259" t="n"/>
      <c r="CJ130" s="259" t="n"/>
      <c r="CK130" s="259" t="n"/>
      <c r="CL130" s="259" t="n"/>
      <c r="CM130" s="259" t="n"/>
      <c r="CN130" s="259" t="n"/>
      <c r="CO130" s="259" t="n"/>
      <c r="CP130" s="259" t="n"/>
      <c r="CQ130" s="259" t="n"/>
      <c r="CR130" s="259" t="n"/>
      <c r="CS130" s="259" t="n"/>
      <c r="CT130" s="259" t="n"/>
      <c r="CU130" s="259" t="n"/>
      <c r="CV130" s="259" t="n"/>
      <c r="CW130" s="259" t="n"/>
      <c r="CX130" s="259" t="n"/>
      <c r="CY130" s="259" t="n"/>
      <c r="CZ130" s="259" t="n"/>
      <c r="DA130" s="259" t="n"/>
      <c r="DB130" s="259" t="n"/>
      <c r="DC130" s="259" t="n"/>
      <c r="DD130" s="259" t="n"/>
      <c r="DE130" s="259" t="n"/>
      <c r="DF130" s="259" t="n"/>
      <c r="DG130" s="259" t="n"/>
      <c r="DH130" s="259" t="n"/>
      <c r="DI130" s="259" t="n"/>
      <c r="DJ130" s="259" t="n"/>
      <c r="DK130" s="259" t="n"/>
      <c r="DL130" s="259" t="n"/>
      <c r="DM130" s="259" t="n"/>
      <c r="DN130" s="259" t="n"/>
      <c r="DO130" s="259" t="n"/>
      <c r="DP130" s="259" t="n"/>
      <c r="DQ130" s="259" t="n"/>
      <c r="DR130" s="259" t="n"/>
      <c r="DS130" s="259" t="n"/>
      <c r="DT130" s="259" t="n"/>
      <c r="DU130" s="259" t="n"/>
      <c r="DV130" s="259" t="n"/>
      <c r="DW130" s="259" t="n"/>
      <c r="DX130" s="259" t="n"/>
      <c r="DY130" s="259" t="n"/>
      <c r="DZ130" s="259" t="n"/>
      <c r="EA130" s="259" t="n"/>
      <c r="EB130" s="259" t="n"/>
      <c r="EC130" s="259" t="n"/>
      <c r="ED130" s="259" t="n"/>
      <c r="EE130" s="259" t="n"/>
      <c r="EF130" s="259" t="n"/>
      <c r="EG130" s="259" t="n"/>
      <c r="EH130" s="259" t="n"/>
      <c r="EI130" s="259" t="n"/>
      <c r="EJ130" s="259" t="n"/>
      <c r="EK130" s="261">
        <f>SUM(F130:EJ130)</f>
        <v/>
      </c>
      <c r="EL130" s="262">
        <f>E130-EK130</f>
        <v/>
      </c>
    </row>
    <row r="131" ht="18" customHeight="1">
      <c r="A131" s="137" t="n">
        <v>132</v>
      </c>
      <c r="B131" s="256" t="n"/>
      <c r="C131" s="139" t="n"/>
      <c r="D131" s="240" t="n"/>
      <c r="E131" s="257" t="n"/>
      <c r="F131" s="274" t="n"/>
      <c r="G131" s="274" t="n"/>
      <c r="H131" s="274" t="n"/>
      <c r="I131" s="274" t="n"/>
      <c r="J131" s="259" t="n"/>
      <c r="K131" s="259" t="n"/>
      <c r="L131" s="259" t="n"/>
      <c r="M131" s="259" t="n"/>
      <c r="N131" s="259" t="n"/>
      <c r="O131" s="259" t="n"/>
      <c r="P131" s="259" t="n"/>
      <c r="Q131" s="259" t="n"/>
      <c r="R131" s="259" t="n"/>
      <c r="S131" s="259" t="n"/>
      <c r="T131" s="259" t="n"/>
      <c r="U131" s="259" t="n"/>
      <c r="V131" s="259" t="n"/>
      <c r="W131" s="259" t="n"/>
      <c r="X131" s="259" t="n"/>
      <c r="Y131" s="259" t="n"/>
      <c r="Z131" s="259" t="n"/>
      <c r="AA131" s="259" t="n"/>
      <c r="AB131" s="259" t="n"/>
      <c r="AC131" s="259" t="n"/>
      <c r="AD131" s="259" t="n"/>
      <c r="AE131" s="259" t="n"/>
      <c r="AF131" s="259" t="n"/>
      <c r="AG131" s="259" t="n"/>
      <c r="AH131" s="259" t="n"/>
      <c r="AI131" s="259" t="n"/>
      <c r="AJ131" s="259" t="n"/>
      <c r="AK131" s="259" t="n"/>
      <c r="AL131" s="259" t="n"/>
      <c r="AM131" s="259" t="n"/>
      <c r="AN131" s="259" t="n"/>
      <c r="AO131" s="259" t="n"/>
      <c r="AP131" s="259" t="n"/>
      <c r="AQ131" s="259" t="n"/>
      <c r="AR131" s="259" t="n"/>
      <c r="AS131" s="259" t="n"/>
      <c r="AT131" s="259" t="n"/>
      <c r="AU131" s="259" t="n"/>
      <c r="AV131" s="259" t="n"/>
      <c r="AW131" s="259" t="n"/>
      <c r="AX131" s="259" t="n"/>
      <c r="AY131" s="259" t="n"/>
      <c r="AZ131" s="259" t="n"/>
      <c r="BA131" s="259" t="n"/>
      <c r="BB131" s="259" t="n"/>
      <c r="BC131" s="259" t="n"/>
      <c r="BD131" s="259" t="n"/>
      <c r="BE131" s="259" t="n"/>
      <c r="BF131" s="259" t="n"/>
      <c r="BG131" s="259" t="n"/>
      <c r="BH131" s="259" t="n"/>
      <c r="BI131" s="259" t="n"/>
      <c r="BJ131" s="259" t="n"/>
      <c r="BK131" s="259" t="n"/>
      <c r="BL131" s="259" t="n"/>
      <c r="BM131" s="259" t="n"/>
      <c r="BN131" s="259" t="n"/>
      <c r="BO131" s="259" t="n"/>
      <c r="BP131" s="259" t="n"/>
      <c r="BQ131" s="259" t="n"/>
      <c r="BR131" s="259" t="n"/>
      <c r="BS131" s="259" t="n"/>
      <c r="BT131" s="259" t="n"/>
      <c r="BU131" s="259" t="n"/>
      <c r="BV131" s="259" t="n"/>
      <c r="BW131" s="259" t="n"/>
      <c r="BX131" s="259" t="n"/>
      <c r="BY131" s="259" t="n"/>
      <c r="BZ131" s="259" t="n"/>
      <c r="CA131" s="259" t="n"/>
      <c r="CB131" s="259" t="n"/>
      <c r="CC131" s="259" t="n"/>
      <c r="CD131" s="259" t="n"/>
      <c r="CE131" s="259" t="n"/>
      <c r="CF131" s="259" t="n"/>
      <c r="CG131" s="259" t="n"/>
      <c r="CH131" s="259" t="n"/>
      <c r="CI131" s="259" t="n"/>
      <c r="CJ131" s="259" t="n"/>
      <c r="CK131" s="259" t="n"/>
      <c r="CL131" s="259" t="n"/>
      <c r="CM131" s="259" t="n"/>
      <c r="CN131" s="259" t="n"/>
      <c r="CO131" s="259" t="n"/>
      <c r="CP131" s="259" t="n"/>
      <c r="CQ131" s="259" t="n"/>
      <c r="CR131" s="259" t="n"/>
      <c r="CS131" s="259" t="n"/>
      <c r="CT131" s="259" t="n"/>
      <c r="CU131" s="259" t="n"/>
      <c r="CV131" s="259" t="n"/>
      <c r="CW131" s="259" t="n"/>
      <c r="CX131" s="259" t="n"/>
      <c r="CY131" s="259" t="n"/>
      <c r="CZ131" s="259" t="n"/>
      <c r="DA131" s="259" t="n"/>
      <c r="DB131" s="259" t="n"/>
      <c r="DC131" s="259" t="n"/>
      <c r="DD131" s="259" t="n"/>
      <c r="DE131" s="259" t="n"/>
      <c r="DF131" s="259" t="n"/>
      <c r="DG131" s="259" t="n"/>
      <c r="DH131" s="259" t="n"/>
      <c r="DI131" s="259" t="n"/>
      <c r="DJ131" s="259" t="n"/>
      <c r="DK131" s="259" t="n"/>
      <c r="DL131" s="259" t="n"/>
      <c r="DM131" s="259" t="n"/>
      <c r="DN131" s="259" t="n"/>
      <c r="DO131" s="259" t="n"/>
      <c r="DP131" s="259" t="n"/>
      <c r="DQ131" s="259" t="n"/>
      <c r="DR131" s="259" t="n"/>
      <c r="DS131" s="259" t="n"/>
      <c r="DT131" s="259" t="n"/>
      <c r="DU131" s="259" t="n"/>
      <c r="DV131" s="259" t="n"/>
      <c r="DW131" s="259" t="n"/>
      <c r="DX131" s="259" t="n"/>
      <c r="DY131" s="259" t="n"/>
      <c r="DZ131" s="259" t="n"/>
      <c r="EA131" s="259" t="n"/>
      <c r="EB131" s="259" t="n"/>
      <c r="EC131" s="259" t="n"/>
      <c r="ED131" s="259" t="n"/>
      <c r="EE131" s="259" t="n"/>
      <c r="EF131" s="259" t="n"/>
      <c r="EG131" s="259" t="n"/>
      <c r="EH131" s="259" t="n"/>
      <c r="EI131" s="259" t="n"/>
      <c r="EJ131" s="259" t="n"/>
      <c r="EK131" s="261">
        <f>SUM(F131:EJ131)</f>
        <v/>
      </c>
      <c r="EL131" s="262">
        <f>E131-EK131</f>
        <v/>
      </c>
    </row>
    <row r="132" ht="18" customHeight="1">
      <c r="A132" s="137" t="n">
        <v>133</v>
      </c>
      <c r="B132" s="256" t="n"/>
      <c r="C132" s="139" t="n"/>
      <c r="D132" s="240" t="n"/>
      <c r="E132" s="257" t="n"/>
      <c r="F132" s="274" t="n"/>
      <c r="G132" s="274" t="n"/>
      <c r="H132" s="274" t="n"/>
      <c r="I132" s="274" t="n"/>
      <c r="J132" s="259" t="n"/>
      <c r="K132" s="259" t="n"/>
      <c r="L132" s="259" t="n"/>
      <c r="M132" s="259" t="n"/>
      <c r="N132" s="259" t="n"/>
      <c r="O132" s="259" t="n"/>
      <c r="P132" s="259" t="n"/>
      <c r="Q132" s="259" t="n"/>
      <c r="R132" s="259" t="n"/>
      <c r="S132" s="259" t="n"/>
      <c r="T132" s="259" t="n"/>
      <c r="U132" s="259" t="n"/>
      <c r="V132" s="259" t="n"/>
      <c r="W132" s="259" t="n"/>
      <c r="X132" s="259" t="n"/>
      <c r="Y132" s="259" t="n"/>
      <c r="Z132" s="259" t="n"/>
      <c r="AA132" s="259" t="n"/>
      <c r="AB132" s="259" t="n"/>
      <c r="AC132" s="259" t="n"/>
      <c r="AD132" s="259" t="n"/>
      <c r="AE132" s="259" t="n"/>
      <c r="AF132" s="259" t="n"/>
      <c r="AG132" s="259" t="n"/>
      <c r="AH132" s="259" t="n"/>
      <c r="AI132" s="259" t="n"/>
      <c r="AJ132" s="259" t="n"/>
      <c r="AK132" s="259" t="n"/>
      <c r="AL132" s="259" t="n"/>
      <c r="AM132" s="259" t="n"/>
      <c r="AN132" s="259" t="n"/>
      <c r="AO132" s="259" t="n"/>
      <c r="AP132" s="259" t="n"/>
      <c r="AQ132" s="259" t="n"/>
      <c r="AR132" s="259" t="n"/>
      <c r="AS132" s="259" t="n"/>
      <c r="AT132" s="259" t="n"/>
      <c r="AU132" s="259" t="n"/>
      <c r="AV132" s="259" t="n"/>
      <c r="AW132" s="259" t="n"/>
      <c r="AX132" s="259" t="n"/>
      <c r="AY132" s="259" t="n"/>
      <c r="AZ132" s="259" t="n"/>
      <c r="BA132" s="259" t="n"/>
      <c r="BB132" s="259" t="n"/>
      <c r="BC132" s="259" t="n"/>
      <c r="BD132" s="259" t="n"/>
      <c r="BE132" s="259" t="n"/>
      <c r="BF132" s="259" t="n"/>
      <c r="BG132" s="259" t="n"/>
      <c r="BH132" s="259" t="n"/>
      <c r="BI132" s="259" t="n"/>
      <c r="BJ132" s="259" t="n"/>
      <c r="BK132" s="259" t="n"/>
      <c r="BL132" s="259" t="n"/>
      <c r="BM132" s="259" t="n"/>
      <c r="BN132" s="259" t="n"/>
      <c r="BO132" s="259" t="n"/>
      <c r="BP132" s="259" t="n"/>
      <c r="BQ132" s="259" t="n"/>
      <c r="BR132" s="259" t="n"/>
      <c r="BS132" s="259" t="n"/>
      <c r="BT132" s="259" t="n"/>
      <c r="BU132" s="259" t="n"/>
      <c r="BV132" s="259" t="n"/>
      <c r="BW132" s="259" t="n"/>
      <c r="BX132" s="259" t="n"/>
      <c r="BY132" s="259" t="n"/>
      <c r="BZ132" s="259" t="n"/>
      <c r="CA132" s="259" t="n"/>
      <c r="CB132" s="259" t="n"/>
      <c r="CC132" s="259" t="n"/>
      <c r="CD132" s="259" t="n"/>
      <c r="CE132" s="259" t="n"/>
      <c r="CF132" s="259" t="n"/>
      <c r="CG132" s="259" t="n"/>
      <c r="CH132" s="259" t="n"/>
      <c r="CI132" s="259" t="n"/>
      <c r="CJ132" s="259" t="n"/>
      <c r="CK132" s="259" t="n"/>
      <c r="CL132" s="259" t="n"/>
      <c r="CM132" s="259" t="n"/>
      <c r="CN132" s="259" t="n"/>
      <c r="CO132" s="259" t="n"/>
      <c r="CP132" s="259" t="n"/>
      <c r="CQ132" s="259" t="n"/>
      <c r="CR132" s="259" t="n"/>
      <c r="CS132" s="259" t="n"/>
      <c r="CT132" s="259" t="n"/>
      <c r="CU132" s="259" t="n"/>
      <c r="CV132" s="259" t="n"/>
      <c r="CW132" s="259" t="n"/>
      <c r="CX132" s="259" t="n"/>
      <c r="CY132" s="259" t="n"/>
      <c r="CZ132" s="259" t="n"/>
      <c r="DA132" s="259" t="n"/>
      <c r="DB132" s="259" t="n"/>
      <c r="DC132" s="259" t="n"/>
      <c r="DD132" s="259" t="n"/>
      <c r="DE132" s="259" t="n"/>
      <c r="DF132" s="259" t="n"/>
      <c r="DG132" s="259" t="n"/>
      <c r="DH132" s="259" t="n"/>
      <c r="DI132" s="259" t="n"/>
      <c r="DJ132" s="259" t="n"/>
      <c r="DK132" s="259" t="n"/>
      <c r="DL132" s="259" t="n"/>
      <c r="DM132" s="259" t="n"/>
      <c r="DN132" s="259" t="n"/>
      <c r="DO132" s="259" t="n"/>
      <c r="DP132" s="259" t="n"/>
      <c r="DQ132" s="259" t="n"/>
      <c r="DR132" s="259" t="n"/>
      <c r="DS132" s="259" t="n"/>
      <c r="DT132" s="259" t="n"/>
      <c r="DU132" s="259" t="n"/>
      <c r="DV132" s="259" t="n"/>
      <c r="DW132" s="259" t="n"/>
      <c r="DX132" s="259" t="n"/>
      <c r="DY132" s="259" t="n"/>
      <c r="DZ132" s="259" t="n"/>
      <c r="EA132" s="259" t="n"/>
      <c r="EB132" s="259" t="n"/>
      <c r="EC132" s="259" t="n"/>
      <c r="ED132" s="259" t="n"/>
      <c r="EE132" s="259" t="n"/>
      <c r="EF132" s="259" t="n"/>
      <c r="EG132" s="259" t="n"/>
      <c r="EH132" s="259" t="n"/>
      <c r="EI132" s="259" t="n"/>
      <c r="EJ132" s="259" t="n"/>
      <c r="EK132" s="261">
        <f>SUM(F132:EJ132)</f>
        <v/>
      </c>
      <c r="EL132" s="262">
        <f>E132-EK132</f>
        <v/>
      </c>
    </row>
    <row r="133" ht="18" customHeight="1">
      <c r="A133" s="137" t="n">
        <v>134</v>
      </c>
      <c r="B133" s="256" t="n"/>
      <c r="C133" s="139" t="n"/>
      <c r="D133" s="240" t="n"/>
      <c r="E133" s="257" t="n"/>
      <c r="F133" s="274" t="n"/>
      <c r="G133" s="274" t="n"/>
      <c r="H133" s="274" t="n"/>
      <c r="I133" s="274" t="n"/>
      <c r="J133" s="259" t="n"/>
      <c r="K133" s="259" t="n"/>
      <c r="L133" s="259" t="n"/>
      <c r="M133" s="259" t="n"/>
      <c r="N133" s="259" t="n"/>
      <c r="O133" s="259" t="n"/>
      <c r="P133" s="259" t="n"/>
      <c r="Q133" s="259" t="n"/>
      <c r="R133" s="259" t="n"/>
      <c r="S133" s="259" t="n"/>
      <c r="T133" s="259" t="n"/>
      <c r="U133" s="259" t="n"/>
      <c r="V133" s="259" t="n"/>
      <c r="W133" s="259" t="n"/>
      <c r="X133" s="259" t="n"/>
      <c r="Y133" s="259" t="n"/>
      <c r="Z133" s="259" t="n"/>
      <c r="AA133" s="259" t="n"/>
      <c r="AB133" s="259" t="n"/>
      <c r="AC133" s="259" t="n"/>
      <c r="AD133" s="259" t="n"/>
      <c r="AE133" s="259" t="n"/>
      <c r="AF133" s="259" t="n"/>
      <c r="AG133" s="259" t="n"/>
      <c r="AH133" s="259" t="n"/>
      <c r="AI133" s="259" t="n"/>
      <c r="AJ133" s="259" t="n"/>
      <c r="AK133" s="259" t="n"/>
      <c r="AL133" s="259" t="n"/>
      <c r="AM133" s="259" t="n"/>
      <c r="AN133" s="259" t="n"/>
      <c r="AO133" s="259" t="n"/>
      <c r="AP133" s="259" t="n"/>
      <c r="AQ133" s="259" t="n"/>
      <c r="AR133" s="259" t="n"/>
      <c r="AS133" s="259" t="n"/>
      <c r="AT133" s="259" t="n"/>
      <c r="AU133" s="259" t="n"/>
      <c r="AV133" s="259" t="n"/>
      <c r="AW133" s="259" t="n"/>
      <c r="AX133" s="259" t="n"/>
      <c r="AY133" s="259" t="n"/>
      <c r="AZ133" s="259" t="n"/>
      <c r="BA133" s="259" t="n"/>
      <c r="BB133" s="259" t="n"/>
      <c r="BC133" s="259" t="n"/>
      <c r="BD133" s="259" t="n"/>
      <c r="BE133" s="259" t="n"/>
      <c r="BF133" s="259" t="n"/>
      <c r="BG133" s="259" t="n"/>
      <c r="BH133" s="259" t="n"/>
      <c r="BI133" s="259" t="n"/>
      <c r="BJ133" s="259" t="n"/>
      <c r="BK133" s="259" t="n"/>
      <c r="BL133" s="259" t="n"/>
      <c r="BM133" s="259" t="n"/>
      <c r="BN133" s="259" t="n"/>
      <c r="BO133" s="259" t="n"/>
      <c r="BP133" s="259" t="n"/>
      <c r="BQ133" s="259" t="n"/>
      <c r="BR133" s="259" t="n"/>
      <c r="BS133" s="259" t="n"/>
      <c r="BT133" s="259" t="n"/>
      <c r="BU133" s="259" t="n"/>
      <c r="BV133" s="259" t="n"/>
      <c r="BW133" s="259" t="n"/>
      <c r="BX133" s="259" t="n"/>
      <c r="BY133" s="259" t="n"/>
      <c r="BZ133" s="259" t="n"/>
      <c r="CA133" s="259" t="n"/>
      <c r="CB133" s="259" t="n"/>
      <c r="CC133" s="259" t="n"/>
      <c r="CD133" s="259" t="n"/>
      <c r="CE133" s="259" t="n"/>
      <c r="CF133" s="259" t="n"/>
      <c r="CG133" s="259" t="n"/>
      <c r="CH133" s="259" t="n"/>
      <c r="CI133" s="259" t="n"/>
      <c r="CJ133" s="259" t="n"/>
      <c r="CK133" s="259" t="n"/>
      <c r="CL133" s="259" t="n"/>
      <c r="CM133" s="259" t="n"/>
      <c r="CN133" s="259" t="n"/>
      <c r="CO133" s="259" t="n"/>
      <c r="CP133" s="259" t="n"/>
      <c r="CQ133" s="259" t="n"/>
      <c r="CR133" s="259" t="n"/>
      <c r="CS133" s="259" t="n"/>
      <c r="CT133" s="259" t="n"/>
      <c r="CU133" s="259" t="n"/>
      <c r="CV133" s="259" t="n"/>
      <c r="CW133" s="259" t="n"/>
      <c r="CX133" s="259" t="n"/>
      <c r="CY133" s="259" t="n"/>
      <c r="CZ133" s="259" t="n"/>
      <c r="DA133" s="259" t="n"/>
      <c r="DB133" s="259" t="n"/>
      <c r="DC133" s="259" t="n"/>
      <c r="DD133" s="259" t="n"/>
      <c r="DE133" s="259" t="n"/>
      <c r="DF133" s="259" t="n"/>
      <c r="DG133" s="259" t="n"/>
      <c r="DH133" s="259" t="n"/>
      <c r="DI133" s="259" t="n"/>
      <c r="DJ133" s="259" t="n"/>
      <c r="DK133" s="259" t="n"/>
      <c r="DL133" s="259" t="n"/>
      <c r="DM133" s="259" t="n"/>
      <c r="DN133" s="259" t="n"/>
      <c r="DO133" s="259" t="n"/>
      <c r="DP133" s="259" t="n"/>
      <c r="DQ133" s="259" t="n"/>
      <c r="DR133" s="259" t="n"/>
      <c r="DS133" s="259" t="n"/>
      <c r="DT133" s="259" t="n"/>
      <c r="DU133" s="259" t="n"/>
      <c r="DV133" s="259" t="n"/>
      <c r="DW133" s="259" t="n"/>
      <c r="DX133" s="259" t="n"/>
      <c r="DY133" s="259" t="n"/>
      <c r="DZ133" s="259" t="n"/>
      <c r="EA133" s="259" t="n"/>
      <c r="EB133" s="259" t="n"/>
      <c r="EC133" s="259" t="n"/>
      <c r="ED133" s="259" t="n"/>
      <c r="EE133" s="259" t="n"/>
      <c r="EF133" s="259" t="n"/>
      <c r="EG133" s="259" t="n"/>
      <c r="EH133" s="259" t="n"/>
      <c r="EI133" s="259" t="n"/>
      <c r="EJ133" s="259" t="n"/>
      <c r="EK133" s="261">
        <f>SUM(F133:EJ133)</f>
        <v/>
      </c>
      <c r="EL133" s="262">
        <f>E133-EK133</f>
        <v/>
      </c>
    </row>
    <row r="134" ht="18" customHeight="1">
      <c r="A134" s="137" t="n">
        <v>135</v>
      </c>
      <c r="B134" s="256" t="n"/>
      <c r="C134" s="139" t="n"/>
      <c r="D134" s="240" t="n"/>
      <c r="E134" s="257" t="n"/>
      <c r="F134" s="274" t="n"/>
      <c r="G134" s="274" t="n"/>
      <c r="H134" s="274" t="n"/>
      <c r="I134" s="274" t="n"/>
      <c r="J134" s="259" t="n"/>
      <c r="K134" s="259" t="n"/>
      <c r="L134" s="259" t="n"/>
      <c r="M134" s="259" t="n"/>
      <c r="N134" s="259" t="n"/>
      <c r="O134" s="259" t="n"/>
      <c r="P134" s="259" t="n"/>
      <c r="Q134" s="259" t="n"/>
      <c r="R134" s="259" t="n"/>
      <c r="S134" s="259" t="n"/>
      <c r="T134" s="259" t="n"/>
      <c r="U134" s="259" t="n"/>
      <c r="V134" s="259" t="n"/>
      <c r="W134" s="259" t="n"/>
      <c r="X134" s="259" t="n"/>
      <c r="Y134" s="259" t="n"/>
      <c r="Z134" s="259" t="n"/>
      <c r="AA134" s="259" t="n"/>
      <c r="AB134" s="259" t="n"/>
      <c r="AC134" s="259" t="n"/>
      <c r="AD134" s="259" t="n"/>
      <c r="AE134" s="259" t="n"/>
      <c r="AF134" s="259" t="n"/>
      <c r="AG134" s="259" t="n"/>
      <c r="AH134" s="259" t="n"/>
      <c r="AI134" s="259" t="n"/>
      <c r="AJ134" s="259" t="n"/>
      <c r="AK134" s="259" t="n"/>
      <c r="AL134" s="259" t="n"/>
      <c r="AM134" s="259" t="n"/>
      <c r="AN134" s="259" t="n"/>
      <c r="AO134" s="259" t="n"/>
      <c r="AP134" s="259" t="n"/>
      <c r="AQ134" s="259" t="n"/>
      <c r="AR134" s="259" t="n"/>
      <c r="AS134" s="259" t="n"/>
      <c r="AT134" s="259" t="n"/>
      <c r="AU134" s="259" t="n"/>
      <c r="AV134" s="259" t="n"/>
      <c r="AW134" s="259" t="n"/>
      <c r="AX134" s="259" t="n"/>
      <c r="AY134" s="259" t="n"/>
      <c r="AZ134" s="259" t="n"/>
      <c r="BA134" s="259" t="n"/>
      <c r="BB134" s="259" t="n"/>
      <c r="BC134" s="259" t="n"/>
      <c r="BD134" s="259" t="n"/>
      <c r="BE134" s="259" t="n"/>
      <c r="BF134" s="259" t="n"/>
      <c r="BG134" s="259" t="n"/>
      <c r="BH134" s="259" t="n"/>
      <c r="BI134" s="259" t="n"/>
      <c r="BJ134" s="259" t="n"/>
      <c r="BK134" s="259" t="n"/>
      <c r="BL134" s="259" t="n"/>
      <c r="BM134" s="259" t="n"/>
      <c r="BN134" s="259" t="n"/>
      <c r="BO134" s="259" t="n"/>
      <c r="BP134" s="259" t="n"/>
      <c r="BQ134" s="259" t="n"/>
      <c r="BR134" s="259" t="n"/>
      <c r="BS134" s="259" t="n"/>
      <c r="BT134" s="259" t="n"/>
      <c r="BU134" s="259" t="n"/>
      <c r="BV134" s="259" t="n"/>
      <c r="BW134" s="259" t="n"/>
      <c r="BX134" s="259" t="n"/>
      <c r="BY134" s="259" t="n"/>
      <c r="BZ134" s="259" t="n"/>
      <c r="CA134" s="259" t="n"/>
      <c r="CB134" s="259" t="n"/>
      <c r="CC134" s="259" t="n"/>
      <c r="CD134" s="259" t="n"/>
      <c r="CE134" s="259" t="n"/>
      <c r="CF134" s="259" t="n"/>
      <c r="CG134" s="259" t="n"/>
      <c r="CH134" s="259" t="n"/>
      <c r="CI134" s="259" t="n"/>
      <c r="CJ134" s="259" t="n"/>
      <c r="CK134" s="259" t="n"/>
      <c r="CL134" s="259" t="n"/>
      <c r="CM134" s="259" t="n"/>
      <c r="CN134" s="259" t="n"/>
      <c r="CO134" s="259" t="n"/>
      <c r="CP134" s="259" t="n"/>
      <c r="CQ134" s="259" t="n"/>
      <c r="CR134" s="259" t="n"/>
      <c r="CS134" s="259" t="n"/>
      <c r="CT134" s="259" t="n"/>
      <c r="CU134" s="259" t="n"/>
      <c r="CV134" s="259" t="n"/>
      <c r="CW134" s="259" t="n"/>
      <c r="CX134" s="259" t="n"/>
      <c r="CY134" s="259" t="n"/>
      <c r="CZ134" s="259" t="n"/>
      <c r="DA134" s="259" t="n"/>
      <c r="DB134" s="259" t="n"/>
      <c r="DC134" s="259" t="n"/>
      <c r="DD134" s="259" t="n"/>
      <c r="DE134" s="259" t="n"/>
      <c r="DF134" s="259" t="n"/>
      <c r="DG134" s="259" t="n"/>
      <c r="DH134" s="259" t="n"/>
      <c r="DI134" s="259" t="n"/>
      <c r="DJ134" s="259" t="n"/>
      <c r="DK134" s="259" t="n"/>
      <c r="DL134" s="259" t="n"/>
      <c r="DM134" s="259" t="n"/>
      <c r="DN134" s="259" t="n"/>
      <c r="DO134" s="259" t="n"/>
      <c r="DP134" s="259" t="n"/>
      <c r="DQ134" s="259" t="n"/>
      <c r="DR134" s="259" t="n"/>
      <c r="DS134" s="259" t="n"/>
      <c r="DT134" s="259" t="n"/>
      <c r="DU134" s="259" t="n"/>
      <c r="DV134" s="259" t="n"/>
      <c r="DW134" s="259" t="n"/>
      <c r="DX134" s="259" t="n"/>
      <c r="DY134" s="259" t="n"/>
      <c r="DZ134" s="259" t="n"/>
      <c r="EA134" s="259" t="n"/>
      <c r="EB134" s="259" t="n"/>
      <c r="EC134" s="259" t="n"/>
      <c r="ED134" s="259" t="n"/>
      <c r="EE134" s="259" t="n"/>
      <c r="EF134" s="259" t="n"/>
      <c r="EG134" s="259" t="n"/>
      <c r="EH134" s="259" t="n"/>
      <c r="EI134" s="259" t="n"/>
      <c r="EJ134" s="259" t="n"/>
      <c r="EK134" s="261">
        <f>SUM(F134:EJ134)</f>
        <v/>
      </c>
      <c r="EL134" s="262">
        <f>E134-EK134</f>
        <v/>
      </c>
    </row>
    <row r="135" ht="18" customHeight="1" thickBot="1">
      <c r="A135" s="137" t="n">
        <v>136</v>
      </c>
      <c r="B135" s="256" t="n"/>
      <c r="C135" s="139" t="n"/>
      <c r="D135" s="240" t="n"/>
      <c r="E135" s="257" t="n"/>
      <c r="F135" s="274" t="n"/>
      <c r="G135" s="274" t="n"/>
      <c r="H135" s="274" t="n"/>
      <c r="I135" s="274" t="n"/>
      <c r="J135" s="259" t="n"/>
      <c r="K135" s="259" t="n"/>
      <c r="L135" s="259" t="n"/>
      <c r="M135" s="259" t="n"/>
      <c r="N135" s="259" t="n"/>
      <c r="O135" s="259" t="n"/>
      <c r="P135" s="259" t="n"/>
      <c r="Q135" s="259" t="n"/>
      <c r="R135" s="259" t="n"/>
      <c r="S135" s="259" t="n"/>
      <c r="T135" s="259" t="n"/>
      <c r="U135" s="259" t="n"/>
      <c r="V135" s="259" t="n"/>
      <c r="W135" s="259" t="n"/>
      <c r="X135" s="259" t="n"/>
      <c r="Y135" s="259" t="n"/>
      <c r="Z135" s="259" t="n"/>
      <c r="AA135" s="259" t="n"/>
      <c r="AB135" s="259" t="n"/>
      <c r="AC135" s="259" t="n"/>
      <c r="AD135" s="259" t="n"/>
      <c r="AE135" s="259" t="n"/>
      <c r="AF135" s="259" t="n"/>
      <c r="AG135" s="259" t="n"/>
      <c r="AH135" s="259" t="n"/>
      <c r="AI135" s="259" t="n"/>
      <c r="AJ135" s="259" t="n"/>
      <c r="AK135" s="259" t="n"/>
      <c r="AL135" s="259" t="n"/>
      <c r="AM135" s="259" t="n"/>
      <c r="AN135" s="259" t="n"/>
      <c r="AO135" s="259" t="n"/>
      <c r="AP135" s="259" t="n"/>
      <c r="AQ135" s="259" t="n"/>
      <c r="AR135" s="259" t="n"/>
      <c r="AS135" s="259" t="n"/>
      <c r="AT135" s="259" t="n"/>
      <c r="AU135" s="259" t="n"/>
      <c r="AV135" s="259" t="n"/>
      <c r="AW135" s="259" t="n"/>
      <c r="AX135" s="259" t="n"/>
      <c r="AY135" s="259" t="n"/>
      <c r="AZ135" s="259" t="n"/>
      <c r="BA135" s="259" t="n"/>
      <c r="BB135" s="259" t="n"/>
      <c r="BC135" s="259" t="n"/>
      <c r="BD135" s="259" t="n"/>
      <c r="BE135" s="259" t="n"/>
      <c r="BF135" s="259" t="n"/>
      <c r="BG135" s="259" t="n"/>
      <c r="BH135" s="259" t="n"/>
      <c r="BI135" s="259" t="n"/>
      <c r="BJ135" s="259" t="n"/>
      <c r="BK135" s="259" t="n"/>
      <c r="BL135" s="259" t="n"/>
      <c r="BM135" s="259" t="n"/>
      <c r="BN135" s="259" t="n"/>
      <c r="BO135" s="259" t="n"/>
      <c r="BP135" s="259" t="n"/>
      <c r="BQ135" s="259" t="n"/>
      <c r="BR135" s="259" t="n"/>
      <c r="BS135" s="259" t="n"/>
      <c r="BT135" s="259" t="n"/>
      <c r="BU135" s="259" t="n"/>
      <c r="BV135" s="259" t="n"/>
      <c r="BW135" s="259" t="n"/>
      <c r="BX135" s="259" t="n"/>
      <c r="BY135" s="259" t="n"/>
      <c r="BZ135" s="259" t="n"/>
      <c r="CA135" s="259" t="n"/>
      <c r="CB135" s="259" t="n"/>
      <c r="CC135" s="259" t="n"/>
      <c r="CD135" s="259" t="n"/>
      <c r="CE135" s="259" t="n"/>
      <c r="CF135" s="259" t="n"/>
      <c r="CG135" s="259" t="n"/>
      <c r="CH135" s="259" t="n"/>
      <c r="CI135" s="259" t="n"/>
      <c r="CJ135" s="259" t="n"/>
      <c r="CK135" s="259" t="n"/>
      <c r="CL135" s="259" t="n"/>
      <c r="CM135" s="259" t="n"/>
      <c r="CN135" s="259" t="n"/>
      <c r="CO135" s="259" t="n"/>
      <c r="CP135" s="259" t="n"/>
      <c r="CQ135" s="259" t="n"/>
      <c r="CR135" s="259" t="n"/>
      <c r="CS135" s="259" t="n"/>
      <c r="CT135" s="259" t="n"/>
      <c r="CU135" s="259" t="n"/>
      <c r="CV135" s="259" t="n"/>
      <c r="CW135" s="259" t="n"/>
      <c r="CX135" s="259" t="n"/>
      <c r="CY135" s="259" t="n"/>
      <c r="CZ135" s="259" t="n"/>
      <c r="DA135" s="259" t="n"/>
      <c r="DB135" s="259" t="n"/>
      <c r="DC135" s="259" t="n"/>
      <c r="DD135" s="259" t="n"/>
      <c r="DE135" s="259" t="n"/>
      <c r="DF135" s="259" t="n"/>
      <c r="DG135" s="259" t="n"/>
      <c r="DH135" s="259" t="n"/>
      <c r="DI135" s="259" t="n"/>
      <c r="DJ135" s="259" t="n"/>
      <c r="DK135" s="259" t="n"/>
      <c r="DL135" s="259" t="n"/>
      <c r="DM135" s="259" t="n"/>
      <c r="DN135" s="259" t="n"/>
      <c r="DO135" s="259" t="n"/>
      <c r="DP135" s="259" t="n"/>
      <c r="DQ135" s="259" t="n"/>
      <c r="DR135" s="259" t="n"/>
      <c r="DS135" s="259" t="n"/>
      <c r="DT135" s="259" t="n"/>
      <c r="DU135" s="259" t="n"/>
      <c r="DV135" s="259" t="n"/>
      <c r="DW135" s="259" t="n"/>
      <c r="DX135" s="259" t="n"/>
      <c r="DY135" s="259" t="n"/>
      <c r="DZ135" s="259" t="n"/>
      <c r="EA135" s="259" t="n"/>
      <c r="EB135" s="259" t="n"/>
      <c r="EC135" s="259" t="n"/>
      <c r="ED135" s="259" t="n"/>
      <c r="EE135" s="259" t="n"/>
      <c r="EF135" s="259" t="n"/>
      <c r="EG135" s="259" t="n"/>
      <c r="EH135" s="259" t="n"/>
      <c r="EI135" s="259" t="n"/>
      <c r="EJ135" s="259" t="n"/>
      <c r="EK135" s="261">
        <f>SUM(F135:EJ135)</f>
        <v/>
      </c>
      <c r="EL135" s="262">
        <f>E135-EK135</f>
        <v/>
      </c>
    </row>
    <row r="136" ht="18.95" customHeight="1" thickBot="1">
      <c r="A136" s="137" t="n"/>
      <c r="B136" s="265" t="n"/>
      <c r="C136" s="148" t="n"/>
      <c r="D136" s="265" t="n"/>
      <c r="E136" s="266">
        <f>SUM(E2:E135)</f>
        <v/>
      </c>
      <c r="F136" s="267">
        <f>SUM(F2:F135)</f>
        <v/>
      </c>
      <c r="G136" s="267">
        <f>SUM(G2:G135)</f>
        <v/>
      </c>
      <c r="H136" s="267">
        <f>SUM(H2:H135)</f>
        <v/>
      </c>
      <c r="I136" s="267">
        <f>SUM(I2:I135)</f>
        <v/>
      </c>
      <c r="J136" s="267">
        <f>SUM(J2:J135)</f>
        <v/>
      </c>
      <c r="K136" s="267">
        <f>SUM(K2:K135)</f>
        <v/>
      </c>
      <c r="L136" s="267">
        <f>SUM(L25:L135)</f>
        <v/>
      </c>
      <c r="M136" s="267">
        <f>SUM(M2:M135)</f>
        <v/>
      </c>
      <c r="N136" s="267">
        <f>SUM(N2:N135)</f>
        <v/>
      </c>
      <c r="O136" s="267">
        <f>SUM(O2:O135)</f>
        <v/>
      </c>
      <c r="P136" s="267">
        <f>SUM(P2:P135)</f>
        <v/>
      </c>
      <c r="Q136" s="267">
        <f>SUM(Q2:Q135)</f>
        <v/>
      </c>
      <c r="R136" s="267">
        <f>SUM(R2:R135)</f>
        <v/>
      </c>
      <c r="S136" s="267">
        <f>SUM(S2:S135)</f>
        <v/>
      </c>
      <c r="T136" s="267">
        <f>SUM(T2:T135)</f>
        <v/>
      </c>
      <c r="U136" s="267">
        <f>SUM(U2:U135)</f>
        <v/>
      </c>
      <c r="V136" s="267">
        <f>SUM(V2:V135)</f>
        <v/>
      </c>
      <c r="W136" s="267">
        <f>SUM(W2:W135)</f>
        <v/>
      </c>
      <c r="X136" s="267">
        <f>SUM(X2:X135)</f>
        <v/>
      </c>
      <c r="Y136" s="267">
        <f>SUM(Y2:Y135)</f>
        <v/>
      </c>
      <c r="Z136" s="267">
        <f>SUM(Z18:Z135)</f>
        <v/>
      </c>
      <c r="AA136" s="267">
        <f>SUM(AA2:AA135)</f>
        <v/>
      </c>
      <c r="AB136" s="267">
        <f>SUM(AB2:AB135)</f>
        <v/>
      </c>
      <c r="AC136" s="267">
        <f>SUM(AC2:AC135)</f>
        <v/>
      </c>
      <c r="AD136" s="267">
        <f>SUM(AD2:AD135)</f>
        <v/>
      </c>
      <c r="AE136" s="267">
        <f>SUM(AE2:AE135)</f>
        <v/>
      </c>
      <c r="AF136" s="267">
        <f>SUM(AF2:AF135)</f>
        <v/>
      </c>
      <c r="AG136" s="267">
        <f>SUM(AG2:AG135)</f>
        <v/>
      </c>
      <c r="AH136" s="267">
        <f>SUM(AH2:AH135)</f>
        <v/>
      </c>
      <c r="AI136" s="267">
        <f>SUM(AI2:AI135)</f>
        <v/>
      </c>
      <c r="AJ136" s="267">
        <f>SUM(AJ2:AJ135)</f>
        <v/>
      </c>
      <c r="AK136" s="267">
        <f>SUM(AK21:AK135)</f>
        <v/>
      </c>
      <c r="AL136" s="267">
        <f>SUM(AL2:AL135)</f>
        <v/>
      </c>
      <c r="AM136" s="267">
        <f>SUM(AM2:AM135)</f>
        <v/>
      </c>
      <c r="AN136" s="267">
        <f>SUM(AN2:AN135)</f>
        <v/>
      </c>
      <c r="AO136" s="267">
        <f>SUM(AO2:AO135)</f>
        <v/>
      </c>
      <c r="AP136" s="267">
        <f>SUM(AP2:AP135)</f>
        <v/>
      </c>
      <c r="AQ136" s="267">
        <f>SUM(AQ2:AQ135)</f>
        <v/>
      </c>
      <c r="AR136" s="267">
        <f>SUM(AR2:AR135)</f>
        <v/>
      </c>
      <c r="AS136" s="267">
        <f>SUM(AS2:AS135)</f>
        <v/>
      </c>
      <c r="AT136" s="267">
        <f>SUM(AT2:AT135)</f>
        <v/>
      </c>
      <c r="AU136" s="267">
        <f>SUM(AU2:AU135)</f>
        <v/>
      </c>
      <c r="AV136" s="267">
        <f>SUM(AV2:AV135)</f>
        <v/>
      </c>
      <c r="AW136" s="267">
        <f>SUM(AW2:AW135)</f>
        <v/>
      </c>
      <c r="AX136" s="267">
        <f>SUM(AX2:AX135)</f>
        <v/>
      </c>
      <c r="AY136" s="267">
        <f>SUM(AY2:AY135)</f>
        <v/>
      </c>
      <c r="AZ136" s="267">
        <f>SUM(AZ2:AZ135)</f>
        <v/>
      </c>
      <c r="BA136" s="267">
        <f>SUM(BA2:BA135)</f>
        <v/>
      </c>
      <c r="BB136" s="267">
        <f>SUM(BB2:BB135)</f>
        <v/>
      </c>
      <c r="BC136" s="267">
        <f>SUM(BC2:BC135)</f>
        <v/>
      </c>
      <c r="BD136" s="267">
        <f>SUM(BD2:BD135)</f>
        <v/>
      </c>
      <c r="BE136" s="267">
        <f>SUM(BE2:BE135)</f>
        <v/>
      </c>
      <c r="BF136" s="267">
        <f>SUM(BF2:BF135)</f>
        <v/>
      </c>
      <c r="BG136" s="267">
        <f>SUM(BG2:BG135)</f>
        <v/>
      </c>
      <c r="BH136" s="267">
        <f>SUM(BH2:BH135)</f>
        <v/>
      </c>
      <c r="BI136" s="267">
        <f>SUM(BI17:BI135)</f>
        <v/>
      </c>
      <c r="BJ136" s="267">
        <f>SUM(BJ2:BJ135)</f>
        <v/>
      </c>
      <c r="BK136" s="267">
        <f>SUM(BK2:BK135)</f>
        <v/>
      </c>
      <c r="BL136" s="267">
        <f>SUM(BL2:BL135)</f>
        <v/>
      </c>
      <c r="BM136" s="267">
        <f>SUM(BM2:BM135)</f>
        <v/>
      </c>
      <c r="BN136" s="267">
        <f>SUM(BN2:BN135)</f>
        <v/>
      </c>
      <c r="BO136" s="267">
        <f>SUM(BO2:BO135)</f>
        <v/>
      </c>
      <c r="BP136" s="267">
        <f>SUM(BP20:BP135)</f>
        <v/>
      </c>
      <c r="BQ136" s="267">
        <f>SUM(BQ2:BQ135)</f>
        <v/>
      </c>
      <c r="BR136" s="267">
        <f>SUM(BR2:BR135)</f>
        <v/>
      </c>
      <c r="BS136" s="267">
        <f>SUM(BS2:BS135)</f>
        <v/>
      </c>
      <c r="BT136" s="267">
        <f>SUM(BT2:BT135)</f>
        <v/>
      </c>
      <c r="BU136" s="267">
        <f>SUM(BU2:BU135)</f>
        <v/>
      </c>
      <c r="BV136" s="267">
        <f>SUM(BV2:BV135)</f>
        <v/>
      </c>
      <c r="BW136" s="267">
        <f>SUM(BW2:BW135)</f>
        <v/>
      </c>
      <c r="BX136" s="267">
        <f>SUM(BX2:BX135)</f>
        <v/>
      </c>
      <c r="BY136" s="267">
        <f>SUM(BY2:BY135)</f>
        <v/>
      </c>
      <c r="BZ136" s="267">
        <f>SUM(BZ2:BZ135)</f>
        <v/>
      </c>
      <c r="CA136" s="267">
        <f>SUM(CA2:CA135)</f>
        <v/>
      </c>
      <c r="CB136" s="267">
        <f>SUM(CB2:CB135)</f>
        <v/>
      </c>
      <c r="CC136" s="267">
        <f>SUM(CC2:CC135)</f>
        <v/>
      </c>
      <c r="CD136" s="267">
        <f>SUM(CD2:CD135)</f>
        <v/>
      </c>
      <c r="CE136" s="267">
        <f>SUM(CE2:CE135)</f>
        <v/>
      </c>
      <c r="CF136" s="267">
        <f>SUM(CF2:CF135)</f>
        <v/>
      </c>
      <c r="CG136" s="267">
        <f>SUM(CG22:CG135)</f>
        <v/>
      </c>
      <c r="CH136" s="267">
        <f>SUM(CH19:CH135)</f>
        <v/>
      </c>
      <c r="CI136" s="267">
        <f>SUM(CI2:CI135)</f>
        <v/>
      </c>
      <c r="CJ136" s="267">
        <f>SUM(CJ2:CJ135)</f>
        <v/>
      </c>
      <c r="CK136" s="267">
        <f>SUM(CK2:CK135)</f>
        <v/>
      </c>
      <c r="CL136" s="267">
        <f>SUM(CL2:CL135)</f>
        <v/>
      </c>
      <c r="CM136" s="267">
        <f>SUM(CM2:CM135)</f>
        <v/>
      </c>
      <c r="CN136" s="267">
        <f>SUM(CN2:CN135)</f>
        <v/>
      </c>
      <c r="CO136" s="267">
        <f>SUM(CO2:CO135)</f>
        <v/>
      </c>
      <c r="CP136" s="267">
        <f>SUM(CP2:CP135)</f>
        <v/>
      </c>
      <c r="CQ136" s="267">
        <f>SUM(CQ2:CQ135)</f>
        <v/>
      </c>
      <c r="CR136" s="267">
        <f>SUM(CR2:CR135)</f>
        <v/>
      </c>
      <c r="CS136" s="267">
        <f>SUM(CS2:CS135)</f>
        <v/>
      </c>
      <c r="CT136" s="267">
        <f>SUM(CT2:CT135)</f>
        <v/>
      </c>
      <c r="CU136" s="267">
        <f>SUM(CU2:CU135)</f>
        <v/>
      </c>
      <c r="CV136" s="267">
        <f>SUM(CV2:CV135)</f>
        <v/>
      </c>
      <c r="CW136" s="267">
        <f>SUM(CW2:CW135)</f>
        <v/>
      </c>
      <c r="CX136" s="267">
        <f>SUM(CX2:CX135)</f>
        <v/>
      </c>
      <c r="CY136" s="267">
        <f>SUM(CY2:CY135)</f>
        <v/>
      </c>
      <c r="CZ136" s="267">
        <f>SUM(CZ2:CZ135)</f>
        <v/>
      </c>
      <c r="DA136" s="267">
        <f>SUM(DA2:DA135)</f>
        <v/>
      </c>
      <c r="DB136" s="267">
        <f>SUM(DB2:DB135)</f>
        <v/>
      </c>
      <c r="DC136" s="267">
        <f>SUM(DC2:DC135)</f>
        <v/>
      </c>
      <c r="DD136" s="267">
        <f>SUM(DD2:DD135)</f>
        <v/>
      </c>
      <c r="DE136" s="267">
        <f>SUM(DE2:DE135)</f>
        <v/>
      </c>
      <c r="DF136" s="267">
        <f>SUM(DF2:DF135)</f>
        <v/>
      </c>
      <c r="DG136" s="267">
        <f>SUM(DG2:DG135)</f>
        <v/>
      </c>
      <c r="DH136" s="267">
        <f>SUM(DH2:DH135)</f>
        <v/>
      </c>
      <c r="DI136" s="267">
        <f>SUM(DI48:DI135)</f>
        <v/>
      </c>
      <c r="DJ136" s="267">
        <f>SUM(DJ2:DJ135)</f>
        <v/>
      </c>
      <c r="DK136" s="267">
        <f>SUM(DK26:DK135)</f>
        <v/>
      </c>
      <c r="DL136" s="267">
        <f>SUM(DL2:DL135)</f>
        <v/>
      </c>
      <c r="DM136" s="267">
        <f>SUM(DM2:DM135)</f>
        <v/>
      </c>
      <c r="DN136" s="267">
        <f>SUM(DN2:DN135)</f>
        <v/>
      </c>
      <c r="DO136" s="267">
        <f>SUM(DO2:DO135)</f>
        <v/>
      </c>
      <c r="DP136" s="267">
        <f>SUM(DP2:DP135)</f>
        <v/>
      </c>
      <c r="DQ136" s="267">
        <f>SUM(DQ2:DQ135)</f>
        <v/>
      </c>
      <c r="DR136" s="267">
        <f>SUM(DR2:DR135)</f>
        <v/>
      </c>
      <c r="DS136" s="267">
        <f>SUM(DS2:DS135)</f>
        <v/>
      </c>
      <c r="DT136" s="267">
        <f>SUM(DT2:DT135)</f>
        <v/>
      </c>
      <c r="DU136" s="267">
        <f>SUM(DU2:DU135)</f>
        <v/>
      </c>
      <c r="DV136" s="267">
        <f>SUM(DV2:DV135)</f>
        <v/>
      </c>
      <c r="DW136" s="267">
        <f>SUM(DW2:DW135)</f>
        <v/>
      </c>
      <c r="DX136" s="267">
        <f>SUM(DX2:DX135)</f>
        <v/>
      </c>
      <c r="DY136" s="267">
        <f>SUM(DY2:DY135)</f>
        <v/>
      </c>
      <c r="DZ136" s="267">
        <f>SUM(DZ2:DZ135)</f>
        <v/>
      </c>
      <c r="EA136" s="267">
        <f>SUM(EA2:EA135)</f>
        <v/>
      </c>
      <c r="EB136" s="267">
        <f>SUM(EB2:EB135)</f>
        <v/>
      </c>
      <c r="EC136" s="267">
        <f>SUM(EC2:EC135)</f>
        <v/>
      </c>
      <c r="ED136" s="267">
        <f>SUM(ED2:ED135)</f>
        <v/>
      </c>
      <c r="EE136" s="267">
        <f>SUM(EE2:EE135)</f>
        <v/>
      </c>
      <c r="EF136" s="267">
        <f>SUM(EF2:EF135)</f>
        <v/>
      </c>
      <c r="EG136" s="267">
        <f>SUM(EG2:EG135)</f>
        <v/>
      </c>
      <c r="EH136" s="267">
        <f>SUM(EH2:EH135)</f>
        <v/>
      </c>
      <c r="EI136" s="267">
        <f>SUM(EI2:EI135)</f>
        <v/>
      </c>
      <c r="EJ136" s="267">
        <f>SUM(EJ2:EJ135)</f>
        <v/>
      </c>
      <c r="EK136" s="267">
        <f>SUM(F136:EJ136)</f>
        <v/>
      </c>
      <c r="EL136" s="262">
        <f>E136-EK136</f>
        <v/>
      </c>
      <c r="EM136" s="262" t="n"/>
    </row>
    <row r="137" ht="18.95" customHeight="1">
      <c r="A137" s="137" t="n"/>
    </row>
    <row r="138" ht="18.95" customHeight="1">
      <c r="A138" s="137" t="n"/>
    </row>
    <row r="139" ht="18.95" customHeight="1">
      <c r="A139" s="137" t="n"/>
    </row>
    <row r="140" ht="18.95" customHeight="1">
      <c r="A140" s="137" t="n"/>
    </row>
    <row r="141" ht="18.95" customHeight="1">
      <c r="A141" s="137" t="n"/>
    </row>
    <row r="142" ht="18.95" customHeight="1">
      <c r="A142" s="137" t="n"/>
    </row>
    <row r="143" ht="18.95" customHeight="1"/>
  </sheetData>
  <pageMargins left="0.7" right="0.7" top="0.75" bottom="0.75" header="0.3" footer="0.3"/>
  <pageSetup orientation="portrait" horizontalDpi="4294967292" verticalDpi="4294967292"/>
</worksheet>
</file>

<file path=xl/worksheets/sheet23.xml><?xml version="1.0" encoding="utf-8"?>
<worksheet xmlns="http://schemas.openxmlformats.org/spreadsheetml/2006/main">
  <sheetPr>
    <tabColor rgb="FF00B050"/>
    <outlinePr summaryBelow="1" summaryRight="1"/>
    <pageSetUpPr/>
  </sheetPr>
  <dimension ref="A1:GX138"/>
  <sheetViews>
    <sheetView zoomScale="70" zoomScaleNormal="70" zoomScalePageLayoutView="75" workbookViewId="0">
      <pane xSplit="5" ySplit="1" topLeftCell="F123" activePane="bottomRight" state="frozen"/>
      <selection pane="topRight" activeCell="F1" sqref="F1"/>
      <selection pane="bottomLeft" activeCell="A2" sqref="A2"/>
      <selection pane="bottomRight" activeCell="C63" sqref="C63"/>
    </sheetView>
  </sheetViews>
  <sheetFormatPr baseColWidth="8" defaultColWidth="8.85546875" defaultRowHeight="15"/>
  <cols>
    <col width="11.42578125" bestFit="1" customWidth="1" min="1" max="1"/>
    <col width="12.140625" customWidth="1" min="2" max="2"/>
    <col width="39.140625" customWidth="1" style="70" min="3" max="3"/>
    <col width="12.140625" customWidth="1" min="4" max="4"/>
    <col width="15.85546875" customWidth="1" min="5" max="28"/>
    <col width="13.42578125" customWidth="1" min="29" max="52"/>
    <col width="15.85546875" customWidth="1" min="53" max="54"/>
    <col width="13.42578125" customWidth="1" min="55" max="204"/>
    <col width="13" customWidth="1" min="205" max="205"/>
    <col width="15.42578125" customWidth="1" min="206" max="206"/>
  </cols>
  <sheetData>
    <row r="1" ht="65.25" customHeight="1">
      <c r="A1" s="249" t="inlineStr">
        <is>
          <t xml:space="preserve">  </t>
        </is>
      </c>
      <c r="B1" s="250" t="inlineStr">
        <is>
          <t xml:space="preserve">Posting Date </t>
        </is>
      </c>
      <c r="C1" s="130" t="inlineStr">
        <is>
          <t xml:space="preserve">FedEx Invoice# </t>
        </is>
      </c>
      <c r="D1" s="251" t="inlineStr">
        <is>
          <t>Invoice Date</t>
        </is>
      </c>
      <c r="E1" s="252" t="inlineStr">
        <is>
          <t>Invoice Amount</t>
        </is>
      </c>
      <c r="F1" s="253" t="inlineStr">
        <is>
          <t>A282 Dev</t>
        </is>
      </c>
      <c r="G1" s="253" t="inlineStr">
        <is>
          <t>B519 DEV B</t>
        </is>
      </c>
      <c r="H1" s="253" t="inlineStr">
        <is>
          <t>B532 Dev</t>
        </is>
      </c>
      <c r="I1" s="253" t="inlineStr">
        <is>
          <t>B532 Mahi EMC</t>
        </is>
      </c>
      <c r="J1" s="253" t="inlineStr">
        <is>
          <t>B620 EEKERSPAY DEV</t>
        </is>
      </c>
      <c r="K1" s="253" t="inlineStr">
        <is>
          <t>B625 MU ADDB2</t>
        </is>
      </c>
      <c r="L1" s="253" t="inlineStr">
        <is>
          <t>BF2 POWER</t>
        </is>
      </c>
      <c r="M1" s="134" t="inlineStr">
        <is>
          <t>D3Y OPTICAL</t>
        </is>
      </c>
      <c r="N1" s="134" t="inlineStr">
        <is>
          <t>D7X Koi Rev</t>
        </is>
      </c>
      <c r="O1" s="134" t="inlineStr">
        <is>
          <t>D8X AUDIO</t>
        </is>
      </c>
      <c r="P1" s="134" t="inlineStr">
        <is>
          <t>D8x D3Y BASEBOARD</t>
        </is>
      </c>
      <c r="Q1" s="134" t="inlineStr">
        <is>
          <t>D8X CHARGER</t>
        </is>
      </c>
      <c r="R1" s="134" t="inlineStr">
        <is>
          <t>D8x MILLIWAYS</t>
        </is>
      </c>
      <c r="S1" s="134" t="inlineStr">
        <is>
          <t>D8X OPTICAL</t>
        </is>
      </c>
      <c r="T1" s="134" t="inlineStr">
        <is>
          <t>D83 E85 Dev Board</t>
        </is>
      </c>
      <c r="U1" s="134" t="inlineStr">
        <is>
          <t>D9X KERNS TO BF3</t>
        </is>
      </c>
      <c r="V1" s="134" t="inlineStr">
        <is>
          <t>E5 Hypno</t>
        </is>
      </c>
      <c r="W1" s="134" t="inlineStr">
        <is>
          <t>E5 ARRAKIS</t>
        </is>
      </c>
      <c r="X1" s="134" t="inlineStr">
        <is>
          <t>E5 IF Dev Expansion ADC Ditto</t>
        </is>
      </c>
      <c r="Y1" s="134" t="inlineStr">
        <is>
          <t>E5 IF  JigglyPuff</t>
        </is>
      </c>
      <c r="Z1" s="134" t="inlineStr">
        <is>
          <t>E5 IF MLB Drowzee</t>
        </is>
      </c>
      <c r="AA1" s="134" t="inlineStr">
        <is>
          <t>E5 RIGEL</t>
        </is>
      </c>
      <c r="AB1" s="134" t="inlineStr">
        <is>
          <t>E46 Matisse</t>
        </is>
      </c>
      <c r="AC1" s="134" t="inlineStr">
        <is>
          <t>E91 Trex</t>
        </is>
      </c>
      <c r="AD1" s="134" t="inlineStr">
        <is>
          <t>E91 Velociraptor</t>
        </is>
      </c>
      <c r="AE1" s="134" t="inlineStr">
        <is>
          <t>E101 VIEW2 500KHZ PREAMP</t>
        </is>
      </c>
      <c r="AF1" s="134" t="inlineStr">
        <is>
          <t>E123 PENNY FLEX</t>
        </is>
      </c>
      <c r="AG1" s="134" t="inlineStr">
        <is>
          <t>E126 DOUBLE WIDE</t>
        </is>
      </c>
      <c r="AH1" s="134" t="inlineStr">
        <is>
          <t>J255(X2402) Ethernet Hipot DOE, Proto1</t>
        </is>
      </c>
      <c r="AI1" s="134" t="inlineStr">
        <is>
          <t>J410 CHIPSET</t>
        </is>
      </c>
      <c r="AJ1" s="134" t="inlineStr">
        <is>
          <t>J410 DEV</t>
        </is>
      </c>
      <c r="AK1" s="134" t="inlineStr">
        <is>
          <t>J410 Speaker Max</t>
        </is>
      </c>
      <c r="AL1" s="134" t="inlineStr">
        <is>
          <t>J410 Viper Mahi</t>
        </is>
      </c>
      <c r="AM1" s="134" t="inlineStr">
        <is>
          <t>J490 BRANDYBUCK</t>
        </is>
      </c>
      <c r="AN1" s="134" t="inlineStr">
        <is>
          <t>J490 DISPLAY</t>
        </is>
      </c>
      <c r="AO1" s="134" t="inlineStr">
        <is>
          <t>J490 DISPLAY ANX</t>
        </is>
      </c>
      <c r="AP1" s="134" t="inlineStr">
        <is>
          <t>J490 FLEX HYDRA</t>
        </is>
      </c>
      <c r="AQ1" s="134" t="inlineStr">
        <is>
          <t>JA4B9C0 (X2612) MLB PLACEMENT STUDY</t>
        </is>
      </c>
      <c r="AR1" s="134" t="inlineStr">
        <is>
          <t>J490/X2612 Power and Debug</t>
        </is>
      </c>
      <c r="AS1" s="134" t="inlineStr">
        <is>
          <t>J517 Audio Max</t>
        </is>
      </c>
      <c r="AT1" s="134" t="inlineStr">
        <is>
          <t>J5x7 Camera</t>
        </is>
      </c>
      <c r="AU1" s="134" t="inlineStr">
        <is>
          <t>J5X7 DUSTER ACE3 LITE</t>
        </is>
      </c>
      <c r="AV1" s="134" t="inlineStr">
        <is>
          <t>J7XX ACE3</t>
        </is>
      </c>
      <c r="AW1" s="134" t="inlineStr">
        <is>
          <t>J7xx Dev</t>
        </is>
      </c>
      <c r="AX1" s="134" t="inlineStr">
        <is>
          <t>J7XX MAHI POC</t>
        </is>
      </c>
      <c r="AY1" s="134" t="inlineStr">
        <is>
          <t>J7XX SENSOR</t>
        </is>
      </c>
      <c r="AZ1" s="134" t="inlineStr">
        <is>
          <t>J717 PREP1 EUREKA MLB</t>
        </is>
      </c>
      <c r="BA1" s="134" t="inlineStr">
        <is>
          <t>J720 Cougar OS</t>
        </is>
      </c>
      <c r="BB1" s="134" t="inlineStr">
        <is>
          <t>N208 IBIS</t>
        </is>
      </c>
      <c r="BC1" s="134" t="inlineStr">
        <is>
          <t>R4X8 DEV</t>
        </is>
      </c>
      <c r="BD1" s="134" t="inlineStr">
        <is>
          <t>TRIAL COBBLE BOARD</t>
        </is>
      </c>
      <c r="BE1" s="134" t="inlineStr">
        <is>
          <t>T66 Dr. Z POC</t>
        </is>
      </c>
      <c r="BF1" s="134" t="inlineStr">
        <is>
          <t>T275 Strategic Components</t>
        </is>
      </c>
      <c r="BG1" s="134" t="inlineStr">
        <is>
          <t>T290 USBC Probot</t>
        </is>
      </c>
      <c r="BH1" s="134" t="inlineStr">
        <is>
          <t>T306 ANT RALLY</t>
        </is>
      </c>
      <c r="BI1" s="134" t="inlineStr">
        <is>
          <t>T306 CAT RALLY</t>
        </is>
      </c>
      <c r="BJ1" s="134" t="inlineStr">
        <is>
          <t>T306 COYOTE Dev</t>
        </is>
      </c>
      <c r="BK1" s="134" t="inlineStr">
        <is>
          <t>T306 COYOTE LITE</t>
        </is>
      </c>
      <c r="BL1" s="134" t="inlineStr">
        <is>
          <t>T306 COYOTE Max</t>
        </is>
      </c>
      <c r="BM1" s="134" t="inlineStr">
        <is>
          <t>T306 DRIFT DPM DEV2</t>
        </is>
      </c>
      <c r="BN1" s="134" t="inlineStr">
        <is>
          <t>T306 HF Damp</t>
        </is>
      </c>
      <c r="BO1" s="134" t="inlineStr">
        <is>
          <t>T306 LINT DEV3</t>
        </is>
      </c>
      <c r="BP1" s="134" t="inlineStr">
        <is>
          <t>T306 Long Lead time (Rally/burnout)</t>
        </is>
      </c>
      <c r="BQ1" s="134" t="inlineStr">
        <is>
          <t>T306 MF Damp</t>
        </is>
      </c>
      <c r="BR1" s="134" t="inlineStr">
        <is>
          <t>T306 Module</t>
        </is>
      </c>
      <c r="BS1" s="134" t="inlineStr">
        <is>
          <t>T306 Monarch Halo</t>
        </is>
      </c>
      <c r="BT1" s="134" t="inlineStr">
        <is>
          <t>T306 Monarch Rally</t>
        </is>
      </c>
      <c r="BU1" s="134" t="inlineStr">
        <is>
          <t>T306 PEM SFX PASSIVE</t>
        </is>
      </c>
      <c r="BV1" s="134" t="inlineStr">
        <is>
          <t>T306 PMU LLT</t>
        </is>
      </c>
      <c r="BW1" s="134" t="inlineStr">
        <is>
          <t>T306 Serval Halo</t>
        </is>
      </c>
      <c r="BX1" s="134" t="inlineStr">
        <is>
          <t>T306 SERVAL RALLY</t>
        </is>
      </c>
      <c r="BY1" s="134" t="inlineStr">
        <is>
          <t>T306 Sphynx Ant Rally</t>
        </is>
      </c>
      <c r="BZ1" s="134" t="inlineStr">
        <is>
          <t>T306 Sphynx Cat Rally</t>
        </is>
      </c>
      <c r="CA1" s="134" t="inlineStr">
        <is>
          <t>T306 Sphynx LLT</t>
        </is>
      </c>
      <c r="CB1" s="134" t="inlineStr">
        <is>
          <t>T306 TLOAD</t>
        </is>
      </c>
      <c r="CC1" s="134" t="inlineStr">
        <is>
          <t>T348 CHANNING BGA #2</t>
        </is>
      </c>
      <c r="CD1" s="134" t="inlineStr">
        <is>
          <t>T348 Katmai</t>
        </is>
      </c>
      <c r="CE1" s="134" t="inlineStr">
        <is>
          <t>T348 LASSEN</t>
        </is>
      </c>
      <c r="CF1" s="134" t="inlineStr">
        <is>
          <t>T348 Pelican Creek</t>
        </is>
      </c>
      <c r="CG1" s="134" t="inlineStr">
        <is>
          <t>T359 LIONFISH NURI</t>
        </is>
      </c>
      <c r="CH1" s="134" t="inlineStr">
        <is>
          <t>T359 WKMN2 CDROM</t>
        </is>
      </c>
      <c r="CI1" s="134" t="inlineStr">
        <is>
          <t>T359 WKMN2 COAX TO CCCC</t>
        </is>
      </c>
      <c r="CJ1" s="254" t="inlineStr">
        <is>
          <t>T428 Sentinel</t>
        </is>
      </c>
      <c r="CK1" s="254" t="inlineStr">
        <is>
          <t>T458 Controller</t>
        </is>
      </c>
      <c r="CL1" s="254" t="inlineStr">
        <is>
          <t>T458 Dev Board</t>
        </is>
      </c>
      <c r="CM1" s="254" t="inlineStr">
        <is>
          <t>T506 Folio</t>
        </is>
      </c>
      <c r="CN1" s="254" t="inlineStr">
        <is>
          <t>T683 INT CCCC TO COAX</t>
        </is>
      </c>
      <c r="CO1" s="254" t="inlineStr">
        <is>
          <t>T686 IMU HEAD BM</t>
        </is>
      </c>
      <c r="CP1" s="254" t="inlineStr">
        <is>
          <t>T686 Lotus IMU base</t>
        </is>
      </c>
      <c r="CQ1" s="254" t="inlineStr">
        <is>
          <t>T686 LOTUS IMU HEAD</t>
        </is>
      </c>
      <c r="CR1" s="254" t="inlineStr">
        <is>
          <t>T686 Lotus MLB base</t>
        </is>
      </c>
      <c r="CS1" s="254" t="inlineStr">
        <is>
          <t>T720 RETRO MLB</t>
        </is>
      </c>
      <c r="CT1" s="254" t="inlineStr">
        <is>
          <t>T742 WLCSP DOE</t>
        </is>
      </c>
      <c r="CU1" s="254" t="inlineStr">
        <is>
          <t>T807 Allison To BF3 &amp; CCC</t>
        </is>
      </c>
      <c r="CV1" s="254" t="inlineStr">
        <is>
          <t>T841 Bambi</t>
        </is>
      </c>
      <c r="CW1" s="254" t="inlineStr">
        <is>
          <t>T841 Bandera</t>
        </is>
      </c>
      <c r="CX1" s="254" t="inlineStr">
        <is>
          <t>T841 BISHOP</t>
        </is>
      </c>
      <c r="CY1" s="254" t="inlineStr">
        <is>
          <t>T841 Bobolink</t>
        </is>
      </c>
      <c r="CZ1" s="254" t="inlineStr">
        <is>
          <t>T841 CANNOLI</t>
        </is>
      </c>
      <c r="DA1" s="134" t="inlineStr">
        <is>
          <t>T841 CERSEI</t>
        </is>
      </c>
      <c r="DB1" s="134" t="inlineStr">
        <is>
          <t>T841 COPPERHEAD</t>
        </is>
      </c>
      <c r="DC1" s="134" t="inlineStr">
        <is>
          <t>T841 DAFFODIL</t>
        </is>
      </c>
      <c r="DD1" s="134" t="inlineStr">
        <is>
          <t>T841 Daisen, Proto1</t>
        </is>
      </c>
      <c r="DE1" s="134" t="inlineStr">
        <is>
          <t>T841 DEDEDE</t>
        </is>
      </c>
      <c r="DF1" s="134" t="inlineStr">
        <is>
          <t>T841  DESTINY</t>
        </is>
      </c>
      <c r="DG1" s="134" t="inlineStr">
        <is>
          <t>T841 DORADO</t>
        </is>
      </c>
      <c r="DH1" s="134" t="inlineStr">
        <is>
          <t>T841 Draco</t>
        </is>
      </c>
      <c r="DI1" s="134" t="inlineStr">
        <is>
          <t>T841 DUNLIN</t>
        </is>
      </c>
      <c r="DJ1" s="134" t="inlineStr">
        <is>
          <t>T841 FLEX XD6X PWR</t>
        </is>
      </c>
      <c r="DK1" s="134" t="inlineStr">
        <is>
          <t>T841 HELIOS</t>
        </is>
      </c>
      <c r="DL1" s="134" t="inlineStr">
        <is>
          <t>T841 Itachi</t>
        </is>
      </c>
      <c r="DM1" s="134" t="inlineStr">
        <is>
          <t>T841 Larch</t>
        </is>
      </c>
      <c r="DN1" s="134" t="inlineStr">
        <is>
          <t>T841 LEFEON</t>
        </is>
      </c>
      <c r="DO1" s="134" t="inlineStr">
        <is>
          <t>T841 LLT 2021</t>
        </is>
      </c>
      <c r="DP1" s="134" t="inlineStr">
        <is>
          <t xml:space="preserve">T841 LLT I-BOARDS </t>
        </is>
      </c>
      <c r="DQ1" s="134" t="inlineStr">
        <is>
          <t>T841 LLT FALL 2022</t>
        </is>
      </c>
      <c r="DR1" s="134" t="inlineStr">
        <is>
          <t>T841 LLT SUMMER 2022</t>
        </is>
      </c>
      <c r="DS1" s="134" t="inlineStr">
        <is>
          <t>T841 LOKI</t>
        </is>
      </c>
      <c r="DT1" s="134" t="inlineStr">
        <is>
          <t>T841 LYCHEE</t>
        </is>
      </c>
      <c r="DU1" s="134" t="inlineStr">
        <is>
          <t>T841 LYRA</t>
        </is>
      </c>
      <c r="DV1" s="134" t="inlineStr">
        <is>
          <t>T841 PERSIMMON</t>
        </is>
      </c>
      <c r="DW1" s="134" t="inlineStr">
        <is>
          <t xml:space="preserve">T841 Pflamigo </t>
        </is>
      </c>
      <c r="DX1" s="134" t="inlineStr">
        <is>
          <t>T841 PHANPY L</t>
        </is>
      </c>
      <c r="DY1" s="134" t="inlineStr">
        <is>
          <t>T841 PMU</t>
        </is>
      </c>
      <c r="DZ1" s="134" t="inlineStr">
        <is>
          <t>T841 Pomelo</t>
        </is>
      </c>
      <c r="EA1" s="134" t="inlineStr">
        <is>
          <t>T841 RA DEV2</t>
        </is>
      </c>
      <c r="EB1" s="134" t="inlineStr">
        <is>
          <t>T841 SLT DBB 5</t>
        </is>
      </c>
      <c r="EC1" s="134" t="inlineStr">
        <is>
          <t>T841 STM32H735 TEST</t>
        </is>
      </c>
      <c r="ED1" s="134" t="inlineStr">
        <is>
          <t>T841 VEGETA</t>
        </is>
      </c>
      <c r="EE1" s="134" t="inlineStr">
        <is>
          <t>T936 Blazar</t>
        </is>
      </c>
      <c r="EF1" s="134" t="inlineStr">
        <is>
          <t>T995 TAMBA</t>
        </is>
      </c>
      <c r="EG1" s="134" t="inlineStr">
        <is>
          <t>TI LONG LT for Patricia Lally</t>
        </is>
      </c>
      <c r="EH1" s="134" t="inlineStr">
        <is>
          <t>T1023 Olympus</t>
        </is>
      </c>
      <c r="EI1" s="134" t="inlineStr">
        <is>
          <t>T1023 SUNSTONE</t>
        </is>
      </c>
      <c r="EJ1" s="134" t="inlineStr">
        <is>
          <t>T1096 LYRA</t>
        </is>
      </c>
      <c r="EK1" s="134" t="inlineStr">
        <is>
          <t>T1251 ONO2 MLB</t>
        </is>
      </c>
      <c r="EL1" s="134" t="inlineStr">
        <is>
          <t>T1252 Interposer Combo</t>
        </is>
      </c>
      <c r="EM1" s="254" t="inlineStr">
        <is>
          <t>T1252 MLB CARRIER</t>
        </is>
      </c>
      <c r="EN1" s="254" t="inlineStr">
        <is>
          <t xml:space="preserve">T2345 Arco </t>
        </is>
      </c>
      <c r="EO1" s="254" t="inlineStr">
        <is>
          <t>T3055 Biscayne</t>
        </is>
      </c>
      <c r="EP1" s="254" t="inlineStr">
        <is>
          <t>T6502 Display</t>
        </is>
      </c>
      <c r="EQ1" s="254" t="inlineStr">
        <is>
          <t>T6502 Input</t>
        </is>
      </c>
      <c r="ER1" s="134" t="inlineStr">
        <is>
          <t>WM1</t>
        </is>
      </c>
      <c r="ES1" s="134" t="inlineStr">
        <is>
          <t>X373 BUZZY INDUCTOR</t>
        </is>
      </c>
      <c r="ET1" s="134" t="inlineStr">
        <is>
          <t>X1072 ROSELLA</t>
        </is>
      </c>
      <c r="EU1" s="134" t="inlineStr">
        <is>
          <t>X1230 Debug DNGL</t>
        </is>
      </c>
      <c r="EV1" s="134" t="inlineStr">
        <is>
          <t>X1230 ipd</t>
        </is>
      </c>
      <c r="EW1" s="134" t="inlineStr">
        <is>
          <t>X1230 MLB DVT</t>
        </is>
      </c>
      <c r="EX1" s="134" t="inlineStr">
        <is>
          <t>X1230 STATEN</t>
        </is>
      </c>
      <c r="EY1" s="134" t="inlineStr">
        <is>
          <t>X1761 MLB R</t>
        </is>
      </c>
      <c r="EZ1" s="134" t="inlineStr">
        <is>
          <t>X2042 DEV</t>
        </is>
      </c>
      <c r="FA1" s="134" t="inlineStr">
        <is>
          <t>XA2B0C4D2 TAYCAN</t>
        </is>
      </c>
      <c r="FB1" s="134" t="inlineStr">
        <is>
          <t xml:space="preserve">X2042 TAYCAN COBRA </t>
        </is>
      </c>
      <c r="FC1" s="134" t="inlineStr">
        <is>
          <t>X2146 Vinca</t>
        </is>
      </c>
      <c r="FD1" s="134" t="inlineStr">
        <is>
          <t>X2232 BLU DC</t>
        </is>
      </c>
      <c r="FE1" s="134" t="inlineStr">
        <is>
          <t>X2232 Blu Power</t>
        </is>
      </c>
      <c r="FF1" s="134" t="inlineStr">
        <is>
          <t>X2232 POC4 TBB</t>
        </is>
      </c>
      <c r="FG1" s="134" t="inlineStr">
        <is>
          <t>X2281 WAV</t>
        </is>
      </c>
      <c r="FH1" s="254" t="inlineStr">
        <is>
          <t>X2356C DEV</t>
        </is>
      </c>
      <c r="FI1" s="254" t="inlineStr">
        <is>
          <t>X2357 Puck EVT</t>
        </is>
      </c>
      <c r="FJ1" s="254" t="inlineStr">
        <is>
          <t>X2357 MLB</t>
        </is>
      </c>
      <c r="FK1" s="254" t="inlineStr">
        <is>
          <t>X2370 AGNES</t>
        </is>
      </c>
      <c r="FL1" s="254" t="inlineStr">
        <is>
          <t>X2381 AVDDH DC</t>
        </is>
      </c>
      <c r="FM1" s="254" t="inlineStr">
        <is>
          <t>X2381 Chianti</t>
        </is>
      </c>
      <c r="FN1" s="254" t="inlineStr">
        <is>
          <t>X2381 VDDIO Supervisor DC</t>
        </is>
      </c>
      <c r="FO1" s="134" t="inlineStr">
        <is>
          <t>X2411 CARPO Debug</t>
        </is>
      </c>
      <c r="FP1" s="134" t="inlineStr">
        <is>
          <t>X2411 CARPO PERFORMANCE #2</t>
        </is>
      </c>
      <c r="FQ1" s="134" t="inlineStr">
        <is>
          <t>X2411 Leda B0</t>
        </is>
      </c>
      <c r="FR1" s="134" t="inlineStr">
        <is>
          <t>X2411 Puako</t>
        </is>
      </c>
      <c r="FS1" s="134" t="inlineStr">
        <is>
          <t>X2411 RF BRIDGE</t>
        </is>
      </c>
      <c r="FT1" s="134" t="inlineStr">
        <is>
          <t>X2411 RF DEV</t>
        </is>
      </c>
      <c r="FU1" s="134" t="inlineStr">
        <is>
          <t>X2540 DC DORA</t>
        </is>
      </c>
      <c r="FV1" s="254" t="inlineStr">
        <is>
          <t>X2575 Dev</t>
        </is>
      </c>
      <c r="FW1" s="254" t="inlineStr">
        <is>
          <t>X2575 LI PPG</t>
        </is>
      </c>
      <c r="FX1" s="254" t="inlineStr">
        <is>
          <t>X2662 P0</t>
        </is>
      </c>
      <c r="FY1" s="254" t="inlineStr">
        <is>
          <t>X2677 NAND</t>
        </is>
      </c>
      <c r="FZ1" s="254" t="inlineStr">
        <is>
          <t>X2677 ORGANIC GRAPE</t>
        </is>
      </c>
      <c r="GA1" s="254" t="inlineStr">
        <is>
          <t>X2677/J7xx Speaker Amp</t>
        </is>
      </c>
      <c r="GB1" s="254" t="inlineStr">
        <is>
          <t>X2686 EAGLE</t>
        </is>
      </c>
      <c r="GC1" s="254" t="inlineStr">
        <is>
          <t>X2693 JUNO SE DEV</t>
        </is>
      </c>
      <c r="GD1" s="134" t="inlineStr">
        <is>
          <t>X2703 EC FCM BOURBON</t>
        </is>
      </c>
      <c r="GE1" s="134" t="inlineStr">
        <is>
          <t>XA2B7C0D3 EC FCM DIDGERIDOO</t>
        </is>
      </c>
      <c r="GF1" s="134" t="inlineStr">
        <is>
          <t>X2703 &amp; X3103 BUILDS LLT</t>
        </is>
      </c>
      <c r="GG1" s="134" t="inlineStr">
        <is>
          <t>X2717 Carrier</t>
        </is>
      </c>
      <c r="GH1" s="134" t="inlineStr">
        <is>
          <t>X2717 RF DEV3</t>
        </is>
      </c>
      <c r="GI1" s="134" t="inlineStr">
        <is>
          <t>X2762 J410 MLB</t>
        </is>
      </c>
      <c r="GJ1" s="134" t="inlineStr">
        <is>
          <t>X3100 Legacy</t>
        </is>
      </c>
      <c r="GK1" s="134" t="inlineStr">
        <is>
          <t>X3103 EC BOURBON</t>
        </is>
      </c>
      <c r="GL1" s="134" t="inlineStr">
        <is>
          <t>X3103 EC BMU</t>
        </is>
      </c>
      <c r="GM1" s="254" t="inlineStr">
        <is>
          <t>X3103 EC Coronet</t>
        </is>
      </c>
      <c r="GN1" s="134" t="inlineStr">
        <is>
          <t>X3103 EC KOKO</t>
        </is>
      </c>
      <c r="GO1" s="165" t="inlineStr">
        <is>
          <t>X3103 LISA</t>
        </is>
      </c>
      <c r="GP1" s="165" t="inlineStr">
        <is>
          <t>X3103 Satori</t>
        </is>
      </c>
      <c r="GQ1" s="134" t="inlineStr">
        <is>
          <t>X3110 NFC</t>
        </is>
      </c>
      <c r="GR1" s="165" t="inlineStr">
        <is>
          <t>Z7 VIEW3 ADC</t>
        </is>
      </c>
      <c r="GS1" s="165" t="inlineStr">
        <is>
          <t>Z7 View3 MLB</t>
        </is>
      </c>
      <c r="GT1" s="165" t="inlineStr">
        <is>
          <t>ZA7 VIEW2 MLB</t>
        </is>
      </c>
      <c r="GU1" s="165" t="inlineStr">
        <is>
          <t>ZA7 VIEW2 PREAMP #6</t>
        </is>
      </c>
      <c r="GV1" s="255" t="inlineStr">
        <is>
          <t>Total Amount</t>
        </is>
      </c>
    </row>
    <row r="2" ht="18" customHeight="1">
      <c r="A2" s="137" t="n">
        <v>1</v>
      </c>
      <c r="B2" s="256" t="n">
        <v>44900</v>
      </c>
      <c r="C2" s="139" t="inlineStr">
        <is>
          <t>7-935-93024</t>
        </is>
      </c>
      <c r="D2" s="240" t="n">
        <v>44868</v>
      </c>
      <c r="E2" s="257" t="n">
        <v>1459.73</v>
      </c>
      <c r="F2" s="278" t="n">
        <v>14.89</v>
      </c>
      <c r="G2" s="274" t="n"/>
      <c r="H2" s="274" t="n"/>
      <c r="I2" s="274" t="n"/>
      <c r="J2" s="278" t="n">
        <v>43.18</v>
      </c>
      <c r="K2" s="274" t="n"/>
      <c r="L2" s="274" t="n"/>
      <c r="M2" s="259" t="n"/>
      <c r="N2" s="277" t="n">
        <v>385.51</v>
      </c>
      <c r="O2" s="259" t="n"/>
      <c r="P2" s="259" t="n"/>
      <c r="Q2" s="259" t="n"/>
      <c r="R2" s="259" t="n"/>
      <c r="S2" s="259" t="n"/>
      <c r="T2" s="259" t="n"/>
      <c r="U2" s="259" t="n"/>
      <c r="V2" s="259" t="n"/>
      <c r="W2" s="259" t="n"/>
      <c r="X2" s="277" t="n">
        <v>9.949999999999999</v>
      </c>
      <c r="Y2" s="259" t="n"/>
      <c r="Z2" s="277" t="n">
        <v>22.82</v>
      </c>
      <c r="AA2" s="277" t="n">
        <v>11.72</v>
      </c>
      <c r="AB2" s="259" t="n"/>
      <c r="AC2" s="259" t="n"/>
      <c r="AD2" s="259" t="n"/>
      <c r="AE2" s="259" t="n"/>
      <c r="AF2" s="259" t="n"/>
      <c r="AG2" s="259" t="n"/>
      <c r="AH2" s="259" t="n"/>
      <c r="AI2" s="259" t="n"/>
      <c r="AJ2" s="259" t="n"/>
      <c r="AK2" s="259" t="n"/>
      <c r="AL2" s="259" t="n"/>
      <c r="AM2" s="259" t="n"/>
      <c r="AN2" s="259" t="n"/>
      <c r="AO2" s="259" t="n"/>
      <c r="AP2" s="259" t="n"/>
      <c r="AQ2" s="259" t="n"/>
      <c r="AR2" s="259" t="n"/>
      <c r="AS2" s="259" t="n"/>
      <c r="AT2" s="259" t="n"/>
      <c r="AU2" s="259" t="n"/>
      <c r="AV2" s="259" t="n"/>
      <c r="AW2" s="259" t="n"/>
      <c r="AX2" s="259" t="n"/>
      <c r="AY2" s="259" t="n"/>
      <c r="AZ2" s="259" t="n"/>
      <c r="BA2" s="259" t="n"/>
      <c r="BB2" s="259" t="n"/>
      <c r="BC2" s="259" t="n"/>
      <c r="BD2" s="259" t="n"/>
      <c r="BE2" s="259" t="n"/>
      <c r="BF2" s="259" t="n"/>
      <c r="BG2" s="259" t="n"/>
      <c r="BH2" s="259" t="n"/>
      <c r="BI2" s="259" t="n"/>
      <c r="BJ2" s="259" t="n"/>
      <c r="BK2" s="259" t="n"/>
      <c r="BL2" s="259" t="n"/>
      <c r="BM2" s="259" t="n"/>
      <c r="BN2" s="259" t="n"/>
      <c r="BO2" s="259" t="n"/>
      <c r="BP2" s="259" t="n"/>
      <c r="BQ2" s="259" t="n"/>
      <c r="BR2" s="259" t="n"/>
      <c r="BS2" s="259" t="n"/>
      <c r="BT2" s="259" t="n"/>
      <c r="BU2" s="259" t="n"/>
      <c r="BV2" s="277" t="n">
        <v>21.4</v>
      </c>
      <c r="BW2" s="259" t="n"/>
      <c r="BX2" s="259" t="n"/>
      <c r="BY2" s="259" t="n"/>
      <c r="BZ2" s="259" t="n"/>
      <c r="CA2" s="277" t="n">
        <v>5.96</v>
      </c>
      <c r="CB2" s="259" t="n"/>
      <c r="CC2" s="277" t="n">
        <v>97.62</v>
      </c>
      <c r="CD2" s="259" t="n"/>
      <c r="CE2" s="277" t="n">
        <v>59.43</v>
      </c>
      <c r="CF2" s="259" t="n"/>
      <c r="CG2" s="259" t="n"/>
      <c r="CH2" s="259" t="n"/>
      <c r="CI2" s="259" t="n"/>
      <c r="CJ2" s="259" t="n"/>
      <c r="CK2" s="259" t="n"/>
      <c r="CL2" s="259" t="n"/>
      <c r="CM2" s="259" t="n"/>
      <c r="CN2" s="259" t="n"/>
      <c r="CO2" s="259" t="n"/>
      <c r="CP2" s="277" t="n">
        <v>129.2</v>
      </c>
      <c r="CQ2" s="259" t="n"/>
      <c r="CR2" s="259" t="n"/>
      <c r="CS2" s="259" t="n"/>
      <c r="CT2" s="259" t="n"/>
      <c r="CU2" s="259" t="n"/>
      <c r="CV2" s="259" t="n"/>
      <c r="CW2" s="259" t="n"/>
      <c r="CX2" s="259" t="n"/>
      <c r="CY2" s="259" t="n"/>
      <c r="CZ2" s="259" t="n"/>
      <c r="DA2" s="277" t="n">
        <v>5.52</v>
      </c>
      <c r="DB2" s="259" t="n"/>
      <c r="DC2" s="259" t="n"/>
      <c r="DD2" s="259" t="n"/>
      <c r="DE2" s="259" t="n"/>
      <c r="DF2" s="259" t="n"/>
      <c r="DG2" s="259" t="n"/>
      <c r="DH2" s="259" t="n"/>
      <c r="DI2" s="259" t="n"/>
      <c r="DJ2" s="259" t="n"/>
      <c r="DK2" s="259" t="n"/>
      <c r="DL2" s="259" t="n"/>
      <c r="DM2" s="259" t="n"/>
      <c r="DN2" s="259" t="n"/>
      <c r="DO2" s="259" t="n"/>
      <c r="DP2" s="277" t="n">
        <v>202.9</v>
      </c>
      <c r="DQ2" s="259" t="n"/>
      <c r="DR2" s="259" t="n"/>
      <c r="DS2" s="259" t="n"/>
      <c r="DT2" s="259" t="n"/>
      <c r="DU2" s="259" t="n"/>
      <c r="DV2" s="259" t="n"/>
      <c r="DW2" s="259" t="n"/>
      <c r="DX2" s="259" t="n"/>
      <c r="DY2" s="277" t="n">
        <v>44.43</v>
      </c>
      <c r="DZ2" s="259" t="n"/>
      <c r="EA2" s="259" t="n"/>
      <c r="EB2" s="259" t="n"/>
      <c r="EC2" s="259" t="n"/>
      <c r="ED2" s="259" t="n"/>
      <c r="EE2" s="259" t="n"/>
      <c r="EF2" s="277" t="n">
        <v>11.72</v>
      </c>
      <c r="EG2" s="259" t="n"/>
      <c r="EH2" s="259" t="n"/>
      <c r="EI2" s="259" t="n"/>
      <c r="EJ2" s="277" t="n">
        <v>5.96</v>
      </c>
      <c r="EK2" s="259" t="n"/>
      <c r="EL2" s="259" t="n"/>
      <c r="EM2" s="277" t="n">
        <v>15.44</v>
      </c>
      <c r="EN2" s="259" t="n"/>
      <c r="EO2" s="259" t="n"/>
      <c r="EP2" s="277" t="n">
        <v>11.88</v>
      </c>
      <c r="EQ2" s="259" t="n"/>
      <c r="ER2" s="259" t="n"/>
      <c r="ES2" s="259" t="n"/>
      <c r="ET2" s="259" t="n"/>
      <c r="EU2" s="259" t="n"/>
      <c r="EV2" s="259" t="n"/>
      <c r="EW2" s="259" t="n"/>
      <c r="EX2" s="259" t="n"/>
      <c r="EY2" s="259" t="n"/>
      <c r="EZ2" s="259" t="n"/>
      <c r="FA2" s="259" t="n"/>
      <c r="FB2" s="259" t="n"/>
      <c r="FC2" s="259" t="n"/>
      <c r="FD2" s="277" t="n">
        <v>11.41</v>
      </c>
      <c r="FE2" s="259" t="n"/>
      <c r="FF2" s="259" t="n"/>
      <c r="FG2" s="259" t="n"/>
      <c r="FH2" s="259" t="n"/>
      <c r="FI2" s="259" t="n"/>
      <c r="FJ2" s="259" t="n"/>
      <c r="FK2" s="259" t="n"/>
      <c r="FL2" s="259" t="n"/>
      <c r="FM2" s="259" t="n"/>
      <c r="FN2" s="259" t="n"/>
      <c r="FO2" s="259" t="n"/>
      <c r="FP2" s="259" t="n"/>
      <c r="FQ2" s="277" t="n">
        <v>22.54</v>
      </c>
      <c r="FR2" s="259" t="n"/>
      <c r="FS2" s="259" t="n"/>
      <c r="FT2" s="259" t="n"/>
      <c r="FU2" s="259" t="n"/>
      <c r="FV2" s="259" t="n"/>
      <c r="FW2" s="277" t="n">
        <v>11.88</v>
      </c>
      <c r="FX2" s="259" t="n"/>
      <c r="FY2" s="259" t="n"/>
      <c r="FZ2" s="259" t="n"/>
      <c r="GA2" s="259" t="n"/>
      <c r="GB2" s="259" t="n"/>
      <c r="GC2" s="259" t="n"/>
      <c r="GD2" s="259" t="n"/>
      <c r="GE2" s="259" t="n"/>
      <c r="GF2" s="259" t="n"/>
      <c r="GG2" s="259" t="n"/>
      <c r="GH2" s="277" t="n">
        <v>15.22</v>
      </c>
      <c r="GI2" s="259" t="n"/>
      <c r="GJ2" s="277" t="n">
        <v>47.59</v>
      </c>
      <c r="GK2" s="259" t="n"/>
      <c r="GL2" s="259" t="n"/>
      <c r="GM2" s="259" t="n"/>
      <c r="GN2" s="259" t="n"/>
      <c r="GO2" s="277" t="n">
        <v>112.1</v>
      </c>
      <c r="GP2" s="259" t="n"/>
      <c r="GQ2" s="277" t="n">
        <v>139.46</v>
      </c>
      <c r="GR2" s="259" t="n"/>
      <c r="GS2" s="259" t="n"/>
      <c r="GT2" s="259" t="n"/>
      <c r="GU2" s="259" t="n"/>
      <c r="GV2" s="261">
        <f>SUM(F2:GU2)</f>
        <v/>
      </c>
      <c r="GW2" s="262">
        <f>E2-GV2</f>
        <v/>
      </c>
    </row>
    <row r="3" ht="18" customHeight="1">
      <c r="A3" s="137" t="n">
        <v>2</v>
      </c>
      <c r="B3" s="256" t="n">
        <v>44900</v>
      </c>
      <c r="C3" s="139" t="inlineStr">
        <is>
          <t>2-097-85650</t>
        </is>
      </c>
      <c r="D3" s="240" t="n">
        <v>44862</v>
      </c>
      <c r="E3" s="257" t="n">
        <v>6859.56</v>
      </c>
      <c r="F3" s="274" t="n"/>
      <c r="G3" s="274" t="n"/>
      <c r="H3" s="278" t="n">
        <v>171.72</v>
      </c>
      <c r="I3" s="274" t="n"/>
      <c r="J3" s="274" t="n"/>
      <c r="K3" s="274" t="n"/>
      <c r="L3" s="274" t="n"/>
      <c r="M3" s="259" t="n"/>
      <c r="N3" s="277" t="n">
        <v>85.59</v>
      </c>
      <c r="O3" s="259" t="n"/>
      <c r="P3" s="259" t="n"/>
      <c r="Q3" s="259" t="n"/>
      <c r="R3" s="259" t="n"/>
      <c r="S3" s="259" t="n"/>
      <c r="T3" s="259" t="n"/>
      <c r="U3" s="259" t="n"/>
      <c r="V3" s="259" t="n"/>
      <c r="W3" s="259" t="n"/>
      <c r="X3" s="259" t="n"/>
      <c r="Y3" s="259" t="n"/>
      <c r="Z3" s="259" t="n"/>
      <c r="AA3" s="259" t="n"/>
      <c r="AB3" s="259" t="n"/>
      <c r="AC3" s="259" t="n"/>
      <c r="AD3" s="259" t="n"/>
      <c r="AE3" s="259" t="n"/>
      <c r="AF3" s="259" t="n"/>
      <c r="AG3" s="259" t="n"/>
      <c r="AH3" s="259" t="n"/>
      <c r="AI3" s="259" t="n"/>
      <c r="AJ3" s="259" t="n"/>
      <c r="AK3" s="259" t="n"/>
      <c r="AL3" s="259" t="n"/>
      <c r="AM3" s="259" t="n"/>
      <c r="AN3" s="259" t="n"/>
      <c r="AO3" s="259" t="n"/>
      <c r="AP3" s="259" t="n"/>
      <c r="AQ3" s="259" t="n"/>
      <c r="AR3" s="277" t="n">
        <v>126.54</v>
      </c>
      <c r="AS3" s="259" t="n"/>
      <c r="AT3" s="259" t="n"/>
      <c r="AU3" s="259" t="n"/>
      <c r="AV3" s="259" t="n"/>
      <c r="AW3" s="259" t="n"/>
      <c r="AX3" s="259" t="n"/>
      <c r="AY3" s="259" t="n"/>
      <c r="AZ3" s="259" t="n"/>
      <c r="BA3" s="259" t="n"/>
      <c r="BB3" s="259" t="n"/>
      <c r="BC3" s="277" t="n">
        <v>56.56</v>
      </c>
      <c r="BD3" s="259" t="n"/>
      <c r="BE3" s="259" t="n"/>
      <c r="BF3" s="259" t="n"/>
      <c r="BG3" s="259" t="n"/>
      <c r="BH3" s="259" t="n"/>
      <c r="BI3" s="259" t="n"/>
      <c r="BJ3" s="259" t="n"/>
      <c r="BK3" s="259" t="n"/>
      <c r="BL3" s="259" t="n"/>
      <c r="BM3" s="259" t="n"/>
      <c r="BN3" s="259" t="n"/>
      <c r="BO3" s="259" t="n"/>
      <c r="BP3" s="259" t="n"/>
      <c r="BQ3" s="259" t="n"/>
      <c r="BR3" s="259" t="n"/>
      <c r="BS3" s="259" t="n"/>
      <c r="BT3" s="259" t="n"/>
      <c r="BU3" s="259" t="n"/>
      <c r="BV3" s="277" t="n">
        <v>685.26</v>
      </c>
      <c r="BW3" s="259" t="n"/>
      <c r="BX3" s="259" t="n"/>
      <c r="BY3" s="259" t="n"/>
      <c r="BZ3" s="259" t="n"/>
      <c r="CA3" s="259" t="n"/>
      <c r="CB3" s="259" t="n"/>
      <c r="CC3" s="259" t="n"/>
      <c r="CD3" s="259" t="n"/>
      <c r="CE3" s="259" t="n"/>
      <c r="CF3" s="259" t="n"/>
      <c r="CG3" s="259" t="n"/>
      <c r="CH3" s="259" t="n"/>
      <c r="CI3" s="259" t="n"/>
      <c r="CJ3" s="259" t="n"/>
      <c r="CK3" s="259" t="n"/>
      <c r="CL3" s="259" t="n"/>
      <c r="CM3" s="259" t="n"/>
      <c r="CN3" s="259" t="n"/>
      <c r="CO3" s="259" t="n"/>
      <c r="CP3" s="277" t="n">
        <v>122.66</v>
      </c>
      <c r="CQ3" s="277" t="n">
        <v>104.16</v>
      </c>
      <c r="CR3" s="259" t="n"/>
      <c r="CS3" s="259" t="n"/>
      <c r="CT3" s="259" t="n"/>
      <c r="CU3" s="259" t="n"/>
      <c r="CV3" s="259" t="n"/>
      <c r="CW3" s="259" t="n"/>
      <c r="CX3" s="259" t="n"/>
      <c r="CY3" s="259" t="n"/>
      <c r="CZ3" s="259" t="n"/>
      <c r="DA3" s="259" t="n"/>
      <c r="DB3" s="259" t="n"/>
      <c r="DC3" s="259" t="n"/>
      <c r="DD3" s="259" t="n"/>
      <c r="DE3" s="277" t="n">
        <v>402.57</v>
      </c>
      <c r="DF3" s="259" t="n"/>
      <c r="DG3" s="259" t="n"/>
      <c r="DH3" s="277" t="n">
        <v>205.19</v>
      </c>
      <c r="DI3" s="259" t="n"/>
      <c r="DJ3" s="259" t="n"/>
      <c r="DK3" s="259" t="n"/>
      <c r="DL3" s="259" t="n"/>
      <c r="DM3" s="259" t="n"/>
      <c r="DN3" s="259" t="n"/>
      <c r="DO3" s="259" t="n"/>
      <c r="DP3" s="259" t="n"/>
      <c r="DQ3" s="277" t="n">
        <v>111.81</v>
      </c>
      <c r="DR3" s="259" t="n"/>
      <c r="DS3" s="277" t="n">
        <v>129.77</v>
      </c>
      <c r="DT3" s="259" t="n"/>
      <c r="DU3" s="259" t="n"/>
      <c r="DV3" s="277" t="n">
        <v>205.86</v>
      </c>
      <c r="DW3" s="259" t="n"/>
      <c r="DX3" s="259" t="n"/>
      <c r="DY3" s="259" t="n"/>
      <c r="DZ3" s="277" t="n">
        <v>413.07</v>
      </c>
      <c r="EA3" s="277" t="n">
        <v>256.34</v>
      </c>
      <c r="EB3" s="259" t="n"/>
      <c r="EC3" s="259" t="n"/>
      <c r="ED3" s="259" t="n"/>
      <c r="EE3" s="259" t="n"/>
      <c r="EF3" s="259" t="n"/>
      <c r="EG3" s="259" t="n"/>
      <c r="EH3" s="259" t="n"/>
      <c r="EI3" s="259" t="n"/>
      <c r="EJ3" s="259" t="n"/>
      <c r="EK3" s="259" t="n"/>
      <c r="EL3" s="259" t="n"/>
      <c r="EM3" s="277" t="n">
        <v>733.77</v>
      </c>
      <c r="EN3" s="259" t="n"/>
      <c r="EO3" s="259" t="n"/>
      <c r="EP3" s="259" t="n"/>
      <c r="EQ3" s="277" t="n">
        <v>388.54</v>
      </c>
      <c r="ER3" s="259" t="n"/>
      <c r="ES3" s="259" t="n"/>
      <c r="ET3" s="259" t="n"/>
      <c r="EU3" s="259" t="n"/>
      <c r="EV3" s="259" t="n"/>
      <c r="EW3" s="277" t="n">
        <v>274.01</v>
      </c>
      <c r="EX3" s="259" t="n"/>
      <c r="EY3" s="259" t="n"/>
      <c r="EZ3" s="259" t="n"/>
      <c r="FA3" s="259" t="n"/>
      <c r="FB3" s="259" t="n"/>
      <c r="FC3" s="259" t="n"/>
      <c r="FD3" s="277" t="n">
        <v>85.5</v>
      </c>
      <c r="FE3" s="259" t="n"/>
      <c r="FF3" s="259" t="n"/>
      <c r="FG3" s="277" t="n">
        <v>129.35</v>
      </c>
      <c r="FH3" s="259" t="n"/>
      <c r="FI3" s="259" t="n"/>
      <c r="FJ3" s="259" t="n"/>
      <c r="FK3" s="259" t="n"/>
      <c r="FL3" s="259" t="n"/>
      <c r="FM3" s="259" t="n"/>
      <c r="FN3" s="259" t="n"/>
      <c r="FO3" s="259" t="n"/>
      <c r="FP3" s="259" t="n"/>
      <c r="FQ3" s="277" t="n">
        <v>1407.33</v>
      </c>
      <c r="FR3" s="277" t="n">
        <v>205.86</v>
      </c>
      <c r="FS3" s="259" t="n"/>
      <c r="FT3" s="259" t="n"/>
      <c r="FU3" s="259" t="n"/>
      <c r="FV3" s="259" t="n"/>
      <c r="FW3" s="259" t="n"/>
      <c r="FX3" s="259" t="n"/>
      <c r="FY3" s="259" t="n"/>
      <c r="FZ3" s="259" t="n"/>
      <c r="GA3" s="259" t="n"/>
      <c r="GB3" s="277" t="n">
        <v>205.19</v>
      </c>
      <c r="GC3" s="277" t="n">
        <v>172.07</v>
      </c>
      <c r="GD3" s="259" t="n"/>
      <c r="GE3" s="259" t="n"/>
      <c r="GF3" s="259" t="n"/>
      <c r="GG3" s="259" t="n"/>
      <c r="GH3" s="259" t="n"/>
      <c r="GI3" s="259" t="n"/>
      <c r="GJ3" s="277" t="n">
        <v>63.46</v>
      </c>
      <c r="GK3" s="259" t="n"/>
      <c r="GL3" s="259" t="n"/>
      <c r="GM3" s="259" t="n"/>
      <c r="GN3" s="259" t="n"/>
      <c r="GO3" s="259" t="n"/>
      <c r="GP3" s="259" t="n"/>
      <c r="GQ3" s="277" t="n">
        <v>117.38</v>
      </c>
      <c r="GR3" s="259" t="n"/>
      <c r="GS3" s="259" t="n"/>
      <c r="GT3" s="259" t="n"/>
      <c r="GU3" s="259" t="n"/>
      <c r="GV3" s="261">
        <f>SUM(F3:GU3)</f>
        <v/>
      </c>
      <c r="GW3" s="262">
        <f>E3-GV3</f>
        <v/>
      </c>
    </row>
    <row r="4" ht="18" customHeight="1">
      <c r="A4" s="137" t="n">
        <v>3</v>
      </c>
      <c r="B4" s="256" t="n">
        <v>44900</v>
      </c>
      <c r="C4" s="139" t="inlineStr">
        <is>
          <t>7-928-95616</t>
        </is>
      </c>
      <c r="D4" s="240" t="n">
        <v>44861</v>
      </c>
      <c r="E4" s="257" t="n">
        <v>886.24</v>
      </c>
      <c r="F4" s="278" t="n">
        <v>11.41</v>
      </c>
      <c r="G4" s="278" t="n">
        <v>11.39</v>
      </c>
      <c r="H4" s="274" t="n"/>
      <c r="I4" s="274" t="n"/>
      <c r="J4" s="274" t="n"/>
      <c r="K4" s="274" t="n"/>
      <c r="L4" s="278" t="n">
        <v>22.57</v>
      </c>
      <c r="M4" s="259" t="n"/>
      <c r="N4" s="277" t="n">
        <v>28.66</v>
      </c>
      <c r="O4" s="259" t="n"/>
      <c r="P4" s="277" t="n">
        <v>13.79</v>
      </c>
      <c r="Q4" s="259" t="n"/>
      <c r="R4" s="277" t="n">
        <v>13.77</v>
      </c>
      <c r="S4" s="259" t="n"/>
      <c r="T4" s="259" t="n"/>
      <c r="U4" s="259" t="n"/>
      <c r="V4" s="259" t="n"/>
      <c r="W4" s="259" t="n"/>
      <c r="X4" s="259" t="n"/>
      <c r="Y4" s="259" t="n"/>
      <c r="Z4" s="259" t="n"/>
      <c r="AA4" s="277" t="n">
        <v>36.93</v>
      </c>
      <c r="AB4" s="259" t="n"/>
      <c r="AC4" s="259" t="n"/>
      <c r="AD4" s="259" t="n"/>
      <c r="AE4" s="259" t="n"/>
      <c r="AF4" s="259" t="n"/>
      <c r="AG4" s="277" t="n">
        <v>5.89</v>
      </c>
      <c r="AH4" s="259" t="n"/>
      <c r="AI4" s="259" t="n"/>
      <c r="AJ4" s="259" t="n"/>
      <c r="AK4" s="259" t="n"/>
      <c r="AL4" s="259" t="n"/>
      <c r="AM4" s="259" t="n"/>
      <c r="AN4" s="259" t="n"/>
      <c r="AO4" s="277" t="n">
        <v>18.39</v>
      </c>
      <c r="AP4" s="259" t="n"/>
      <c r="AQ4" s="259" t="n"/>
      <c r="AR4" s="277" t="n">
        <v>18.05</v>
      </c>
      <c r="AS4" s="259" t="n"/>
      <c r="AT4" s="259" t="n"/>
      <c r="AU4" s="259" t="n"/>
      <c r="AV4" s="259" t="n"/>
      <c r="AW4" s="259" t="n"/>
      <c r="AX4" s="259" t="n"/>
      <c r="AY4" s="259" t="n"/>
      <c r="AZ4" s="259" t="n"/>
      <c r="BA4" s="259" t="n"/>
      <c r="BB4" s="259" t="n"/>
      <c r="BC4" s="259" t="n"/>
      <c r="BD4" s="277" t="n">
        <v>22.78</v>
      </c>
      <c r="BE4" s="259" t="n"/>
      <c r="BF4" s="259" t="n"/>
      <c r="BG4" s="259" t="n"/>
      <c r="BH4" s="259" t="n"/>
      <c r="BI4" s="259" t="n"/>
      <c r="BJ4" s="259" t="n"/>
      <c r="BK4" s="259" t="n"/>
      <c r="BL4" s="259" t="n"/>
      <c r="BM4" s="259" t="n"/>
      <c r="BN4" s="259" t="n"/>
      <c r="BO4" s="259" t="n"/>
      <c r="BP4" s="259" t="n"/>
      <c r="BQ4" s="259" t="n"/>
      <c r="BR4" s="259" t="n"/>
      <c r="BS4" s="259" t="n"/>
      <c r="BT4" s="259" t="n"/>
      <c r="BU4" s="259" t="n"/>
      <c r="BV4" s="277" t="n">
        <v>81.33</v>
      </c>
      <c r="BW4" s="259" t="n"/>
      <c r="BX4" s="259" t="n"/>
      <c r="BY4" s="259" t="n"/>
      <c r="BZ4" s="259" t="n"/>
      <c r="CA4" s="259" t="n"/>
      <c r="CB4" s="259" t="n"/>
      <c r="CC4" s="277" t="n">
        <v>26.27</v>
      </c>
      <c r="CD4" s="259" t="n"/>
      <c r="CE4" s="259" t="n"/>
      <c r="CF4" s="259" t="n"/>
      <c r="CG4" s="259" t="n"/>
      <c r="CH4" s="259" t="n"/>
      <c r="CI4" s="259" t="n"/>
      <c r="CJ4" s="259" t="n"/>
      <c r="CK4" s="259" t="n"/>
      <c r="CL4" s="259" t="n"/>
      <c r="CM4" s="259" t="n"/>
      <c r="CN4" s="259" t="n"/>
      <c r="CO4" s="259" t="n"/>
      <c r="CP4" s="277" t="n">
        <v>128</v>
      </c>
      <c r="CQ4" s="259" t="n"/>
      <c r="CR4" s="259" t="n"/>
      <c r="CS4" s="259" t="n"/>
      <c r="CT4" s="259" t="n"/>
      <c r="CU4" s="259" t="n"/>
      <c r="CV4" s="259" t="n"/>
      <c r="CW4" s="259" t="n"/>
      <c r="CX4" s="259" t="n"/>
      <c r="CY4" s="259" t="n"/>
      <c r="CZ4" s="259" t="n"/>
      <c r="DA4" s="259" t="n"/>
      <c r="DB4" s="259" t="n"/>
      <c r="DC4" s="259" t="n"/>
      <c r="DD4" s="259" t="n"/>
      <c r="DE4" s="259" t="n"/>
      <c r="DF4" s="259" t="n"/>
      <c r="DG4" s="259" t="n"/>
      <c r="DH4" s="277" t="n">
        <v>44.43</v>
      </c>
      <c r="DI4" s="277" t="n">
        <v>5.96</v>
      </c>
      <c r="DJ4" s="259" t="n"/>
      <c r="DK4" s="259" t="n"/>
      <c r="DL4" s="259" t="n"/>
      <c r="DM4" s="259" t="n"/>
      <c r="DN4" s="259" t="n"/>
      <c r="DO4" s="259" t="n"/>
      <c r="DP4" s="277" t="n">
        <v>10.24</v>
      </c>
      <c r="DQ4" s="259" t="n"/>
      <c r="DR4" s="277" t="n">
        <v>78.52</v>
      </c>
      <c r="DS4" s="259" t="n"/>
      <c r="DT4" s="259" t="n"/>
      <c r="DU4" s="259" t="n"/>
      <c r="DV4" s="277" t="n">
        <v>10.02</v>
      </c>
      <c r="DW4" s="259" t="n"/>
      <c r="DX4" s="259" t="n"/>
      <c r="DY4" s="259" t="n"/>
      <c r="DZ4" s="259" t="n"/>
      <c r="EA4" s="259" t="n"/>
      <c r="EB4" s="259" t="n"/>
      <c r="EC4" s="259" t="n"/>
      <c r="ED4" s="259" t="n"/>
      <c r="EE4" s="259" t="n"/>
      <c r="EF4" s="259" t="n"/>
      <c r="EG4" s="259" t="n"/>
      <c r="EH4" s="259" t="n"/>
      <c r="EI4" s="259" t="n"/>
      <c r="EJ4" s="259" t="n"/>
      <c r="EK4" s="259" t="n"/>
      <c r="EL4" s="259" t="n"/>
      <c r="EM4" s="277" t="n">
        <v>28.07</v>
      </c>
      <c r="EN4" s="259" t="n"/>
      <c r="EO4" s="259" t="n"/>
      <c r="EP4" s="259" t="n"/>
      <c r="EQ4" s="259" t="n"/>
      <c r="ER4" s="259" t="n"/>
      <c r="ES4" s="259" t="n"/>
      <c r="ET4" s="259" t="n"/>
      <c r="EU4" s="259" t="n"/>
      <c r="EV4" s="277" t="n">
        <v>10.04</v>
      </c>
      <c r="EW4" s="277" t="n">
        <v>12.57</v>
      </c>
      <c r="EX4" s="259" t="n"/>
      <c r="EY4" s="259" t="n"/>
      <c r="EZ4" s="259" t="n"/>
      <c r="FA4" s="259" t="n"/>
      <c r="FB4" s="259" t="n"/>
      <c r="FC4" s="259" t="n"/>
      <c r="FD4" s="277" t="n">
        <v>69.47</v>
      </c>
      <c r="FE4" s="259" t="n"/>
      <c r="FF4" s="259" t="n"/>
      <c r="FG4" s="259" t="n"/>
      <c r="FH4" s="259" t="n"/>
      <c r="FI4" s="259" t="n"/>
      <c r="FJ4" s="259" t="n"/>
      <c r="FK4" s="259" t="n"/>
      <c r="FL4" s="259" t="n"/>
      <c r="FM4" s="259" t="n"/>
      <c r="FN4" s="259" t="n"/>
      <c r="FO4" s="259" t="n"/>
      <c r="FP4" s="259" t="n"/>
      <c r="FQ4" s="277" t="n">
        <v>15.55</v>
      </c>
      <c r="FR4" s="277" t="n">
        <v>14.29</v>
      </c>
      <c r="FS4" s="259" t="n"/>
      <c r="FT4" s="259" t="n"/>
      <c r="FU4" s="259" t="n"/>
      <c r="FV4" s="259" t="n"/>
      <c r="FW4" s="277" t="n">
        <v>10.55</v>
      </c>
      <c r="FX4" s="259" t="n"/>
      <c r="FY4" s="259" t="n"/>
      <c r="FZ4" s="259" t="n"/>
      <c r="GA4" s="259" t="n"/>
      <c r="GB4" s="277" t="n">
        <v>29.43</v>
      </c>
      <c r="GC4" s="277" t="n">
        <v>64.95</v>
      </c>
      <c r="GD4" s="259" t="n"/>
      <c r="GE4" s="259" t="n"/>
      <c r="GF4" s="277" t="n">
        <v>11.41</v>
      </c>
      <c r="GG4" s="259" t="n"/>
      <c r="GH4" s="259" t="n"/>
      <c r="GI4" s="277" t="n">
        <v>11.39</v>
      </c>
      <c r="GJ4" s="259" t="n"/>
      <c r="GK4" s="259" t="n"/>
      <c r="GL4" s="259" t="n"/>
      <c r="GM4" s="259" t="n"/>
      <c r="GN4" s="259" t="n"/>
      <c r="GO4" s="259" t="n"/>
      <c r="GP4" s="259" t="n"/>
      <c r="GQ4" s="259" t="n"/>
      <c r="GR4" s="259" t="n"/>
      <c r="GS4" s="259" t="n"/>
      <c r="GT4" s="277" t="n">
        <v>20.12</v>
      </c>
      <c r="GU4" s="259" t="n"/>
      <c r="GV4" s="261">
        <f>SUM(F4:GU4)</f>
        <v/>
      </c>
      <c r="GW4" s="262">
        <f>E4-GV4</f>
        <v/>
      </c>
    </row>
    <row r="5" ht="18" customHeight="1">
      <c r="A5" s="137" t="n">
        <v>4</v>
      </c>
      <c r="B5" s="256" t="n">
        <v>44900</v>
      </c>
      <c r="C5" s="139" t="inlineStr">
        <is>
          <t>2-095-65838</t>
        </is>
      </c>
      <c r="D5" s="240" t="n">
        <v>44855</v>
      </c>
      <c r="E5" s="257" t="n">
        <v>5674.3</v>
      </c>
      <c r="F5" s="274" t="n"/>
      <c r="G5" s="274" t="n"/>
      <c r="H5" s="278" t="n">
        <v>913.89</v>
      </c>
      <c r="I5" s="274" t="n"/>
      <c r="J5" s="274" t="n"/>
      <c r="K5" s="274" t="n"/>
      <c r="L5" s="274" t="n"/>
      <c r="M5" s="259" t="n"/>
      <c r="N5" s="259" t="n"/>
      <c r="O5" s="259" t="n"/>
      <c r="P5" s="259" t="n"/>
      <c r="Q5" s="259" t="n"/>
      <c r="R5" s="259" t="n"/>
      <c r="S5" s="259" t="n"/>
      <c r="T5" s="259" t="n"/>
      <c r="U5" s="259" t="n"/>
      <c r="V5" s="259" t="n"/>
      <c r="W5" s="259" t="n"/>
      <c r="X5" s="259" t="n"/>
      <c r="Y5" s="259" t="n"/>
      <c r="Z5" s="259" t="n"/>
      <c r="AA5" s="259" t="n"/>
      <c r="AB5" s="259" t="n"/>
      <c r="AC5" s="259" t="n"/>
      <c r="AD5" s="259" t="n"/>
      <c r="AE5" s="259" t="n"/>
      <c r="AF5" s="259" t="n"/>
      <c r="AG5" s="259" t="n"/>
      <c r="AH5" s="259" t="n"/>
      <c r="AI5" s="259" t="n"/>
      <c r="AJ5" s="259" t="n"/>
      <c r="AK5" s="259" t="n"/>
      <c r="AL5" s="259" t="n"/>
      <c r="AM5" s="259" t="n"/>
      <c r="AN5" s="259" t="n"/>
      <c r="AO5" s="259" t="n"/>
      <c r="AP5" s="259" t="n"/>
      <c r="AQ5" s="259" t="n"/>
      <c r="AR5" s="259" t="n"/>
      <c r="AS5" s="259" t="n"/>
      <c r="AT5" s="259" t="n"/>
      <c r="AU5" s="259" t="n"/>
      <c r="AV5" s="259" t="n"/>
      <c r="AW5" s="259" t="n"/>
      <c r="AX5" s="259" t="n"/>
      <c r="AY5" s="259" t="n"/>
      <c r="AZ5" s="259" t="n"/>
      <c r="BA5" s="259" t="n"/>
      <c r="BB5" s="259" t="n"/>
      <c r="BC5" s="259" t="n"/>
      <c r="BD5" s="259" t="n"/>
      <c r="BE5" s="259" t="n"/>
      <c r="BF5" s="259" t="n"/>
      <c r="BG5" s="259" t="n"/>
      <c r="BH5" s="277" t="n">
        <v>241.65</v>
      </c>
      <c r="BI5" s="259" t="n"/>
      <c r="BJ5" s="259" t="n"/>
      <c r="BK5" s="259" t="n"/>
      <c r="BL5" s="277" t="n">
        <v>190.15</v>
      </c>
      <c r="BM5" s="259" t="n"/>
      <c r="BN5" s="259" t="n"/>
      <c r="BO5" s="259" t="n"/>
      <c r="BP5" s="259" t="n"/>
      <c r="BQ5" s="259" t="n"/>
      <c r="BR5" s="259" t="n"/>
      <c r="BS5" s="259" t="n"/>
      <c r="BT5" s="259" t="n"/>
      <c r="BU5" s="259" t="n"/>
      <c r="BV5" s="277" t="n">
        <v>540.1900000000001</v>
      </c>
      <c r="BW5" s="259" t="n"/>
      <c r="BX5" s="259" t="n"/>
      <c r="BY5" s="259" t="n"/>
      <c r="BZ5" s="259" t="n"/>
      <c r="CA5" s="259" t="n"/>
      <c r="CB5" s="259" t="n"/>
      <c r="CC5" s="259" t="n"/>
      <c r="CD5" s="259" t="n"/>
      <c r="CE5" s="259" t="n"/>
      <c r="CF5" s="259" t="n"/>
      <c r="CG5" s="277" t="n">
        <v>187.84</v>
      </c>
      <c r="CH5" s="259" t="n"/>
      <c r="CI5" s="259" t="n"/>
      <c r="CJ5" s="259" t="n"/>
      <c r="CK5" s="259" t="n"/>
      <c r="CL5" s="259" t="n"/>
      <c r="CM5" s="259" t="n"/>
      <c r="CN5" s="259" t="n"/>
      <c r="CO5" s="259" t="n"/>
      <c r="CP5" s="277" t="n">
        <v>205.19</v>
      </c>
      <c r="CQ5" s="259" t="n"/>
      <c r="CR5" s="259" t="n"/>
      <c r="CS5" s="259" t="n"/>
      <c r="CT5" s="259" t="n"/>
      <c r="CU5" s="259" t="n"/>
      <c r="CV5" s="259" t="n"/>
      <c r="CW5" s="259" t="n"/>
      <c r="CX5" s="259" t="n"/>
      <c r="CY5" s="259" t="n"/>
      <c r="CZ5" s="259" t="n"/>
      <c r="DA5" s="259" t="n"/>
      <c r="DB5" s="259" t="n"/>
      <c r="DC5" s="277" t="n">
        <v>233.86</v>
      </c>
      <c r="DD5" s="277" t="n">
        <v>1538.83</v>
      </c>
      <c r="DE5" s="259" t="n"/>
      <c r="DF5" s="259" t="n"/>
      <c r="DG5" s="259" t="n"/>
      <c r="DH5" s="259" t="n"/>
      <c r="DI5" s="259" t="n"/>
      <c r="DJ5" s="259" t="n"/>
      <c r="DK5" s="259" t="n"/>
      <c r="DL5" s="259" t="n"/>
      <c r="DM5" s="259" t="n"/>
      <c r="DN5" s="259" t="n"/>
      <c r="DO5" s="259" t="n"/>
      <c r="DP5" s="259" t="n"/>
      <c r="DQ5" s="259" t="n"/>
      <c r="DR5" s="259" t="n"/>
      <c r="DS5" s="259" t="n"/>
      <c r="DT5" s="259" t="n"/>
      <c r="DU5" s="259" t="n"/>
      <c r="DV5" s="259" t="n"/>
      <c r="DW5" s="259" t="n"/>
      <c r="DX5" s="259" t="n"/>
      <c r="DY5" s="259" t="n"/>
      <c r="DZ5" s="259" t="n"/>
      <c r="EA5" s="259" t="n"/>
      <c r="EB5" s="259" t="n"/>
      <c r="EC5" s="259" t="n"/>
      <c r="ED5" s="259" t="n"/>
      <c r="EE5" s="259" t="n"/>
      <c r="EF5" s="259" t="n"/>
      <c r="EG5" s="259" t="n"/>
      <c r="EH5" s="259" t="n"/>
      <c r="EI5" s="259" t="n"/>
      <c r="EJ5" s="259" t="n"/>
      <c r="EK5" s="259" t="n"/>
      <c r="EL5" s="259" t="n"/>
      <c r="EM5" s="259" t="n"/>
      <c r="EN5" s="259" t="n"/>
      <c r="EO5" s="259" t="n"/>
      <c r="EP5" s="277" t="n">
        <v>64.7</v>
      </c>
      <c r="EQ5" s="259" t="n"/>
      <c r="ER5" s="259" t="n"/>
      <c r="ES5" s="259" t="n"/>
      <c r="ET5" s="259" t="n"/>
      <c r="EU5" s="259" t="n"/>
      <c r="EV5" s="259" t="n"/>
      <c r="EW5" s="259" t="n"/>
      <c r="EX5" s="259" t="n"/>
      <c r="EY5" s="259" t="n"/>
      <c r="EZ5" s="259" t="n"/>
      <c r="FA5" s="259" t="n"/>
      <c r="FB5" s="259" t="n"/>
      <c r="FC5" s="259" t="n"/>
      <c r="FD5" s="259" t="n"/>
      <c r="FE5" s="259" t="n"/>
      <c r="FF5" s="259" t="n"/>
      <c r="FG5" s="259" t="n"/>
      <c r="FH5" s="259" t="n"/>
      <c r="FI5" s="259" t="n"/>
      <c r="FJ5" s="259" t="n"/>
      <c r="FK5" s="259" t="n"/>
      <c r="FL5" s="259" t="n"/>
      <c r="FM5" s="259" t="n"/>
      <c r="FN5" s="259" t="n"/>
      <c r="FO5" s="259" t="n"/>
      <c r="FP5" s="259" t="n"/>
      <c r="FQ5" s="277" t="n">
        <v>153.02</v>
      </c>
      <c r="FR5" s="259" t="n"/>
      <c r="FS5" s="259" t="n"/>
      <c r="FT5" s="259" t="n"/>
      <c r="FU5" s="259" t="n"/>
      <c r="FV5" s="277" t="n">
        <v>609.51</v>
      </c>
      <c r="FW5" s="259" t="n"/>
      <c r="FX5" s="277" t="n">
        <v>188.25</v>
      </c>
      <c r="FY5" s="259" t="n"/>
      <c r="FZ5" s="259" t="n"/>
      <c r="GA5" s="259" t="n"/>
      <c r="GB5" s="277" t="n">
        <v>123.71</v>
      </c>
      <c r="GC5" s="259" t="n"/>
      <c r="GD5" s="259" t="n"/>
      <c r="GE5" s="259" t="n"/>
      <c r="GF5" s="259" t="n"/>
      <c r="GG5" s="259" t="n"/>
      <c r="GH5" s="259" t="n"/>
      <c r="GI5" s="259" t="n"/>
      <c r="GJ5" s="277" t="n">
        <v>334.7</v>
      </c>
      <c r="GK5" s="259" t="n"/>
      <c r="GL5" s="259" t="n"/>
      <c r="GM5" s="259" t="n"/>
      <c r="GN5" s="259" t="n"/>
      <c r="GO5" s="259" t="n"/>
      <c r="GP5" s="259" t="n"/>
      <c r="GQ5" s="277" t="n">
        <v>148.81</v>
      </c>
      <c r="GR5" s="259" t="n"/>
      <c r="GS5" s="259" t="n"/>
      <c r="GT5" s="259" t="n"/>
      <c r="GU5" s="259" t="n"/>
      <c r="GV5" s="261">
        <f>SUM(F5:GU5)</f>
        <v/>
      </c>
      <c r="GW5" s="262">
        <f>E5-GV5</f>
        <v/>
      </c>
    </row>
    <row r="6" ht="18" customHeight="1">
      <c r="A6" s="137" t="n">
        <v>5</v>
      </c>
      <c r="B6" s="256" t="n">
        <v>44900</v>
      </c>
      <c r="C6" s="139" t="inlineStr">
        <is>
          <t>2-108-53209</t>
        </is>
      </c>
      <c r="D6" s="240" t="n">
        <v>44896</v>
      </c>
      <c r="E6" s="257" t="n">
        <v>1939.85</v>
      </c>
      <c r="F6" s="274" t="n"/>
      <c r="G6" s="274" t="n"/>
      <c r="H6" s="274" t="n"/>
      <c r="I6" s="274" t="n"/>
      <c r="J6" s="274" t="n"/>
      <c r="K6" s="274" t="n"/>
      <c r="L6" s="274" t="n"/>
      <c r="M6" s="259" t="n"/>
      <c r="N6" s="259" t="n"/>
      <c r="O6" s="259" t="n"/>
      <c r="P6" s="259" t="n"/>
      <c r="Q6" s="259" t="n"/>
      <c r="R6" s="259" t="n"/>
      <c r="S6" s="259" t="n"/>
      <c r="T6" s="259" t="n"/>
      <c r="U6" s="259" t="n"/>
      <c r="V6" s="259" t="n"/>
      <c r="W6" s="259" t="n"/>
      <c r="X6" s="259" t="n"/>
      <c r="Y6" s="259" t="n"/>
      <c r="Z6" s="259" t="n"/>
      <c r="AA6" s="259" t="n"/>
      <c r="AB6" s="259" t="n"/>
      <c r="AC6" s="259" t="n"/>
      <c r="AD6" s="259" t="n"/>
      <c r="AE6" s="259" t="n"/>
      <c r="AF6" s="259" t="n"/>
      <c r="AG6" s="259" t="n"/>
      <c r="AH6" s="259" t="n"/>
      <c r="AI6" s="259" t="n"/>
      <c r="AJ6" s="259" t="n"/>
      <c r="AK6" s="259" t="n"/>
      <c r="AL6" s="259" t="n"/>
      <c r="AM6" s="259" t="n"/>
      <c r="AN6" s="259" t="n"/>
      <c r="AO6" s="259" t="n"/>
      <c r="AP6" s="259" t="n"/>
      <c r="AQ6" s="259" t="n"/>
      <c r="AR6" s="259" t="n"/>
      <c r="AS6" s="259" t="n"/>
      <c r="AT6" s="259" t="n"/>
      <c r="AU6" s="259" t="n"/>
      <c r="AV6" s="259" t="n"/>
      <c r="AW6" s="259" t="n"/>
      <c r="AX6" s="259" t="n"/>
      <c r="AY6" s="259" t="n"/>
      <c r="AZ6" s="259" t="n"/>
      <c r="BA6" s="259" t="n"/>
      <c r="BB6" s="259" t="n"/>
      <c r="BC6" s="259" t="n"/>
      <c r="BD6" s="259" t="n"/>
      <c r="BE6" s="259" t="n"/>
      <c r="BF6" s="259" t="n"/>
      <c r="BG6" s="259" t="n"/>
      <c r="BH6" s="259" t="n"/>
      <c r="BI6" s="259" t="n"/>
      <c r="BJ6" s="259" t="n"/>
      <c r="BK6" s="259" t="n"/>
      <c r="BL6" s="259" t="n"/>
      <c r="BM6" s="259" t="n"/>
      <c r="BN6" s="259" t="n"/>
      <c r="BO6" s="259" t="n"/>
      <c r="BP6" s="259" t="n"/>
      <c r="BQ6" s="259" t="n"/>
      <c r="BR6" s="259" t="n"/>
      <c r="BS6" s="259" t="n"/>
      <c r="BT6" s="259" t="n"/>
      <c r="BU6" s="259" t="n"/>
      <c r="BV6" s="259" t="n"/>
      <c r="BW6" s="259" t="n"/>
      <c r="BX6" s="259" t="n"/>
      <c r="BY6" s="259" t="n"/>
      <c r="BZ6" s="259" t="n"/>
      <c r="CA6" s="259" t="n"/>
      <c r="CB6" s="259" t="n"/>
      <c r="CC6" s="259" t="n"/>
      <c r="CD6" s="259" t="n"/>
      <c r="CE6" s="259" t="n"/>
      <c r="CF6" s="259" t="n"/>
      <c r="CG6" s="259" t="n"/>
      <c r="CH6" s="259" t="n"/>
      <c r="CI6" s="259" t="n"/>
      <c r="CJ6" s="259" t="n"/>
      <c r="CK6" s="259" t="n"/>
      <c r="CL6" s="259" t="n"/>
      <c r="CM6" s="259" t="n"/>
      <c r="CN6" s="259" t="n"/>
      <c r="CO6" s="259" t="n"/>
      <c r="CP6" s="259" t="n"/>
      <c r="CQ6" s="259" t="n"/>
      <c r="CR6" s="259" t="n"/>
      <c r="CS6" s="259" t="n"/>
      <c r="CT6" s="259" t="n"/>
      <c r="CU6" s="259" t="n"/>
      <c r="CV6" s="259" t="n"/>
      <c r="CW6" s="259" t="n"/>
      <c r="CX6" s="259" t="n"/>
      <c r="CY6" s="259" t="n"/>
      <c r="CZ6" s="259" t="n"/>
      <c r="DA6" s="259" t="n"/>
      <c r="DB6" s="259" t="n"/>
      <c r="DC6" s="259" t="n"/>
      <c r="DD6" s="259" t="n"/>
      <c r="DE6" s="259" t="n"/>
      <c r="DF6" s="259" t="n"/>
      <c r="DG6" s="259" t="n"/>
      <c r="DH6" s="259" t="n"/>
      <c r="DI6" s="259" t="n"/>
      <c r="DJ6" s="259" t="n"/>
      <c r="DK6" s="259" t="n"/>
      <c r="DL6" s="259" t="n"/>
      <c r="DM6" s="259" t="n"/>
      <c r="DN6" s="259" t="n"/>
      <c r="DO6" s="259" t="n"/>
      <c r="DP6" s="259" t="n"/>
      <c r="DQ6" s="259" t="n"/>
      <c r="DR6" s="259" t="n"/>
      <c r="DS6" s="259" t="n"/>
      <c r="DT6" s="259" t="n"/>
      <c r="DU6" s="259" t="n"/>
      <c r="DV6" s="259" t="n"/>
      <c r="DW6" s="259" t="n"/>
      <c r="DX6" s="259" t="n"/>
      <c r="DY6" s="259" t="n"/>
      <c r="DZ6" s="259" t="n"/>
      <c r="EA6" s="259" t="n"/>
      <c r="EB6" s="259" t="n"/>
      <c r="EC6" s="259" t="n"/>
      <c r="ED6" s="259" t="n"/>
      <c r="EE6" s="259" t="n"/>
      <c r="EF6" s="259" t="n"/>
      <c r="EG6" s="259" t="n"/>
      <c r="EH6" s="259" t="n"/>
      <c r="EI6" s="259" t="n"/>
      <c r="EJ6" s="259" t="n"/>
      <c r="EK6" s="259" t="n"/>
      <c r="EL6" s="259" t="n"/>
      <c r="EM6" s="259" t="n"/>
      <c r="EN6" s="259" t="n"/>
      <c r="EO6" s="259" t="n"/>
      <c r="EP6" s="277" t="n">
        <v>1114</v>
      </c>
      <c r="EQ6" s="259" t="n"/>
      <c r="ER6" s="259" t="n"/>
      <c r="ES6" s="259" t="n"/>
      <c r="ET6" s="259" t="n"/>
      <c r="EU6" s="259" t="n"/>
      <c r="EV6" s="259" t="n"/>
      <c r="EW6" s="259" t="n"/>
      <c r="EX6" s="259" t="n"/>
      <c r="EY6" s="259" t="n"/>
      <c r="EZ6" s="259" t="n"/>
      <c r="FA6" s="259" t="n"/>
      <c r="FB6" s="259" t="n"/>
      <c r="FC6" s="259" t="n"/>
      <c r="FD6" s="259" t="n"/>
      <c r="FE6" s="259" t="n"/>
      <c r="FF6" s="259" t="n"/>
      <c r="FG6" s="259" t="n"/>
      <c r="FH6" s="259" t="n"/>
      <c r="FI6" s="259" t="n"/>
      <c r="FJ6" s="259" t="n"/>
      <c r="FK6" s="259" t="n"/>
      <c r="FL6" s="259" t="n"/>
      <c r="FM6" s="259" t="n"/>
      <c r="FN6" s="259" t="n"/>
      <c r="FO6" s="259" t="n"/>
      <c r="FP6" s="259" t="n"/>
      <c r="FQ6" s="259" t="n"/>
      <c r="FR6" s="259" t="n"/>
      <c r="FS6" s="259" t="n"/>
      <c r="FT6" s="259" t="n"/>
      <c r="FU6" s="259" t="n"/>
      <c r="FV6" s="259" t="n"/>
      <c r="FW6" s="259" t="n"/>
      <c r="FX6" s="259" t="n"/>
      <c r="FY6" s="259" t="n"/>
      <c r="FZ6" s="277" t="n">
        <v>825.85</v>
      </c>
      <c r="GA6" s="259" t="n"/>
      <c r="GB6" s="259" t="n"/>
      <c r="GC6" s="259" t="n"/>
      <c r="GD6" s="259" t="n"/>
      <c r="GE6" s="259" t="n"/>
      <c r="GF6" s="259" t="n"/>
      <c r="GG6" s="259" t="n"/>
      <c r="GH6" s="259" t="n"/>
      <c r="GI6" s="259" t="n"/>
      <c r="GJ6" s="259" t="n"/>
      <c r="GK6" s="259" t="n"/>
      <c r="GL6" s="259" t="n"/>
      <c r="GM6" s="259" t="n"/>
      <c r="GN6" s="259" t="n"/>
      <c r="GO6" s="259" t="n"/>
      <c r="GP6" s="259" t="n"/>
      <c r="GQ6" s="259" t="n"/>
      <c r="GR6" s="259" t="n"/>
      <c r="GS6" s="259" t="n"/>
      <c r="GT6" s="259" t="n"/>
      <c r="GU6" s="259" t="n"/>
      <c r="GV6" s="261">
        <f>SUM(F6:GU6)</f>
        <v/>
      </c>
      <c r="GW6" s="262">
        <f>E6-GV6</f>
        <v/>
      </c>
    </row>
    <row r="7" ht="18" customHeight="1">
      <c r="A7" s="137" t="n">
        <v>6</v>
      </c>
      <c r="B7" s="256" t="n">
        <v>44900</v>
      </c>
      <c r="C7" s="139" t="inlineStr">
        <is>
          <t>2-108-17490</t>
        </is>
      </c>
      <c r="D7" s="240" t="n">
        <v>44895</v>
      </c>
      <c r="E7" s="257" t="n">
        <v>347.57</v>
      </c>
      <c r="F7" s="274" t="n"/>
      <c r="G7" s="274" t="n"/>
      <c r="H7" s="274" t="n"/>
      <c r="I7" s="274" t="n"/>
      <c r="J7" s="274" t="n"/>
      <c r="K7" s="274" t="n"/>
      <c r="L7" s="274" t="n"/>
      <c r="M7" s="259" t="n"/>
      <c r="N7" s="259" t="n"/>
      <c r="O7" s="259" t="n"/>
      <c r="P7" s="259" t="n"/>
      <c r="Q7" s="259" t="n"/>
      <c r="R7" s="259" t="n"/>
      <c r="S7" s="259" t="n"/>
      <c r="T7" s="259" t="n"/>
      <c r="U7" s="259" t="n"/>
      <c r="V7" s="259" t="n"/>
      <c r="W7" s="259" t="n"/>
      <c r="X7" s="259" t="n"/>
      <c r="Y7" s="259" t="n"/>
      <c r="Z7" s="259" t="n"/>
      <c r="AA7" s="259" t="n"/>
      <c r="AB7" s="259" t="n"/>
      <c r="AC7" s="259" t="n"/>
      <c r="AD7" s="259" t="n"/>
      <c r="AE7" s="259" t="n"/>
      <c r="AF7" s="259" t="n"/>
      <c r="AG7" s="259" t="n"/>
      <c r="AH7" s="259" t="n"/>
      <c r="AI7" s="259" t="n"/>
      <c r="AJ7" s="259" t="n"/>
      <c r="AK7" s="259" t="n"/>
      <c r="AL7" s="259" t="n"/>
      <c r="AM7" s="259" t="n"/>
      <c r="AN7" s="259" t="n"/>
      <c r="AO7" s="259" t="n"/>
      <c r="AP7" s="259" t="n"/>
      <c r="AQ7" s="259" t="n"/>
      <c r="AR7" s="259" t="n"/>
      <c r="AS7" s="259" t="n"/>
      <c r="AT7" s="259" t="n"/>
      <c r="AU7" s="259" t="n"/>
      <c r="AV7" s="259" t="n"/>
      <c r="AW7" s="259" t="n"/>
      <c r="AX7" s="259" t="n"/>
      <c r="AY7" s="259" t="n"/>
      <c r="AZ7" s="259" t="n"/>
      <c r="BA7" s="259" t="n"/>
      <c r="BB7" s="259" t="n"/>
      <c r="BC7" s="259" t="n"/>
      <c r="BD7" s="259" t="n"/>
      <c r="BE7" s="259" t="n"/>
      <c r="BF7" s="259" t="n"/>
      <c r="BG7" s="259" t="n"/>
      <c r="BH7" s="259" t="n"/>
      <c r="BI7" s="259" t="n"/>
      <c r="BJ7" s="259" t="n"/>
      <c r="BK7" s="259" t="n"/>
      <c r="BL7" s="259" t="n"/>
      <c r="BM7" s="259" t="n"/>
      <c r="BN7" s="259" t="n"/>
      <c r="BO7" s="259" t="n"/>
      <c r="BP7" s="259" t="n"/>
      <c r="BQ7" s="259" t="n"/>
      <c r="BR7" s="259" t="n"/>
      <c r="BS7" s="259" t="n"/>
      <c r="BT7" s="259" t="n"/>
      <c r="BU7" s="259" t="n"/>
      <c r="BV7" s="259" t="n"/>
      <c r="BW7" s="259" t="n"/>
      <c r="BX7" s="259" t="n"/>
      <c r="BY7" s="259" t="n"/>
      <c r="BZ7" s="259" t="n"/>
      <c r="CA7" s="259" t="n"/>
      <c r="CB7" s="259" t="n"/>
      <c r="CC7" s="259" t="n"/>
      <c r="CD7" s="259" t="n"/>
      <c r="CE7" s="259" t="n"/>
      <c r="CF7" s="259" t="n"/>
      <c r="CG7" s="259" t="n"/>
      <c r="CH7" s="259" t="n"/>
      <c r="CI7" s="259" t="n"/>
      <c r="CJ7" s="259" t="n"/>
      <c r="CK7" s="259" t="n"/>
      <c r="CL7" s="259" t="n"/>
      <c r="CM7" s="259" t="n"/>
      <c r="CN7" s="259" t="n"/>
      <c r="CO7" s="259" t="n"/>
      <c r="CP7" s="259" t="n"/>
      <c r="CQ7" s="259" t="n"/>
      <c r="CR7" s="259" t="n"/>
      <c r="CS7" s="259" t="n"/>
      <c r="CT7" s="259" t="n"/>
      <c r="CU7" s="259" t="n"/>
      <c r="CV7" s="259" t="n"/>
      <c r="CW7" s="259" t="n"/>
      <c r="CX7" s="259" t="n"/>
      <c r="CY7" s="259" t="n"/>
      <c r="CZ7" s="259" t="n"/>
      <c r="DA7" s="259" t="n"/>
      <c r="DB7" s="259" t="n"/>
      <c r="DC7" s="259" t="n"/>
      <c r="DD7" s="259" t="n"/>
      <c r="DE7" s="259" t="n"/>
      <c r="DF7" s="259" t="n"/>
      <c r="DG7" s="259" t="n"/>
      <c r="DH7" s="259" t="n"/>
      <c r="DI7" s="259" t="n"/>
      <c r="DJ7" s="259" t="n"/>
      <c r="DK7" s="259" t="n"/>
      <c r="DL7" s="259" t="n"/>
      <c r="DM7" s="259" t="n"/>
      <c r="DN7" s="259" t="n"/>
      <c r="DO7" s="259" t="n"/>
      <c r="DP7" s="259" t="n"/>
      <c r="DQ7" s="259" t="n"/>
      <c r="DR7" s="259" t="n"/>
      <c r="DS7" s="259" t="n"/>
      <c r="DT7" s="259" t="n"/>
      <c r="DU7" s="259" t="n"/>
      <c r="DV7" s="259" t="n"/>
      <c r="DW7" s="259" t="n"/>
      <c r="DX7" s="259" t="n"/>
      <c r="DY7" s="259" t="n"/>
      <c r="DZ7" s="259" t="n"/>
      <c r="EA7" s="259" t="n"/>
      <c r="EB7" s="259" t="n"/>
      <c r="EC7" s="259" t="n"/>
      <c r="ED7" s="259" t="n"/>
      <c r="EE7" s="259" t="n"/>
      <c r="EF7" s="259" t="n"/>
      <c r="EG7" s="259" t="n"/>
      <c r="EH7" s="259" t="n"/>
      <c r="EI7" s="259" t="n"/>
      <c r="EJ7" s="259" t="n"/>
      <c r="EK7" s="259" t="n"/>
      <c r="EL7" s="259" t="n"/>
      <c r="EM7" s="259" t="n"/>
      <c r="EN7" s="259" t="n"/>
      <c r="EO7" s="259" t="n"/>
      <c r="EP7" s="259" t="n"/>
      <c r="EQ7" s="259" t="n"/>
      <c r="ER7" s="277" t="n">
        <v>41.66</v>
      </c>
      <c r="ES7" s="259" t="n"/>
      <c r="ET7" s="259" t="n"/>
      <c r="EU7" s="259" t="n"/>
      <c r="EV7" s="259" t="n"/>
      <c r="EW7" s="259" t="n"/>
      <c r="EX7" s="259" t="n"/>
      <c r="EY7" s="259" t="n"/>
      <c r="EZ7" s="259" t="n"/>
      <c r="FA7" s="259" t="n"/>
      <c r="FB7" s="259" t="n"/>
      <c r="FC7" s="259" t="n"/>
      <c r="FD7" s="259" t="n"/>
      <c r="FE7" s="259" t="n"/>
      <c r="FF7" s="259" t="n"/>
      <c r="FG7" s="259" t="n"/>
      <c r="FH7" s="259" t="n"/>
      <c r="FI7" s="259" t="n"/>
      <c r="FJ7" s="259" t="n"/>
      <c r="FK7" s="259" t="n"/>
      <c r="FL7" s="259" t="n"/>
      <c r="FM7" s="259" t="n"/>
      <c r="FN7" s="259" t="n"/>
      <c r="FO7" s="259" t="n"/>
      <c r="FP7" s="259" t="n"/>
      <c r="FQ7" s="259" t="n"/>
      <c r="FR7" s="259" t="n"/>
      <c r="FS7" s="259" t="n"/>
      <c r="FT7" s="259" t="n"/>
      <c r="FU7" s="259" t="n"/>
      <c r="FV7" s="259" t="n"/>
      <c r="FW7" s="259" t="n"/>
      <c r="FX7" s="277" t="n">
        <v>305.91</v>
      </c>
      <c r="FY7" s="259" t="n"/>
      <c r="FZ7" s="259" t="n"/>
      <c r="GA7" s="259" t="n"/>
      <c r="GB7" s="259" t="n"/>
      <c r="GC7" s="259" t="n"/>
      <c r="GD7" s="259" t="n"/>
      <c r="GE7" s="259" t="n"/>
      <c r="GF7" s="259" t="n"/>
      <c r="GG7" s="259" t="n"/>
      <c r="GH7" s="259" t="n"/>
      <c r="GI7" s="259" t="n"/>
      <c r="GJ7" s="259" t="n"/>
      <c r="GK7" s="259" t="n"/>
      <c r="GL7" s="259" t="n"/>
      <c r="GM7" s="259" t="n"/>
      <c r="GN7" s="259" t="n"/>
      <c r="GO7" s="259" t="n"/>
      <c r="GP7" s="259" t="n"/>
      <c r="GQ7" s="259" t="n"/>
      <c r="GR7" s="259" t="n"/>
      <c r="GS7" s="259" t="n"/>
      <c r="GT7" s="259" t="n"/>
      <c r="GU7" s="259" t="n"/>
      <c r="GV7" s="261">
        <f>SUM(F7:GU7)</f>
        <v/>
      </c>
      <c r="GW7" s="262">
        <f>E7-GV7</f>
        <v/>
      </c>
    </row>
    <row r="8" ht="18" customHeight="1">
      <c r="A8" s="137" t="n">
        <v>7</v>
      </c>
      <c r="B8" s="256" t="n">
        <v>44900</v>
      </c>
      <c r="C8" s="139" t="inlineStr">
        <is>
          <t>2-107-82602</t>
        </is>
      </c>
      <c r="D8" s="240" t="n">
        <v>44894</v>
      </c>
      <c r="E8" s="257" t="n">
        <v>6229.47</v>
      </c>
      <c r="F8" s="274" t="n"/>
      <c r="G8" s="274" t="n"/>
      <c r="H8" s="274" t="n"/>
      <c r="I8" s="274" t="n"/>
      <c r="J8" s="274" t="n"/>
      <c r="K8" s="274" t="n"/>
      <c r="L8" s="274" t="n"/>
      <c r="M8" s="259" t="n"/>
      <c r="N8" s="259" t="n"/>
      <c r="O8" s="259" t="n"/>
      <c r="P8" s="259" t="n"/>
      <c r="Q8" s="259" t="n"/>
      <c r="R8" s="259" t="n"/>
      <c r="S8" s="259" t="n"/>
      <c r="T8" s="259" t="n"/>
      <c r="U8" s="259" t="n"/>
      <c r="V8" s="259" t="n"/>
      <c r="W8" s="259" t="n"/>
      <c r="X8" s="259" t="n"/>
      <c r="Y8" s="259" t="n"/>
      <c r="Z8" s="259" t="n"/>
      <c r="AA8" s="259" t="n"/>
      <c r="AB8" s="259" t="n"/>
      <c r="AC8" s="259" t="n"/>
      <c r="AD8" s="259" t="n"/>
      <c r="AE8" s="259" t="n"/>
      <c r="AF8" s="259" t="n"/>
      <c r="AG8" s="259" t="n"/>
      <c r="AH8" s="259" t="n"/>
      <c r="AI8" s="259" t="n"/>
      <c r="AJ8" s="259" t="n"/>
      <c r="AK8" s="259" t="n"/>
      <c r="AL8" s="259" t="n"/>
      <c r="AM8" s="259" t="n"/>
      <c r="AN8" s="259" t="n"/>
      <c r="AO8" s="259" t="n"/>
      <c r="AP8" s="259" t="n"/>
      <c r="AQ8" s="259" t="n"/>
      <c r="AR8" s="259" t="n"/>
      <c r="AS8" s="259" t="n"/>
      <c r="AT8" s="259" t="n"/>
      <c r="AU8" s="259" t="n"/>
      <c r="AV8" s="259" t="n"/>
      <c r="AW8" s="259" t="n"/>
      <c r="AX8" s="259" t="n"/>
      <c r="AY8" s="259" t="n"/>
      <c r="AZ8" s="259" t="n"/>
      <c r="BA8" s="259" t="n"/>
      <c r="BB8" s="259" t="n"/>
      <c r="BC8" s="259" t="n"/>
      <c r="BD8" s="259" t="n"/>
      <c r="BE8" s="259" t="n"/>
      <c r="BF8" s="259" t="n"/>
      <c r="BG8" s="259" t="n"/>
      <c r="BH8" s="259" t="n"/>
      <c r="BI8" s="259" t="n"/>
      <c r="BJ8" s="259" t="n"/>
      <c r="BK8" s="259" t="n"/>
      <c r="BL8" s="259" t="n"/>
      <c r="BM8" s="259" t="n"/>
      <c r="BN8" s="259" t="n"/>
      <c r="BO8" s="259" t="n"/>
      <c r="BP8" s="259" t="n"/>
      <c r="BQ8" s="259" t="n"/>
      <c r="BR8" s="259" t="n"/>
      <c r="BS8" s="259" t="n"/>
      <c r="BT8" s="259" t="n"/>
      <c r="BU8" s="259" t="n"/>
      <c r="BV8" s="259" t="n"/>
      <c r="BW8" s="259" t="n"/>
      <c r="BX8" s="259" t="n"/>
      <c r="BY8" s="277" t="n">
        <v>4389.9</v>
      </c>
      <c r="BZ8" s="259" t="n"/>
      <c r="CA8" s="259" t="n"/>
      <c r="CB8" s="259" t="n"/>
      <c r="CC8" s="259" t="n"/>
      <c r="CD8" s="259" t="n"/>
      <c r="CE8" s="259" t="n"/>
      <c r="CF8" s="259" t="n"/>
      <c r="CG8" s="259" t="n"/>
      <c r="CH8" s="259" t="n"/>
      <c r="CI8" s="259" t="n"/>
      <c r="CJ8" s="259" t="n"/>
      <c r="CK8" s="259" t="n"/>
      <c r="CL8" s="259" t="n"/>
      <c r="CM8" s="259" t="n"/>
      <c r="CN8" s="259" t="n"/>
      <c r="CO8" s="259" t="n"/>
      <c r="CP8" s="277" t="n">
        <v>41.66</v>
      </c>
      <c r="CQ8" s="259" t="n"/>
      <c r="CR8" s="259" t="n"/>
      <c r="CS8" s="259" t="n"/>
      <c r="CT8" s="259" t="n"/>
      <c r="CU8" s="259" t="n"/>
      <c r="CV8" s="259" t="n"/>
      <c r="CW8" s="259" t="n"/>
      <c r="CX8" s="259" t="n"/>
      <c r="CY8" s="259" t="n"/>
      <c r="CZ8" s="259" t="n"/>
      <c r="DA8" s="259" t="n"/>
      <c r="DB8" s="259" t="n"/>
      <c r="DC8" s="259" t="n"/>
      <c r="DD8" s="259" t="n"/>
      <c r="DE8" s="259" t="n"/>
      <c r="DF8" s="259" t="n"/>
      <c r="DG8" s="259" t="n"/>
      <c r="DH8" s="259" t="n"/>
      <c r="DI8" s="259" t="n"/>
      <c r="DJ8" s="259" t="n"/>
      <c r="DK8" s="259" t="n"/>
      <c r="DL8" s="259" t="n"/>
      <c r="DM8" s="259" t="n"/>
      <c r="DN8" s="259" t="n"/>
      <c r="DO8" s="259" t="n"/>
      <c r="DP8" s="259" t="n"/>
      <c r="DQ8" s="259" t="n"/>
      <c r="DR8" s="259" t="n"/>
      <c r="DS8" s="259" t="n"/>
      <c r="DT8" s="259" t="n"/>
      <c r="DU8" s="259" t="n"/>
      <c r="DV8" s="259" t="n"/>
      <c r="DW8" s="259" t="n"/>
      <c r="DX8" s="259" t="n"/>
      <c r="DY8" s="259" t="n"/>
      <c r="DZ8" s="259" t="n"/>
      <c r="EA8" s="259" t="n"/>
      <c r="EB8" s="259" t="n"/>
      <c r="EC8" s="259" t="n"/>
      <c r="ED8" s="259" t="n"/>
      <c r="EE8" s="259" t="n"/>
      <c r="EF8" s="259" t="n"/>
      <c r="EG8" s="259" t="n"/>
      <c r="EH8" s="259" t="n"/>
      <c r="EI8" s="259" t="n"/>
      <c r="EJ8" s="259" t="n"/>
      <c r="EK8" s="259" t="n"/>
      <c r="EL8" s="259" t="n"/>
      <c r="EM8" s="259" t="n"/>
      <c r="EN8" s="259" t="n"/>
      <c r="EO8" s="259" t="n"/>
      <c r="EP8" s="259" t="n"/>
      <c r="EQ8" s="259" t="n"/>
      <c r="ER8" s="259" t="n"/>
      <c r="ES8" s="259" t="n"/>
      <c r="ET8" s="259" t="n"/>
      <c r="EU8" s="259" t="n"/>
      <c r="EV8" s="259" t="n"/>
      <c r="EW8" s="259" t="n"/>
      <c r="EX8" s="259" t="n"/>
      <c r="EY8" s="259" t="n"/>
      <c r="EZ8" s="259" t="n"/>
      <c r="FA8" s="259" t="n"/>
      <c r="FB8" s="259" t="n"/>
      <c r="FC8" s="259" t="n"/>
      <c r="FD8" s="259" t="n"/>
      <c r="FE8" s="259" t="n"/>
      <c r="FF8" s="259" t="n"/>
      <c r="FG8" s="259" t="n"/>
      <c r="FH8" s="259" t="n"/>
      <c r="FI8" s="259" t="n"/>
      <c r="FJ8" s="259" t="n"/>
      <c r="FK8" s="259" t="n"/>
      <c r="FL8" s="259" t="n"/>
      <c r="FM8" s="259" t="n"/>
      <c r="FN8" s="259" t="n"/>
      <c r="FO8" s="259" t="n"/>
      <c r="FP8" s="259" t="n"/>
      <c r="FQ8" s="259" t="n"/>
      <c r="FR8" s="259" t="n"/>
      <c r="FS8" s="259" t="n"/>
      <c r="FT8" s="259" t="n"/>
      <c r="FU8" s="259" t="n"/>
      <c r="FV8" s="259" t="n"/>
      <c r="FW8" s="259" t="n"/>
      <c r="FX8" s="259" t="n"/>
      <c r="FY8" s="277" t="n">
        <v>1797.91</v>
      </c>
      <c r="FZ8" s="259" t="n"/>
      <c r="GA8" s="277" t="n"/>
      <c r="GB8" s="259" t="n"/>
      <c r="GC8" s="259" t="n"/>
      <c r="GD8" s="259" t="n"/>
      <c r="GE8" s="259" t="n"/>
      <c r="GF8" s="259" t="n"/>
      <c r="GG8" s="259" t="n"/>
      <c r="GH8" s="259" t="n"/>
      <c r="GI8" s="259" t="n"/>
      <c r="GJ8" s="259" t="n"/>
      <c r="GK8" s="259" t="n"/>
      <c r="GL8" s="259" t="n"/>
      <c r="GM8" s="259" t="n"/>
      <c r="GN8" s="259" t="n"/>
      <c r="GO8" s="259" t="n"/>
      <c r="GP8" s="259" t="n"/>
      <c r="GQ8" s="259" t="n"/>
      <c r="GR8" s="259" t="n"/>
      <c r="GS8" s="259" t="n"/>
      <c r="GT8" s="259" t="n"/>
      <c r="GU8" s="259" t="n"/>
      <c r="GV8" s="261">
        <f>SUM(F8:GU8)</f>
        <v/>
      </c>
      <c r="GW8" s="262">
        <f>E8-GV8</f>
        <v/>
      </c>
    </row>
    <row r="9" ht="18" customHeight="1">
      <c r="A9" s="137" t="n">
        <v>8</v>
      </c>
      <c r="B9" s="256" t="n">
        <v>44900</v>
      </c>
      <c r="C9" s="139" t="inlineStr">
        <is>
          <t>2-105-77935</t>
        </is>
      </c>
      <c r="D9" s="239" t="n">
        <v>44887</v>
      </c>
      <c r="E9" s="257" t="n">
        <v>2053.95</v>
      </c>
      <c r="F9" s="274" t="n"/>
      <c r="G9" s="274" t="n"/>
      <c r="H9" s="274" t="n"/>
      <c r="I9" s="274" t="n"/>
      <c r="J9" s="274" t="n"/>
      <c r="K9" s="274" t="n"/>
      <c r="L9" s="274" t="n"/>
      <c r="M9" s="259" t="n"/>
      <c r="N9" s="259" t="n"/>
      <c r="O9" s="259" t="n"/>
      <c r="P9" s="259" t="n"/>
      <c r="Q9" s="259" t="n"/>
      <c r="R9" s="259" t="n"/>
      <c r="S9" s="259" t="n"/>
      <c r="T9" s="259" t="n"/>
      <c r="U9" s="259" t="n"/>
      <c r="V9" s="259" t="n"/>
      <c r="W9" s="259" t="n"/>
      <c r="X9" s="259" t="n"/>
      <c r="Y9" s="259" t="n"/>
      <c r="Z9" s="259" t="n"/>
      <c r="AA9" s="259" t="n"/>
      <c r="AB9" s="259" t="n"/>
      <c r="AC9" s="259" t="n"/>
      <c r="AD9" s="259" t="n"/>
      <c r="AE9" s="259" t="n"/>
      <c r="AF9" s="259" t="n"/>
      <c r="AG9" s="259" t="n"/>
      <c r="AH9" s="259" t="n"/>
      <c r="AI9" s="259" t="n"/>
      <c r="AJ9" s="259" t="n"/>
      <c r="AK9" s="259" t="n"/>
      <c r="AL9" s="259" t="n"/>
      <c r="AM9" s="259" t="n"/>
      <c r="AN9" s="259" t="n"/>
      <c r="AO9" s="259" t="n"/>
      <c r="AP9" s="259" t="n"/>
      <c r="AQ9" s="259" t="n"/>
      <c r="AR9" s="259" t="n"/>
      <c r="AS9" s="259" t="n"/>
      <c r="AT9" s="259" t="n"/>
      <c r="AU9" s="259" t="n"/>
      <c r="AV9" s="259" t="n"/>
      <c r="AW9" s="259" t="n"/>
      <c r="AX9" s="259" t="n"/>
      <c r="AY9" s="259" t="n"/>
      <c r="AZ9" s="259" t="n"/>
      <c r="BA9" s="259" t="n"/>
      <c r="BB9" s="259" t="n"/>
      <c r="BC9" s="259" t="n"/>
      <c r="BD9" s="259" t="n"/>
      <c r="BE9" s="259" t="n"/>
      <c r="BF9" s="259" t="n"/>
      <c r="BG9" s="259" t="n"/>
      <c r="BH9" s="259" t="n"/>
      <c r="BI9" s="259" t="n"/>
      <c r="BJ9" s="259" t="n"/>
      <c r="BK9" s="259" t="n"/>
      <c r="BL9" s="259" t="n"/>
      <c r="BM9" s="259" t="n"/>
      <c r="BN9" s="259" t="n"/>
      <c r="BO9" s="277" t="n">
        <v>1254.25</v>
      </c>
      <c r="BP9" s="259" t="n"/>
      <c r="BQ9" s="259" t="n"/>
      <c r="BR9" s="259" t="n"/>
      <c r="BS9" s="259" t="n"/>
      <c r="BT9" s="259" t="n"/>
      <c r="BU9" s="259" t="n"/>
      <c r="BV9" s="259" t="n"/>
      <c r="BW9" s="259" t="n"/>
      <c r="BX9" s="259" t="n"/>
      <c r="BY9" s="259" t="n"/>
      <c r="BZ9" s="277" t="n">
        <v>108.23</v>
      </c>
      <c r="CA9" s="259" t="n"/>
      <c r="CB9" s="259" t="n"/>
      <c r="CC9" s="259" t="n"/>
      <c r="CD9" s="259" t="n"/>
      <c r="CE9" s="259" t="n"/>
      <c r="CF9" s="259" t="n"/>
      <c r="CG9" s="259" t="n"/>
      <c r="CH9" s="259" t="n"/>
      <c r="CI9" s="259" t="n"/>
      <c r="CJ9" s="259" t="n"/>
      <c r="CK9" s="259" t="n"/>
      <c r="CL9" s="259" t="n"/>
      <c r="CM9" s="259" t="n"/>
      <c r="CN9" s="259" t="n"/>
      <c r="CO9" s="259" t="n"/>
      <c r="CP9" s="259" t="n"/>
      <c r="CQ9" s="259" t="n"/>
      <c r="CR9" s="259" t="n"/>
      <c r="CS9" s="259" t="n"/>
      <c r="CT9" s="259" t="n"/>
      <c r="CU9" s="259" t="n"/>
      <c r="CV9" s="259" t="n"/>
      <c r="CW9" s="259" t="n"/>
      <c r="CX9" s="259" t="n"/>
      <c r="CY9" s="259" t="n"/>
      <c r="CZ9" s="259" t="n"/>
      <c r="DA9" s="259" t="n"/>
      <c r="DB9" s="259" t="n"/>
      <c r="DC9" s="259" t="n"/>
      <c r="DD9" s="259" t="n"/>
      <c r="DE9" s="259" t="n"/>
      <c r="DF9" s="259" t="n"/>
      <c r="DG9" s="259" t="n"/>
      <c r="DH9" s="259" t="n"/>
      <c r="DI9" s="259" t="n"/>
      <c r="DJ9" s="259" t="n"/>
      <c r="DK9" s="259" t="n"/>
      <c r="DL9" s="259" t="n"/>
      <c r="DM9" s="259" t="n"/>
      <c r="DN9" s="259" t="n"/>
      <c r="DO9" s="259" t="n"/>
      <c r="DP9" s="259" t="n"/>
      <c r="DQ9" s="259" t="n"/>
      <c r="DR9" s="259" t="n"/>
      <c r="DS9" s="259" t="n"/>
      <c r="DT9" s="259" t="n"/>
      <c r="DU9" s="259" t="n"/>
      <c r="DV9" s="259" t="n"/>
      <c r="DW9" s="259" t="n"/>
      <c r="DX9" s="259" t="n"/>
      <c r="DY9" s="259" t="n"/>
      <c r="DZ9" s="259" t="n"/>
      <c r="EA9" s="259" t="n"/>
      <c r="EB9" s="259" t="n"/>
      <c r="EC9" s="259" t="n"/>
      <c r="ED9" s="259" t="n"/>
      <c r="EE9" s="259" t="n"/>
      <c r="EF9" s="259" t="n"/>
      <c r="EG9" s="259" t="n"/>
      <c r="EH9" s="259" t="n"/>
      <c r="EI9" s="259" t="n"/>
      <c r="EJ9" s="259" t="n"/>
      <c r="EK9" s="259" t="n"/>
      <c r="EL9" s="259" t="n"/>
      <c r="EM9" s="259" t="n"/>
      <c r="EN9" s="259" t="n"/>
      <c r="EO9" s="259" t="n"/>
      <c r="EP9" s="259" t="n"/>
      <c r="EQ9" s="259" t="n"/>
      <c r="ER9" s="259" t="n"/>
      <c r="ES9" s="259" t="n"/>
      <c r="ET9" s="259" t="n"/>
      <c r="EU9" s="259" t="n"/>
      <c r="EV9" s="259" t="n"/>
      <c r="EW9" s="259" t="n"/>
      <c r="EX9" s="259" t="n"/>
      <c r="EY9" s="259" t="n"/>
      <c r="EZ9" s="259" t="n"/>
      <c r="FA9" s="259" t="n"/>
      <c r="FB9" s="259" t="n"/>
      <c r="FC9" s="259" t="n"/>
      <c r="FD9" s="259" t="n"/>
      <c r="FE9" s="259" t="n"/>
      <c r="FF9" s="259" t="n"/>
      <c r="FG9" s="259" t="n"/>
      <c r="FH9" s="259" t="n"/>
      <c r="FI9" s="259" t="n"/>
      <c r="FJ9" s="259" t="n"/>
      <c r="FK9" s="259" t="n"/>
      <c r="FL9" s="259" t="n"/>
      <c r="FM9" s="259" t="n"/>
      <c r="FN9" s="259" t="n"/>
      <c r="FO9" s="259" t="n"/>
      <c r="FP9" s="259" t="n"/>
      <c r="FQ9" s="259" t="n"/>
      <c r="FR9" s="259" t="n"/>
      <c r="FS9" s="259" t="n"/>
      <c r="FT9" s="259" t="n"/>
      <c r="FU9" s="259" t="n"/>
      <c r="FV9" s="259" t="n"/>
      <c r="FW9" s="259" t="n"/>
      <c r="FX9" s="259" t="n"/>
      <c r="FY9" s="259" t="n"/>
      <c r="FZ9" s="259" t="n"/>
      <c r="GA9" s="259" t="n"/>
      <c r="GB9" s="259" t="n"/>
      <c r="GC9" s="259" t="n"/>
      <c r="GD9" s="259" t="n"/>
      <c r="GE9" s="259" t="n"/>
      <c r="GF9" s="259" t="n"/>
      <c r="GG9" s="259" t="n"/>
      <c r="GH9" s="259" t="n"/>
      <c r="GI9" s="259" t="n"/>
      <c r="GJ9" s="259" t="n"/>
      <c r="GK9" s="259" t="n"/>
      <c r="GL9" s="259" t="n"/>
      <c r="GM9" s="259" t="n"/>
      <c r="GN9" s="259" t="n"/>
      <c r="GO9" s="277" t="n">
        <v>691.47</v>
      </c>
      <c r="GP9" s="259" t="n"/>
      <c r="GQ9" s="259" t="n"/>
      <c r="GR9" s="259" t="n"/>
      <c r="GS9" s="259" t="n"/>
      <c r="GT9" s="259" t="n"/>
      <c r="GU9" s="259" t="n"/>
      <c r="GV9" s="261">
        <f>SUM(F9:GU9)</f>
        <v/>
      </c>
      <c r="GW9" s="262">
        <f>E9-GV9</f>
        <v/>
      </c>
    </row>
    <row r="10" ht="18" customHeight="1">
      <c r="A10" s="137" t="n">
        <v>9</v>
      </c>
      <c r="B10" s="256" t="n">
        <v>44900</v>
      </c>
      <c r="C10" s="139" t="inlineStr">
        <is>
          <t>2-104-79094</t>
        </is>
      </c>
      <c r="D10" s="240" t="n">
        <v>44883</v>
      </c>
      <c r="E10" s="257" t="n">
        <v>2522.21</v>
      </c>
      <c r="F10" s="274" t="n"/>
      <c r="G10" s="274" t="n"/>
      <c r="H10" s="274" t="n"/>
      <c r="I10" s="274" t="n"/>
      <c r="J10" s="274" t="n"/>
      <c r="K10" s="274" t="n"/>
      <c r="L10" s="274" t="n"/>
      <c r="M10" s="259" t="n"/>
      <c r="N10" s="259" t="n"/>
      <c r="O10" s="259" t="n"/>
      <c r="P10" s="259" t="n"/>
      <c r="Q10" s="259" t="n"/>
      <c r="R10" s="259" t="n"/>
      <c r="S10" s="259" t="n"/>
      <c r="T10" s="259" t="n"/>
      <c r="U10" s="259" t="n"/>
      <c r="V10" s="259" t="n"/>
      <c r="W10" s="259" t="n"/>
      <c r="X10" s="259" t="n"/>
      <c r="Y10" s="259" t="n"/>
      <c r="Z10" s="259" t="n"/>
      <c r="AA10" s="259" t="n"/>
      <c r="AB10" s="259" t="n"/>
      <c r="AC10" s="259" t="n"/>
      <c r="AD10" s="259" t="n"/>
      <c r="AE10" s="259" t="n"/>
      <c r="AF10" s="259" t="n"/>
      <c r="AG10" s="259" t="n"/>
      <c r="AH10" s="259" t="n"/>
      <c r="AI10" s="259" t="n"/>
      <c r="AJ10" s="259" t="n"/>
      <c r="AK10" s="259" t="n"/>
      <c r="AL10" s="259" t="n"/>
      <c r="AM10" s="259" t="n"/>
      <c r="AN10" s="259" t="n"/>
      <c r="AO10" s="259" t="n"/>
      <c r="AP10" s="259" t="n"/>
      <c r="AQ10" s="259" t="n"/>
      <c r="AR10" s="259" t="n"/>
      <c r="AS10" s="259" t="n"/>
      <c r="AT10" s="259" t="n"/>
      <c r="AU10" s="259" t="n"/>
      <c r="AV10" s="259" t="n"/>
      <c r="AW10" s="259" t="n"/>
      <c r="AX10" s="259" t="n"/>
      <c r="AY10" s="259" t="n"/>
      <c r="AZ10" s="259" t="n"/>
      <c r="BA10" s="259" t="n"/>
      <c r="BB10" s="259" t="n"/>
      <c r="BC10" s="259" t="n"/>
      <c r="BD10" s="259" t="n"/>
      <c r="BE10" s="259" t="n"/>
      <c r="BF10" s="259" t="n"/>
      <c r="BG10" s="259" t="n"/>
      <c r="BH10" s="259" t="n"/>
      <c r="BI10" s="259" t="n"/>
      <c r="BJ10" s="259" t="n"/>
      <c r="BK10" s="259" t="n"/>
      <c r="BL10" s="259" t="n"/>
      <c r="BM10" s="259" t="n"/>
      <c r="BN10" s="259" t="n"/>
      <c r="BO10" s="259" t="n"/>
      <c r="BP10" s="259" t="n"/>
      <c r="BQ10" s="259" t="n"/>
      <c r="BR10" s="259" t="n"/>
      <c r="BS10" s="259" t="n"/>
      <c r="BT10" s="259" t="n"/>
      <c r="BU10" s="259" t="n"/>
      <c r="BV10" s="259" t="n"/>
      <c r="BW10" s="259" t="n"/>
      <c r="BX10" s="277">
        <f>591.66+491.66</f>
        <v/>
      </c>
      <c r="BY10" s="259" t="n"/>
      <c r="BZ10" s="259" t="n"/>
      <c r="CA10" s="259" t="n"/>
      <c r="CB10" s="259" t="n"/>
      <c r="CC10" s="259" t="n"/>
      <c r="CD10" s="259" t="n"/>
      <c r="CE10" s="259" t="n"/>
      <c r="CF10" s="259" t="n"/>
      <c r="CG10" s="259" t="n"/>
      <c r="CH10" s="277" t="n">
        <v>716.97</v>
      </c>
      <c r="CI10" s="259" t="n"/>
      <c r="CJ10" s="259" t="n"/>
      <c r="CK10" s="259" t="n"/>
      <c r="CL10" s="259" t="n"/>
      <c r="CM10" s="259" t="n"/>
      <c r="CN10" s="259" t="n"/>
      <c r="CO10" s="259" t="n"/>
      <c r="CP10" s="259" t="n"/>
      <c r="CQ10" s="259" t="n"/>
      <c r="CR10" s="259" t="n"/>
      <c r="CS10" s="259" t="n"/>
      <c r="CT10" s="259" t="n"/>
      <c r="CU10" s="259" t="n"/>
      <c r="CV10" s="259" t="n"/>
      <c r="CW10" s="259" t="n"/>
      <c r="CX10" s="259" t="n"/>
      <c r="CY10" s="259" t="n"/>
      <c r="CZ10" s="259" t="n"/>
      <c r="DA10" s="259" t="n"/>
      <c r="DB10" s="259" t="n"/>
      <c r="DC10" s="259" t="n"/>
      <c r="DD10" s="259" t="n"/>
      <c r="DE10" s="259" t="n"/>
      <c r="DF10" s="259" t="n"/>
      <c r="DG10" s="259" t="n"/>
      <c r="DH10" s="259" t="n"/>
      <c r="DI10" s="259" t="n"/>
      <c r="DJ10" s="259" t="n"/>
      <c r="DK10" s="259" t="n"/>
      <c r="DL10" s="259" t="n"/>
      <c r="DM10" s="259" t="n"/>
      <c r="DN10" s="259" t="n"/>
      <c r="DO10" s="259" t="n"/>
      <c r="DP10" s="259" t="n"/>
      <c r="DQ10" s="277" t="n">
        <v>636.13</v>
      </c>
      <c r="DR10" s="259" t="n"/>
      <c r="DS10" s="259" t="n"/>
      <c r="DT10" s="259" t="n"/>
      <c r="DU10" s="259" t="n"/>
      <c r="DV10" s="259" t="n"/>
      <c r="DW10" s="259" t="n"/>
      <c r="DX10" s="277" t="n">
        <v>44.13</v>
      </c>
      <c r="DY10" s="259" t="n"/>
      <c r="DZ10" s="259" t="n"/>
      <c r="EA10" s="259" t="n"/>
      <c r="EB10" s="259" t="n"/>
      <c r="EC10" s="259" t="n"/>
      <c r="ED10" s="259" t="n"/>
      <c r="EE10" s="259" t="n"/>
      <c r="EF10" s="259" t="n"/>
      <c r="EG10" s="259" t="n"/>
      <c r="EH10" s="259" t="n"/>
      <c r="EI10" s="259" t="n"/>
      <c r="EJ10" s="259" t="n"/>
      <c r="EK10" s="259" t="n"/>
      <c r="EL10" s="259" t="n"/>
      <c r="EM10" s="259" t="n"/>
      <c r="EN10" s="259" t="n"/>
      <c r="EO10" s="259" t="n"/>
      <c r="EP10" s="259" t="n"/>
      <c r="EQ10" s="259" t="n"/>
      <c r="ER10" s="259" t="n"/>
      <c r="ES10" s="259" t="n"/>
      <c r="ET10" s="259" t="n"/>
      <c r="EU10" s="259" t="n"/>
      <c r="EV10" s="259" t="n"/>
      <c r="EW10" s="259" t="n"/>
      <c r="EX10" s="259" t="n"/>
      <c r="EY10" s="259" t="n"/>
      <c r="EZ10" s="259" t="n"/>
      <c r="FA10" s="259" t="n"/>
      <c r="FB10" s="259" t="n"/>
      <c r="FC10" s="259" t="n"/>
      <c r="FD10" s="259" t="n"/>
      <c r="FE10" s="259" t="n"/>
      <c r="FF10" s="259" t="n"/>
      <c r="FG10" s="259" t="n"/>
      <c r="FH10" s="259" t="n"/>
      <c r="FI10" s="259" t="n"/>
      <c r="FJ10" s="259" t="n"/>
      <c r="FK10" s="259" t="n"/>
      <c r="FL10" s="259" t="n"/>
      <c r="FM10" s="259" t="n"/>
      <c r="FN10" s="259" t="n"/>
      <c r="FO10" s="259" t="n"/>
      <c r="FP10" s="259" t="n"/>
      <c r="FQ10" s="259" t="n"/>
      <c r="FR10" s="259" t="n"/>
      <c r="FS10" s="259" t="n"/>
      <c r="FT10" s="277" t="n">
        <v>41.66</v>
      </c>
      <c r="FU10" s="259" t="n"/>
      <c r="FV10" s="259" t="n"/>
      <c r="FW10" s="259" t="n"/>
      <c r="FX10" s="259" t="n"/>
      <c r="FY10" s="259" t="n"/>
      <c r="FZ10" s="259" t="n"/>
      <c r="GA10" s="259" t="n"/>
      <c r="GB10" s="259" t="n"/>
      <c r="GC10" s="259" t="n"/>
      <c r="GD10" s="259" t="n"/>
      <c r="GE10" s="259" t="n"/>
      <c r="GF10" s="259" t="n"/>
      <c r="GG10" s="259" t="n"/>
      <c r="GH10" s="259" t="n"/>
      <c r="GI10" s="259" t="n"/>
      <c r="GJ10" s="259" t="n"/>
      <c r="GK10" s="259" t="n"/>
      <c r="GL10" s="259" t="n"/>
      <c r="GM10" s="259" t="n"/>
      <c r="GN10" s="259" t="n"/>
      <c r="GO10" s="259" t="n"/>
      <c r="GP10" s="259" t="n"/>
      <c r="GQ10" s="259" t="n"/>
      <c r="GR10" s="259" t="n"/>
      <c r="GS10" s="259" t="n"/>
      <c r="GT10" s="259" t="n"/>
      <c r="GU10" s="259" t="n"/>
      <c r="GV10" s="261">
        <f>SUM(F10:GU10)</f>
        <v/>
      </c>
      <c r="GW10" s="262">
        <f>E10-GV10</f>
        <v/>
      </c>
    </row>
    <row r="11" ht="18" customHeight="1">
      <c r="A11" s="137" t="n">
        <v>10</v>
      </c>
      <c r="B11" s="256" t="n">
        <v>44900</v>
      </c>
      <c r="C11" s="146" t="inlineStr">
        <is>
          <t>2-104-31377</t>
        </is>
      </c>
      <c r="D11" s="240" t="n">
        <v>44882</v>
      </c>
      <c r="E11" s="257" t="n">
        <v>3402.59</v>
      </c>
      <c r="F11" s="274" t="n"/>
      <c r="G11" s="274" t="n"/>
      <c r="H11" s="274" t="n"/>
      <c r="I11" s="274" t="n"/>
      <c r="J11" s="274" t="n"/>
      <c r="K11" s="274" t="n"/>
      <c r="L11" s="274" t="n"/>
      <c r="M11" s="259" t="n"/>
      <c r="N11" s="259" t="n"/>
      <c r="O11" s="259" t="n"/>
      <c r="P11" s="259" t="n"/>
      <c r="Q11" s="259" t="n"/>
      <c r="R11" s="259" t="n"/>
      <c r="S11" s="259" t="n"/>
      <c r="T11" s="259" t="n"/>
      <c r="U11" s="259" t="n"/>
      <c r="V11" s="259" t="n"/>
      <c r="W11" s="259" t="n"/>
      <c r="X11" s="259" t="n"/>
      <c r="Y11" s="259" t="n"/>
      <c r="Z11" s="259" t="n"/>
      <c r="AA11" s="259" t="n"/>
      <c r="AB11" s="259" t="n"/>
      <c r="AC11" s="259" t="n"/>
      <c r="AD11" s="259" t="n"/>
      <c r="AE11" s="259" t="n"/>
      <c r="AF11" s="259" t="n"/>
      <c r="AG11" s="259" t="n"/>
      <c r="AH11" s="259" t="n"/>
      <c r="AI11" s="259" t="n"/>
      <c r="AJ11" s="259" t="n"/>
      <c r="AK11" s="259" t="n"/>
      <c r="AL11" s="259" t="n"/>
      <c r="AM11" s="259" t="n"/>
      <c r="AN11" s="259" t="n"/>
      <c r="AO11" s="259" t="n"/>
      <c r="AP11" s="259" t="n"/>
      <c r="AQ11" s="259" t="n"/>
      <c r="AR11" s="259" t="n"/>
      <c r="AS11" s="259" t="n"/>
      <c r="AT11" s="259" t="n"/>
      <c r="AU11" s="259" t="n"/>
      <c r="AV11" s="259" t="n"/>
      <c r="AW11" s="259" t="n"/>
      <c r="AX11" s="259" t="n"/>
      <c r="AY11" s="259" t="n"/>
      <c r="AZ11" s="259" t="n"/>
      <c r="BA11" s="259" t="n"/>
      <c r="BB11" s="259" t="n"/>
      <c r="BC11" s="259" t="n"/>
      <c r="BD11" s="259" t="n"/>
      <c r="BE11" s="259" t="n"/>
      <c r="BF11" s="259" t="n"/>
      <c r="BG11" s="259" t="n"/>
      <c r="BH11" s="259" t="n"/>
      <c r="BI11" s="259" t="n"/>
      <c r="BJ11" s="259" t="n"/>
      <c r="BK11" s="259" t="n"/>
      <c r="BL11" s="259" t="n"/>
      <c r="BM11" s="259" t="n"/>
      <c r="BN11" s="259" t="n"/>
      <c r="BO11" s="259" t="n"/>
      <c r="BP11" s="259" t="n"/>
      <c r="BQ11" s="259" t="n"/>
      <c r="BR11" s="259" t="n"/>
      <c r="BS11" s="259" t="n"/>
      <c r="BT11" s="259" t="n"/>
      <c r="BU11" s="259" t="n"/>
      <c r="BV11" s="259" t="n"/>
      <c r="BW11" s="259" t="n"/>
      <c r="BX11" s="259" t="n"/>
      <c r="BY11" s="259" t="n"/>
      <c r="BZ11" s="259" t="n"/>
      <c r="CA11" s="259" t="n"/>
      <c r="CB11" s="259" t="n"/>
      <c r="CC11" s="259" t="n"/>
      <c r="CD11" s="259" t="n"/>
      <c r="CE11" s="259" t="n"/>
      <c r="CF11" s="259" t="n"/>
      <c r="CG11" s="259" t="n"/>
      <c r="CH11" s="259" t="n"/>
      <c r="CI11" s="259" t="n"/>
      <c r="CJ11" s="259" t="n"/>
      <c r="CK11" s="259" t="n"/>
      <c r="CL11" s="259" t="n"/>
      <c r="CM11" s="259" t="n"/>
      <c r="CN11" s="259" t="n"/>
      <c r="CO11" s="259" t="n"/>
      <c r="CP11" s="259" t="n"/>
      <c r="CQ11" s="259" t="n"/>
      <c r="CR11" s="259" t="n"/>
      <c r="CS11" s="259" t="n"/>
      <c r="CT11" s="259" t="n"/>
      <c r="CU11" s="259" t="n"/>
      <c r="CV11" s="259" t="n"/>
      <c r="CW11" s="259" t="n"/>
      <c r="CX11" s="259" t="n"/>
      <c r="CY11" s="259" t="n"/>
      <c r="CZ11" s="259" t="n"/>
      <c r="DA11" s="259" t="n"/>
      <c r="DB11" s="259" t="n"/>
      <c r="DC11" s="259" t="n"/>
      <c r="DD11" s="259" t="n"/>
      <c r="DE11" s="259" t="n"/>
      <c r="DF11" s="259" t="n"/>
      <c r="DG11" s="259" t="n"/>
      <c r="DH11" s="259" t="n"/>
      <c r="DI11" s="259" t="n"/>
      <c r="DJ11" s="259" t="n"/>
      <c r="DK11" s="259" t="n"/>
      <c r="DL11" s="259" t="n"/>
      <c r="DM11" s="259" t="n"/>
      <c r="DN11" s="259" t="n"/>
      <c r="DO11" s="259" t="n"/>
      <c r="DP11" s="259" t="n"/>
      <c r="DQ11" s="259" t="n"/>
      <c r="DR11" s="259" t="n"/>
      <c r="DS11" s="259" t="n"/>
      <c r="DT11" s="259" t="n"/>
      <c r="DU11" s="259" t="n"/>
      <c r="DV11" s="259" t="n"/>
      <c r="DW11" s="277" t="n">
        <v>3360.93</v>
      </c>
      <c r="DX11" s="259" t="n"/>
      <c r="DY11" s="259" t="n"/>
      <c r="DZ11" s="259" t="n"/>
      <c r="EA11" s="259" t="n"/>
      <c r="EB11" s="259" t="n"/>
      <c r="EC11" s="259" t="n"/>
      <c r="ED11" s="259" t="n"/>
      <c r="EE11" s="259" t="n"/>
      <c r="EF11" s="259" t="n"/>
      <c r="EG11" s="259" t="n"/>
      <c r="EH11" s="259" t="n"/>
      <c r="EI11" s="259" t="n"/>
      <c r="EJ11" s="259" t="n"/>
      <c r="EK11" s="259" t="n"/>
      <c r="EL11" s="259" t="n"/>
      <c r="EM11" s="259" t="n"/>
      <c r="EN11" s="259" t="n"/>
      <c r="EO11" s="259" t="n"/>
      <c r="EP11" s="259" t="n"/>
      <c r="EQ11" s="259" t="n"/>
      <c r="ER11" s="259" t="n"/>
      <c r="ES11" s="259" t="n"/>
      <c r="ET11" s="259" t="n"/>
      <c r="EU11" s="259" t="n"/>
      <c r="EV11" s="259" t="n"/>
      <c r="EW11" s="259" t="n"/>
      <c r="EX11" s="259" t="n"/>
      <c r="EY11" s="259" t="n"/>
      <c r="EZ11" s="259" t="n"/>
      <c r="FA11" s="259" t="n"/>
      <c r="FB11" s="259" t="n"/>
      <c r="FC11" s="259" t="n"/>
      <c r="FD11" s="259" t="n"/>
      <c r="FE11" s="259" t="n"/>
      <c r="FF11" s="259" t="n"/>
      <c r="FG11" s="259" t="n"/>
      <c r="FH11" s="259" t="n"/>
      <c r="FI11" s="259" t="n"/>
      <c r="FJ11" s="259" t="n"/>
      <c r="FK11" s="259" t="n"/>
      <c r="FL11" s="259" t="n"/>
      <c r="FM11" s="259" t="n"/>
      <c r="FN11" s="259" t="n"/>
      <c r="FO11" s="259" t="n"/>
      <c r="FP11" s="259" t="n"/>
      <c r="FQ11" s="259" t="n"/>
      <c r="FR11" s="259" t="n"/>
      <c r="FS11" s="259" t="n"/>
      <c r="FT11" s="277" t="n">
        <v>41.66</v>
      </c>
      <c r="FU11" s="259" t="n"/>
      <c r="FV11" s="259" t="n"/>
      <c r="FW11" s="259" t="n"/>
      <c r="FX11" s="259" t="n"/>
      <c r="FY11" s="259" t="n"/>
      <c r="FZ11" s="259" t="n"/>
      <c r="GA11" s="259" t="n"/>
      <c r="GB11" s="259" t="n"/>
      <c r="GC11" s="259" t="n"/>
      <c r="GD11" s="259" t="n"/>
      <c r="GE11" s="259" t="n"/>
      <c r="GF11" s="259" t="n"/>
      <c r="GG11" s="259" t="n"/>
      <c r="GH11" s="259" t="n"/>
      <c r="GI11" s="259" t="n"/>
      <c r="GJ11" s="259" t="n"/>
      <c r="GK11" s="259" t="n"/>
      <c r="GL11" s="259" t="n"/>
      <c r="GM11" s="259" t="n"/>
      <c r="GN11" s="259" t="n"/>
      <c r="GO11" s="259" t="n"/>
      <c r="GP11" s="259" t="n"/>
      <c r="GQ11" s="259" t="n"/>
      <c r="GR11" s="259" t="n"/>
      <c r="GS11" s="259" t="n"/>
      <c r="GT11" s="259" t="n"/>
      <c r="GU11" s="259" t="n"/>
      <c r="GV11" s="261">
        <f>SUM(F11:GU11)</f>
        <v/>
      </c>
      <c r="GW11" s="262">
        <f>E11-GV11</f>
        <v/>
      </c>
    </row>
    <row r="12" ht="18" customHeight="1">
      <c r="A12" s="137" t="n">
        <v>11</v>
      </c>
      <c r="B12" s="256" t="n">
        <v>44900</v>
      </c>
      <c r="C12" s="139" t="inlineStr">
        <is>
          <t>2-103-94043</t>
        </is>
      </c>
      <c r="D12" s="240" t="n">
        <v>44881</v>
      </c>
      <c r="E12" s="257" t="n">
        <v>3013.52</v>
      </c>
      <c r="F12" s="274" t="n"/>
      <c r="G12" s="274" t="n"/>
      <c r="H12" s="274" t="n"/>
      <c r="I12" s="274" t="n"/>
      <c r="J12" s="274" t="n"/>
      <c r="K12" s="274" t="n"/>
      <c r="L12" s="274" t="n"/>
      <c r="M12" s="259" t="n"/>
      <c r="N12" s="259" t="n"/>
      <c r="O12" s="259" t="n"/>
      <c r="P12" s="259" t="n"/>
      <c r="Q12" s="259" t="n"/>
      <c r="R12" s="259" t="n"/>
      <c r="S12" s="259" t="n"/>
      <c r="T12" s="259" t="n"/>
      <c r="U12" s="259" t="n"/>
      <c r="V12" s="259" t="n"/>
      <c r="W12" s="259" t="n"/>
      <c r="X12" s="259" t="n"/>
      <c r="Y12" s="259" t="n"/>
      <c r="Z12" s="259" t="n"/>
      <c r="AA12" s="259" t="n"/>
      <c r="AB12" s="259" t="n"/>
      <c r="AC12" s="259" t="n"/>
      <c r="AD12" s="259" t="n"/>
      <c r="AE12" s="259" t="n"/>
      <c r="AF12" s="259" t="n"/>
      <c r="AG12" s="259" t="n"/>
      <c r="AH12" s="259" t="n"/>
      <c r="AI12" s="259" t="n"/>
      <c r="AJ12" s="259" t="n"/>
      <c r="AK12" s="259" t="n"/>
      <c r="AL12" s="259" t="n"/>
      <c r="AM12" s="259" t="n"/>
      <c r="AN12" s="259" t="n"/>
      <c r="AO12" s="259" t="n"/>
      <c r="AP12" s="259" t="n"/>
      <c r="AQ12" s="259" t="n"/>
      <c r="AR12" s="259" t="n"/>
      <c r="AS12" s="259" t="n"/>
      <c r="AT12" s="259" t="n"/>
      <c r="AU12" s="259" t="n"/>
      <c r="AV12" s="259" t="n"/>
      <c r="AW12" s="259" t="n"/>
      <c r="AX12" s="259" t="n"/>
      <c r="AY12" s="259" t="n"/>
      <c r="AZ12" s="259" t="n"/>
      <c r="BA12" s="259" t="n"/>
      <c r="BB12" s="259" t="n"/>
      <c r="BC12" s="259" t="n"/>
      <c r="BD12" s="259" t="n"/>
      <c r="BE12" s="259" t="n"/>
      <c r="BF12" s="259" t="n"/>
      <c r="BG12" s="259" t="n"/>
      <c r="BH12" s="259" t="n"/>
      <c r="BI12" s="259" t="n"/>
      <c r="BJ12" s="259" t="n"/>
      <c r="BK12" s="259" t="n"/>
      <c r="BL12" s="259" t="n"/>
      <c r="BM12" s="259" t="n"/>
      <c r="BN12" s="259" t="n"/>
      <c r="BO12" s="259" t="n"/>
      <c r="BP12" s="259" t="n"/>
      <c r="BQ12" s="259" t="n"/>
      <c r="BR12" s="259" t="n"/>
      <c r="BS12" s="259" t="n"/>
      <c r="BT12" s="259" t="n"/>
      <c r="BU12" s="259" t="n"/>
      <c r="BV12" s="259" t="n"/>
      <c r="BW12" s="259" t="n"/>
      <c r="BX12" s="277" t="n">
        <v>2593.61</v>
      </c>
      <c r="BY12" s="259" t="n"/>
      <c r="BZ12" s="259" t="n"/>
      <c r="CA12" s="259" t="n"/>
      <c r="CB12" s="259" t="n"/>
      <c r="CC12" s="259" t="n"/>
      <c r="CD12" s="259" t="n"/>
      <c r="CE12" s="259" t="n"/>
      <c r="CF12" s="259" t="n"/>
      <c r="CG12" s="259" t="n"/>
      <c r="CH12" s="259" t="n"/>
      <c r="CI12" s="259" t="n"/>
      <c r="CJ12" s="259" t="n"/>
      <c r="CK12" s="259" t="n"/>
      <c r="CL12" s="259" t="n"/>
      <c r="CM12" s="259" t="n"/>
      <c r="CN12" s="259" t="n"/>
      <c r="CO12" s="259" t="n"/>
      <c r="CP12" s="259" t="n"/>
      <c r="CQ12" s="259" t="n"/>
      <c r="CR12" s="259" t="n"/>
      <c r="CS12" s="259" t="n"/>
      <c r="CT12" s="259" t="n"/>
      <c r="CU12" s="259" t="n"/>
      <c r="CV12" s="259" t="n"/>
      <c r="CW12" s="259" t="n"/>
      <c r="CX12" s="259" t="n"/>
      <c r="CY12" s="259" t="n"/>
      <c r="CZ12" s="259" t="n"/>
      <c r="DA12" s="259" t="n"/>
      <c r="DB12" s="259" t="n"/>
      <c r="DC12" s="259" t="n"/>
      <c r="DD12" s="259" t="n"/>
      <c r="DE12" s="259" t="n"/>
      <c r="DF12" s="259" t="n"/>
      <c r="DG12" s="259" t="n"/>
      <c r="DH12" s="259" t="n"/>
      <c r="DI12" s="259" t="n"/>
      <c r="DJ12" s="259" t="n"/>
      <c r="DK12" s="259" t="n"/>
      <c r="DL12" s="259" t="n"/>
      <c r="DM12" s="259" t="n"/>
      <c r="DN12" s="259" t="n"/>
      <c r="DO12" s="259" t="n"/>
      <c r="DP12" s="259" t="n"/>
      <c r="DQ12" s="259" t="n"/>
      <c r="DR12" s="259" t="n"/>
      <c r="DS12" s="259" t="n"/>
      <c r="DT12" s="259" t="n"/>
      <c r="DU12" s="259" t="n"/>
      <c r="DV12" s="259" t="n"/>
      <c r="DW12" s="259" t="n"/>
      <c r="DX12" s="259" t="n"/>
      <c r="DY12" s="259" t="n"/>
      <c r="DZ12" s="259" t="n"/>
      <c r="EA12" s="259" t="n"/>
      <c r="EB12" s="259" t="n"/>
      <c r="EC12" s="259" t="n"/>
      <c r="ED12" s="259" t="n"/>
      <c r="EE12" s="259" t="n"/>
      <c r="EF12" s="259" t="n"/>
      <c r="EG12" s="259" t="n"/>
      <c r="EH12" s="259" t="n"/>
      <c r="EI12" s="259" t="n"/>
      <c r="EJ12" s="259" t="n"/>
      <c r="EK12" s="259" t="n"/>
      <c r="EL12" s="259" t="n"/>
      <c r="EM12" s="259" t="n"/>
      <c r="EN12" s="259" t="n"/>
      <c r="EO12" s="259" t="n"/>
      <c r="EP12" s="259" t="n"/>
      <c r="EQ12" s="259" t="n"/>
      <c r="ER12" s="259" t="n"/>
      <c r="ES12" s="259" t="n"/>
      <c r="ET12" s="259" t="n"/>
      <c r="EU12" s="259" t="n"/>
      <c r="EV12" s="259" t="n"/>
      <c r="EW12" s="259" t="n"/>
      <c r="EX12" s="259" t="n"/>
      <c r="EY12" s="259" t="n"/>
      <c r="EZ12" s="259" t="n"/>
      <c r="FA12" s="259" t="n"/>
      <c r="FB12" s="259" t="n"/>
      <c r="FC12" s="259" t="n"/>
      <c r="FD12" s="277" t="n">
        <v>419.91</v>
      </c>
      <c r="FE12" s="259" t="n"/>
      <c r="FF12" s="259" t="n"/>
      <c r="FG12" s="259" t="n"/>
      <c r="FH12" s="259" t="n"/>
      <c r="FI12" s="259" t="n"/>
      <c r="FJ12" s="259" t="n"/>
      <c r="FK12" s="259" t="n"/>
      <c r="FL12" s="259" t="n"/>
      <c r="FM12" s="259" t="n"/>
      <c r="FN12" s="259" t="n"/>
      <c r="FO12" s="259" t="n"/>
      <c r="FP12" s="259" t="n"/>
      <c r="FQ12" s="259" t="n"/>
      <c r="FR12" s="259" t="n"/>
      <c r="FS12" s="259" t="n"/>
      <c r="FT12" s="259" t="n"/>
      <c r="FU12" s="259" t="n"/>
      <c r="FV12" s="259" t="n"/>
      <c r="FW12" s="259" t="n"/>
      <c r="FX12" s="259" t="n"/>
      <c r="FY12" s="259" t="n"/>
      <c r="FZ12" s="259" t="n"/>
      <c r="GA12" s="259" t="n"/>
      <c r="GB12" s="259" t="n"/>
      <c r="GC12" s="259" t="n"/>
      <c r="GD12" s="259" t="n"/>
      <c r="GE12" s="259" t="n"/>
      <c r="GF12" s="259" t="n"/>
      <c r="GG12" s="259" t="n"/>
      <c r="GH12" s="259" t="n"/>
      <c r="GI12" s="259" t="n"/>
      <c r="GJ12" s="259" t="n"/>
      <c r="GK12" s="259" t="n"/>
      <c r="GL12" s="259" t="n"/>
      <c r="GM12" s="259" t="n"/>
      <c r="GN12" s="259" t="n"/>
      <c r="GO12" s="259" t="n"/>
      <c r="GP12" s="259" t="n"/>
      <c r="GQ12" s="259" t="n"/>
      <c r="GR12" s="259" t="n"/>
      <c r="GS12" s="259" t="n"/>
      <c r="GT12" s="259" t="n"/>
      <c r="GU12" s="259" t="n"/>
      <c r="GV12" s="261">
        <f>SUM(F12:GU12)</f>
        <v/>
      </c>
      <c r="GW12" s="262">
        <f>E12-GV12</f>
        <v/>
      </c>
    </row>
    <row r="13" ht="18" customHeight="1">
      <c r="A13" s="137" t="n">
        <v>12</v>
      </c>
      <c r="B13" s="256" t="n">
        <v>44900</v>
      </c>
      <c r="C13" s="139" t="inlineStr">
        <is>
          <t>2-103-03869</t>
        </is>
      </c>
      <c r="D13" s="240" t="n">
        <v>44879</v>
      </c>
      <c r="E13" s="257" t="n">
        <v>1984.11</v>
      </c>
      <c r="F13" s="274" t="n"/>
      <c r="G13" s="274" t="n"/>
      <c r="H13" s="274" t="n"/>
      <c r="I13" s="274" t="n"/>
      <c r="J13" s="278" t="n">
        <v>41.66</v>
      </c>
      <c r="K13" s="274" t="n"/>
      <c r="L13" s="274" t="n"/>
      <c r="M13" s="259" t="n"/>
      <c r="N13" s="259" t="n"/>
      <c r="O13" s="259" t="n"/>
      <c r="P13" s="259" t="n"/>
      <c r="Q13" s="259" t="n"/>
      <c r="R13" s="259" t="n"/>
      <c r="S13" s="259" t="n"/>
      <c r="T13" s="259" t="n"/>
      <c r="U13" s="259" t="n"/>
      <c r="V13" s="259" t="n"/>
      <c r="W13" s="259" t="n"/>
      <c r="X13" s="259" t="n"/>
      <c r="Y13" s="259" t="n"/>
      <c r="Z13" s="259" t="n"/>
      <c r="AA13" s="259" t="n"/>
      <c r="AB13" s="259" t="n"/>
      <c r="AC13" s="259" t="n"/>
      <c r="AD13" s="259" t="n"/>
      <c r="AE13" s="259" t="n"/>
      <c r="AF13" s="259" t="n"/>
      <c r="AG13" s="259" t="n"/>
      <c r="AH13" s="259" t="n"/>
      <c r="AI13" s="259" t="n"/>
      <c r="AJ13" s="259" t="n"/>
      <c r="AK13" s="259" t="n"/>
      <c r="AL13" s="259" t="n"/>
      <c r="AM13" s="259" t="n"/>
      <c r="AN13" s="259" t="n"/>
      <c r="AO13" s="259" t="n"/>
      <c r="AP13" s="259" t="n"/>
      <c r="AQ13" s="259" t="n"/>
      <c r="AR13" s="259" t="n"/>
      <c r="AS13" s="259" t="n"/>
      <c r="AT13" s="259" t="n"/>
      <c r="AU13" s="259" t="n"/>
      <c r="AV13" s="259" t="n"/>
      <c r="AW13" s="259" t="n"/>
      <c r="AX13" s="259" t="n"/>
      <c r="AY13" s="259" t="n"/>
      <c r="AZ13" s="259" t="n"/>
      <c r="BA13" s="259" t="n"/>
      <c r="BB13" s="259" t="n"/>
      <c r="BC13" s="259" t="n"/>
      <c r="BD13" s="259" t="n"/>
      <c r="BE13" s="259" t="n"/>
      <c r="BF13" s="259" t="n"/>
      <c r="BG13" s="259" t="n"/>
      <c r="BH13" s="277" t="n">
        <v>53.85</v>
      </c>
      <c r="BI13" s="259" t="n"/>
      <c r="BJ13" s="259" t="n"/>
      <c r="BK13" s="259" t="n"/>
      <c r="BL13" s="259" t="n"/>
      <c r="BM13" s="259" t="n"/>
      <c r="BN13" s="259" t="n"/>
      <c r="BO13" s="259" t="n"/>
      <c r="BP13" s="259" t="n"/>
      <c r="BQ13" s="259" t="n"/>
      <c r="BR13" s="259" t="n"/>
      <c r="BS13" s="259" t="n"/>
      <c r="BT13" s="259" t="n"/>
      <c r="BU13" s="259" t="n"/>
      <c r="BV13" s="277" t="n">
        <v>1153.27</v>
      </c>
      <c r="BW13" s="259" t="n"/>
      <c r="BX13" s="259" t="n"/>
      <c r="BY13" s="259" t="n"/>
      <c r="BZ13" s="259" t="n"/>
      <c r="CA13" s="259" t="n"/>
      <c r="CB13" s="259" t="n"/>
      <c r="CC13" s="259" t="n"/>
      <c r="CD13" s="259" t="n"/>
      <c r="CE13" s="259" t="n"/>
      <c r="CF13" s="259" t="n"/>
      <c r="CG13" s="259" t="n"/>
      <c r="CH13" s="259" t="n"/>
      <c r="CI13" s="259" t="n"/>
      <c r="CJ13" s="259" t="n"/>
      <c r="CK13" s="259" t="n"/>
      <c r="CL13" s="259" t="n"/>
      <c r="CM13" s="259" t="n"/>
      <c r="CN13" s="259" t="n"/>
      <c r="CO13" s="259" t="n"/>
      <c r="CP13" s="259" t="n"/>
      <c r="CQ13" s="259" t="n"/>
      <c r="CR13" s="259" t="n"/>
      <c r="CS13" s="259" t="n"/>
      <c r="CT13" s="259" t="n"/>
      <c r="CU13" s="259" t="n"/>
      <c r="CV13" s="259" t="n"/>
      <c r="CW13" s="259" t="n"/>
      <c r="CX13" s="259" t="n"/>
      <c r="CY13" s="259" t="n"/>
      <c r="CZ13" s="259" t="n"/>
      <c r="DA13" s="277" t="n">
        <v>735.33</v>
      </c>
      <c r="DB13" s="259" t="n"/>
      <c r="DC13" s="259" t="n"/>
      <c r="DD13" s="259" t="n"/>
      <c r="DE13" s="259" t="n"/>
      <c r="DF13" s="259" t="n"/>
      <c r="DG13" s="259" t="n"/>
      <c r="DH13" s="259" t="n"/>
      <c r="DI13" s="259" t="n"/>
      <c r="DJ13" s="259" t="n"/>
      <c r="DK13" s="259" t="n"/>
      <c r="DL13" s="259" t="n"/>
      <c r="DM13" s="259" t="n"/>
      <c r="DN13" s="259" t="n"/>
      <c r="DO13" s="259" t="n"/>
      <c r="DP13" s="259" t="n"/>
      <c r="DQ13" s="259" t="n"/>
      <c r="DR13" s="259" t="n"/>
      <c r="DS13" s="259" t="n"/>
      <c r="DT13" s="259" t="n"/>
      <c r="DU13" s="259" t="n"/>
      <c r="DV13" s="259" t="n"/>
      <c r="DW13" s="259" t="n"/>
      <c r="DX13" s="259" t="n"/>
      <c r="DY13" s="259" t="n"/>
      <c r="DZ13" s="259" t="n"/>
      <c r="EA13" s="259" t="n"/>
      <c r="EB13" s="259" t="n"/>
      <c r="EC13" s="259" t="n"/>
      <c r="ED13" s="259" t="n"/>
      <c r="EE13" s="259" t="n"/>
      <c r="EF13" s="259" t="n"/>
      <c r="EG13" s="259" t="n"/>
      <c r="EH13" s="259" t="n"/>
      <c r="EI13" s="259" t="n"/>
      <c r="EJ13" s="259" t="n"/>
      <c r="EK13" s="259" t="n"/>
      <c r="EL13" s="259" t="n"/>
      <c r="EM13" s="259" t="n"/>
      <c r="EN13" s="259" t="n"/>
      <c r="EO13" s="259" t="n"/>
      <c r="EP13" s="259" t="n"/>
      <c r="EQ13" s="259" t="n"/>
      <c r="ER13" s="259" t="n"/>
      <c r="ES13" s="259" t="n"/>
      <c r="ET13" s="259" t="n"/>
      <c r="EU13" s="259" t="n"/>
      <c r="EV13" s="259" t="n"/>
      <c r="EW13" s="259" t="n"/>
      <c r="EX13" s="259" t="n"/>
      <c r="EY13" s="259" t="n"/>
      <c r="EZ13" s="259" t="n"/>
      <c r="FA13" s="259" t="n"/>
      <c r="FB13" s="259" t="n"/>
      <c r="FC13" s="259" t="n"/>
      <c r="FD13" s="259" t="n"/>
      <c r="FE13" s="259" t="n"/>
      <c r="FF13" s="259" t="n"/>
      <c r="FG13" s="259" t="n"/>
      <c r="FH13" s="259" t="n"/>
      <c r="FI13" s="259" t="n"/>
      <c r="FJ13" s="259" t="n"/>
      <c r="FK13" s="259" t="n"/>
      <c r="FL13" s="259" t="n"/>
      <c r="FM13" s="259" t="n"/>
      <c r="FN13" s="259" t="n"/>
      <c r="FO13" s="259" t="n"/>
      <c r="FP13" s="259" t="n"/>
      <c r="FQ13" s="259" t="n"/>
      <c r="FR13" s="259" t="n"/>
      <c r="FS13" s="259" t="n"/>
      <c r="FT13" s="259" t="n"/>
      <c r="FU13" s="259" t="n"/>
      <c r="FV13" s="259" t="n"/>
      <c r="FW13" s="259" t="n"/>
      <c r="FX13" s="259" t="n"/>
      <c r="FY13" s="259" t="n"/>
      <c r="FZ13" s="259" t="n"/>
      <c r="GA13" s="259" t="n"/>
      <c r="GB13" s="259" t="n"/>
      <c r="GC13" s="259" t="n"/>
      <c r="GD13" s="259" t="n"/>
      <c r="GE13" s="259" t="n"/>
      <c r="GF13" s="259" t="n"/>
      <c r="GG13" s="259" t="n"/>
      <c r="GH13" s="259" t="n"/>
      <c r="GI13" s="259" t="n"/>
      <c r="GJ13" s="259" t="n"/>
      <c r="GK13" s="259" t="n"/>
      <c r="GL13" s="259" t="n"/>
      <c r="GM13" s="259" t="n"/>
      <c r="GN13" s="259" t="n"/>
      <c r="GO13" s="259" t="n"/>
      <c r="GP13" s="259" t="n"/>
      <c r="GQ13" s="259" t="n"/>
      <c r="GR13" s="259" t="n"/>
      <c r="GS13" s="259" t="n"/>
      <c r="GT13" s="259" t="n"/>
      <c r="GU13" s="259" t="n"/>
      <c r="GV13" s="261">
        <f>SUM(F13:GU13)</f>
        <v/>
      </c>
      <c r="GW13" s="262">
        <f>E13-GV13</f>
        <v/>
      </c>
    </row>
    <row r="14" ht="18" customHeight="1">
      <c r="A14" s="137" t="n">
        <v>13</v>
      </c>
      <c r="B14" s="256" t="n">
        <v>44900</v>
      </c>
      <c r="C14" s="139" t="inlineStr">
        <is>
          <t>2-102-46042</t>
        </is>
      </c>
      <c r="D14" s="240" t="n">
        <v>44876</v>
      </c>
      <c r="E14" s="257" t="n">
        <v>12003.49</v>
      </c>
      <c r="F14" s="274" t="n"/>
      <c r="G14" s="274" t="n"/>
      <c r="H14" s="274" t="n"/>
      <c r="I14" s="274" t="n"/>
      <c r="J14" s="274" t="n"/>
      <c r="K14" s="274" t="n"/>
      <c r="L14" s="274" t="n"/>
      <c r="M14" s="259" t="n"/>
      <c r="N14" s="259" t="n"/>
      <c r="O14" s="259" t="n"/>
      <c r="P14" s="259" t="n"/>
      <c r="Q14" s="259" t="n"/>
      <c r="R14" s="259" t="n"/>
      <c r="S14" s="259" t="n"/>
      <c r="T14" s="259" t="n"/>
      <c r="U14" s="259" t="n"/>
      <c r="V14" s="259" t="n"/>
      <c r="W14" s="259" t="n"/>
      <c r="X14" s="259" t="n"/>
      <c r="Y14" s="259" t="n"/>
      <c r="Z14" s="259" t="n"/>
      <c r="AA14" s="259" t="n"/>
      <c r="AB14" s="259" t="n"/>
      <c r="AC14" s="259" t="n"/>
      <c r="AD14" s="259" t="n"/>
      <c r="AE14" s="259" t="n"/>
      <c r="AF14" s="259" t="n"/>
      <c r="AG14" s="259" t="n"/>
      <c r="AH14" s="259" t="n"/>
      <c r="AI14" s="259" t="n"/>
      <c r="AJ14" s="259" t="n"/>
      <c r="AK14" s="259" t="n"/>
      <c r="AL14" s="259" t="n"/>
      <c r="AM14" s="259" t="n"/>
      <c r="AN14" s="259" t="n"/>
      <c r="AO14" s="259" t="n"/>
      <c r="AP14" s="259" t="n"/>
      <c r="AQ14" s="259" t="n"/>
      <c r="AR14" s="259" t="n"/>
      <c r="AS14" s="259" t="n"/>
      <c r="AT14" s="259" t="n"/>
      <c r="AU14" s="259" t="n"/>
      <c r="AV14" s="259" t="n"/>
      <c r="AW14" s="259" t="n"/>
      <c r="AX14" s="259" t="n"/>
      <c r="AY14" s="259" t="n"/>
      <c r="AZ14" s="259" t="n"/>
      <c r="BA14" s="259" t="n"/>
      <c r="BB14" s="259" t="n"/>
      <c r="BC14" s="259" t="n"/>
      <c r="BD14" s="259" t="n"/>
      <c r="BE14" s="259" t="n"/>
      <c r="BF14" s="259" t="n"/>
      <c r="BG14" s="259" t="n"/>
      <c r="BH14" s="259" t="n"/>
      <c r="BI14" s="259" t="n"/>
      <c r="BJ14" s="259" t="n"/>
      <c r="BK14" s="259" t="n"/>
      <c r="BL14" s="259" t="n"/>
      <c r="BM14" s="259" t="n"/>
      <c r="BN14" s="259" t="n"/>
      <c r="BO14" s="259" t="n"/>
      <c r="BP14" s="259" t="n"/>
      <c r="BQ14" s="259" t="n"/>
      <c r="BR14" s="259" t="n"/>
      <c r="BS14" s="259" t="n"/>
      <c r="BT14" s="259" t="n"/>
      <c r="BU14" s="277">
        <f>283.16+1114</f>
        <v/>
      </c>
      <c r="BV14" s="259" t="n"/>
      <c r="BW14" s="259" t="n"/>
      <c r="BX14" s="259" t="n"/>
      <c r="BY14" s="259" t="n"/>
      <c r="BZ14" s="259" t="n"/>
      <c r="CA14" s="259" t="n"/>
      <c r="CB14" s="259" t="n"/>
      <c r="CC14" s="259" t="n"/>
      <c r="CD14" s="259" t="n"/>
      <c r="CE14" s="259" t="n"/>
      <c r="CF14" s="259" t="n"/>
      <c r="CG14" s="259" t="n"/>
      <c r="CH14" s="259" t="n"/>
      <c r="CI14" s="259" t="n"/>
      <c r="CJ14" s="259" t="n"/>
      <c r="CK14" s="259" t="n"/>
      <c r="CL14" s="259" t="n"/>
      <c r="CM14" s="259" t="n"/>
      <c r="CN14" s="259" t="n"/>
      <c r="CO14" s="259" t="n"/>
      <c r="CP14" s="259" t="n"/>
      <c r="CQ14" s="259" t="n"/>
      <c r="CR14" s="259" t="n"/>
      <c r="CS14" s="259" t="n"/>
      <c r="CT14" s="259" t="n"/>
      <c r="CU14" s="259" t="n"/>
      <c r="CV14" s="259" t="n"/>
      <c r="CW14" s="259" t="n"/>
      <c r="CX14" s="259" t="n"/>
      <c r="CY14" s="259" t="n"/>
      <c r="CZ14" s="259" t="n"/>
      <c r="DA14" s="259" t="n"/>
      <c r="DB14" s="259" t="n"/>
      <c r="DC14" s="259" t="n"/>
      <c r="DD14" s="259" t="n"/>
      <c r="DE14" s="259" t="n"/>
      <c r="DF14" s="259" t="n"/>
      <c r="DG14" s="259" t="n"/>
      <c r="DH14" s="259" t="n"/>
      <c r="DI14" s="259" t="n"/>
      <c r="DJ14" s="259" t="n"/>
      <c r="DK14" s="259" t="n"/>
      <c r="DL14" s="259" t="n"/>
      <c r="DM14" s="259" t="n"/>
      <c r="DN14" s="259" t="n"/>
      <c r="DO14" s="259" t="n"/>
      <c r="DP14" s="259" t="n"/>
      <c r="DQ14" s="277" t="n">
        <v>6672.75</v>
      </c>
      <c r="DR14" s="259" t="n"/>
      <c r="DS14" s="259" t="n"/>
      <c r="DT14" s="259" t="n"/>
      <c r="DU14" s="259" t="n"/>
      <c r="DV14" s="259" t="n"/>
      <c r="DW14" s="259" t="n"/>
      <c r="DX14" s="259" t="n"/>
      <c r="DY14" s="259" t="n"/>
      <c r="DZ14" s="259" t="n"/>
      <c r="EA14" s="259" t="n"/>
      <c r="EB14" s="259" t="n"/>
      <c r="EC14" s="259" t="n"/>
      <c r="ED14" s="259" t="n"/>
      <c r="EE14" s="259" t="n"/>
      <c r="EF14" s="259" t="n"/>
      <c r="EG14" s="259" t="n"/>
      <c r="EH14" s="259" t="n"/>
      <c r="EI14" s="259" t="n"/>
      <c r="EJ14" s="259" t="n"/>
      <c r="EK14" s="259" t="n"/>
      <c r="EL14" s="259" t="n"/>
      <c r="EM14" s="259" t="n"/>
      <c r="EN14" s="259" t="n"/>
      <c r="EO14" s="259" t="n"/>
      <c r="EP14" s="259" t="n"/>
      <c r="EQ14" s="259" t="n"/>
      <c r="ER14" s="259" t="n"/>
      <c r="ES14" s="259" t="n"/>
      <c r="ET14" s="259" t="n"/>
      <c r="EU14" s="259" t="n"/>
      <c r="EV14" s="259" t="n"/>
      <c r="EW14" s="259" t="n"/>
      <c r="EX14" s="259" t="n"/>
      <c r="EY14" s="259" t="n"/>
      <c r="EZ14" s="259" t="n"/>
      <c r="FA14" s="259" t="n"/>
      <c r="FB14" s="259" t="n"/>
      <c r="FC14" s="259" t="n"/>
      <c r="FD14" s="259" t="n"/>
      <c r="FE14" s="259" t="n"/>
      <c r="FF14" s="259" t="n"/>
      <c r="FG14" s="259" t="n"/>
      <c r="FH14" s="259" t="n"/>
      <c r="FI14" s="259" t="n"/>
      <c r="FJ14" s="259" t="n"/>
      <c r="FK14" s="259" t="n"/>
      <c r="FL14" s="259" t="n"/>
      <c r="FM14" s="259" t="n"/>
      <c r="FN14" s="259" t="n"/>
      <c r="FO14" s="259" t="n"/>
      <c r="FP14" s="259" t="n"/>
      <c r="FQ14" s="259" t="n"/>
      <c r="FR14" s="277" t="n">
        <v>3933.58</v>
      </c>
      <c r="FS14" s="259" t="n"/>
      <c r="FT14" s="259" t="n"/>
      <c r="FU14" s="259" t="n"/>
      <c r="FV14" s="259" t="n"/>
      <c r="FW14" s="259" t="n"/>
      <c r="FX14" s="259" t="n"/>
      <c r="FY14" s="259" t="n"/>
      <c r="FZ14" s="259" t="n"/>
      <c r="GA14" s="259" t="n"/>
      <c r="GB14" s="259" t="n"/>
      <c r="GC14" s="259" t="n"/>
      <c r="GD14" s="259" t="n"/>
      <c r="GE14" s="259" t="n"/>
      <c r="GF14" s="259" t="n"/>
      <c r="GG14" s="259" t="n"/>
      <c r="GH14" s="259" t="n"/>
      <c r="GI14" s="259" t="n"/>
      <c r="GJ14" s="259" t="n"/>
      <c r="GK14" s="259" t="n"/>
      <c r="GL14" s="259" t="n"/>
      <c r="GM14" s="259" t="n"/>
      <c r="GN14" s="259" t="n"/>
      <c r="GO14" s="259" t="n"/>
      <c r="GP14" s="259" t="n"/>
      <c r="GQ14" s="259" t="n"/>
      <c r="GR14" s="259" t="n"/>
      <c r="GS14" s="259" t="n"/>
      <c r="GT14" s="259" t="n"/>
      <c r="GU14" s="259" t="n"/>
      <c r="GV14" s="261">
        <f>SUM(F14:GU14)</f>
        <v/>
      </c>
      <c r="GW14" s="262">
        <f>E14-GV14</f>
        <v/>
      </c>
    </row>
    <row r="15" ht="18" customHeight="1">
      <c r="A15" s="137" t="n">
        <v>14</v>
      </c>
      <c r="B15" s="256" t="n">
        <v>44900</v>
      </c>
      <c r="C15" s="139" t="inlineStr">
        <is>
          <t>2-102-00486</t>
        </is>
      </c>
      <c r="D15" s="240" t="n">
        <v>44844</v>
      </c>
      <c r="E15" s="257" t="n">
        <v>2410.49</v>
      </c>
      <c r="F15" s="274" t="n"/>
      <c r="G15" s="274" t="n"/>
      <c r="H15" s="274" t="n"/>
      <c r="I15" s="274" t="n"/>
      <c r="J15" s="274" t="n"/>
      <c r="K15" s="274" t="n"/>
      <c r="L15" s="274" t="n"/>
      <c r="M15" s="259" t="n"/>
      <c r="N15" s="259" t="n"/>
      <c r="O15" s="259" t="n"/>
      <c r="P15" s="259" t="n"/>
      <c r="Q15" s="259" t="n"/>
      <c r="R15" s="259" t="n"/>
      <c r="S15" s="259" t="n"/>
      <c r="T15" s="259" t="n"/>
      <c r="U15" s="259" t="n"/>
      <c r="V15" s="259" t="n"/>
      <c r="W15" s="259" t="n"/>
      <c r="X15" s="259" t="n"/>
      <c r="Y15" s="259" t="n"/>
      <c r="Z15" s="259" t="n"/>
      <c r="AA15" s="259" t="n"/>
      <c r="AB15" s="259" t="n"/>
      <c r="AC15" s="259" t="n"/>
      <c r="AD15" s="259" t="n"/>
      <c r="AE15" s="259" t="n"/>
      <c r="AF15" s="259" t="n"/>
      <c r="AG15" s="259" t="n"/>
      <c r="AH15" s="259" t="n"/>
      <c r="AI15" s="259" t="n"/>
      <c r="AJ15" s="259" t="n"/>
      <c r="AK15" s="259" t="n"/>
      <c r="AL15" s="259" t="n"/>
      <c r="AM15" s="259" t="n"/>
      <c r="AN15" s="259" t="n"/>
      <c r="AO15" s="259" t="n"/>
      <c r="AP15" s="259" t="n"/>
      <c r="AQ15" s="259" t="n"/>
      <c r="AR15" s="259" t="n"/>
      <c r="AS15" s="259" t="n"/>
      <c r="AT15" s="259" t="n"/>
      <c r="AU15" s="259" t="n"/>
      <c r="AV15" s="259" t="n"/>
      <c r="AW15" s="259" t="n"/>
      <c r="AX15" s="259" t="n"/>
      <c r="AY15" s="259" t="n"/>
      <c r="AZ15" s="259" t="n"/>
      <c r="BA15" s="259" t="n"/>
      <c r="BB15" s="259" t="n"/>
      <c r="BC15" s="259" t="n"/>
      <c r="BD15" s="259" t="n"/>
      <c r="BE15" s="259" t="n"/>
      <c r="BF15" s="259" t="n"/>
      <c r="BG15" s="259" t="n"/>
      <c r="BH15" s="259" t="n"/>
      <c r="BI15" s="259" t="n"/>
      <c r="BJ15" s="259" t="n"/>
      <c r="BK15" s="259" t="n"/>
      <c r="BL15" s="259" t="n"/>
      <c r="BM15" s="259" t="n"/>
      <c r="BN15" s="259" t="n"/>
      <c r="BO15" s="259" t="n"/>
      <c r="BP15" s="259" t="n"/>
      <c r="BQ15" s="259" t="n"/>
      <c r="BR15" s="259" t="n"/>
      <c r="BS15" s="259" t="n"/>
      <c r="BT15" s="259" t="n"/>
      <c r="BU15" s="259" t="n"/>
      <c r="BV15" s="259" t="n"/>
      <c r="BW15" s="259" t="n"/>
      <c r="BX15" s="259" t="n"/>
      <c r="BY15" s="259" t="n"/>
      <c r="BZ15" s="259" t="n"/>
      <c r="CA15" s="259" t="n"/>
      <c r="CB15" s="259" t="n"/>
      <c r="CC15" s="259" t="n"/>
      <c r="CD15" s="259" t="n"/>
      <c r="CE15" s="259" t="n"/>
      <c r="CF15" s="259" t="n"/>
      <c r="CG15" s="259" t="n"/>
      <c r="CH15" s="259" t="n"/>
      <c r="CI15" s="259" t="n"/>
      <c r="CJ15" s="259" t="n"/>
      <c r="CK15" s="277" t="n">
        <v>2312.32</v>
      </c>
      <c r="CL15" s="259" t="n"/>
      <c r="CM15" s="259" t="n"/>
      <c r="CN15" s="259" t="n"/>
      <c r="CO15" s="259" t="n"/>
      <c r="CP15" s="259" t="n"/>
      <c r="CQ15" s="259" t="n"/>
      <c r="CR15" s="259" t="n"/>
      <c r="CS15" s="259" t="n"/>
      <c r="CT15" s="259" t="n"/>
      <c r="CU15" s="259" t="n"/>
      <c r="CV15" s="259" t="n"/>
      <c r="CW15" s="259" t="n"/>
      <c r="CX15" s="259" t="n"/>
      <c r="CY15" s="259" t="n"/>
      <c r="CZ15" s="259" t="n"/>
      <c r="DA15" s="259" t="n"/>
      <c r="DB15" s="259" t="n"/>
      <c r="DC15" s="259" t="n"/>
      <c r="DD15" s="259" t="n"/>
      <c r="DE15" s="259" t="n"/>
      <c r="DF15" s="259" t="n"/>
      <c r="DG15" s="259" t="n"/>
      <c r="DH15" s="259" t="n"/>
      <c r="DI15" s="259" t="n"/>
      <c r="DJ15" s="259" t="n"/>
      <c r="DK15" s="259" t="n"/>
      <c r="DL15" s="259" t="n"/>
      <c r="DM15" s="259" t="n"/>
      <c r="DN15" s="259" t="n"/>
      <c r="DO15" s="259" t="n"/>
      <c r="DP15" s="259" t="n"/>
      <c r="DQ15" s="259" t="n"/>
      <c r="DR15" s="259" t="n"/>
      <c r="DS15" s="259" t="n"/>
      <c r="DT15" s="259" t="n"/>
      <c r="DU15" s="259" t="n"/>
      <c r="DV15" s="259" t="n"/>
      <c r="DW15" s="259" t="n"/>
      <c r="DX15" s="259" t="n"/>
      <c r="DY15" s="259" t="n"/>
      <c r="DZ15" s="259" t="n"/>
      <c r="EA15" s="259" t="n"/>
      <c r="EB15" s="259" t="n"/>
      <c r="EC15" s="259" t="n"/>
      <c r="ED15" s="259" t="n"/>
      <c r="EE15" s="259" t="n"/>
      <c r="EF15" s="259" t="n"/>
      <c r="EG15" s="259" t="n"/>
      <c r="EH15" s="259" t="n"/>
      <c r="EI15" s="259" t="n"/>
      <c r="EJ15" s="259" t="n"/>
      <c r="EK15" s="259" t="n"/>
      <c r="EL15" s="259" t="n"/>
      <c r="EM15" s="259" t="n"/>
      <c r="EN15" s="259" t="n"/>
      <c r="EO15" s="259" t="n"/>
      <c r="EP15" s="259" t="n"/>
      <c r="EQ15" s="259" t="n"/>
      <c r="ER15" s="259" t="n"/>
      <c r="ES15" s="259" t="n"/>
      <c r="ET15" s="259" t="n"/>
      <c r="EU15" s="259" t="n"/>
      <c r="EV15" s="259" t="n"/>
      <c r="EW15" s="259" t="n"/>
      <c r="EX15" s="259" t="n"/>
      <c r="EY15" s="259" t="n"/>
      <c r="EZ15" s="259" t="n"/>
      <c r="FA15" s="259" t="n"/>
      <c r="FB15" s="259" t="n"/>
      <c r="FC15" s="259" t="n"/>
      <c r="FD15" s="259" t="n"/>
      <c r="FE15" s="259" t="n"/>
      <c r="FF15" s="259" t="n"/>
      <c r="FG15" s="259" t="n"/>
      <c r="FH15" s="259" t="n"/>
      <c r="FI15" s="259" t="n"/>
      <c r="FJ15" s="259" t="n"/>
      <c r="FK15" s="259" t="n"/>
      <c r="FL15" s="259" t="n"/>
      <c r="FM15" s="259" t="n"/>
      <c r="FN15" s="259" t="n"/>
      <c r="FO15" s="259" t="n"/>
      <c r="FP15" s="259" t="n"/>
      <c r="FQ15" s="259" t="n"/>
      <c r="FR15" s="277" t="n">
        <v>98.17</v>
      </c>
      <c r="FS15" s="259" t="n"/>
      <c r="FT15" s="259" t="n"/>
      <c r="FU15" s="259" t="n"/>
      <c r="FV15" s="259" t="n"/>
      <c r="FW15" s="259" t="n"/>
      <c r="FX15" s="259" t="n"/>
      <c r="FY15" s="259" t="n"/>
      <c r="FZ15" s="259" t="n"/>
      <c r="GA15" s="259" t="n"/>
      <c r="GB15" s="259" t="n"/>
      <c r="GC15" s="259" t="n"/>
      <c r="GD15" s="259" t="n"/>
      <c r="GE15" s="259" t="n"/>
      <c r="GF15" s="259" t="n"/>
      <c r="GG15" s="259" t="n"/>
      <c r="GH15" s="259" t="n"/>
      <c r="GI15" s="259" t="n"/>
      <c r="GJ15" s="259" t="n"/>
      <c r="GK15" s="259" t="n"/>
      <c r="GL15" s="259" t="n"/>
      <c r="GM15" s="259" t="n"/>
      <c r="GN15" s="259" t="n"/>
      <c r="GO15" s="259" t="n"/>
      <c r="GP15" s="259" t="n"/>
      <c r="GQ15" s="259" t="n"/>
      <c r="GR15" s="259" t="n"/>
      <c r="GS15" s="259" t="n"/>
      <c r="GT15" s="259" t="n"/>
      <c r="GU15" s="259" t="n"/>
      <c r="GV15" s="261">
        <f>SUM(F15:GU15)</f>
        <v/>
      </c>
      <c r="GW15" s="262">
        <f>E15-GV15</f>
        <v/>
      </c>
    </row>
    <row r="16" ht="18" customHeight="1">
      <c r="A16" s="137" t="n">
        <v>15</v>
      </c>
      <c r="B16" s="256" t="n">
        <v>44900</v>
      </c>
      <c r="C16" s="139" t="inlineStr">
        <is>
          <t>2-101-65801</t>
        </is>
      </c>
      <c r="D16" s="240" t="n">
        <v>44874</v>
      </c>
      <c r="E16" s="257" t="n">
        <v>802.33</v>
      </c>
      <c r="F16" s="274" t="n"/>
      <c r="G16" s="274" t="n"/>
      <c r="H16" s="274" t="n"/>
      <c r="I16" s="274" t="n"/>
      <c r="J16" s="274" t="n"/>
      <c r="K16" s="274" t="n"/>
      <c r="L16" s="274" t="n"/>
      <c r="M16" s="259" t="n"/>
      <c r="N16" s="259" t="n"/>
      <c r="O16" s="259" t="n"/>
      <c r="P16" s="259" t="n"/>
      <c r="Q16" s="259" t="n"/>
      <c r="R16" s="259" t="n"/>
      <c r="S16" s="259" t="n"/>
      <c r="T16" s="259" t="n"/>
      <c r="U16" s="259" t="n"/>
      <c r="V16" s="259" t="n"/>
      <c r="W16" s="259" t="n"/>
      <c r="X16" s="259" t="n"/>
      <c r="Y16" s="259" t="n"/>
      <c r="Z16" s="259" t="n"/>
      <c r="AA16" s="259" t="n"/>
      <c r="AB16" s="259" t="n"/>
      <c r="AC16" s="259" t="n"/>
      <c r="AD16" s="259" t="n"/>
      <c r="AE16" s="259" t="n"/>
      <c r="AF16" s="259" t="n"/>
      <c r="AG16" s="259" t="n"/>
      <c r="AH16" s="259" t="n"/>
      <c r="AI16" s="259" t="n"/>
      <c r="AJ16" s="259" t="n"/>
      <c r="AK16" s="259" t="n"/>
      <c r="AL16" s="259" t="n"/>
      <c r="AM16" s="259" t="n"/>
      <c r="AN16" s="259" t="n"/>
      <c r="AO16" s="259" t="n"/>
      <c r="AP16" s="259" t="n"/>
      <c r="AQ16" s="259" t="n"/>
      <c r="AR16" s="277" t="n">
        <v>41.66</v>
      </c>
      <c r="AS16" s="259" t="n"/>
      <c r="AT16" s="259" t="n"/>
      <c r="AU16" s="259" t="n"/>
      <c r="AV16" s="259" t="n"/>
      <c r="AW16" s="259" t="n"/>
      <c r="AX16" s="259" t="n"/>
      <c r="AY16" s="259" t="n"/>
      <c r="AZ16" s="259" t="n"/>
      <c r="BA16" s="259" t="n"/>
      <c r="BB16" s="259" t="n"/>
      <c r="BC16" s="259" t="n"/>
      <c r="BD16" s="259" t="n"/>
      <c r="BE16" s="259" t="n"/>
      <c r="BF16" s="259" t="n"/>
      <c r="BG16" s="259" t="n"/>
      <c r="BH16" s="259" t="n"/>
      <c r="BI16" s="259" t="n"/>
      <c r="BJ16" s="259" t="n"/>
      <c r="BK16" s="259" t="n"/>
      <c r="BL16" s="259" t="n"/>
      <c r="BM16" s="259" t="n"/>
      <c r="BN16" s="259" t="n"/>
      <c r="BO16" s="259" t="n"/>
      <c r="BP16" s="259" t="n"/>
      <c r="BQ16" s="259" t="n"/>
      <c r="BR16" s="259" t="n"/>
      <c r="BS16" s="259" t="n"/>
      <c r="BT16" s="259" t="n"/>
      <c r="BU16" s="277" t="n">
        <v>719.01</v>
      </c>
      <c r="BV16" s="259" t="n"/>
      <c r="BW16" s="259" t="n"/>
      <c r="BX16" s="259" t="n"/>
      <c r="BY16" s="259" t="n"/>
      <c r="BZ16" s="259" t="n"/>
      <c r="CA16" s="259" t="n"/>
      <c r="CB16" s="259" t="n"/>
      <c r="CC16" s="259" t="n"/>
      <c r="CD16" s="259" t="n"/>
      <c r="CE16" s="259" t="n"/>
      <c r="CF16" s="259" t="n"/>
      <c r="CG16" s="259" t="n"/>
      <c r="CH16" s="259" t="n"/>
      <c r="CI16" s="259" t="n"/>
      <c r="CJ16" s="259" t="n"/>
      <c r="CK16" s="259" t="n"/>
      <c r="CL16" s="259" t="n"/>
      <c r="CM16" s="259" t="n"/>
      <c r="CN16" s="259" t="n"/>
      <c r="CO16" s="259" t="n"/>
      <c r="CP16" s="259" t="n"/>
      <c r="CQ16" s="259" t="n"/>
      <c r="CR16" s="259" t="n"/>
      <c r="CS16" s="259" t="n"/>
      <c r="CT16" s="259" t="n"/>
      <c r="CU16" s="259" t="n"/>
      <c r="CV16" s="259" t="n"/>
      <c r="CW16" s="259" t="n"/>
      <c r="CX16" s="259" t="n"/>
      <c r="CY16" s="259" t="n"/>
      <c r="CZ16" s="259" t="n"/>
      <c r="DA16" s="259" t="n"/>
      <c r="DB16" s="259" t="n"/>
      <c r="DC16" s="259" t="n"/>
      <c r="DD16" s="259" t="n"/>
      <c r="DE16" s="259" t="n"/>
      <c r="DF16" s="259" t="n"/>
      <c r="DG16" s="259" t="n"/>
      <c r="DH16" s="259" t="n"/>
      <c r="DI16" s="259" t="n"/>
      <c r="DJ16" s="259" t="n"/>
      <c r="DK16" s="259" t="n"/>
      <c r="DL16" s="259" t="n"/>
      <c r="DM16" s="259" t="n"/>
      <c r="DN16" s="259" t="n"/>
      <c r="DO16" s="259" t="n"/>
      <c r="DP16" s="259" t="n"/>
      <c r="DQ16" s="259" t="n"/>
      <c r="DR16" s="259" t="n"/>
      <c r="DS16" s="259" t="n"/>
      <c r="DT16" s="259" t="n"/>
      <c r="DU16" s="259" t="n"/>
      <c r="DV16" s="259" t="n"/>
      <c r="DW16" s="259" t="n"/>
      <c r="DX16" s="259" t="n"/>
      <c r="DY16" s="259" t="n"/>
      <c r="DZ16" s="259" t="n"/>
      <c r="EA16" s="259" t="n"/>
      <c r="EB16" s="259" t="n"/>
      <c r="EC16" s="259" t="n"/>
      <c r="ED16" s="259" t="n"/>
      <c r="EE16" s="259" t="n"/>
      <c r="EF16" s="259" t="n"/>
      <c r="EG16" s="259" t="n"/>
      <c r="EH16" s="259" t="n"/>
      <c r="EI16" s="259" t="n"/>
      <c r="EJ16" s="259" t="n"/>
      <c r="EK16" s="259" t="n"/>
      <c r="EL16" s="259" t="n"/>
      <c r="EM16" s="259" t="n"/>
      <c r="EN16" s="259" t="n"/>
      <c r="EO16" s="259" t="n"/>
      <c r="EP16" s="259" t="n"/>
      <c r="EQ16" s="259" t="n"/>
      <c r="ER16" s="277" t="n">
        <v>41.66</v>
      </c>
      <c r="ES16" s="259" t="n"/>
      <c r="ET16" s="259" t="n"/>
      <c r="EU16" s="259" t="n"/>
      <c r="EV16" s="259" t="n"/>
      <c r="EW16" s="259" t="n"/>
      <c r="EX16" s="259" t="n"/>
      <c r="EY16" s="259" t="n"/>
      <c r="EZ16" s="259" t="n"/>
      <c r="FA16" s="259" t="n"/>
      <c r="FB16" s="259" t="n"/>
      <c r="FC16" s="259" t="n"/>
      <c r="FD16" s="259" t="n"/>
      <c r="FE16" s="259" t="n"/>
      <c r="FF16" s="259" t="n"/>
      <c r="FG16" s="259" t="n"/>
      <c r="FH16" s="259" t="n"/>
      <c r="FI16" s="259" t="n"/>
      <c r="FJ16" s="259" t="n"/>
      <c r="FK16" s="259" t="n"/>
      <c r="FL16" s="259" t="n"/>
      <c r="FM16" s="259" t="n"/>
      <c r="FN16" s="259" t="n"/>
      <c r="FO16" s="259" t="n"/>
      <c r="FP16" s="259" t="n"/>
      <c r="FQ16" s="259" t="n"/>
      <c r="FR16" s="259" t="n"/>
      <c r="FS16" s="259" t="n"/>
      <c r="FT16" s="259" t="n"/>
      <c r="FU16" s="259" t="n"/>
      <c r="FV16" s="259" t="n"/>
      <c r="FW16" s="259" t="n"/>
      <c r="FX16" s="259" t="n"/>
      <c r="FY16" s="259" t="n"/>
      <c r="FZ16" s="259" t="n"/>
      <c r="GA16" s="259" t="n"/>
      <c r="GB16" s="259" t="n"/>
      <c r="GC16" s="259" t="n"/>
      <c r="GD16" s="259" t="n"/>
      <c r="GE16" s="259" t="n"/>
      <c r="GF16" s="259" t="n"/>
      <c r="GG16" s="259" t="n"/>
      <c r="GH16" s="259" t="n"/>
      <c r="GI16" s="259" t="n"/>
      <c r="GJ16" s="259" t="n"/>
      <c r="GK16" s="259" t="n"/>
      <c r="GL16" s="259" t="n"/>
      <c r="GM16" s="259" t="n"/>
      <c r="GN16" s="259" t="n"/>
      <c r="GO16" s="259" t="n"/>
      <c r="GP16" s="259" t="n"/>
      <c r="GQ16" s="259" t="n"/>
      <c r="GR16" s="259" t="n"/>
      <c r="GS16" s="259" t="n"/>
      <c r="GT16" s="259" t="n"/>
      <c r="GU16" s="259" t="n"/>
      <c r="GV16" s="261">
        <f>SUM(F16:GU16)</f>
        <v/>
      </c>
      <c r="GW16" s="262">
        <f>E16-GV16</f>
        <v/>
      </c>
    </row>
    <row r="17" ht="18" customHeight="1">
      <c r="A17" s="137" t="n">
        <v>16</v>
      </c>
      <c r="B17" s="256" t="n">
        <v>44900</v>
      </c>
      <c r="C17" s="139" t="inlineStr">
        <is>
          <t>2-100-85785</t>
        </is>
      </c>
      <c r="D17" s="240" t="n">
        <v>44872</v>
      </c>
      <c r="E17" s="257" t="n">
        <v>637.98</v>
      </c>
      <c r="F17" s="274" t="n"/>
      <c r="G17" s="274" t="n"/>
      <c r="H17" s="274" t="n"/>
      <c r="I17" s="274" t="n"/>
      <c r="J17" s="274" t="n"/>
      <c r="K17" s="274" t="n"/>
      <c r="L17" s="274" t="n"/>
      <c r="M17" s="259" t="n"/>
      <c r="N17" s="259" t="n"/>
      <c r="O17" s="259" t="n"/>
      <c r="P17" s="259" t="n"/>
      <c r="Q17" s="259" t="n"/>
      <c r="R17" s="259" t="n"/>
      <c r="S17" s="259" t="n"/>
      <c r="T17" s="259" t="n"/>
      <c r="U17" s="259" t="n"/>
      <c r="V17" s="259" t="n"/>
      <c r="W17" s="259" t="n"/>
      <c r="X17" s="259" t="n"/>
      <c r="Y17" s="259" t="n"/>
      <c r="Z17" s="259" t="n"/>
      <c r="AA17" s="259" t="n"/>
      <c r="AB17" s="259" t="n"/>
      <c r="AC17" s="259" t="n"/>
      <c r="AD17" s="259" t="n"/>
      <c r="AE17" s="259" t="n"/>
      <c r="AF17" s="259" t="n"/>
      <c r="AG17" s="259" t="n"/>
      <c r="AH17" s="259" t="n"/>
      <c r="AI17" s="259" t="n"/>
      <c r="AJ17" s="259" t="n"/>
      <c r="AK17" s="259" t="n"/>
      <c r="AL17" s="259" t="n"/>
      <c r="AM17" s="259" t="n"/>
      <c r="AN17" s="259" t="n"/>
      <c r="AO17" s="259" t="n"/>
      <c r="AP17" s="259" t="n"/>
      <c r="AQ17" s="259" t="n"/>
      <c r="AR17" s="259" t="n"/>
      <c r="AS17" s="259" t="n"/>
      <c r="AT17" s="259" t="n"/>
      <c r="AU17" s="259" t="n"/>
      <c r="AV17" s="259" t="n"/>
      <c r="AW17" s="259" t="n"/>
      <c r="AX17" s="259" t="n"/>
      <c r="AY17" s="259" t="n"/>
      <c r="AZ17" s="259" t="n"/>
      <c r="BA17" s="259" t="n"/>
      <c r="BB17" s="259" t="n"/>
      <c r="BC17" s="259" t="n"/>
      <c r="BD17" s="259" t="n"/>
      <c r="BE17" s="259" t="n"/>
      <c r="BF17" s="259" t="n"/>
      <c r="BG17" s="259" t="n"/>
      <c r="BH17" s="259" t="n"/>
      <c r="BI17" s="259" t="n"/>
      <c r="BJ17" s="259" t="n"/>
      <c r="BK17" s="259" t="n"/>
      <c r="BL17" s="259" t="n"/>
      <c r="BM17" s="259" t="n"/>
      <c r="BN17" s="259" t="n"/>
      <c r="BO17" s="259" t="n"/>
      <c r="BP17" s="259" t="n"/>
      <c r="BQ17" s="259" t="n"/>
      <c r="BR17" s="259" t="n"/>
      <c r="BS17" s="259" t="n"/>
      <c r="BT17" s="259" t="n"/>
      <c r="BU17" s="259" t="n"/>
      <c r="BV17" s="259" t="n"/>
      <c r="BW17" s="259" t="n"/>
      <c r="BX17" s="259" t="n"/>
      <c r="BY17" s="259" t="n"/>
      <c r="BZ17" s="259" t="n"/>
      <c r="CA17" s="259" t="n"/>
      <c r="CB17" s="259" t="n"/>
      <c r="CC17" s="259" t="n"/>
      <c r="CD17" s="259" t="n"/>
      <c r="CE17" s="259" t="n"/>
      <c r="CF17" s="259" t="n"/>
      <c r="CG17" s="259" t="n"/>
      <c r="CH17" s="259" t="n"/>
      <c r="CI17" s="259" t="n"/>
      <c r="CJ17" s="259" t="n"/>
      <c r="CK17" s="259" t="n"/>
      <c r="CL17" s="259" t="n"/>
      <c r="CM17" s="259" t="n"/>
      <c r="CN17" s="259" t="n"/>
      <c r="CO17" s="259" t="n"/>
      <c r="CP17" s="259" t="n"/>
      <c r="CQ17" s="259" t="n"/>
      <c r="CR17" s="259" t="n"/>
      <c r="CS17" s="259" t="n"/>
      <c r="CT17" s="259" t="n"/>
      <c r="CU17" s="259" t="n"/>
      <c r="CV17" s="259" t="n"/>
      <c r="CW17" s="259" t="n"/>
      <c r="CX17" s="259" t="n"/>
      <c r="CY17" s="277">
        <f>41.66+41.66</f>
        <v/>
      </c>
      <c r="CZ17" s="259" t="n"/>
      <c r="DA17" s="259" t="n"/>
      <c r="DB17" s="259" t="n"/>
      <c r="DC17" s="259" t="n"/>
      <c r="DD17" s="259" t="n"/>
      <c r="DE17" s="259" t="n"/>
      <c r="DF17" s="259" t="n"/>
      <c r="DG17" s="259" t="n"/>
      <c r="DH17" s="259" t="n"/>
      <c r="DI17" s="259" t="n"/>
      <c r="DJ17" s="259" t="n"/>
      <c r="DK17" s="259" t="n"/>
      <c r="DL17" s="259" t="n"/>
      <c r="DM17" s="259" t="n"/>
      <c r="DN17" s="259" t="n"/>
      <c r="DO17" s="259" t="n"/>
      <c r="DP17" s="259" t="n"/>
      <c r="DQ17" s="259" t="n"/>
      <c r="DR17" s="259" t="n"/>
      <c r="DS17" s="259" t="n"/>
      <c r="DT17" s="259" t="n"/>
      <c r="DU17" s="259" t="n"/>
      <c r="DV17" s="259" t="n"/>
      <c r="DW17" s="259" t="n"/>
      <c r="DX17" s="259" t="n"/>
      <c r="DY17" s="259" t="n"/>
      <c r="DZ17" s="259" t="n"/>
      <c r="EA17" s="259" t="n"/>
      <c r="EB17" s="259" t="n"/>
      <c r="EC17" s="259" t="n"/>
      <c r="ED17" s="259" t="n"/>
      <c r="EE17" s="259" t="n"/>
      <c r="EF17" s="259" t="n"/>
      <c r="EG17" s="259" t="n"/>
      <c r="EH17" s="259" t="n"/>
      <c r="EI17" s="259" t="n"/>
      <c r="EJ17" s="259" t="n"/>
      <c r="EK17" s="259" t="n"/>
      <c r="EL17" s="259" t="n"/>
      <c r="EM17" s="259" t="n"/>
      <c r="EN17" s="259" t="n"/>
      <c r="EO17" s="259" t="n"/>
      <c r="EP17" s="259" t="n"/>
      <c r="EQ17" s="259" t="n"/>
      <c r="ER17" s="259" t="n"/>
      <c r="ES17" s="259" t="n"/>
      <c r="ET17" s="259" t="n"/>
      <c r="EU17" s="259" t="n"/>
      <c r="EV17" s="259" t="n"/>
      <c r="EW17" s="259" t="n"/>
      <c r="EX17" s="259" t="n"/>
      <c r="EY17" s="277" t="n">
        <v>554.66</v>
      </c>
      <c r="EZ17" s="259" t="n"/>
      <c r="FA17" s="259" t="n"/>
      <c r="FB17" s="259" t="n"/>
      <c r="FC17" s="259" t="n"/>
      <c r="FD17" s="259" t="n"/>
      <c r="FE17" s="259" t="n"/>
      <c r="FF17" s="259" t="n"/>
      <c r="FG17" s="259" t="n"/>
      <c r="FH17" s="259" t="n"/>
      <c r="FI17" s="259" t="n"/>
      <c r="FJ17" s="259" t="n"/>
      <c r="FK17" s="259" t="n"/>
      <c r="FL17" s="259" t="n"/>
      <c r="FM17" s="259" t="n"/>
      <c r="FN17" s="259" t="n"/>
      <c r="FO17" s="259" t="n"/>
      <c r="FP17" s="259" t="n"/>
      <c r="FQ17" s="259" t="n"/>
      <c r="FR17" s="259" t="n"/>
      <c r="FS17" s="259" t="n"/>
      <c r="FT17" s="259" t="n"/>
      <c r="FU17" s="259" t="n"/>
      <c r="FV17" s="259" t="n"/>
      <c r="FW17" s="259" t="n"/>
      <c r="FX17" s="259" t="n"/>
      <c r="FY17" s="259" t="n"/>
      <c r="FZ17" s="259" t="n"/>
      <c r="GA17" s="259" t="n"/>
      <c r="GB17" s="259" t="n"/>
      <c r="GC17" s="259" t="n"/>
      <c r="GD17" s="259" t="n"/>
      <c r="GE17" s="259" t="n"/>
      <c r="GF17" s="259" t="n"/>
      <c r="GG17" s="259" t="n"/>
      <c r="GH17" s="259" t="n"/>
      <c r="GI17" s="259" t="n"/>
      <c r="GJ17" s="259" t="n"/>
      <c r="GK17" s="259" t="n"/>
      <c r="GL17" s="259" t="n"/>
      <c r="GM17" s="259" t="n"/>
      <c r="GN17" s="259" t="n"/>
      <c r="GO17" s="259" t="n"/>
      <c r="GP17" s="259" t="n"/>
      <c r="GQ17" s="259" t="n"/>
      <c r="GR17" s="259" t="n"/>
      <c r="GS17" s="259" t="n"/>
      <c r="GT17" s="259" t="n"/>
      <c r="GU17" s="259" t="n"/>
      <c r="GV17" s="261">
        <f>SUM(F17:GU17)</f>
        <v/>
      </c>
      <c r="GW17" s="262">
        <f>E17-GV17</f>
        <v/>
      </c>
    </row>
    <row r="18" ht="18" customHeight="1">
      <c r="A18" s="137" t="n">
        <v>17</v>
      </c>
      <c r="B18" s="256" t="n">
        <v>44900</v>
      </c>
      <c r="C18" s="139" t="inlineStr">
        <is>
          <t>2-098-66612</t>
        </is>
      </c>
      <c r="D18" s="240" t="n">
        <v>44865</v>
      </c>
      <c r="E18" s="257" t="n">
        <v>983.67</v>
      </c>
      <c r="F18" s="274" t="n"/>
      <c r="G18" s="274" t="n"/>
      <c r="H18" s="274" t="n"/>
      <c r="I18" s="274" t="n"/>
      <c r="J18" s="274" t="n"/>
      <c r="K18" s="274" t="n"/>
      <c r="L18" s="274" t="n"/>
      <c r="M18" s="259" t="n"/>
      <c r="N18" s="259" t="n"/>
      <c r="O18" s="259" t="n"/>
      <c r="P18" s="259" t="n"/>
      <c r="Q18" s="259" t="n"/>
      <c r="R18" s="259" t="n"/>
      <c r="S18" s="259" t="n"/>
      <c r="T18" s="259" t="n"/>
      <c r="U18" s="259" t="n"/>
      <c r="V18" s="259" t="n"/>
      <c r="W18" s="259" t="n"/>
      <c r="X18" s="259" t="n"/>
      <c r="Y18" s="259" t="n"/>
      <c r="Z18" s="259" t="n"/>
      <c r="AA18" s="259" t="n"/>
      <c r="AB18" s="259" t="n"/>
      <c r="AC18" s="259" t="n"/>
      <c r="AD18" s="259" t="n"/>
      <c r="AE18" s="259" t="n"/>
      <c r="AF18" s="259" t="n"/>
      <c r="AG18" s="259" t="n"/>
      <c r="AH18" s="259" t="n"/>
      <c r="AI18" s="259" t="n"/>
      <c r="AJ18" s="259" t="n"/>
      <c r="AK18" s="259" t="n"/>
      <c r="AL18" s="259" t="n"/>
      <c r="AM18" s="259" t="n"/>
      <c r="AN18" s="259" t="n"/>
      <c r="AO18" s="259" t="n"/>
      <c r="AP18" s="259" t="n"/>
      <c r="AQ18" s="259" t="n"/>
      <c r="AR18" s="259" t="n"/>
      <c r="AS18" s="259" t="n"/>
      <c r="AT18" s="259" t="n"/>
      <c r="AU18" s="259" t="n"/>
      <c r="AV18" s="259" t="n"/>
      <c r="AW18" s="259" t="n"/>
      <c r="AX18" s="259" t="n"/>
      <c r="AY18" s="259" t="n"/>
      <c r="AZ18" s="259" t="n"/>
      <c r="BA18" s="259" t="n"/>
      <c r="BB18" s="259" t="n"/>
      <c r="BC18" s="259" t="n"/>
      <c r="BD18" s="259" t="n"/>
      <c r="BE18" s="259" t="n"/>
      <c r="BF18" s="277" t="n">
        <v>249.16</v>
      </c>
      <c r="BG18" s="259" t="n"/>
      <c r="BH18" s="259" t="n"/>
      <c r="BI18" s="259" t="n"/>
      <c r="BJ18" s="259" t="n"/>
      <c r="BK18" s="259" t="n"/>
      <c r="BL18" s="259" t="n"/>
      <c r="BM18" s="259" t="n"/>
      <c r="BN18" s="259" t="n"/>
      <c r="BO18" s="259" t="n"/>
      <c r="BP18" s="259" t="n"/>
      <c r="BQ18" s="259" t="n"/>
      <c r="BR18" s="259" t="n"/>
      <c r="BS18" s="259" t="n"/>
      <c r="BT18" s="259" t="n"/>
      <c r="BU18" s="259" t="n"/>
      <c r="BV18" s="277">
        <f>46.19+361.66</f>
        <v/>
      </c>
      <c r="BW18" s="259" t="n"/>
      <c r="BX18" s="259" t="n"/>
      <c r="BY18" s="259" t="n"/>
      <c r="BZ18" s="259" t="n"/>
      <c r="CA18" s="259" t="n"/>
      <c r="CB18" s="259" t="n"/>
      <c r="CC18" s="259" t="n"/>
      <c r="CD18" s="259" t="n"/>
      <c r="CE18" s="259" t="n"/>
      <c r="CF18" s="259" t="n"/>
      <c r="CG18" s="259" t="n"/>
      <c r="CH18" s="259" t="n"/>
      <c r="CI18" s="259" t="n"/>
      <c r="CJ18" s="259" t="n"/>
      <c r="CK18" s="259" t="n"/>
      <c r="CL18" s="259" t="n"/>
      <c r="CM18" s="259" t="n"/>
      <c r="CN18" s="259" t="n"/>
      <c r="CO18" s="259" t="n"/>
      <c r="CP18" s="259" t="n"/>
      <c r="CQ18" s="259" t="n"/>
      <c r="CR18" s="259" t="n"/>
      <c r="CS18" s="259" t="n"/>
      <c r="CT18" s="259" t="n"/>
      <c r="CU18" s="259" t="n"/>
      <c r="CV18" s="259" t="n"/>
      <c r="CW18" s="259" t="n"/>
      <c r="CX18" s="259" t="n"/>
      <c r="CY18" s="259" t="n"/>
      <c r="CZ18" s="259" t="n"/>
      <c r="DA18" s="259" t="n"/>
      <c r="DB18" s="259" t="n"/>
      <c r="DC18" s="259" t="n"/>
      <c r="DD18" s="259" t="n"/>
      <c r="DE18" s="259" t="n"/>
      <c r="DF18" s="259" t="n"/>
      <c r="DG18" s="259" t="n"/>
      <c r="DH18" s="259" t="n"/>
      <c r="DI18" s="259" t="n"/>
      <c r="DJ18" s="259" t="n"/>
      <c r="DK18" s="259" t="n"/>
      <c r="DL18" s="259" t="n"/>
      <c r="DM18" s="259" t="n"/>
      <c r="DN18" s="259" t="n"/>
      <c r="DO18" s="259" t="n"/>
      <c r="DP18" s="259" t="n"/>
      <c r="DQ18" s="259" t="n"/>
      <c r="DR18" s="259" t="n"/>
      <c r="DS18" s="259" t="n"/>
      <c r="DT18" s="259" t="n"/>
      <c r="DU18" s="259" t="n"/>
      <c r="DV18" s="259" t="n"/>
      <c r="DW18" s="259" t="n"/>
      <c r="DX18" s="259" t="n"/>
      <c r="DY18" s="259" t="n"/>
      <c r="DZ18" s="259" t="n"/>
      <c r="EA18" s="259" t="n"/>
      <c r="EB18" s="259" t="n"/>
      <c r="EC18" s="259" t="n"/>
      <c r="ED18" s="259" t="n"/>
      <c r="EE18" s="259" t="n"/>
      <c r="EF18" s="259" t="n"/>
      <c r="EG18" s="259" t="n"/>
      <c r="EH18" s="259" t="n"/>
      <c r="EI18" s="259" t="n"/>
      <c r="EJ18" s="259" t="n"/>
      <c r="EK18" s="259" t="n"/>
      <c r="EL18" s="259" t="n"/>
      <c r="EM18" s="259" t="n"/>
      <c r="EN18" s="259" t="n"/>
      <c r="EO18" s="259" t="n"/>
      <c r="EP18" s="259" t="n"/>
      <c r="EQ18" s="259" t="n"/>
      <c r="ER18" s="259" t="n"/>
      <c r="ES18" s="259" t="n"/>
      <c r="ET18" s="259" t="n"/>
      <c r="EU18" s="259" t="n"/>
      <c r="EV18" s="259" t="n"/>
      <c r="EW18" s="259" t="n"/>
      <c r="EX18" s="259" t="n"/>
      <c r="EY18" s="259" t="n"/>
      <c r="EZ18" s="259" t="n"/>
      <c r="FA18" s="259" t="n"/>
      <c r="FB18" s="259" t="n"/>
      <c r="FC18" s="259" t="n"/>
      <c r="FD18" s="259" t="n"/>
      <c r="FE18" s="259" t="n"/>
      <c r="FF18" s="259" t="n"/>
      <c r="FG18" s="259" t="n"/>
      <c r="FH18" s="259" t="n"/>
      <c r="FI18" s="259" t="n"/>
      <c r="FJ18" s="259" t="n"/>
      <c r="FK18" s="259" t="n"/>
      <c r="FL18" s="259" t="n"/>
      <c r="FM18" s="259" t="n"/>
      <c r="FN18" s="259" t="n"/>
      <c r="FO18" s="259" t="n"/>
      <c r="FP18" s="259" t="n"/>
      <c r="FQ18" s="259" t="n"/>
      <c r="FR18" s="259" t="n"/>
      <c r="FS18" s="259" t="n"/>
      <c r="FT18" s="259" t="n"/>
      <c r="FU18" s="259" t="n"/>
      <c r="FV18" s="259" t="n"/>
      <c r="FW18" s="259" t="n"/>
      <c r="FX18" s="259" t="n"/>
      <c r="FY18" s="259" t="n"/>
      <c r="FZ18" s="259" t="n"/>
      <c r="GA18" s="259" t="n"/>
      <c r="GB18" s="259" t="n"/>
      <c r="GC18" s="259" t="n"/>
      <c r="GD18" s="259" t="n"/>
      <c r="GE18" s="259" t="n"/>
      <c r="GF18" s="259" t="n"/>
      <c r="GG18" s="259" t="n"/>
      <c r="GH18" s="259" t="n"/>
      <c r="GI18" s="277" t="n">
        <v>326.66</v>
      </c>
      <c r="GJ18" s="259" t="n"/>
      <c r="GK18" s="259" t="n"/>
      <c r="GL18" s="259" t="n"/>
      <c r="GM18" s="259" t="n"/>
      <c r="GN18" s="259" t="n"/>
      <c r="GO18" s="259" t="n"/>
      <c r="GP18" s="259" t="n"/>
      <c r="GQ18" s="259" t="n"/>
      <c r="GR18" s="259" t="n"/>
      <c r="GS18" s="259" t="n"/>
      <c r="GT18" s="259" t="n"/>
      <c r="GU18" s="259" t="n"/>
      <c r="GV18" s="261">
        <f>SUM(F18:GU18)</f>
        <v/>
      </c>
      <c r="GW18" s="262">
        <f>E18-GV18</f>
        <v/>
      </c>
    </row>
    <row r="19" ht="18" customHeight="1">
      <c r="A19" s="137" t="n">
        <v>18</v>
      </c>
      <c r="B19" s="256" t="n">
        <v>44900</v>
      </c>
      <c r="C19" s="139" t="inlineStr">
        <is>
          <t>2-107-41541</t>
        </is>
      </c>
      <c r="D19" s="240" t="n">
        <v>44893</v>
      </c>
      <c r="E19" s="257" t="n">
        <v>545.66</v>
      </c>
      <c r="F19" s="274" t="n"/>
      <c r="G19" s="274" t="n"/>
      <c r="H19" s="274" t="n"/>
      <c r="I19" s="274" t="n"/>
      <c r="J19" s="274" t="n"/>
      <c r="K19" s="274" t="n"/>
      <c r="L19" s="274" t="n"/>
      <c r="M19" s="259" t="n"/>
      <c r="N19" s="259" t="n"/>
      <c r="O19" s="259" t="n"/>
      <c r="P19" s="259" t="n"/>
      <c r="Q19" s="259" t="n"/>
      <c r="R19" s="259" t="n"/>
      <c r="S19" s="259" t="n"/>
      <c r="T19" s="259" t="n"/>
      <c r="U19" s="259" t="n"/>
      <c r="V19" s="259" t="n"/>
      <c r="W19" s="259" t="n"/>
      <c r="X19" s="259" t="n"/>
      <c r="Y19" s="259" t="n"/>
      <c r="Z19" s="259" t="n"/>
      <c r="AA19" s="259" t="n"/>
      <c r="AB19" s="259" t="n"/>
      <c r="AC19" s="259" t="n"/>
      <c r="AD19" s="259" t="n"/>
      <c r="AE19" s="259" t="n"/>
      <c r="AF19" s="259" t="n"/>
      <c r="AG19" s="259" t="n"/>
      <c r="AH19" s="259" t="n"/>
      <c r="AI19" s="259" t="n"/>
      <c r="AJ19" s="259" t="n"/>
      <c r="AK19" s="259" t="n"/>
      <c r="AL19" s="259" t="n"/>
      <c r="AM19" s="259" t="n"/>
      <c r="AN19" s="259" t="n"/>
      <c r="AO19" s="259" t="n"/>
      <c r="AP19" s="259" t="n"/>
      <c r="AQ19" s="259" t="n"/>
      <c r="AR19" s="259" t="n"/>
      <c r="AS19" s="259" t="n"/>
      <c r="AT19" s="259" t="n"/>
      <c r="AU19" s="259" t="n"/>
      <c r="AV19" s="259" t="n"/>
      <c r="AW19" s="259" t="n"/>
      <c r="AX19" s="259" t="n"/>
      <c r="AY19" s="277" t="n">
        <v>545.66</v>
      </c>
      <c r="AZ19" s="259" t="n"/>
      <c r="BA19" s="259" t="n"/>
      <c r="BB19" s="259" t="n"/>
      <c r="BC19" s="259" t="n"/>
      <c r="BD19" s="259" t="n"/>
      <c r="BE19" s="259" t="n"/>
      <c r="BF19" s="259" t="n"/>
      <c r="BG19" s="259" t="n"/>
      <c r="BH19" s="259" t="n"/>
      <c r="BI19" s="259" t="n"/>
      <c r="BJ19" s="259" t="n"/>
      <c r="BK19" s="259" t="n"/>
      <c r="BL19" s="259" t="n"/>
      <c r="BM19" s="259" t="n"/>
      <c r="BN19" s="259" t="n"/>
      <c r="BO19" s="259" t="n"/>
      <c r="BP19" s="259" t="n"/>
      <c r="BQ19" s="259" t="n"/>
      <c r="BR19" s="259" t="n"/>
      <c r="BS19" s="259" t="n"/>
      <c r="BT19" s="259" t="n"/>
      <c r="BU19" s="259" t="n"/>
      <c r="BV19" s="259" t="n"/>
      <c r="BW19" s="259" t="n"/>
      <c r="BX19" s="259" t="n"/>
      <c r="BY19" s="259" t="n"/>
      <c r="BZ19" s="259" t="n"/>
      <c r="CA19" s="259" t="n"/>
      <c r="CB19" s="259" t="n"/>
      <c r="CC19" s="259" t="n"/>
      <c r="CD19" s="259" t="n"/>
      <c r="CE19" s="259" t="n"/>
      <c r="CF19" s="259" t="n"/>
      <c r="CG19" s="259" t="n"/>
      <c r="CH19" s="259" t="n"/>
      <c r="CI19" s="259" t="n"/>
      <c r="CJ19" s="259" t="n"/>
      <c r="CK19" s="259" t="n"/>
      <c r="CL19" s="259" t="n"/>
      <c r="CM19" s="259" t="n"/>
      <c r="CN19" s="259" t="n"/>
      <c r="CO19" s="259" t="n"/>
      <c r="CP19" s="259" t="n"/>
      <c r="CQ19" s="259" t="n"/>
      <c r="CR19" s="259" t="n"/>
      <c r="CS19" s="259" t="n"/>
      <c r="CT19" s="259" t="n"/>
      <c r="CU19" s="259" t="n"/>
      <c r="CV19" s="259" t="n"/>
      <c r="CW19" s="259" t="n"/>
      <c r="CX19" s="259" t="n"/>
      <c r="CY19" s="259" t="n"/>
      <c r="CZ19" s="259" t="n"/>
      <c r="DA19" s="259" t="n"/>
      <c r="DB19" s="259" t="n"/>
      <c r="DC19" s="259" t="n"/>
      <c r="DD19" s="259" t="n"/>
      <c r="DE19" s="259" t="n"/>
      <c r="DF19" s="259" t="n"/>
      <c r="DG19" s="259" t="n"/>
      <c r="DH19" s="259" t="n"/>
      <c r="DI19" s="259" t="n"/>
      <c r="DJ19" s="259" t="n"/>
      <c r="DK19" s="259" t="n"/>
      <c r="DL19" s="259" t="n"/>
      <c r="DM19" s="259" t="n"/>
      <c r="DN19" s="259" t="n"/>
      <c r="DO19" s="259" t="n"/>
      <c r="DP19" s="259" t="n"/>
      <c r="DQ19" s="259" t="n"/>
      <c r="DR19" s="259" t="n"/>
      <c r="DS19" s="259" t="n"/>
      <c r="DT19" s="259" t="n"/>
      <c r="DU19" s="259" t="n"/>
      <c r="DV19" s="259" t="n"/>
      <c r="DW19" s="259" t="n"/>
      <c r="DX19" s="259" t="n"/>
      <c r="DY19" s="259" t="n"/>
      <c r="DZ19" s="259" t="n"/>
      <c r="EA19" s="259" t="n"/>
      <c r="EB19" s="259" t="n"/>
      <c r="EC19" s="259" t="n"/>
      <c r="ED19" s="259" t="n"/>
      <c r="EE19" s="259" t="n"/>
      <c r="EF19" s="259" t="n"/>
      <c r="EG19" s="259" t="n"/>
      <c r="EH19" s="259" t="n"/>
      <c r="EI19" s="259" t="n"/>
      <c r="EJ19" s="259" t="n"/>
      <c r="EK19" s="259" t="n"/>
      <c r="EL19" s="259" t="n"/>
      <c r="EM19" s="259" t="n"/>
      <c r="EN19" s="259" t="n"/>
      <c r="EO19" s="259" t="n"/>
      <c r="EP19" s="259" t="n"/>
      <c r="EQ19" s="259" t="n"/>
      <c r="ER19" s="259" t="n"/>
      <c r="ES19" s="259" t="n"/>
      <c r="ET19" s="259" t="n"/>
      <c r="EU19" s="259" t="n"/>
      <c r="EV19" s="259" t="n"/>
      <c r="EW19" s="259" t="n"/>
      <c r="EX19" s="259" t="n"/>
      <c r="EY19" s="259" t="n"/>
      <c r="EZ19" s="259" t="n"/>
      <c r="FA19" s="259" t="n"/>
      <c r="FB19" s="259" t="n"/>
      <c r="FC19" s="259" t="n"/>
      <c r="FD19" s="259" t="n"/>
      <c r="FE19" s="259" t="n"/>
      <c r="FF19" s="259" t="n"/>
      <c r="FG19" s="259" t="n"/>
      <c r="FH19" s="259" t="n"/>
      <c r="FI19" s="259" t="n"/>
      <c r="FJ19" s="259" t="n"/>
      <c r="FK19" s="259" t="n"/>
      <c r="FL19" s="259" t="n"/>
      <c r="FM19" s="259" t="n"/>
      <c r="FN19" s="259" t="n"/>
      <c r="FO19" s="259" t="n"/>
      <c r="FP19" s="259" t="n"/>
      <c r="FQ19" s="259" t="n"/>
      <c r="FR19" s="259" t="n"/>
      <c r="FS19" s="259" t="n"/>
      <c r="FT19" s="259" t="n"/>
      <c r="FU19" s="259" t="n"/>
      <c r="FV19" s="259" t="n"/>
      <c r="FW19" s="259" t="n"/>
      <c r="FX19" s="259" t="n"/>
      <c r="FY19" s="259" t="n"/>
      <c r="FZ19" s="259" t="n"/>
      <c r="GA19" s="259" t="n"/>
      <c r="GB19" s="259" t="n"/>
      <c r="GC19" s="259" t="n"/>
      <c r="GD19" s="259" t="n"/>
      <c r="GE19" s="259" t="n"/>
      <c r="GF19" s="259" t="n"/>
      <c r="GG19" s="259" t="n"/>
      <c r="GH19" s="259" t="n"/>
      <c r="GI19" s="259" t="n"/>
      <c r="GJ19" s="259" t="n"/>
      <c r="GK19" s="259" t="n"/>
      <c r="GL19" s="259" t="n"/>
      <c r="GM19" s="259" t="n"/>
      <c r="GN19" s="259" t="n"/>
      <c r="GO19" s="259" t="n"/>
      <c r="GP19" s="259" t="n"/>
      <c r="GQ19" s="259" t="n"/>
      <c r="GR19" s="259" t="n"/>
      <c r="GS19" s="259" t="n"/>
      <c r="GT19" s="259" t="n"/>
      <c r="GU19" s="259" t="n"/>
      <c r="GV19" s="261">
        <f>SUM(F19:GU19)</f>
        <v/>
      </c>
      <c r="GW19" s="262">
        <f>E19-GV19</f>
        <v/>
      </c>
    </row>
    <row r="20" ht="18" customHeight="1">
      <c r="A20" s="137" t="n">
        <v>19</v>
      </c>
      <c r="B20" s="256" t="n">
        <v>44900</v>
      </c>
      <c r="C20" s="139" t="inlineStr">
        <is>
          <t>2-106-50591</t>
        </is>
      </c>
      <c r="D20" s="240" t="n">
        <v>44889</v>
      </c>
      <c r="E20" s="257" t="n">
        <v>7530.3</v>
      </c>
      <c r="F20" s="274" t="n"/>
      <c r="G20" s="274" t="n"/>
      <c r="H20" s="274" t="n"/>
      <c r="I20" s="274" t="n"/>
      <c r="J20" s="274" t="n"/>
      <c r="K20" s="274" t="n"/>
      <c r="L20" s="274" t="n"/>
      <c r="M20" s="259" t="n"/>
      <c r="N20" s="259" t="n"/>
      <c r="O20" s="259" t="n"/>
      <c r="P20" s="259" t="n"/>
      <c r="Q20" s="259" t="n"/>
      <c r="R20" s="259" t="n"/>
      <c r="S20" s="259" t="n"/>
      <c r="T20" s="259" t="n"/>
      <c r="U20" s="259" t="n"/>
      <c r="V20" s="259" t="n"/>
      <c r="W20" s="259" t="n"/>
      <c r="X20" s="259" t="n"/>
      <c r="Y20" s="259" t="n"/>
      <c r="Z20" s="259" t="n"/>
      <c r="AA20" s="259" t="n"/>
      <c r="AB20" s="259" t="n"/>
      <c r="AC20" s="259" t="n"/>
      <c r="AD20" s="259" t="n"/>
      <c r="AE20" s="259" t="n"/>
      <c r="AF20" s="259" t="n"/>
      <c r="AG20" s="259" t="n"/>
      <c r="AH20" s="259" t="n"/>
      <c r="AI20" s="259" t="n"/>
      <c r="AJ20" s="259" t="n"/>
      <c r="AK20" s="259" t="n"/>
      <c r="AL20" s="259" t="n"/>
      <c r="AM20" s="259" t="n"/>
      <c r="AN20" s="259" t="n"/>
      <c r="AO20" s="259" t="n"/>
      <c r="AP20" s="259" t="n"/>
      <c r="AQ20" s="259" t="n"/>
      <c r="AR20" s="259" t="n"/>
      <c r="AS20" s="259" t="n"/>
      <c r="AT20" s="259" t="n"/>
      <c r="AU20" s="259" t="n"/>
      <c r="AV20" s="259" t="n"/>
      <c r="AW20" s="259" t="n"/>
      <c r="AX20" s="259" t="n"/>
      <c r="AY20" s="259" t="n"/>
      <c r="AZ20" s="259" t="n"/>
      <c r="BA20" s="259" t="n"/>
      <c r="BB20" s="259" t="n"/>
      <c r="BC20" s="259" t="n"/>
      <c r="BD20" s="259" t="n"/>
      <c r="BE20" s="259" t="n"/>
      <c r="BF20" s="259" t="n"/>
      <c r="BG20" s="259" t="n"/>
      <c r="BH20" s="259" t="n"/>
      <c r="BI20" s="259" t="n"/>
      <c r="BJ20" s="259" t="n"/>
      <c r="BK20" s="259" t="n"/>
      <c r="BL20" s="259" t="n"/>
      <c r="BM20" s="259" t="n"/>
      <c r="BN20" s="259" t="n"/>
      <c r="BO20" s="259" t="n"/>
      <c r="BP20" s="259" t="n"/>
      <c r="BQ20" s="259" t="n"/>
      <c r="BR20" s="259" t="n"/>
      <c r="BS20" s="259" t="n"/>
      <c r="BT20" s="259" t="n"/>
      <c r="BU20" s="259" t="n"/>
      <c r="BV20" s="259" t="n"/>
      <c r="BW20" s="259" t="n"/>
      <c r="BX20" s="259" t="n"/>
      <c r="BY20" s="277" t="n">
        <v>7530.3</v>
      </c>
      <c r="BZ20" s="259" t="n"/>
      <c r="CA20" s="259" t="n"/>
      <c r="CB20" s="259" t="n"/>
      <c r="CC20" s="259" t="n"/>
      <c r="CD20" s="259" t="n"/>
      <c r="CE20" s="259" t="n"/>
      <c r="CF20" s="259" t="n"/>
      <c r="CG20" s="259" t="n"/>
      <c r="CH20" s="259" t="n"/>
      <c r="CI20" s="259" t="n"/>
      <c r="CJ20" s="259" t="n"/>
      <c r="CK20" s="259" t="n"/>
      <c r="CL20" s="259" t="n"/>
      <c r="CM20" s="259" t="n"/>
      <c r="CN20" s="259" t="n"/>
      <c r="CO20" s="259" t="n"/>
      <c r="CP20" s="259" t="n"/>
      <c r="CQ20" s="259" t="n"/>
      <c r="CR20" s="259" t="n"/>
      <c r="CS20" s="259" t="n"/>
      <c r="CT20" s="259" t="n"/>
      <c r="CU20" s="259" t="n"/>
      <c r="CV20" s="259" t="n"/>
      <c r="CW20" s="259" t="n"/>
      <c r="CX20" s="259" t="n"/>
      <c r="CY20" s="259" t="n"/>
      <c r="CZ20" s="259" t="n"/>
      <c r="DA20" s="259" t="n"/>
      <c r="DB20" s="259" t="n"/>
      <c r="DC20" s="259" t="n"/>
      <c r="DD20" s="259" t="n"/>
      <c r="DE20" s="259" t="n"/>
      <c r="DF20" s="259" t="n"/>
      <c r="DG20" s="259" t="n"/>
      <c r="DH20" s="259" t="n"/>
      <c r="DI20" s="259" t="n"/>
      <c r="DJ20" s="259" t="n"/>
      <c r="DK20" s="259" t="n"/>
      <c r="DL20" s="259" t="n"/>
      <c r="DM20" s="259" t="n"/>
      <c r="DN20" s="259" t="n"/>
      <c r="DO20" s="259" t="n"/>
      <c r="DP20" s="259" t="n"/>
      <c r="DQ20" s="259" t="n"/>
      <c r="DR20" s="259" t="n"/>
      <c r="DS20" s="259" t="n"/>
      <c r="DT20" s="259" t="n"/>
      <c r="DU20" s="259" t="n"/>
      <c r="DV20" s="259" t="n"/>
      <c r="DW20" s="259" t="n"/>
      <c r="DX20" s="259" t="n"/>
      <c r="DY20" s="259" t="n"/>
      <c r="DZ20" s="259" t="n"/>
      <c r="EA20" s="259" t="n"/>
      <c r="EB20" s="259" t="n"/>
      <c r="EC20" s="259" t="n"/>
      <c r="ED20" s="259" t="n"/>
      <c r="EE20" s="259" t="n"/>
      <c r="EF20" s="259" t="n"/>
      <c r="EG20" s="259" t="n"/>
      <c r="EH20" s="259" t="n"/>
      <c r="EI20" s="259" t="n"/>
      <c r="EJ20" s="259" t="n"/>
      <c r="EK20" s="259" t="n"/>
      <c r="EL20" s="259" t="n"/>
      <c r="EM20" s="259" t="n"/>
      <c r="EN20" s="259" t="n"/>
      <c r="EO20" s="259" t="n"/>
      <c r="EP20" s="259" t="n"/>
      <c r="EQ20" s="259" t="n"/>
      <c r="ER20" s="259" t="n"/>
      <c r="ES20" s="259" t="n"/>
      <c r="ET20" s="259" t="n"/>
      <c r="EU20" s="259" t="n"/>
      <c r="EV20" s="259" t="n"/>
      <c r="EW20" s="259" t="n"/>
      <c r="EX20" s="259" t="n"/>
      <c r="EY20" s="259" t="n"/>
      <c r="EZ20" s="259" t="n"/>
      <c r="FA20" s="259" t="n"/>
      <c r="FB20" s="259" t="n"/>
      <c r="FC20" s="259" t="n"/>
      <c r="FD20" s="259" t="n"/>
      <c r="FE20" s="259" t="n"/>
      <c r="FF20" s="259" t="n"/>
      <c r="FG20" s="259" t="n"/>
      <c r="FH20" s="259" t="n"/>
      <c r="FI20" s="259" t="n"/>
      <c r="FJ20" s="259" t="n"/>
      <c r="FK20" s="259" t="n"/>
      <c r="FL20" s="259" t="n"/>
      <c r="FM20" s="259" t="n"/>
      <c r="FN20" s="259" t="n"/>
      <c r="FO20" s="259" t="n"/>
      <c r="FP20" s="259" t="n"/>
      <c r="FQ20" s="259" t="n"/>
      <c r="FR20" s="259" t="n"/>
      <c r="FS20" s="259" t="n"/>
      <c r="FT20" s="259" t="n"/>
      <c r="FU20" s="259" t="n"/>
      <c r="FV20" s="259" t="n"/>
      <c r="FW20" s="259" t="n"/>
      <c r="FX20" s="259" t="n"/>
      <c r="FY20" s="259" t="n"/>
      <c r="FZ20" s="259" t="n"/>
      <c r="GA20" s="259" t="n"/>
      <c r="GB20" s="259" t="n"/>
      <c r="GC20" s="259" t="n"/>
      <c r="GD20" s="259" t="n"/>
      <c r="GE20" s="259" t="n"/>
      <c r="GF20" s="259" t="n"/>
      <c r="GG20" s="259" t="n"/>
      <c r="GH20" s="259" t="n"/>
      <c r="GI20" s="259" t="n"/>
      <c r="GJ20" s="259" t="n"/>
      <c r="GK20" s="259" t="n"/>
      <c r="GL20" s="259" t="n"/>
      <c r="GM20" s="259" t="n"/>
      <c r="GN20" s="259" t="n"/>
      <c r="GO20" s="259" t="n"/>
      <c r="GP20" s="259" t="n"/>
      <c r="GQ20" s="259" t="n"/>
      <c r="GR20" s="259" t="n"/>
      <c r="GS20" s="259" t="n"/>
      <c r="GT20" s="259" t="n"/>
      <c r="GU20" s="259" t="n"/>
      <c r="GV20" s="261">
        <f>SUM(F20:GU20)</f>
        <v/>
      </c>
      <c r="GW20" s="262">
        <f>E20-GV20</f>
        <v/>
      </c>
    </row>
    <row r="21" ht="18" customHeight="1">
      <c r="A21" s="137" t="n">
        <v>20</v>
      </c>
      <c r="B21" s="256" t="n">
        <v>44900</v>
      </c>
      <c r="C21" s="145" t="inlineStr">
        <is>
          <t>2-105-77661</t>
        </is>
      </c>
      <c r="D21" s="240" t="n">
        <v>44888</v>
      </c>
      <c r="E21" s="257" t="n">
        <v>41.66</v>
      </c>
      <c r="F21" s="274" t="n"/>
      <c r="G21" s="274" t="n"/>
      <c r="H21" s="274" t="n"/>
      <c r="I21" s="274" t="n"/>
      <c r="J21" s="274" t="n"/>
      <c r="K21" s="274" t="n"/>
      <c r="L21" s="274" t="n"/>
      <c r="M21" s="259" t="n"/>
      <c r="N21" s="259" t="n"/>
      <c r="O21" s="259" t="n"/>
      <c r="P21" s="259" t="n"/>
      <c r="Q21" s="259" t="n"/>
      <c r="R21" s="259" t="n"/>
      <c r="S21" s="259" t="n"/>
      <c r="T21" s="259" t="n"/>
      <c r="U21" s="259" t="n"/>
      <c r="V21" s="259" t="n"/>
      <c r="W21" s="259" t="n"/>
      <c r="X21" s="259" t="n"/>
      <c r="Y21" s="259" t="n"/>
      <c r="Z21" s="259" t="n"/>
      <c r="AA21" s="259" t="n"/>
      <c r="AB21" s="259" t="n"/>
      <c r="AC21" s="259" t="n"/>
      <c r="AD21" s="259" t="n"/>
      <c r="AE21" s="259" t="n"/>
      <c r="AF21" s="259" t="n"/>
      <c r="AG21" s="259" t="n"/>
      <c r="AH21" s="259" t="n"/>
      <c r="AI21" s="259" t="n"/>
      <c r="AJ21" s="259" t="n"/>
      <c r="AK21" s="259" t="n"/>
      <c r="AL21" s="259" t="n"/>
      <c r="AM21" s="259" t="n"/>
      <c r="AN21" s="259" t="n"/>
      <c r="AO21" s="259" t="n"/>
      <c r="AP21" s="259" t="n"/>
      <c r="AQ21" s="259" t="n"/>
      <c r="AR21" s="259" t="n"/>
      <c r="AS21" s="259" t="n"/>
      <c r="AT21" s="259" t="n"/>
      <c r="AU21" s="259" t="n"/>
      <c r="AV21" s="259" t="n"/>
      <c r="AW21" s="259" t="n"/>
      <c r="AX21" s="259" t="n"/>
      <c r="AY21" s="259" t="n"/>
      <c r="AZ21" s="259" t="n"/>
      <c r="BA21" s="259" t="n"/>
      <c r="BB21" s="259" t="n"/>
      <c r="BC21" s="259" t="n"/>
      <c r="BD21" s="259" t="n"/>
      <c r="BE21" s="259" t="n"/>
      <c r="BF21" s="259" t="n"/>
      <c r="BG21" s="259" t="n"/>
      <c r="BH21" s="259" t="n"/>
      <c r="BI21" s="259" t="n"/>
      <c r="BJ21" s="259" t="n"/>
      <c r="BK21" s="259" t="n"/>
      <c r="BL21" s="259" t="n"/>
      <c r="BM21" s="259" t="n"/>
      <c r="BN21" s="259" t="n"/>
      <c r="BO21" s="259" t="n"/>
      <c r="BP21" s="259" t="n"/>
      <c r="BQ21" s="259" t="n"/>
      <c r="BR21" s="259" t="n"/>
      <c r="BS21" s="259" t="n"/>
      <c r="BT21" s="259" t="n"/>
      <c r="BU21" s="259" t="n"/>
      <c r="BV21" s="259" t="n"/>
      <c r="BW21" s="259" t="n"/>
      <c r="BX21" s="259" t="n"/>
      <c r="BY21" s="259" t="n"/>
      <c r="BZ21" s="259" t="n"/>
      <c r="CA21" s="259" t="n"/>
      <c r="CB21" s="259" t="n"/>
      <c r="CC21" s="259" t="n"/>
      <c r="CD21" s="259" t="n"/>
      <c r="CE21" s="259" t="n"/>
      <c r="CF21" s="259" t="n"/>
      <c r="CG21" s="259" t="n"/>
      <c r="CH21" s="259" t="n"/>
      <c r="CI21" s="259" t="n"/>
      <c r="CJ21" s="259" t="n"/>
      <c r="CK21" s="259" t="n"/>
      <c r="CL21" s="259" t="n"/>
      <c r="CM21" s="259" t="n"/>
      <c r="CN21" s="259" t="n"/>
      <c r="CO21" s="259" t="n"/>
      <c r="CP21" s="259" t="n"/>
      <c r="CQ21" s="259" t="n"/>
      <c r="CR21" s="259" t="n"/>
      <c r="CS21" s="259" t="n"/>
      <c r="CT21" s="259" t="n"/>
      <c r="CU21" s="259" t="n"/>
      <c r="CV21" s="259" t="n"/>
      <c r="CW21" s="259" t="n"/>
      <c r="CX21" s="259" t="n"/>
      <c r="CY21" s="259" t="n"/>
      <c r="CZ21" s="259" t="n"/>
      <c r="DA21" s="259" t="n"/>
      <c r="DB21" s="259" t="n"/>
      <c r="DC21" s="259" t="n"/>
      <c r="DD21" s="259" t="n"/>
      <c r="DE21" s="259" t="n"/>
      <c r="DF21" s="259" t="n"/>
      <c r="DG21" s="259" t="n"/>
      <c r="DH21" s="259" t="n"/>
      <c r="DI21" s="259" t="n"/>
      <c r="DJ21" s="259" t="n"/>
      <c r="DK21" s="259" t="n"/>
      <c r="DL21" s="259" t="n"/>
      <c r="DM21" s="259" t="n"/>
      <c r="DN21" s="259" t="n"/>
      <c r="DO21" s="259" t="n"/>
      <c r="DP21" s="259" t="n"/>
      <c r="DQ21" s="259" t="n"/>
      <c r="DR21" s="259" t="n"/>
      <c r="DS21" s="259" t="n"/>
      <c r="DT21" s="259" t="n"/>
      <c r="DU21" s="259" t="n"/>
      <c r="DV21" s="259" t="n"/>
      <c r="DW21" s="259" t="n"/>
      <c r="DX21" s="259" t="n"/>
      <c r="DY21" s="259" t="n"/>
      <c r="DZ21" s="259" t="n"/>
      <c r="EA21" s="259" t="n"/>
      <c r="EB21" s="259" t="n"/>
      <c r="EC21" s="259" t="n"/>
      <c r="ED21" s="259" t="n"/>
      <c r="EE21" s="259" t="n"/>
      <c r="EF21" s="259" t="n"/>
      <c r="EG21" s="259" t="n"/>
      <c r="EH21" s="259" t="n"/>
      <c r="EI21" s="259" t="n"/>
      <c r="EJ21" s="259" t="n"/>
      <c r="EK21" s="259" t="n"/>
      <c r="EL21" s="259" t="n"/>
      <c r="EM21" s="259" t="n"/>
      <c r="EN21" s="259" t="n"/>
      <c r="EO21" s="259" t="n"/>
      <c r="EP21" s="259" t="n"/>
      <c r="EQ21" s="259" t="n"/>
      <c r="ER21" s="259" t="n"/>
      <c r="ES21" s="259" t="n"/>
      <c r="ET21" s="259" t="n"/>
      <c r="EU21" s="259" t="n"/>
      <c r="EV21" s="259" t="n"/>
      <c r="EW21" s="259" t="n"/>
      <c r="EX21" s="259" t="n"/>
      <c r="EY21" s="259" t="n"/>
      <c r="EZ21" s="259" t="n"/>
      <c r="FA21" s="259" t="n"/>
      <c r="FB21" s="259" t="n"/>
      <c r="FC21" s="259" t="n"/>
      <c r="FD21" s="259" t="n"/>
      <c r="FE21" s="259" t="n"/>
      <c r="FF21" s="259" t="n"/>
      <c r="FG21" s="259" t="n"/>
      <c r="FH21" s="259" t="n"/>
      <c r="FI21" s="259" t="n"/>
      <c r="FJ21" s="259" t="n"/>
      <c r="FK21" s="259" t="n"/>
      <c r="FL21" s="259" t="n"/>
      <c r="FM21" s="259" t="n"/>
      <c r="FN21" s="259" t="n"/>
      <c r="FO21" s="259" t="n"/>
      <c r="FP21" s="259" t="n"/>
      <c r="FQ21" s="259" t="n"/>
      <c r="FR21" s="259" t="n"/>
      <c r="FS21" s="277" t="n">
        <v>41.66</v>
      </c>
      <c r="FT21" s="259" t="n"/>
      <c r="FU21" s="259" t="n"/>
      <c r="FV21" s="259" t="n"/>
      <c r="FW21" s="259" t="n"/>
      <c r="FX21" s="259" t="n"/>
      <c r="FY21" s="259" t="n"/>
      <c r="FZ21" s="259" t="n"/>
      <c r="GA21" s="259" t="n"/>
      <c r="GB21" s="259" t="n"/>
      <c r="GC21" s="259" t="n"/>
      <c r="GD21" s="259" t="n"/>
      <c r="GE21" s="259" t="n"/>
      <c r="GF21" s="259" t="n"/>
      <c r="GG21" s="259" t="n"/>
      <c r="GH21" s="259" t="n"/>
      <c r="GI21" s="259" t="n"/>
      <c r="GJ21" s="259" t="n"/>
      <c r="GK21" s="259" t="n"/>
      <c r="GL21" s="259" t="n"/>
      <c r="GM21" s="259" t="n"/>
      <c r="GN21" s="259" t="n"/>
      <c r="GO21" s="259" t="n"/>
      <c r="GP21" s="259" t="n"/>
      <c r="GQ21" s="259" t="n"/>
      <c r="GR21" s="259" t="n"/>
      <c r="GS21" s="259" t="n"/>
      <c r="GT21" s="259" t="n"/>
      <c r="GU21" s="259" t="n"/>
      <c r="GV21" s="261">
        <f>SUM(F21:GU21)</f>
        <v/>
      </c>
      <c r="GW21" s="262">
        <f>E21-GV21</f>
        <v/>
      </c>
    </row>
    <row r="22" ht="18" customHeight="1">
      <c r="A22" s="137" t="n">
        <v>21</v>
      </c>
      <c r="B22" s="256" t="n">
        <v>44900</v>
      </c>
      <c r="C22" s="139" t="inlineStr">
        <is>
          <t>2-105-34495</t>
        </is>
      </c>
      <c r="D22" s="240" t="n">
        <v>44886</v>
      </c>
      <c r="E22" s="257" t="n">
        <v>41.66</v>
      </c>
      <c r="F22" s="274" t="n"/>
      <c r="G22" s="274" t="n"/>
      <c r="H22" s="274" t="n"/>
      <c r="I22" s="274" t="n"/>
      <c r="J22" s="278" t="n">
        <v>41.66</v>
      </c>
      <c r="K22" s="274" t="n"/>
      <c r="L22" s="274" t="n"/>
      <c r="M22" s="259" t="n"/>
      <c r="N22" s="259" t="n"/>
      <c r="O22" s="259" t="n"/>
      <c r="P22" s="259" t="n"/>
      <c r="Q22" s="259" t="n"/>
      <c r="R22" s="259" t="n"/>
      <c r="S22" s="259" t="n"/>
      <c r="T22" s="259" t="n"/>
      <c r="U22" s="259" t="n"/>
      <c r="V22" s="259" t="n"/>
      <c r="W22" s="259" t="n"/>
      <c r="X22" s="259" t="n"/>
      <c r="Y22" s="259" t="n"/>
      <c r="Z22" s="259" t="n"/>
      <c r="AA22" s="259" t="n"/>
      <c r="AB22" s="259" t="n"/>
      <c r="AC22" s="259" t="n"/>
      <c r="AD22" s="259" t="n"/>
      <c r="AE22" s="259" t="n"/>
      <c r="AF22" s="259" t="n"/>
      <c r="AG22" s="259" t="n"/>
      <c r="AH22" s="259" t="n"/>
      <c r="AI22" s="259" t="n"/>
      <c r="AJ22" s="259" t="n"/>
      <c r="AK22" s="259" t="n"/>
      <c r="AL22" s="259" t="n"/>
      <c r="AM22" s="259" t="n"/>
      <c r="AN22" s="259" t="n"/>
      <c r="AO22" s="259" t="n"/>
      <c r="AP22" s="259" t="n"/>
      <c r="AQ22" s="259" t="n"/>
      <c r="AR22" s="259" t="n"/>
      <c r="AS22" s="259" t="n"/>
      <c r="AT22" s="259" t="n"/>
      <c r="AU22" s="259" t="n"/>
      <c r="AV22" s="259" t="n"/>
      <c r="AW22" s="259" t="n"/>
      <c r="AX22" s="259" t="n"/>
      <c r="AY22" s="259" t="n"/>
      <c r="AZ22" s="259" t="n"/>
      <c r="BA22" s="259" t="n"/>
      <c r="BB22" s="259" t="n"/>
      <c r="BC22" s="259" t="n"/>
      <c r="BD22" s="259" t="n"/>
      <c r="BE22" s="259" t="n"/>
      <c r="BF22" s="259" t="n"/>
      <c r="BG22" s="259" t="n"/>
      <c r="BH22" s="259" t="n"/>
      <c r="BI22" s="259" t="n"/>
      <c r="BJ22" s="259" t="n"/>
      <c r="BK22" s="259" t="n"/>
      <c r="BL22" s="259" t="n"/>
      <c r="BM22" s="259" t="n"/>
      <c r="BN22" s="259" t="n"/>
      <c r="BO22" s="259" t="n"/>
      <c r="BP22" s="259" t="n"/>
      <c r="BQ22" s="259" t="n"/>
      <c r="BR22" s="259" t="n"/>
      <c r="BS22" s="259" t="n"/>
      <c r="BT22" s="259" t="n"/>
      <c r="BU22" s="259" t="n"/>
      <c r="BV22" s="259" t="n"/>
      <c r="BW22" s="259" t="n"/>
      <c r="BX22" s="259" t="n"/>
      <c r="BY22" s="259" t="n"/>
      <c r="BZ22" s="259" t="n"/>
      <c r="CA22" s="259" t="n"/>
      <c r="CB22" s="259" t="n"/>
      <c r="CC22" s="259" t="n"/>
      <c r="CD22" s="259" t="n"/>
      <c r="CE22" s="259" t="n"/>
      <c r="CF22" s="259" t="n"/>
      <c r="CG22" s="259" t="n"/>
      <c r="CH22" s="259" t="n"/>
      <c r="CI22" s="259" t="n"/>
      <c r="CJ22" s="259" t="n"/>
      <c r="CK22" s="259" t="n"/>
      <c r="CL22" s="259" t="n"/>
      <c r="CM22" s="259" t="n"/>
      <c r="CN22" s="259" t="n"/>
      <c r="CO22" s="259" t="n"/>
      <c r="CP22" s="259" t="n"/>
      <c r="CQ22" s="259" t="n"/>
      <c r="CR22" s="259" t="n"/>
      <c r="CS22" s="259" t="n"/>
      <c r="CT22" s="259" t="n"/>
      <c r="CU22" s="259" t="n"/>
      <c r="CV22" s="259" t="n"/>
      <c r="CW22" s="259" t="n"/>
      <c r="CX22" s="259" t="n"/>
      <c r="CY22" s="259" t="n"/>
      <c r="CZ22" s="259" t="n"/>
      <c r="DA22" s="259" t="n"/>
      <c r="DB22" s="259" t="n"/>
      <c r="DC22" s="259" t="n"/>
      <c r="DD22" s="259" t="n"/>
      <c r="DE22" s="259" t="n"/>
      <c r="DF22" s="259" t="n"/>
      <c r="DG22" s="259" t="n"/>
      <c r="DH22" s="259" t="n"/>
      <c r="DI22" s="259" t="n"/>
      <c r="DJ22" s="259" t="n"/>
      <c r="DK22" s="259" t="n"/>
      <c r="DL22" s="259" t="n"/>
      <c r="DM22" s="259" t="n"/>
      <c r="DN22" s="259" t="n"/>
      <c r="DO22" s="259" t="n"/>
      <c r="DP22" s="259" t="n"/>
      <c r="DQ22" s="259" t="n"/>
      <c r="DR22" s="259" t="n"/>
      <c r="DS22" s="259" t="n"/>
      <c r="DT22" s="259" t="n"/>
      <c r="DU22" s="259" t="n"/>
      <c r="DV22" s="259" t="n"/>
      <c r="DW22" s="259" t="n"/>
      <c r="DX22" s="259" t="n"/>
      <c r="DY22" s="259" t="n"/>
      <c r="DZ22" s="259" t="n"/>
      <c r="EA22" s="259" t="n"/>
      <c r="EB22" s="259" t="n"/>
      <c r="EC22" s="259" t="n"/>
      <c r="ED22" s="259" t="n"/>
      <c r="EE22" s="259" t="n"/>
      <c r="EF22" s="259" t="n"/>
      <c r="EG22" s="259" t="n"/>
      <c r="EH22" s="259" t="n"/>
      <c r="EI22" s="259" t="n"/>
      <c r="EJ22" s="259" t="n"/>
      <c r="EK22" s="259" t="n"/>
      <c r="EL22" s="259" t="n"/>
      <c r="EM22" s="259" t="n"/>
      <c r="EN22" s="259" t="n"/>
      <c r="EO22" s="259" t="n"/>
      <c r="EP22" s="259" t="n"/>
      <c r="EQ22" s="259" t="n"/>
      <c r="ER22" s="259" t="n"/>
      <c r="ES22" s="259" t="n"/>
      <c r="ET22" s="259" t="n"/>
      <c r="EU22" s="259" t="n"/>
      <c r="EV22" s="259" t="n"/>
      <c r="EW22" s="259" t="n"/>
      <c r="EX22" s="259" t="n"/>
      <c r="EY22" s="259" t="n"/>
      <c r="EZ22" s="259" t="n"/>
      <c r="FA22" s="259" t="n"/>
      <c r="FB22" s="259" t="n"/>
      <c r="FC22" s="259" t="n"/>
      <c r="FD22" s="259" t="n"/>
      <c r="FE22" s="259" t="n"/>
      <c r="FF22" s="259" t="n"/>
      <c r="FG22" s="259" t="n"/>
      <c r="FH22" s="259" t="n"/>
      <c r="FI22" s="259" t="n"/>
      <c r="FJ22" s="259" t="n"/>
      <c r="FK22" s="259" t="n"/>
      <c r="FL22" s="259" t="n"/>
      <c r="FM22" s="259" t="n"/>
      <c r="FN22" s="259" t="n"/>
      <c r="FO22" s="259" t="n"/>
      <c r="FP22" s="259" t="n"/>
      <c r="FQ22" s="259" t="n"/>
      <c r="FR22" s="259" t="n"/>
      <c r="FS22" s="259" t="n"/>
      <c r="FT22" s="259" t="n"/>
      <c r="FU22" s="259" t="n"/>
      <c r="FV22" s="259" t="n"/>
      <c r="FW22" s="259" t="n"/>
      <c r="FX22" s="259" t="n"/>
      <c r="FY22" s="259" t="n"/>
      <c r="FZ22" s="259" t="n"/>
      <c r="GA22" s="259" t="n"/>
      <c r="GB22" s="259" t="n"/>
      <c r="GC22" s="259" t="n"/>
      <c r="GD22" s="259" t="n"/>
      <c r="GE22" s="259" t="n"/>
      <c r="GF22" s="259" t="n"/>
      <c r="GG22" s="259" t="n"/>
      <c r="GH22" s="259" t="n"/>
      <c r="GI22" s="259" t="n"/>
      <c r="GJ22" s="259" t="n"/>
      <c r="GK22" s="259" t="n"/>
      <c r="GL22" s="259" t="n"/>
      <c r="GM22" s="259" t="n"/>
      <c r="GN22" s="259" t="n"/>
      <c r="GO22" s="259" t="n"/>
      <c r="GP22" s="259" t="n"/>
      <c r="GQ22" s="259" t="n"/>
      <c r="GR22" s="259" t="n"/>
      <c r="GS22" s="259" t="n"/>
      <c r="GT22" s="259" t="n"/>
      <c r="GU22" s="259" t="n"/>
      <c r="GV22" s="261">
        <f>SUM(F22:GU22)</f>
        <v/>
      </c>
      <c r="GW22" s="262">
        <f>E22-GV22</f>
        <v/>
      </c>
    </row>
    <row r="23" ht="18" customHeight="1">
      <c r="A23" s="137" t="n">
        <v>22</v>
      </c>
      <c r="B23" s="256" t="n">
        <v>44900</v>
      </c>
      <c r="C23" s="139" t="inlineStr">
        <is>
          <t>2-103-54834</t>
        </is>
      </c>
      <c r="D23" s="240" t="n">
        <v>44880</v>
      </c>
      <c r="E23" s="257" t="n">
        <v>744.25</v>
      </c>
      <c r="F23" s="274" t="n"/>
      <c r="G23" s="274" t="n"/>
      <c r="H23" s="274" t="n"/>
      <c r="I23" s="274" t="n"/>
      <c r="J23" s="274" t="n"/>
      <c r="K23" s="274" t="n"/>
      <c r="L23" s="274" t="n"/>
      <c r="M23" s="259" t="n"/>
      <c r="N23" s="259" t="n"/>
      <c r="O23" s="259" t="n"/>
      <c r="P23" s="259" t="n"/>
      <c r="Q23" s="259" t="n"/>
      <c r="R23" s="259" t="n"/>
      <c r="S23" s="259" t="n"/>
      <c r="T23" s="259" t="n"/>
      <c r="U23" s="259" t="n"/>
      <c r="V23" s="259" t="n"/>
      <c r="W23" s="259" t="n"/>
      <c r="X23" s="259" t="n"/>
      <c r="Y23" s="259" t="n"/>
      <c r="Z23" s="259" t="n"/>
      <c r="AA23" s="259" t="n"/>
      <c r="AB23" s="259" t="n"/>
      <c r="AC23" s="259" t="n"/>
      <c r="AD23" s="259" t="n"/>
      <c r="AE23" s="259" t="n"/>
      <c r="AF23" s="259" t="n"/>
      <c r="AG23" s="259" t="n"/>
      <c r="AH23" s="259" t="n"/>
      <c r="AI23" s="259" t="n"/>
      <c r="AJ23" s="259" t="n"/>
      <c r="AK23" s="259" t="n"/>
      <c r="AL23" s="259" t="n"/>
      <c r="AM23" s="259" t="n"/>
      <c r="AN23" s="259" t="n"/>
      <c r="AO23" s="259" t="n"/>
      <c r="AP23" s="259" t="n"/>
      <c r="AQ23" s="259" t="n"/>
      <c r="AR23" s="259" t="n"/>
      <c r="AS23" s="259" t="n"/>
      <c r="AT23" s="259" t="n"/>
      <c r="AU23" s="259" t="n"/>
      <c r="AV23" s="259" t="n"/>
      <c r="AW23" s="259" t="n"/>
      <c r="AX23" s="259" t="n"/>
      <c r="AY23" s="259" t="n"/>
      <c r="AZ23" s="259" t="n"/>
      <c r="BA23" s="259" t="n"/>
      <c r="BB23" s="259" t="n"/>
      <c r="BC23" s="259" t="n"/>
      <c r="BD23" s="259" t="n"/>
      <c r="BE23" s="259" t="n"/>
      <c r="BF23" s="259" t="n"/>
      <c r="BG23" s="259" t="n"/>
      <c r="BH23" s="259" t="n"/>
      <c r="BI23" s="259" t="n"/>
      <c r="BJ23" s="259" t="n"/>
      <c r="BK23" s="259" t="n"/>
      <c r="BL23" s="259" t="n"/>
      <c r="BM23" s="259" t="n"/>
      <c r="BN23" s="259" t="n"/>
      <c r="BO23" s="259" t="n"/>
      <c r="BP23" s="259" t="n"/>
      <c r="BQ23" s="259" t="n"/>
      <c r="BR23" s="259" t="n"/>
      <c r="BS23" s="259" t="n"/>
      <c r="BT23" s="259" t="n"/>
      <c r="BU23" s="259" t="n"/>
      <c r="BV23" s="259" t="n"/>
      <c r="BW23" s="259" t="n"/>
      <c r="BX23" s="259" t="n"/>
      <c r="BY23" s="259" t="n"/>
      <c r="BZ23" s="259" t="n"/>
      <c r="CA23" s="259" t="n"/>
      <c r="CB23" s="259" t="n"/>
      <c r="CC23" s="259" t="n"/>
      <c r="CD23" s="259" t="n"/>
      <c r="CE23" s="259" t="n"/>
      <c r="CF23" s="259" t="n"/>
      <c r="CG23" s="259" t="n"/>
      <c r="CH23" s="259" t="n"/>
      <c r="CI23" s="259" t="n"/>
      <c r="CJ23" s="259" t="n"/>
      <c r="CK23" s="259" t="n"/>
      <c r="CL23" s="259" t="n"/>
      <c r="CM23" s="259" t="n"/>
      <c r="CN23" s="259" t="n"/>
      <c r="CO23" s="259" t="n"/>
      <c r="CP23" s="259" t="n"/>
      <c r="CQ23" s="259" t="n"/>
      <c r="CR23" s="259" t="n"/>
      <c r="CS23" s="259" t="n"/>
      <c r="CT23" s="259" t="n"/>
      <c r="CU23" s="259" t="n"/>
      <c r="CV23" s="259" t="n"/>
      <c r="CW23" s="259" t="n"/>
      <c r="CX23" s="259" t="n"/>
      <c r="CY23" s="259" t="n"/>
      <c r="CZ23" s="259" t="n"/>
      <c r="DA23" s="259" t="n"/>
      <c r="DB23" s="259" t="n"/>
      <c r="DC23" s="259" t="n"/>
      <c r="DD23" s="259" t="n"/>
      <c r="DE23" s="259" t="n"/>
      <c r="DF23" s="259" t="n"/>
      <c r="DG23" s="259" t="n"/>
      <c r="DH23" s="259" t="n"/>
      <c r="DI23" s="259" t="n"/>
      <c r="DJ23" s="259" t="n"/>
      <c r="DK23" s="259" t="n"/>
      <c r="DL23" s="259" t="n"/>
      <c r="DM23" s="259" t="n"/>
      <c r="DN23" s="259" t="n"/>
      <c r="DO23" s="259" t="n"/>
      <c r="DP23" s="259" t="n"/>
      <c r="DQ23" s="259" t="n"/>
      <c r="DR23" s="259" t="n"/>
      <c r="DS23" s="259" t="n"/>
      <c r="DT23" s="259" t="n"/>
      <c r="DU23" s="259" t="n"/>
      <c r="DV23" s="259" t="n"/>
      <c r="DW23" s="259" t="n"/>
      <c r="DX23" s="259" t="n"/>
      <c r="DY23" s="259" t="n"/>
      <c r="DZ23" s="259" t="n"/>
      <c r="EA23" s="259" t="n"/>
      <c r="EB23" s="259" t="n"/>
      <c r="EC23" s="259" t="n"/>
      <c r="ED23" s="259" t="n"/>
      <c r="EE23" s="259" t="n"/>
      <c r="EF23" s="259" t="n"/>
      <c r="EG23" s="259" t="n"/>
      <c r="EH23" s="259" t="n"/>
      <c r="EI23" s="259" t="n"/>
      <c r="EJ23" s="259" t="n"/>
      <c r="EK23" s="259" t="n"/>
      <c r="EL23" s="259" t="n"/>
      <c r="EM23" s="259" t="n"/>
      <c r="EN23" s="259" t="n"/>
      <c r="EO23" s="259" t="n"/>
      <c r="EP23" s="259" t="n"/>
      <c r="EQ23" s="259" t="n"/>
      <c r="ER23" s="259" t="n"/>
      <c r="ES23" s="259" t="n"/>
      <c r="ET23" s="259" t="n"/>
      <c r="EU23" s="259" t="n"/>
      <c r="EV23" s="259" t="n"/>
      <c r="EW23" s="259" t="n"/>
      <c r="EX23" s="259" t="n"/>
      <c r="EY23" s="259" t="n"/>
      <c r="EZ23" s="259" t="n"/>
      <c r="FA23" s="259" t="n"/>
      <c r="FB23" s="259" t="n"/>
      <c r="FC23" s="259" t="n"/>
      <c r="FD23" s="259" t="n"/>
      <c r="FE23" s="259" t="n"/>
      <c r="FF23" s="259" t="n"/>
      <c r="FG23" s="259" t="n"/>
      <c r="FH23" s="259" t="n"/>
      <c r="FI23" s="259" t="n"/>
      <c r="FJ23" s="259" t="n"/>
      <c r="FK23" s="259" t="n"/>
      <c r="FL23" s="259" t="n"/>
      <c r="FM23" s="259" t="n"/>
      <c r="FN23" s="259" t="n"/>
      <c r="FO23" s="259" t="n"/>
      <c r="FP23" s="259" t="n"/>
      <c r="FQ23" s="259" t="n"/>
      <c r="FR23" s="259" t="n"/>
      <c r="FS23" s="259" t="n"/>
      <c r="FT23" s="259" t="n"/>
      <c r="FU23" s="259" t="n"/>
      <c r="FV23" s="259" t="n"/>
      <c r="FW23" s="259" t="n"/>
      <c r="FX23" s="259" t="n"/>
      <c r="FY23" s="259" t="n"/>
      <c r="FZ23" s="259" t="n"/>
      <c r="GA23" s="259" t="n"/>
      <c r="GB23" s="259" t="n"/>
      <c r="GC23" s="259" t="n"/>
      <c r="GD23" s="259" t="n"/>
      <c r="GE23" s="259" t="n"/>
      <c r="GF23" s="259" t="n"/>
      <c r="GG23" s="259" t="n"/>
      <c r="GH23" s="259" t="n"/>
      <c r="GI23" s="259" t="n"/>
      <c r="GJ23" s="277" t="n">
        <v>744.25</v>
      </c>
      <c r="GK23" s="259" t="n"/>
      <c r="GL23" s="259" t="n"/>
      <c r="GM23" s="259" t="n"/>
      <c r="GN23" s="259" t="n"/>
      <c r="GO23" s="259" t="n"/>
      <c r="GP23" s="259" t="n"/>
      <c r="GQ23" s="259" t="n"/>
      <c r="GR23" s="259" t="n"/>
      <c r="GS23" s="259" t="n"/>
      <c r="GT23" s="259" t="n"/>
      <c r="GU23" s="259" t="n"/>
      <c r="GV23" s="261">
        <f>SUM(F23:GU23)</f>
        <v/>
      </c>
      <c r="GW23" s="262">
        <f>E23-GV23</f>
        <v/>
      </c>
    </row>
    <row r="24" ht="18" customHeight="1">
      <c r="A24" s="137" t="n">
        <v>23</v>
      </c>
      <c r="B24" s="256" t="n">
        <v>44900</v>
      </c>
      <c r="C24" s="139" t="inlineStr">
        <is>
          <t>2-101-29822</t>
        </is>
      </c>
      <c r="D24" s="240" t="n">
        <v>44873</v>
      </c>
      <c r="E24" s="257" t="n">
        <v>479.16</v>
      </c>
      <c r="F24" s="274" t="n"/>
      <c r="G24" s="274" t="n"/>
      <c r="H24" s="274" t="n"/>
      <c r="I24" s="274" t="n"/>
      <c r="J24" s="274" t="n"/>
      <c r="K24" s="274" t="n"/>
      <c r="L24" s="274" t="n"/>
      <c r="M24" s="259" t="n"/>
      <c r="N24" s="259" t="n"/>
      <c r="O24" s="259" t="n"/>
      <c r="P24" s="259" t="n"/>
      <c r="Q24" s="259" t="n"/>
      <c r="R24" s="259" t="n"/>
      <c r="S24" s="259" t="n"/>
      <c r="T24" s="259" t="n"/>
      <c r="U24" s="259" t="n"/>
      <c r="V24" s="259" t="n"/>
      <c r="W24" s="259" t="n"/>
      <c r="X24" s="259" t="n"/>
      <c r="Y24" s="259" t="n"/>
      <c r="Z24" s="259" t="n"/>
      <c r="AA24" s="259" t="n"/>
      <c r="AB24" s="259" t="n"/>
      <c r="AC24" s="259" t="n"/>
      <c r="AD24" s="259" t="n"/>
      <c r="AE24" s="259" t="n"/>
      <c r="AF24" s="259" t="n"/>
      <c r="AG24" s="259" t="n"/>
      <c r="AH24" s="259" t="n"/>
      <c r="AI24" s="259" t="n"/>
      <c r="AJ24" s="259" t="n"/>
      <c r="AK24" s="259" t="n"/>
      <c r="AL24" s="259" t="n"/>
      <c r="AM24" s="259" t="n"/>
      <c r="AN24" s="259" t="n"/>
      <c r="AO24" s="259" t="n"/>
      <c r="AP24" s="259" t="n"/>
      <c r="AQ24" s="259" t="n"/>
      <c r="AR24" s="259" t="n"/>
      <c r="AS24" s="259" t="n"/>
      <c r="AT24" s="259" t="n"/>
      <c r="AU24" s="259" t="n"/>
      <c r="AV24" s="259" t="n"/>
      <c r="AW24" s="259" t="n"/>
      <c r="AX24" s="259" t="n"/>
      <c r="AY24" s="259" t="n"/>
      <c r="AZ24" s="259" t="n"/>
      <c r="BA24" s="259" t="n"/>
      <c r="BB24" s="259" t="n"/>
      <c r="BC24" s="259" t="n"/>
      <c r="BD24" s="259" t="n"/>
      <c r="BE24" s="259" t="n"/>
      <c r="BF24" s="259" t="n"/>
      <c r="BG24" s="259" t="n"/>
      <c r="BH24" s="259" t="n"/>
      <c r="BI24" s="259" t="n"/>
      <c r="BJ24" s="259" t="n"/>
      <c r="BK24" s="259" t="n"/>
      <c r="BL24" s="259" t="n"/>
      <c r="BM24" s="259" t="n"/>
      <c r="BN24" s="259" t="n"/>
      <c r="BO24" s="259" t="n"/>
      <c r="BP24" s="259" t="n"/>
      <c r="BQ24" s="277" t="n">
        <v>479.16</v>
      </c>
      <c r="BR24" s="259" t="n"/>
      <c r="BS24" s="259" t="n"/>
      <c r="BT24" s="259" t="n"/>
      <c r="BU24" s="259" t="n"/>
      <c r="BV24" s="259" t="n"/>
      <c r="BW24" s="259" t="n"/>
      <c r="BX24" s="259" t="n"/>
      <c r="BY24" s="259" t="n"/>
      <c r="BZ24" s="259" t="n"/>
      <c r="CA24" s="259" t="n"/>
      <c r="CB24" s="259" t="n"/>
      <c r="CC24" s="259" t="n"/>
      <c r="CD24" s="259" t="n"/>
      <c r="CE24" s="259" t="n"/>
      <c r="CF24" s="259" t="n"/>
      <c r="CG24" s="259" t="n"/>
      <c r="CH24" s="259" t="n"/>
      <c r="CI24" s="259" t="n"/>
      <c r="CJ24" s="259" t="n"/>
      <c r="CK24" s="259" t="n"/>
      <c r="CL24" s="259" t="n"/>
      <c r="CM24" s="259" t="n"/>
      <c r="CN24" s="259" t="n"/>
      <c r="CO24" s="259" t="n"/>
      <c r="CP24" s="259" t="n"/>
      <c r="CQ24" s="259" t="n"/>
      <c r="CR24" s="259" t="n"/>
      <c r="CS24" s="259" t="n"/>
      <c r="CT24" s="259" t="n"/>
      <c r="CU24" s="259" t="n"/>
      <c r="CV24" s="259" t="n"/>
      <c r="CW24" s="259" t="n"/>
      <c r="CX24" s="259" t="n"/>
      <c r="CY24" s="259" t="n"/>
      <c r="CZ24" s="259" t="n"/>
      <c r="DA24" s="259" t="n"/>
      <c r="DB24" s="259" t="n"/>
      <c r="DC24" s="259" t="n"/>
      <c r="DD24" s="259" t="n"/>
      <c r="DE24" s="259" t="n"/>
      <c r="DF24" s="259" t="n"/>
      <c r="DG24" s="259" t="n"/>
      <c r="DH24" s="259" t="n"/>
      <c r="DI24" s="259" t="n"/>
      <c r="DJ24" s="259" t="n"/>
      <c r="DK24" s="259" t="n"/>
      <c r="DL24" s="259" t="n"/>
      <c r="DM24" s="259" t="n"/>
      <c r="DN24" s="259" t="n"/>
      <c r="DO24" s="259" t="n"/>
      <c r="DP24" s="259" t="n"/>
      <c r="DQ24" s="259" t="n"/>
      <c r="DR24" s="259" t="n"/>
      <c r="DS24" s="259" t="n"/>
      <c r="DT24" s="259" t="n"/>
      <c r="DU24" s="259" t="n"/>
      <c r="DV24" s="259" t="n"/>
      <c r="DW24" s="259" t="n"/>
      <c r="DX24" s="259" t="n"/>
      <c r="DY24" s="259" t="n"/>
      <c r="DZ24" s="259" t="n"/>
      <c r="EA24" s="259" t="n"/>
      <c r="EB24" s="259" t="n"/>
      <c r="EC24" s="259" t="n"/>
      <c r="ED24" s="259" t="n"/>
      <c r="EE24" s="259" t="n"/>
      <c r="EF24" s="259" t="n"/>
      <c r="EG24" s="259" t="n"/>
      <c r="EH24" s="259" t="n"/>
      <c r="EI24" s="259" t="n"/>
      <c r="EJ24" s="259" t="n"/>
      <c r="EK24" s="259" t="n"/>
      <c r="EL24" s="259" t="n"/>
      <c r="EM24" s="259" t="n"/>
      <c r="EN24" s="259" t="n"/>
      <c r="EO24" s="259" t="n"/>
      <c r="EP24" s="259" t="n"/>
      <c r="EQ24" s="259" t="n"/>
      <c r="ER24" s="259" t="n"/>
      <c r="ES24" s="259" t="n"/>
      <c r="ET24" s="259" t="n"/>
      <c r="EU24" s="259" t="n"/>
      <c r="EV24" s="259" t="n"/>
      <c r="EW24" s="259" t="n"/>
      <c r="EX24" s="259" t="n"/>
      <c r="EY24" s="259" t="n"/>
      <c r="EZ24" s="259" t="n"/>
      <c r="FA24" s="259" t="n"/>
      <c r="FB24" s="259" t="n"/>
      <c r="FC24" s="259" t="n"/>
      <c r="FD24" s="259" t="n"/>
      <c r="FE24" s="259" t="n"/>
      <c r="FF24" s="259" t="n"/>
      <c r="FG24" s="259" t="n"/>
      <c r="FH24" s="259" t="n"/>
      <c r="FI24" s="259" t="n"/>
      <c r="FJ24" s="259" t="n"/>
      <c r="FK24" s="259" t="n"/>
      <c r="FL24" s="259" t="n"/>
      <c r="FM24" s="259" t="n"/>
      <c r="FN24" s="259" t="n"/>
      <c r="FO24" s="259" t="n"/>
      <c r="FP24" s="259" t="n"/>
      <c r="FQ24" s="259" t="n"/>
      <c r="FR24" s="259" t="n"/>
      <c r="FS24" s="259" t="n"/>
      <c r="FT24" s="259" t="n"/>
      <c r="FU24" s="259" t="n"/>
      <c r="FV24" s="259" t="n"/>
      <c r="FW24" s="259" t="n"/>
      <c r="FX24" s="259" t="n"/>
      <c r="FY24" s="259" t="n"/>
      <c r="FZ24" s="259" t="n"/>
      <c r="GA24" s="259" t="n"/>
      <c r="GB24" s="259" t="n"/>
      <c r="GC24" s="259" t="n"/>
      <c r="GD24" s="259" t="n"/>
      <c r="GE24" s="259" t="n"/>
      <c r="GF24" s="259" t="n"/>
      <c r="GG24" s="259" t="n"/>
      <c r="GH24" s="259" t="n"/>
      <c r="GI24" s="259" t="n"/>
      <c r="GJ24" s="259" t="n"/>
      <c r="GK24" s="259" t="n"/>
      <c r="GL24" s="259" t="n"/>
      <c r="GM24" s="259" t="n"/>
      <c r="GN24" s="259" t="n"/>
      <c r="GO24" s="259" t="n"/>
      <c r="GP24" s="259" t="n"/>
      <c r="GQ24" s="259" t="n"/>
      <c r="GR24" s="259" t="n"/>
      <c r="GS24" s="259" t="n"/>
      <c r="GT24" s="259" t="n"/>
      <c r="GU24" s="259" t="n"/>
      <c r="GV24" s="261">
        <f>SUM(F24:GU24)</f>
        <v/>
      </c>
      <c r="GW24" s="262">
        <f>E24-GV24</f>
        <v/>
      </c>
    </row>
    <row r="25" ht="18" customHeight="1">
      <c r="A25" s="137" t="n">
        <v>24</v>
      </c>
      <c r="B25" s="256" t="n">
        <v>44900</v>
      </c>
      <c r="C25" s="145" t="inlineStr">
        <is>
          <t>Expeditors-E223394709</t>
        </is>
      </c>
      <c r="D25" s="240" t="n">
        <v>44894</v>
      </c>
      <c r="E25" s="257" t="n">
        <v>27.75</v>
      </c>
      <c r="F25" s="274" t="n"/>
      <c r="G25" s="274" t="n"/>
      <c r="H25" s="274" t="n"/>
      <c r="I25" s="274" t="n"/>
      <c r="J25" s="274" t="n"/>
      <c r="K25" s="274" t="n"/>
      <c r="L25" s="274" t="n"/>
      <c r="M25" s="259" t="n"/>
      <c r="N25" s="259" t="n"/>
      <c r="O25" s="259" t="n"/>
      <c r="P25" s="259" t="n"/>
      <c r="Q25" s="259" t="n"/>
      <c r="R25" s="259" t="n"/>
      <c r="S25" s="259" t="n"/>
      <c r="T25" s="259" t="n"/>
      <c r="U25" s="259" t="n"/>
      <c r="V25" s="259" t="n"/>
      <c r="W25" s="259" t="n"/>
      <c r="X25" s="259" t="n"/>
      <c r="Y25" s="259" t="n"/>
      <c r="Z25" s="259" t="n"/>
      <c r="AA25" s="259" t="n"/>
      <c r="AB25" s="259" t="n"/>
      <c r="AC25" s="259" t="n"/>
      <c r="AD25" s="259" t="n"/>
      <c r="AE25" s="259" t="n"/>
      <c r="AF25" s="259" t="n"/>
      <c r="AG25" s="259" t="n"/>
      <c r="AH25" s="259" t="n"/>
      <c r="AI25" s="259" t="n"/>
      <c r="AJ25" s="259" t="n"/>
      <c r="AK25" s="259" t="n"/>
      <c r="AL25" s="259" t="n"/>
      <c r="AM25" s="259" t="n"/>
      <c r="AN25" s="259" t="n"/>
      <c r="AO25" s="259" t="n"/>
      <c r="AP25" s="259" t="n"/>
      <c r="AQ25" s="259" t="n"/>
      <c r="AR25" s="259" t="n"/>
      <c r="AS25" s="259" t="n"/>
      <c r="AT25" s="259" t="n"/>
      <c r="AU25" s="259" t="n"/>
      <c r="AV25" s="259" t="n"/>
      <c r="AW25" s="259" t="n"/>
      <c r="AX25" s="259" t="n"/>
      <c r="AY25" s="259" t="n"/>
      <c r="AZ25" s="259" t="n"/>
      <c r="BA25" s="259" t="n"/>
      <c r="BB25" s="259" t="n"/>
      <c r="BC25" s="259" t="n"/>
      <c r="BD25" s="259" t="n"/>
      <c r="BE25" s="259" t="n"/>
      <c r="BF25" s="259" t="n"/>
      <c r="BG25" s="259" t="n"/>
      <c r="BH25" s="259" t="n"/>
      <c r="BI25" s="259" t="n"/>
      <c r="BJ25" s="259" t="n"/>
      <c r="BK25" s="259" t="n"/>
      <c r="BL25" s="259" t="n"/>
      <c r="BM25" s="259" t="n"/>
      <c r="BN25" s="259" t="n"/>
      <c r="BO25" s="259" t="n"/>
      <c r="BP25" s="259" t="n"/>
      <c r="BQ25" s="259" t="n"/>
      <c r="BR25" s="259" t="n"/>
      <c r="BS25" s="259" t="n"/>
      <c r="BT25" s="259" t="n"/>
      <c r="BU25" s="259" t="n"/>
      <c r="BV25" s="259" t="n"/>
      <c r="BW25" s="259" t="n"/>
      <c r="BX25" s="259" t="n"/>
      <c r="BY25" s="259" t="n"/>
      <c r="BZ25" s="259" t="n"/>
      <c r="CA25" s="259" t="n"/>
      <c r="CB25" s="259" t="n"/>
      <c r="CC25" s="259" t="n"/>
      <c r="CD25" s="259" t="n"/>
      <c r="CE25" s="259" t="n"/>
      <c r="CF25" s="259" t="n"/>
      <c r="CG25" s="259" t="n"/>
      <c r="CH25" s="259" t="n"/>
      <c r="CI25" s="259" t="n"/>
      <c r="CJ25" s="259" t="n"/>
      <c r="CK25" s="259" t="n"/>
      <c r="CL25" s="259" t="n"/>
      <c r="CM25" s="259" t="n"/>
      <c r="CN25" s="259" t="n"/>
      <c r="CO25" s="259" t="n"/>
      <c r="CP25" s="259" t="n"/>
      <c r="CQ25" s="259" t="n"/>
      <c r="CR25" s="259" t="n"/>
      <c r="CS25" s="259" t="n"/>
      <c r="CT25" s="259" t="n"/>
      <c r="CU25" s="259" t="n"/>
      <c r="CV25" s="259" t="n"/>
      <c r="CW25" s="259" t="n"/>
      <c r="CX25" s="259" t="n"/>
      <c r="CY25" s="259" t="n"/>
      <c r="CZ25" s="259" t="n"/>
      <c r="DA25" s="259" t="n"/>
      <c r="DB25" s="259" t="n"/>
      <c r="DC25" s="259" t="n"/>
      <c r="DD25" s="259" t="n"/>
      <c r="DE25" s="259" t="n"/>
      <c r="DF25" s="259" t="n"/>
      <c r="DG25" s="259" t="n"/>
      <c r="DH25" s="259" t="n"/>
      <c r="DI25" s="259" t="n"/>
      <c r="DJ25" s="259" t="n"/>
      <c r="DK25" s="277" t="n">
        <v>27.75</v>
      </c>
      <c r="DL25" s="259" t="n"/>
      <c r="DM25" s="259" t="n"/>
      <c r="DN25" s="259" t="n"/>
      <c r="DO25" s="259" t="n"/>
      <c r="DP25" s="259" t="n"/>
      <c r="DQ25" s="259" t="n"/>
      <c r="DR25" s="259" t="n"/>
      <c r="DS25" s="259" t="n"/>
      <c r="DT25" s="259" t="n"/>
      <c r="DU25" s="259" t="n"/>
      <c r="DV25" s="259" t="n"/>
      <c r="DW25" s="259" t="n"/>
      <c r="DX25" s="259" t="n"/>
      <c r="DY25" s="259" t="n"/>
      <c r="DZ25" s="259" t="n"/>
      <c r="EA25" s="259" t="n"/>
      <c r="EB25" s="259" t="n"/>
      <c r="EC25" s="259" t="n"/>
      <c r="ED25" s="259" t="n"/>
      <c r="EE25" s="259" t="n"/>
      <c r="EF25" s="259" t="n"/>
      <c r="EG25" s="259" t="n"/>
      <c r="EH25" s="259" t="n"/>
      <c r="EI25" s="259" t="n"/>
      <c r="EJ25" s="259" t="n"/>
      <c r="EK25" s="259" t="n"/>
      <c r="EL25" s="259" t="n"/>
      <c r="EM25" s="259" t="n"/>
      <c r="EN25" s="259" t="n"/>
      <c r="EO25" s="259" t="n"/>
      <c r="EP25" s="259" t="n"/>
      <c r="EQ25" s="259" t="n"/>
      <c r="ER25" s="259" t="n"/>
      <c r="ES25" s="259" t="n"/>
      <c r="ET25" s="259" t="n"/>
      <c r="EU25" s="259" t="n"/>
      <c r="EV25" s="259" t="n"/>
      <c r="EW25" s="259" t="n"/>
      <c r="EX25" s="259" t="n"/>
      <c r="EY25" s="259" t="n"/>
      <c r="EZ25" s="259" t="n"/>
      <c r="FA25" s="259" t="n"/>
      <c r="FB25" s="259" t="n"/>
      <c r="FC25" s="259" t="n"/>
      <c r="FD25" s="259" t="n"/>
      <c r="FE25" s="259" t="n"/>
      <c r="FF25" s="259" t="n"/>
      <c r="FG25" s="259" t="n"/>
      <c r="FH25" s="259" t="n"/>
      <c r="FI25" s="259" t="n"/>
      <c r="FJ25" s="259" t="n"/>
      <c r="FK25" s="259" t="n"/>
      <c r="FL25" s="259" t="n"/>
      <c r="FM25" s="259" t="n"/>
      <c r="FN25" s="259" t="n"/>
      <c r="FO25" s="259" t="n"/>
      <c r="FP25" s="259" t="n"/>
      <c r="FQ25" s="259" t="n"/>
      <c r="FR25" s="259" t="n"/>
      <c r="FS25" s="259" t="n"/>
      <c r="FT25" s="259" t="n"/>
      <c r="FU25" s="259" t="n"/>
      <c r="FV25" s="259" t="n"/>
      <c r="FW25" s="259" t="n"/>
      <c r="FX25" s="259" t="n"/>
      <c r="FY25" s="259" t="n"/>
      <c r="FZ25" s="259" t="n"/>
      <c r="GA25" s="259" t="n"/>
      <c r="GB25" s="259" t="n"/>
      <c r="GC25" s="259" t="n"/>
      <c r="GD25" s="259" t="n"/>
      <c r="GE25" s="259" t="n"/>
      <c r="GF25" s="259" t="n"/>
      <c r="GG25" s="259" t="n"/>
      <c r="GH25" s="259" t="n"/>
      <c r="GI25" s="259" t="n"/>
      <c r="GJ25" s="259" t="n"/>
      <c r="GK25" s="259" t="n"/>
      <c r="GL25" s="259" t="n"/>
      <c r="GM25" s="259" t="n"/>
      <c r="GN25" s="259" t="n"/>
      <c r="GO25" s="259" t="n"/>
      <c r="GP25" s="259" t="n"/>
      <c r="GQ25" s="259" t="n"/>
      <c r="GR25" s="259" t="n"/>
      <c r="GS25" s="259" t="n"/>
      <c r="GT25" s="259" t="n"/>
      <c r="GU25" s="259" t="n"/>
      <c r="GV25" s="261">
        <f>SUM(F25:GU25)</f>
        <v/>
      </c>
      <c r="GW25" s="262">
        <f>E25-GV25</f>
        <v/>
      </c>
    </row>
    <row r="26" ht="18" customHeight="1">
      <c r="A26" s="137" t="n">
        <v>25</v>
      </c>
      <c r="B26" s="256" t="n">
        <v>44900</v>
      </c>
      <c r="C26" s="145" t="inlineStr">
        <is>
          <t>Expeditors-E223391809</t>
        </is>
      </c>
      <c r="D26" s="240" t="n">
        <v>44886</v>
      </c>
      <c r="E26" s="257" t="n">
        <v>29.66</v>
      </c>
      <c r="F26" s="274" t="n"/>
      <c r="G26" s="274" t="n"/>
      <c r="H26" s="274" t="n"/>
      <c r="I26" s="274" t="n"/>
      <c r="J26" s="278" t="n">
        <v>29.66</v>
      </c>
      <c r="K26" s="274" t="n"/>
      <c r="L26" s="274" t="n"/>
      <c r="M26" s="259" t="n"/>
      <c r="N26" s="259" t="n"/>
      <c r="O26" s="259" t="n"/>
      <c r="P26" s="259" t="n"/>
      <c r="Q26" s="259" t="n"/>
      <c r="R26" s="259" t="n"/>
      <c r="S26" s="259" t="n"/>
      <c r="T26" s="259" t="n"/>
      <c r="U26" s="259" t="n"/>
      <c r="V26" s="259" t="n"/>
      <c r="W26" s="259" t="n"/>
      <c r="X26" s="259" t="n"/>
      <c r="Y26" s="259" t="n"/>
      <c r="Z26" s="259" t="n"/>
      <c r="AA26" s="259" t="n"/>
      <c r="AB26" s="259" t="n"/>
      <c r="AC26" s="259" t="n"/>
      <c r="AD26" s="259" t="n"/>
      <c r="AE26" s="259" t="n"/>
      <c r="AF26" s="259" t="n"/>
      <c r="AG26" s="259" t="n"/>
      <c r="AH26" s="259" t="n"/>
      <c r="AI26" s="259" t="n"/>
      <c r="AJ26" s="259" t="n"/>
      <c r="AK26" s="259" t="n"/>
      <c r="AL26" s="259" t="n"/>
      <c r="AM26" s="259" t="n"/>
      <c r="AN26" s="259" t="n"/>
      <c r="AO26" s="259" t="n"/>
      <c r="AP26" s="259" t="n"/>
      <c r="AQ26" s="259" t="n"/>
      <c r="AR26" s="259" t="n"/>
      <c r="AS26" s="259" t="n"/>
      <c r="AT26" s="259" t="n"/>
      <c r="AU26" s="259" t="n"/>
      <c r="AV26" s="259" t="n"/>
      <c r="AW26" s="259" t="n"/>
      <c r="AX26" s="259" t="n"/>
      <c r="AY26" s="259" t="n"/>
      <c r="AZ26" s="259" t="n"/>
      <c r="BA26" s="259" t="n"/>
      <c r="BB26" s="259" t="n"/>
      <c r="BC26" s="259" t="n"/>
      <c r="BD26" s="259" t="n"/>
      <c r="BE26" s="259" t="n"/>
      <c r="BF26" s="259" t="n"/>
      <c r="BG26" s="259" t="n"/>
      <c r="BH26" s="259" t="n"/>
      <c r="BI26" s="259" t="n"/>
      <c r="BJ26" s="259" t="n"/>
      <c r="BK26" s="259" t="n"/>
      <c r="BL26" s="259" t="n"/>
      <c r="BM26" s="259" t="n"/>
      <c r="BN26" s="259" t="n"/>
      <c r="BO26" s="259" t="n"/>
      <c r="BP26" s="259" t="n"/>
      <c r="BQ26" s="259" t="n"/>
      <c r="BR26" s="259" t="n"/>
      <c r="BS26" s="259" t="n"/>
      <c r="BT26" s="259" t="n"/>
      <c r="BU26" s="259" t="n"/>
      <c r="BV26" s="259" t="n"/>
      <c r="BW26" s="259" t="n"/>
      <c r="BX26" s="259" t="n"/>
      <c r="BY26" s="259" t="n"/>
      <c r="BZ26" s="259" t="n"/>
      <c r="CA26" s="259" t="n"/>
      <c r="CB26" s="259" t="n"/>
      <c r="CC26" s="259" t="n"/>
      <c r="CD26" s="259" t="n"/>
      <c r="CE26" s="259" t="n"/>
      <c r="CF26" s="259" t="n"/>
      <c r="CG26" s="259" t="n"/>
      <c r="CH26" s="259" t="n"/>
      <c r="CI26" s="259" t="n"/>
      <c r="CJ26" s="259" t="n"/>
      <c r="CK26" s="259" t="n"/>
      <c r="CL26" s="259" t="n"/>
      <c r="CM26" s="259" t="n"/>
      <c r="CN26" s="259" t="n"/>
      <c r="CO26" s="259" t="n"/>
      <c r="CP26" s="259" t="n"/>
      <c r="CQ26" s="259" t="n"/>
      <c r="CR26" s="259" t="n"/>
      <c r="CS26" s="259" t="n"/>
      <c r="CT26" s="259" t="n"/>
      <c r="CU26" s="259" t="n"/>
      <c r="CV26" s="259" t="n"/>
      <c r="CW26" s="259" t="n"/>
      <c r="CX26" s="259" t="n"/>
      <c r="CY26" s="259" t="n"/>
      <c r="CZ26" s="259" t="n"/>
      <c r="DA26" s="259" t="n"/>
      <c r="DB26" s="259" t="n"/>
      <c r="DC26" s="259" t="n"/>
      <c r="DD26" s="259" t="n"/>
      <c r="DE26" s="259" t="n"/>
      <c r="DF26" s="259" t="n"/>
      <c r="DG26" s="259" t="n"/>
      <c r="DH26" s="259" t="n"/>
      <c r="DI26" s="259" t="n"/>
      <c r="DJ26" s="259" t="n"/>
      <c r="DK26" s="259" t="n"/>
      <c r="DL26" s="259" t="n"/>
      <c r="DM26" s="259" t="n"/>
      <c r="DN26" s="259" t="n"/>
      <c r="DO26" s="259" t="n"/>
      <c r="DP26" s="259" t="n"/>
      <c r="DQ26" s="259" t="n"/>
      <c r="DR26" s="259" t="n"/>
      <c r="DS26" s="259" t="n"/>
      <c r="DT26" s="259" t="n"/>
      <c r="DU26" s="259" t="n"/>
      <c r="DV26" s="259" t="n"/>
      <c r="DW26" s="259" t="n"/>
      <c r="DX26" s="259" t="n"/>
      <c r="DY26" s="259" t="n"/>
      <c r="DZ26" s="259" t="n"/>
      <c r="EA26" s="259" t="n"/>
      <c r="EB26" s="259" t="n"/>
      <c r="EC26" s="259" t="n"/>
      <c r="ED26" s="259" t="n"/>
      <c r="EE26" s="259" t="n"/>
      <c r="EF26" s="259" t="n"/>
      <c r="EG26" s="259" t="n"/>
      <c r="EH26" s="259" t="n"/>
      <c r="EI26" s="259" t="n"/>
      <c r="EJ26" s="259" t="n"/>
      <c r="EK26" s="259" t="n"/>
      <c r="EL26" s="259" t="n"/>
      <c r="EM26" s="259" t="n"/>
      <c r="EN26" s="259" t="n"/>
      <c r="EO26" s="259" t="n"/>
      <c r="EP26" s="259" t="n"/>
      <c r="EQ26" s="259" t="n"/>
      <c r="ER26" s="259" t="n"/>
      <c r="ES26" s="259" t="n"/>
      <c r="ET26" s="259" t="n"/>
      <c r="EU26" s="259" t="n"/>
      <c r="EV26" s="259" t="n"/>
      <c r="EW26" s="259" t="n"/>
      <c r="EX26" s="259" t="n"/>
      <c r="EY26" s="259" t="n"/>
      <c r="EZ26" s="259" t="n"/>
      <c r="FA26" s="259" t="n"/>
      <c r="FB26" s="259" t="n"/>
      <c r="FC26" s="259" t="n"/>
      <c r="FD26" s="259" t="n"/>
      <c r="FE26" s="259" t="n"/>
      <c r="FF26" s="259" t="n"/>
      <c r="FG26" s="259" t="n"/>
      <c r="FH26" s="259" t="n"/>
      <c r="FI26" s="259" t="n"/>
      <c r="FJ26" s="259" t="n"/>
      <c r="FK26" s="259" t="n"/>
      <c r="FL26" s="259" t="n"/>
      <c r="FM26" s="259" t="n"/>
      <c r="FN26" s="259" t="n"/>
      <c r="FO26" s="259" t="n"/>
      <c r="FP26" s="259" t="n"/>
      <c r="FQ26" s="259" t="n"/>
      <c r="FR26" s="259" t="n"/>
      <c r="FS26" s="259" t="n"/>
      <c r="FT26" s="259" t="n"/>
      <c r="FU26" s="259" t="n"/>
      <c r="FV26" s="259" t="n"/>
      <c r="FW26" s="259" t="n"/>
      <c r="FX26" s="259" t="n"/>
      <c r="FY26" s="259" t="n"/>
      <c r="FZ26" s="259" t="n"/>
      <c r="GA26" s="259" t="n"/>
      <c r="GB26" s="259" t="n"/>
      <c r="GC26" s="259" t="n"/>
      <c r="GD26" s="259" t="n"/>
      <c r="GE26" s="259" t="n"/>
      <c r="GF26" s="259" t="n"/>
      <c r="GG26" s="259" t="n"/>
      <c r="GH26" s="259" t="n"/>
      <c r="GI26" s="259" t="n"/>
      <c r="GJ26" s="259" t="n"/>
      <c r="GK26" s="259" t="n"/>
      <c r="GL26" s="259" t="n"/>
      <c r="GM26" s="259" t="n"/>
      <c r="GN26" s="259" t="n"/>
      <c r="GO26" s="259" t="n"/>
      <c r="GP26" s="259" t="n"/>
      <c r="GQ26" s="259" t="n"/>
      <c r="GR26" s="259" t="n"/>
      <c r="GS26" s="259" t="n"/>
      <c r="GT26" s="259" t="n"/>
      <c r="GU26" s="259" t="n"/>
      <c r="GV26" s="261">
        <f>SUM(F26:GU26)</f>
        <v/>
      </c>
      <c r="GW26" s="262">
        <f>E26-GV26</f>
        <v/>
      </c>
    </row>
    <row r="27" ht="18" customHeight="1">
      <c r="A27" s="137" t="n">
        <v>26</v>
      </c>
      <c r="B27" s="256" t="n">
        <v>44915</v>
      </c>
      <c r="C27" s="146" t="inlineStr">
        <is>
          <t>SUMMIT-174779</t>
        </is>
      </c>
      <c r="D27" s="240" t="n">
        <v>44866</v>
      </c>
      <c r="E27" s="257" t="n">
        <v>35</v>
      </c>
      <c r="F27" s="274" t="n"/>
      <c r="G27" s="274" t="n"/>
      <c r="H27" s="274" t="n"/>
      <c r="I27" s="274" t="n"/>
      <c r="J27" s="274" t="n"/>
      <c r="K27" s="274" t="n"/>
      <c r="L27" s="274" t="n"/>
      <c r="M27" s="259" t="n"/>
      <c r="N27" s="259" t="n"/>
      <c r="O27" s="259" t="n"/>
      <c r="P27" s="259" t="n"/>
      <c r="Q27" s="259" t="n"/>
      <c r="R27" s="259" t="n"/>
      <c r="S27" s="259" t="n"/>
      <c r="T27" s="259" t="n"/>
      <c r="U27" s="259" t="n"/>
      <c r="V27" s="259" t="n"/>
      <c r="W27" s="259" t="n"/>
      <c r="X27" s="259" t="n"/>
      <c r="Y27" s="259" t="n"/>
      <c r="Z27" s="259" t="n"/>
      <c r="AA27" s="259" t="n"/>
      <c r="AB27" s="259" t="n"/>
      <c r="AC27" s="259" t="n"/>
      <c r="AD27" s="259" t="n"/>
      <c r="AE27" s="259" t="n"/>
      <c r="AF27" s="259" t="n"/>
      <c r="AG27" s="259" t="n"/>
      <c r="AH27" s="259" t="n"/>
      <c r="AI27" s="259" t="n"/>
      <c r="AJ27" s="259" t="n"/>
      <c r="AK27" s="259" t="n"/>
      <c r="AL27" s="259" t="n"/>
      <c r="AM27" s="259" t="n"/>
      <c r="AN27" s="259" t="n"/>
      <c r="AO27" s="259" t="n"/>
      <c r="AP27" s="259" t="n"/>
      <c r="AQ27" s="259" t="n"/>
      <c r="AR27" s="259" t="n"/>
      <c r="AS27" s="259" t="n"/>
      <c r="AT27" s="259" t="n"/>
      <c r="AU27" s="259" t="n"/>
      <c r="AV27" s="259" t="n"/>
      <c r="AW27" s="259" t="n"/>
      <c r="AX27" s="259" t="n"/>
      <c r="AY27" s="259" t="n"/>
      <c r="AZ27" s="259" t="n"/>
      <c r="BA27" s="259" t="n"/>
      <c r="BB27" s="259" t="n"/>
      <c r="BC27" s="259" t="n"/>
      <c r="BD27" s="259" t="n"/>
      <c r="BE27" s="259" t="n"/>
      <c r="BF27" s="259" t="n"/>
      <c r="BG27" s="259" t="n"/>
      <c r="BH27" s="259" t="n"/>
      <c r="BI27" s="259" t="n"/>
      <c r="BJ27" s="259" t="n"/>
      <c r="BK27" s="259" t="n"/>
      <c r="BL27" s="259" t="n"/>
      <c r="BM27" s="259" t="n"/>
      <c r="BN27" s="259" t="n"/>
      <c r="BO27" s="259" t="n"/>
      <c r="BP27" s="259" t="n"/>
      <c r="BQ27" s="259" t="n"/>
      <c r="BR27" s="259" t="n"/>
      <c r="BS27" s="259" t="n"/>
      <c r="BT27" s="259" t="n"/>
      <c r="BU27" s="259" t="n"/>
      <c r="BV27" s="259" t="n"/>
      <c r="BW27" s="259" t="n"/>
      <c r="BX27" s="259" t="n"/>
      <c r="BY27" s="259" t="n"/>
      <c r="BZ27" s="259" t="n"/>
      <c r="CA27" s="259" t="n"/>
      <c r="CB27" s="259" t="n"/>
      <c r="CC27" s="259" t="n"/>
      <c r="CD27" s="259" t="n"/>
      <c r="CE27" s="259" t="n"/>
      <c r="CF27" s="259" t="n"/>
      <c r="CG27" s="269" t="n">
        <v>35</v>
      </c>
      <c r="CH27" s="259" t="n"/>
      <c r="CI27" s="259" t="n"/>
      <c r="CJ27" s="259" t="n"/>
      <c r="CK27" s="259" t="n"/>
      <c r="CL27" s="259" t="n"/>
      <c r="CM27" s="259" t="n"/>
      <c r="CN27" s="259" t="n"/>
      <c r="CO27" s="259" t="n"/>
      <c r="CP27" s="259" t="n"/>
      <c r="CQ27" s="259" t="n"/>
      <c r="CR27" s="259" t="n"/>
      <c r="CS27" s="259" t="n"/>
      <c r="CT27" s="259" t="n"/>
      <c r="CU27" s="259" t="n"/>
      <c r="CV27" s="259" t="n"/>
      <c r="CW27" s="259" t="n"/>
      <c r="CX27" s="259" t="n"/>
      <c r="CY27" s="259" t="n"/>
      <c r="CZ27" s="259" t="n"/>
      <c r="DA27" s="259" t="n"/>
      <c r="DB27" s="259" t="n"/>
      <c r="DC27" s="259" t="n"/>
      <c r="DD27" s="259" t="n"/>
      <c r="DE27" s="259" t="n"/>
      <c r="DF27" s="259" t="n"/>
      <c r="DG27" s="259" t="n"/>
      <c r="DH27" s="259" t="n"/>
      <c r="DI27" s="259" t="n"/>
      <c r="DJ27" s="259" t="n"/>
      <c r="DK27" s="259" t="n"/>
      <c r="DL27" s="259" t="n"/>
      <c r="DM27" s="259" t="n"/>
      <c r="DN27" s="259" t="n"/>
      <c r="DO27" s="259" t="n"/>
      <c r="DP27" s="259" t="n"/>
      <c r="DQ27" s="259" t="n"/>
      <c r="DR27" s="259" t="n"/>
      <c r="DS27" s="259" t="n"/>
      <c r="DT27" s="259" t="n"/>
      <c r="DU27" s="259" t="n"/>
      <c r="DV27" s="259" t="n"/>
      <c r="DW27" s="259" t="n"/>
      <c r="DX27" s="259" t="n"/>
      <c r="DY27" s="259" t="n"/>
      <c r="DZ27" s="259" t="n"/>
      <c r="EA27" s="259" t="n"/>
      <c r="EB27" s="259" t="n"/>
      <c r="EC27" s="259" t="n"/>
      <c r="ED27" s="259" t="n"/>
      <c r="EE27" s="259" t="n"/>
      <c r="EF27" s="259" t="n"/>
      <c r="EG27" s="259" t="n"/>
      <c r="EH27" s="259" t="n"/>
      <c r="EI27" s="259" t="n"/>
      <c r="EJ27" s="259" t="n"/>
      <c r="EK27" s="259" t="n"/>
      <c r="EL27" s="259" t="n"/>
      <c r="EM27" s="259" t="n"/>
      <c r="EN27" s="259" t="n"/>
      <c r="EO27" s="259" t="n"/>
      <c r="EP27" s="259" t="n"/>
      <c r="EQ27" s="259" t="n"/>
      <c r="ER27" s="259" t="n"/>
      <c r="ES27" s="259" t="n"/>
      <c r="ET27" s="259" t="n"/>
      <c r="EU27" s="259" t="n"/>
      <c r="EV27" s="259" t="n"/>
      <c r="EW27" s="259" t="n"/>
      <c r="EX27" s="259" t="n"/>
      <c r="EY27" s="259" t="n"/>
      <c r="EZ27" s="259" t="n"/>
      <c r="FA27" s="259" t="n"/>
      <c r="FB27" s="259" t="n"/>
      <c r="FC27" s="259" t="n"/>
      <c r="FD27" s="259" t="n"/>
      <c r="FE27" s="259" t="n"/>
      <c r="FF27" s="259" t="n"/>
      <c r="FG27" s="259" t="n"/>
      <c r="FH27" s="259" t="n"/>
      <c r="FI27" s="259" t="n"/>
      <c r="FJ27" s="259" t="n"/>
      <c r="FK27" s="259" t="n"/>
      <c r="FL27" s="259" t="n"/>
      <c r="FM27" s="259" t="n"/>
      <c r="FN27" s="259" t="n"/>
      <c r="FO27" s="259" t="n"/>
      <c r="FP27" s="259" t="n"/>
      <c r="FQ27" s="259" t="n"/>
      <c r="FR27" s="259" t="n"/>
      <c r="FS27" s="259" t="n"/>
      <c r="FT27" s="259" t="n"/>
      <c r="FU27" s="259" t="n"/>
      <c r="FV27" s="259" t="n"/>
      <c r="FW27" s="259" t="n"/>
      <c r="FX27" s="259" t="n"/>
      <c r="FY27" s="259" t="n"/>
      <c r="FZ27" s="259" t="n"/>
      <c r="GA27" s="259" t="n"/>
      <c r="GB27" s="259" t="n"/>
      <c r="GC27" s="259" t="n"/>
      <c r="GD27" s="259" t="n"/>
      <c r="GE27" s="259" t="n"/>
      <c r="GF27" s="259" t="n"/>
      <c r="GG27" s="259" t="n"/>
      <c r="GH27" s="259" t="n"/>
      <c r="GI27" s="259" t="n"/>
      <c r="GJ27" s="259" t="n"/>
      <c r="GK27" s="259" t="n"/>
      <c r="GL27" s="259" t="n"/>
      <c r="GM27" s="259" t="n"/>
      <c r="GN27" s="259" t="n"/>
      <c r="GO27" s="259" t="n"/>
      <c r="GP27" s="259" t="n"/>
      <c r="GQ27" s="259" t="n"/>
      <c r="GR27" s="259" t="n"/>
      <c r="GS27" s="259" t="n"/>
      <c r="GT27" s="259" t="n"/>
      <c r="GU27" s="259" t="n"/>
      <c r="GV27" s="261">
        <f>SUM(F27:GU27)</f>
        <v/>
      </c>
      <c r="GW27" s="262">
        <f>E27-GV27</f>
        <v/>
      </c>
    </row>
    <row r="28" ht="18" customHeight="1">
      <c r="A28" s="137" t="n">
        <v>27</v>
      </c>
      <c r="B28" s="256" t="n">
        <v>44915</v>
      </c>
      <c r="C28" s="139" t="inlineStr">
        <is>
          <t>AVNET 9113523491;9113528849</t>
        </is>
      </c>
      <c r="D28" s="240" t="n">
        <v>44908</v>
      </c>
      <c r="E28" s="257" t="n">
        <v>19.98</v>
      </c>
      <c r="F28" s="274" t="n"/>
      <c r="G28" s="274" t="n"/>
      <c r="H28" s="274" t="n"/>
      <c r="I28" s="274" t="n"/>
      <c r="J28" s="274" t="n"/>
      <c r="K28" s="274" t="n"/>
      <c r="L28" s="274" t="n"/>
      <c r="M28" s="259" t="n"/>
      <c r="N28" s="259" t="n"/>
      <c r="O28" s="259" t="n"/>
      <c r="P28" s="259" t="n"/>
      <c r="Q28" s="259" t="n"/>
      <c r="R28" s="259" t="n"/>
      <c r="S28" s="259" t="n"/>
      <c r="T28" s="259" t="n"/>
      <c r="U28" s="259" t="n"/>
      <c r="V28" s="259" t="n"/>
      <c r="W28" s="259" t="n"/>
      <c r="X28" s="259" t="n"/>
      <c r="Y28" s="259" t="n"/>
      <c r="Z28" s="259" t="n"/>
      <c r="AA28" s="259" t="n"/>
      <c r="AB28" s="259" t="n"/>
      <c r="AC28" s="259" t="n"/>
      <c r="AD28" s="259" t="n"/>
      <c r="AE28" s="259" t="n"/>
      <c r="AF28" s="259" t="n"/>
      <c r="AG28" s="259" t="n"/>
      <c r="AH28" s="259" t="n"/>
      <c r="AI28" s="259" t="n"/>
      <c r="AJ28" s="259" t="n"/>
      <c r="AK28" s="259" t="n"/>
      <c r="AL28" s="259" t="n"/>
      <c r="AM28" s="259" t="n"/>
      <c r="AN28" s="259" t="n"/>
      <c r="AO28" s="259" t="n"/>
      <c r="AP28" s="259" t="n"/>
      <c r="AQ28" s="259" t="n"/>
      <c r="AR28" s="259" t="n"/>
      <c r="AS28" s="259" t="n"/>
      <c r="AT28" s="259" t="n"/>
      <c r="AU28" s="259" t="n"/>
      <c r="AV28" s="259" t="n"/>
      <c r="AW28" s="259" t="n"/>
      <c r="AX28" s="259" t="n"/>
      <c r="AY28" s="259" t="n"/>
      <c r="AZ28" s="259" t="n"/>
      <c r="BA28" s="259" t="n"/>
      <c r="BB28" s="259" t="n"/>
      <c r="BC28" s="259" t="n"/>
      <c r="BD28" s="259" t="n"/>
      <c r="BE28" s="259" t="n"/>
      <c r="BF28" s="259" t="n"/>
      <c r="BG28" s="259" t="n"/>
      <c r="BH28" s="259" t="n"/>
      <c r="BI28" s="259" t="n"/>
      <c r="BJ28" s="259" t="n"/>
      <c r="BK28" s="259" t="n"/>
      <c r="BL28" s="259" t="n"/>
      <c r="BM28" s="259" t="n"/>
      <c r="BN28" s="259" t="n"/>
      <c r="BO28" s="259" t="n"/>
      <c r="BP28" s="259" t="n"/>
      <c r="BQ28" s="259" t="n"/>
      <c r="BR28" s="259" t="n"/>
      <c r="BS28" s="259" t="n"/>
      <c r="BT28" s="259" t="n"/>
      <c r="BU28" s="259" t="n"/>
      <c r="BV28" s="259" t="n"/>
      <c r="BW28" s="259" t="n"/>
      <c r="BX28" s="259" t="n"/>
      <c r="BY28" s="259" t="n"/>
      <c r="BZ28" s="259" t="n"/>
      <c r="CA28" s="259" t="n"/>
      <c r="CB28" s="259" t="n"/>
      <c r="CC28" s="259" t="n"/>
      <c r="CD28" s="259" t="n"/>
      <c r="CE28" s="259" t="n"/>
      <c r="CF28" s="259" t="n"/>
      <c r="CG28" s="259" t="n"/>
      <c r="CH28" s="259" t="n"/>
      <c r="CI28" s="259" t="n"/>
      <c r="CJ28" s="259" t="n"/>
      <c r="CK28" s="259" t="n"/>
      <c r="CL28" s="259" t="n"/>
      <c r="CM28" s="259" t="n"/>
      <c r="CN28" s="259" t="n"/>
      <c r="CO28" s="259" t="n"/>
      <c r="CP28" s="259" t="n"/>
      <c r="CQ28" s="259" t="n"/>
      <c r="CR28" s="259" t="n"/>
      <c r="CS28" s="259" t="n"/>
      <c r="CT28" s="259" t="n"/>
      <c r="CU28" s="259" t="n"/>
      <c r="CV28" s="259" t="n"/>
      <c r="CW28" s="259" t="n"/>
      <c r="CX28" s="259" t="n"/>
      <c r="CY28" s="259" t="n"/>
      <c r="CZ28" s="259" t="n"/>
      <c r="DA28" s="259" t="n"/>
      <c r="DB28" s="259" t="n"/>
      <c r="DC28" s="259" t="n"/>
      <c r="DD28" s="259" t="n"/>
      <c r="DE28" s="259" t="n"/>
      <c r="DF28" s="259" t="n"/>
      <c r="DG28" s="259" t="n"/>
      <c r="DH28" s="259" t="n"/>
      <c r="DI28" s="259" t="n"/>
      <c r="DJ28" s="259" t="n"/>
      <c r="DK28" s="259" t="n"/>
      <c r="DL28" s="259" t="n"/>
      <c r="DM28" s="259" t="n"/>
      <c r="DN28" s="259" t="n"/>
      <c r="DO28" s="259" t="n"/>
      <c r="DP28" s="259" t="n"/>
      <c r="DQ28" s="259" t="n"/>
      <c r="DR28" s="259" t="n"/>
      <c r="DS28" s="259" t="n"/>
      <c r="DT28" s="269" t="n">
        <v>19.98</v>
      </c>
      <c r="DU28" s="259" t="n"/>
      <c r="DV28" s="259" t="n"/>
      <c r="DW28" s="259" t="n"/>
      <c r="DX28" s="259" t="n"/>
      <c r="DY28" s="259" t="n"/>
      <c r="DZ28" s="259" t="n"/>
      <c r="EA28" s="259" t="n"/>
      <c r="EB28" s="259" t="n"/>
      <c r="EC28" s="259" t="n"/>
      <c r="ED28" s="259" t="n"/>
      <c r="EE28" s="259" t="n"/>
      <c r="EF28" s="259" t="n"/>
      <c r="EG28" s="259" t="n"/>
      <c r="EH28" s="259" t="n"/>
      <c r="EI28" s="259" t="n"/>
      <c r="EJ28" s="259" t="n"/>
      <c r="EK28" s="259" t="n"/>
      <c r="EL28" s="259" t="n"/>
      <c r="EM28" s="259" t="n"/>
      <c r="EN28" s="259" t="n"/>
      <c r="EO28" s="259" t="n"/>
      <c r="EP28" s="259" t="n"/>
      <c r="EQ28" s="259" t="n"/>
      <c r="ER28" s="259" t="n"/>
      <c r="ES28" s="259" t="n"/>
      <c r="ET28" s="259" t="n"/>
      <c r="EU28" s="259" t="n"/>
      <c r="EV28" s="259" t="n"/>
      <c r="EW28" s="259" t="n"/>
      <c r="EX28" s="259" t="n"/>
      <c r="EY28" s="259" t="n"/>
      <c r="EZ28" s="259" t="n"/>
      <c r="FA28" s="259" t="n"/>
      <c r="FB28" s="259" t="n"/>
      <c r="FC28" s="259" t="n"/>
      <c r="FD28" s="259" t="n"/>
      <c r="FE28" s="259" t="n"/>
      <c r="FF28" s="259" t="n"/>
      <c r="FG28" s="259" t="n"/>
      <c r="FH28" s="259" t="n"/>
      <c r="FI28" s="259" t="n"/>
      <c r="FJ28" s="259" t="n"/>
      <c r="FK28" s="259" t="n"/>
      <c r="FL28" s="259" t="n"/>
      <c r="FM28" s="259" t="n"/>
      <c r="FN28" s="259" t="n"/>
      <c r="FO28" s="259" t="n"/>
      <c r="FP28" s="259" t="n"/>
      <c r="FQ28" s="259" t="n"/>
      <c r="FR28" s="259" t="n"/>
      <c r="FS28" s="259" t="n"/>
      <c r="FT28" s="259" t="n"/>
      <c r="FU28" s="259" t="n"/>
      <c r="FV28" s="259" t="n"/>
      <c r="FW28" s="259" t="n"/>
      <c r="FX28" s="259" t="n"/>
      <c r="FY28" s="259" t="n"/>
      <c r="FZ28" s="259" t="n"/>
      <c r="GA28" s="259" t="n"/>
      <c r="GB28" s="259" t="n"/>
      <c r="GC28" s="259" t="n"/>
      <c r="GD28" s="259" t="n"/>
      <c r="GE28" s="259" t="n"/>
      <c r="GF28" s="259" t="n"/>
      <c r="GG28" s="259" t="n"/>
      <c r="GH28" s="259" t="n"/>
      <c r="GI28" s="259" t="n"/>
      <c r="GJ28" s="259" t="n"/>
      <c r="GK28" s="259" t="n"/>
      <c r="GL28" s="259" t="n"/>
      <c r="GM28" s="259" t="n"/>
      <c r="GN28" s="259" t="n"/>
      <c r="GO28" s="259" t="n"/>
      <c r="GP28" s="259" t="n"/>
      <c r="GQ28" s="259" t="n"/>
      <c r="GR28" s="259" t="n"/>
      <c r="GS28" s="259" t="n"/>
      <c r="GT28" s="259" t="n"/>
      <c r="GU28" s="259" t="n"/>
      <c r="GV28" s="261">
        <f>SUM(F28:GU28)</f>
        <v/>
      </c>
      <c r="GW28" s="262">
        <f>E28-GV28</f>
        <v/>
      </c>
    </row>
    <row r="29" ht="18" customHeight="1">
      <c r="A29" s="137" t="n">
        <v>28</v>
      </c>
      <c r="B29" s="256" t="n">
        <v>44915</v>
      </c>
      <c r="C29" s="146" t="inlineStr">
        <is>
          <t>SUMMIT 175199</t>
        </is>
      </c>
      <c r="D29" s="239" t="n">
        <v>44898</v>
      </c>
      <c r="E29" s="257" t="n">
        <v>35</v>
      </c>
      <c r="F29" s="274" t="n"/>
      <c r="G29" s="274" t="n"/>
      <c r="H29" s="274" t="n"/>
      <c r="I29" s="274" t="n"/>
      <c r="J29" s="274" t="n"/>
      <c r="K29" s="274" t="n"/>
      <c r="L29" s="274" t="n"/>
      <c r="M29" s="259" t="n"/>
      <c r="N29" s="259" t="n"/>
      <c r="O29" s="259" t="n"/>
      <c r="P29" s="259" t="n"/>
      <c r="Q29" s="259" t="n"/>
      <c r="R29" s="259" t="n"/>
      <c r="S29" s="259" t="n"/>
      <c r="T29" s="259" t="n"/>
      <c r="U29" s="269" t="n">
        <v>35</v>
      </c>
      <c r="V29" s="259" t="n"/>
      <c r="W29" s="259" t="n"/>
      <c r="X29" s="259" t="n"/>
      <c r="Y29" s="259" t="n"/>
      <c r="Z29" s="259" t="n"/>
      <c r="AA29" s="259" t="n"/>
      <c r="AB29" s="259" t="n"/>
      <c r="AC29" s="259" t="n"/>
      <c r="AD29" s="259" t="n"/>
      <c r="AE29" s="259" t="n"/>
      <c r="AF29" s="259" t="n"/>
      <c r="AG29" s="259" t="n"/>
      <c r="AH29" s="259" t="n"/>
      <c r="AI29" s="259" t="n"/>
      <c r="AJ29" s="259" t="n"/>
      <c r="AK29" s="259" t="n"/>
      <c r="AL29" s="259" t="n"/>
      <c r="AM29" s="259" t="n"/>
      <c r="AN29" s="259" t="n"/>
      <c r="AO29" s="259" t="n"/>
      <c r="AP29" s="259" t="n"/>
      <c r="AQ29" s="259" t="n"/>
      <c r="AR29" s="259" t="n"/>
      <c r="AS29" s="259" t="n"/>
      <c r="AT29" s="259" t="n"/>
      <c r="AU29" s="259" t="n"/>
      <c r="AV29" s="259" t="n"/>
      <c r="AW29" s="259" t="n"/>
      <c r="AX29" s="259" t="n"/>
      <c r="AY29" s="259" t="n"/>
      <c r="AZ29" s="259" t="n"/>
      <c r="BA29" s="259" t="n"/>
      <c r="BB29" s="259" t="n"/>
      <c r="BC29" s="259" t="n"/>
      <c r="BD29" s="259" t="n"/>
      <c r="BE29" s="259" t="n"/>
      <c r="BF29" s="259" t="n"/>
      <c r="BG29" s="259" t="n"/>
      <c r="BH29" s="259" t="n"/>
      <c r="BI29" s="259" t="n"/>
      <c r="BJ29" s="259" t="n"/>
      <c r="BK29" s="259" t="n"/>
      <c r="BL29" s="259" t="n"/>
      <c r="BM29" s="259" t="n"/>
      <c r="BN29" s="259" t="n"/>
      <c r="BO29" s="259" t="n"/>
      <c r="BP29" s="259" t="n"/>
      <c r="BQ29" s="259" t="n"/>
      <c r="BR29" s="259" t="n"/>
      <c r="BS29" s="259" t="n"/>
      <c r="BT29" s="259" t="n"/>
      <c r="BU29" s="259" t="n"/>
      <c r="BV29" s="259" t="n"/>
      <c r="BW29" s="259" t="n"/>
      <c r="BX29" s="259" t="n"/>
      <c r="BY29" s="259" t="n"/>
      <c r="BZ29" s="259" t="n"/>
      <c r="CA29" s="259" t="n"/>
      <c r="CB29" s="259" t="n"/>
      <c r="CC29" s="259" t="n"/>
      <c r="CD29" s="259" t="n"/>
      <c r="CE29" s="259" t="n"/>
      <c r="CF29" s="259" t="n"/>
      <c r="CG29" s="259" t="n"/>
      <c r="CH29" s="259" t="n"/>
      <c r="CI29" s="259" t="n"/>
      <c r="CJ29" s="259" t="n"/>
      <c r="CK29" s="259" t="n"/>
      <c r="CL29" s="259" t="n"/>
      <c r="CM29" s="259" t="n"/>
      <c r="CN29" s="259" t="n"/>
      <c r="CO29" s="259" t="n"/>
      <c r="CP29" s="259" t="n"/>
      <c r="CQ29" s="259" t="n"/>
      <c r="CR29" s="259" t="n"/>
      <c r="CS29" s="259" t="n"/>
      <c r="CT29" s="259" t="n"/>
      <c r="CU29" s="259" t="n"/>
      <c r="CV29" s="259" t="n"/>
      <c r="CW29" s="259" t="n"/>
      <c r="CX29" s="259" t="n"/>
      <c r="CY29" s="259" t="n"/>
      <c r="CZ29" s="259" t="n"/>
      <c r="DA29" s="259" t="n"/>
      <c r="DB29" s="259" t="n"/>
      <c r="DC29" s="259" t="n"/>
      <c r="DD29" s="259" t="n"/>
      <c r="DE29" s="259" t="n"/>
      <c r="DF29" s="259" t="n"/>
      <c r="DG29" s="259" t="n"/>
      <c r="DH29" s="259" t="n"/>
      <c r="DI29" s="259" t="n"/>
      <c r="DJ29" s="259" t="n"/>
      <c r="DK29" s="259" t="n"/>
      <c r="DL29" s="259" t="n"/>
      <c r="DM29" s="259" t="n"/>
      <c r="DN29" s="259" t="n"/>
      <c r="DO29" s="259" t="n"/>
      <c r="DP29" s="259" t="n"/>
      <c r="DQ29" s="259" t="n"/>
      <c r="DR29" s="259" t="n"/>
      <c r="DS29" s="259" t="n"/>
      <c r="DT29" s="259" t="n"/>
      <c r="DU29" s="259" t="n"/>
      <c r="DV29" s="259" t="n"/>
      <c r="DW29" s="259" t="n"/>
      <c r="DX29" s="259" t="n"/>
      <c r="DY29" s="259" t="n"/>
      <c r="DZ29" s="259" t="n"/>
      <c r="EA29" s="259" t="n"/>
      <c r="EB29" s="259" t="n"/>
      <c r="EC29" s="259" t="n"/>
      <c r="ED29" s="259" t="n"/>
      <c r="EE29" s="259" t="n"/>
      <c r="EF29" s="259" t="n"/>
      <c r="EG29" s="259" t="n"/>
      <c r="EH29" s="259" t="n"/>
      <c r="EI29" s="259" t="n"/>
      <c r="EJ29" s="259" t="n"/>
      <c r="EK29" s="259" t="n"/>
      <c r="EL29" s="259" t="n"/>
      <c r="EM29" s="259" t="n"/>
      <c r="EN29" s="259" t="n"/>
      <c r="EO29" s="259" t="n"/>
      <c r="EP29" s="259" t="n"/>
      <c r="EQ29" s="259" t="n"/>
      <c r="ER29" s="259" t="n"/>
      <c r="ES29" s="259" t="n"/>
      <c r="ET29" s="259" t="n"/>
      <c r="EU29" s="259" t="n"/>
      <c r="EV29" s="259" t="n"/>
      <c r="EW29" s="259" t="n"/>
      <c r="EX29" s="259" t="n"/>
      <c r="EY29" s="259" t="n"/>
      <c r="EZ29" s="259" t="n"/>
      <c r="FA29" s="259" t="n"/>
      <c r="FB29" s="259" t="n"/>
      <c r="FC29" s="259" t="n"/>
      <c r="FD29" s="259" t="n"/>
      <c r="FE29" s="259" t="n"/>
      <c r="FF29" s="259" t="n"/>
      <c r="FG29" s="259" t="n"/>
      <c r="FH29" s="259" t="n"/>
      <c r="FI29" s="259" t="n"/>
      <c r="FJ29" s="259" t="n"/>
      <c r="FK29" s="259" t="n"/>
      <c r="FL29" s="259" t="n"/>
      <c r="FM29" s="259" t="n"/>
      <c r="FN29" s="259" t="n"/>
      <c r="FO29" s="259" t="n"/>
      <c r="FP29" s="259" t="n"/>
      <c r="FQ29" s="259" t="n"/>
      <c r="FR29" s="259" t="n"/>
      <c r="FS29" s="259" t="n"/>
      <c r="FT29" s="259" t="n"/>
      <c r="FU29" s="259" t="n"/>
      <c r="FV29" s="259" t="n"/>
      <c r="FW29" s="259" t="n"/>
      <c r="FX29" s="259" t="n"/>
      <c r="FY29" s="259" t="n"/>
      <c r="FZ29" s="259" t="n"/>
      <c r="GA29" s="259" t="n"/>
      <c r="GB29" s="259" t="n"/>
      <c r="GC29" s="259" t="n"/>
      <c r="GD29" s="259" t="n"/>
      <c r="GE29" s="259" t="n"/>
      <c r="GF29" s="259" t="n"/>
      <c r="GG29" s="259" t="n"/>
      <c r="GH29" s="259" t="n"/>
      <c r="GI29" s="259" t="n"/>
      <c r="GJ29" s="259" t="n"/>
      <c r="GK29" s="259" t="n"/>
      <c r="GL29" s="259" t="n"/>
      <c r="GM29" s="259" t="n"/>
      <c r="GN29" s="259" t="n"/>
      <c r="GO29" s="259" t="n"/>
      <c r="GP29" s="259" t="n"/>
      <c r="GQ29" s="259" t="n"/>
      <c r="GR29" s="259" t="n"/>
      <c r="GS29" s="259" t="n"/>
      <c r="GT29" s="259" t="n"/>
      <c r="GU29" s="259" t="n"/>
      <c r="GV29" s="261">
        <f>SUM(F29:GU29)</f>
        <v/>
      </c>
      <c r="GW29" s="262">
        <f>E29-GV29</f>
        <v/>
      </c>
    </row>
    <row r="30" ht="18" customHeight="1">
      <c r="A30" s="137" t="n">
        <v>29</v>
      </c>
      <c r="B30" s="256" t="n">
        <v>44915</v>
      </c>
      <c r="C30" s="139" t="inlineStr">
        <is>
          <t>LITEON 4500696943</t>
        </is>
      </c>
      <c r="D30" s="240" t="n">
        <v>44903</v>
      </c>
      <c r="E30" s="257" t="n">
        <v>29.45</v>
      </c>
      <c r="F30" s="274" t="n"/>
      <c r="G30" s="274" t="n"/>
      <c r="H30" s="274" t="n"/>
      <c r="I30" s="274" t="n"/>
      <c r="J30" s="274" t="n"/>
      <c r="K30" s="274" t="n"/>
      <c r="L30" s="274" t="n"/>
      <c r="M30" s="259" t="n"/>
      <c r="N30" s="259" t="n"/>
      <c r="O30" s="259" t="n"/>
      <c r="P30" s="259" t="n"/>
      <c r="Q30" s="259" t="n"/>
      <c r="R30" s="259" t="n"/>
      <c r="S30" s="259" t="n"/>
      <c r="T30" s="259" t="n"/>
      <c r="U30" s="259" t="n"/>
      <c r="V30" s="259" t="n"/>
      <c r="W30" s="259" t="n"/>
      <c r="X30" s="259" t="n"/>
      <c r="Y30" s="259" t="n"/>
      <c r="Z30" s="259" t="n"/>
      <c r="AA30" s="259" t="n"/>
      <c r="AB30" s="259" t="n"/>
      <c r="AC30" s="259" t="n"/>
      <c r="AD30" s="259" t="n"/>
      <c r="AE30" s="259" t="n"/>
      <c r="AF30" s="259" t="n"/>
      <c r="AG30" s="259" t="n"/>
      <c r="AH30" s="259" t="n"/>
      <c r="AI30" s="269" t="n">
        <v>29.45</v>
      </c>
      <c r="AJ30" s="259" t="n"/>
      <c r="AK30" s="259" t="n"/>
      <c r="AL30" s="259" t="n"/>
      <c r="AM30" s="259" t="n"/>
      <c r="AN30" s="259" t="n"/>
      <c r="AO30" s="259" t="n"/>
      <c r="AP30" s="259" t="n"/>
      <c r="AQ30" s="259" t="n"/>
      <c r="AR30" s="259" t="n"/>
      <c r="AS30" s="259" t="n"/>
      <c r="AT30" s="259" t="n"/>
      <c r="AU30" s="259" t="n"/>
      <c r="AV30" s="259" t="n"/>
      <c r="AW30" s="259" t="n"/>
      <c r="AX30" s="259" t="n"/>
      <c r="AY30" s="259" t="n"/>
      <c r="AZ30" s="259" t="n"/>
      <c r="BA30" s="259" t="n"/>
      <c r="BB30" s="259" t="n"/>
      <c r="BC30" s="259" t="n"/>
      <c r="BD30" s="259" t="n"/>
      <c r="BE30" s="259" t="n"/>
      <c r="BF30" s="259" t="n"/>
      <c r="BG30" s="259" t="n"/>
      <c r="BH30" s="259" t="n"/>
      <c r="BI30" s="259" t="n"/>
      <c r="BJ30" s="259" t="n"/>
      <c r="BK30" s="259" t="n"/>
      <c r="BL30" s="259" t="n"/>
      <c r="BM30" s="259" t="n"/>
      <c r="BN30" s="259" t="n"/>
      <c r="BO30" s="259" t="n"/>
      <c r="BP30" s="259" t="n"/>
      <c r="BQ30" s="259" t="n"/>
      <c r="BR30" s="259" t="n"/>
      <c r="BS30" s="259" t="n"/>
      <c r="BT30" s="259" t="n"/>
      <c r="BU30" s="259" t="n"/>
      <c r="BV30" s="259" t="n"/>
      <c r="BW30" s="259" t="n"/>
      <c r="BX30" s="259" t="n"/>
      <c r="BY30" s="259" t="n"/>
      <c r="BZ30" s="259" t="n"/>
      <c r="CA30" s="259" t="n"/>
      <c r="CB30" s="259" t="n"/>
      <c r="CC30" s="259" t="n"/>
      <c r="CD30" s="259" t="n"/>
      <c r="CE30" s="259" t="n"/>
      <c r="CF30" s="259" t="n"/>
      <c r="CG30" s="259" t="n"/>
      <c r="CH30" s="259" t="n"/>
      <c r="CI30" s="259" t="n"/>
      <c r="CJ30" s="259" t="n"/>
      <c r="CK30" s="259" t="n"/>
      <c r="CL30" s="259" t="n"/>
      <c r="CM30" s="259" t="n"/>
      <c r="CN30" s="259" t="n"/>
      <c r="CO30" s="259" t="n"/>
      <c r="CP30" s="259" t="n"/>
      <c r="CQ30" s="259" t="n"/>
      <c r="CR30" s="259" t="n"/>
      <c r="CS30" s="259" t="n"/>
      <c r="CT30" s="259" t="n"/>
      <c r="CU30" s="259" t="n"/>
      <c r="CV30" s="259" t="n"/>
      <c r="CW30" s="259" t="n"/>
      <c r="CX30" s="259" t="n"/>
      <c r="CY30" s="259" t="n"/>
      <c r="CZ30" s="259" t="n"/>
      <c r="DA30" s="259" t="n"/>
      <c r="DB30" s="259" t="n"/>
      <c r="DC30" s="259" t="n"/>
      <c r="DD30" s="259" t="n"/>
      <c r="DE30" s="259" t="n"/>
      <c r="DF30" s="259" t="n"/>
      <c r="DG30" s="259" t="n"/>
      <c r="DH30" s="259" t="n"/>
      <c r="DI30" s="259" t="n"/>
      <c r="DJ30" s="259" t="n"/>
      <c r="DK30" s="259" t="n"/>
      <c r="DL30" s="259" t="n"/>
      <c r="DM30" s="259" t="n"/>
      <c r="DN30" s="259" t="n"/>
      <c r="DO30" s="259" t="n"/>
      <c r="DP30" s="259" t="n"/>
      <c r="DQ30" s="259" t="n"/>
      <c r="DR30" s="259" t="n"/>
      <c r="DS30" s="259" t="n"/>
      <c r="DT30" s="259" t="n"/>
      <c r="DU30" s="259" t="n"/>
      <c r="DV30" s="259" t="n"/>
      <c r="DW30" s="259" t="n"/>
      <c r="DX30" s="259" t="n"/>
      <c r="DY30" s="259" t="n"/>
      <c r="DZ30" s="259" t="n"/>
      <c r="EA30" s="259" t="n"/>
      <c r="EB30" s="259" t="n"/>
      <c r="EC30" s="259" t="n"/>
      <c r="ED30" s="259" t="n"/>
      <c r="EE30" s="259" t="n"/>
      <c r="EF30" s="259" t="n"/>
      <c r="EG30" s="259" t="n"/>
      <c r="EH30" s="259" t="n"/>
      <c r="EI30" s="259" t="n"/>
      <c r="EJ30" s="259" t="n"/>
      <c r="EK30" s="259" t="n"/>
      <c r="EL30" s="259" t="n"/>
      <c r="EM30" s="259" t="n"/>
      <c r="EN30" s="259" t="n"/>
      <c r="EO30" s="259" t="n"/>
      <c r="EP30" s="259" t="n"/>
      <c r="EQ30" s="259" t="n"/>
      <c r="ER30" s="259" t="n"/>
      <c r="ES30" s="259" t="n"/>
      <c r="ET30" s="259" t="n"/>
      <c r="EU30" s="259" t="n"/>
      <c r="EV30" s="259" t="n"/>
      <c r="EW30" s="259" t="n"/>
      <c r="EX30" s="259" t="n"/>
      <c r="EY30" s="259" t="n"/>
      <c r="EZ30" s="259" t="n"/>
      <c r="FA30" s="259" t="n"/>
      <c r="FB30" s="259" t="n"/>
      <c r="FC30" s="259" t="n"/>
      <c r="FD30" s="259" t="n"/>
      <c r="FE30" s="259" t="n"/>
      <c r="FF30" s="259" t="n"/>
      <c r="FG30" s="259" t="n"/>
      <c r="FH30" s="259" t="n"/>
      <c r="FI30" s="259" t="n"/>
      <c r="FJ30" s="259" t="n"/>
      <c r="FK30" s="259" t="n"/>
      <c r="FL30" s="259" t="n"/>
      <c r="FM30" s="259" t="n"/>
      <c r="FN30" s="259" t="n"/>
      <c r="FO30" s="259" t="n"/>
      <c r="FP30" s="259" t="n"/>
      <c r="FQ30" s="259" t="n"/>
      <c r="FR30" s="259" t="n"/>
      <c r="FS30" s="259" t="n"/>
      <c r="FT30" s="259" t="n"/>
      <c r="FU30" s="259" t="n"/>
      <c r="FV30" s="259" t="n"/>
      <c r="FW30" s="259" t="n"/>
      <c r="FX30" s="259" t="n"/>
      <c r="FY30" s="259" t="n"/>
      <c r="FZ30" s="259" t="n"/>
      <c r="GA30" s="259" t="n"/>
      <c r="GB30" s="259" t="n"/>
      <c r="GC30" s="259" t="n"/>
      <c r="GD30" s="259" t="n"/>
      <c r="GE30" s="259" t="n"/>
      <c r="GF30" s="259" t="n"/>
      <c r="GG30" s="259" t="n"/>
      <c r="GH30" s="259" t="n"/>
      <c r="GI30" s="259" t="n"/>
      <c r="GJ30" s="259" t="n"/>
      <c r="GK30" s="259" t="n"/>
      <c r="GL30" s="259" t="n"/>
      <c r="GM30" s="259" t="n"/>
      <c r="GN30" s="259" t="n"/>
      <c r="GO30" s="259" t="n"/>
      <c r="GP30" s="259" t="n"/>
      <c r="GQ30" s="259" t="n"/>
      <c r="GR30" s="259" t="n"/>
      <c r="GS30" s="259" t="n"/>
      <c r="GT30" s="259" t="n"/>
      <c r="GU30" s="259" t="n"/>
      <c r="GV30" s="261">
        <f>SUM(F30:GU30)</f>
        <v/>
      </c>
      <c r="GW30" s="262">
        <f>E30-GV30</f>
        <v/>
      </c>
    </row>
    <row r="31" ht="18" customHeight="1">
      <c r="A31" s="137" t="n">
        <v>30</v>
      </c>
      <c r="B31" s="256" t="n">
        <v>44915</v>
      </c>
      <c r="C31" s="139" t="inlineStr">
        <is>
          <t>LITEON 4500697959</t>
        </is>
      </c>
      <c r="D31" s="239" t="n">
        <v>44909</v>
      </c>
      <c r="E31" s="257" t="n">
        <v>19.78</v>
      </c>
      <c r="F31" s="274" t="n"/>
      <c r="G31" s="274" t="n"/>
      <c r="H31" s="274" t="n"/>
      <c r="I31" s="274" t="n"/>
      <c r="J31" s="274" t="n"/>
      <c r="K31" s="274" t="n"/>
      <c r="L31" s="274" t="n"/>
      <c r="M31" s="259" t="n"/>
      <c r="N31" s="259" t="n"/>
      <c r="O31" s="259" t="n"/>
      <c r="P31" s="259" t="n"/>
      <c r="Q31" s="259" t="n"/>
      <c r="R31" s="259" t="n"/>
      <c r="S31" s="259" t="n"/>
      <c r="T31" s="259" t="n"/>
      <c r="U31" s="259" t="n"/>
      <c r="V31" s="259" t="n"/>
      <c r="W31" s="259" t="n"/>
      <c r="X31" s="259" t="n"/>
      <c r="Y31" s="259" t="n"/>
      <c r="Z31" s="259" t="n"/>
      <c r="AA31" s="259" t="n"/>
      <c r="AB31" s="259" t="n"/>
      <c r="AC31" s="259" t="n"/>
      <c r="AD31" s="259" t="n"/>
      <c r="AE31" s="259" t="n"/>
      <c r="AF31" s="259" t="n"/>
      <c r="AG31" s="259" t="n"/>
      <c r="AH31" s="259" t="n"/>
      <c r="AI31" s="259" t="n"/>
      <c r="AJ31" s="259" t="n"/>
      <c r="AK31" s="259" t="n"/>
      <c r="AL31" s="259" t="n"/>
      <c r="AM31" s="259" t="n"/>
      <c r="AN31" s="259" t="n"/>
      <c r="AO31" s="259" t="n"/>
      <c r="AP31" s="269" t="n">
        <v>19.78</v>
      </c>
      <c r="AQ31" s="259" t="n"/>
      <c r="AR31" s="259" t="n"/>
      <c r="AS31" s="259" t="n"/>
      <c r="AT31" s="259" t="n"/>
      <c r="AU31" s="259" t="n"/>
      <c r="AV31" s="259" t="n"/>
      <c r="AW31" s="259" t="n"/>
      <c r="AX31" s="259" t="n"/>
      <c r="AY31" s="259" t="n"/>
      <c r="AZ31" s="259" t="n"/>
      <c r="BA31" s="259" t="n"/>
      <c r="BB31" s="259" t="n"/>
      <c r="BC31" s="259" t="n"/>
      <c r="BD31" s="259" t="n"/>
      <c r="BE31" s="259" t="n"/>
      <c r="BF31" s="259" t="n"/>
      <c r="BG31" s="259" t="n"/>
      <c r="BH31" s="259" t="n"/>
      <c r="BI31" s="259" t="n"/>
      <c r="BJ31" s="259" t="n"/>
      <c r="BK31" s="259" t="n"/>
      <c r="BL31" s="259" t="n"/>
      <c r="BM31" s="259" t="n"/>
      <c r="BN31" s="259" t="n"/>
      <c r="BO31" s="259" t="n"/>
      <c r="BP31" s="259" t="n"/>
      <c r="BQ31" s="259" t="n"/>
      <c r="BR31" s="259" t="n"/>
      <c r="BS31" s="259" t="n"/>
      <c r="BT31" s="259" t="n"/>
      <c r="BU31" s="259" t="n"/>
      <c r="BV31" s="259" t="n"/>
      <c r="BW31" s="259" t="n"/>
      <c r="BX31" s="259" t="n"/>
      <c r="BY31" s="259" t="n"/>
      <c r="BZ31" s="259" t="n"/>
      <c r="CA31" s="259" t="n"/>
      <c r="CB31" s="259" t="n"/>
      <c r="CC31" s="259" t="n"/>
      <c r="CD31" s="259" t="n"/>
      <c r="CE31" s="259" t="n"/>
      <c r="CF31" s="259" t="n"/>
      <c r="CG31" s="259" t="n"/>
      <c r="CH31" s="259" t="n"/>
      <c r="CI31" s="259" t="n"/>
      <c r="CJ31" s="259" t="n"/>
      <c r="CK31" s="259" t="n"/>
      <c r="CL31" s="259" t="n"/>
      <c r="CM31" s="259" t="n"/>
      <c r="CN31" s="259" t="n"/>
      <c r="CO31" s="259" t="n"/>
      <c r="CP31" s="259" t="n"/>
      <c r="CQ31" s="259" t="n"/>
      <c r="CR31" s="259" t="n"/>
      <c r="CS31" s="259" t="n"/>
      <c r="CT31" s="259" t="n"/>
      <c r="CU31" s="259" t="n"/>
      <c r="CV31" s="259" t="n"/>
      <c r="CW31" s="259" t="n"/>
      <c r="CX31" s="259" t="n"/>
      <c r="CY31" s="259" t="n"/>
      <c r="CZ31" s="259" t="n"/>
      <c r="DA31" s="259" t="n"/>
      <c r="DB31" s="259" t="n"/>
      <c r="DC31" s="259" t="n"/>
      <c r="DD31" s="259" t="n"/>
      <c r="DE31" s="259" t="n"/>
      <c r="DF31" s="259" t="n"/>
      <c r="DG31" s="259" t="n"/>
      <c r="DH31" s="259" t="n"/>
      <c r="DI31" s="259" t="n"/>
      <c r="DJ31" s="259" t="n"/>
      <c r="DK31" s="259" t="n"/>
      <c r="DL31" s="259" t="n"/>
      <c r="DM31" s="259" t="n"/>
      <c r="DN31" s="259" t="n"/>
      <c r="DO31" s="259" t="n"/>
      <c r="DP31" s="259" t="n"/>
      <c r="DQ31" s="259" t="n"/>
      <c r="DR31" s="259" t="n"/>
      <c r="DS31" s="259" t="n"/>
      <c r="DT31" s="259" t="n"/>
      <c r="DU31" s="259" t="n"/>
      <c r="DV31" s="259" t="n"/>
      <c r="DW31" s="259" t="n"/>
      <c r="DX31" s="259" t="n"/>
      <c r="DY31" s="259" t="n"/>
      <c r="DZ31" s="259" t="n"/>
      <c r="EA31" s="259" t="n"/>
      <c r="EB31" s="259" t="n"/>
      <c r="EC31" s="259" t="n"/>
      <c r="ED31" s="259" t="n"/>
      <c r="EE31" s="259" t="n"/>
      <c r="EF31" s="259" t="n"/>
      <c r="EG31" s="259" t="n"/>
      <c r="EH31" s="259" t="n"/>
      <c r="EI31" s="259" t="n"/>
      <c r="EJ31" s="259" t="n"/>
      <c r="EK31" s="259" t="n"/>
      <c r="EL31" s="259" t="n"/>
      <c r="EM31" s="259" t="n"/>
      <c r="EN31" s="259" t="n"/>
      <c r="EO31" s="259" t="n"/>
      <c r="EP31" s="259" t="n"/>
      <c r="EQ31" s="259" t="n"/>
      <c r="ER31" s="259" t="n"/>
      <c r="ES31" s="259" t="n"/>
      <c r="ET31" s="259" t="n"/>
      <c r="EU31" s="259" t="n"/>
      <c r="EV31" s="259" t="n"/>
      <c r="EW31" s="259" t="n"/>
      <c r="EX31" s="259" t="n"/>
      <c r="EY31" s="259" t="n"/>
      <c r="EZ31" s="259" t="n"/>
      <c r="FA31" s="259" t="n"/>
      <c r="FB31" s="259" t="n"/>
      <c r="FC31" s="259" t="n"/>
      <c r="FD31" s="259" t="n"/>
      <c r="FE31" s="259" t="n"/>
      <c r="FF31" s="259" t="n"/>
      <c r="FG31" s="259" t="n"/>
      <c r="FH31" s="259" t="n"/>
      <c r="FI31" s="259" t="n"/>
      <c r="FJ31" s="259" t="n"/>
      <c r="FK31" s="259" t="n"/>
      <c r="FL31" s="259" t="n"/>
      <c r="FM31" s="259" t="n"/>
      <c r="FN31" s="259" t="n"/>
      <c r="FO31" s="259" t="n"/>
      <c r="FP31" s="259" t="n"/>
      <c r="FQ31" s="259" t="n"/>
      <c r="FR31" s="259" t="n"/>
      <c r="FS31" s="259" t="n"/>
      <c r="FT31" s="259" t="n"/>
      <c r="FU31" s="259" t="n"/>
      <c r="FV31" s="259" t="n"/>
      <c r="FW31" s="259" t="n"/>
      <c r="FX31" s="259" t="n"/>
      <c r="FY31" s="259" t="n"/>
      <c r="FZ31" s="259" t="n"/>
      <c r="GA31" s="259" t="n"/>
      <c r="GB31" s="259" t="n"/>
      <c r="GC31" s="259" t="n"/>
      <c r="GD31" s="259" t="n"/>
      <c r="GE31" s="259" t="n"/>
      <c r="GF31" s="259" t="n"/>
      <c r="GG31" s="259" t="n"/>
      <c r="GH31" s="259" t="n"/>
      <c r="GI31" s="259" t="n"/>
      <c r="GJ31" s="259" t="n"/>
      <c r="GK31" s="259" t="n"/>
      <c r="GL31" s="259" t="n"/>
      <c r="GM31" s="259" t="n"/>
      <c r="GN31" s="259" t="n"/>
      <c r="GO31" s="259" t="n"/>
      <c r="GP31" s="259" t="n"/>
      <c r="GQ31" s="259" t="n"/>
      <c r="GR31" s="259" t="n"/>
      <c r="GS31" s="259" t="n"/>
      <c r="GT31" s="259" t="n"/>
      <c r="GU31" s="259" t="n"/>
      <c r="GV31" s="261">
        <f>SUM(F31:GU31)</f>
        <v/>
      </c>
      <c r="GW31" s="262">
        <f>E31-GV31</f>
        <v/>
      </c>
    </row>
    <row r="32" ht="18" customHeight="1">
      <c r="A32" s="137" t="n">
        <v>31</v>
      </c>
      <c r="B32" s="256" t="n">
        <v>44915</v>
      </c>
      <c r="C32" s="139" t="inlineStr">
        <is>
          <t>SUMMIT- 174954</t>
        </is>
      </c>
      <c r="D32" s="240" t="n">
        <v>44879</v>
      </c>
      <c r="E32" s="257" t="n">
        <v>35</v>
      </c>
      <c r="F32" s="274" t="n"/>
      <c r="G32" s="274" t="n"/>
      <c r="H32" s="274" t="n"/>
      <c r="I32" s="274" t="n"/>
      <c r="J32" s="274" t="n"/>
      <c r="K32" s="274" t="n"/>
      <c r="L32" s="274" t="n"/>
      <c r="M32" s="259" t="n"/>
      <c r="N32" s="259" t="n"/>
      <c r="O32" s="259" t="n"/>
      <c r="P32" s="259" t="n"/>
      <c r="Q32" s="259" t="n"/>
      <c r="R32" s="259" t="n"/>
      <c r="S32" s="259" t="n"/>
      <c r="T32" s="259" t="n"/>
      <c r="U32" s="259" t="n"/>
      <c r="V32" s="259" t="n"/>
      <c r="W32" s="259" t="n"/>
      <c r="X32" s="259" t="n"/>
      <c r="Y32" s="259" t="n"/>
      <c r="Z32" s="259" t="n"/>
      <c r="AA32" s="259" t="n"/>
      <c r="AB32" s="259" t="n"/>
      <c r="AC32" s="259" t="n"/>
      <c r="AD32" s="259" t="n"/>
      <c r="AE32" s="259" t="n"/>
      <c r="AF32" s="259" t="n"/>
      <c r="AG32" s="259" t="n"/>
      <c r="AH32" s="259" t="n"/>
      <c r="AI32" s="259" t="n"/>
      <c r="AJ32" s="259" t="n"/>
      <c r="AK32" s="259" t="n"/>
      <c r="AL32" s="259" t="n"/>
      <c r="AM32" s="259" t="n"/>
      <c r="AN32" s="259" t="n"/>
      <c r="AO32" s="259" t="n"/>
      <c r="AP32" s="259" t="n"/>
      <c r="AQ32" s="259" t="n"/>
      <c r="AR32" s="259" t="n"/>
      <c r="AS32" s="259" t="n"/>
      <c r="AT32" s="259" t="n"/>
      <c r="AU32" s="259" t="n"/>
      <c r="AV32" s="259" t="n"/>
      <c r="AW32" s="259" t="n"/>
      <c r="AX32" s="259" t="n"/>
      <c r="AY32" s="259" t="n"/>
      <c r="AZ32" s="259" t="n"/>
      <c r="BA32" s="259" t="n"/>
      <c r="BB32" s="259" t="n"/>
      <c r="BC32" s="259" t="n"/>
      <c r="BD32" s="259" t="n"/>
      <c r="BE32" s="259" t="n"/>
      <c r="BF32" s="259" t="n"/>
      <c r="BG32" s="259" t="n"/>
      <c r="BH32" s="259" t="n"/>
      <c r="BI32" s="259" t="n"/>
      <c r="BJ32" s="259" t="n"/>
      <c r="BK32" s="259" t="n"/>
      <c r="BL32" s="259" t="n"/>
      <c r="BM32" s="259" t="n"/>
      <c r="BN32" s="259" t="n"/>
      <c r="BO32" s="259" t="n"/>
      <c r="BP32" s="259" t="n"/>
      <c r="BQ32" s="259" t="n"/>
      <c r="BR32" s="259" t="n"/>
      <c r="BS32" s="259" t="n"/>
      <c r="BT32" s="259" t="n"/>
      <c r="BU32" s="259" t="n"/>
      <c r="BV32" s="259" t="n"/>
      <c r="BW32" s="259" t="n"/>
      <c r="BX32" s="259" t="n"/>
      <c r="BY32" s="259" t="n"/>
      <c r="BZ32" s="259" t="n"/>
      <c r="CA32" s="259" t="n"/>
      <c r="CB32" s="259" t="n"/>
      <c r="CC32" s="259" t="n"/>
      <c r="CD32" s="259" t="n"/>
      <c r="CE32" s="259" t="n"/>
      <c r="CF32" s="259" t="n"/>
      <c r="CG32" s="259" t="n"/>
      <c r="CH32" s="259" t="n"/>
      <c r="CI32" s="259" t="n"/>
      <c r="CJ32" s="259" t="n"/>
      <c r="CK32" s="259" t="n"/>
      <c r="CL32" s="259" t="n"/>
      <c r="CM32" s="259" t="n"/>
      <c r="CN32" s="259" t="n"/>
      <c r="CO32" s="269" t="n">
        <v>35</v>
      </c>
      <c r="CP32" s="259" t="n"/>
      <c r="CQ32" s="259" t="n"/>
      <c r="CR32" s="259" t="n"/>
      <c r="CS32" s="259" t="n"/>
      <c r="CT32" s="259" t="n"/>
      <c r="CU32" s="259" t="n"/>
      <c r="CV32" s="259" t="n"/>
      <c r="CW32" s="259" t="n"/>
      <c r="CX32" s="259" t="n"/>
      <c r="CY32" s="259" t="n"/>
      <c r="CZ32" s="259" t="n"/>
      <c r="DA32" s="259" t="n"/>
      <c r="DB32" s="259" t="n"/>
      <c r="DC32" s="259" t="n"/>
      <c r="DD32" s="259" t="n"/>
      <c r="DE32" s="259" t="n"/>
      <c r="DF32" s="259" t="n"/>
      <c r="DG32" s="259" t="n"/>
      <c r="DH32" s="259" t="n"/>
      <c r="DI32" s="259" t="n"/>
      <c r="DJ32" s="259" t="n"/>
      <c r="DK32" s="259" t="n"/>
      <c r="DL32" s="259" t="n"/>
      <c r="DM32" s="259" t="n"/>
      <c r="DN32" s="259" t="n"/>
      <c r="DO32" s="259" t="n"/>
      <c r="DP32" s="259" t="n"/>
      <c r="DQ32" s="259" t="n"/>
      <c r="DR32" s="259" t="n"/>
      <c r="DS32" s="259" t="n"/>
      <c r="DT32" s="259" t="n"/>
      <c r="DU32" s="259" t="n"/>
      <c r="DV32" s="259" t="n"/>
      <c r="DW32" s="259" t="n"/>
      <c r="DX32" s="259" t="n"/>
      <c r="DY32" s="259" t="n"/>
      <c r="DZ32" s="259" t="n"/>
      <c r="EA32" s="259" t="n"/>
      <c r="EB32" s="259" t="n"/>
      <c r="EC32" s="259" t="n"/>
      <c r="ED32" s="259" t="n"/>
      <c r="EE32" s="259" t="n"/>
      <c r="EF32" s="259" t="n"/>
      <c r="EG32" s="259" t="n"/>
      <c r="EH32" s="259" t="n"/>
      <c r="EI32" s="259" t="n"/>
      <c r="EJ32" s="259" t="n"/>
      <c r="EK32" s="259" t="n"/>
      <c r="EL32" s="259" t="n"/>
      <c r="EM32" s="259" t="n"/>
      <c r="EN32" s="259" t="n"/>
      <c r="EO32" s="259" t="n"/>
      <c r="EP32" s="259" t="n"/>
      <c r="EQ32" s="259" t="n"/>
      <c r="ER32" s="259" t="n"/>
      <c r="ES32" s="259" t="n"/>
      <c r="ET32" s="259" t="n"/>
      <c r="EU32" s="259" t="n"/>
      <c r="EV32" s="259" t="n"/>
      <c r="EW32" s="259" t="n"/>
      <c r="EX32" s="259" t="n"/>
      <c r="EY32" s="259" t="n"/>
      <c r="EZ32" s="259" t="n"/>
      <c r="FA32" s="259" t="n"/>
      <c r="FB32" s="259" t="n"/>
      <c r="FC32" s="259" t="n"/>
      <c r="FD32" s="259" t="n"/>
      <c r="FE32" s="259" t="n"/>
      <c r="FF32" s="259" t="n"/>
      <c r="FG32" s="259" t="n"/>
      <c r="FH32" s="259" t="n"/>
      <c r="FI32" s="259" t="n"/>
      <c r="FJ32" s="259" t="n"/>
      <c r="FK32" s="259" t="n"/>
      <c r="FL32" s="259" t="n"/>
      <c r="FM32" s="259" t="n"/>
      <c r="FN32" s="259" t="n"/>
      <c r="FO32" s="259" t="n"/>
      <c r="FP32" s="259" t="n"/>
      <c r="FQ32" s="259" t="n"/>
      <c r="FR32" s="259" t="n"/>
      <c r="FS32" s="259" t="n"/>
      <c r="FT32" s="259" t="n"/>
      <c r="FU32" s="259" t="n"/>
      <c r="FV32" s="259" t="n"/>
      <c r="FW32" s="259" t="n"/>
      <c r="FX32" s="259" t="n"/>
      <c r="FY32" s="259" t="n"/>
      <c r="FZ32" s="259" t="n"/>
      <c r="GA32" s="259" t="n"/>
      <c r="GB32" s="259" t="n"/>
      <c r="GC32" s="259" t="n"/>
      <c r="GD32" s="259" t="n"/>
      <c r="GE32" s="259" t="n"/>
      <c r="GF32" s="259" t="n"/>
      <c r="GG32" s="259" t="n"/>
      <c r="GH32" s="259" t="n"/>
      <c r="GI32" s="259" t="n"/>
      <c r="GJ32" s="259" t="n"/>
      <c r="GK32" s="259" t="n"/>
      <c r="GL32" s="259" t="n"/>
      <c r="GM32" s="259" t="n"/>
      <c r="GN32" s="259" t="n"/>
      <c r="GO32" s="259" t="n"/>
      <c r="GP32" s="259" t="n"/>
      <c r="GQ32" s="259" t="n"/>
      <c r="GR32" s="259" t="n"/>
      <c r="GS32" s="259" t="n"/>
      <c r="GT32" s="259" t="n"/>
      <c r="GU32" s="259" t="n"/>
      <c r="GV32" s="261">
        <f>SUM(F32:GU32)</f>
        <v/>
      </c>
      <c r="GW32" s="262">
        <f>E32-GV32</f>
        <v/>
      </c>
    </row>
    <row r="33" ht="18" customHeight="1">
      <c r="A33" s="137" t="n">
        <v>32</v>
      </c>
      <c r="B33" s="256" t="n">
        <v>44915</v>
      </c>
      <c r="C33" s="139" t="inlineStr">
        <is>
          <t>FUTURE 4500695567</t>
        </is>
      </c>
      <c r="D33" s="239" t="n">
        <v>44893</v>
      </c>
      <c r="E33" s="257" t="n">
        <v>376.34</v>
      </c>
      <c r="F33" s="274" t="n"/>
      <c r="G33" s="274" t="n"/>
      <c r="H33" s="274" t="n"/>
      <c r="I33" s="274" t="n"/>
      <c r="J33" s="274" t="n"/>
      <c r="K33" s="274" t="n"/>
      <c r="L33" s="274" t="n"/>
      <c r="M33" s="259" t="n"/>
      <c r="N33" s="259" t="n"/>
      <c r="O33" s="259" t="n"/>
      <c r="P33" s="259" t="n"/>
      <c r="Q33" s="259" t="n"/>
      <c r="R33" s="259" t="n"/>
      <c r="S33" s="259" t="n"/>
      <c r="T33" s="259" t="n"/>
      <c r="U33" s="259" t="n"/>
      <c r="V33" s="259" t="n"/>
      <c r="W33" s="259" t="n"/>
      <c r="X33" s="259" t="n"/>
      <c r="Y33" s="259" t="n"/>
      <c r="Z33" s="259" t="n"/>
      <c r="AA33" s="259" t="n"/>
      <c r="AB33" s="259" t="n"/>
      <c r="AC33" s="259" t="n"/>
      <c r="AD33" s="259" t="n"/>
      <c r="AE33" s="259" t="n"/>
      <c r="AF33" s="259" t="n"/>
      <c r="AG33" s="259" t="n"/>
      <c r="AH33" s="259" t="n"/>
      <c r="AI33" s="259" t="n"/>
      <c r="AJ33" s="259" t="n"/>
      <c r="AK33" s="259" t="n"/>
      <c r="AL33" s="259" t="n"/>
      <c r="AM33" s="259" t="n"/>
      <c r="AN33" s="259" t="n"/>
      <c r="AO33" s="259" t="n"/>
      <c r="AP33" s="259" t="n"/>
      <c r="AQ33" s="259" t="n"/>
      <c r="AR33" s="259" t="n"/>
      <c r="AS33" s="259" t="n"/>
      <c r="AT33" s="259" t="n"/>
      <c r="AU33" s="259" t="n"/>
      <c r="AV33" s="259" t="n"/>
      <c r="AW33" s="259" t="n"/>
      <c r="AX33" s="259" t="n"/>
      <c r="AY33" s="259" t="n"/>
      <c r="AZ33" s="259" t="n"/>
      <c r="BA33" s="259" t="n"/>
      <c r="BB33" s="259" t="n"/>
      <c r="BC33" s="259" t="n"/>
      <c r="BD33" s="259" t="n"/>
      <c r="BE33" s="259" t="n"/>
      <c r="BF33" s="259" t="n"/>
      <c r="BG33" s="259" t="n"/>
      <c r="BH33" s="259" t="n"/>
      <c r="BI33" s="259" t="n"/>
      <c r="BJ33" s="259" t="n"/>
      <c r="BK33" s="259" t="n"/>
      <c r="BL33" s="259" t="n"/>
      <c r="BM33" s="259" t="n"/>
      <c r="BN33" s="259" t="n"/>
      <c r="BO33" s="259" t="n"/>
      <c r="BP33" s="259" t="n"/>
      <c r="BQ33" s="259" t="n"/>
      <c r="BR33" s="259" t="n"/>
      <c r="BS33" s="259" t="n"/>
      <c r="BT33" s="259" t="n"/>
      <c r="BU33" s="259" t="n"/>
      <c r="BV33" s="259" t="n"/>
      <c r="BW33" s="259" t="n"/>
      <c r="BX33" s="259" t="n"/>
      <c r="BY33" s="259" t="n"/>
      <c r="BZ33" s="259" t="n"/>
      <c r="CA33" s="259" t="n"/>
      <c r="CB33" s="259" t="n"/>
      <c r="CC33" s="259" t="n"/>
      <c r="CD33" s="259" t="n"/>
      <c r="CE33" s="259" t="n"/>
      <c r="CF33" s="259" t="n"/>
      <c r="CG33" s="259" t="n"/>
      <c r="CH33" s="259" t="n"/>
      <c r="CI33" s="259" t="n"/>
      <c r="CJ33" s="259" t="n"/>
      <c r="CK33" s="259" t="n"/>
      <c r="CL33" s="259" t="n"/>
      <c r="CM33" s="259" t="n"/>
      <c r="CN33" s="259" t="n"/>
      <c r="CO33" s="259" t="n"/>
      <c r="CP33" s="259" t="n"/>
      <c r="CQ33" s="259" t="n"/>
      <c r="CR33" s="259" t="n"/>
      <c r="CS33" s="259" t="n"/>
      <c r="CT33" s="259" t="n"/>
      <c r="CU33" s="259" t="n"/>
      <c r="CV33" s="259" t="n"/>
      <c r="CW33" s="259" t="n"/>
      <c r="CX33" s="259" t="n"/>
      <c r="CY33" s="259" t="n"/>
      <c r="CZ33" s="259" t="n"/>
      <c r="DA33" s="259" t="n"/>
      <c r="DB33" s="259" t="n"/>
      <c r="DC33" s="259" t="n"/>
      <c r="DD33" s="259" t="n"/>
      <c r="DE33" s="259" t="n"/>
      <c r="DF33" s="259" t="n"/>
      <c r="DG33" s="259" t="n"/>
      <c r="DH33" s="259" t="n"/>
      <c r="DI33" s="259" t="n"/>
      <c r="DJ33" s="259" t="n"/>
      <c r="DK33" s="259" t="n"/>
      <c r="DL33" s="259" t="n"/>
      <c r="DM33" s="259" t="n"/>
      <c r="DN33" s="259" t="n"/>
      <c r="DO33" s="259" t="n"/>
      <c r="DP33" s="259" t="n"/>
      <c r="DQ33" s="259" t="n"/>
      <c r="DR33" s="259" t="n"/>
      <c r="DS33" s="259" t="n"/>
      <c r="DT33" s="259" t="n"/>
      <c r="DU33" s="259" t="n"/>
      <c r="DV33" s="259" t="n"/>
      <c r="DW33" s="259" t="n"/>
      <c r="DX33" s="259" t="n"/>
      <c r="DY33" s="259" t="n"/>
      <c r="DZ33" s="259" t="n"/>
      <c r="EA33" s="259" t="n"/>
      <c r="EB33" s="259" t="n"/>
      <c r="EC33" s="259" t="n"/>
      <c r="ED33" s="259" t="n"/>
      <c r="EE33" s="259" t="n"/>
      <c r="EF33" s="259" t="n"/>
      <c r="EG33" s="259" t="n"/>
      <c r="EH33" s="259" t="n"/>
      <c r="EI33" s="259" t="n"/>
      <c r="EJ33" s="259" t="n"/>
      <c r="EK33" s="259" t="n"/>
      <c r="EL33" s="259" t="n"/>
      <c r="EM33" s="259" t="n"/>
      <c r="EN33" s="259" t="n"/>
      <c r="EO33" s="259" t="n"/>
      <c r="EP33" s="259" t="n"/>
      <c r="EQ33" s="259" t="n"/>
      <c r="ER33" s="259" t="n"/>
      <c r="ES33" s="259" t="n"/>
      <c r="ET33" s="259" t="n"/>
      <c r="EU33" s="259" t="n"/>
      <c r="EV33" s="259" t="n"/>
      <c r="EW33" s="259" t="n"/>
      <c r="EX33" s="259" t="n"/>
      <c r="EY33" s="259" t="n"/>
      <c r="EZ33" s="259" t="n"/>
      <c r="FA33" s="259" t="n"/>
      <c r="FB33" s="259" t="n"/>
      <c r="FC33" s="259" t="n"/>
      <c r="FD33" s="259" t="n"/>
      <c r="FE33" s="269" t="n">
        <v>376.34</v>
      </c>
      <c r="FF33" s="259" t="n"/>
      <c r="FG33" s="259" t="n"/>
      <c r="FH33" s="259" t="n"/>
      <c r="FI33" s="259" t="n"/>
      <c r="FJ33" s="259" t="n"/>
      <c r="FK33" s="259" t="n"/>
      <c r="FL33" s="259" t="n"/>
      <c r="FM33" s="259" t="n"/>
      <c r="FN33" s="259" t="n"/>
      <c r="FO33" s="259" t="n"/>
      <c r="FP33" s="259" t="n"/>
      <c r="FQ33" s="259" t="n"/>
      <c r="FR33" s="259" t="n"/>
      <c r="FS33" s="259" t="n"/>
      <c r="FT33" s="259" t="n"/>
      <c r="FU33" s="259" t="n"/>
      <c r="FV33" s="259" t="n"/>
      <c r="FW33" s="259" t="n"/>
      <c r="FX33" s="259" t="n"/>
      <c r="FY33" s="259" t="n"/>
      <c r="FZ33" s="259" t="n"/>
      <c r="GA33" s="259" t="n"/>
      <c r="GB33" s="259" t="n"/>
      <c r="GC33" s="259" t="n"/>
      <c r="GD33" s="259" t="n"/>
      <c r="GE33" s="259" t="n"/>
      <c r="GF33" s="259" t="n"/>
      <c r="GG33" s="259" t="n"/>
      <c r="GH33" s="259" t="n"/>
      <c r="GI33" s="259" t="n"/>
      <c r="GJ33" s="259" t="n"/>
      <c r="GK33" s="259" t="n"/>
      <c r="GL33" s="259" t="n"/>
      <c r="GM33" s="259" t="n"/>
      <c r="GN33" s="259" t="n"/>
      <c r="GO33" s="259" t="n"/>
      <c r="GP33" s="259" t="n"/>
      <c r="GQ33" s="259" t="n"/>
      <c r="GR33" s="259" t="n"/>
      <c r="GS33" s="259" t="n"/>
      <c r="GT33" s="259" t="n"/>
      <c r="GU33" s="259" t="n"/>
      <c r="GV33" s="261">
        <f>SUM(F33:GU33)</f>
        <v/>
      </c>
      <c r="GW33" s="262">
        <f>E33-GV33</f>
        <v/>
      </c>
    </row>
    <row r="34" ht="18" customHeight="1">
      <c r="A34" s="137" t="n">
        <v>33</v>
      </c>
      <c r="B34" s="256" t="n">
        <v>44915</v>
      </c>
      <c r="C34" s="139" t="inlineStr">
        <is>
          <t>ONSEMI 4500695619</t>
        </is>
      </c>
      <c r="D34" s="240" t="n">
        <v>44915</v>
      </c>
      <c r="E34" s="257" t="n">
        <v>51</v>
      </c>
      <c r="F34" s="274" t="n"/>
      <c r="G34" s="274" t="n"/>
      <c r="H34" s="274" t="n"/>
      <c r="I34" s="274" t="n"/>
      <c r="J34" s="274" t="n"/>
      <c r="K34" s="274" t="n"/>
      <c r="L34" s="274" t="n"/>
      <c r="M34" s="259" t="n"/>
      <c r="N34" s="259" t="n"/>
      <c r="O34" s="259" t="n"/>
      <c r="P34" s="259" t="n"/>
      <c r="Q34" s="259" t="n"/>
      <c r="R34" s="259" t="n"/>
      <c r="S34" s="259" t="n"/>
      <c r="T34" s="259" t="n"/>
      <c r="U34" s="259" t="n"/>
      <c r="V34" s="259" t="n"/>
      <c r="W34" s="259" t="n"/>
      <c r="X34" s="259" t="n"/>
      <c r="Y34" s="259" t="n"/>
      <c r="Z34" s="259" t="n"/>
      <c r="AA34" s="259" t="n"/>
      <c r="AB34" s="259" t="n"/>
      <c r="AC34" s="259" t="n"/>
      <c r="AD34" s="259" t="n"/>
      <c r="AE34" s="259" t="n"/>
      <c r="AF34" s="259" t="n"/>
      <c r="AG34" s="259" t="n"/>
      <c r="AH34" s="259" t="n"/>
      <c r="AI34" s="259" t="n"/>
      <c r="AJ34" s="259" t="n"/>
      <c r="AK34" s="259" t="n"/>
      <c r="AL34" s="259" t="n"/>
      <c r="AM34" s="259" t="n"/>
      <c r="AN34" s="259" t="n"/>
      <c r="AO34" s="259" t="n"/>
      <c r="AP34" s="259" t="n"/>
      <c r="AQ34" s="259" t="n"/>
      <c r="AR34" s="259" t="n"/>
      <c r="AS34" s="259" t="n"/>
      <c r="AT34" s="259" t="n"/>
      <c r="AU34" s="259" t="n"/>
      <c r="AV34" s="269" t="n">
        <v>51</v>
      </c>
      <c r="AW34" s="259" t="n"/>
      <c r="AX34" s="259" t="n"/>
      <c r="AY34" s="259" t="n"/>
      <c r="AZ34" s="259" t="n"/>
      <c r="BA34" s="259" t="n"/>
      <c r="BB34" s="259" t="n"/>
      <c r="BC34" s="259" t="n"/>
      <c r="BD34" s="259" t="n"/>
      <c r="BE34" s="259" t="n"/>
      <c r="BF34" s="259" t="n"/>
      <c r="BG34" s="259" t="n"/>
      <c r="BH34" s="259" t="n"/>
      <c r="BI34" s="259" t="n"/>
      <c r="BJ34" s="259" t="n"/>
      <c r="BK34" s="259" t="n"/>
      <c r="BL34" s="259" t="n"/>
      <c r="BM34" s="259" t="n"/>
      <c r="BN34" s="259" t="n"/>
      <c r="BO34" s="259" t="n"/>
      <c r="BP34" s="259" t="n"/>
      <c r="BQ34" s="259" t="n"/>
      <c r="BR34" s="259" t="n"/>
      <c r="BS34" s="259" t="n"/>
      <c r="BT34" s="259" t="n"/>
      <c r="BU34" s="259" t="n"/>
      <c r="BV34" s="259" t="n"/>
      <c r="BW34" s="259" t="n"/>
      <c r="BX34" s="259" t="n"/>
      <c r="BY34" s="259" t="n"/>
      <c r="BZ34" s="259" t="n"/>
      <c r="CA34" s="259" t="n"/>
      <c r="CB34" s="259" t="n"/>
      <c r="CC34" s="259" t="n"/>
      <c r="CD34" s="259" t="n"/>
      <c r="CE34" s="259" t="n"/>
      <c r="CF34" s="259" t="n"/>
      <c r="CG34" s="259" t="n"/>
      <c r="CH34" s="259" t="n"/>
      <c r="CI34" s="259" t="n"/>
      <c r="CJ34" s="259" t="n"/>
      <c r="CK34" s="259" t="n"/>
      <c r="CL34" s="259" t="n"/>
      <c r="CM34" s="259" t="n"/>
      <c r="CN34" s="259" t="n"/>
      <c r="CO34" s="259" t="n"/>
      <c r="CP34" s="259" t="n"/>
      <c r="CQ34" s="259" t="n"/>
      <c r="CR34" s="259" t="n"/>
      <c r="CS34" s="259" t="n"/>
      <c r="CT34" s="259" t="n"/>
      <c r="CU34" s="259" t="n"/>
      <c r="CV34" s="259" t="n"/>
      <c r="CW34" s="259" t="n"/>
      <c r="CX34" s="259" t="n"/>
      <c r="CY34" s="259" t="n"/>
      <c r="CZ34" s="259" t="n"/>
      <c r="DA34" s="259" t="n"/>
      <c r="DB34" s="259" t="n"/>
      <c r="DC34" s="259" t="n"/>
      <c r="DD34" s="259" t="n"/>
      <c r="DE34" s="259" t="n"/>
      <c r="DF34" s="259" t="n"/>
      <c r="DG34" s="259" t="n"/>
      <c r="DH34" s="259" t="n"/>
      <c r="DI34" s="259" t="n"/>
      <c r="DJ34" s="259" t="n"/>
      <c r="DK34" s="259" t="n"/>
      <c r="DL34" s="259" t="n"/>
      <c r="DM34" s="259" t="n"/>
      <c r="DN34" s="259" t="n"/>
      <c r="DO34" s="259" t="n"/>
      <c r="DP34" s="259" t="n"/>
      <c r="DQ34" s="259" t="n"/>
      <c r="DR34" s="259" t="n"/>
      <c r="DS34" s="259" t="n"/>
      <c r="DT34" s="259" t="n"/>
      <c r="DU34" s="259" t="n"/>
      <c r="DV34" s="259" t="n"/>
      <c r="DW34" s="259" t="n"/>
      <c r="DX34" s="259" t="n"/>
      <c r="DY34" s="259" t="n"/>
      <c r="DZ34" s="259" t="n"/>
      <c r="EA34" s="259" t="n"/>
      <c r="EB34" s="259" t="n"/>
      <c r="EC34" s="259" t="n"/>
      <c r="ED34" s="259" t="n"/>
      <c r="EE34" s="259" t="n"/>
      <c r="EF34" s="259" t="n"/>
      <c r="EG34" s="259" t="n"/>
      <c r="EH34" s="259" t="n"/>
      <c r="EI34" s="259" t="n"/>
      <c r="EJ34" s="259" t="n"/>
      <c r="EK34" s="259" t="n"/>
      <c r="EL34" s="259" t="n"/>
      <c r="EM34" s="259" t="n"/>
      <c r="EN34" s="259" t="n"/>
      <c r="EO34" s="259" t="n"/>
      <c r="EP34" s="259" t="n"/>
      <c r="EQ34" s="259" t="n"/>
      <c r="ER34" s="259" t="n"/>
      <c r="ES34" s="259" t="n"/>
      <c r="ET34" s="259" t="n"/>
      <c r="EU34" s="259" t="n"/>
      <c r="EV34" s="259" t="n"/>
      <c r="EW34" s="259" t="n"/>
      <c r="EX34" s="259" t="n"/>
      <c r="EY34" s="259" t="n"/>
      <c r="EZ34" s="259" t="n"/>
      <c r="FA34" s="259" t="n"/>
      <c r="FB34" s="259" t="n"/>
      <c r="FC34" s="259" t="n"/>
      <c r="FD34" s="259" t="n"/>
      <c r="FE34" s="259" t="n"/>
      <c r="FF34" s="259" t="n"/>
      <c r="FG34" s="259" t="n"/>
      <c r="FH34" s="259" t="n"/>
      <c r="FI34" s="259" t="n"/>
      <c r="FJ34" s="259" t="n"/>
      <c r="FK34" s="259" t="n"/>
      <c r="FL34" s="259" t="n"/>
      <c r="FM34" s="259" t="n"/>
      <c r="FN34" s="259" t="n"/>
      <c r="FO34" s="259" t="n"/>
      <c r="FP34" s="259" t="n"/>
      <c r="FQ34" s="259" t="n"/>
      <c r="FR34" s="259" t="n"/>
      <c r="FS34" s="259" t="n"/>
      <c r="FT34" s="259" t="n"/>
      <c r="FU34" s="259" t="n"/>
      <c r="FV34" s="259" t="n"/>
      <c r="FW34" s="259" t="n"/>
      <c r="FX34" s="259" t="n"/>
      <c r="FY34" s="259" t="n"/>
      <c r="FZ34" s="259" t="n"/>
      <c r="GA34" s="259" t="n"/>
      <c r="GB34" s="259" t="n"/>
      <c r="GC34" s="259" t="n"/>
      <c r="GD34" s="259" t="n"/>
      <c r="GE34" s="259" t="n"/>
      <c r="GF34" s="259" t="n"/>
      <c r="GG34" s="259" t="n"/>
      <c r="GH34" s="259" t="n"/>
      <c r="GI34" s="259" t="n"/>
      <c r="GJ34" s="259" t="n"/>
      <c r="GK34" s="259" t="n"/>
      <c r="GL34" s="259" t="n"/>
      <c r="GM34" s="259" t="n"/>
      <c r="GN34" s="259" t="n"/>
      <c r="GO34" s="259" t="n"/>
      <c r="GP34" s="259" t="n"/>
      <c r="GQ34" s="259" t="n"/>
      <c r="GR34" s="259" t="n"/>
      <c r="GS34" s="259" t="n"/>
      <c r="GT34" s="259" t="n"/>
      <c r="GU34" s="259" t="n"/>
      <c r="GV34" s="261">
        <f>SUM(F34:GU34)</f>
        <v/>
      </c>
      <c r="GW34" s="262">
        <f>E34-GV34</f>
        <v/>
      </c>
    </row>
    <row r="35" ht="30" customHeight="1">
      <c r="A35" s="137" t="n">
        <v>34</v>
      </c>
      <c r="B35" s="256" t="n">
        <v>44916</v>
      </c>
      <c r="C35" s="146" t="inlineStr">
        <is>
          <t>DIGIKEY-4500687726/4500688510/
4500689484</t>
        </is>
      </c>
      <c r="D35" s="240" t="n">
        <v>44838</v>
      </c>
      <c r="E35" s="257">
        <f>25.04+13.86+11.55</f>
        <v/>
      </c>
      <c r="F35" s="274" t="n"/>
      <c r="G35" s="274" t="n"/>
      <c r="H35" s="274" t="n"/>
      <c r="I35" s="274" t="n"/>
      <c r="J35" s="274" t="n"/>
      <c r="K35" s="274" t="n"/>
      <c r="L35" s="274" t="n"/>
      <c r="M35" s="259" t="n"/>
      <c r="N35" s="259" t="n"/>
      <c r="O35" s="259" t="n"/>
      <c r="P35" s="259" t="n"/>
      <c r="Q35" s="259" t="n"/>
      <c r="R35" s="259" t="n"/>
      <c r="S35" s="259" t="n"/>
      <c r="T35" s="259" t="n"/>
      <c r="U35" s="259" t="n"/>
      <c r="V35" s="259" t="n"/>
      <c r="W35" s="259" t="n"/>
      <c r="X35" s="259" t="n"/>
      <c r="Y35" s="259" t="n"/>
      <c r="Z35" s="259" t="n"/>
      <c r="AA35" s="259" t="n"/>
      <c r="AB35" s="259" t="n"/>
      <c r="AC35" s="259" t="n"/>
      <c r="AD35" s="259" t="n"/>
      <c r="AE35" s="259" t="n"/>
      <c r="AF35" s="259" t="n"/>
      <c r="AG35" s="259" t="n"/>
      <c r="AH35" s="259" t="n"/>
      <c r="AI35" s="259" t="n"/>
      <c r="AJ35" s="259" t="n"/>
      <c r="AK35" s="259" t="n"/>
      <c r="AL35" s="259" t="n"/>
      <c r="AM35" s="259" t="n"/>
      <c r="AN35" s="259" t="n"/>
      <c r="AO35" s="259" t="n"/>
      <c r="AP35" s="259" t="n"/>
      <c r="AQ35" s="259" t="n"/>
      <c r="AR35" s="259" t="n"/>
      <c r="AS35" s="259" t="n"/>
      <c r="AT35" s="259" t="n"/>
      <c r="AU35" s="259" t="n"/>
      <c r="AV35" s="259" t="n"/>
      <c r="AW35" s="259" t="n"/>
      <c r="AX35" s="259" t="n"/>
      <c r="AY35" s="259" t="n"/>
      <c r="AZ35" s="259" t="n"/>
      <c r="BA35" s="259" t="n"/>
      <c r="BB35" s="259" t="n"/>
      <c r="BC35" s="259" t="n"/>
      <c r="BD35" s="259" t="n"/>
      <c r="BE35" s="259" t="n"/>
      <c r="BF35" s="259" t="n"/>
      <c r="BG35" s="259" t="n"/>
      <c r="BH35" s="259" t="n"/>
      <c r="BI35" s="259" t="n"/>
      <c r="BJ35" s="259" t="n"/>
      <c r="BK35" s="259" t="n"/>
      <c r="BL35" s="259" t="n"/>
      <c r="BM35" s="259" t="n"/>
      <c r="BN35" s="259" t="n"/>
      <c r="BO35" s="259" t="n"/>
      <c r="BP35" s="259" t="n"/>
      <c r="BQ35" s="259" t="n"/>
      <c r="BR35" s="259" t="n"/>
      <c r="BS35" s="259" t="n"/>
      <c r="BT35" s="259" t="n"/>
      <c r="BU35" s="259" t="n"/>
      <c r="BV35" s="259" t="n"/>
      <c r="BW35" s="259" t="n"/>
      <c r="BX35" s="259" t="n"/>
      <c r="BY35" s="259" t="n"/>
      <c r="BZ35" s="259" t="n"/>
      <c r="CA35" s="259" t="n"/>
      <c r="CB35" s="259" t="n"/>
      <c r="CC35" s="259" t="n"/>
      <c r="CD35" s="259" t="n"/>
      <c r="CE35" s="259" t="n"/>
      <c r="CF35" s="259" t="n"/>
      <c r="CG35" s="259" t="n"/>
      <c r="CH35" s="259" t="n"/>
      <c r="CI35" s="259" t="n"/>
      <c r="CJ35" s="259" t="n"/>
      <c r="CK35" s="259" t="n"/>
      <c r="CL35" s="259" t="n"/>
      <c r="CM35" s="259" t="n"/>
      <c r="CN35" s="259" t="n"/>
      <c r="CO35" s="259" t="n"/>
      <c r="CP35" s="259" t="n"/>
      <c r="CQ35" s="259" t="n"/>
      <c r="CR35" s="259" t="n"/>
      <c r="CS35" s="259" t="n"/>
      <c r="CT35" s="259" t="n"/>
      <c r="CU35" s="259" t="n"/>
      <c r="CV35" s="259" t="n"/>
      <c r="CW35" s="259" t="n"/>
      <c r="CX35" s="259" t="n"/>
      <c r="CY35" s="259" t="n"/>
      <c r="CZ35" s="259" t="n"/>
      <c r="DA35" s="259" t="n"/>
      <c r="DB35" s="259" t="n"/>
      <c r="DC35" s="259" t="n"/>
      <c r="DD35" s="259" t="n"/>
      <c r="DE35" s="259" t="n"/>
      <c r="DF35" s="259" t="n"/>
      <c r="DG35" s="259" t="n"/>
      <c r="DH35" s="259" t="n"/>
      <c r="DI35" s="259" t="n"/>
      <c r="DJ35" s="259" t="n"/>
      <c r="DK35" s="259" t="n"/>
      <c r="DL35" s="259" t="n"/>
      <c r="DM35" s="259" t="n"/>
      <c r="DN35" s="259" t="n"/>
      <c r="DO35" s="259" t="n"/>
      <c r="DP35" s="259" t="n"/>
      <c r="DQ35" s="259" t="n"/>
      <c r="DR35" s="259" t="n"/>
      <c r="DS35" s="259" t="n"/>
      <c r="DT35" s="259" t="n"/>
      <c r="DU35" s="259" t="n"/>
      <c r="DV35" s="259" t="n"/>
      <c r="DW35" s="259" t="n"/>
      <c r="DX35" s="259" t="n"/>
      <c r="DY35" s="259" t="n"/>
      <c r="DZ35" s="259" t="n"/>
      <c r="EA35" s="259" t="n"/>
      <c r="EB35" s="259" t="n"/>
      <c r="EC35" s="259" t="n"/>
      <c r="ED35" s="259" t="n"/>
      <c r="EE35" s="259" t="n"/>
      <c r="EF35" s="259" t="n"/>
      <c r="EG35" s="259" t="n"/>
      <c r="EH35" s="259" t="n"/>
      <c r="EI35" s="259" t="n"/>
      <c r="EJ35" s="259" t="n"/>
      <c r="EK35" s="259" t="n"/>
      <c r="EL35" s="259" t="n"/>
      <c r="EM35" s="259" t="n"/>
      <c r="EN35" s="259" t="n"/>
      <c r="EO35" s="259" t="n"/>
      <c r="EP35" s="259" t="n"/>
      <c r="EQ35" s="259" t="n"/>
      <c r="ER35" s="259" t="n"/>
      <c r="ES35" s="259" t="n"/>
      <c r="ET35" s="259" t="n"/>
      <c r="EU35" s="259" t="n"/>
      <c r="EV35" s="259" t="n"/>
      <c r="EW35" s="259" t="n"/>
      <c r="EX35" s="259" t="n"/>
      <c r="EY35" s="259" t="n"/>
      <c r="EZ35" s="259" t="n"/>
      <c r="FA35" s="259" t="n"/>
      <c r="FB35" s="259" t="n"/>
      <c r="FC35" s="259" t="n"/>
      <c r="FD35" s="259" t="n"/>
      <c r="FE35" s="259" t="n"/>
      <c r="FF35" s="259" t="n"/>
      <c r="FG35" s="259" t="n"/>
      <c r="FH35" s="259" t="n"/>
      <c r="FI35" s="259" t="n"/>
      <c r="FJ35" s="259" t="n"/>
      <c r="FK35" s="259" t="n"/>
      <c r="FL35" s="259" t="n"/>
      <c r="FM35" s="259" t="n"/>
      <c r="FN35" s="259" t="n"/>
      <c r="FO35" s="259" t="n"/>
      <c r="FP35" s="259" t="n"/>
      <c r="FQ35" s="259" t="n"/>
      <c r="FR35" s="259" t="n"/>
      <c r="FS35" s="259" t="n"/>
      <c r="FT35" s="259" t="n"/>
      <c r="FU35" s="259" t="n"/>
      <c r="FV35" s="259" t="n"/>
      <c r="FW35" s="259" t="n"/>
      <c r="FX35" s="259" t="n"/>
      <c r="FY35" s="259" t="n"/>
      <c r="FZ35" s="259" t="n"/>
      <c r="GA35" s="259" t="n"/>
      <c r="GB35" s="259" t="n"/>
      <c r="GC35" s="269">
        <f>25.04+13.86+11.55</f>
        <v/>
      </c>
      <c r="GD35" s="259" t="n"/>
      <c r="GE35" s="259" t="n"/>
      <c r="GF35" s="259" t="n"/>
      <c r="GG35" s="259" t="n"/>
      <c r="GH35" s="259" t="n"/>
      <c r="GI35" s="259" t="n"/>
      <c r="GJ35" s="259" t="n"/>
      <c r="GK35" s="259" t="n"/>
      <c r="GL35" s="259" t="n"/>
      <c r="GM35" s="259" t="n"/>
      <c r="GN35" s="259" t="n"/>
      <c r="GO35" s="259" t="n"/>
      <c r="GP35" s="259" t="n"/>
      <c r="GQ35" s="259" t="n"/>
      <c r="GR35" s="259" t="n"/>
      <c r="GS35" s="259" t="n"/>
      <c r="GT35" s="259" t="n"/>
      <c r="GU35" s="259" t="n"/>
      <c r="GV35" s="261">
        <f>SUM(F35:GU35)</f>
        <v/>
      </c>
      <c r="GW35" s="262">
        <f>E35-GV35</f>
        <v/>
      </c>
    </row>
    <row r="36" ht="18" customHeight="1">
      <c r="A36" s="137" t="n">
        <v>35</v>
      </c>
      <c r="B36" s="256" t="n">
        <v>44916</v>
      </c>
      <c r="C36" s="139" t="inlineStr">
        <is>
          <t>DIGIKEY-4500688289</t>
        </is>
      </c>
      <c r="D36" s="240" t="n">
        <v>44841</v>
      </c>
      <c r="E36" s="257" t="n">
        <v>50.55</v>
      </c>
      <c r="F36" s="274" t="n"/>
      <c r="G36" s="274" t="n"/>
      <c r="H36" s="274" t="n"/>
      <c r="I36" s="274" t="n"/>
      <c r="J36" s="274" t="n"/>
      <c r="K36" s="274" t="n"/>
      <c r="L36" s="274" t="n"/>
      <c r="M36" s="259" t="n"/>
      <c r="N36" s="259" t="n"/>
      <c r="O36" s="259" t="n"/>
      <c r="P36" s="259" t="n"/>
      <c r="Q36" s="259" t="n"/>
      <c r="R36" s="259" t="n"/>
      <c r="S36" s="259" t="n"/>
      <c r="T36" s="259" t="n"/>
      <c r="U36" s="259" t="n"/>
      <c r="V36" s="259" t="n"/>
      <c r="W36" s="259" t="n"/>
      <c r="X36" s="259" t="n"/>
      <c r="Y36" s="259" t="n"/>
      <c r="Z36" s="259" t="n"/>
      <c r="AA36" s="259" t="n"/>
      <c r="AB36" s="259" t="n"/>
      <c r="AC36" s="259" t="n"/>
      <c r="AD36" s="259" t="n"/>
      <c r="AE36" s="259" t="n"/>
      <c r="AF36" s="259" t="n"/>
      <c r="AG36" s="259" t="n"/>
      <c r="AH36" s="259" t="n"/>
      <c r="AI36" s="259" t="n"/>
      <c r="AJ36" s="259" t="n"/>
      <c r="AK36" s="259" t="n"/>
      <c r="AL36" s="259" t="n"/>
      <c r="AM36" s="259" t="n"/>
      <c r="AN36" s="259" t="n"/>
      <c r="AO36" s="259" t="n"/>
      <c r="AP36" s="259" t="n"/>
      <c r="AQ36" s="259" t="n"/>
      <c r="AR36" s="259" t="n"/>
      <c r="AS36" s="259" t="n"/>
      <c r="AT36" s="259" t="n"/>
      <c r="AU36" s="259" t="n"/>
      <c r="AV36" s="259" t="n"/>
      <c r="AW36" s="259" t="n"/>
      <c r="AX36" s="259" t="n"/>
      <c r="AY36" s="259" t="n"/>
      <c r="AZ36" s="259" t="n"/>
      <c r="BA36" s="259" t="n"/>
      <c r="BB36" s="259" t="n"/>
      <c r="BC36" s="259" t="n"/>
      <c r="BD36" s="259" t="n"/>
      <c r="BE36" s="259" t="n"/>
      <c r="BF36" s="259" t="n"/>
      <c r="BG36" s="259" t="n"/>
      <c r="BH36" s="259" t="n"/>
      <c r="BI36" s="259" t="n"/>
      <c r="BJ36" s="259" t="n"/>
      <c r="BK36" s="259" t="n"/>
      <c r="BL36" s="259" t="n"/>
      <c r="BM36" s="259" t="n"/>
      <c r="BN36" s="259" t="n"/>
      <c r="BO36" s="259" t="n"/>
      <c r="BP36" s="259" t="n"/>
      <c r="BQ36" s="259" t="n"/>
      <c r="BR36" s="259" t="n"/>
      <c r="BS36" s="259" t="n"/>
      <c r="BT36" s="259" t="n"/>
      <c r="BU36" s="259" t="n"/>
      <c r="BV36" s="259" t="n"/>
      <c r="BW36" s="259" t="n"/>
      <c r="BX36" s="259" t="n"/>
      <c r="BY36" s="259" t="n"/>
      <c r="BZ36" s="259" t="n"/>
      <c r="CA36" s="259" t="n"/>
      <c r="CB36" s="259" t="n"/>
      <c r="CC36" s="259" t="n"/>
      <c r="CD36" s="259" t="n"/>
      <c r="CE36" s="259" t="n"/>
      <c r="CF36" s="259" t="n"/>
      <c r="CG36" s="259" t="n"/>
      <c r="CH36" s="259" t="n"/>
      <c r="CI36" s="259" t="n"/>
      <c r="CJ36" s="259" t="n"/>
      <c r="CK36" s="259" t="n"/>
      <c r="CL36" s="259" t="n"/>
      <c r="CM36" s="259" t="n"/>
      <c r="CN36" s="259" t="n"/>
      <c r="CO36" s="259" t="n"/>
      <c r="CP36" s="259" t="n"/>
      <c r="CQ36" s="259" t="n"/>
      <c r="CR36" s="259" t="n"/>
      <c r="CS36" s="259" t="n"/>
      <c r="CT36" s="259" t="n"/>
      <c r="CU36" s="259" t="n"/>
      <c r="CV36" s="259" t="n"/>
      <c r="CW36" s="259" t="n"/>
      <c r="CX36" s="259" t="n"/>
      <c r="CY36" s="259" t="n"/>
      <c r="CZ36" s="259" t="n"/>
      <c r="DA36" s="259" t="n"/>
      <c r="DB36" s="259" t="n"/>
      <c r="DC36" s="259" t="n"/>
      <c r="DD36" s="259" t="n"/>
      <c r="DE36" s="259" t="n"/>
      <c r="DF36" s="259" t="n"/>
      <c r="DG36" s="259" t="n"/>
      <c r="DH36" s="259" t="n"/>
      <c r="DI36" s="259" t="n"/>
      <c r="DJ36" s="259" t="n"/>
      <c r="DK36" s="259" t="n"/>
      <c r="DL36" s="259" t="n"/>
      <c r="DM36" s="259" t="n"/>
      <c r="DN36" s="259" t="n"/>
      <c r="DO36" s="259" t="n"/>
      <c r="DP36" s="259" t="n"/>
      <c r="DQ36" s="259" t="n"/>
      <c r="DR36" s="259" t="n"/>
      <c r="DS36" s="259" t="n"/>
      <c r="DT36" s="259" t="n"/>
      <c r="DU36" s="259" t="n"/>
      <c r="DV36" s="259" t="n"/>
      <c r="DW36" s="259" t="n"/>
      <c r="DX36" s="259" t="n"/>
      <c r="DY36" s="259" t="n"/>
      <c r="DZ36" s="259" t="n"/>
      <c r="EA36" s="259" t="n"/>
      <c r="EB36" s="259" t="n"/>
      <c r="EC36" s="259" t="n"/>
      <c r="ED36" s="259" t="n"/>
      <c r="EE36" s="259" t="n"/>
      <c r="EF36" s="259" t="n"/>
      <c r="EG36" s="259" t="n"/>
      <c r="EH36" s="259" t="n"/>
      <c r="EI36" s="259" t="n"/>
      <c r="EJ36" s="259" t="n"/>
      <c r="EK36" s="259" t="n"/>
      <c r="EL36" s="259" t="n"/>
      <c r="EM36" s="259" t="n"/>
      <c r="EN36" s="259" t="n"/>
      <c r="EO36" s="259" t="n"/>
      <c r="EP36" s="259" t="n"/>
      <c r="EQ36" s="259" t="n"/>
      <c r="ER36" s="259" t="n"/>
      <c r="ES36" s="259" t="n"/>
      <c r="ET36" s="259" t="n"/>
      <c r="EU36" s="259" t="n"/>
      <c r="EV36" s="259" t="n"/>
      <c r="EW36" s="269" t="n">
        <v>50.55</v>
      </c>
      <c r="EX36" s="259" t="n"/>
      <c r="EY36" s="259" t="n"/>
      <c r="EZ36" s="259" t="n"/>
      <c r="FA36" s="259" t="n"/>
      <c r="FB36" s="259" t="n"/>
      <c r="FC36" s="259" t="n"/>
      <c r="FD36" s="259" t="n"/>
      <c r="FE36" s="259" t="n"/>
      <c r="FF36" s="259" t="n"/>
      <c r="FG36" s="259" t="n"/>
      <c r="FH36" s="259" t="n"/>
      <c r="FI36" s="259" t="n"/>
      <c r="FJ36" s="259" t="n"/>
      <c r="FK36" s="259" t="n"/>
      <c r="FL36" s="259" t="n"/>
      <c r="FM36" s="259" t="n"/>
      <c r="FN36" s="259" t="n"/>
      <c r="FO36" s="259" t="n"/>
      <c r="FP36" s="259" t="n"/>
      <c r="FQ36" s="259" t="n"/>
      <c r="FR36" s="259" t="n"/>
      <c r="FS36" s="259" t="n"/>
      <c r="FT36" s="259" t="n"/>
      <c r="FU36" s="259" t="n"/>
      <c r="FV36" s="259" t="n"/>
      <c r="FW36" s="259" t="n"/>
      <c r="FX36" s="259" t="n"/>
      <c r="FY36" s="259" t="n"/>
      <c r="FZ36" s="259" t="n"/>
      <c r="GA36" s="259" t="n"/>
      <c r="GB36" s="259" t="n"/>
      <c r="GC36" s="259" t="n"/>
      <c r="GD36" s="259" t="n"/>
      <c r="GE36" s="259" t="n"/>
      <c r="GF36" s="259" t="n"/>
      <c r="GG36" s="259" t="n"/>
      <c r="GH36" s="259" t="n"/>
      <c r="GI36" s="259" t="n"/>
      <c r="GJ36" s="259" t="n"/>
      <c r="GK36" s="259" t="n"/>
      <c r="GL36" s="259" t="n"/>
      <c r="GM36" s="259" t="n"/>
      <c r="GN36" s="259" t="n"/>
      <c r="GO36" s="259" t="n"/>
      <c r="GP36" s="259" t="n"/>
      <c r="GQ36" s="259" t="n"/>
      <c r="GR36" s="259" t="n"/>
      <c r="GS36" s="259" t="n"/>
      <c r="GT36" s="259" t="n"/>
      <c r="GU36" s="259" t="n"/>
      <c r="GV36" s="261">
        <f>SUM(F36:GU36)</f>
        <v/>
      </c>
      <c r="GW36" s="262">
        <f>E36-GV36</f>
        <v/>
      </c>
    </row>
    <row r="37" ht="18" customHeight="1">
      <c r="A37" s="137" t="n">
        <v>36</v>
      </c>
      <c r="B37" s="256" t="n">
        <v>44916</v>
      </c>
      <c r="C37" s="139" t="inlineStr">
        <is>
          <t>DIGIKEY-4500687719</t>
        </is>
      </c>
      <c r="D37" s="239" t="n">
        <v>44840</v>
      </c>
      <c r="E37" s="257" t="n">
        <v>1541.26</v>
      </c>
      <c r="F37" s="274" t="n"/>
      <c r="G37" s="274" t="n"/>
      <c r="H37" s="274" t="n"/>
      <c r="I37" s="274" t="n"/>
      <c r="J37" s="274" t="n"/>
      <c r="K37" s="274" t="n"/>
      <c r="L37" s="274" t="n"/>
      <c r="M37" s="259" t="n"/>
      <c r="N37" s="259" t="n"/>
      <c r="O37" s="259" t="n"/>
      <c r="P37" s="259" t="n"/>
      <c r="Q37" s="259" t="n"/>
      <c r="R37" s="259" t="n"/>
      <c r="S37" s="259" t="n"/>
      <c r="T37" s="259" t="n"/>
      <c r="U37" s="259" t="n"/>
      <c r="V37" s="259" t="n"/>
      <c r="W37" s="259" t="n"/>
      <c r="X37" s="259" t="n"/>
      <c r="Y37" s="259" t="n"/>
      <c r="Z37" s="259" t="n"/>
      <c r="AA37" s="259" t="n"/>
      <c r="AB37" s="259" t="n"/>
      <c r="AC37" s="259" t="n"/>
      <c r="AD37" s="259" t="n"/>
      <c r="AE37" s="259" t="n"/>
      <c r="AF37" s="259" t="n"/>
      <c r="AG37" s="259" t="n"/>
      <c r="AH37" s="259" t="n"/>
      <c r="AI37" s="259" t="n"/>
      <c r="AJ37" s="259" t="n"/>
      <c r="AK37" s="259" t="n"/>
      <c r="AL37" s="259" t="n"/>
      <c r="AM37" s="259" t="n"/>
      <c r="AN37" s="259" t="n"/>
      <c r="AO37" s="259" t="n"/>
      <c r="AP37" s="259" t="n"/>
      <c r="AQ37" s="259" t="n"/>
      <c r="AR37" s="259" t="n"/>
      <c r="AS37" s="259" t="n"/>
      <c r="AT37" s="259" t="n"/>
      <c r="AU37" s="259" t="n"/>
      <c r="AV37" s="259" t="n"/>
      <c r="AW37" s="259" t="n"/>
      <c r="AX37" s="259" t="n"/>
      <c r="AY37" s="259" t="n"/>
      <c r="AZ37" s="259" t="n"/>
      <c r="BA37" s="259" t="n"/>
      <c r="BB37" s="259" t="n"/>
      <c r="BC37" s="259" t="n"/>
      <c r="BD37" s="259" t="n"/>
      <c r="BE37" s="259" t="n"/>
      <c r="BF37" s="259" t="n"/>
      <c r="BG37" s="259" t="n"/>
      <c r="BH37" s="259" t="n"/>
      <c r="BI37" s="259" t="n"/>
      <c r="BJ37" s="259" t="n"/>
      <c r="BK37" s="259" t="n"/>
      <c r="BL37" s="259" t="n"/>
      <c r="BM37" s="259" t="n"/>
      <c r="BN37" s="259" t="n"/>
      <c r="BO37" s="259" t="n"/>
      <c r="BP37" s="259" t="n"/>
      <c r="BQ37" s="259" t="n"/>
      <c r="BR37" s="259" t="n"/>
      <c r="BS37" s="259" t="n"/>
      <c r="BT37" s="259" t="n"/>
      <c r="BU37" s="259" t="n"/>
      <c r="BV37" s="259" t="n"/>
      <c r="BW37" s="259" t="n"/>
      <c r="BX37" s="259" t="n"/>
      <c r="BY37" s="259" t="n"/>
      <c r="BZ37" s="259" t="n"/>
      <c r="CA37" s="259" t="n"/>
      <c r="CB37" s="259" t="n"/>
      <c r="CC37" s="259" t="n"/>
      <c r="CD37" s="259" t="n"/>
      <c r="CE37" s="269" t="n">
        <v>1541.26</v>
      </c>
      <c r="CF37" s="259" t="n"/>
      <c r="CG37" s="259" t="n"/>
      <c r="CH37" s="259" t="n"/>
      <c r="CI37" s="259" t="n"/>
      <c r="CJ37" s="259" t="n"/>
      <c r="CK37" s="259" t="n"/>
      <c r="CL37" s="259" t="n"/>
      <c r="CM37" s="259" t="n"/>
      <c r="CN37" s="259" t="n"/>
      <c r="CO37" s="259" t="n"/>
      <c r="CP37" s="259" t="n"/>
      <c r="CQ37" s="259" t="n"/>
      <c r="CR37" s="259" t="n"/>
      <c r="CS37" s="259" t="n"/>
      <c r="CT37" s="259" t="n"/>
      <c r="CU37" s="259" t="n"/>
      <c r="CV37" s="259" t="n"/>
      <c r="CW37" s="259" t="n"/>
      <c r="CX37" s="259" t="n"/>
      <c r="CY37" s="259" t="n"/>
      <c r="CZ37" s="259" t="n"/>
      <c r="DA37" s="259" t="n"/>
      <c r="DB37" s="259" t="n"/>
      <c r="DC37" s="259" t="n"/>
      <c r="DD37" s="259" t="n"/>
      <c r="DE37" s="259" t="n"/>
      <c r="DF37" s="259" t="n"/>
      <c r="DG37" s="259" t="n"/>
      <c r="DH37" s="259" t="n"/>
      <c r="DI37" s="259" t="n"/>
      <c r="DJ37" s="259" t="n"/>
      <c r="DK37" s="259" t="n"/>
      <c r="DL37" s="259" t="n"/>
      <c r="DM37" s="259" t="n"/>
      <c r="DN37" s="259" t="n"/>
      <c r="DO37" s="259" t="n"/>
      <c r="DP37" s="259" t="n"/>
      <c r="DQ37" s="259" t="n"/>
      <c r="DR37" s="259" t="n"/>
      <c r="DS37" s="259" t="n"/>
      <c r="DT37" s="259" t="n"/>
      <c r="DU37" s="259" t="n"/>
      <c r="DV37" s="259" t="n"/>
      <c r="DW37" s="259" t="n"/>
      <c r="DX37" s="259" t="n"/>
      <c r="DY37" s="259" t="n"/>
      <c r="DZ37" s="259" t="n"/>
      <c r="EA37" s="259" t="n"/>
      <c r="EB37" s="259" t="n"/>
      <c r="EC37" s="259" t="n"/>
      <c r="ED37" s="259" t="n"/>
      <c r="EE37" s="259" t="n"/>
      <c r="EF37" s="259" t="n"/>
      <c r="EG37" s="259" t="n"/>
      <c r="EH37" s="259" t="n"/>
      <c r="EI37" s="259" t="n"/>
      <c r="EJ37" s="259" t="n"/>
      <c r="EK37" s="259" t="n"/>
      <c r="EL37" s="259" t="n"/>
      <c r="EM37" s="259" t="n"/>
      <c r="EN37" s="259" t="n"/>
      <c r="EO37" s="259" t="n"/>
      <c r="EP37" s="259" t="n"/>
      <c r="EQ37" s="259" t="n"/>
      <c r="ER37" s="259" t="n"/>
      <c r="ES37" s="259" t="n"/>
      <c r="ET37" s="259" t="n"/>
      <c r="EU37" s="259" t="n"/>
      <c r="EV37" s="259" t="n"/>
      <c r="EW37" s="259" t="n"/>
      <c r="EX37" s="259" t="n"/>
      <c r="EY37" s="259" t="n"/>
      <c r="EZ37" s="259" t="n"/>
      <c r="FA37" s="259" t="n"/>
      <c r="FB37" s="259" t="n"/>
      <c r="FC37" s="259" t="n"/>
      <c r="FD37" s="259" t="n"/>
      <c r="FE37" s="259" t="n"/>
      <c r="FF37" s="259" t="n"/>
      <c r="FG37" s="259" t="n"/>
      <c r="FH37" s="259" t="n"/>
      <c r="FI37" s="259" t="n"/>
      <c r="FJ37" s="259" t="n"/>
      <c r="FK37" s="259" t="n"/>
      <c r="FL37" s="259" t="n"/>
      <c r="FM37" s="259" t="n"/>
      <c r="FN37" s="259" t="n"/>
      <c r="FO37" s="259" t="n"/>
      <c r="FP37" s="259" t="n"/>
      <c r="FQ37" s="259" t="n"/>
      <c r="FR37" s="259" t="n"/>
      <c r="FS37" s="259" t="n"/>
      <c r="FT37" s="259" t="n"/>
      <c r="FU37" s="259" t="n"/>
      <c r="FV37" s="259" t="n"/>
      <c r="FW37" s="259" t="n"/>
      <c r="FX37" s="259" t="n"/>
      <c r="FY37" s="259" t="n"/>
      <c r="FZ37" s="259" t="n"/>
      <c r="GA37" s="259" t="n"/>
      <c r="GB37" s="259" t="n"/>
      <c r="GC37" s="259" t="n"/>
      <c r="GD37" s="259" t="n"/>
      <c r="GE37" s="259" t="n"/>
      <c r="GF37" s="259" t="n"/>
      <c r="GG37" s="259" t="n"/>
      <c r="GH37" s="259" t="n"/>
      <c r="GI37" s="259" t="n"/>
      <c r="GJ37" s="259" t="n"/>
      <c r="GK37" s="259" t="n"/>
      <c r="GL37" s="259" t="n"/>
      <c r="GM37" s="259" t="n"/>
      <c r="GN37" s="259" t="n"/>
      <c r="GO37" s="259" t="n"/>
      <c r="GP37" s="259" t="n"/>
      <c r="GQ37" s="259" t="n"/>
      <c r="GR37" s="259" t="n"/>
      <c r="GS37" s="259" t="n"/>
      <c r="GT37" s="259" t="n"/>
      <c r="GU37" s="259" t="n"/>
      <c r="GV37" s="261">
        <f>SUM(F37:GU37)</f>
        <v/>
      </c>
      <c r="GW37" s="262">
        <f>E37-GV37</f>
        <v/>
      </c>
    </row>
    <row r="38" ht="18" customHeight="1">
      <c r="A38" s="137" t="n">
        <v>37</v>
      </c>
      <c r="B38" s="256" t="n">
        <v>44916</v>
      </c>
      <c r="C38" s="139" t="inlineStr">
        <is>
          <t>DIGIKEY-4500687957</t>
        </is>
      </c>
      <c r="D38" s="239" t="n">
        <v>44839</v>
      </c>
      <c r="E38" s="257" t="n">
        <v>3.94</v>
      </c>
      <c r="F38" s="274" t="n"/>
      <c r="G38" s="274" t="n"/>
      <c r="H38" s="274" t="n"/>
      <c r="I38" s="274" t="n"/>
      <c r="J38" s="274" t="n"/>
      <c r="K38" s="274" t="n"/>
      <c r="L38" s="274" t="n"/>
      <c r="M38" s="259" t="n"/>
      <c r="N38" s="259" t="n"/>
      <c r="O38" s="259" t="n"/>
      <c r="P38" s="259" t="n"/>
      <c r="Q38" s="259" t="n"/>
      <c r="R38" s="259" t="n"/>
      <c r="S38" s="259" t="n"/>
      <c r="T38" s="259" t="n"/>
      <c r="U38" s="259" t="n"/>
      <c r="V38" s="259" t="n"/>
      <c r="W38" s="259" t="n"/>
      <c r="X38" s="259" t="n"/>
      <c r="Y38" s="259" t="n"/>
      <c r="Z38" s="259" t="n"/>
      <c r="AA38" s="259" t="n"/>
      <c r="AB38" s="259" t="n"/>
      <c r="AC38" s="259" t="n"/>
      <c r="AD38" s="259" t="n"/>
      <c r="AE38" s="259" t="n"/>
      <c r="AF38" s="259" t="n"/>
      <c r="AG38" s="269" t="n">
        <v>3.94</v>
      </c>
      <c r="AH38" s="259" t="n"/>
      <c r="AI38" s="259" t="n"/>
      <c r="AJ38" s="259" t="n"/>
      <c r="AK38" s="259" t="n"/>
      <c r="AL38" s="259" t="n"/>
      <c r="AM38" s="259" t="n"/>
      <c r="AN38" s="259" t="n"/>
      <c r="AO38" s="259" t="n"/>
      <c r="AP38" s="259" t="n"/>
      <c r="AQ38" s="259" t="n"/>
      <c r="AR38" s="259" t="n"/>
      <c r="AS38" s="259" t="n"/>
      <c r="AT38" s="259" t="n"/>
      <c r="AU38" s="259" t="n"/>
      <c r="AV38" s="259" t="n"/>
      <c r="AW38" s="259" t="n"/>
      <c r="AX38" s="259" t="n"/>
      <c r="AY38" s="259" t="n"/>
      <c r="AZ38" s="259" t="n"/>
      <c r="BA38" s="259" t="n"/>
      <c r="BB38" s="259" t="n"/>
      <c r="BC38" s="259" t="n"/>
      <c r="BD38" s="259" t="n"/>
      <c r="BE38" s="259" t="n"/>
      <c r="BF38" s="259" t="n"/>
      <c r="BG38" s="259" t="n"/>
      <c r="BH38" s="259" t="n"/>
      <c r="BI38" s="259" t="n"/>
      <c r="BJ38" s="259" t="n"/>
      <c r="BK38" s="259" t="n"/>
      <c r="BL38" s="259" t="n"/>
      <c r="BM38" s="259" t="n"/>
      <c r="BN38" s="259" t="n"/>
      <c r="BO38" s="259" t="n"/>
      <c r="BP38" s="259" t="n"/>
      <c r="BQ38" s="259" t="n"/>
      <c r="BR38" s="259" t="n"/>
      <c r="BS38" s="259" t="n"/>
      <c r="BT38" s="259" t="n"/>
      <c r="BU38" s="259" t="n"/>
      <c r="BV38" s="259" t="n"/>
      <c r="BW38" s="259" t="n"/>
      <c r="BX38" s="259" t="n"/>
      <c r="BY38" s="259" t="n"/>
      <c r="BZ38" s="259" t="n"/>
      <c r="CA38" s="259" t="n"/>
      <c r="CB38" s="259" t="n"/>
      <c r="CC38" s="259" t="n"/>
      <c r="CD38" s="259" t="n"/>
      <c r="CE38" s="259" t="n"/>
      <c r="CF38" s="259" t="n"/>
      <c r="CG38" s="259" t="n"/>
      <c r="CH38" s="259" t="n"/>
      <c r="CI38" s="259" t="n"/>
      <c r="CJ38" s="259" t="n"/>
      <c r="CK38" s="259" t="n"/>
      <c r="CL38" s="259" t="n"/>
      <c r="CM38" s="259" t="n"/>
      <c r="CN38" s="259" t="n"/>
      <c r="CO38" s="259" t="n"/>
      <c r="CP38" s="259" t="n"/>
      <c r="CQ38" s="259" t="n"/>
      <c r="CR38" s="259" t="n"/>
      <c r="CS38" s="259" t="n"/>
      <c r="CT38" s="259" t="n"/>
      <c r="CU38" s="259" t="n"/>
      <c r="CV38" s="259" t="n"/>
      <c r="CW38" s="259" t="n"/>
      <c r="CX38" s="259" t="n"/>
      <c r="CY38" s="259" t="n"/>
      <c r="CZ38" s="259" t="n"/>
      <c r="DA38" s="259" t="n"/>
      <c r="DB38" s="259" t="n"/>
      <c r="DC38" s="259" t="n"/>
      <c r="DD38" s="259" t="n"/>
      <c r="DE38" s="259" t="n"/>
      <c r="DF38" s="259" t="n"/>
      <c r="DG38" s="259" t="n"/>
      <c r="DH38" s="259" t="n"/>
      <c r="DI38" s="259" t="n"/>
      <c r="DJ38" s="259" t="n"/>
      <c r="DK38" s="259" t="n"/>
      <c r="DL38" s="259" t="n"/>
      <c r="DM38" s="259" t="n"/>
      <c r="DN38" s="259" t="n"/>
      <c r="DO38" s="259" t="n"/>
      <c r="DP38" s="259" t="n"/>
      <c r="DQ38" s="259" t="n"/>
      <c r="DR38" s="259" t="n"/>
      <c r="DS38" s="259" t="n"/>
      <c r="DT38" s="259" t="n"/>
      <c r="DU38" s="259" t="n"/>
      <c r="DV38" s="259" t="n"/>
      <c r="DW38" s="259" t="n"/>
      <c r="DX38" s="259" t="n"/>
      <c r="DY38" s="259" t="n"/>
      <c r="DZ38" s="259" t="n"/>
      <c r="EA38" s="259" t="n"/>
      <c r="EB38" s="259" t="n"/>
      <c r="EC38" s="259" t="n"/>
      <c r="ED38" s="259" t="n"/>
      <c r="EE38" s="259" t="n"/>
      <c r="EF38" s="259" t="n"/>
      <c r="EG38" s="259" t="n"/>
      <c r="EH38" s="259" t="n"/>
      <c r="EI38" s="259" t="n"/>
      <c r="EJ38" s="259" t="n"/>
      <c r="EK38" s="259" t="n"/>
      <c r="EL38" s="259" t="n"/>
      <c r="EM38" s="259" t="n"/>
      <c r="EN38" s="259" t="n"/>
      <c r="EO38" s="259" t="n"/>
      <c r="EP38" s="259" t="n"/>
      <c r="EQ38" s="259" t="n"/>
      <c r="ER38" s="259" t="n"/>
      <c r="ES38" s="259" t="n"/>
      <c r="ET38" s="259" t="n"/>
      <c r="EU38" s="259" t="n"/>
      <c r="EV38" s="259" t="n"/>
      <c r="EW38" s="259" t="n"/>
      <c r="EX38" s="259" t="n"/>
      <c r="EY38" s="259" t="n"/>
      <c r="EZ38" s="259" t="n"/>
      <c r="FA38" s="259" t="n"/>
      <c r="FB38" s="259" t="n"/>
      <c r="FC38" s="259" t="n"/>
      <c r="FD38" s="259" t="n"/>
      <c r="FE38" s="259" t="n"/>
      <c r="FF38" s="259" t="n"/>
      <c r="FG38" s="259" t="n"/>
      <c r="FH38" s="259" t="n"/>
      <c r="FI38" s="259" t="n"/>
      <c r="FJ38" s="259" t="n"/>
      <c r="FK38" s="259" t="n"/>
      <c r="FL38" s="259" t="n"/>
      <c r="FM38" s="259" t="n"/>
      <c r="FN38" s="259" t="n"/>
      <c r="FO38" s="259" t="n"/>
      <c r="FP38" s="259" t="n"/>
      <c r="FQ38" s="259" t="n"/>
      <c r="FR38" s="259" t="n"/>
      <c r="FS38" s="259" t="n"/>
      <c r="FT38" s="259" t="n"/>
      <c r="FU38" s="259" t="n"/>
      <c r="FV38" s="259" t="n"/>
      <c r="FW38" s="259" t="n"/>
      <c r="FX38" s="259" t="n"/>
      <c r="FY38" s="259" t="n"/>
      <c r="FZ38" s="259" t="n"/>
      <c r="GA38" s="259" t="n"/>
      <c r="GB38" s="259" t="n"/>
      <c r="GC38" s="259" t="n"/>
      <c r="GD38" s="259" t="n"/>
      <c r="GE38" s="259" t="n"/>
      <c r="GF38" s="259" t="n"/>
      <c r="GG38" s="259" t="n"/>
      <c r="GH38" s="259" t="n"/>
      <c r="GI38" s="259" t="n"/>
      <c r="GJ38" s="259" t="n"/>
      <c r="GK38" s="259" t="n"/>
      <c r="GL38" s="259" t="n"/>
      <c r="GM38" s="259" t="n"/>
      <c r="GN38" s="259" t="n"/>
      <c r="GO38" s="259" t="n"/>
      <c r="GP38" s="259" t="n"/>
      <c r="GQ38" s="259" t="n"/>
      <c r="GR38" s="259" t="n"/>
      <c r="GS38" s="259" t="n"/>
      <c r="GT38" s="259" t="n"/>
      <c r="GU38" s="259" t="n"/>
      <c r="GV38" s="261">
        <f>SUM(F38:GU38)</f>
        <v/>
      </c>
      <c r="GW38" s="262">
        <f>E38-GV38</f>
        <v/>
      </c>
    </row>
    <row r="39" ht="18" customHeight="1">
      <c r="A39" s="137" t="n">
        <v>38</v>
      </c>
      <c r="B39" s="256" t="n">
        <v>44916</v>
      </c>
      <c r="C39" s="139" t="inlineStr">
        <is>
          <t>DIGIKEY-4500688567</t>
        </is>
      </c>
      <c r="D39" s="240" t="n">
        <v>44845</v>
      </c>
      <c r="E39" s="257" t="n">
        <v>4.99</v>
      </c>
      <c r="F39" s="274" t="n"/>
      <c r="G39" s="274" t="n"/>
      <c r="H39" s="274" t="n"/>
      <c r="I39" s="274" t="n"/>
      <c r="J39" s="274" t="n"/>
      <c r="K39" s="274" t="n"/>
      <c r="L39" s="274" t="n"/>
      <c r="M39" s="259" t="n"/>
      <c r="N39" s="259" t="n"/>
      <c r="O39" s="259" t="n"/>
      <c r="P39" s="259" t="n"/>
      <c r="Q39" s="259" t="n"/>
      <c r="R39" s="259" t="n"/>
      <c r="S39" s="259" t="n"/>
      <c r="T39" s="259" t="n"/>
      <c r="U39" s="259" t="n"/>
      <c r="V39" s="259" t="n"/>
      <c r="W39" s="259" t="n"/>
      <c r="X39" s="259" t="n"/>
      <c r="Y39" s="259" t="n"/>
      <c r="Z39" s="259" t="n"/>
      <c r="AA39" s="259" t="n"/>
      <c r="AB39" s="259" t="n"/>
      <c r="AC39" s="259" t="n"/>
      <c r="AD39" s="259" t="n"/>
      <c r="AE39" s="259" t="n"/>
      <c r="AF39" s="259" t="n"/>
      <c r="AG39" s="259" t="n"/>
      <c r="AH39" s="259" t="n"/>
      <c r="AI39" s="259" t="n"/>
      <c r="AJ39" s="259" t="n"/>
      <c r="AK39" s="259" t="n"/>
      <c r="AL39" s="259" t="n"/>
      <c r="AM39" s="259" t="n"/>
      <c r="AN39" s="259" t="n"/>
      <c r="AO39" s="259" t="n"/>
      <c r="AP39" s="259" t="n"/>
      <c r="AQ39" s="259" t="n"/>
      <c r="AR39" s="259" t="n"/>
      <c r="AS39" s="259" t="n"/>
      <c r="AT39" s="259" t="n"/>
      <c r="AU39" s="259" t="n"/>
      <c r="AV39" s="259" t="n"/>
      <c r="AW39" s="259" t="n"/>
      <c r="AX39" s="259" t="n"/>
      <c r="AY39" s="259" t="n"/>
      <c r="AZ39" s="259" t="n"/>
      <c r="BA39" s="259" t="n"/>
      <c r="BB39" s="259" t="n"/>
      <c r="BC39" s="259" t="n"/>
      <c r="BD39" s="259" t="n"/>
      <c r="BE39" s="259" t="n"/>
      <c r="BF39" s="259" t="n"/>
      <c r="BG39" s="259" t="n"/>
      <c r="BH39" s="259" t="n"/>
      <c r="BI39" s="259" t="n"/>
      <c r="BJ39" s="259" t="n"/>
      <c r="BK39" s="259" t="n"/>
      <c r="BL39" s="259" t="n"/>
      <c r="BM39" s="259" t="n"/>
      <c r="BN39" s="259" t="n"/>
      <c r="BO39" s="259" t="n"/>
      <c r="BP39" s="259" t="n"/>
      <c r="BQ39" s="259" t="n"/>
      <c r="BR39" s="259" t="n"/>
      <c r="BS39" s="259" t="n"/>
      <c r="BT39" s="259" t="n"/>
      <c r="BU39" s="259" t="n"/>
      <c r="BV39" s="259" t="n"/>
      <c r="BW39" s="259" t="n"/>
      <c r="BX39" s="259" t="n"/>
      <c r="BY39" s="259" t="n"/>
      <c r="BZ39" s="259" t="n"/>
      <c r="CA39" s="259" t="n"/>
      <c r="CB39" s="259" t="n"/>
      <c r="CC39" s="259" t="n"/>
      <c r="CD39" s="259" t="n"/>
      <c r="CE39" s="259" t="n"/>
      <c r="CF39" s="259" t="n"/>
      <c r="CG39" s="259" t="n"/>
      <c r="CH39" s="259" t="n"/>
      <c r="CI39" s="259" t="n"/>
      <c r="CJ39" s="259" t="n"/>
      <c r="CK39" s="259" t="n"/>
      <c r="CL39" s="259" t="n"/>
      <c r="CM39" s="259" t="n"/>
      <c r="CN39" s="259" t="n"/>
      <c r="CO39" s="259" t="n"/>
      <c r="CP39" s="259" t="n"/>
      <c r="CQ39" s="259" t="n"/>
      <c r="CR39" s="259" t="n"/>
      <c r="CS39" s="259" t="n"/>
      <c r="CT39" s="259" t="n"/>
      <c r="CU39" s="259" t="n"/>
      <c r="CV39" s="259" t="n"/>
      <c r="CW39" s="259" t="n"/>
      <c r="CX39" s="259" t="n"/>
      <c r="CY39" s="259" t="n"/>
      <c r="CZ39" s="259" t="n"/>
      <c r="DA39" s="259" t="n"/>
      <c r="DB39" s="259" t="n"/>
      <c r="DC39" s="259" t="n"/>
      <c r="DD39" s="269" t="n">
        <v>4.99</v>
      </c>
      <c r="DE39" s="259" t="n"/>
      <c r="DF39" s="259" t="n"/>
      <c r="DG39" s="259" t="n"/>
      <c r="DH39" s="259" t="n"/>
      <c r="DI39" s="259" t="n"/>
      <c r="DJ39" s="259" t="n"/>
      <c r="DK39" s="259" t="n"/>
      <c r="DL39" s="259" t="n"/>
      <c r="DM39" s="259" t="n"/>
      <c r="DN39" s="259" t="n"/>
      <c r="DO39" s="259" t="n"/>
      <c r="DP39" s="259" t="n"/>
      <c r="DQ39" s="259" t="n"/>
      <c r="DR39" s="259" t="n"/>
      <c r="DS39" s="259" t="n"/>
      <c r="DT39" s="259" t="n"/>
      <c r="DU39" s="259" t="n"/>
      <c r="DV39" s="259" t="n"/>
      <c r="DW39" s="259" t="n"/>
      <c r="DX39" s="259" t="n"/>
      <c r="DY39" s="259" t="n"/>
      <c r="DZ39" s="259" t="n"/>
      <c r="EA39" s="259" t="n"/>
      <c r="EB39" s="259" t="n"/>
      <c r="EC39" s="259" t="n"/>
      <c r="ED39" s="259" t="n"/>
      <c r="EE39" s="259" t="n"/>
      <c r="EF39" s="259" t="n"/>
      <c r="EG39" s="259" t="n"/>
      <c r="EH39" s="259" t="n"/>
      <c r="EI39" s="259" t="n"/>
      <c r="EJ39" s="259" t="n"/>
      <c r="EK39" s="259" t="n"/>
      <c r="EL39" s="259" t="n"/>
      <c r="EM39" s="259" t="n"/>
      <c r="EN39" s="259" t="n"/>
      <c r="EO39" s="259" t="n"/>
      <c r="EP39" s="259" t="n"/>
      <c r="EQ39" s="259" t="n"/>
      <c r="ER39" s="259" t="n"/>
      <c r="ES39" s="259" t="n"/>
      <c r="ET39" s="259" t="n"/>
      <c r="EU39" s="259" t="n"/>
      <c r="EV39" s="259" t="n"/>
      <c r="EW39" s="259" t="n"/>
      <c r="EX39" s="259" t="n"/>
      <c r="EY39" s="259" t="n"/>
      <c r="EZ39" s="259" t="n"/>
      <c r="FA39" s="259" t="n"/>
      <c r="FB39" s="259" t="n"/>
      <c r="FC39" s="259" t="n"/>
      <c r="FD39" s="259" t="n"/>
      <c r="FE39" s="259" t="n"/>
      <c r="FF39" s="259" t="n"/>
      <c r="FG39" s="259" t="n"/>
      <c r="FH39" s="259" t="n"/>
      <c r="FI39" s="259" t="n"/>
      <c r="FJ39" s="259" t="n"/>
      <c r="FK39" s="259" t="n"/>
      <c r="FL39" s="259" t="n"/>
      <c r="FM39" s="259" t="n"/>
      <c r="FN39" s="259" t="n"/>
      <c r="FO39" s="259" t="n"/>
      <c r="FP39" s="259" t="n"/>
      <c r="FQ39" s="259" t="n"/>
      <c r="FR39" s="259" t="n"/>
      <c r="FS39" s="259" t="n"/>
      <c r="FT39" s="259" t="n"/>
      <c r="FU39" s="259" t="n"/>
      <c r="FV39" s="259" t="n"/>
      <c r="FW39" s="259" t="n"/>
      <c r="FX39" s="259" t="n"/>
      <c r="FY39" s="259" t="n"/>
      <c r="FZ39" s="259" t="n"/>
      <c r="GA39" s="259" t="n"/>
      <c r="GB39" s="259" t="n"/>
      <c r="GC39" s="259" t="n"/>
      <c r="GD39" s="259" t="n"/>
      <c r="GE39" s="259" t="n"/>
      <c r="GF39" s="259" t="n"/>
      <c r="GG39" s="259" t="n"/>
      <c r="GH39" s="259" t="n"/>
      <c r="GI39" s="259" t="n"/>
      <c r="GJ39" s="259" t="n"/>
      <c r="GK39" s="259" t="n"/>
      <c r="GL39" s="259" t="n"/>
      <c r="GM39" s="259" t="n"/>
      <c r="GN39" s="259" t="n"/>
      <c r="GO39" s="259" t="n"/>
      <c r="GP39" s="259" t="n"/>
      <c r="GQ39" s="259" t="n"/>
      <c r="GR39" s="259" t="n"/>
      <c r="GS39" s="259" t="n"/>
      <c r="GT39" s="259" t="n"/>
      <c r="GU39" s="259" t="n"/>
      <c r="GV39" s="261">
        <f>SUM(F39:GU39)</f>
        <v/>
      </c>
      <c r="GW39" s="262">
        <f>E39-GV39</f>
        <v/>
      </c>
    </row>
    <row r="40" ht="18" customHeight="1">
      <c r="A40" s="137" t="n">
        <v>39</v>
      </c>
      <c r="B40" s="256" t="n">
        <v>44916</v>
      </c>
      <c r="C40" s="139" t="inlineStr">
        <is>
          <t>DIGIKEY-4500688512</t>
        </is>
      </c>
      <c r="D40" s="240" t="n">
        <v>44844</v>
      </c>
      <c r="E40" s="257" t="n">
        <v>10.65</v>
      </c>
      <c r="F40" s="274" t="n"/>
      <c r="G40" s="274" t="n"/>
      <c r="H40" s="274" t="n"/>
      <c r="I40" s="274" t="n"/>
      <c r="J40" s="274" t="n"/>
      <c r="K40" s="274" t="n"/>
      <c r="L40" s="274" t="n"/>
      <c r="M40" s="259" t="n"/>
      <c r="N40" s="259" t="n"/>
      <c r="O40" s="259" t="n"/>
      <c r="P40" s="259" t="n"/>
      <c r="Q40" s="259" t="n"/>
      <c r="R40" s="259" t="n"/>
      <c r="S40" s="259" t="n"/>
      <c r="T40" s="259" t="n"/>
      <c r="U40" s="259" t="n"/>
      <c r="V40" s="259" t="n"/>
      <c r="W40" s="259" t="n"/>
      <c r="X40" s="259" t="n"/>
      <c r="Y40" s="259" t="n"/>
      <c r="Z40" s="259" t="n"/>
      <c r="AA40" s="259" t="n"/>
      <c r="AB40" s="259" t="n"/>
      <c r="AC40" s="259" t="n"/>
      <c r="AD40" s="259" t="n"/>
      <c r="AE40" s="259" t="n"/>
      <c r="AF40" s="259" t="n"/>
      <c r="AG40" s="259" t="n"/>
      <c r="AH40" s="259" t="n"/>
      <c r="AI40" s="259" t="n"/>
      <c r="AJ40" s="259" t="n"/>
      <c r="AK40" s="259" t="n"/>
      <c r="AL40" s="259" t="n"/>
      <c r="AM40" s="259" t="n"/>
      <c r="AN40" s="259" t="n"/>
      <c r="AO40" s="269" t="n">
        <v>10.65</v>
      </c>
      <c r="AP40" s="259" t="n"/>
      <c r="AQ40" s="259" t="n"/>
      <c r="AR40" s="259" t="n"/>
      <c r="AS40" s="259" t="n"/>
      <c r="AT40" s="259" t="n"/>
      <c r="AU40" s="259" t="n"/>
      <c r="AV40" s="259" t="n"/>
      <c r="AW40" s="259" t="n"/>
      <c r="AX40" s="259" t="n"/>
      <c r="AY40" s="259" t="n"/>
      <c r="AZ40" s="259" t="n"/>
      <c r="BA40" s="259" t="n"/>
      <c r="BB40" s="259" t="n"/>
      <c r="BC40" s="259" t="n"/>
      <c r="BD40" s="259" t="n"/>
      <c r="BE40" s="259" t="n"/>
      <c r="BF40" s="259" t="n"/>
      <c r="BG40" s="259" t="n"/>
      <c r="BH40" s="259" t="n"/>
      <c r="BI40" s="259" t="n"/>
      <c r="BJ40" s="259" t="n"/>
      <c r="BK40" s="259" t="n"/>
      <c r="BL40" s="259" t="n"/>
      <c r="BM40" s="259" t="n"/>
      <c r="BN40" s="259" t="n"/>
      <c r="BO40" s="259" t="n"/>
      <c r="BP40" s="259" t="n"/>
      <c r="BQ40" s="259" t="n"/>
      <c r="BR40" s="259" t="n"/>
      <c r="BS40" s="259" t="n"/>
      <c r="BT40" s="259" t="n"/>
      <c r="BU40" s="259" t="n"/>
      <c r="BV40" s="259" t="n"/>
      <c r="BW40" s="259" t="n"/>
      <c r="BX40" s="259" t="n"/>
      <c r="BY40" s="259" t="n"/>
      <c r="BZ40" s="259" t="n"/>
      <c r="CA40" s="259" t="n"/>
      <c r="CB40" s="259" t="n"/>
      <c r="CC40" s="259" t="n"/>
      <c r="CD40" s="259" t="n"/>
      <c r="CE40" s="259" t="n"/>
      <c r="CF40" s="259" t="n"/>
      <c r="CG40" s="259" t="n"/>
      <c r="CH40" s="259" t="n"/>
      <c r="CI40" s="259" t="n"/>
      <c r="CJ40" s="259" t="n"/>
      <c r="CK40" s="259" t="n"/>
      <c r="CL40" s="259" t="n"/>
      <c r="CM40" s="259" t="n"/>
      <c r="CN40" s="259" t="n"/>
      <c r="CO40" s="259" t="n"/>
      <c r="CP40" s="259" t="n"/>
      <c r="CQ40" s="259" t="n"/>
      <c r="CR40" s="259" t="n"/>
      <c r="CS40" s="259" t="n"/>
      <c r="CT40" s="259" t="n"/>
      <c r="CU40" s="259" t="n"/>
      <c r="CV40" s="259" t="n"/>
      <c r="CW40" s="259" t="n"/>
      <c r="CX40" s="259" t="n"/>
      <c r="CY40" s="259" t="n"/>
      <c r="CZ40" s="259" t="n"/>
      <c r="DA40" s="259" t="n"/>
      <c r="DB40" s="259" t="n"/>
      <c r="DC40" s="259" t="n"/>
      <c r="DD40" s="259" t="n"/>
      <c r="DE40" s="259" t="n"/>
      <c r="DF40" s="259" t="n"/>
      <c r="DG40" s="259" t="n"/>
      <c r="DH40" s="259" t="n"/>
      <c r="DI40" s="259" t="n"/>
      <c r="DJ40" s="259" t="n"/>
      <c r="DK40" s="259" t="n"/>
      <c r="DL40" s="259" t="n"/>
      <c r="DM40" s="259" t="n"/>
      <c r="DN40" s="259" t="n"/>
      <c r="DO40" s="259" t="n"/>
      <c r="DP40" s="259" t="n"/>
      <c r="DQ40" s="259" t="n"/>
      <c r="DR40" s="259" t="n"/>
      <c r="DS40" s="259" t="n"/>
      <c r="DT40" s="259" t="n"/>
      <c r="DU40" s="259" t="n"/>
      <c r="DV40" s="259" t="n"/>
      <c r="DW40" s="259" t="n"/>
      <c r="DX40" s="259" t="n"/>
      <c r="DY40" s="259" t="n"/>
      <c r="DZ40" s="259" t="n"/>
      <c r="EA40" s="259" t="n"/>
      <c r="EB40" s="259" t="n"/>
      <c r="EC40" s="259" t="n"/>
      <c r="ED40" s="259" t="n"/>
      <c r="EE40" s="259" t="n"/>
      <c r="EF40" s="259" t="n"/>
      <c r="EG40" s="259" t="n"/>
      <c r="EH40" s="259" t="n"/>
      <c r="EI40" s="259" t="n"/>
      <c r="EJ40" s="259" t="n"/>
      <c r="EK40" s="259" t="n"/>
      <c r="EL40" s="259" t="n"/>
      <c r="EM40" s="259" t="n"/>
      <c r="EN40" s="259" t="n"/>
      <c r="EO40" s="259" t="n"/>
      <c r="EP40" s="259" t="n"/>
      <c r="EQ40" s="259" t="n"/>
      <c r="ER40" s="259" t="n"/>
      <c r="ES40" s="259" t="n"/>
      <c r="ET40" s="259" t="n"/>
      <c r="EU40" s="259" t="n"/>
      <c r="EV40" s="259" t="n"/>
      <c r="EW40" s="259" t="n"/>
      <c r="EX40" s="259" t="n"/>
      <c r="EY40" s="259" t="n"/>
      <c r="EZ40" s="259" t="n"/>
      <c r="FA40" s="259" t="n"/>
      <c r="FB40" s="259" t="n"/>
      <c r="FC40" s="259" t="n"/>
      <c r="FD40" s="259" t="n"/>
      <c r="FE40" s="259" t="n"/>
      <c r="FF40" s="259" t="n"/>
      <c r="FG40" s="259" t="n"/>
      <c r="FH40" s="259" t="n"/>
      <c r="FI40" s="259" t="n"/>
      <c r="FJ40" s="259" t="n"/>
      <c r="FK40" s="259" t="n"/>
      <c r="FL40" s="259" t="n"/>
      <c r="FM40" s="259" t="n"/>
      <c r="FN40" s="259" t="n"/>
      <c r="FO40" s="259" t="n"/>
      <c r="FP40" s="259" t="n"/>
      <c r="FQ40" s="259" t="n"/>
      <c r="FR40" s="259" t="n"/>
      <c r="FS40" s="259" t="n"/>
      <c r="FT40" s="259" t="n"/>
      <c r="FU40" s="259" t="n"/>
      <c r="FV40" s="259" t="n"/>
      <c r="FW40" s="259" t="n"/>
      <c r="FX40" s="259" t="n"/>
      <c r="FY40" s="259" t="n"/>
      <c r="FZ40" s="259" t="n"/>
      <c r="GA40" s="259" t="n"/>
      <c r="GB40" s="259" t="n"/>
      <c r="GC40" s="259" t="n"/>
      <c r="GD40" s="259" t="n"/>
      <c r="GE40" s="259" t="n"/>
      <c r="GF40" s="259" t="n"/>
      <c r="GG40" s="259" t="n"/>
      <c r="GH40" s="259" t="n"/>
      <c r="GI40" s="259" t="n"/>
      <c r="GJ40" s="259" t="n"/>
      <c r="GK40" s="259" t="n"/>
      <c r="GL40" s="259" t="n"/>
      <c r="GM40" s="259" t="n"/>
      <c r="GN40" s="259" t="n"/>
      <c r="GO40" s="259" t="n"/>
      <c r="GP40" s="259" t="n"/>
      <c r="GQ40" s="259" t="n"/>
      <c r="GR40" s="259" t="n"/>
      <c r="GS40" s="259" t="n"/>
      <c r="GT40" s="259" t="n"/>
      <c r="GU40" s="259" t="n"/>
      <c r="GV40" s="261">
        <f>SUM(F40:GU40)</f>
        <v/>
      </c>
      <c r="GW40" s="262">
        <f>E40-GV40</f>
        <v/>
      </c>
    </row>
    <row r="41" ht="30" customHeight="1">
      <c r="A41" s="137" t="n">
        <v>40</v>
      </c>
      <c r="B41" s="256" t="n">
        <v>44916</v>
      </c>
      <c r="C41" s="146" t="inlineStr">
        <is>
          <t>DIGIKEY-4500649918/4500693885/
4500697368</t>
        </is>
      </c>
      <c r="D41" s="240" t="n">
        <v>44844</v>
      </c>
      <c r="E41" s="257">
        <f>494.34+177.88+219.94</f>
        <v/>
      </c>
      <c r="F41" s="274" t="n"/>
      <c r="G41" s="274" t="n"/>
      <c r="H41" s="274" t="n"/>
      <c r="I41" s="274" t="n"/>
      <c r="J41" s="274" t="n"/>
      <c r="K41" s="274" t="n"/>
      <c r="L41" s="274" t="n"/>
      <c r="M41" s="259" t="n"/>
      <c r="N41" s="259" t="n"/>
      <c r="O41" s="259" t="n"/>
      <c r="P41" s="259" t="n"/>
      <c r="Q41" s="259" t="n"/>
      <c r="R41" s="259" t="n"/>
      <c r="S41" s="259" t="n"/>
      <c r="T41" s="259" t="n"/>
      <c r="U41" s="259" t="n"/>
      <c r="V41" s="259" t="n"/>
      <c r="W41" s="259" t="n"/>
      <c r="X41" s="259" t="n"/>
      <c r="Y41" s="259" t="n"/>
      <c r="Z41" s="259" t="n"/>
      <c r="AA41" s="259" t="n"/>
      <c r="AB41" s="259" t="n"/>
      <c r="AC41" s="259" t="n"/>
      <c r="AD41" s="259" t="n"/>
      <c r="AE41" s="259" t="n"/>
      <c r="AF41" s="259" t="n"/>
      <c r="AG41" s="259" t="n"/>
      <c r="AH41" s="259" t="n"/>
      <c r="AI41" s="259" t="n"/>
      <c r="AJ41" s="259" t="n"/>
      <c r="AK41" s="259" t="n"/>
      <c r="AL41" s="259" t="n"/>
      <c r="AM41" s="259" t="n"/>
      <c r="AN41" s="259" t="n"/>
      <c r="AO41" s="259" t="n"/>
      <c r="AP41" s="259" t="n"/>
      <c r="AQ41" s="259" t="n"/>
      <c r="AR41" s="259" t="n"/>
      <c r="AS41" s="259" t="n"/>
      <c r="AT41" s="259" t="n"/>
      <c r="AU41" s="259" t="n"/>
      <c r="AV41" s="259" t="n"/>
      <c r="AW41" s="259" t="n"/>
      <c r="AX41" s="259" t="n"/>
      <c r="AY41" s="259" t="n"/>
      <c r="AZ41" s="259" t="n"/>
      <c r="BA41" s="259" t="n"/>
      <c r="BB41" s="259" t="n"/>
      <c r="BC41" s="259" t="n"/>
      <c r="BD41" s="259" t="n"/>
      <c r="BE41" s="259" t="n"/>
      <c r="BF41" s="259" t="n"/>
      <c r="BG41" s="259" t="n"/>
      <c r="BH41" s="259" t="n"/>
      <c r="BI41" s="259" t="n"/>
      <c r="BJ41" s="259" t="n"/>
      <c r="BK41" s="259" t="n"/>
      <c r="BL41" s="259" t="n"/>
      <c r="BM41" s="259" t="n"/>
      <c r="BN41" s="259" t="n"/>
      <c r="BO41" s="259" t="n"/>
      <c r="BP41" s="259" t="n"/>
      <c r="BQ41" s="259" t="n"/>
      <c r="BR41" s="259" t="n"/>
      <c r="BS41" s="259" t="n"/>
      <c r="BT41" s="259" t="n"/>
      <c r="BU41" s="259" t="n"/>
      <c r="BV41" s="259" t="n"/>
      <c r="BW41" s="259" t="n"/>
      <c r="BX41" s="259" t="n"/>
      <c r="BY41" s="259" t="n"/>
      <c r="BZ41" s="259" t="n"/>
      <c r="CA41" s="259" t="n"/>
      <c r="CB41" s="259" t="n"/>
      <c r="CC41" s="259" t="n"/>
      <c r="CD41" s="259" t="n"/>
      <c r="CE41" s="259" t="n"/>
      <c r="CF41" s="259" t="n"/>
      <c r="CG41" s="259" t="n"/>
      <c r="CH41" s="259" t="n"/>
      <c r="CI41" s="259" t="n"/>
      <c r="CJ41" s="259" t="n"/>
      <c r="CK41" s="259" t="n"/>
      <c r="CL41" s="259" t="n"/>
      <c r="CM41" s="259" t="n"/>
      <c r="CN41" s="259" t="n"/>
      <c r="CO41" s="259" t="n"/>
      <c r="CP41" s="259" t="n"/>
      <c r="CQ41" s="259" t="n"/>
      <c r="CR41" s="259" t="n"/>
      <c r="CS41" s="259" t="n"/>
      <c r="CT41" s="259" t="n"/>
      <c r="CU41" s="259" t="n"/>
      <c r="CV41" s="259" t="n"/>
      <c r="CW41" s="259" t="n"/>
      <c r="CX41" s="259" t="n"/>
      <c r="CY41" s="259" t="n"/>
      <c r="CZ41" s="259" t="n"/>
      <c r="DA41" s="259" t="n"/>
      <c r="DB41" s="259" t="n"/>
      <c r="DC41" s="259" t="n"/>
      <c r="DD41" s="259" t="n"/>
      <c r="DE41" s="259" t="n"/>
      <c r="DF41" s="259" t="n"/>
      <c r="DG41" s="259" t="n"/>
      <c r="DH41" s="259" t="n"/>
      <c r="DI41" s="259" t="n"/>
      <c r="DJ41" s="259" t="n"/>
      <c r="DK41" s="259" t="n"/>
      <c r="DL41" s="259" t="n"/>
      <c r="DM41" s="259" t="n"/>
      <c r="DN41" s="259" t="n"/>
      <c r="DO41" s="259" t="n"/>
      <c r="DP41" s="259" t="n"/>
      <c r="DQ41" s="269">
        <f>494.34+177.88+219.94</f>
        <v/>
      </c>
      <c r="DR41" s="259" t="n"/>
      <c r="DS41" s="259" t="n"/>
      <c r="DT41" s="259" t="n"/>
      <c r="DU41" s="259" t="n"/>
      <c r="DV41" s="259" t="n"/>
      <c r="DW41" s="259" t="n"/>
      <c r="DX41" s="259" t="n"/>
      <c r="DY41" s="259" t="n"/>
      <c r="DZ41" s="259" t="n"/>
      <c r="EA41" s="259" t="n"/>
      <c r="EB41" s="259" t="n"/>
      <c r="EC41" s="259" t="n"/>
      <c r="ED41" s="259" t="n"/>
      <c r="EE41" s="259" t="n"/>
      <c r="EF41" s="259" t="n"/>
      <c r="EG41" s="259" t="n"/>
      <c r="EH41" s="259" t="n"/>
      <c r="EI41" s="259" t="n"/>
      <c r="EJ41" s="259" t="n"/>
      <c r="EK41" s="259" t="n"/>
      <c r="EL41" s="259" t="n"/>
      <c r="EM41" s="259" t="n"/>
      <c r="EN41" s="259" t="n"/>
      <c r="EO41" s="259" t="n"/>
      <c r="EP41" s="259" t="n"/>
      <c r="EQ41" s="259" t="n"/>
      <c r="ER41" s="259" t="n"/>
      <c r="ES41" s="259" t="n"/>
      <c r="ET41" s="259" t="n"/>
      <c r="EU41" s="259" t="n"/>
      <c r="EV41" s="259" t="n"/>
      <c r="EW41" s="259" t="n"/>
      <c r="EX41" s="259" t="n"/>
      <c r="EY41" s="259" t="n"/>
      <c r="EZ41" s="259" t="n"/>
      <c r="FA41" s="259" t="n"/>
      <c r="FB41" s="259" t="n"/>
      <c r="FC41" s="259" t="n"/>
      <c r="FD41" s="259" t="n"/>
      <c r="FE41" s="259" t="n"/>
      <c r="FF41" s="259" t="n"/>
      <c r="FG41" s="259" t="n"/>
      <c r="FH41" s="259" t="n"/>
      <c r="FI41" s="259" t="n"/>
      <c r="FJ41" s="259" t="n"/>
      <c r="FK41" s="259" t="n"/>
      <c r="FL41" s="259" t="n"/>
      <c r="FM41" s="259" t="n"/>
      <c r="FN41" s="259" t="n"/>
      <c r="FO41" s="259" t="n"/>
      <c r="FP41" s="259" t="n"/>
      <c r="FQ41" s="259" t="n"/>
      <c r="FR41" s="259" t="n"/>
      <c r="FS41" s="259" t="n"/>
      <c r="FT41" s="259" t="n"/>
      <c r="FU41" s="259" t="n"/>
      <c r="FV41" s="259" t="n"/>
      <c r="FW41" s="259" t="n"/>
      <c r="FX41" s="259" t="n"/>
      <c r="FY41" s="259" t="n"/>
      <c r="FZ41" s="259" t="n"/>
      <c r="GA41" s="259" t="n"/>
      <c r="GB41" s="259" t="n"/>
      <c r="GC41" s="259" t="n"/>
      <c r="GD41" s="259" t="n"/>
      <c r="GE41" s="259" t="n"/>
      <c r="GF41" s="259" t="n"/>
      <c r="GG41" s="259" t="n"/>
      <c r="GH41" s="259" t="n"/>
      <c r="GI41" s="259" t="n"/>
      <c r="GJ41" s="259" t="n"/>
      <c r="GK41" s="259" t="n"/>
      <c r="GL41" s="259" t="n"/>
      <c r="GM41" s="259" t="n"/>
      <c r="GN41" s="259" t="n"/>
      <c r="GO41" s="259" t="n"/>
      <c r="GP41" s="259" t="n"/>
      <c r="GQ41" s="259" t="n"/>
      <c r="GR41" s="259" t="n"/>
      <c r="GS41" s="259" t="n"/>
      <c r="GT41" s="259" t="n"/>
      <c r="GU41" s="259" t="n"/>
      <c r="GV41" s="261">
        <f>SUM(F41:GU41)</f>
        <v/>
      </c>
      <c r="GW41" s="262">
        <f>E41-GV41</f>
        <v/>
      </c>
    </row>
    <row r="42">
      <c r="A42" s="137" t="n">
        <v>41</v>
      </c>
      <c r="B42" s="256" t="n">
        <v>44916</v>
      </c>
      <c r="C42" s="139" t="inlineStr">
        <is>
          <t>DIGIKEY-4500688916</t>
        </is>
      </c>
      <c r="D42" s="240" t="n">
        <v>44846</v>
      </c>
      <c r="E42" s="257" t="n">
        <v>35.55</v>
      </c>
      <c r="F42" s="274" t="n"/>
      <c r="G42" s="274" t="n"/>
      <c r="H42" s="274" t="n"/>
      <c r="I42" s="274" t="n"/>
      <c r="J42" s="274" t="n"/>
      <c r="K42" s="274" t="n"/>
      <c r="L42" s="274" t="n"/>
      <c r="M42" s="259" t="n"/>
      <c r="N42" s="259" t="n"/>
      <c r="O42" s="259" t="n"/>
      <c r="P42" s="259" t="n"/>
      <c r="Q42" s="259" t="n"/>
      <c r="R42" s="259" t="n"/>
      <c r="S42" s="259" t="n"/>
      <c r="T42" s="259" t="n"/>
      <c r="U42" s="259" t="n"/>
      <c r="V42" s="259" t="n"/>
      <c r="W42" s="259" t="n"/>
      <c r="X42" s="259" t="n"/>
      <c r="Y42" s="259" t="n"/>
      <c r="Z42" s="259" t="n"/>
      <c r="AA42" s="259" t="n"/>
      <c r="AB42" s="259" t="n"/>
      <c r="AC42" s="259" t="n"/>
      <c r="AD42" s="259" t="n"/>
      <c r="AE42" s="259" t="n"/>
      <c r="AF42" s="259" t="n"/>
      <c r="AG42" s="259" t="n"/>
      <c r="AH42" s="259" t="n"/>
      <c r="AI42" s="259" t="n"/>
      <c r="AJ42" s="259" t="n"/>
      <c r="AK42" s="259" t="n"/>
      <c r="AL42" s="259" t="n"/>
      <c r="AM42" s="259" t="n"/>
      <c r="AN42" s="259" t="n"/>
      <c r="AO42" s="259" t="n"/>
      <c r="AP42" s="259" t="n"/>
      <c r="AQ42" s="259" t="n"/>
      <c r="AR42" s="259" t="n"/>
      <c r="AS42" s="259" t="n"/>
      <c r="AT42" s="259" t="n"/>
      <c r="AU42" s="259" t="n"/>
      <c r="AV42" s="259" t="n"/>
      <c r="AW42" s="259" t="n"/>
      <c r="AX42" s="259" t="n"/>
      <c r="AY42" s="259" t="n"/>
      <c r="AZ42" s="259" t="n"/>
      <c r="BA42" s="259" t="n"/>
      <c r="BB42" s="259" t="n"/>
      <c r="BC42" s="259" t="n"/>
      <c r="BD42" s="259" t="n"/>
      <c r="BE42" s="259" t="n"/>
      <c r="BF42" s="259" t="n"/>
      <c r="BG42" s="259" t="n"/>
      <c r="BH42" s="259" t="n"/>
      <c r="BI42" s="259" t="n"/>
      <c r="BJ42" s="259" t="n"/>
      <c r="BK42" s="259" t="n"/>
      <c r="BL42" s="259" t="n"/>
      <c r="BM42" s="259" t="n"/>
      <c r="BN42" s="259" t="n"/>
      <c r="BO42" s="259" t="n"/>
      <c r="BP42" s="259" t="n"/>
      <c r="BQ42" s="259" t="n"/>
      <c r="BR42" s="259" t="n"/>
      <c r="BS42" s="259" t="n"/>
      <c r="BT42" s="259" t="n"/>
      <c r="BU42" s="259" t="n"/>
      <c r="BV42" s="259" t="n"/>
      <c r="BW42" s="259" t="n"/>
      <c r="BX42" s="259" t="n"/>
      <c r="BY42" s="259" t="n"/>
      <c r="BZ42" s="259" t="n"/>
      <c r="CA42" s="259" t="n"/>
      <c r="CB42" s="259" t="n"/>
      <c r="CC42" s="259" t="n"/>
      <c r="CD42" s="259" t="n"/>
      <c r="CE42" s="259" t="n"/>
      <c r="CF42" s="259" t="n"/>
      <c r="CG42" s="259" t="n"/>
      <c r="CH42" s="259" t="n"/>
      <c r="CI42" s="259" t="n"/>
      <c r="CJ42" s="259" t="n"/>
      <c r="CK42" s="259" t="n"/>
      <c r="CL42" s="259" t="n"/>
      <c r="CM42" s="259" t="n"/>
      <c r="CN42" s="259" t="n"/>
      <c r="CO42" s="259" t="n"/>
      <c r="CP42" s="259" t="n"/>
      <c r="CQ42" s="259" t="n"/>
      <c r="CR42" s="259" t="n"/>
      <c r="CS42" s="259" t="n"/>
      <c r="CT42" s="259" t="n"/>
      <c r="CU42" s="259" t="n"/>
      <c r="CV42" s="259" t="n"/>
      <c r="CW42" s="259" t="n"/>
      <c r="CX42" s="259" t="n"/>
      <c r="CY42" s="259" t="n"/>
      <c r="CZ42" s="259" t="n"/>
      <c r="DA42" s="259" t="n"/>
      <c r="DB42" s="259" t="n"/>
      <c r="DC42" s="259" t="n"/>
      <c r="DD42" s="259" t="n"/>
      <c r="DE42" s="259" t="n"/>
      <c r="DF42" s="259" t="n"/>
      <c r="DG42" s="259" t="n"/>
      <c r="DH42" s="259" t="n"/>
      <c r="DI42" s="259" t="n"/>
      <c r="DJ42" s="259" t="n"/>
      <c r="DK42" s="259" t="n"/>
      <c r="DL42" s="259" t="n"/>
      <c r="DM42" s="259" t="n"/>
      <c r="DN42" s="259" t="n"/>
      <c r="DO42" s="259" t="n"/>
      <c r="DP42" s="259" t="n"/>
      <c r="DQ42" s="259" t="n"/>
      <c r="DR42" s="259" t="n"/>
      <c r="DS42" s="259" t="n"/>
      <c r="DT42" s="259" t="n"/>
      <c r="DU42" s="259" t="n"/>
      <c r="DV42" s="259" t="n"/>
      <c r="DW42" s="259" t="n"/>
      <c r="DX42" s="259" t="n"/>
      <c r="DY42" s="259" t="n"/>
      <c r="DZ42" s="259" t="n"/>
      <c r="EA42" s="259" t="n"/>
      <c r="EB42" s="259" t="n"/>
      <c r="EC42" s="259" t="n"/>
      <c r="ED42" s="259" t="n"/>
      <c r="EE42" s="259" t="n"/>
      <c r="EF42" s="259" t="n"/>
      <c r="EG42" s="259" t="n"/>
      <c r="EH42" s="259" t="n"/>
      <c r="EI42" s="259" t="n"/>
      <c r="EJ42" s="259" t="n"/>
      <c r="EK42" s="259" t="n"/>
      <c r="EL42" s="259" t="n"/>
      <c r="EM42" s="269" t="n">
        <v>35.55</v>
      </c>
      <c r="EN42" s="259" t="n"/>
      <c r="EO42" s="259" t="n"/>
      <c r="EP42" s="259" t="n"/>
      <c r="EQ42" s="259" t="n"/>
      <c r="ER42" s="259" t="n"/>
      <c r="ES42" s="259" t="n"/>
      <c r="ET42" s="259" t="n"/>
      <c r="EU42" s="259" t="n"/>
      <c r="EV42" s="259" t="n"/>
      <c r="EW42" s="259" t="n"/>
      <c r="EX42" s="259" t="n"/>
      <c r="EY42" s="259" t="n"/>
      <c r="EZ42" s="259" t="n"/>
      <c r="FA42" s="259" t="n"/>
      <c r="FB42" s="259" t="n"/>
      <c r="FC42" s="259" t="n"/>
      <c r="FD42" s="259" t="n"/>
      <c r="FE42" s="259" t="n"/>
      <c r="FF42" s="259" t="n"/>
      <c r="FG42" s="259" t="n"/>
      <c r="FH42" s="259" t="n"/>
      <c r="FI42" s="259" t="n"/>
      <c r="FJ42" s="259" t="n"/>
      <c r="FK42" s="259" t="n"/>
      <c r="FL42" s="259" t="n"/>
      <c r="FM42" s="259" t="n"/>
      <c r="FN42" s="259" t="n"/>
      <c r="FO42" s="259" t="n"/>
      <c r="FP42" s="259" t="n"/>
      <c r="FQ42" s="259" t="n"/>
      <c r="FR42" s="259" t="n"/>
      <c r="FS42" s="259" t="n"/>
      <c r="FT42" s="259" t="n"/>
      <c r="FU42" s="259" t="n"/>
      <c r="FV42" s="259" t="n"/>
      <c r="FW42" s="259" t="n"/>
      <c r="FX42" s="259" t="n"/>
      <c r="FY42" s="259" t="n"/>
      <c r="FZ42" s="259" t="n"/>
      <c r="GA42" s="259" t="n"/>
      <c r="GB42" s="259" t="n"/>
      <c r="GC42" s="259" t="n"/>
      <c r="GD42" s="259" t="n"/>
      <c r="GE42" s="259" t="n"/>
      <c r="GF42" s="259" t="n"/>
      <c r="GG42" s="259" t="n"/>
      <c r="GH42" s="259" t="n"/>
      <c r="GI42" s="259" t="n"/>
      <c r="GJ42" s="259" t="n"/>
      <c r="GK42" s="259" t="n"/>
      <c r="GL42" s="259" t="n"/>
      <c r="GM42" s="259" t="n"/>
      <c r="GN42" s="259" t="n"/>
      <c r="GO42" s="259" t="n"/>
      <c r="GP42" s="259" t="n"/>
      <c r="GQ42" s="259" t="n"/>
      <c r="GR42" s="259" t="n"/>
      <c r="GS42" s="259" t="n"/>
      <c r="GT42" s="259" t="n"/>
      <c r="GU42" s="259" t="n"/>
      <c r="GV42" s="261">
        <f>SUM(F42:GU42)</f>
        <v/>
      </c>
      <c r="GW42" s="262">
        <f>E42-GV42</f>
        <v/>
      </c>
    </row>
    <row r="43" ht="18" customHeight="1">
      <c r="A43" s="137" t="n">
        <v>42</v>
      </c>
      <c r="B43" s="256" t="n">
        <v>44916</v>
      </c>
      <c r="C43" s="139" t="inlineStr">
        <is>
          <t>DIGIKEY-4500689582</t>
        </is>
      </c>
      <c r="D43" s="240" t="n">
        <v>44851</v>
      </c>
      <c r="E43" s="257" t="n">
        <v>54.24</v>
      </c>
      <c r="F43" s="274" t="n"/>
      <c r="G43" s="274" t="n"/>
      <c r="H43" s="270" t="n">
        <v>54.24</v>
      </c>
      <c r="I43" s="274" t="n"/>
      <c r="J43" s="274" t="n"/>
      <c r="K43" s="274" t="n"/>
      <c r="L43" s="274" t="n"/>
      <c r="M43" s="259" t="n"/>
      <c r="N43" s="259" t="n"/>
      <c r="O43" s="259" t="n"/>
      <c r="P43" s="259" t="n"/>
      <c r="Q43" s="259" t="n"/>
      <c r="R43" s="259" t="n"/>
      <c r="S43" s="259" t="n"/>
      <c r="T43" s="259" t="n"/>
      <c r="U43" s="259" t="n"/>
      <c r="V43" s="259" t="n"/>
      <c r="W43" s="259" t="n"/>
      <c r="X43" s="259" t="n"/>
      <c r="Y43" s="259" t="n"/>
      <c r="Z43" s="259" t="n"/>
      <c r="AA43" s="259" t="n"/>
      <c r="AB43" s="259" t="n"/>
      <c r="AC43" s="259" t="n"/>
      <c r="AD43" s="259" t="n"/>
      <c r="AE43" s="259" t="n"/>
      <c r="AF43" s="259" t="n"/>
      <c r="AG43" s="259" t="n"/>
      <c r="AH43" s="259" t="n"/>
      <c r="AI43" s="259" t="n"/>
      <c r="AJ43" s="259" t="n"/>
      <c r="AK43" s="259" t="n"/>
      <c r="AL43" s="259" t="n"/>
      <c r="AM43" s="259" t="n"/>
      <c r="AN43" s="259" t="n"/>
      <c r="AO43" s="259" t="n"/>
      <c r="AP43" s="259" t="n"/>
      <c r="AQ43" s="259" t="n"/>
      <c r="AR43" s="259" t="n"/>
      <c r="AS43" s="259" t="n"/>
      <c r="AT43" s="259" t="n"/>
      <c r="AU43" s="259" t="n"/>
      <c r="AV43" s="259" t="n"/>
      <c r="AW43" s="259" t="n"/>
      <c r="AX43" s="259" t="n"/>
      <c r="AY43" s="259" t="n"/>
      <c r="AZ43" s="259" t="n"/>
      <c r="BA43" s="259" t="n"/>
      <c r="BB43" s="259" t="n"/>
      <c r="BC43" s="259" t="n"/>
      <c r="BD43" s="259" t="n"/>
      <c r="BE43" s="259" t="n"/>
      <c r="BF43" s="259" t="n"/>
      <c r="BG43" s="259" t="n"/>
      <c r="BH43" s="259" t="n"/>
      <c r="BI43" s="259" t="n"/>
      <c r="BJ43" s="259" t="n"/>
      <c r="BK43" s="259" t="n"/>
      <c r="BL43" s="259" t="n"/>
      <c r="BM43" s="259" t="n"/>
      <c r="BN43" s="259" t="n"/>
      <c r="BO43" s="259" t="n"/>
      <c r="BP43" s="259" t="n"/>
      <c r="BQ43" s="259" t="n"/>
      <c r="BR43" s="259" t="n"/>
      <c r="BS43" s="259" t="n"/>
      <c r="BT43" s="259" t="n"/>
      <c r="BU43" s="259" t="n"/>
      <c r="BV43" s="259" t="n"/>
      <c r="BW43" s="259" t="n"/>
      <c r="BX43" s="259" t="n"/>
      <c r="BY43" s="259" t="n"/>
      <c r="BZ43" s="259" t="n"/>
      <c r="CA43" s="259" t="n"/>
      <c r="CB43" s="259" t="n"/>
      <c r="CC43" s="259" t="n"/>
      <c r="CD43" s="259" t="n"/>
      <c r="CE43" s="259" t="n"/>
      <c r="CF43" s="259" t="n"/>
      <c r="CG43" s="259" t="n"/>
      <c r="CH43" s="259" t="n"/>
      <c r="CI43" s="259" t="n"/>
      <c r="CJ43" s="259" t="n"/>
      <c r="CK43" s="259" t="n"/>
      <c r="CL43" s="259" t="n"/>
      <c r="CM43" s="259" t="n"/>
      <c r="CN43" s="259" t="n"/>
      <c r="CO43" s="259" t="n"/>
      <c r="CP43" s="259" t="n"/>
      <c r="CQ43" s="259" t="n"/>
      <c r="CR43" s="259" t="n"/>
      <c r="CS43" s="259" t="n"/>
      <c r="CT43" s="259" t="n"/>
      <c r="CU43" s="259" t="n"/>
      <c r="CV43" s="259" t="n"/>
      <c r="CW43" s="259" t="n"/>
      <c r="CX43" s="259" t="n"/>
      <c r="CY43" s="259" t="n"/>
      <c r="CZ43" s="259" t="n"/>
      <c r="DA43" s="259" t="n"/>
      <c r="DB43" s="259" t="n"/>
      <c r="DC43" s="259" t="n"/>
      <c r="DD43" s="259" t="n"/>
      <c r="DE43" s="259" t="n"/>
      <c r="DF43" s="259" t="n"/>
      <c r="DG43" s="259" t="n"/>
      <c r="DH43" s="259" t="n"/>
      <c r="DI43" s="259" t="n"/>
      <c r="DJ43" s="259" t="n"/>
      <c r="DK43" s="259" t="n"/>
      <c r="DL43" s="259" t="n"/>
      <c r="DM43" s="259" t="n"/>
      <c r="DN43" s="259" t="n"/>
      <c r="DO43" s="259" t="n"/>
      <c r="DP43" s="259" t="n"/>
      <c r="DQ43" s="259" t="n"/>
      <c r="DR43" s="259" t="n"/>
      <c r="DS43" s="259" t="n"/>
      <c r="DT43" s="259" t="n"/>
      <c r="DU43" s="259" t="n"/>
      <c r="DV43" s="259" t="n"/>
      <c r="DW43" s="259" t="n"/>
      <c r="DX43" s="259" t="n"/>
      <c r="DY43" s="259" t="n"/>
      <c r="DZ43" s="259" t="n"/>
      <c r="EA43" s="259" t="n"/>
      <c r="EB43" s="259" t="n"/>
      <c r="EC43" s="259" t="n"/>
      <c r="ED43" s="259" t="n"/>
      <c r="EE43" s="259" t="n"/>
      <c r="EF43" s="259" t="n"/>
      <c r="EG43" s="259" t="n"/>
      <c r="EH43" s="259" t="n"/>
      <c r="EI43" s="259" t="n"/>
      <c r="EJ43" s="259" t="n"/>
      <c r="EK43" s="259" t="n"/>
      <c r="EL43" s="259" t="n"/>
      <c r="EM43" s="259" t="n"/>
      <c r="EN43" s="259" t="n"/>
      <c r="EO43" s="259" t="n"/>
      <c r="EP43" s="259" t="n"/>
      <c r="EQ43" s="259" t="n"/>
      <c r="ER43" s="259" t="n"/>
      <c r="ES43" s="259" t="n"/>
      <c r="ET43" s="259" t="n"/>
      <c r="EU43" s="259" t="n"/>
      <c r="EV43" s="259" t="n"/>
      <c r="EW43" s="259" t="n"/>
      <c r="EX43" s="259" t="n"/>
      <c r="EY43" s="259" t="n"/>
      <c r="EZ43" s="259" t="n"/>
      <c r="FA43" s="259" t="n"/>
      <c r="FB43" s="259" t="n"/>
      <c r="FC43" s="259" t="n"/>
      <c r="FD43" s="259" t="n"/>
      <c r="FE43" s="259" t="n"/>
      <c r="FF43" s="259" t="n"/>
      <c r="FG43" s="259" t="n"/>
      <c r="FH43" s="259" t="n"/>
      <c r="FI43" s="259" t="n"/>
      <c r="FJ43" s="259" t="n"/>
      <c r="FK43" s="259" t="n"/>
      <c r="FL43" s="259" t="n"/>
      <c r="FM43" s="259" t="n"/>
      <c r="FN43" s="259" t="n"/>
      <c r="FO43" s="259" t="n"/>
      <c r="FP43" s="259" t="n"/>
      <c r="FQ43" s="259" t="n"/>
      <c r="FR43" s="259" t="n"/>
      <c r="FS43" s="259" t="n"/>
      <c r="FT43" s="259" t="n"/>
      <c r="FU43" s="259" t="n"/>
      <c r="FV43" s="259" t="n"/>
      <c r="FW43" s="259" t="n"/>
      <c r="FX43" s="259" t="n"/>
      <c r="FY43" s="259" t="n"/>
      <c r="FZ43" s="259" t="n"/>
      <c r="GA43" s="259" t="n"/>
      <c r="GB43" s="259" t="n"/>
      <c r="GC43" s="259" t="n"/>
      <c r="GD43" s="259" t="n"/>
      <c r="GE43" s="259" t="n"/>
      <c r="GF43" s="259" t="n"/>
      <c r="GG43" s="259" t="n"/>
      <c r="GH43" s="259" t="n"/>
      <c r="GI43" s="259" t="n"/>
      <c r="GJ43" s="259" t="n"/>
      <c r="GK43" s="259" t="n"/>
      <c r="GL43" s="259" t="n"/>
      <c r="GM43" s="259" t="n"/>
      <c r="GN43" s="259" t="n"/>
      <c r="GO43" s="259" t="n"/>
      <c r="GP43" s="259" t="n"/>
      <c r="GQ43" s="259" t="n"/>
      <c r="GR43" s="259" t="n"/>
      <c r="GS43" s="259" t="n"/>
      <c r="GT43" s="259" t="n"/>
      <c r="GU43" s="259" t="n"/>
      <c r="GV43" s="261">
        <f>SUM(F43:GU43)</f>
        <v/>
      </c>
      <c r="GW43" s="262">
        <f>E43-GV43</f>
        <v/>
      </c>
    </row>
    <row r="44" ht="45" customHeight="1">
      <c r="A44" s="137" t="n">
        <v>43</v>
      </c>
      <c r="B44" s="256" t="n">
        <v>44916</v>
      </c>
      <c r="C44" s="146" t="inlineStr">
        <is>
          <t xml:space="preserve">DIGIKEY-4500689656/4500691962/
4500695236
</t>
        </is>
      </c>
      <c r="D44" s="240" t="n">
        <v>44852</v>
      </c>
      <c r="E44" s="257">
        <f>28.19+26.31+1.14</f>
        <v/>
      </c>
      <c r="F44" s="274" t="n"/>
      <c r="G44" s="274" t="n"/>
      <c r="H44" s="274" t="n"/>
      <c r="I44" s="274" t="n"/>
      <c r="J44" s="274" t="n"/>
      <c r="K44" s="274" t="n"/>
      <c r="L44" s="274" t="n"/>
      <c r="M44" s="259" t="n"/>
      <c r="N44" s="269">
        <f>28.19+26.31+1.14</f>
        <v/>
      </c>
      <c r="O44" s="259" t="n"/>
      <c r="P44" s="259" t="n"/>
      <c r="Q44" s="259" t="n"/>
      <c r="R44" s="259" t="n"/>
      <c r="S44" s="259" t="n"/>
      <c r="T44" s="259" t="n"/>
      <c r="U44" s="259" t="n"/>
      <c r="V44" s="259" t="n"/>
      <c r="W44" s="259" t="n"/>
      <c r="X44" s="259" t="n"/>
      <c r="Y44" s="259" t="n"/>
      <c r="Z44" s="259" t="n"/>
      <c r="AA44" s="259" t="n"/>
      <c r="AB44" s="259" t="n"/>
      <c r="AC44" s="259" t="n"/>
      <c r="AD44" s="259" t="n"/>
      <c r="AE44" s="259" t="n"/>
      <c r="AF44" s="259" t="n"/>
      <c r="AG44" s="259" t="n"/>
      <c r="AH44" s="259" t="n"/>
      <c r="AI44" s="259" t="n"/>
      <c r="AJ44" s="259" t="n"/>
      <c r="AK44" s="259" t="n"/>
      <c r="AL44" s="259" t="n"/>
      <c r="AM44" s="259" t="n"/>
      <c r="AN44" s="259" t="n"/>
      <c r="AO44" s="259" t="n"/>
      <c r="AP44" s="259" t="n"/>
      <c r="AQ44" s="259" t="n"/>
      <c r="AR44" s="259" t="n"/>
      <c r="AS44" s="259" t="n"/>
      <c r="AT44" s="259" t="n"/>
      <c r="AU44" s="259" t="n"/>
      <c r="AV44" s="259" t="n"/>
      <c r="AW44" s="259" t="n"/>
      <c r="AX44" s="259" t="n"/>
      <c r="AY44" s="259" t="n"/>
      <c r="AZ44" s="259" t="n"/>
      <c r="BA44" s="259" t="n"/>
      <c r="BB44" s="259" t="n"/>
      <c r="BC44" s="259" t="n"/>
      <c r="BD44" s="259" t="n"/>
      <c r="BE44" s="259" t="n"/>
      <c r="BF44" s="259" t="n"/>
      <c r="BG44" s="259" t="n"/>
      <c r="BH44" s="259" t="n"/>
      <c r="BI44" s="259" t="n"/>
      <c r="BJ44" s="259" t="n"/>
      <c r="BK44" s="259" t="n"/>
      <c r="BL44" s="259" t="n"/>
      <c r="BM44" s="259" t="n"/>
      <c r="BN44" s="259" t="n"/>
      <c r="BO44" s="259" t="n"/>
      <c r="BP44" s="259" t="n"/>
      <c r="BQ44" s="259" t="n"/>
      <c r="BR44" s="259" t="n"/>
      <c r="BS44" s="259" t="n"/>
      <c r="BT44" s="259" t="n"/>
      <c r="BU44" s="259" t="n"/>
      <c r="BV44" s="259" t="n"/>
      <c r="BW44" s="259" t="n"/>
      <c r="BX44" s="259" t="n"/>
      <c r="BY44" s="259" t="n"/>
      <c r="BZ44" s="259" t="n"/>
      <c r="CA44" s="259" t="n"/>
      <c r="CB44" s="259" t="n"/>
      <c r="CC44" s="259" t="n"/>
      <c r="CD44" s="259" t="n"/>
      <c r="CE44" s="259" t="n"/>
      <c r="CF44" s="259" t="n"/>
      <c r="CG44" s="259" t="n"/>
      <c r="CH44" s="259" t="n"/>
      <c r="CI44" s="259" t="n"/>
      <c r="CJ44" s="259" t="n"/>
      <c r="CK44" s="259" t="n"/>
      <c r="CL44" s="259" t="n"/>
      <c r="CM44" s="259" t="n"/>
      <c r="CN44" s="259" t="n"/>
      <c r="CO44" s="259" t="n"/>
      <c r="CP44" s="259" t="n"/>
      <c r="CQ44" s="259" t="n"/>
      <c r="CR44" s="259" t="n"/>
      <c r="CS44" s="259" t="n"/>
      <c r="CT44" s="259" t="n"/>
      <c r="CU44" s="259" t="n"/>
      <c r="CV44" s="259" t="n"/>
      <c r="CW44" s="259" t="n"/>
      <c r="CX44" s="259" t="n"/>
      <c r="CY44" s="259" t="n"/>
      <c r="CZ44" s="259" t="n"/>
      <c r="DA44" s="259" t="n"/>
      <c r="DB44" s="259" t="n"/>
      <c r="DC44" s="259" t="n"/>
      <c r="DD44" s="259" t="n"/>
      <c r="DE44" s="259" t="n"/>
      <c r="DF44" s="259" t="n"/>
      <c r="DG44" s="259" t="n"/>
      <c r="DH44" s="259" t="n"/>
      <c r="DI44" s="259" t="n"/>
      <c r="DJ44" s="259" t="n"/>
      <c r="DK44" s="259" t="n"/>
      <c r="DL44" s="259" t="n"/>
      <c r="DM44" s="259" t="n"/>
      <c r="DN44" s="259" t="n"/>
      <c r="DO44" s="259" t="n"/>
      <c r="DP44" s="259" t="n"/>
      <c r="DQ44" s="259" t="n"/>
      <c r="DR44" s="259" t="n"/>
      <c r="DS44" s="259" t="n"/>
      <c r="DT44" s="259" t="n"/>
      <c r="DU44" s="259" t="n"/>
      <c r="DV44" s="259" t="n"/>
      <c r="DW44" s="259" t="n"/>
      <c r="DX44" s="259" t="n"/>
      <c r="DY44" s="259" t="n"/>
      <c r="DZ44" s="259" t="n"/>
      <c r="EA44" s="259" t="n"/>
      <c r="EB44" s="259" t="n"/>
      <c r="EC44" s="259" t="n"/>
      <c r="ED44" s="259" t="n"/>
      <c r="EE44" s="259" t="n"/>
      <c r="EF44" s="259" t="n"/>
      <c r="EG44" s="259" t="n"/>
      <c r="EH44" s="259" t="n"/>
      <c r="EI44" s="259" t="n"/>
      <c r="EJ44" s="259" t="n"/>
      <c r="EK44" s="259" t="n"/>
      <c r="EL44" s="259" t="n"/>
      <c r="EM44" s="259" t="n"/>
      <c r="EN44" s="259" t="n"/>
      <c r="EO44" s="259" t="n"/>
      <c r="EP44" s="259" t="n"/>
      <c r="EQ44" s="259" t="n"/>
      <c r="ER44" s="259" t="n"/>
      <c r="ES44" s="259" t="n"/>
      <c r="ET44" s="259" t="n"/>
      <c r="EU44" s="259" t="n"/>
      <c r="EV44" s="259" t="n"/>
      <c r="EW44" s="259" t="n"/>
      <c r="EX44" s="259" t="n"/>
      <c r="EY44" s="259" t="n"/>
      <c r="EZ44" s="259" t="n"/>
      <c r="FA44" s="259" t="n"/>
      <c r="FB44" s="259" t="n"/>
      <c r="FC44" s="259" t="n"/>
      <c r="FD44" s="259" t="n"/>
      <c r="FE44" s="259" t="n"/>
      <c r="FF44" s="259" t="n"/>
      <c r="FG44" s="259" t="n"/>
      <c r="FH44" s="259" t="n"/>
      <c r="FI44" s="259" t="n"/>
      <c r="FJ44" s="259" t="n"/>
      <c r="FK44" s="259" t="n"/>
      <c r="FL44" s="259" t="n"/>
      <c r="FM44" s="259" t="n"/>
      <c r="FN44" s="259" t="n"/>
      <c r="FO44" s="259" t="n"/>
      <c r="FP44" s="259" t="n"/>
      <c r="FQ44" s="259" t="n"/>
      <c r="FR44" s="259" t="n"/>
      <c r="FS44" s="259" t="n"/>
      <c r="FT44" s="259" t="n"/>
      <c r="FU44" s="259" t="n"/>
      <c r="FV44" s="259" t="n"/>
      <c r="FW44" s="259" t="n"/>
      <c r="FX44" s="259" t="n"/>
      <c r="FY44" s="259" t="n"/>
      <c r="FZ44" s="259" t="n"/>
      <c r="GA44" s="259" t="n"/>
      <c r="GB44" s="259" t="n"/>
      <c r="GC44" s="259" t="n"/>
      <c r="GD44" s="259" t="n"/>
      <c r="GE44" s="259" t="n"/>
      <c r="GF44" s="259" t="n"/>
      <c r="GG44" s="259" t="n"/>
      <c r="GH44" s="259" t="n"/>
      <c r="GI44" s="259" t="n"/>
      <c r="GJ44" s="259" t="n"/>
      <c r="GK44" s="259" t="n"/>
      <c r="GL44" s="259" t="n"/>
      <c r="GM44" s="259" t="n"/>
      <c r="GN44" s="259" t="n"/>
      <c r="GO44" s="259" t="n"/>
      <c r="GP44" s="259" t="n"/>
      <c r="GQ44" s="259" t="n"/>
      <c r="GR44" s="259" t="n"/>
      <c r="GS44" s="259" t="n"/>
      <c r="GT44" s="259" t="n"/>
      <c r="GU44" s="259" t="n"/>
      <c r="GV44" s="261">
        <f>SUM(F44:GU44)</f>
        <v/>
      </c>
      <c r="GW44" s="262">
        <f>E44-GV44</f>
        <v/>
      </c>
    </row>
    <row r="45" ht="18" customHeight="1">
      <c r="A45" s="137" t="n">
        <v>44</v>
      </c>
      <c r="B45" s="256" t="n">
        <v>44916</v>
      </c>
      <c r="C45" s="139" t="inlineStr">
        <is>
          <t>DIGIKEY-4500640582</t>
        </is>
      </c>
      <c r="D45" s="240" t="n">
        <v>44854</v>
      </c>
      <c r="E45" s="257" t="n">
        <v>20.18</v>
      </c>
      <c r="F45" s="274" t="n"/>
      <c r="G45" s="270" t="n">
        <v>20.18</v>
      </c>
      <c r="H45" s="274" t="n"/>
      <c r="I45" s="274" t="n"/>
      <c r="J45" s="274" t="n"/>
      <c r="K45" s="274" t="n"/>
      <c r="L45" s="274" t="n"/>
      <c r="M45" s="259" t="n"/>
      <c r="N45" s="259" t="n"/>
      <c r="O45" s="259" t="n"/>
      <c r="P45" s="259" t="n"/>
      <c r="Q45" s="259" t="n"/>
      <c r="R45" s="259" t="n"/>
      <c r="S45" s="259" t="n"/>
      <c r="T45" s="259" t="n"/>
      <c r="U45" s="259" t="n"/>
      <c r="V45" s="259" t="n"/>
      <c r="W45" s="259" t="n"/>
      <c r="X45" s="259" t="n"/>
      <c r="Y45" s="259" t="n"/>
      <c r="Z45" s="259" t="n"/>
      <c r="AA45" s="259" t="n"/>
      <c r="AB45" s="259" t="n"/>
      <c r="AC45" s="259" t="n"/>
      <c r="AD45" s="259" t="n"/>
      <c r="AE45" s="259" t="n"/>
      <c r="AF45" s="259" t="n"/>
      <c r="AG45" s="259" t="n"/>
      <c r="AH45" s="259" t="n"/>
      <c r="AI45" s="259" t="n"/>
      <c r="AJ45" s="259" t="n"/>
      <c r="AK45" s="259" t="n"/>
      <c r="AL45" s="259" t="n"/>
      <c r="AM45" s="259" t="n"/>
      <c r="AN45" s="259" t="n"/>
      <c r="AO45" s="259" t="n"/>
      <c r="AP45" s="259" t="n"/>
      <c r="AQ45" s="259" t="n"/>
      <c r="AR45" s="259" t="n"/>
      <c r="AS45" s="259" t="n"/>
      <c r="AT45" s="259" t="n"/>
      <c r="AU45" s="259" t="n"/>
      <c r="AV45" s="259" t="n"/>
      <c r="AW45" s="259" t="n"/>
      <c r="AX45" s="259" t="n"/>
      <c r="AY45" s="259" t="n"/>
      <c r="AZ45" s="259" t="n"/>
      <c r="BA45" s="259" t="n"/>
      <c r="BB45" s="259" t="n"/>
      <c r="BC45" s="259" t="n"/>
      <c r="BD45" s="259" t="n"/>
      <c r="BE45" s="259" t="n"/>
      <c r="BF45" s="259" t="n"/>
      <c r="BG45" s="259" t="n"/>
      <c r="BH45" s="259" t="n"/>
      <c r="BI45" s="259" t="n"/>
      <c r="BJ45" s="259" t="n"/>
      <c r="BK45" s="259" t="n"/>
      <c r="BL45" s="259" t="n"/>
      <c r="BM45" s="259" t="n"/>
      <c r="BN45" s="259" t="n"/>
      <c r="BO45" s="259" t="n"/>
      <c r="BP45" s="259" t="n"/>
      <c r="BQ45" s="259" t="n"/>
      <c r="BR45" s="259" t="n"/>
      <c r="BS45" s="259" t="n"/>
      <c r="BT45" s="259" t="n"/>
      <c r="BU45" s="259" t="n"/>
      <c r="BV45" s="259" t="n"/>
      <c r="BW45" s="259" t="n"/>
      <c r="BX45" s="259" t="n"/>
      <c r="BY45" s="259" t="n"/>
      <c r="BZ45" s="259" t="n"/>
      <c r="CA45" s="259" t="n"/>
      <c r="CB45" s="259" t="n"/>
      <c r="CC45" s="259" t="n"/>
      <c r="CD45" s="259" t="n"/>
      <c r="CE45" s="259" t="n"/>
      <c r="CF45" s="259" t="n"/>
      <c r="CG45" s="259" t="n"/>
      <c r="CH45" s="259" t="n"/>
      <c r="CI45" s="259" t="n"/>
      <c r="CJ45" s="259" t="n"/>
      <c r="CK45" s="259" t="n"/>
      <c r="CL45" s="259" t="n"/>
      <c r="CM45" s="259" t="n"/>
      <c r="CN45" s="259" t="n"/>
      <c r="CO45" s="259" t="n"/>
      <c r="CP45" s="259" t="n"/>
      <c r="CQ45" s="259" t="n"/>
      <c r="CR45" s="259" t="n"/>
      <c r="CS45" s="259" t="n"/>
      <c r="CT45" s="259" t="n"/>
      <c r="CU45" s="259" t="n"/>
      <c r="CV45" s="259" t="n"/>
      <c r="CW45" s="259" t="n"/>
      <c r="CX45" s="259" t="n"/>
      <c r="CY45" s="259" t="n"/>
      <c r="CZ45" s="259" t="n"/>
      <c r="DA45" s="259" t="n"/>
      <c r="DB45" s="259" t="n"/>
      <c r="DC45" s="259" t="n"/>
      <c r="DD45" s="259" t="n"/>
      <c r="DE45" s="259" t="n"/>
      <c r="DF45" s="259" t="n"/>
      <c r="DG45" s="259" t="n"/>
      <c r="DH45" s="259" t="n"/>
      <c r="DI45" s="259" t="n"/>
      <c r="DJ45" s="259" t="n"/>
      <c r="DK45" s="259" t="n"/>
      <c r="DL45" s="259" t="n"/>
      <c r="DM45" s="259" t="n"/>
      <c r="DN45" s="259" t="n"/>
      <c r="DO45" s="259" t="n"/>
      <c r="DP45" s="259" t="n"/>
      <c r="DQ45" s="259" t="n"/>
      <c r="DR45" s="259" t="n"/>
      <c r="DS45" s="259" t="n"/>
      <c r="DT45" s="259" t="n"/>
      <c r="DU45" s="259" t="n"/>
      <c r="DV45" s="259" t="n"/>
      <c r="DW45" s="259" t="n"/>
      <c r="DX45" s="259" t="n"/>
      <c r="DY45" s="259" t="n"/>
      <c r="DZ45" s="259" t="n"/>
      <c r="EA45" s="259" t="n"/>
      <c r="EB45" s="259" t="n"/>
      <c r="EC45" s="259" t="n"/>
      <c r="ED45" s="259" t="n"/>
      <c r="EE45" s="259" t="n"/>
      <c r="EF45" s="259" t="n"/>
      <c r="EG45" s="259" t="n"/>
      <c r="EH45" s="259" t="n"/>
      <c r="EI45" s="259" t="n"/>
      <c r="EJ45" s="259" t="n"/>
      <c r="EK45" s="259" t="n"/>
      <c r="EL45" s="259" t="n"/>
      <c r="EM45" s="259" t="n"/>
      <c r="EN45" s="259" t="n"/>
      <c r="EO45" s="259" t="n"/>
      <c r="EP45" s="259" t="n"/>
      <c r="EQ45" s="259" t="n"/>
      <c r="ER45" s="259" t="n"/>
      <c r="ES45" s="259" t="n"/>
      <c r="ET45" s="259" t="n"/>
      <c r="EU45" s="259" t="n"/>
      <c r="EV45" s="259" t="n"/>
      <c r="EW45" s="259" t="n"/>
      <c r="EX45" s="259" t="n"/>
      <c r="EY45" s="259" t="n"/>
      <c r="EZ45" s="259" t="n"/>
      <c r="FA45" s="259" t="n"/>
      <c r="FB45" s="259" t="n"/>
      <c r="FC45" s="259" t="n"/>
      <c r="FD45" s="259" t="n"/>
      <c r="FE45" s="259" t="n"/>
      <c r="FF45" s="259" t="n"/>
      <c r="FG45" s="259" t="n"/>
      <c r="FH45" s="259" t="n"/>
      <c r="FI45" s="259" t="n"/>
      <c r="FJ45" s="259" t="n"/>
      <c r="FK45" s="259" t="n"/>
      <c r="FL45" s="259" t="n"/>
      <c r="FM45" s="259" t="n"/>
      <c r="FN45" s="259" t="n"/>
      <c r="FO45" s="259" t="n"/>
      <c r="FP45" s="259" t="n"/>
      <c r="FQ45" s="259" t="n"/>
      <c r="FR45" s="259" t="n"/>
      <c r="FS45" s="259" t="n"/>
      <c r="FT45" s="259" t="n"/>
      <c r="FU45" s="259" t="n"/>
      <c r="FV45" s="259" t="n"/>
      <c r="FW45" s="259" t="n"/>
      <c r="FX45" s="259" t="n"/>
      <c r="FY45" s="259" t="n"/>
      <c r="FZ45" s="259" t="n"/>
      <c r="GA45" s="259" t="n"/>
      <c r="GB45" s="259" t="n"/>
      <c r="GC45" s="259" t="n"/>
      <c r="GD45" s="259" t="n"/>
      <c r="GE45" s="259" t="n"/>
      <c r="GF45" s="259" t="n"/>
      <c r="GG45" s="259" t="n"/>
      <c r="GH45" s="259" t="n"/>
      <c r="GI45" s="259" t="n"/>
      <c r="GJ45" s="259" t="n"/>
      <c r="GK45" s="259" t="n"/>
      <c r="GL45" s="259" t="n"/>
      <c r="GM45" s="259" t="n"/>
      <c r="GN45" s="259" t="n"/>
      <c r="GO45" s="259" t="n"/>
      <c r="GP45" s="259" t="n"/>
      <c r="GQ45" s="259" t="n"/>
      <c r="GR45" s="259" t="n"/>
      <c r="GS45" s="259" t="n"/>
      <c r="GT45" s="259" t="n"/>
      <c r="GU45" s="259" t="n"/>
      <c r="GV45" s="261">
        <f>SUM(F45:GU45)</f>
        <v/>
      </c>
      <c r="GW45" s="262">
        <f>E45-GV45</f>
        <v/>
      </c>
    </row>
    <row r="46" ht="18" customHeight="1">
      <c r="A46" s="137" t="n">
        <v>45</v>
      </c>
      <c r="B46" s="256" t="n">
        <v>44916</v>
      </c>
      <c r="C46" s="139" t="inlineStr">
        <is>
          <t>DIGIKEY-4500690096</t>
        </is>
      </c>
      <c r="D46" s="240" t="n">
        <v>44854</v>
      </c>
      <c r="E46" s="257" t="n">
        <v>79.34</v>
      </c>
      <c r="F46" s="274" t="n"/>
      <c r="G46" s="274" t="n"/>
      <c r="H46" s="274" t="n"/>
      <c r="I46" s="274" t="n"/>
      <c r="J46" s="274" t="n"/>
      <c r="K46" s="274" t="n"/>
      <c r="L46" s="274" t="n"/>
      <c r="M46" s="259" t="n"/>
      <c r="N46" s="259" t="n"/>
      <c r="O46" s="259" t="n"/>
      <c r="P46" s="259" t="n"/>
      <c r="Q46" s="259" t="n"/>
      <c r="R46" s="259" t="n"/>
      <c r="S46" s="259" t="n"/>
      <c r="T46" s="259" t="n"/>
      <c r="U46" s="259" t="n"/>
      <c r="V46" s="259" t="n"/>
      <c r="W46" s="259" t="n"/>
      <c r="X46" s="259" t="n"/>
      <c r="Y46" s="259" t="n"/>
      <c r="Z46" s="259" t="n"/>
      <c r="AA46" s="259" t="n"/>
      <c r="AB46" s="259" t="n"/>
      <c r="AC46" s="259" t="n"/>
      <c r="AD46" s="259" t="n"/>
      <c r="AE46" s="259" t="n"/>
      <c r="AF46" s="259" t="n"/>
      <c r="AG46" s="259" t="n"/>
      <c r="AH46" s="259" t="n"/>
      <c r="AI46" s="259" t="n"/>
      <c r="AJ46" s="259" t="n"/>
      <c r="AK46" s="259" t="n"/>
      <c r="AL46" s="259" t="n"/>
      <c r="AM46" s="259" t="n"/>
      <c r="AN46" s="259" t="n"/>
      <c r="AO46" s="259" t="n"/>
      <c r="AP46" s="259" t="n"/>
      <c r="AQ46" s="259" t="n"/>
      <c r="AR46" s="259" t="n"/>
      <c r="AS46" s="259" t="n"/>
      <c r="AT46" s="259" t="n"/>
      <c r="AU46" s="259" t="n"/>
      <c r="AV46" s="259" t="n"/>
      <c r="AW46" s="259" t="n"/>
      <c r="AX46" s="259" t="n"/>
      <c r="AY46" s="259" t="n"/>
      <c r="AZ46" s="259" t="n"/>
      <c r="BA46" s="259" t="n"/>
      <c r="BB46" s="259" t="n"/>
      <c r="BC46" s="259" t="n"/>
      <c r="BD46" s="259" t="n"/>
      <c r="BE46" s="259" t="n"/>
      <c r="BF46" s="259" t="n"/>
      <c r="BG46" s="259" t="n"/>
      <c r="BH46" s="259" t="n"/>
      <c r="BI46" s="259" t="n"/>
      <c r="BJ46" s="259" t="n"/>
      <c r="BK46" s="259" t="n"/>
      <c r="BL46" s="259" t="n"/>
      <c r="BM46" s="259" t="n"/>
      <c r="BN46" s="259" t="n"/>
      <c r="BO46" s="259" t="n"/>
      <c r="BP46" s="259" t="n"/>
      <c r="BQ46" s="259" t="n"/>
      <c r="BR46" s="259" t="n"/>
      <c r="BS46" s="259" t="n"/>
      <c r="BT46" s="259" t="n"/>
      <c r="BU46" s="259" t="n"/>
      <c r="BV46" s="259" t="n"/>
      <c r="BW46" s="259" t="n"/>
      <c r="BX46" s="259" t="n"/>
      <c r="BY46" s="259" t="n"/>
      <c r="BZ46" s="259" t="n"/>
      <c r="CA46" s="259" t="n"/>
      <c r="CB46" s="259" t="n"/>
      <c r="CC46" s="259" t="n"/>
      <c r="CD46" s="259" t="n"/>
      <c r="CE46" s="259" t="n"/>
      <c r="CF46" s="259" t="n"/>
      <c r="CG46" s="259" t="n"/>
      <c r="CH46" s="259" t="n"/>
      <c r="CI46" s="259" t="n"/>
      <c r="CJ46" s="259" t="n"/>
      <c r="CK46" s="259" t="n"/>
      <c r="CL46" s="259" t="n"/>
      <c r="CM46" s="259" t="n"/>
      <c r="CN46" s="259" t="n"/>
      <c r="CO46" s="259" t="n"/>
      <c r="CP46" s="259" t="n"/>
      <c r="CQ46" s="259" t="n"/>
      <c r="CR46" s="259" t="n"/>
      <c r="CS46" s="259" t="n"/>
      <c r="CT46" s="259" t="n"/>
      <c r="CU46" s="259" t="n"/>
      <c r="CV46" s="259" t="n"/>
      <c r="CW46" s="259" t="n"/>
      <c r="CX46" s="259" t="n"/>
      <c r="CY46" s="259" t="n"/>
      <c r="CZ46" s="259" t="n"/>
      <c r="DA46" s="259" t="n"/>
      <c r="DB46" s="259" t="n"/>
      <c r="DC46" s="259" t="n"/>
      <c r="DD46" s="259" t="n"/>
      <c r="DE46" s="259" t="n"/>
      <c r="DF46" s="259" t="n"/>
      <c r="DG46" s="259" t="n"/>
      <c r="DH46" s="259" t="n"/>
      <c r="DI46" s="259" t="n"/>
      <c r="DJ46" s="259" t="n"/>
      <c r="DK46" s="259" t="n"/>
      <c r="DL46" s="259" t="n"/>
      <c r="DM46" s="259" t="n"/>
      <c r="DN46" s="259" t="n"/>
      <c r="DO46" s="259" t="n"/>
      <c r="DP46" s="259" t="n"/>
      <c r="DQ46" s="259" t="n"/>
      <c r="DR46" s="259" t="n"/>
      <c r="DS46" s="259" t="n"/>
      <c r="DT46" s="259" t="n"/>
      <c r="DU46" s="259" t="n"/>
      <c r="DV46" s="259" t="n"/>
      <c r="DW46" s="259" t="n"/>
      <c r="DX46" s="259" t="n"/>
      <c r="DY46" s="259" t="n"/>
      <c r="DZ46" s="259" t="n"/>
      <c r="EA46" s="259" t="n"/>
      <c r="EB46" s="259" t="n"/>
      <c r="EC46" s="259" t="n"/>
      <c r="ED46" s="259" t="n"/>
      <c r="EE46" s="259" t="n"/>
      <c r="EF46" s="259" t="n"/>
      <c r="EG46" s="259" t="n"/>
      <c r="EH46" s="259" t="n"/>
      <c r="EI46" s="259" t="n"/>
      <c r="EJ46" s="259" t="n"/>
      <c r="EK46" s="259" t="n"/>
      <c r="EL46" s="259" t="n"/>
      <c r="EM46" s="259" t="n"/>
      <c r="EN46" s="259" t="n"/>
      <c r="EO46" s="259" t="n"/>
      <c r="EP46" s="259" t="n"/>
      <c r="EQ46" s="259" t="n"/>
      <c r="ER46" s="259" t="n"/>
      <c r="ES46" s="259" t="n"/>
      <c r="ET46" s="259" t="n"/>
      <c r="EU46" s="259" t="n"/>
      <c r="EV46" s="259" t="n"/>
      <c r="EW46" s="259" t="n"/>
      <c r="EX46" s="259" t="n"/>
      <c r="EY46" s="259" t="n"/>
      <c r="EZ46" s="259" t="n"/>
      <c r="FA46" s="259" t="n"/>
      <c r="FB46" s="259" t="n"/>
      <c r="FC46" s="259" t="n"/>
      <c r="FD46" s="269" t="n">
        <v>79.34</v>
      </c>
      <c r="FE46" s="259" t="n"/>
      <c r="FF46" s="259" t="n"/>
      <c r="FG46" s="259" t="n"/>
      <c r="FH46" s="259" t="n"/>
      <c r="FI46" s="259" t="n"/>
      <c r="FJ46" s="259" t="n"/>
      <c r="FK46" s="259" t="n"/>
      <c r="FL46" s="259" t="n"/>
      <c r="FM46" s="259" t="n"/>
      <c r="FN46" s="259" t="n"/>
      <c r="FO46" s="259" t="n"/>
      <c r="FP46" s="259" t="n"/>
      <c r="FQ46" s="259" t="n"/>
      <c r="FR46" s="259" t="n"/>
      <c r="FS46" s="259" t="n"/>
      <c r="FT46" s="259" t="n"/>
      <c r="FU46" s="259" t="n"/>
      <c r="FV46" s="259" t="n"/>
      <c r="FW46" s="259" t="n"/>
      <c r="FX46" s="259" t="n"/>
      <c r="FY46" s="259" t="n"/>
      <c r="FZ46" s="259" t="n"/>
      <c r="GA46" s="259" t="n"/>
      <c r="GB46" s="259" t="n"/>
      <c r="GC46" s="259" t="n"/>
      <c r="GD46" s="259" t="n"/>
      <c r="GE46" s="259" t="n"/>
      <c r="GF46" s="259" t="n"/>
      <c r="GG46" s="259" t="n"/>
      <c r="GH46" s="259" t="n"/>
      <c r="GI46" s="259" t="n"/>
      <c r="GJ46" s="259" t="n"/>
      <c r="GK46" s="259" t="n"/>
      <c r="GL46" s="259" t="n"/>
      <c r="GM46" s="259" t="n"/>
      <c r="GN46" s="259" t="n"/>
      <c r="GO46" s="259" t="n"/>
      <c r="GP46" s="259" t="n"/>
      <c r="GQ46" s="259" t="n"/>
      <c r="GR46" s="259" t="n"/>
      <c r="GS46" s="259" t="n"/>
      <c r="GT46" s="259" t="n"/>
      <c r="GU46" s="259" t="n"/>
      <c r="GV46" s="261">
        <f>SUM(F46:GU46)</f>
        <v/>
      </c>
      <c r="GW46" s="262">
        <f>E46-GV46</f>
        <v/>
      </c>
    </row>
    <row r="47" ht="18" customHeight="1">
      <c r="A47" s="137" t="n">
        <v>46</v>
      </c>
      <c r="B47" s="256" t="n">
        <v>44916</v>
      </c>
      <c r="C47" s="139" t="inlineStr">
        <is>
          <t>DIGIKEY-4500690285</t>
        </is>
      </c>
      <c r="D47" s="240" t="n">
        <v>44855</v>
      </c>
      <c r="E47" s="257" t="n">
        <v>7.07</v>
      </c>
      <c r="F47" s="274" t="n"/>
      <c r="G47" s="274" t="n"/>
      <c r="H47" s="274" t="n"/>
      <c r="I47" s="274" t="n"/>
      <c r="J47" s="274" t="n"/>
      <c r="K47" s="274" t="n"/>
      <c r="L47" s="274" t="n"/>
      <c r="M47" s="259" t="n"/>
      <c r="N47" s="259" t="n"/>
      <c r="O47" s="259" t="n"/>
      <c r="P47" s="259" t="n"/>
      <c r="Q47" s="259" t="n"/>
      <c r="R47" s="259" t="n"/>
      <c r="S47" s="259" t="n"/>
      <c r="T47" s="259" t="n"/>
      <c r="U47" s="259" t="n"/>
      <c r="V47" s="259" t="n"/>
      <c r="W47" s="259" t="n"/>
      <c r="X47" s="259" t="n"/>
      <c r="Y47" s="259" t="n"/>
      <c r="Z47" s="259" t="n"/>
      <c r="AA47" s="259" t="n"/>
      <c r="AB47" s="259" t="n"/>
      <c r="AC47" s="259" t="n"/>
      <c r="AD47" s="259" t="n"/>
      <c r="AE47" s="259" t="n"/>
      <c r="AF47" s="259" t="n"/>
      <c r="AG47" s="259" t="n"/>
      <c r="AH47" s="259" t="n"/>
      <c r="AI47" s="259" t="n"/>
      <c r="AJ47" s="259" t="n"/>
      <c r="AK47" s="259" t="n"/>
      <c r="AL47" s="259" t="n"/>
      <c r="AM47" s="259" t="n"/>
      <c r="AN47" s="259" t="n"/>
      <c r="AO47" s="259" t="n"/>
      <c r="AP47" s="259" t="n"/>
      <c r="AQ47" s="259" t="n"/>
      <c r="AR47" s="259" t="n"/>
      <c r="AS47" s="259" t="n"/>
      <c r="AT47" s="259" t="n"/>
      <c r="AU47" s="259" t="n"/>
      <c r="AV47" s="259" t="n"/>
      <c r="AW47" s="259" t="n"/>
      <c r="AX47" s="259" t="n"/>
      <c r="AY47" s="259" t="n"/>
      <c r="AZ47" s="259" t="n"/>
      <c r="BA47" s="259" t="n"/>
      <c r="BB47" s="259" t="n"/>
      <c r="BC47" s="259" t="n"/>
      <c r="BD47" s="269" t="n">
        <v>7.07</v>
      </c>
      <c r="BE47" s="259" t="n"/>
      <c r="BF47" s="259" t="n"/>
      <c r="BG47" s="259" t="n"/>
      <c r="BH47" s="259" t="n"/>
      <c r="BI47" s="259" t="n"/>
      <c r="BJ47" s="259" t="n"/>
      <c r="BK47" s="259" t="n"/>
      <c r="BL47" s="259" t="n"/>
      <c r="BM47" s="259" t="n"/>
      <c r="BN47" s="259" t="n"/>
      <c r="BO47" s="259" t="n"/>
      <c r="BP47" s="259" t="n"/>
      <c r="BQ47" s="259" t="n"/>
      <c r="BR47" s="259" t="n"/>
      <c r="BS47" s="259" t="n"/>
      <c r="BT47" s="259" t="n"/>
      <c r="BU47" s="259" t="n"/>
      <c r="BV47" s="259" t="n"/>
      <c r="BW47" s="259" t="n"/>
      <c r="BX47" s="259" t="n"/>
      <c r="BY47" s="259" t="n"/>
      <c r="BZ47" s="259" t="n"/>
      <c r="CA47" s="259" t="n"/>
      <c r="CB47" s="259" t="n"/>
      <c r="CC47" s="259" t="n"/>
      <c r="CD47" s="259" t="n"/>
      <c r="CE47" s="259" t="n"/>
      <c r="CF47" s="259" t="n"/>
      <c r="CG47" s="259" t="n"/>
      <c r="CH47" s="259" t="n"/>
      <c r="CI47" s="259" t="n"/>
      <c r="CJ47" s="259" t="n"/>
      <c r="CK47" s="259" t="n"/>
      <c r="CL47" s="259" t="n"/>
      <c r="CM47" s="259" t="n"/>
      <c r="CN47" s="259" t="n"/>
      <c r="CO47" s="259" t="n"/>
      <c r="CP47" s="259" t="n"/>
      <c r="CQ47" s="259" t="n"/>
      <c r="CR47" s="259" t="n"/>
      <c r="CS47" s="259" t="n"/>
      <c r="CT47" s="259" t="n"/>
      <c r="CU47" s="259" t="n"/>
      <c r="CV47" s="259" t="n"/>
      <c r="CW47" s="259" t="n"/>
      <c r="CX47" s="259" t="n"/>
      <c r="CY47" s="259" t="n"/>
      <c r="CZ47" s="259" t="n"/>
      <c r="DA47" s="259" t="n"/>
      <c r="DB47" s="259" t="n"/>
      <c r="DC47" s="259" t="n"/>
      <c r="DD47" s="259" t="n"/>
      <c r="DE47" s="259" t="n"/>
      <c r="DF47" s="259" t="n"/>
      <c r="DG47" s="259" t="n"/>
      <c r="DH47" s="259" t="n"/>
      <c r="DI47" s="259" t="n"/>
      <c r="DJ47" s="259" t="n"/>
      <c r="DK47" s="259" t="n"/>
      <c r="DL47" s="259" t="n"/>
      <c r="DM47" s="259" t="n"/>
      <c r="DN47" s="259" t="n"/>
      <c r="DO47" s="259" t="n"/>
      <c r="DP47" s="259" t="n"/>
      <c r="DQ47" s="259" t="n"/>
      <c r="DR47" s="259" t="n"/>
      <c r="DS47" s="259" t="n"/>
      <c r="DT47" s="259" t="n"/>
      <c r="DU47" s="259" t="n"/>
      <c r="DV47" s="259" t="n"/>
      <c r="DW47" s="259" t="n"/>
      <c r="DX47" s="259" t="n"/>
      <c r="DY47" s="259" t="n"/>
      <c r="DZ47" s="259" t="n"/>
      <c r="EA47" s="259" t="n"/>
      <c r="EB47" s="259" t="n"/>
      <c r="EC47" s="259" t="n"/>
      <c r="ED47" s="259" t="n"/>
      <c r="EE47" s="259" t="n"/>
      <c r="EF47" s="259" t="n"/>
      <c r="EG47" s="259" t="n"/>
      <c r="EH47" s="259" t="n"/>
      <c r="EI47" s="259" t="n"/>
      <c r="EJ47" s="259" t="n"/>
      <c r="EK47" s="259" t="n"/>
      <c r="EL47" s="259" t="n"/>
      <c r="EM47" s="259" t="n"/>
      <c r="EN47" s="259" t="n"/>
      <c r="EO47" s="259" t="n"/>
      <c r="EP47" s="259" t="n"/>
      <c r="EQ47" s="259" t="n"/>
      <c r="ER47" s="259" t="n"/>
      <c r="ES47" s="259" t="n"/>
      <c r="ET47" s="259" t="n"/>
      <c r="EU47" s="259" t="n"/>
      <c r="EV47" s="259" t="n"/>
      <c r="EW47" s="259" t="n"/>
      <c r="EX47" s="259" t="n"/>
      <c r="EY47" s="259" t="n"/>
      <c r="EZ47" s="259" t="n"/>
      <c r="FA47" s="259" t="n"/>
      <c r="FB47" s="259" t="n"/>
      <c r="FC47" s="259" t="n"/>
      <c r="FD47" s="259" t="n"/>
      <c r="FE47" s="259" t="n"/>
      <c r="FF47" s="259" t="n"/>
      <c r="FG47" s="259" t="n"/>
      <c r="FH47" s="259" t="n"/>
      <c r="FI47" s="259" t="n"/>
      <c r="FJ47" s="259" t="n"/>
      <c r="FK47" s="259" t="n"/>
      <c r="FL47" s="259" t="n"/>
      <c r="FM47" s="259" t="n"/>
      <c r="FN47" s="259" t="n"/>
      <c r="FO47" s="259" t="n"/>
      <c r="FP47" s="259" t="n"/>
      <c r="FQ47" s="259" t="n"/>
      <c r="FR47" s="259" t="n"/>
      <c r="FS47" s="259" t="n"/>
      <c r="FT47" s="259" t="n"/>
      <c r="FU47" s="259" t="n"/>
      <c r="FV47" s="259" t="n"/>
      <c r="FW47" s="259" t="n"/>
      <c r="FX47" s="259" t="n"/>
      <c r="FY47" s="259" t="n"/>
      <c r="FZ47" s="259" t="n"/>
      <c r="GA47" s="259" t="n"/>
      <c r="GB47" s="259" t="n"/>
      <c r="GC47" s="259" t="n"/>
      <c r="GD47" s="259" t="n"/>
      <c r="GE47" s="259" t="n"/>
      <c r="GF47" s="259" t="n"/>
      <c r="GG47" s="259" t="n"/>
      <c r="GH47" s="259" t="n"/>
      <c r="GI47" s="259" t="n"/>
      <c r="GJ47" s="259" t="n"/>
      <c r="GK47" s="259" t="n"/>
      <c r="GL47" s="259" t="n"/>
      <c r="GM47" s="259" t="n"/>
      <c r="GN47" s="259" t="n"/>
      <c r="GO47" s="259" t="n"/>
      <c r="GP47" s="259" t="n"/>
      <c r="GQ47" s="259" t="n"/>
      <c r="GR47" s="259" t="n"/>
      <c r="GS47" s="259" t="n"/>
      <c r="GT47" s="259" t="n"/>
      <c r="GU47" s="259" t="n"/>
      <c r="GV47" s="261">
        <f>SUM(F47:GU47)</f>
        <v/>
      </c>
      <c r="GW47" s="262">
        <f>E47-GV47</f>
        <v/>
      </c>
    </row>
    <row r="48" ht="18" customHeight="1">
      <c r="A48" s="137" t="n">
        <v>47</v>
      </c>
      <c r="B48" s="256" t="n">
        <v>44916</v>
      </c>
      <c r="C48" s="139" t="inlineStr">
        <is>
          <t>DIGIKEY-4500690685</t>
        </is>
      </c>
      <c r="D48" s="240" t="n">
        <v>44855</v>
      </c>
      <c r="E48" s="257" t="n">
        <v>16.26</v>
      </c>
      <c r="F48" s="274" t="n"/>
      <c r="G48" s="274" t="n"/>
      <c r="H48" s="274" t="n"/>
      <c r="I48" s="274" t="n"/>
      <c r="J48" s="274" t="n"/>
      <c r="K48" s="274" t="n"/>
      <c r="L48" s="274" t="n"/>
      <c r="M48" s="259" t="n"/>
      <c r="N48" s="259" t="n"/>
      <c r="O48" s="259" t="n"/>
      <c r="P48" s="259" t="n"/>
      <c r="Q48" s="259" t="n"/>
      <c r="R48" s="259" t="n"/>
      <c r="S48" s="259" t="n"/>
      <c r="T48" s="259" t="n"/>
      <c r="U48" s="259" t="n"/>
      <c r="V48" s="259" t="n"/>
      <c r="W48" s="259" t="n"/>
      <c r="X48" s="259" t="n"/>
      <c r="Y48" s="259" t="n"/>
      <c r="Z48" s="259" t="n"/>
      <c r="AA48" s="259" t="n"/>
      <c r="AB48" s="259" t="n"/>
      <c r="AC48" s="259" t="n"/>
      <c r="AD48" s="259" t="n"/>
      <c r="AE48" s="259" t="n"/>
      <c r="AF48" s="259" t="n"/>
      <c r="AG48" s="259" t="n"/>
      <c r="AH48" s="259" t="n"/>
      <c r="AI48" s="259" t="n"/>
      <c r="AJ48" s="259" t="n"/>
      <c r="AK48" s="259" t="n"/>
      <c r="AL48" s="259" t="n"/>
      <c r="AM48" s="259" t="n"/>
      <c r="AN48" s="259" t="n"/>
      <c r="AO48" s="259" t="n"/>
      <c r="AP48" s="259" t="n"/>
      <c r="AQ48" s="259" t="n"/>
      <c r="AR48" s="259" t="n"/>
      <c r="AS48" s="259" t="n"/>
      <c r="AT48" s="259" t="n"/>
      <c r="AU48" s="259" t="n"/>
      <c r="AV48" s="259" t="n"/>
      <c r="AW48" s="259" t="n"/>
      <c r="AX48" s="259" t="n"/>
      <c r="AY48" s="259" t="n"/>
      <c r="AZ48" s="259" t="n"/>
      <c r="BA48" s="259" t="n"/>
      <c r="BB48" s="259" t="n"/>
      <c r="BC48" s="259" t="n"/>
      <c r="BD48" s="259" t="n"/>
      <c r="BE48" s="259" t="n"/>
      <c r="BF48" s="259" t="n"/>
      <c r="BG48" s="259" t="n"/>
      <c r="BH48" s="259" t="n"/>
      <c r="BI48" s="259" t="n"/>
      <c r="BJ48" s="259" t="n"/>
      <c r="BK48" s="259" t="n"/>
      <c r="BL48" s="259" t="n"/>
      <c r="BM48" s="259" t="n"/>
      <c r="BN48" s="259" t="n"/>
      <c r="BO48" s="259" t="n"/>
      <c r="BP48" s="259" t="n"/>
      <c r="BQ48" s="259" t="n"/>
      <c r="BR48" s="259" t="n"/>
      <c r="BS48" s="259" t="n"/>
      <c r="BT48" s="259" t="n"/>
      <c r="BU48" s="259" t="n"/>
      <c r="BV48" s="259" t="n"/>
      <c r="BW48" s="259" t="n"/>
      <c r="BX48" s="259" t="n"/>
      <c r="BY48" s="259" t="n"/>
      <c r="BZ48" s="259" t="n"/>
      <c r="CA48" s="259" t="n"/>
      <c r="CB48" s="259" t="n"/>
      <c r="CC48" s="259" t="n"/>
      <c r="CD48" s="259" t="n"/>
      <c r="CE48" s="259" t="n"/>
      <c r="CF48" s="259" t="n"/>
      <c r="CG48" s="259" t="n"/>
      <c r="CH48" s="259" t="n"/>
      <c r="CI48" s="259" t="n"/>
      <c r="CJ48" s="259" t="n"/>
      <c r="CK48" s="259" t="n"/>
      <c r="CL48" s="259" t="n"/>
      <c r="CM48" s="259" t="n"/>
      <c r="CN48" s="259" t="n"/>
      <c r="CO48" s="259" t="n"/>
      <c r="CP48" s="259" t="n"/>
      <c r="CQ48" s="259" t="n"/>
      <c r="CR48" s="259" t="n"/>
      <c r="CS48" s="259" t="n"/>
      <c r="CT48" s="259" t="n"/>
      <c r="CU48" s="259" t="n"/>
      <c r="CV48" s="259" t="n"/>
      <c r="CW48" s="259" t="n"/>
      <c r="CX48" s="259" t="n"/>
      <c r="CY48" s="259" t="n"/>
      <c r="CZ48" s="259" t="n"/>
      <c r="DA48" s="259" t="n"/>
      <c r="DB48" s="259" t="n"/>
      <c r="DC48" s="259" t="n"/>
      <c r="DD48" s="259" t="n"/>
      <c r="DE48" s="259" t="n"/>
      <c r="DF48" s="259" t="n"/>
      <c r="DG48" s="259" t="n"/>
      <c r="DH48" s="259" t="n"/>
      <c r="DI48" s="259" t="n"/>
      <c r="DJ48" s="259" t="n"/>
      <c r="DK48" s="259" t="n"/>
      <c r="DL48" s="259" t="n"/>
      <c r="DM48" s="259" t="n"/>
      <c r="DN48" s="259" t="n"/>
      <c r="DO48" s="259" t="n"/>
      <c r="DP48" s="259" t="n"/>
      <c r="DQ48" s="259" t="n"/>
      <c r="DR48" s="259" t="n"/>
      <c r="DS48" s="259" t="n"/>
      <c r="DT48" s="259" t="n"/>
      <c r="DU48" s="259" t="n"/>
      <c r="DV48" s="259" t="n"/>
      <c r="DW48" s="259" t="n"/>
      <c r="DX48" s="259" t="n"/>
      <c r="DY48" s="259" t="n"/>
      <c r="DZ48" s="259" t="n"/>
      <c r="EA48" s="259" t="n"/>
      <c r="EB48" s="259" t="n"/>
      <c r="EC48" s="259" t="n"/>
      <c r="ED48" s="259" t="n"/>
      <c r="EE48" s="259" t="n"/>
      <c r="EF48" s="259" t="n"/>
      <c r="EG48" s="259" t="n"/>
      <c r="EH48" s="259" t="n"/>
      <c r="EI48" s="259" t="n"/>
      <c r="EJ48" s="259" t="n"/>
      <c r="EK48" s="259" t="n"/>
      <c r="EL48" s="259" t="n"/>
      <c r="EM48" s="259" t="n"/>
      <c r="EN48" s="259" t="n"/>
      <c r="EO48" s="259" t="n"/>
      <c r="EP48" s="259" t="n"/>
      <c r="EQ48" s="259" t="n"/>
      <c r="ER48" s="259" t="n"/>
      <c r="ES48" s="259" t="n"/>
      <c r="ET48" s="259" t="n"/>
      <c r="EU48" s="259" t="n"/>
      <c r="EV48" s="259" t="n"/>
      <c r="EW48" s="259" t="n"/>
      <c r="EX48" s="259" t="n"/>
      <c r="EY48" s="259" t="n"/>
      <c r="EZ48" s="259" t="n"/>
      <c r="FA48" s="259" t="n"/>
      <c r="FB48" s="259" t="n"/>
      <c r="FC48" s="259" t="n"/>
      <c r="FD48" s="259" t="n"/>
      <c r="FE48" s="259" t="n"/>
      <c r="FF48" s="259" t="n"/>
      <c r="FG48" s="259" t="n"/>
      <c r="FH48" s="259" t="n"/>
      <c r="FI48" s="259" t="n"/>
      <c r="FJ48" s="259" t="n"/>
      <c r="FK48" s="259" t="n"/>
      <c r="FL48" s="259" t="n"/>
      <c r="FM48" s="259" t="n"/>
      <c r="FN48" s="259" t="n"/>
      <c r="FO48" s="259" t="n"/>
      <c r="FP48" s="259" t="n"/>
      <c r="FQ48" s="259" t="n"/>
      <c r="FR48" s="259" t="n"/>
      <c r="FS48" s="259" t="n"/>
      <c r="FT48" s="259" t="n"/>
      <c r="FU48" s="259" t="n"/>
      <c r="FV48" s="259" t="n"/>
      <c r="FW48" s="259" t="n"/>
      <c r="FX48" s="259" t="n"/>
      <c r="FY48" s="259" t="n"/>
      <c r="FZ48" s="259" t="n"/>
      <c r="GA48" s="259" t="n"/>
      <c r="GB48" s="259" t="n"/>
      <c r="GC48" s="259" t="n"/>
      <c r="GD48" s="259" t="n"/>
      <c r="GE48" s="259" t="n"/>
      <c r="GF48" s="259" t="n"/>
      <c r="GG48" s="259" t="n"/>
      <c r="GH48" s="259" t="n"/>
      <c r="GI48" s="269" t="n">
        <v>16.26</v>
      </c>
      <c r="GJ48" s="259" t="n"/>
      <c r="GK48" s="259" t="n"/>
      <c r="GL48" s="259" t="n"/>
      <c r="GM48" s="259" t="n"/>
      <c r="GN48" s="259" t="n"/>
      <c r="GO48" s="259" t="n"/>
      <c r="GP48" s="259" t="n"/>
      <c r="GQ48" s="259" t="n"/>
      <c r="GR48" s="259" t="n"/>
      <c r="GS48" s="259" t="n"/>
      <c r="GT48" s="259" t="n"/>
      <c r="GU48" s="259" t="n"/>
      <c r="GV48" s="261">
        <f>SUM(F48:GU48)</f>
        <v/>
      </c>
      <c r="GW48" s="262">
        <f>E48-GV48</f>
        <v/>
      </c>
    </row>
    <row r="49" ht="18" customHeight="1">
      <c r="A49" s="137" t="n">
        <v>48</v>
      </c>
      <c r="B49" s="256" t="n">
        <v>44916</v>
      </c>
      <c r="C49" s="139" t="inlineStr">
        <is>
          <t>DIGIKEY-4500691857</t>
        </is>
      </c>
      <c r="D49" s="240" t="n">
        <v>44862</v>
      </c>
      <c r="E49" s="257" t="n">
        <v>11.67</v>
      </c>
      <c r="F49" s="274" t="n"/>
      <c r="G49" s="274" t="n"/>
      <c r="H49" s="274" t="n"/>
      <c r="I49" s="274" t="n"/>
      <c r="J49" s="274" t="n"/>
      <c r="K49" s="274" t="n"/>
      <c r="L49" s="274" t="n"/>
      <c r="M49" s="259" t="n"/>
      <c r="N49" s="259" t="n"/>
      <c r="O49" s="259" t="n"/>
      <c r="P49" s="259" t="n"/>
      <c r="Q49" s="259" t="n"/>
      <c r="R49" s="259" t="n"/>
      <c r="S49" s="259" t="n"/>
      <c r="T49" s="259" t="n"/>
      <c r="U49" s="259" t="n"/>
      <c r="V49" s="259" t="n"/>
      <c r="W49" s="259" t="n"/>
      <c r="X49" s="259" t="n"/>
      <c r="Y49" s="259" t="n"/>
      <c r="Z49" s="259" t="n"/>
      <c r="AA49" s="259" t="n"/>
      <c r="AB49" s="259" t="n"/>
      <c r="AC49" s="259" t="n"/>
      <c r="AD49" s="259" t="n"/>
      <c r="AE49" s="259" t="n"/>
      <c r="AF49" s="259" t="n"/>
      <c r="AG49" s="259" t="n"/>
      <c r="AH49" s="259" t="n"/>
      <c r="AI49" s="259" t="n"/>
      <c r="AJ49" s="259" t="n"/>
      <c r="AK49" s="259" t="n"/>
      <c r="AL49" s="259" t="n"/>
      <c r="AM49" s="259" t="n"/>
      <c r="AN49" s="259" t="n"/>
      <c r="AO49" s="259" t="n"/>
      <c r="AP49" s="259" t="n"/>
      <c r="AQ49" s="259" t="n"/>
      <c r="AR49" s="259" t="n"/>
      <c r="AS49" s="259" t="n"/>
      <c r="AT49" s="259" t="n"/>
      <c r="AU49" s="259" t="n"/>
      <c r="AV49" s="259" t="n"/>
      <c r="AW49" s="259" t="n"/>
      <c r="AX49" s="259" t="n"/>
      <c r="AY49" s="259" t="n"/>
      <c r="AZ49" s="259" t="n"/>
      <c r="BA49" s="259" t="n"/>
      <c r="BB49" s="259" t="n"/>
      <c r="BC49" s="259" t="n"/>
      <c r="BD49" s="259" t="n"/>
      <c r="BE49" s="259" t="n"/>
      <c r="BF49" s="259" t="n"/>
      <c r="BG49" s="259" t="n"/>
      <c r="BH49" s="259" t="n"/>
      <c r="BI49" s="259" t="n"/>
      <c r="BJ49" s="259" t="n"/>
      <c r="BK49" s="259" t="n"/>
      <c r="BL49" s="259" t="n"/>
      <c r="BM49" s="259" t="n"/>
      <c r="BN49" s="259" t="n"/>
      <c r="BO49" s="259" t="n"/>
      <c r="BP49" s="259" t="n"/>
      <c r="BQ49" s="259" t="n"/>
      <c r="BR49" s="259" t="n"/>
      <c r="BS49" s="259" t="n"/>
      <c r="BT49" s="259" t="n"/>
      <c r="BU49" s="259" t="n"/>
      <c r="BV49" s="259" t="n"/>
      <c r="BW49" s="259" t="n"/>
      <c r="BX49" s="259" t="n"/>
      <c r="BY49" s="259" t="n"/>
      <c r="BZ49" s="259" t="n"/>
      <c r="CA49" s="259" t="n"/>
      <c r="CB49" s="259" t="n"/>
      <c r="CC49" s="259" t="n"/>
      <c r="CD49" s="259" t="n"/>
      <c r="CE49" s="259" t="n"/>
      <c r="CF49" s="259" t="n"/>
      <c r="CG49" s="259" t="n"/>
      <c r="CH49" s="259" t="n"/>
      <c r="CI49" s="259" t="n"/>
      <c r="CJ49" s="259" t="n"/>
      <c r="CK49" s="259" t="n"/>
      <c r="CL49" s="259" t="n"/>
      <c r="CM49" s="259" t="n"/>
      <c r="CN49" s="259" t="n"/>
      <c r="CO49" s="259" t="n"/>
      <c r="CP49" s="259" t="n"/>
      <c r="CQ49" s="259" t="n"/>
      <c r="CR49" s="259" t="n"/>
      <c r="CS49" s="259" t="n"/>
      <c r="CT49" s="259" t="n"/>
      <c r="CU49" s="259" t="n"/>
      <c r="CV49" s="259" t="n"/>
      <c r="CW49" s="259" t="n"/>
      <c r="CX49" s="259" t="n"/>
      <c r="CY49" s="259" t="n"/>
      <c r="CZ49" s="259" t="n"/>
      <c r="DA49" s="259" t="n"/>
      <c r="DB49" s="259" t="n"/>
      <c r="DC49" s="259" t="n"/>
      <c r="DD49" s="259" t="n"/>
      <c r="DE49" s="259" t="n"/>
      <c r="DF49" s="259" t="n"/>
      <c r="DG49" s="259" t="n"/>
      <c r="DH49" s="259" t="n"/>
      <c r="DI49" s="259" t="n"/>
      <c r="DJ49" s="259" t="n"/>
      <c r="DK49" s="259" t="n"/>
      <c r="DL49" s="259" t="n"/>
      <c r="DM49" s="259" t="n"/>
      <c r="DN49" s="259" t="n"/>
      <c r="DO49" s="259" t="n"/>
      <c r="DP49" s="259" t="n"/>
      <c r="DQ49" s="259" t="n"/>
      <c r="DR49" s="259" t="n"/>
      <c r="DS49" s="259" t="n"/>
      <c r="DT49" s="259" t="n"/>
      <c r="DU49" s="259" t="n"/>
      <c r="DV49" s="259" t="n"/>
      <c r="DW49" s="259" t="n"/>
      <c r="DX49" s="259" t="n"/>
      <c r="DY49" s="259" t="n"/>
      <c r="DZ49" s="259" t="n"/>
      <c r="EA49" s="259" t="n"/>
      <c r="EB49" s="259" t="n"/>
      <c r="EC49" s="259" t="n"/>
      <c r="ED49" s="259" t="n"/>
      <c r="EE49" s="259" t="n"/>
      <c r="EF49" s="259" t="n"/>
      <c r="EG49" s="259" t="n"/>
      <c r="EH49" s="259" t="n"/>
      <c r="EI49" s="259" t="n"/>
      <c r="EJ49" s="259" t="n"/>
      <c r="EK49" s="259" t="n"/>
      <c r="EL49" s="259" t="n"/>
      <c r="EM49" s="259" t="n"/>
      <c r="EN49" s="259" t="n"/>
      <c r="EO49" s="259" t="n"/>
      <c r="EP49" s="269" t="n">
        <v>11.67</v>
      </c>
      <c r="EQ49" s="259" t="n"/>
      <c r="ER49" s="259" t="n"/>
      <c r="ES49" s="259" t="n"/>
      <c r="ET49" s="259" t="n"/>
      <c r="EU49" s="259" t="n"/>
      <c r="EV49" s="259" t="n"/>
      <c r="EW49" s="259" t="n"/>
      <c r="EX49" s="259" t="n"/>
      <c r="EY49" s="259" t="n"/>
      <c r="EZ49" s="259" t="n"/>
      <c r="FA49" s="259" t="n"/>
      <c r="FB49" s="259" t="n"/>
      <c r="FC49" s="259" t="n"/>
      <c r="FD49" s="259" t="n"/>
      <c r="FE49" s="259" t="n"/>
      <c r="FF49" s="259" t="n"/>
      <c r="FG49" s="259" t="n"/>
      <c r="FH49" s="259" t="n"/>
      <c r="FI49" s="259" t="n"/>
      <c r="FJ49" s="259" t="n"/>
      <c r="FK49" s="259" t="n"/>
      <c r="FL49" s="259" t="n"/>
      <c r="FM49" s="259" t="n"/>
      <c r="FN49" s="259" t="n"/>
      <c r="FO49" s="259" t="n"/>
      <c r="FP49" s="259" t="n"/>
      <c r="FQ49" s="259" t="n"/>
      <c r="FR49" s="259" t="n"/>
      <c r="FS49" s="259" t="n"/>
      <c r="FT49" s="259" t="n"/>
      <c r="FU49" s="259" t="n"/>
      <c r="FV49" s="259" t="n"/>
      <c r="FW49" s="259" t="n"/>
      <c r="FX49" s="259" t="n"/>
      <c r="FY49" s="259" t="n"/>
      <c r="FZ49" s="259" t="n"/>
      <c r="GA49" s="259" t="n"/>
      <c r="GB49" s="259" t="n"/>
      <c r="GC49" s="259" t="n"/>
      <c r="GD49" s="259" t="n"/>
      <c r="GE49" s="259" t="n"/>
      <c r="GF49" s="259" t="n"/>
      <c r="GG49" s="259" t="n"/>
      <c r="GH49" s="259" t="n"/>
      <c r="GI49" s="259" t="n"/>
      <c r="GJ49" s="259" t="n"/>
      <c r="GK49" s="259" t="n"/>
      <c r="GL49" s="259" t="n"/>
      <c r="GM49" s="259" t="n"/>
      <c r="GN49" s="259" t="n"/>
      <c r="GO49" s="259" t="n"/>
      <c r="GP49" s="259" t="n"/>
      <c r="GQ49" s="259" t="n"/>
      <c r="GR49" s="259" t="n"/>
      <c r="GS49" s="259" t="n"/>
      <c r="GT49" s="259" t="n"/>
      <c r="GU49" s="259" t="n"/>
      <c r="GV49" s="261">
        <f>SUM(F49:GU49)</f>
        <v/>
      </c>
      <c r="GW49" s="262">
        <f>E49-GV49</f>
        <v/>
      </c>
    </row>
    <row r="50" ht="30" customHeight="1">
      <c r="A50" s="137" t="n">
        <v>49</v>
      </c>
      <c r="B50" s="256" t="n">
        <v>44916</v>
      </c>
      <c r="C50" s="146" t="inlineStr">
        <is>
          <t>DIGIKEY-4500689433/4500692963/
4500694655</t>
        </is>
      </c>
      <c r="D50" s="240" t="n">
        <v>44859</v>
      </c>
      <c r="E50" s="257">
        <f>28.04+215.11+46.19</f>
        <v/>
      </c>
      <c r="F50" s="274" t="n"/>
      <c r="G50" s="274" t="n"/>
      <c r="H50" s="274" t="n"/>
      <c r="I50" s="274" t="n"/>
      <c r="J50" s="274" t="n"/>
      <c r="K50" s="274" t="n"/>
      <c r="L50" s="274" t="n"/>
      <c r="M50" s="259" t="n"/>
      <c r="N50" s="259" t="n"/>
      <c r="O50" s="259" t="n"/>
      <c r="P50" s="259" t="n"/>
      <c r="Q50" s="259" t="n"/>
      <c r="R50" s="259" t="n"/>
      <c r="S50" s="259" t="n"/>
      <c r="T50" s="259" t="n"/>
      <c r="U50" s="259" t="n"/>
      <c r="V50" s="259" t="n"/>
      <c r="W50" s="259" t="n"/>
      <c r="X50" s="259" t="n"/>
      <c r="Y50" s="259" t="n"/>
      <c r="Z50" s="259" t="n"/>
      <c r="AA50" s="259" t="n"/>
      <c r="AB50" s="259" t="n"/>
      <c r="AC50" s="259" t="n"/>
      <c r="AD50" s="259" t="n"/>
      <c r="AE50" s="259" t="n"/>
      <c r="AF50" s="259" t="n"/>
      <c r="AG50" s="259" t="n"/>
      <c r="AH50" s="259" t="n"/>
      <c r="AI50" s="259" t="n"/>
      <c r="AJ50" s="259" t="n"/>
      <c r="AK50" s="259" t="n"/>
      <c r="AL50" s="259" t="n"/>
      <c r="AM50" s="259" t="n"/>
      <c r="AN50" s="259" t="n"/>
      <c r="AO50" s="259" t="n"/>
      <c r="AP50" s="259" t="n"/>
      <c r="AQ50" s="259" t="n"/>
      <c r="AR50" s="259" t="n"/>
      <c r="AS50" s="259" t="n"/>
      <c r="AT50" s="259" t="n"/>
      <c r="AU50" s="259" t="n"/>
      <c r="AV50" s="259" t="n"/>
      <c r="AW50" s="259" t="n"/>
      <c r="AX50" s="259" t="n"/>
      <c r="AY50" s="259" t="n"/>
      <c r="AZ50" s="259" t="n"/>
      <c r="BA50" s="259" t="n"/>
      <c r="BB50" s="259" t="n"/>
      <c r="BC50" s="259" t="n"/>
      <c r="BD50" s="259" t="n"/>
      <c r="BE50" s="259" t="n"/>
      <c r="BF50" s="259" t="n"/>
      <c r="BG50" s="259" t="n"/>
      <c r="BH50" s="259" t="n"/>
      <c r="BI50" s="259" t="n"/>
      <c r="BJ50" s="259" t="n"/>
      <c r="BK50" s="259" t="n"/>
      <c r="BL50" s="259" t="n"/>
      <c r="BM50" s="259" t="n"/>
      <c r="BN50" s="259" t="n"/>
      <c r="BO50" s="259" t="n"/>
      <c r="BP50" s="259" t="n"/>
      <c r="BQ50" s="259" t="n"/>
      <c r="BR50" s="259" t="n"/>
      <c r="BS50" s="259" t="n"/>
      <c r="BT50" s="259" t="n"/>
      <c r="BU50" s="259" t="n"/>
      <c r="BV50" s="259" t="n"/>
      <c r="BW50" s="259" t="n"/>
      <c r="BX50" s="259" t="n"/>
      <c r="BY50" s="259" t="n"/>
      <c r="BZ50" s="259" t="n"/>
      <c r="CA50" s="259" t="n"/>
      <c r="CB50" s="259" t="n"/>
      <c r="CC50" s="259" t="n"/>
      <c r="CD50" s="259" t="n"/>
      <c r="CE50" s="259" t="n"/>
      <c r="CF50" s="259" t="n"/>
      <c r="CG50" s="259" t="n"/>
      <c r="CH50" s="259" t="n"/>
      <c r="CI50" s="259" t="n"/>
      <c r="CJ50" s="259" t="n"/>
      <c r="CK50" s="259" t="n"/>
      <c r="CL50" s="259" t="n"/>
      <c r="CM50" s="259" t="n"/>
      <c r="CN50" s="259" t="n"/>
      <c r="CO50" s="259" t="n"/>
      <c r="CP50" s="259" t="n"/>
      <c r="CQ50" s="259" t="n"/>
      <c r="CR50" s="269">
        <f>28.04+215.11+46.19</f>
        <v/>
      </c>
      <c r="CS50" s="259" t="n"/>
      <c r="CT50" s="259" t="n"/>
      <c r="CU50" s="259" t="n"/>
      <c r="CV50" s="259" t="n"/>
      <c r="CW50" s="259" t="n"/>
      <c r="CX50" s="259" t="n"/>
      <c r="CY50" s="259" t="n"/>
      <c r="CZ50" s="259" t="n"/>
      <c r="DA50" s="259" t="n"/>
      <c r="DB50" s="259" t="n"/>
      <c r="DC50" s="259" t="n"/>
      <c r="DD50" s="259" t="n"/>
      <c r="DE50" s="259" t="n"/>
      <c r="DF50" s="259" t="n"/>
      <c r="DG50" s="259" t="n"/>
      <c r="DH50" s="259" t="n"/>
      <c r="DI50" s="259" t="n"/>
      <c r="DJ50" s="259" t="n"/>
      <c r="DK50" s="259" t="n"/>
      <c r="DL50" s="259" t="n"/>
      <c r="DM50" s="259" t="n"/>
      <c r="DN50" s="259" t="n"/>
      <c r="DO50" s="259" t="n"/>
      <c r="DP50" s="259" t="n"/>
      <c r="DQ50" s="259" t="n"/>
      <c r="DR50" s="259" t="n"/>
      <c r="DS50" s="259" t="n"/>
      <c r="DT50" s="259" t="n"/>
      <c r="DU50" s="259" t="n"/>
      <c r="DV50" s="259" t="n"/>
      <c r="DW50" s="259" t="n"/>
      <c r="DX50" s="259" t="n"/>
      <c r="DY50" s="259" t="n"/>
      <c r="DZ50" s="259" t="n"/>
      <c r="EA50" s="259" t="n"/>
      <c r="EB50" s="259" t="n"/>
      <c r="EC50" s="259" t="n"/>
      <c r="ED50" s="259" t="n"/>
      <c r="EE50" s="259" t="n"/>
      <c r="EF50" s="259" t="n"/>
      <c r="EG50" s="259" t="n"/>
      <c r="EH50" s="259" t="n"/>
      <c r="EI50" s="259" t="n"/>
      <c r="EJ50" s="259" t="n"/>
      <c r="EK50" s="259" t="n"/>
      <c r="EL50" s="259" t="n"/>
      <c r="EM50" s="259" t="n"/>
      <c r="EN50" s="259" t="n"/>
      <c r="EO50" s="259" t="n"/>
      <c r="EP50" s="259" t="n"/>
      <c r="EQ50" s="259" t="n"/>
      <c r="ER50" s="259" t="n"/>
      <c r="ES50" s="259" t="n"/>
      <c r="ET50" s="259" t="n"/>
      <c r="EU50" s="259" t="n"/>
      <c r="EV50" s="259" t="n"/>
      <c r="EW50" s="259" t="n"/>
      <c r="EX50" s="259" t="n"/>
      <c r="EY50" s="259" t="n"/>
      <c r="EZ50" s="259" t="n"/>
      <c r="FA50" s="259" t="n"/>
      <c r="FB50" s="259" t="n"/>
      <c r="FC50" s="259" t="n"/>
      <c r="FD50" s="259" t="n"/>
      <c r="FE50" s="259" t="n"/>
      <c r="FF50" s="259" t="n"/>
      <c r="FG50" s="259" t="n"/>
      <c r="FH50" s="259" t="n"/>
      <c r="FI50" s="259" t="n"/>
      <c r="FJ50" s="259" t="n"/>
      <c r="FK50" s="259" t="n"/>
      <c r="FL50" s="259" t="n"/>
      <c r="FM50" s="259" t="n"/>
      <c r="FN50" s="259" t="n"/>
      <c r="FO50" s="259" t="n"/>
      <c r="FP50" s="259" t="n"/>
      <c r="FQ50" s="259" t="n"/>
      <c r="FR50" s="259" t="n"/>
      <c r="FS50" s="259" t="n"/>
      <c r="FT50" s="259" t="n"/>
      <c r="FU50" s="259" t="n"/>
      <c r="FV50" s="259" t="n"/>
      <c r="FW50" s="259" t="n"/>
      <c r="FX50" s="259" t="n"/>
      <c r="FY50" s="259" t="n"/>
      <c r="FZ50" s="259" t="n"/>
      <c r="GA50" s="259" t="n"/>
      <c r="GB50" s="259" t="n"/>
      <c r="GC50" s="259" t="n"/>
      <c r="GD50" s="259" t="n"/>
      <c r="GE50" s="259" t="n"/>
      <c r="GF50" s="259" t="n"/>
      <c r="GG50" s="259" t="n"/>
      <c r="GH50" s="259" t="n"/>
      <c r="GI50" s="259" t="n"/>
      <c r="GJ50" s="259" t="n"/>
      <c r="GK50" s="259" t="n"/>
      <c r="GL50" s="259" t="n"/>
      <c r="GM50" s="259" t="n"/>
      <c r="GN50" s="259" t="n"/>
      <c r="GO50" s="259" t="n"/>
      <c r="GP50" s="259" t="n"/>
      <c r="GQ50" s="259" t="n"/>
      <c r="GR50" s="259" t="n"/>
      <c r="GS50" s="259" t="n"/>
      <c r="GT50" s="259" t="n"/>
      <c r="GU50" s="259" t="n"/>
      <c r="GV50" s="261">
        <f>SUM(F50:GU50)</f>
        <v/>
      </c>
      <c r="GW50" s="262">
        <f>E50-GV50</f>
        <v/>
      </c>
    </row>
    <row r="51" ht="18" customHeight="1">
      <c r="A51" s="137" t="n">
        <v>50</v>
      </c>
      <c r="B51" s="256" t="n">
        <v>44916</v>
      </c>
      <c r="C51" s="139" t="inlineStr">
        <is>
          <t>DIGIKEY-4500691859</t>
        </is>
      </c>
      <c r="D51" s="240" t="n">
        <v>44866</v>
      </c>
      <c r="E51" s="257" t="n">
        <v>31.96</v>
      </c>
      <c r="F51" s="274" t="n"/>
      <c r="G51" s="274" t="n"/>
      <c r="H51" s="274" t="n"/>
      <c r="I51" s="274" t="n"/>
      <c r="J51" s="274" t="n"/>
      <c r="K51" s="274" t="n"/>
      <c r="L51" s="274" t="n"/>
      <c r="M51" s="259" t="n"/>
      <c r="N51" s="259" t="n"/>
      <c r="O51" s="259" t="n"/>
      <c r="P51" s="259" t="n"/>
      <c r="Q51" s="259" t="n"/>
      <c r="R51" s="259" t="n"/>
      <c r="S51" s="259" t="n"/>
      <c r="T51" s="259" t="n"/>
      <c r="U51" s="259" t="n"/>
      <c r="V51" s="259" t="n"/>
      <c r="W51" s="259" t="n"/>
      <c r="X51" s="259" t="n"/>
      <c r="Y51" s="259" t="n"/>
      <c r="Z51" s="259" t="n"/>
      <c r="AA51" s="259" t="n"/>
      <c r="AB51" s="259" t="n"/>
      <c r="AC51" s="259" t="n"/>
      <c r="AD51" s="259" t="n"/>
      <c r="AE51" s="259" t="n"/>
      <c r="AF51" s="259" t="n"/>
      <c r="AG51" s="259" t="n"/>
      <c r="AH51" s="259" t="n"/>
      <c r="AI51" s="259" t="n"/>
      <c r="AJ51" s="259" t="n"/>
      <c r="AK51" s="259" t="n"/>
      <c r="AL51" s="259" t="n"/>
      <c r="AM51" s="259" t="n"/>
      <c r="AN51" s="259" t="n"/>
      <c r="AO51" s="259" t="n"/>
      <c r="AP51" s="259" t="n"/>
      <c r="AQ51" s="259" t="n"/>
      <c r="AR51" s="259" t="n"/>
      <c r="AS51" s="259" t="n"/>
      <c r="AT51" s="259" t="n"/>
      <c r="AU51" s="259" t="n"/>
      <c r="AV51" s="259" t="n"/>
      <c r="AW51" s="259" t="n"/>
      <c r="AX51" s="259" t="n"/>
      <c r="AY51" s="259" t="n"/>
      <c r="AZ51" s="259" t="n"/>
      <c r="BA51" s="259" t="n"/>
      <c r="BB51" s="259" t="n"/>
      <c r="BC51" s="259" t="n"/>
      <c r="BD51" s="259" t="n"/>
      <c r="BE51" s="259" t="n"/>
      <c r="BF51" s="259" t="n"/>
      <c r="BG51" s="259" t="n"/>
      <c r="BH51" s="259" t="n"/>
      <c r="BI51" s="259" t="n"/>
      <c r="BJ51" s="259" t="n"/>
      <c r="BK51" s="259" t="n"/>
      <c r="BL51" s="259" t="n"/>
      <c r="BM51" s="259" t="n"/>
      <c r="BN51" s="259" t="n"/>
      <c r="BO51" s="259" t="n"/>
      <c r="BP51" s="259" t="n"/>
      <c r="BQ51" s="259" t="n"/>
      <c r="BR51" s="259" t="n"/>
      <c r="BS51" s="259" t="n"/>
      <c r="BT51" s="259" t="n"/>
      <c r="BU51" s="259" t="n"/>
      <c r="BV51" s="259" t="n"/>
      <c r="BW51" s="259" t="n"/>
      <c r="BX51" s="259" t="n"/>
      <c r="BY51" s="259" t="n"/>
      <c r="BZ51" s="259" t="n"/>
      <c r="CA51" s="259" t="n"/>
      <c r="CB51" s="259" t="n"/>
      <c r="CC51" s="259" t="n"/>
      <c r="CD51" s="259" t="n"/>
      <c r="CE51" s="259" t="n"/>
      <c r="CF51" s="259" t="n"/>
      <c r="CG51" s="259" t="n"/>
      <c r="CH51" s="259" t="n"/>
      <c r="CI51" s="259" t="n"/>
      <c r="CJ51" s="259" t="n"/>
      <c r="CK51" s="259" t="n"/>
      <c r="CL51" s="259" t="n"/>
      <c r="CM51" s="259" t="n"/>
      <c r="CN51" s="259" t="n"/>
      <c r="CO51" s="259" t="n"/>
      <c r="CP51" s="259" t="n"/>
      <c r="CQ51" s="259" t="n"/>
      <c r="CR51" s="259" t="n"/>
      <c r="CS51" s="259" t="n"/>
      <c r="CT51" s="259" t="n"/>
      <c r="CU51" s="259" t="n"/>
      <c r="CV51" s="259" t="n"/>
      <c r="CW51" s="259" t="n"/>
      <c r="CX51" s="259" t="n"/>
      <c r="CY51" s="259" t="n"/>
      <c r="CZ51" s="259" t="n"/>
      <c r="DA51" s="259" t="n"/>
      <c r="DB51" s="259" t="n"/>
      <c r="DC51" s="259" t="n"/>
      <c r="DD51" s="259" t="n"/>
      <c r="DE51" s="259" t="n"/>
      <c r="DF51" s="259" t="n"/>
      <c r="DG51" s="259" t="n"/>
      <c r="DH51" s="259" t="n"/>
      <c r="DI51" s="259" t="n"/>
      <c r="DJ51" s="259" t="n"/>
      <c r="DK51" s="259" t="n"/>
      <c r="DL51" s="259" t="n"/>
      <c r="DM51" s="259" t="n"/>
      <c r="DN51" s="259" t="n"/>
      <c r="DO51" s="259" t="n"/>
      <c r="DP51" s="259" t="n"/>
      <c r="DQ51" s="259" t="n"/>
      <c r="DR51" s="259" t="n"/>
      <c r="DS51" s="259" t="n"/>
      <c r="DT51" s="259" t="n"/>
      <c r="DU51" s="259" t="n"/>
      <c r="DV51" s="259" t="n"/>
      <c r="DW51" s="259" t="n"/>
      <c r="DX51" s="259" t="n"/>
      <c r="DY51" s="259" t="n"/>
      <c r="DZ51" s="259" t="n"/>
      <c r="EA51" s="259" t="n"/>
      <c r="EB51" s="259" t="n"/>
      <c r="EC51" s="259" t="n"/>
      <c r="ED51" s="259" t="n"/>
      <c r="EE51" s="259" t="n"/>
      <c r="EF51" s="259" t="n"/>
      <c r="EG51" s="259" t="n"/>
      <c r="EH51" s="259" t="n"/>
      <c r="EI51" s="259" t="n"/>
      <c r="EJ51" s="259" t="n"/>
      <c r="EK51" s="259" t="n"/>
      <c r="EL51" s="259" t="n"/>
      <c r="EM51" s="259" t="n"/>
      <c r="EN51" s="259" t="n"/>
      <c r="EO51" s="259" t="n"/>
      <c r="EP51" s="259" t="n"/>
      <c r="EQ51" s="259" t="n"/>
      <c r="ER51" s="259" t="n"/>
      <c r="ES51" s="259" t="n"/>
      <c r="ET51" s="259" t="n"/>
      <c r="EU51" s="259" t="n"/>
      <c r="EV51" s="259" t="n"/>
      <c r="EW51" s="259" t="n"/>
      <c r="EX51" s="259" t="n"/>
      <c r="EY51" s="259" t="n"/>
      <c r="EZ51" s="259" t="n"/>
      <c r="FA51" s="259" t="n"/>
      <c r="FB51" s="259" t="n"/>
      <c r="FC51" s="259" t="n"/>
      <c r="FD51" s="259" t="n"/>
      <c r="FE51" s="259" t="n"/>
      <c r="FF51" s="259" t="n"/>
      <c r="FG51" s="259" t="n"/>
      <c r="FH51" s="259" t="n"/>
      <c r="FI51" s="259" t="n"/>
      <c r="FJ51" s="259" t="n"/>
      <c r="FK51" s="259" t="n"/>
      <c r="FL51" s="259" t="n"/>
      <c r="FM51" s="259" t="n"/>
      <c r="FN51" s="259" t="n"/>
      <c r="FO51" s="259" t="n"/>
      <c r="FP51" s="259" t="n"/>
      <c r="FQ51" s="259" t="n"/>
      <c r="FR51" s="259" t="n"/>
      <c r="FS51" s="259" t="n"/>
      <c r="FT51" s="259" t="n"/>
      <c r="FU51" s="259" t="n"/>
      <c r="FV51" s="259" t="n"/>
      <c r="FW51" s="259" t="n"/>
      <c r="FX51" s="259" t="n"/>
      <c r="FY51" s="259" t="n"/>
      <c r="FZ51" s="259" t="n"/>
      <c r="GA51" s="259" t="n"/>
      <c r="GB51" s="259" t="n"/>
      <c r="GC51" s="259" t="n"/>
      <c r="GD51" s="259" t="n"/>
      <c r="GE51" s="259" t="n"/>
      <c r="GF51" s="259" t="n"/>
      <c r="GG51" s="259" t="n"/>
      <c r="GH51" s="259" t="n"/>
      <c r="GI51" s="259" t="n"/>
      <c r="GJ51" s="259" t="n"/>
      <c r="GK51" s="259" t="n"/>
      <c r="GL51" s="259" t="n"/>
      <c r="GM51" s="259" t="n"/>
      <c r="GN51" s="259" t="n"/>
      <c r="GO51" s="259" t="n"/>
      <c r="GP51" s="259" t="n"/>
      <c r="GQ51" s="269" t="n">
        <v>31.96</v>
      </c>
      <c r="GR51" s="259" t="n"/>
      <c r="GS51" s="259" t="n"/>
      <c r="GT51" s="259" t="n"/>
      <c r="GU51" s="259" t="n"/>
      <c r="GV51" s="261">
        <f>SUM(F51:GU51)</f>
        <v/>
      </c>
      <c r="GW51" s="262">
        <f>E51-GV51</f>
        <v/>
      </c>
    </row>
    <row r="52" ht="18" customHeight="1">
      <c r="A52" s="137" t="n">
        <v>51</v>
      </c>
      <c r="B52" s="256" t="n">
        <v>44916</v>
      </c>
      <c r="C52" s="139" t="inlineStr">
        <is>
          <t>DIGIKEY-4500693239</t>
        </is>
      </c>
      <c r="D52" s="240" t="n">
        <v>44880</v>
      </c>
      <c r="E52" s="257" t="n">
        <v>214.32</v>
      </c>
      <c r="F52" s="274" t="n"/>
      <c r="G52" s="274" t="n"/>
      <c r="H52" s="274" t="n"/>
      <c r="I52" s="274" t="n"/>
      <c r="J52" s="274" t="n"/>
      <c r="K52" s="274" t="n"/>
      <c r="L52" s="274" t="n"/>
      <c r="M52" s="259" t="n"/>
      <c r="N52" s="259" t="n"/>
      <c r="O52" s="259" t="n"/>
      <c r="P52" s="259" t="n"/>
      <c r="Q52" s="259" t="n"/>
      <c r="R52" s="259" t="n"/>
      <c r="S52" s="259" t="n"/>
      <c r="T52" s="259" t="n"/>
      <c r="U52" s="259" t="n"/>
      <c r="V52" s="259" t="n"/>
      <c r="W52" s="259" t="n"/>
      <c r="X52" s="259" t="n"/>
      <c r="Y52" s="259" t="n"/>
      <c r="Z52" s="259" t="n"/>
      <c r="AA52" s="259" t="n"/>
      <c r="AB52" s="259" t="n"/>
      <c r="AC52" s="259" t="n"/>
      <c r="AD52" s="259" t="n"/>
      <c r="AE52" s="259" t="n"/>
      <c r="AF52" s="259" t="n"/>
      <c r="AG52" s="259" t="n"/>
      <c r="AH52" s="259" t="n"/>
      <c r="AI52" s="259" t="n"/>
      <c r="AJ52" s="259" t="n"/>
      <c r="AK52" s="259" t="n"/>
      <c r="AL52" s="259" t="n"/>
      <c r="AM52" s="259" t="n"/>
      <c r="AN52" s="259" t="n"/>
      <c r="AO52" s="259" t="n"/>
      <c r="AP52" s="259" t="n"/>
      <c r="AQ52" s="259" t="n"/>
      <c r="AR52" s="259" t="n"/>
      <c r="AS52" s="259" t="n"/>
      <c r="AT52" s="259" t="n"/>
      <c r="AU52" s="259" t="n"/>
      <c r="AV52" s="259" t="n"/>
      <c r="AW52" s="259" t="n"/>
      <c r="AX52" s="259" t="n"/>
      <c r="AY52" s="259" t="n"/>
      <c r="AZ52" s="259" t="n"/>
      <c r="BA52" s="259" t="n"/>
      <c r="BB52" s="259" t="n"/>
      <c r="BC52" s="259" t="n"/>
      <c r="BD52" s="259" t="n"/>
      <c r="BE52" s="259" t="n"/>
      <c r="BF52" s="259" t="n"/>
      <c r="BG52" s="259" t="n"/>
      <c r="BH52" s="259" t="n"/>
      <c r="BI52" s="259" t="n"/>
      <c r="BJ52" s="259" t="n"/>
      <c r="BK52" s="259" t="n"/>
      <c r="BL52" s="259" t="n"/>
      <c r="BM52" s="259" t="n"/>
      <c r="BN52" s="259" t="n"/>
      <c r="BO52" s="259" t="n"/>
      <c r="BP52" s="259" t="n"/>
      <c r="BQ52" s="259" t="n"/>
      <c r="BR52" s="259" t="n"/>
      <c r="BS52" s="259" t="n"/>
      <c r="BT52" s="259" t="n"/>
      <c r="BU52" s="259" t="n"/>
      <c r="BV52" s="259" t="n"/>
      <c r="BW52" s="259" t="n"/>
      <c r="BX52" s="259" t="n"/>
      <c r="BY52" s="259" t="n"/>
      <c r="BZ52" s="259" t="n"/>
      <c r="CA52" s="259" t="n"/>
      <c r="CB52" s="259" t="n"/>
      <c r="CC52" s="259" t="n"/>
      <c r="CD52" s="259" t="n"/>
      <c r="CE52" s="259" t="n"/>
      <c r="CF52" s="259" t="n"/>
      <c r="CG52" s="259" t="n"/>
      <c r="CH52" s="259" t="n"/>
      <c r="CI52" s="259" t="n"/>
      <c r="CJ52" s="259" t="n"/>
      <c r="CK52" s="259" t="n"/>
      <c r="CL52" s="259" t="n"/>
      <c r="CM52" s="259" t="n"/>
      <c r="CN52" s="259" t="n"/>
      <c r="CO52" s="259" t="n"/>
      <c r="CP52" s="259" t="n"/>
      <c r="CQ52" s="259" t="n"/>
      <c r="CR52" s="259" t="n"/>
      <c r="CS52" s="259" t="n"/>
      <c r="CT52" s="259" t="n"/>
      <c r="CU52" s="259" t="n"/>
      <c r="CV52" s="259" t="n"/>
      <c r="CW52" s="259" t="n"/>
      <c r="CX52" s="259" t="n"/>
      <c r="CY52" s="259" t="n"/>
      <c r="CZ52" s="259" t="n"/>
      <c r="DA52" s="259" t="n"/>
      <c r="DB52" s="259" t="n"/>
      <c r="DC52" s="259" t="n"/>
      <c r="DD52" s="259" t="n"/>
      <c r="DE52" s="269" t="n">
        <v>214.32</v>
      </c>
      <c r="DF52" s="259" t="n"/>
      <c r="DG52" s="259" t="n"/>
      <c r="DH52" s="259" t="n"/>
      <c r="DI52" s="259" t="n"/>
      <c r="DJ52" s="259" t="n"/>
      <c r="DK52" s="259" t="n"/>
      <c r="DL52" s="259" t="n"/>
      <c r="DM52" s="259" t="n"/>
      <c r="DN52" s="259" t="n"/>
      <c r="DO52" s="259" t="n"/>
      <c r="DP52" s="259" t="n"/>
      <c r="DQ52" s="259" t="n"/>
      <c r="DR52" s="259" t="n"/>
      <c r="DS52" s="259" t="n"/>
      <c r="DT52" s="259" t="n"/>
      <c r="DU52" s="259" t="n"/>
      <c r="DV52" s="259" t="n"/>
      <c r="DW52" s="259" t="n"/>
      <c r="DX52" s="259" t="n"/>
      <c r="DY52" s="259" t="n"/>
      <c r="DZ52" s="259" t="n"/>
      <c r="EA52" s="259" t="n"/>
      <c r="EB52" s="259" t="n"/>
      <c r="EC52" s="259" t="n"/>
      <c r="ED52" s="259" t="n"/>
      <c r="EE52" s="259" t="n"/>
      <c r="EF52" s="259" t="n"/>
      <c r="EG52" s="259" t="n"/>
      <c r="EH52" s="259" t="n"/>
      <c r="EI52" s="259" t="n"/>
      <c r="EJ52" s="259" t="n"/>
      <c r="EK52" s="259" t="n"/>
      <c r="EL52" s="259" t="n"/>
      <c r="EM52" s="259" t="n"/>
      <c r="EN52" s="259" t="n"/>
      <c r="EO52" s="259" t="n"/>
      <c r="EP52" s="259" t="n"/>
      <c r="EQ52" s="259" t="n"/>
      <c r="ER52" s="259" t="n"/>
      <c r="ES52" s="259" t="n"/>
      <c r="ET52" s="259" t="n"/>
      <c r="EU52" s="259" t="n"/>
      <c r="EV52" s="259" t="n"/>
      <c r="EW52" s="259" t="n"/>
      <c r="EX52" s="259" t="n"/>
      <c r="EY52" s="259" t="n"/>
      <c r="EZ52" s="259" t="n"/>
      <c r="FA52" s="259" t="n"/>
      <c r="FB52" s="259" t="n"/>
      <c r="FC52" s="259" t="n"/>
      <c r="FD52" s="259" t="n"/>
      <c r="FE52" s="259" t="n"/>
      <c r="FF52" s="259" t="n"/>
      <c r="FG52" s="259" t="n"/>
      <c r="FH52" s="259" t="n"/>
      <c r="FI52" s="259" t="n"/>
      <c r="FJ52" s="259" t="n"/>
      <c r="FK52" s="259" t="n"/>
      <c r="FL52" s="259" t="n"/>
      <c r="FM52" s="259" t="n"/>
      <c r="FN52" s="259" t="n"/>
      <c r="FO52" s="259" t="n"/>
      <c r="FP52" s="259" t="n"/>
      <c r="FQ52" s="259" t="n"/>
      <c r="FR52" s="259" t="n"/>
      <c r="FS52" s="259" t="n"/>
      <c r="FT52" s="259" t="n"/>
      <c r="FU52" s="259" t="n"/>
      <c r="FV52" s="259" t="n"/>
      <c r="FW52" s="259" t="n"/>
      <c r="FX52" s="259" t="n"/>
      <c r="FY52" s="259" t="n"/>
      <c r="FZ52" s="259" t="n"/>
      <c r="GA52" s="259" t="n"/>
      <c r="GB52" s="259" t="n"/>
      <c r="GC52" s="259" t="n"/>
      <c r="GD52" s="259" t="n"/>
      <c r="GE52" s="259" t="n"/>
      <c r="GF52" s="259" t="n"/>
      <c r="GG52" s="259" t="n"/>
      <c r="GH52" s="259" t="n"/>
      <c r="GI52" s="259" t="n"/>
      <c r="GJ52" s="259" t="n"/>
      <c r="GK52" s="259" t="n"/>
      <c r="GL52" s="259" t="n"/>
      <c r="GM52" s="259" t="n"/>
      <c r="GN52" s="259" t="n"/>
      <c r="GO52" s="259" t="n"/>
      <c r="GP52" s="259" t="n"/>
      <c r="GQ52" s="259" t="n"/>
      <c r="GR52" s="259" t="n"/>
      <c r="GS52" s="259" t="n"/>
      <c r="GT52" s="259" t="n"/>
      <c r="GU52" s="259" t="n"/>
      <c r="GV52" s="261">
        <f>SUM(F52:GU52)</f>
        <v/>
      </c>
      <c r="GW52" s="262">
        <f>E52-GV52</f>
        <v/>
      </c>
    </row>
    <row r="53" ht="18" customHeight="1">
      <c r="A53" s="137" t="n">
        <v>52</v>
      </c>
      <c r="B53" s="256" t="n">
        <v>44916</v>
      </c>
      <c r="C53" s="139" t="inlineStr">
        <is>
          <t>DIGIKEY-4500693631/4500695124</t>
        </is>
      </c>
      <c r="D53" s="240" t="n">
        <v>44879</v>
      </c>
      <c r="E53" s="257">
        <f>16.38+29.99</f>
        <v/>
      </c>
      <c r="F53" s="274" t="n"/>
      <c r="G53" s="274" t="n"/>
      <c r="H53" s="274" t="n"/>
      <c r="I53" s="274" t="n"/>
      <c r="J53" s="274" t="n"/>
      <c r="K53" s="274" t="n"/>
      <c r="L53" s="274" t="n"/>
      <c r="M53" s="259" t="n"/>
      <c r="N53" s="259" t="n"/>
      <c r="O53" s="259" t="n"/>
      <c r="P53" s="259" t="n"/>
      <c r="Q53" s="259" t="n"/>
      <c r="R53" s="259" t="n"/>
      <c r="S53" s="259" t="n"/>
      <c r="T53" s="259" t="n"/>
      <c r="U53" s="259" t="n"/>
      <c r="V53" s="259" t="n"/>
      <c r="W53" s="259" t="n"/>
      <c r="X53" s="259" t="n"/>
      <c r="Y53" s="259" t="n"/>
      <c r="Z53" s="259" t="n"/>
      <c r="AA53" s="259" t="n"/>
      <c r="AB53" s="259" t="n"/>
      <c r="AC53" s="259" t="n"/>
      <c r="AD53" s="259" t="n"/>
      <c r="AE53" s="259" t="n"/>
      <c r="AF53" s="259" t="n"/>
      <c r="AG53" s="259" t="n"/>
      <c r="AH53" s="259" t="n"/>
      <c r="AI53" s="259" t="n"/>
      <c r="AJ53" s="259" t="n"/>
      <c r="AK53" s="259" t="n"/>
      <c r="AL53" s="259" t="n"/>
      <c r="AM53" s="259" t="n"/>
      <c r="AN53" s="259" t="n"/>
      <c r="AO53" s="259" t="n"/>
      <c r="AP53" s="259" t="n"/>
      <c r="AQ53" s="259" t="n"/>
      <c r="AR53" s="259" t="n"/>
      <c r="AS53" s="259" t="n"/>
      <c r="AT53" s="259" t="n"/>
      <c r="AU53" s="259" t="n"/>
      <c r="AV53" s="259" t="n"/>
      <c r="AW53" s="259" t="n"/>
      <c r="AX53" s="259" t="n"/>
      <c r="AY53" s="259" t="n"/>
      <c r="AZ53" s="259" t="n"/>
      <c r="BA53" s="259" t="n"/>
      <c r="BB53" s="259" t="n"/>
      <c r="BC53" s="259" t="n"/>
      <c r="BD53" s="259" t="n"/>
      <c r="BE53" s="259" t="n"/>
      <c r="BF53" s="259" t="n"/>
      <c r="BG53" s="259" t="n"/>
      <c r="BH53" s="259" t="n"/>
      <c r="BI53" s="259" t="n"/>
      <c r="BJ53" s="259" t="n"/>
      <c r="BK53" s="259" t="n"/>
      <c r="BL53" s="259" t="n"/>
      <c r="BM53" s="259" t="n"/>
      <c r="BN53" s="259" t="n"/>
      <c r="BO53" s="259" t="n"/>
      <c r="BP53" s="259" t="n"/>
      <c r="BQ53" s="259" t="n"/>
      <c r="BR53" s="259" t="n"/>
      <c r="BS53" s="259" t="n"/>
      <c r="BT53" s="259" t="n"/>
      <c r="BU53" s="259" t="n"/>
      <c r="BV53" s="259" t="n"/>
      <c r="BW53" s="259" t="n"/>
      <c r="BX53" s="259" t="n"/>
      <c r="BY53" s="259" t="n"/>
      <c r="BZ53" s="259" t="n"/>
      <c r="CA53" s="259" t="n"/>
      <c r="CB53" s="259" t="n"/>
      <c r="CC53" s="259" t="n"/>
      <c r="CD53" s="259" t="n"/>
      <c r="CE53" s="259" t="n"/>
      <c r="CF53" s="259" t="n"/>
      <c r="CG53" s="259" t="n"/>
      <c r="CH53" s="259" t="n"/>
      <c r="CI53" s="259" t="n"/>
      <c r="CJ53" s="259" t="n"/>
      <c r="CK53" s="259" t="n"/>
      <c r="CL53" s="259" t="n"/>
      <c r="CM53" s="259" t="n"/>
      <c r="CN53" s="259" t="n"/>
      <c r="CO53" s="259" t="n"/>
      <c r="CP53" s="259" t="n"/>
      <c r="CQ53" s="259" t="n"/>
      <c r="CR53" s="259" t="n"/>
      <c r="CS53" s="259" t="n"/>
      <c r="CT53" s="259" t="n"/>
      <c r="CU53" s="259" t="n"/>
      <c r="CV53" s="259" t="n"/>
      <c r="CW53" s="259" t="n"/>
      <c r="CX53" s="259" t="n"/>
      <c r="CY53" s="259" t="n"/>
      <c r="CZ53" s="259" t="n"/>
      <c r="DA53" s="259" t="n"/>
      <c r="DB53" s="259" t="n"/>
      <c r="DC53" s="259" t="n"/>
      <c r="DD53" s="259" t="n"/>
      <c r="DE53" s="259" t="n"/>
      <c r="DF53" s="259" t="n"/>
      <c r="DG53" s="259" t="n"/>
      <c r="DH53" s="259" t="n"/>
      <c r="DI53" s="259" t="n"/>
      <c r="DJ53" s="259" t="n"/>
      <c r="DK53" s="269">
        <f>16.38+29.99</f>
        <v/>
      </c>
      <c r="DL53" s="259" t="n"/>
      <c r="DM53" s="259" t="n"/>
      <c r="DN53" s="259" t="n"/>
      <c r="DO53" s="259" t="n"/>
      <c r="DP53" s="259" t="n"/>
      <c r="DQ53" s="259" t="n"/>
      <c r="DR53" s="259" t="n"/>
      <c r="DS53" s="259" t="n"/>
      <c r="DT53" s="259" t="n"/>
      <c r="DU53" s="259" t="n"/>
      <c r="DV53" s="259" t="n"/>
      <c r="DW53" s="259" t="n"/>
      <c r="DX53" s="259" t="n"/>
      <c r="DY53" s="259" t="n"/>
      <c r="DZ53" s="259" t="n"/>
      <c r="EA53" s="259" t="n"/>
      <c r="EB53" s="259" t="n"/>
      <c r="EC53" s="259" t="n"/>
      <c r="ED53" s="259" t="n"/>
      <c r="EE53" s="259" t="n"/>
      <c r="EF53" s="259" t="n"/>
      <c r="EG53" s="259" t="n"/>
      <c r="EH53" s="259" t="n"/>
      <c r="EI53" s="259" t="n"/>
      <c r="EJ53" s="259" t="n"/>
      <c r="EK53" s="259" t="n"/>
      <c r="EL53" s="259" t="n"/>
      <c r="EM53" s="259" t="n"/>
      <c r="EN53" s="259" t="n"/>
      <c r="EO53" s="259" t="n"/>
      <c r="EP53" s="259" t="n"/>
      <c r="EQ53" s="259" t="n"/>
      <c r="ER53" s="259" t="n"/>
      <c r="ES53" s="259" t="n"/>
      <c r="ET53" s="259" t="n"/>
      <c r="EU53" s="259" t="n"/>
      <c r="EV53" s="259" t="n"/>
      <c r="EW53" s="259" t="n"/>
      <c r="EX53" s="259" t="n"/>
      <c r="EY53" s="259" t="n"/>
      <c r="EZ53" s="259" t="n"/>
      <c r="FA53" s="259" t="n"/>
      <c r="FB53" s="259" t="n"/>
      <c r="FC53" s="259" t="n"/>
      <c r="FD53" s="259" t="n"/>
      <c r="FE53" s="259" t="n"/>
      <c r="FF53" s="259" t="n"/>
      <c r="FG53" s="259" t="n"/>
      <c r="FH53" s="259" t="n"/>
      <c r="FI53" s="259" t="n"/>
      <c r="FJ53" s="259" t="n"/>
      <c r="FK53" s="259" t="n"/>
      <c r="FL53" s="259" t="n"/>
      <c r="FM53" s="259" t="n"/>
      <c r="FN53" s="259" t="n"/>
      <c r="FO53" s="259" t="n"/>
      <c r="FP53" s="259" t="n"/>
      <c r="FQ53" s="259" t="n"/>
      <c r="FR53" s="259" t="n"/>
      <c r="FS53" s="259" t="n"/>
      <c r="FT53" s="259" t="n"/>
      <c r="FU53" s="259" t="n"/>
      <c r="FV53" s="259" t="n"/>
      <c r="FW53" s="259" t="n"/>
      <c r="FX53" s="259" t="n"/>
      <c r="FY53" s="259" t="n"/>
      <c r="FZ53" s="259" t="n"/>
      <c r="GA53" s="259" t="n"/>
      <c r="GB53" s="259" t="n"/>
      <c r="GC53" s="259" t="n"/>
      <c r="GD53" s="259" t="n"/>
      <c r="GE53" s="259" t="n"/>
      <c r="GF53" s="259" t="n"/>
      <c r="GG53" s="259" t="n"/>
      <c r="GH53" s="259" t="n"/>
      <c r="GI53" s="259" t="n"/>
      <c r="GJ53" s="259" t="n"/>
      <c r="GK53" s="259" t="n"/>
      <c r="GL53" s="259" t="n"/>
      <c r="GM53" s="259" t="n"/>
      <c r="GN53" s="259" t="n"/>
      <c r="GO53" s="259" t="n"/>
      <c r="GP53" s="259" t="n"/>
      <c r="GQ53" s="259" t="n"/>
      <c r="GR53" s="259" t="n"/>
      <c r="GS53" s="259" t="n"/>
      <c r="GT53" s="259" t="n"/>
      <c r="GU53" s="259" t="n"/>
      <c r="GV53" s="261">
        <f>SUM(F53:GU53)</f>
        <v/>
      </c>
      <c r="GW53" s="262">
        <f>E53-GV53</f>
        <v/>
      </c>
    </row>
    <row r="54" ht="18" customHeight="1">
      <c r="A54" s="137" t="n">
        <v>53</v>
      </c>
      <c r="B54" s="256" t="n">
        <v>44916</v>
      </c>
      <c r="C54" s="139" t="inlineStr">
        <is>
          <t>DIGIKEY-4500693657</t>
        </is>
      </c>
      <c r="D54" s="240" t="n">
        <v>44879</v>
      </c>
      <c r="E54" s="257" t="n">
        <v>19</v>
      </c>
      <c r="F54" s="274" t="n"/>
      <c r="G54" s="274" t="n"/>
      <c r="H54" s="274" t="n"/>
      <c r="I54" s="274" t="n"/>
      <c r="J54" s="274" t="n"/>
      <c r="K54" s="274" t="n"/>
      <c r="L54" s="274" t="n"/>
      <c r="M54" s="259" t="n"/>
      <c r="N54" s="259" t="n"/>
      <c r="O54" s="259" t="n"/>
      <c r="P54" s="259" t="n"/>
      <c r="Q54" s="259" t="n"/>
      <c r="R54" s="259" t="n"/>
      <c r="S54" s="259" t="n"/>
      <c r="T54" s="259" t="n"/>
      <c r="U54" s="259" t="n"/>
      <c r="V54" s="259" t="n"/>
      <c r="W54" s="259" t="n"/>
      <c r="X54" s="259" t="n"/>
      <c r="Y54" s="259" t="n"/>
      <c r="Z54" s="259" t="n"/>
      <c r="AA54" s="259" t="n"/>
      <c r="AB54" s="259" t="n"/>
      <c r="AC54" s="259" t="n"/>
      <c r="AD54" s="259" t="n"/>
      <c r="AE54" s="259" t="n"/>
      <c r="AF54" s="259" t="n"/>
      <c r="AG54" s="259" t="n"/>
      <c r="AH54" s="259" t="n"/>
      <c r="AI54" s="259" t="n"/>
      <c r="AJ54" s="259" t="n"/>
      <c r="AK54" s="259" t="n"/>
      <c r="AL54" s="259" t="n"/>
      <c r="AM54" s="259" t="n"/>
      <c r="AN54" s="259" t="n"/>
      <c r="AO54" s="259" t="n"/>
      <c r="AP54" s="259" t="n"/>
      <c r="AQ54" s="259" t="n"/>
      <c r="AR54" s="259" t="n"/>
      <c r="AS54" s="259" t="n"/>
      <c r="AT54" s="259" t="n"/>
      <c r="AU54" s="259" t="n"/>
      <c r="AV54" s="259" t="n"/>
      <c r="AW54" s="259" t="n"/>
      <c r="AX54" s="259" t="n"/>
      <c r="AY54" s="259" t="n"/>
      <c r="AZ54" s="259" t="n"/>
      <c r="BA54" s="259" t="n"/>
      <c r="BB54" s="259" t="n"/>
      <c r="BC54" s="259" t="n"/>
      <c r="BD54" s="259" t="n"/>
      <c r="BE54" s="259" t="n"/>
      <c r="BF54" s="259" t="n"/>
      <c r="BG54" s="259" t="n"/>
      <c r="BH54" s="259" t="n"/>
      <c r="BI54" s="259" t="n"/>
      <c r="BJ54" s="259" t="n"/>
      <c r="BK54" s="259" t="n"/>
      <c r="BL54" s="259" t="n"/>
      <c r="BM54" s="259" t="n"/>
      <c r="BN54" s="259" t="n"/>
      <c r="BO54" s="259" t="n"/>
      <c r="BP54" s="259" t="n"/>
      <c r="BQ54" s="259" t="n"/>
      <c r="BR54" s="259" t="n"/>
      <c r="BS54" s="259" t="n"/>
      <c r="BT54" s="259" t="n"/>
      <c r="BU54" s="259" t="n"/>
      <c r="BV54" s="259" t="n"/>
      <c r="BW54" s="259" t="n"/>
      <c r="BX54" s="259" t="n"/>
      <c r="BY54" s="259" t="n"/>
      <c r="BZ54" s="259" t="n"/>
      <c r="CA54" s="259" t="n"/>
      <c r="CB54" s="259" t="n"/>
      <c r="CC54" s="259" t="n"/>
      <c r="CD54" s="259" t="n"/>
      <c r="CE54" s="259" t="n"/>
      <c r="CF54" s="259" t="n"/>
      <c r="CG54" s="259" t="n"/>
      <c r="CH54" s="259" t="n"/>
      <c r="CI54" s="259" t="n"/>
      <c r="CJ54" s="259" t="n"/>
      <c r="CK54" s="259" t="n"/>
      <c r="CL54" s="259" t="n"/>
      <c r="CM54" s="259" t="n"/>
      <c r="CN54" s="259" t="n"/>
      <c r="CO54" s="259" t="n"/>
      <c r="CP54" s="259" t="n"/>
      <c r="CQ54" s="259" t="n"/>
      <c r="CR54" s="259" t="n"/>
      <c r="CS54" s="259" t="n"/>
      <c r="CT54" s="259" t="n"/>
      <c r="CU54" s="259" t="n"/>
      <c r="CV54" s="259" t="n"/>
      <c r="CW54" s="259" t="n"/>
      <c r="CX54" s="259" t="n"/>
      <c r="CY54" s="259" t="n"/>
      <c r="CZ54" s="259" t="n"/>
      <c r="DA54" s="259" t="n"/>
      <c r="DB54" s="259" t="n"/>
      <c r="DC54" s="259" t="n"/>
      <c r="DD54" s="259" t="n"/>
      <c r="DE54" s="259" t="n"/>
      <c r="DF54" s="259" t="n"/>
      <c r="DG54" s="259" t="n"/>
      <c r="DH54" s="259" t="n"/>
      <c r="DI54" s="259" t="n"/>
      <c r="DJ54" s="259" t="n"/>
      <c r="DK54" s="259" t="n"/>
      <c r="DL54" s="259" t="n"/>
      <c r="DM54" s="259" t="n"/>
      <c r="DN54" s="259" t="n"/>
      <c r="DO54" s="259" t="n"/>
      <c r="DP54" s="259" t="n"/>
      <c r="DQ54" s="259" t="n"/>
      <c r="DR54" s="259" t="n"/>
      <c r="DS54" s="259" t="n"/>
      <c r="DT54" s="259" t="n"/>
      <c r="DU54" s="259" t="n"/>
      <c r="DV54" s="259" t="n"/>
      <c r="DW54" s="259" t="n"/>
      <c r="DX54" s="259" t="n"/>
      <c r="DY54" s="259" t="n"/>
      <c r="DZ54" s="259" t="n"/>
      <c r="EA54" s="259" t="n"/>
      <c r="EB54" s="259" t="n"/>
      <c r="EC54" s="259" t="n"/>
      <c r="ED54" s="259" t="n"/>
      <c r="EE54" s="259" t="n"/>
      <c r="EF54" s="259" t="n"/>
      <c r="EG54" s="259" t="n"/>
      <c r="EH54" s="259" t="n"/>
      <c r="EI54" s="259" t="n"/>
      <c r="EJ54" s="259" t="n"/>
      <c r="EK54" s="259" t="n"/>
      <c r="EL54" s="259" t="n"/>
      <c r="EM54" s="259" t="n"/>
      <c r="EN54" s="259" t="n"/>
      <c r="EO54" s="259" t="n"/>
      <c r="EP54" s="259" t="n"/>
      <c r="EQ54" s="259" t="n"/>
      <c r="ER54" s="259" t="n"/>
      <c r="ES54" s="259" t="n"/>
      <c r="ET54" s="259" t="n"/>
      <c r="EU54" s="259" t="n"/>
      <c r="EV54" s="259" t="n"/>
      <c r="EW54" s="259" t="n"/>
      <c r="EX54" s="259" t="n"/>
      <c r="EY54" s="259" t="n"/>
      <c r="EZ54" s="259" t="n"/>
      <c r="FA54" s="259" t="n"/>
      <c r="FB54" s="259" t="n"/>
      <c r="FC54" s="269" t="n">
        <v>19</v>
      </c>
      <c r="FD54" s="259" t="n"/>
      <c r="FE54" s="259" t="n"/>
      <c r="FF54" s="259" t="n"/>
      <c r="FG54" s="259" t="n"/>
      <c r="FH54" s="259" t="n"/>
      <c r="FI54" s="259" t="n"/>
      <c r="FJ54" s="259" t="n"/>
      <c r="FK54" s="259" t="n"/>
      <c r="FL54" s="259" t="n"/>
      <c r="FM54" s="259" t="n"/>
      <c r="FN54" s="259" t="n"/>
      <c r="FO54" s="259" t="n"/>
      <c r="FP54" s="259" t="n"/>
      <c r="FQ54" s="259" t="n"/>
      <c r="FR54" s="259" t="n"/>
      <c r="FS54" s="259" t="n"/>
      <c r="FT54" s="259" t="n"/>
      <c r="FU54" s="259" t="n"/>
      <c r="FV54" s="259" t="n"/>
      <c r="FW54" s="259" t="n"/>
      <c r="FX54" s="259" t="n"/>
      <c r="FY54" s="259" t="n"/>
      <c r="FZ54" s="259" t="n"/>
      <c r="GA54" s="259" t="n"/>
      <c r="GB54" s="259" t="n"/>
      <c r="GC54" s="259" t="n"/>
      <c r="GD54" s="259" t="n"/>
      <c r="GE54" s="259" t="n"/>
      <c r="GF54" s="259" t="n"/>
      <c r="GG54" s="259" t="n"/>
      <c r="GH54" s="259" t="n"/>
      <c r="GI54" s="259" t="n"/>
      <c r="GJ54" s="259" t="n"/>
      <c r="GK54" s="259" t="n"/>
      <c r="GL54" s="259" t="n"/>
      <c r="GM54" s="259" t="n"/>
      <c r="GN54" s="259" t="n"/>
      <c r="GO54" s="259" t="n"/>
      <c r="GP54" s="259" t="n"/>
      <c r="GQ54" s="259" t="n"/>
      <c r="GR54" s="259" t="n"/>
      <c r="GS54" s="259" t="n"/>
      <c r="GT54" s="259" t="n"/>
      <c r="GU54" s="259" t="n"/>
      <c r="GV54" s="261">
        <f>SUM(F54:GU54)</f>
        <v/>
      </c>
      <c r="GW54" s="262">
        <f>E54-GV54</f>
        <v/>
      </c>
    </row>
    <row r="55" ht="30" customHeight="1">
      <c r="A55" s="137" t="n">
        <v>54</v>
      </c>
      <c r="B55" s="256" t="n">
        <v>44917</v>
      </c>
      <c r="C55" s="146" t="inlineStr">
        <is>
          <t>DIGIKEY-4500696487/4500693865/
4500693821</t>
        </is>
      </c>
      <c r="D55" s="240" t="n">
        <v>44894</v>
      </c>
      <c r="E55" s="257">
        <f>1.6+1.35+2.63</f>
        <v/>
      </c>
      <c r="F55" s="274" t="n"/>
      <c r="G55" s="274" t="n"/>
      <c r="H55" s="274" t="n"/>
      <c r="I55" s="274" t="n"/>
      <c r="J55" s="274" t="n"/>
      <c r="K55" s="274" t="n"/>
      <c r="L55" s="274" t="n"/>
      <c r="M55" s="259" t="n"/>
      <c r="N55" s="259" t="n"/>
      <c r="O55" s="259" t="n"/>
      <c r="P55" s="259" t="n"/>
      <c r="Q55" s="259" t="n"/>
      <c r="R55" s="259" t="n"/>
      <c r="S55" s="259" t="n"/>
      <c r="T55" s="259" t="n"/>
      <c r="U55" s="259" t="n"/>
      <c r="V55" s="269">
        <f>1.6+1.35+2.63</f>
        <v/>
      </c>
      <c r="W55" s="259" t="n"/>
      <c r="X55" s="259" t="n"/>
      <c r="Y55" s="259" t="n"/>
      <c r="Z55" s="259" t="n"/>
      <c r="AA55" s="259" t="n"/>
      <c r="AB55" s="259" t="n"/>
      <c r="AC55" s="259" t="n"/>
      <c r="AD55" s="259" t="n"/>
      <c r="AE55" s="259" t="n"/>
      <c r="AF55" s="259" t="n"/>
      <c r="AG55" s="259" t="n"/>
      <c r="AH55" s="259" t="n"/>
      <c r="AI55" s="259" t="n"/>
      <c r="AJ55" s="259" t="n"/>
      <c r="AK55" s="259" t="n"/>
      <c r="AL55" s="259" t="n"/>
      <c r="AM55" s="259" t="n"/>
      <c r="AN55" s="259" t="n"/>
      <c r="AO55" s="259" t="n"/>
      <c r="AP55" s="259" t="n"/>
      <c r="AQ55" s="259" t="n"/>
      <c r="AR55" s="259" t="n"/>
      <c r="AS55" s="259" t="n"/>
      <c r="AT55" s="259" t="n"/>
      <c r="AU55" s="259" t="n"/>
      <c r="AV55" s="259" t="n"/>
      <c r="AW55" s="259" t="n"/>
      <c r="AX55" s="259" t="n"/>
      <c r="AY55" s="259" t="n"/>
      <c r="AZ55" s="259" t="n"/>
      <c r="BA55" s="259" t="n"/>
      <c r="BB55" s="259" t="n"/>
      <c r="BC55" s="259" t="n"/>
      <c r="BD55" s="259" t="n"/>
      <c r="BE55" s="259" t="n"/>
      <c r="BF55" s="259" t="n"/>
      <c r="BG55" s="259" t="n"/>
      <c r="BH55" s="259" t="n"/>
      <c r="BI55" s="259" t="n"/>
      <c r="BJ55" s="259" t="n"/>
      <c r="BK55" s="259" t="n"/>
      <c r="BL55" s="259" t="n"/>
      <c r="BM55" s="259" t="n"/>
      <c r="BN55" s="259" t="n"/>
      <c r="BO55" s="259" t="n"/>
      <c r="BP55" s="259" t="n"/>
      <c r="BQ55" s="259" t="n"/>
      <c r="BR55" s="259" t="n"/>
      <c r="BS55" s="259" t="n"/>
      <c r="BT55" s="259" t="n"/>
      <c r="BU55" s="259" t="n"/>
      <c r="BV55" s="259" t="n"/>
      <c r="BW55" s="259" t="n"/>
      <c r="BX55" s="259" t="n"/>
      <c r="BY55" s="259" t="n"/>
      <c r="BZ55" s="259" t="n"/>
      <c r="CA55" s="259" t="n"/>
      <c r="CB55" s="259" t="n"/>
      <c r="CC55" s="259" t="n"/>
      <c r="CD55" s="259" t="n"/>
      <c r="CE55" s="259" t="n"/>
      <c r="CF55" s="259" t="n"/>
      <c r="CG55" s="259" t="n"/>
      <c r="CH55" s="259" t="n"/>
      <c r="CI55" s="259" t="n"/>
      <c r="CJ55" s="259" t="n"/>
      <c r="CK55" s="259" t="n"/>
      <c r="CL55" s="259" t="n"/>
      <c r="CM55" s="259" t="n"/>
      <c r="CN55" s="259" t="n"/>
      <c r="CO55" s="259" t="n"/>
      <c r="CP55" s="259" t="n"/>
      <c r="CQ55" s="259" t="n"/>
      <c r="CR55" s="259" t="n"/>
      <c r="CS55" s="259" t="n"/>
      <c r="CT55" s="259" t="n"/>
      <c r="CU55" s="259" t="n"/>
      <c r="CV55" s="259" t="n"/>
      <c r="CW55" s="259" t="n"/>
      <c r="CX55" s="259" t="n"/>
      <c r="CY55" s="259" t="n"/>
      <c r="CZ55" s="259" t="n"/>
      <c r="DA55" s="259" t="n"/>
      <c r="DB55" s="259" t="n"/>
      <c r="DC55" s="259" t="n"/>
      <c r="DD55" s="259" t="n"/>
      <c r="DE55" s="259" t="n"/>
      <c r="DF55" s="259" t="n"/>
      <c r="DG55" s="259" t="n"/>
      <c r="DH55" s="259" t="n"/>
      <c r="DI55" s="259" t="n"/>
      <c r="DJ55" s="259" t="n"/>
      <c r="DK55" s="259" t="n"/>
      <c r="DL55" s="259" t="n"/>
      <c r="DM55" s="259" t="n"/>
      <c r="DN55" s="259" t="n"/>
      <c r="DO55" s="259" t="n"/>
      <c r="DP55" s="259" t="n"/>
      <c r="DQ55" s="259" t="n"/>
      <c r="DR55" s="259" t="n"/>
      <c r="DS55" s="259" t="n"/>
      <c r="DT55" s="259" t="n"/>
      <c r="DU55" s="259" t="n"/>
      <c r="DV55" s="259" t="n"/>
      <c r="DW55" s="259" t="n"/>
      <c r="DX55" s="259" t="n"/>
      <c r="DY55" s="259" t="n"/>
      <c r="DZ55" s="259" t="n"/>
      <c r="EA55" s="259" t="n"/>
      <c r="EB55" s="259" t="n"/>
      <c r="EC55" s="259" t="n"/>
      <c r="ED55" s="259" t="n"/>
      <c r="EE55" s="259" t="n"/>
      <c r="EF55" s="259" t="n"/>
      <c r="EG55" s="259" t="n"/>
      <c r="EH55" s="259" t="n"/>
      <c r="EI55" s="259" t="n"/>
      <c r="EJ55" s="259" t="n"/>
      <c r="EK55" s="259" t="n"/>
      <c r="EL55" s="259" t="n"/>
      <c r="EM55" s="259" t="n"/>
      <c r="EN55" s="259" t="n"/>
      <c r="EO55" s="259" t="n"/>
      <c r="EP55" s="259" t="n"/>
      <c r="EQ55" s="259" t="n"/>
      <c r="ER55" s="259" t="n"/>
      <c r="ES55" s="259" t="n"/>
      <c r="ET55" s="259" t="n"/>
      <c r="EU55" s="259" t="n"/>
      <c r="EV55" s="259" t="n"/>
      <c r="EW55" s="259" t="n"/>
      <c r="EX55" s="259" t="n"/>
      <c r="EY55" s="259" t="n"/>
      <c r="EZ55" s="259" t="n"/>
      <c r="FA55" s="259" t="n"/>
      <c r="FB55" s="259" t="n"/>
      <c r="FC55" s="259" t="n"/>
      <c r="FD55" s="259" t="n"/>
      <c r="FE55" s="259" t="n"/>
      <c r="FF55" s="259" t="n"/>
      <c r="FG55" s="259" t="n"/>
      <c r="FH55" s="259" t="n"/>
      <c r="FI55" s="259" t="n"/>
      <c r="FJ55" s="259" t="n"/>
      <c r="FK55" s="259" t="n"/>
      <c r="FL55" s="259" t="n"/>
      <c r="FM55" s="259" t="n"/>
      <c r="FN55" s="259" t="n"/>
      <c r="FO55" s="259" t="n"/>
      <c r="FP55" s="259" t="n"/>
      <c r="FQ55" s="259" t="n"/>
      <c r="FR55" s="259" t="n"/>
      <c r="FS55" s="259" t="n"/>
      <c r="FT55" s="259" t="n"/>
      <c r="FU55" s="259" t="n"/>
      <c r="FV55" s="259" t="n"/>
      <c r="FW55" s="259" t="n"/>
      <c r="FX55" s="259" t="n"/>
      <c r="FY55" s="259" t="n"/>
      <c r="FZ55" s="259" t="n"/>
      <c r="GA55" s="259" t="n"/>
      <c r="GB55" s="259" t="n"/>
      <c r="GC55" s="259" t="n"/>
      <c r="GD55" s="259" t="n"/>
      <c r="GE55" s="259" t="n"/>
      <c r="GF55" s="259" t="n"/>
      <c r="GG55" s="259" t="n"/>
      <c r="GH55" s="259" t="n"/>
      <c r="GI55" s="259" t="n"/>
      <c r="GJ55" s="259" t="n"/>
      <c r="GK55" s="259" t="n"/>
      <c r="GL55" s="259" t="n"/>
      <c r="GM55" s="259" t="n"/>
      <c r="GN55" s="259" t="n"/>
      <c r="GO55" s="259" t="n"/>
      <c r="GP55" s="259" t="n"/>
      <c r="GQ55" s="259" t="n"/>
      <c r="GR55" s="259" t="n"/>
      <c r="GS55" s="259" t="n"/>
      <c r="GT55" s="259" t="n"/>
      <c r="GU55" s="259" t="n"/>
      <c r="GV55" s="261">
        <f>SUM(F55:GU55)</f>
        <v/>
      </c>
      <c r="GW55" s="262">
        <f>E55-GV55</f>
        <v/>
      </c>
    </row>
    <row r="56" ht="18" customHeight="1">
      <c r="A56" s="137" t="n">
        <v>55</v>
      </c>
      <c r="B56" s="256" t="n">
        <v>44917</v>
      </c>
      <c r="C56" s="139" t="inlineStr">
        <is>
          <t>DIGIKEY-4500693660/4500697941</t>
        </is>
      </c>
      <c r="D56" s="240" t="n">
        <v>44879</v>
      </c>
      <c r="E56" s="257">
        <f>54.15+4.1</f>
        <v/>
      </c>
      <c r="F56" s="274" t="n"/>
      <c r="G56" s="274" t="n"/>
      <c r="H56" s="274" t="n"/>
      <c r="I56" s="274" t="n"/>
      <c r="J56" s="274" t="n"/>
      <c r="K56" s="274" t="n"/>
      <c r="L56" s="274" t="n"/>
      <c r="M56" s="259" t="n"/>
      <c r="N56" s="259" t="n"/>
      <c r="O56" s="259" t="n"/>
      <c r="P56" s="259" t="n"/>
      <c r="Q56" s="259" t="n"/>
      <c r="R56" s="259" t="n"/>
      <c r="S56" s="259" t="n"/>
      <c r="T56" s="259" t="n"/>
      <c r="U56" s="259" t="n"/>
      <c r="V56" s="259" t="n"/>
      <c r="W56" s="259" t="n"/>
      <c r="X56" s="259" t="n"/>
      <c r="Y56" s="259" t="n"/>
      <c r="Z56" s="259" t="n"/>
      <c r="AA56" s="259" t="n"/>
      <c r="AB56" s="259" t="n"/>
      <c r="AC56" s="259" t="n"/>
      <c r="AD56" s="259" t="n"/>
      <c r="AE56" s="259" t="n"/>
      <c r="AF56" s="259" t="n"/>
      <c r="AG56" s="259" t="n"/>
      <c r="AH56" s="259" t="n"/>
      <c r="AI56" s="259" t="n"/>
      <c r="AJ56" s="259" t="n"/>
      <c r="AK56" s="259" t="n"/>
      <c r="AL56" s="259" t="n"/>
      <c r="AM56" s="259" t="n"/>
      <c r="AN56" s="259" t="n"/>
      <c r="AO56" s="259" t="n"/>
      <c r="AP56" s="259" t="n"/>
      <c r="AQ56" s="259" t="n"/>
      <c r="AR56" s="259" t="n"/>
      <c r="AS56" s="259" t="n"/>
      <c r="AT56" s="259" t="n"/>
      <c r="AU56" s="259" t="n"/>
      <c r="AV56" s="259" t="n"/>
      <c r="AW56" s="259" t="n"/>
      <c r="AX56" s="259" t="n"/>
      <c r="AY56" s="259" t="n"/>
      <c r="AZ56" s="259" t="n"/>
      <c r="BA56" s="259" t="n"/>
      <c r="BB56" s="259" t="n"/>
      <c r="BC56" s="259" t="n"/>
      <c r="BD56" s="259" t="n"/>
      <c r="BE56" s="259" t="n"/>
      <c r="BF56" s="259" t="n"/>
      <c r="BG56" s="259" t="n"/>
      <c r="BH56" s="259" t="n"/>
      <c r="BI56" s="259" t="n"/>
      <c r="BJ56" s="259" t="n"/>
      <c r="BK56" s="259" t="n"/>
      <c r="BL56" s="259" t="n"/>
      <c r="BM56" s="259" t="n"/>
      <c r="BN56" s="259" t="n"/>
      <c r="BO56" s="259" t="n"/>
      <c r="BP56" s="259" t="n"/>
      <c r="BQ56" s="259" t="n"/>
      <c r="BR56" s="259" t="n"/>
      <c r="BS56" s="259" t="n"/>
      <c r="BT56" s="259" t="n"/>
      <c r="BU56" s="259" t="n"/>
      <c r="BV56" s="259" t="n"/>
      <c r="BW56" s="259" t="n"/>
      <c r="BX56" s="259" t="n"/>
      <c r="BY56" s="259" t="n"/>
      <c r="BZ56" s="259" t="n"/>
      <c r="CA56" s="259" t="n"/>
      <c r="CB56" s="259" t="n"/>
      <c r="CC56" s="259" t="n"/>
      <c r="CD56" s="259" t="n"/>
      <c r="CE56" s="259" t="n"/>
      <c r="CF56" s="259" t="n"/>
      <c r="CG56" s="259" t="n"/>
      <c r="CH56" s="259" t="n"/>
      <c r="CI56" s="259" t="n"/>
      <c r="CJ56" s="259" t="n"/>
      <c r="CK56" s="259" t="n"/>
      <c r="CL56" s="259" t="n"/>
      <c r="CM56" s="259" t="n"/>
      <c r="CN56" s="259" t="n"/>
      <c r="CO56" s="259" t="n"/>
      <c r="CP56" s="259" t="n"/>
      <c r="CQ56" s="259" t="n"/>
      <c r="CR56" s="259" t="n"/>
      <c r="CS56" s="259" t="n"/>
      <c r="CT56" s="259" t="n"/>
      <c r="CU56" s="259" t="n"/>
      <c r="CV56" s="259" t="n"/>
      <c r="CW56" s="259" t="n"/>
      <c r="CX56" s="259" t="n"/>
      <c r="CY56" s="259" t="n"/>
      <c r="CZ56" s="259" t="n"/>
      <c r="DA56" s="259" t="n"/>
      <c r="DB56" s="259" t="n"/>
      <c r="DC56" s="259" t="n"/>
      <c r="DD56" s="259" t="n"/>
      <c r="DE56" s="259" t="n"/>
      <c r="DF56" s="259" t="n"/>
      <c r="DG56" s="259" t="n"/>
      <c r="DH56" s="259" t="n"/>
      <c r="DI56" s="259" t="n"/>
      <c r="DJ56" s="259" t="n"/>
      <c r="DK56" s="259" t="n"/>
      <c r="DL56" s="259" t="n"/>
      <c r="DM56" s="259" t="n"/>
      <c r="DN56" s="259" t="n"/>
      <c r="DO56" s="259" t="n"/>
      <c r="DP56" s="259" t="n"/>
      <c r="DQ56" s="259" t="n"/>
      <c r="DR56" s="259" t="n"/>
      <c r="DS56" s="259" t="n"/>
      <c r="DT56" s="259" t="n"/>
      <c r="DU56" s="259" t="n"/>
      <c r="DV56" s="259" t="n"/>
      <c r="DW56" s="259" t="n"/>
      <c r="DX56" s="259" t="n"/>
      <c r="DY56" s="259" t="n"/>
      <c r="DZ56" s="259" t="n"/>
      <c r="EA56" s="259" t="n"/>
      <c r="EB56" s="259" t="n"/>
      <c r="EC56" s="259" t="n"/>
      <c r="ED56" s="259" t="n"/>
      <c r="EE56" s="259" t="n"/>
      <c r="EF56" s="259" t="n"/>
      <c r="EG56" s="259" t="n"/>
      <c r="EH56" s="259" t="n"/>
      <c r="EI56" s="259" t="n"/>
      <c r="EJ56" s="259" t="n"/>
      <c r="EK56" s="259" t="n"/>
      <c r="EL56" s="259" t="n"/>
      <c r="EM56" s="259" t="n"/>
      <c r="EN56" s="259" t="n"/>
      <c r="EO56" s="259" t="n"/>
      <c r="EP56" s="259" t="n"/>
      <c r="EQ56" s="259" t="n"/>
      <c r="ER56" s="259" t="n"/>
      <c r="ES56" s="259" t="n"/>
      <c r="ET56" s="259" t="n"/>
      <c r="EU56" s="259" t="n"/>
      <c r="EV56" s="259" t="n"/>
      <c r="EW56" s="259" t="n"/>
      <c r="EX56" s="259" t="n"/>
      <c r="EY56" s="259" t="n"/>
      <c r="EZ56" s="259" t="n"/>
      <c r="FA56" s="259" t="n"/>
      <c r="FB56" s="259" t="n"/>
      <c r="FC56" s="259" t="n"/>
      <c r="FD56" s="259" t="n"/>
      <c r="FE56" s="259" t="n"/>
      <c r="FF56" s="259" t="n"/>
      <c r="FG56" s="259" t="n"/>
      <c r="FH56" s="259" t="n"/>
      <c r="FI56" s="259" t="n"/>
      <c r="FJ56" s="269">
        <f>54.15+4.1</f>
        <v/>
      </c>
      <c r="FK56" s="259" t="n"/>
      <c r="FL56" s="259" t="n"/>
      <c r="FM56" s="259" t="n"/>
      <c r="FN56" s="259" t="n"/>
      <c r="FO56" s="259" t="n"/>
      <c r="FP56" s="259" t="n"/>
      <c r="FQ56" s="259" t="n"/>
      <c r="FR56" s="259" t="n"/>
      <c r="FS56" s="259" t="n"/>
      <c r="FT56" s="259" t="n"/>
      <c r="FU56" s="259" t="n"/>
      <c r="FV56" s="259" t="n"/>
      <c r="FW56" s="259" t="n"/>
      <c r="FX56" s="259" t="n"/>
      <c r="FY56" s="259" t="n"/>
      <c r="FZ56" s="259" t="n"/>
      <c r="GA56" s="259" t="n"/>
      <c r="GB56" s="259" t="n"/>
      <c r="GC56" s="259" t="n"/>
      <c r="GD56" s="259" t="n"/>
      <c r="GE56" s="259" t="n"/>
      <c r="GF56" s="259" t="n"/>
      <c r="GG56" s="259" t="n"/>
      <c r="GH56" s="259" t="n"/>
      <c r="GI56" s="259" t="n"/>
      <c r="GJ56" s="259" t="n"/>
      <c r="GK56" s="259" t="n"/>
      <c r="GL56" s="259" t="n"/>
      <c r="GM56" s="259" t="n"/>
      <c r="GN56" s="259" t="n"/>
      <c r="GO56" s="259" t="n"/>
      <c r="GP56" s="259" t="n"/>
      <c r="GQ56" s="259" t="n"/>
      <c r="GR56" s="259" t="n"/>
      <c r="GS56" s="259" t="n"/>
      <c r="GT56" s="259" t="n"/>
      <c r="GU56" s="259" t="n"/>
      <c r="GV56" s="261">
        <f>SUM(F56:GU56)</f>
        <v/>
      </c>
      <c r="GW56" s="262">
        <f>E56-GV56</f>
        <v/>
      </c>
    </row>
    <row r="57" ht="18" customHeight="1">
      <c r="A57" s="137" t="n">
        <v>56</v>
      </c>
      <c r="B57" s="256" t="n">
        <v>44917</v>
      </c>
      <c r="C57" s="146" t="inlineStr">
        <is>
          <t>DIGIKEY-4500693670</t>
        </is>
      </c>
      <c r="D57" s="240" t="n">
        <v>44879</v>
      </c>
      <c r="E57" s="257" t="n">
        <v>33.63</v>
      </c>
      <c r="F57" s="274" t="n"/>
      <c r="G57" s="274" t="n"/>
      <c r="H57" s="274" t="n"/>
      <c r="I57" s="274" t="n"/>
      <c r="J57" s="274" t="n"/>
      <c r="K57" s="274" t="n"/>
      <c r="L57" s="274" t="n"/>
      <c r="M57" s="259" t="n"/>
      <c r="N57" s="259" t="n"/>
      <c r="O57" s="259" t="n"/>
      <c r="P57" s="259" t="n"/>
      <c r="Q57" s="259" t="n"/>
      <c r="R57" s="259" t="n"/>
      <c r="S57" s="259" t="n"/>
      <c r="T57" s="259" t="n"/>
      <c r="U57" s="259" t="n"/>
      <c r="V57" s="259" t="n"/>
      <c r="W57" s="259" t="n"/>
      <c r="X57" s="259" t="n"/>
      <c r="Y57" s="259" t="n"/>
      <c r="Z57" s="259" t="n"/>
      <c r="AA57" s="259" t="n"/>
      <c r="AB57" s="259" t="n"/>
      <c r="AC57" s="259" t="n"/>
      <c r="AD57" s="259" t="n"/>
      <c r="AE57" s="259" t="n"/>
      <c r="AF57" s="259" t="n"/>
      <c r="AG57" s="259" t="n"/>
      <c r="AH57" s="259" t="n"/>
      <c r="AI57" s="259" t="n"/>
      <c r="AJ57" s="259" t="n"/>
      <c r="AK57" s="259" t="n"/>
      <c r="AL57" s="259" t="n"/>
      <c r="AM57" s="259" t="n"/>
      <c r="AN57" s="259" t="n"/>
      <c r="AO57" s="259" t="n"/>
      <c r="AP57" s="259" t="n"/>
      <c r="AQ57" s="259" t="n"/>
      <c r="AR57" s="259" t="n"/>
      <c r="AS57" s="259" t="n"/>
      <c r="AT57" s="259" t="n"/>
      <c r="AU57" s="259" t="n"/>
      <c r="AV57" s="259" t="n"/>
      <c r="AW57" s="259" t="n"/>
      <c r="AX57" s="259" t="n"/>
      <c r="AY57" s="259" t="n"/>
      <c r="AZ57" s="259" t="n"/>
      <c r="BA57" s="259" t="n"/>
      <c r="BB57" s="259" t="n"/>
      <c r="BC57" s="259" t="n"/>
      <c r="BD57" s="259" t="n"/>
      <c r="BE57" s="259" t="n"/>
      <c r="BF57" s="259" t="n"/>
      <c r="BG57" s="259" t="n"/>
      <c r="BH57" s="259" t="n"/>
      <c r="BI57" s="259" t="n"/>
      <c r="BJ57" s="259" t="n"/>
      <c r="BK57" s="259" t="n"/>
      <c r="BL57" s="259" t="n"/>
      <c r="BM57" s="259" t="n"/>
      <c r="BN57" s="259" t="n"/>
      <c r="BO57" s="259" t="n"/>
      <c r="BP57" s="259" t="n"/>
      <c r="BQ57" s="259" t="n"/>
      <c r="BR57" s="259" t="n"/>
      <c r="BS57" s="259" t="n"/>
      <c r="BT57" s="259" t="n"/>
      <c r="BU57" s="259" t="n"/>
      <c r="BV57" s="259" t="n"/>
      <c r="BW57" s="259" t="n"/>
      <c r="BX57" s="259" t="n"/>
      <c r="BY57" s="259" t="n"/>
      <c r="BZ57" s="259" t="n"/>
      <c r="CA57" s="259" t="n"/>
      <c r="CB57" s="259" t="n"/>
      <c r="CC57" s="259" t="n"/>
      <c r="CD57" s="259" t="n"/>
      <c r="CE57" s="259" t="n"/>
      <c r="CF57" s="259" t="n"/>
      <c r="CG57" s="259" t="n"/>
      <c r="CH57" s="259" t="n"/>
      <c r="CI57" s="259" t="n"/>
      <c r="CJ57" s="259" t="n"/>
      <c r="CK57" s="259" t="n"/>
      <c r="CL57" s="259" t="n"/>
      <c r="CM57" s="259" t="n"/>
      <c r="CN57" s="259" t="n"/>
      <c r="CO57" s="259" t="n"/>
      <c r="CP57" s="259" t="n"/>
      <c r="CQ57" s="259" t="n"/>
      <c r="CR57" s="259" t="n"/>
      <c r="CS57" s="259" t="n"/>
      <c r="CT57" s="259" t="n"/>
      <c r="CU57" s="259" t="n"/>
      <c r="CV57" s="259" t="n"/>
      <c r="CW57" s="259" t="n"/>
      <c r="CX57" s="259" t="n"/>
      <c r="CY57" s="259" t="n"/>
      <c r="CZ57" s="259" t="n"/>
      <c r="DA57" s="259" t="n"/>
      <c r="DB57" s="259" t="n"/>
      <c r="DC57" s="259" t="n"/>
      <c r="DD57" s="259" t="n"/>
      <c r="DE57" s="259" t="n"/>
      <c r="DF57" s="259" t="n"/>
      <c r="DG57" s="259" t="n"/>
      <c r="DH57" s="259" t="n"/>
      <c r="DI57" s="259" t="n"/>
      <c r="DJ57" s="259" t="n"/>
      <c r="DK57" s="259" t="n"/>
      <c r="DL57" s="259" t="n"/>
      <c r="DM57" s="259" t="n"/>
      <c r="DN57" s="259" t="n"/>
      <c r="DO57" s="259" t="n"/>
      <c r="DP57" s="259" t="n"/>
      <c r="DQ57" s="259" t="n"/>
      <c r="DR57" s="259" t="n"/>
      <c r="DS57" s="259" t="n"/>
      <c r="DT57" s="259" t="n"/>
      <c r="DU57" s="259" t="n"/>
      <c r="DV57" s="259" t="n"/>
      <c r="DW57" s="259" t="n"/>
      <c r="DX57" s="259" t="n"/>
      <c r="DY57" s="259" t="n"/>
      <c r="DZ57" s="259" t="n"/>
      <c r="EA57" s="259" t="n"/>
      <c r="EB57" s="259" t="n"/>
      <c r="EC57" s="259" t="n"/>
      <c r="ED57" s="259" t="n"/>
      <c r="EE57" s="259" t="n"/>
      <c r="EF57" s="259" t="n"/>
      <c r="EG57" s="259" t="n"/>
      <c r="EH57" s="259" t="n"/>
      <c r="EI57" s="259" t="n"/>
      <c r="EJ57" s="259" t="n"/>
      <c r="EK57" s="259" t="n"/>
      <c r="EL57" s="259" t="n"/>
      <c r="EM57" s="259" t="n"/>
      <c r="EN57" s="259" t="n"/>
      <c r="EO57" s="259" t="n"/>
      <c r="EP57" s="259" t="n"/>
      <c r="EQ57" s="259" t="n"/>
      <c r="ER57" s="259" t="n"/>
      <c r="ES57" s="259" t="n"/>
      <c r="ET57" s="259" t="n"/>
      <c r="EU57" s="259" t="n"/>
      <c r="EV57" s="259" t="n"/>
      <c r="EW57" s="259" t="n"/>
      <c r="EX57" s="259" t="n"/>
      <c r="EY57" s="259" t="n"/>
      <c r="EZ57" s="259" t="n"/>
      <c r="FA57" s="259" t="n"/>
      <c r="FB57" s="259" t="n"/>
      <c r="FC57" s="259" t="n"/>
      <c r="FD57" s="259" t="n"/>
      <c r="FE57" s="259" t="n"/>
      <c r="FF57" s="259" t="n"/>
      <c r="FG57" s="259" t="n"/>
      <c r="FH57" s="259" t="n"/>
      <c r="FI57" s="259" t="n"/>
      <c r="FJ57" s="259" t="n"/>
      <c r="FK57" s="259" t="n"/>
      <c r="FL57" s="259" t="n"/>
      <c r="FM57" s="269" t="n">
        <v>33.63</v>
      </c>
      <c r="FN57" s="259" t="n"/>
      <c r="FO57" s="259" t="n"/>
      <c r="FP57" s="259" t="n"/>
      <c r="FQ57" s="259" t="n"/>
      <c r="FR57" s="259" t="n"/>
      <c r="FS57" s="259" t="n"/>
      <c r="FT57" s="259" t="n"/>
      <c r="FU57" s="259" t="n"/>
      <c r="FV57" s="259" t="n"/>
      <c r="FW57" s="259" t="n"/>
      <c r="FX57" s="259" t="n"/>
      <c r="FY57" s="259" t="n"/>
      <c r="FZ57" s="259" t="n"/>
      <c r="GA57" s="259" t="n"/>
      <c r="GB57" s="259" t="n"/>
      <c r="GC57" s="259" t="n"/>
      <c r="GD57" s="259" t="n"/>
      <c r="GE57" s="259" t="n"/>
      <c r="GF57" s="259" t="n"/>
      <c r="GG57" s="259" t="n"/>
      <c r="GH57" s="259" t="n"/>
      <c r="GI57" s="259" t="n"/>
      <c r="GJ57" s="259" t="n"/>
      <c r="GK57" s="259" t="n"/>
      <c r="GL57" s="259" t="n"/>
      <c r="GM57" s="259" t="n"/>
      <c r="GN57" s="259" t="n"/>
      <c r="GO57" s="259" t="n"/>
      <c r="GP57" s="259" t="n"/>
      <c r="GQ57" s="259" t="n"/>
      <c r="GR57" s="259" t="n"/>
      <c r="GS57" s="259" t="n"/>
      <c r="GT57" s="259" t="n"/>
      <c r="GU57" s="259" t="n"/>
      <c r="GV57" s="261">
        <f>SUM(F57:GU57)</f>
        <v/>
      </c>
      <c r="GW57" s="262">
        <f>E57-GV57</f>
        <v/>
      </c>
    </row>
    <row r="58" ht="18" customHeight="1">
      <c r="A58" s="137" t="n">
        <v>57</v>
      </c>
      <c r="B58" s="256" t="n">
        <v>44917</v>
      </c>
      <c r="C58" s="139" t="inlineStr">
        <is>
          <t>DIGIKEY-4500693637</t>
        </is>
      </c>
      <c r="D58" s="240" t="n">
        <v>44879</v>
      </c>
      <c r="E58" s="257" t="n">
        <v>60.33</v>
      </c>
      <c r="F58" s="274" t="n"/>
      <c r="G58" s="274" t="n"/>
      <c r="H58" s="274" t="n"/>
      <c r="I58" s="274" t="n"/>
      <c r="J58" s="274" t="n"/>
      <c r="K58" s="274" t="n"/>
      <c r="L58" s="274" t="n"/>
      <c r="M58" s="259" t="n"/>
      <c r="N58" s="259" t="n"/>
      <c r="O58" s="259" t="n"/>
      <c r="P58" s="259" t="n"/>
      <c r="Q58" s="259" t="n"/>
      <c r="R58" s="259" t="n"/>
      <c r="S58" s="259" t="n"/>
      <c r="T58" s="259" t="n"/>
      <c r="U58" s="259" t="n"/>
      <c r="V58" s="259" t="n"/>
      <c r="W58" s="259" t="n"/>
      <c r="X58" s="259" t="n"/>
      <c r="Y58" s="259" t="n"/>
      <c r="Z58" s="259" t="n"/>
      <c r="AA58" s="259" t="n"/>
      <c r="AB58" s="259" t="n"/>
      <c r="AC58" s="259" t="n"/>
      <c r="AD58" s="259" t="n"/>
      <c r="AE58" s="259" t="n"/>
      <c r="AF58" s="259" t="n"/>
      <c r="AG58" s="259" t="n"/>
      <c r="AH58" s="259" t="n"/>
      <c r="AI58" s="259" t="n"/>
      <c r="AJ58" s="259" t="n"/>
      <c r="AK58" s="259" t="n"/>
      <c r="AL58" s="259" t="n"/>
      <c r="AM58" s="259" t="n"/>
      <c r="AN58" s="259" t="n"/>
      <c r="AO58" s="259" t="n"/>
      <c r="AP58" s="259" t="n"/>
      <c r="AQ58" s="259" t="n"/>
      <c r="AR58" s="259" t="n"/>
      <c r="AS58" s="259" t="n"/>
      <c r="AT58" s="259" t="n"/>
      <c r="AU58" s="259" t="n"/>
      <c r="AV58" s="259" t="n"/>
      <c r="AW58" s="259" t="n"/>
      <c r="AX58" s="259" t="n"/>
      <c r="AY58" s="259" t="n"/>
      <c r="AZ58" s="259" t="n"/>
      <c r="BA58" s="259" t="n"/>
      <c r="BB58" s="259" t="n"/>
      <c r="BC58" s="259" t="n"/>
      <c r="BD58" s="259" t="n"/>
      <c r="BE58" s="259" t="n"/>
      <c r="BF58" s="259" t="n"/>
      <c r="BG58" s="259" t="n"/>
      <c r="BH58" s="259" t="n"/>
      <c r="BI58" s="259" t="n"/>
      <c r="BJ58" s="259" t="n"/>
      <c r="BK58" s="259" t="n"/>
      <c r="BL58" s="259" t="n"/>
      <c r="BM58" s="259" t="n"/>
      <c r="BN58" s="259" t="n"/>
      <c r="BO58" s="259" t="n"/>
      <c r="BP58" s="259" t="n"/>
      <c r="BQ58" s="259" t="n"/>
      <c r="BR58" s="259" t="n"/>
      <c r="BS58" s="259" t="n"/>
      <c r="BT58" s="259" t="n"/>
      <c r="BU58" s="259" t="n"/>
      <c r="BV58" s="259" t="n"/>
      <c r="BW58" s="259" t="n"/>
      <c r="BX58" s="259" t="n"/>
      <c r="BY58" s="259" t="n"/>
      <c r="BZ58" s="259" t="n"/>
      <c r="CA58" s="259" t="n"/>
      <c r="CB58" s="259" t="n"/>
      <c r="CC58" s="259" t="n"/>
      <c r="CD58" s="259" t="n"/>
      <c r="CE58" s="259" t="n"/>
      <c r="CF58" s="259" t="n"/>
      <c r="CG58" s="259" t="n"/>
      <c r="CH58" s="259" t="n"/>
      <c r="CI58" s="259" t="n"/>
      <c r="CJ58" s="259" t="n"/>
      <c r="CK58" s="259" t="n"/>
      <c r="CL58" s="259" t="n"/>
      <c r="CM58" s="259" t="n"/>
      <c r="CN58" s="259" t="n"/>
      <c r="CO58" s="259" t="n"/>
      <c r="CP58" s="259" t="n"/>
      <c r="CQ58" s="259" t="n"/>
      <c r="CR58" s="259" t="n"/>
      <c r="CS58" s="259" t="n"/>
      <c r="CT58" s="259" t="n"/>
      <c r="CU58" s="259" t="n"/>
      <c r="CV58" s="259" t="n"/>
      <c r="CW58" s="259" t="n"/>
      <c r="CX58" s="259" t="n"/>
      <c r="CY58" s="259" t="n"/>
      <c r="CZ58" s="259" t="n"/>
      <c r="DA58" s="259" t="n"/>
      <c r="DB58" s="259" t="n"/>
      <c r="DC58" s="259" t="n"/>
      <c r="DD58" s="259" t="n"/>
      <c r="DE58" s="259" t="n"/>
      <c r="DF58" s="259" t="n"/>
      <c r="DG58" s="259" t="n"/>
      <c r="DH58" s="259" t="n"/>
      <c r="DI58" s="259" t="n"/>
      <c r="DJ58" s="259" t="n"/>
      <c r="DK58" s="259" t="n"/>
      <c r="DL58" s="259" t="n"/>
      <c r="DM58" s="259" t="n"/>
      <c r="DN58" s="259" t="n"/>
      <c r="DO58" s="259" t="n"/>
      <c r="DP58" s="259" t="n"/>
      <c r="DQ58" s="259" t="n"/>
      <c r="DR58" s="259" t="n"/>
      <c r="DS58" s="259" t="n"/>
      <c r="DT58" s="259" t="n"/>
      <c r="DU58" s="259" t="n"/>
      <c r="DV58" s="259" t="n"/>
      <c r="DW58" s="259" t="n"/>
      <c r="DX58" s="259" t="n"/>
      <c r="DY58" s="259" t="n"/>
      <c r="DZ58" s="259" t="n"/>
      <c r="EA58" s="259" t="n"/>
      <c r="EB58" s="259" t="n"/>
      <c r="EC58" s="259" t="n"/>
      <c r="ED58" s="259" t="n"/>
      <c r="EE58" s="259" t="n"/>
      <c r="EF58" s="259" t="n"/>
      <c r="EG58" s="259" t="n"/>
      <c r="EH58" s="259" t="n"/>
      <c r="EI58" s="259" t="n"/>
      <c r="EJ58" s="259" t="n"/>
      <c r="EK58" s="259" t="n"/>
      <c r="EL58" s="259" t="n"/>
      <c r="EM58" s="259" t="n"/>
      <c r="EN58" s="259" t="n"/>
      <c r="EO58" s="259" t="n"/>
      <c r="EP58" s="259" t="n"/>
      <c r="EQ58" s="259" t="n"/>
      <c r="ER58" s="259" t="n"/>
      <c r="ES58" s="259" t="n"/>
      <c r="ET58" s="259" t="n"/>
      <c r="EU58" s="259" t="n"/>
      <c r="EV58" s="259" t="n"/>
      <c r="EW58" s="259" t="n"/>
      <c r="EX58" s="259" t="n"/>
      <c r="EY58" s="259" t="n"/>
      <c r="EZ58" s="259" t="n"/>
      <c r="FA58" s="259" t="n"/>
      <c r="FB58" s="259" t="n"/>
      <c r="FC58" s="259" t="n"/>
      <c r="FD58" s="259" t="n"/>
      <c r="FE58" s="259" t="n"/>
      <c r="FF58" s="259" t="n"/>
      <c r="FG58" s="259" t="n"/>
      <c r="FH58" s="259" t="n"/>
      <c r="FI58" s="259" t="n"/>
      <c r="FJ58" s="259" t="n"/>
      <c r="FK58" s="259" t="n"/>
      <c r="FL58" s="259" t="n"/>
      <c r="FM58" s="259" t="n"/>
      <c r="FN58" s="259" t="n"/>
      <c r="FO58" s="259" t="n"/>
      <c r="FP58" s="259" t="n"/>
      <c r="FQ58" s="259" t="n"/>
      <c r="FR58" s="259" t="n"/>
      <c r="FS58" s="259" t="n"/>
      <c r="FT58" s="259" t="n"/>
      <c r="FU58" s="259" t="n"/>
      <c r="FV58" s="259" t="n"/>
      <c r="FW58" s="259" t="n"/>
      <c r="FX58" s="259" t="n"/>
      <c r="FY58" s="259" t="n"/>
      <c r="FZ58" s="259" t="n"/>
      <c r="GA58" s="259" t="n"/>
      <c r="GB58" s="259" t="n"/>
      <c r="GC58" s="259" t="n"/>
      <c r="GD58" s="259" t="n"/>
      <c r="GE58" s="259" t="n"/>
      <c r="GF58" s="259" t="n"/>
      <c r="GG58" s="259" t="n"/>
      <c r="GH58" s="259" t="n"/>
      <c r="GI58" s="259" t="n"/>
      <c r="GJ58" s="259" t="n"/>
      <c r="GK58" s="259" t="n"/>
      <c r="GL58" s="259" t="n"/>
      <c r="GM58" s="259" t="n"/>
      <c r="GN58" s="259" t="n"/>
      <c r="GO58" s="259" t="n"/>
      <c r="GP58" s="259" t="n"/>
      <c r="GQ58" s="259" t="n"/>
      <c r="GR58" s="259" t="n"/>
      <c r="GS58" s="269" t="n">
        <v>60.33</v>
      </c>
      <c r="GT58" s="259" t="n"/>
      <c r="GU58" s="259" t="n"/>
      <c r="GV58" s="261">
        <f>SUM(F58:GU58)</f>
        <v/>
      </c>
      <c r="GW58" s="262">
        <f>E58-GV58</f>
        <v/>
      </c>
    </row>
    <row r="59" ht="18" customHeight="1">
      <c r="A59" s="137" t="n">
        <v>58</v>
      </c>
      <c r="B59" s="256" t="n">
        <v>44917</v>
      </c>
      <c r="C59" s="145" t="inlineStr">
        <is>
          <t>DIGIKEY-4500695511</t>
        </is>
      </c>
      <c r="D59" s="240" t="n">
        <v>44886</v>
      </c>
      <c r="E59" s="257" t="n">
        <v>34.43</v>
      </c>
      <c r="F59" s="274" t="n"/>
      <c r="G59" s="274" t="n"/>
      <c r="H59" s="274" t="n"/>
      <c r="I59" s="274" t="n"/>
      <c r="J59" s="274" t="n"/>
      <c r="K59" s="274" t="n"/>
      <c r="L59" s="274" t="n"/>
      <c r="M59" s="259" t="n"/>
      <c r="N59" s="259" t="n"/>
      <c r="O59" s="259" t="n"/>
      <c r="P59" s="259" t="n"/>
      <c r="Q59" s="259" t="n"/>
      <c r="R59" s="259" t="n"/>
      <c r="S59" s="259" t="n"/>
      <c r="T59" s="259" t="n"/>
      <c r="U59" s="259" t="n"/>
      <c r="V59" s="259" t="n"/>
      <c r="W59" s="259" t="n"/>
      <c r="X59" s="259" t="n"/>
      <c r="Y59" s="259" t="n"/>
      <c r="Z59" s="259" t="n"/>
      <c r="AA59" s="259" t="n"/>
      <c r="AB59" s="259" t="n"/>
      <c r="AC59" s="259" t="n"/>
      <c r="AD59" s="259" t="n"/>
      <c r="AE59" s="259" t="n"/>
      <c r="AF59" s="259" t="n"/>
      <c r="AG59" s="259" t="n"/>
      <c r="AH59" s="259" t="n"/>
      <c r="AI59" s="259" t="n"/>
      <c r="AJ59" s="259" t="n"/>
      <c r="AK59" s="259" t="n"/>
      <c r="AL59" s="259" t="n"/>
      <c r="AM59" s="259" t="n"/>
      <c r="AN59" s="259" t="n"/>
      <c r="AO59" s="259" t="n"/>
      <c r="AP59" s="259" t="n"/>
      <c r="AQ59" s="259" t="n"/>
      <c r="AR59" s="259" t="n"/>
      <c r="AS59" s="259" t="n"/>
      <c r="AT59" s="259" t="n"/>
      <c r="AU59" s="259" t="n"/>
      <c r="AV59" s="259" t="n"/>
      <c r="AW59" s="259" t="n"/>
      <c r="AX59" s="259" t="n"/>
      <c r="AY59" s="259" t="n"/>
      <c r="AZ59" s="259" t="n"/>
      <c r="BA59" s="259" t="n"/>
      <c r="BB59" s="259" t="n"/>
      <c r="BC59" s="259" t="n"/>
      <c r="BD59" s="259" t="n"/>
      <c r="BE59" s="259" t="n"/>
      <c r="BF59" s="259" t="n"/>
      <c r="BG59" s="259" t="n"/>
      <c r="BH59" s="259" t="n"/>
      <c r="BI59" s="259" t="n"/>
      <c r="BJ59" s="259" t="n"/>
      <c r="BK59" s="259" t="n"/>
      <c r="BL59" s="259" t="n"/>
      <c r="BM59" s="259" t="n"/>
      <c r="BN59" s="259" t="n"/>
      <c r="BO59" s="259" t="n"/>
      <c r="BP59" s="259" t="n"/>
      <c r="BQ59" s="259" t="n"/>
      <c r="BR59" s="259" t="n"/>
      <c r="BS59" s="259" t="n"/>
      <c r="BT59" s="259" t="n"/>
      <c r="BU59" s="259" t="n"/>
      <c r="BV59" s="259" t="n"/>
      <c r="BW59" s="259" t="n"/>
      <c r="BX59" s="259" t="n"/>
      <c r="BY59" s="259" t="n"/>
      <c r="BZ59" s="259" t="n"/>
      <c r="CA59" s="259" t="n"/>
      <c r="CB59" s="259" t="n"/>
      <c r="CC59" s="259" t="n"/>
      <c r="CD59" s="259" t="n"/>
      <c r="CE59" s="259" t="n"/>
      <c r="CF59" s="259" t="n"/>
      <c r="CG59" s="259" t="n"/>
      <c r="CH59" s="259" t="n"/>
      <c r="CI59" s="259" t="n"/>
      <c r="CJ59" s="259" t="n"/>
      <c r="CK59" s="259" t="n"/>
      <c r="CL59" s="259" t="n"/>
      <c r="CM59" s="259" t="n"/>
      <c r="CN59" s="259" t="n"/>
      <c r="CO59" s="259" t="n"/>
      <c r="CP59" s="259" t="n"/>
      <c r="CQ59" s="259" t="n"/>
      <c r="CR59" s="259" t="n"/>
      <c r="CS59" s="259" t="n"/>
      <c r="CT59" s="259" t="n"/>
      <c r="CU59" s="259" t="n"/>
      <c r="CV59" s="259" t="n"/>
      <c r="CW59" s="259" t="n"/>
      <c r="CX59" s="259" t="n"/>
      <c r="CY59" s="259" t="n"/>
      <c r="CZ59" s="259" t="n"/>
      <c r="DA59" s="259" t="n"/>
      <c r="DB59" s="259" t="n"/>
      <c r="DC59" s="259" t="n"/>
      <c r="DD59" s="259" t="n"/>
      <c r="DE59" s="259" t="n"/>
      <c r="DF59" s="259" t="n"/>
      <c r="DG59" s="259" t="n"/>
      <c r="DH59" s="259" t="n"/>
      <c r="DI59" s="259" t="n"/>
      <c r="DJ59" s="259" t="n"/>
      <c r="DK59" s="259" t="n"/>
      <c r="DL59" s="259" t="n"/>
      <c r="DM59" s="259" t="n"/>
      <c r="DN59" s="259" t="n"/>
      <c r="DO59" s="259" t="n"/>
      <c r="DP59" s="259" t="n"/>
      <c r="DQ59" s="259" t="n"/>
      <c r="DR59" s="259" t="n"/>
      <c r="DS59" s="259" t="n"/>
      <c r="DT59" s="259" t="n"/>
      <c r="DU59" s="259" t="n"/>
      <c r="DV59" s="259" t="n"/>
      <c r="DW59" s="259" t="n"/>
      <c r="DX59" s="259" t="n"/>
      <c r="DY59" s="259" t="n"/>
      <c r="DZ59" s="259" t="n"/>
      <c r="EA59" s="259" t="n"/>
      <c r="EB59" s="259" t="n"/>
      <c r="EC59" s="259" t="n"/>
      <c r="ED59" s="259" t="n"/>
      <c r="EE59" s="259" t="n"/>
      <c r="EF59" s="259" t="n"/>
      <c r="EG59" s="259" t="n"/>
      <c r="EH59" s="259" t="n"/>
      <c r="EI59" s="259" t="n"/>
      <c r="EJ59" s="259" t="n"/>
      <c r="EK59" s="259" t="n"/>
      <c r="EL59" s="259" t="n"/>
      <c r="EM59" s="259" t="n"/>
      <c r="EN59" s="259" t="n"/>
      <c r="EO59" s="259" t="n"/>
      <c r="EP59" s="259" t="n"/>
      <c r="EQ59" s="259" t="n"/>
      <c r="ER59" s="259" t="n"/>
      <c r="ES59" s="259" t="n"/>
      <c r="ET59" s="259" t="n"/>
      <c r="EU59" s="259" t="n"/>
      <c r="EV59" s="259" t="n"/>
      <c r="EW59" s="259" t="n"/>
      <c r="EX59" s="259" t="n"/>
      <c r="EY59" s="259" t="n"/>
      <c r="EZ59" s="259" t="n"/>
      <c r="FA59" s="259" t="n"/>
      <c r="FB59" s="259" t="n"/>
      <c r="FC59" s="259" t="n"/>
      <c r="FD59" s="259" t="n"/>
      <c r="FE59" s="259" t="n"/>
      <c r="FF59" s="259" t="n"/>
      <c r="FG59" s="259" t="n"/>
      <c r="FH59" s="259" t="n"/>
      <c r="FI59" s="259" t="n"/>
      <c r="FJ59" s="259" t="n"/>
      <c r="FK59" s="259" t="n"/>
      <c r="FL59" s="259" t="n"/>
      <c r="FM59" s="259" t="n"/>
      <c r="FN59" s="259" t="n"/>
      <c r="FO59" s="259" t="n"/>
      <c r="FP59" s="259" t="n"/>
      <c r="FQ59" s="259" t="n"/>
      <c r="FR59" s="259" t="n"/>
      <c r="FS59" s="259" t="n"/>
      <c r="FT59" s="259" t="n"/>
      <c r="FU59" s="259" t="n"/>
      <c r="FV59" s="259" t="n"/>
      <c r="FW59" s="259" t="n"/>
      <c r="FX59" s="259" t="n"/>
      <c r="FY59" s="259" t="n"/>
      <c r="FZ59" s="259" t="n"/>
      <c r="GA59" s="259" t="n"/>
      <c r="GB59" s="259" t="n"/>
      <c r="GC59" s="259" t="n"/>
      <c r="GD59" s="259" t="n"/>
      <c r="GE59" s="259" t="n"/>
      <c r="GF59" s="259" t="n"/>
      <c r="GG59" s="259" t="n"/>
      <c r="GH59" s="259" t="n"/>
      <c r="GI59" s="259" t="n"/>
      <c r="GJ59" s="259" t="n"/>
      <c r="GK59" s="259" t="n"/>
      <c r="GL59" s="259" t="n"/>
      <c r="GM59" s="259" t="n"/>
      <c r="GN59" s="269" t="n">
        <v>34.43</v>
      </c>
      <c r="GO59" s="259" t="n"/>
      <c r="GP59" s="259" t="n"/>
      <c r="GQ59" s="259" t="n"/>
      <c r="GR59" s="259" t="n"/>
      <c r="GS59" s="259" t="n"/>
      <c r="GT59" s="259" t="n"/>
      <c r="GU59" s="259" t="n"/>
      <c r="GV59" s="261">
        <f>SUM(F59:GU59)</f>
        <v/>
      </c>
      <c r="GW59" s="262">
        <f>E59-GV59</f>
        <v/>
      </c>
    </row>
    <row r="60" ht="17.25" customHeight="1">
      <c r="A60" s="137" t="n">
        <v>59</v>
      </c>
      <c r="B60" s="256" t="n">
        <v>44917</v>
      </c>
      <c r="C60" s="139" t="inlineStr">
        <is>
          <t>DIGIKEY-4500696235</t>
        </is>
      </c>
      <c r="D60" s="240" t="n">
        <v>44893</v>
      </c>
      <c r="E60" s="257" t="n">
        <v>6.34</v>
      </c>
      <c r="F60" s="274" t="n"/>
      <c r="G60" s="274" t="n"/>
      <c r="H60" s="274" t="n"/>
      <c r="I60" s="274" t="n"/>
      <c r="J60" s="274" t="n"/>
      <c r="K60" s="274" t="n"/>
      <c r="L60" s="274" t="n"/>
      <c r="M60" s="259" t="n"/>
      <c r="N60" s="259" t="n"/>
      <c r="O60" s="259" t="n"/>
      <c r="P60" s="259" t="n"/>
      <c r="Q60" s="259" t="n"/>
      <c r="R60" s="259" t="n"/>
      <c r="S60" s="259" t="n"/>
      <c r="T60" s="259" t="n"/>
      <c r="U60" s="259" t="n"/>
      <c r="V60" s="259" t="n"/>
      <c r="W60" s="259" t="n"/>
      <c r="X60" s="259" t="n"/>
      <c r="Y60" s="259" t="n"/>
      <c r="Z60" s="259" t="n"/>
      <c r="AA60" s="259" t="n"/>
      <c r="AB60" s="259" t="n"/>
      <c r="AC60" s="259" t="n"/>
      <c r="AD60" s="259" t="n"/>
      <c r="AE60" s="259" t="n"/>
      <c r="AF60" s="259" t="n"/>
      <c r="AG60" s="259" t="n"/>
      <c r="AH60" s="259" t="n"/>
      <c r="AI60" s="259" t="n"/>
      <c r="AJ60" s="259" t="n"/>
      <c r="AK60" s="259" t="n"/>
      <c r="AL60" s="259" t="n"/>
      <c r="AM60" s="259" t="n"/>
      <c r="AN60" s="259" t="n"/>
      <c r="AO60" s="259" t="n"/>
      <c r="AP60" s="259" t="n"/>
      <c r="AQ60" s="259" t="n"/>
      <c r="AR60" s="259" t="n"/>
      <c r="AS60" s="259" t="n"/>
      <c r="AT60" s="259" t="n"/>
      <c r="AU60" s="259" t="n"/>
      <c r="AV60" s="259" t="n"/>
      <c r="AW60" s="259" t="n"/>
      <c r="AX60" s="259" t="n"/>
      <c r="AY60" s="259" t="n"/>
      <c r="AZ60" s="259" t="n"/>
      <c r="BA60" s="259" t="n"/>
      <c r="BB60" s="259" t="n"/>
      <c r="BC60" s="259" t="n"/>
      <c r="BD60" s="259" t="n"/>
      <c r="BE60" s="259" t="n"/>
      <c r="BF60" s="259" t="n"/>
      <c r="BG60" s="259" t="n"/>
      <c r="BH60" s="259" t="n"/>
      <c r="BI60" s="259" t="n"/>
      <c r="BJ60" s="259" t="n"/>
      <c r="BK60" s="259" t="n"/>
      <c r="BL60" s="259" t="n"/>
      <c r="BM60" s="259" t="n"/>
      <c r="BN60" s="259" t="n"/>
      <c r="BO60" s="259" t="n"/>
      <c r="BP60" s="259" t="n"/>
      <c r="BQ60" s="259" t="n"/>
      <c r="BR60" s="259" t="n"/>
      <c r="BS60" s="259" t="n"/>
      <c r="BT60" s="259" t="n"/>
      <c r="BU60" s="259" t="n"/>
      <c r="BV60" s="259" t="n"/>
      <c r="BW60" s="259" t="n"/>
      <c r="BX60" s="259" t="n"/>
      <c r="BY60" s="259" t="n"/>
      <c r="BZ60" s="259" t="n"/>
      <c r="CA60" s="259" t="n"/>
      <c r="CB60" s="259" t="n"/>
      <c r="CC60" s="259" t="n"/>
      <c r="CD60" s="259" t="n"/>
      <c r="CE60" s="259" t="n"/>
      <c r="CF60" s="259" t="n"/>
      <c r="CG60" s="259" t="n"/>
      <c r="CH60" s="259" t="n"/>
      <c r="CI60" s="259" t="n"/>
      <c r="CJ60" s="259" t="n"/>
      <c r="CK60" s="259" t="n"/>
      <c r="CL60" s="259" t="n"/>
      <c r="CM60" s="259" t="n"/>
      <c r="CN60" s="259" t="n"/>
      <c r="CO60" s="259" t="n"/>
      <c r="CP60" s="259" t="n"/>
      <c r="CQ60" s="259" t="n"/>
      <c r="CR60" s="259" t="n"/>
      <c r="CS60" s="259" t="n"/>
      <c r="CT60" s="259" t="n"/>
      <c r="CU60" s="259" t="n"/>
      <c r="CV60" s="259" t="n"/>
      <c r="CW60" s="259" t="n"/>
      <c r="CX60" s="259" t="n"/>
      <c r="CY60" s="259" t="n"/>
      <c r="CZ60" s="259" t="n"/>
      <c r="DA60" s="259" t="n"/>
      <c r="DB60" s="259" t="n"/>
      <c r="DC60" s="259" t="n"/>
      <c r="DD60" s="259" t="n"/>
      <c r="DE60" s="259" t="n"/>
      <c r="DF60" s="259" t="n"/>
      <c r="DG60" s="259" t="n"/>
      <c r="DH60" s="259" t="n"/>
      <c r="DI60" s="259" t="n"/>
      <c r="DJ60" s="259" t="n"/>
      <c r="DK60" s="259" t="n"/>
      <c r="DL60" s="259" t="n"/>
      <c r="DM60" s="259" t="n"/>
      <c r="DN60" s="259" t="n"/>
      <c r="DO60" s="259" t="n"/>
      <c r="DP60" s="259" t="n"/>
      <c r="DQ60" s="259" t="n"/>
      <c r="DR60" s="259" t="n"/>
      <c r="DS60" s="259" t="n"/>
      <c r="DT60" s="259" t="n"/>
      <c r="DU60" s="259" t="n"/>
      <c r="DV60" s="259" t="n"/>
      <c r="DW60" s="259" t="n"/>
      <c r="DX60" s="259" t="n"/>
      <c r="DY60" s="259" t="n"/>
      <c r="DZ60" s="259" t="n"/>
      <c r="EA60" s="259" t="n"/>
      <c r="EB60" s="259" t="n"/>
      <c r="EC60" s="259" t="n"/>
      <c r="ED60" s="259" t="n"/>
      <c r="EE60" s="259" t="n"/>
      <c r="EF60" s="259" t="n"/>
      <c r="EG60" s="259" t="n"/>
      <c r="EH60" s="259" t="n"/>
      <c r="EI60" s="259" t="n"/>
      <c r="EJ60" s="259" t="n"/>
      <c r="EK60" s="259" t="n"/>
      <c r="EL60" s="259" t="n"/>
      <c r="EM60" s="259" t="n"/>
      <c r="EN60" s="259" t="n"/>
      <c r="EO60" s="259" t="n"/>
      <c r="EP60" s="259" t="n"/>
      <c r="EQ60" s="259" t="n"/>
      <c r="ER60" s="259" t="n"/>
      <c r="ES60" s="259" t="n"/>
      <c r="ET60" s="259" t="n"/>
      <c r="EU60" s="259" t="n"/>
      <c r="EV60" s="259" t="n"/>
      <c r="EW60" s="259" t="n"/>
      <c r="EX60" s="259" t="n"/>
      <c r="EY60" s="259" t="n"/>
      <c r="EZ60" s="259" t="n"/>
      <c r="FA60" s="259" t="n"/>
      <c r="FB60" s="259" t="n"/>
      <c r="FC60" s="259" t="n"/>
      <c r="FD60" s="259" t="n"/>
      <c r="FE60" s="259" t="n"/>
      <c r="FF60" s="259" t="n"/>
      <c r="FG60" s="259" t="n"/>
      <c r="FH60" s="259" t="n"/>
      <c r="FI60" s="259" t="n"/>
      <c r="FJ60" s="259" t="n"/>
      <c r="FK60" s="259" t="n"/>
      <c r="FL60" s="259" t="n"/>
      <c r="FM60" s="259" t="n"/>
      <c r="FN60" s="259" t="n"/>
      <c r="FO60" s="259" t="n"/>
      <c r="FP60" s="259" t="n"/>
      <c r="FQ60" s="259" t="n"/>
      <c r="FR60" s="259" t="n"/>
      <c r="FS60" s="259" t="n"/>
      <c r="FT60" s="259" t="n"/>
      <c r="FU60" s="259" t="n"/>
      <c r="FV60" s="259" t="n"/>
      <c r="FW60" s="259" t="n"/>
      <c r="FX60" s="259" t="n"/>
      <c r="FY60" s="259" t="n"/>
      <c r="FZ60" s="259" t="n"/>
      <c r="GA60" s="259" t="n"/>
      <c r="GB60" s="259" t="n"/>
      <c r="GC60" s="259" t="n"/>
      <c r="GD60" s="259" t="n"/>
      <c r="GE60" s="259" t="n"/>
      <c r="GF60" s="259" t="n"/>
      <c r="GG60" s="259" t="n"/>
      <c r="GH60" s="259" t="n"/>
      <c r="GI60" s="259" t="n"/>
      <c r="GJ60" s="259" t="n"/>
      <c r="GK60" s="259" t="n"/>
      <c r="GL60" s="269" t="n">
        <v>6.34</v>
      </c>
      <c r="GM60" s="259" t="n"/>
      <c r="GN60" s="259" t="n"/>
      <c r="GO60" s="259" t="n"/>
      <c r="GP60" s="259" t="n"/>
      <c r="GQ60" s="259" t="n"/>
      <c r="GR60" s="259" t="n"/>
      <c r="GS60" s="259" t="n"/>
      <c r="GT60" s="259" t="n"/>
      <c r="GU60" s="259" t="n"/>
      <c r="GV60" s="261">
        <f>SUM(F60:GU60)</f>
        <v/>
      </c>
      <c r="GW60" s="262">
        <f>E60-GV60</f>
        <v/>
      </c>
    </row>
    <row r="61" ht="18" customHeight="1">
      <c r="A61" s="137" t="n">
        <v>60</v>
      </c>
      <c r="B61" s="256" t="n">
        <v>44917</v>
      </c>
      <c r="C61" s="139" t="inlineStr">
        <is>
          <t>DIGIKEY-4500695101</t>
        </is>
      </c>
      <c r="D61" s="240" t="n">
        <v>44883</v>
      </c>
      <c r="E61" s="257" t="n">
        <v>4.29</v>
      </c>
      <c r="F61" s="274" t="n"/>
      <c r="G61" s="274" t="n"/>
      <c r="H61" s="274" t="n"/>
      <c r="I61" s="274" t="n"/>
      <c r="J61" s="274" t="n"/>
      <c r="K61" s="274" t="n"/>
      <c r="L61" s="274" t="n"/>
      <c r="M61" s="259" t="n"/>
      <c r="N61" s="259" t="n"/>
      <c r="O61" s="259" t="n"/>
      <c r="P61" s="259" t="n"/>
      <c r="Q61" s="259" t="n"/>
      <c r="R61" s="259" t="n"/>
      <c r="S61" s="259" t="n"/>
      <c r="T61" s="259" t="n"/>
      <c r="U61" s="259" t="n"/>
      <c r="V61" s="259" t="n"/>
      <c r="W61" s="259" t="n"/>
      <c r="X61" s="259" t="n"/>
      <c r="Y61" s="259" t="n"/>
      <c r="Z61" s="259" t="n"/>
      <c r="AA61" s="259" t="n"/>
      <c r="AB61" s="259" t="n"/>
      <c r="AC61" s="259" t="n"/>
      <c r="AD61" s="259" t="n"/>
      <c r="AE61" s="259" t="n"/>
      <c r="AF61" s="259" t="n"/>
      <c r="AG61" s="259" t="n"/>
      <c r="AH61" s="259" t="n"/>
      <c r="AI61" s="259" t="n"/>
      <c r="AJ61" s="259" t="n"/>
      <c r="AK61" s="259" t="n"/>
      <c r="AL61" s="259" t="n"/>
      <c r="AM61" s="259" t="n"/>
      <c r="AN61" s="259" t="n"/>
      <c r="AO61" s="259" t="n"/>
      <c r="AP61" s="259" t="n"/>
      <c r="AQ61" s="259" t="n"/>
      <c r="AR61" s="259" t="n"/>
      <c r="AS61" s="259" t="n"/>
      <c r="AT61" s="259" t="n"/>
      <c r="AU61" s="259" t="n"/>
      <c r="AV61" s="259" t="n"/>
      <c r="AW61" s="259" t="n"/>
      <c r="AX61" s="259" t="n"/>
      <c r="AY61" s="259" t="n"/>
      <c r="AZ61" s="259" t="n"/>
      <c r="BA61" s="259" t="n"/>
      <c r="BB61" s="259" t="n"/>
      <c r="BC61" s="259" t="n"/>
      <c r="BD61" s="259" t="n"/>
      <c r="BE61" s="259" t="n"/>
      <c r="BF61" s="259" t="n"/>
      <c r="BG61" s="259" t="n"/>
      <c r="BH61" s="259" t="n"/>
      <c r="BI61" s="259" t="n"/>
      <c r="BJ61" s="259" t="n"/>
      <c r="BK61" s="259" t="n"/>
      <c r="BL61" s="259" t="n"/>
      <c r="BM61" s="259" t="n"/>
      <c r="BN61" s="259" t="n"/>
      <c r="BO61" s="259" t="n"/>
      <c r="BP61" s="259" t="n"/>
      <c r="BQ61" s="259" t="n"/>
      <c r="BR61" s="259" t="n"/>
      <c r="BS61" s="259" t="n"/>
      <c r="BT61" s="259" t="n"/>
      <c r="BU61" s="259" t="n"/>
      <c r="BV61" s="259" t="n"/>
      <c r="BW61" s="259" t="n"/>
      <c r="BX61" s="259" t="n"/>
      <c r="BY61" s="259" t="n"/>
      <c r="BZ61" s="259" t="n"/>
      <c r="CA61" s="259" t="n"/>
      <c r="CB61" s="259" t="n"/>
      <c r="CC61" s="259" t="n"/>
      <c r="CD61" s="259" t="n"/>
      <c r="CE61" s="259" t="n"/>
      <c r="CF61" s="259" t="n"/>
      <c r="CG61" s="259" t="n"/>
      <c r="CH61" s="259" t="n"/>
      <c r="CI61" s="259" t="n"/>
      <c r="CJ61" s="259" t="n"/>
      <c r="CK61" s="259" t="n"/>
      <c r="CL61" s="259" t="n"/>
      <c r="CM61" s="259" t="n"/>
      <c r="CN61" s="259" t="n"/>
      <c r="CO61" s="259" t="n"/>
      <c r="CP61" s="259" t="n"/>
      <c r="CQ61" s="259" t="n"/>
      <c r="CR61" s="259" t="n"/>
      <c r="CS61" s="259" t="n"/>
      <c r="CT61" s="259" t="n"/>
      <c r="CU61" s="259" t="n"/>
      <c r="CV61" s="259" t="n"/>
      <c r="CW61" s="259" t="n"/>
      <c r="CX61" s="259" t="n"/>
      <c r="CY61" s="259" t="n"/>
      <c r="CZ61" s="259" t="n"/>
      <c r="DA61" s="259" t="n"/>
      <c r="DB61" s="259" t="n"/>
      <c r="DC61" s="259" t="n"/>
      <c r="DD61" s="259" t="n"/>
      <c r="DE61" s="259" t="n"/>
      <c r="DF61" s="259" t="n"/>
      <c r="DG61" s="259" t="n"/>
      <c r="DH61" s="259" t="n"/>
      <c r="DI61" s="259" t="n"/>
      <c r="DJ61" s="259" t="n"/>
      <c r="DK61" s="259" t="n"/>
      <c r="DL61" s="259" t="n"/>
      <c r="DM61" s="259" t="n"/>
      <c r="DN61" s="259" t="n"/>
      <c r="DO61" s="259" t="n"/>
      <c r="DP61" s="259" t="n"/>
      <c r="DQ61" s="259" t="n"/>
      <c r="DR61" s="259" t="n"/>
      <c r="DS61" s="259" t="n"/>
      <c r="DT61" s="259" t="n"/>
      <c r="DU61" s="259" t="n"/>
      <c r="DV61" s="259" t="n"/>
      <c r="DW61" s="259" t="n"/>
      <c r="DX61" s="259" t="n"/>
      <c r="DY61" s="259" t="n"/>
      <c r="DZ61" s="259" t="n"/>
      <c r="EA61" s="259" t="n"/>
      <c r="EB61" s="259" t="n"/>
      <c r="EC61" s="259" t="n"/>
      <c r="ED61" s="259" t="n"/>
      <c r="EE61" s="259" t="n"/>
      <c r="EF61" s="259" t="n"/>
      <c r="EG61" s="259" t="n"/>
      <c r="EH61" s="259" t="n"/>
      <c r="EI61" s="259" t="n"/>
      <c r="EJ61" s="259" t="n"/>
      <c r="EK61" s="259" t="n"/>
      <c r="EL61" s="259" t="n"/>
      <c r="EM61" s="259" t="n"/>
      <c r="EN61" s="259" t="n"/>
      <c r="EO61" s="259" t="n"/>
      <c r="EP61" s="259" t="n"/>
      <c r="EQ61" s="259" t="n"/>
      <c r="ER61" s="259" t="n"/>
      <c r="ES61" s="259" t="n"/>
      <c r="ET61" s="259" t="n"/>
      <c r="EU61" s="259" t="n"/>
      <c r="EV61" s="259" t="n"/>
      <c r="EW61" s="259" t="n"/>
      <c r="EX61" s="259" t="n"/>
      <c r="EY61" s="259" t="n"/>
      <c r="EZ61" s="259" t="n"/>
      <c r="FA61" s="259" t="n"/>
      <c r="FB61" s="259" t="n"/>
      <c r="FC61" s="259" t="n"/>
      <c r="FD61" s="259" t="n"/>
      <c r="FE61" s="259" t="n"/>
      <c r="FF61" s="259" t="n"/>
      <c r="FG61" s="259" t="n"/>
      <c r="FH61" s="259" t="n"/>
      <c r="FI61" s="259" t="n"/>
      <c r="FJ61" s="259" t="n"/>
      <c r="FK61" s="259" t="n"/>
      <c r="FL61" s="259" t="n"/>
      <c r="FM61" s="259" t="n"/>
      <c r="FN61" s="259" t="n"/>
      <c r="FO61" s="259" t="n"/>
      <c r="FP61" s="259" t="n"/>
      <c r="FQ61" s="259" t="n"/>
      <c r="FR61" s="259" t="n"/>
      <c r="FS61" s="259" t="n"/>
      <c r="FT61" s="259" t="n"/>
      <c r="FU61" s="259" t="n"/>
      <c r="FV61" s="259" t="n"/>
      <c r="FW61" s="259" t="n"/>
      <c r="FX61" s="259" t="n"/>
      <c r="FY61" s="259" t="n"/>
      <c r="FZ61" s="259" t="n"/>
      <c r="GA61" s="269" t="n">
        <v>4.29</v>
      </c>
      <c r="GB61" s="259" t="n"/>
      <c r="GC61" s="259" t="n"/>
      <c r="GD61" s="259" t="n"/>
      <c r="GE61" s="259" t="n"/>
      <c r="GF61" s="259" t="n"/>
      <c r="GG61" s="259" t="n"/>
      <c r="GH61" s="259" t="n"/>
      <c r="GI61" s="259" t="n"/>
      <c r="GJ61" s="259" t="n"/>
      <c r="GK61" s="259" t="n"/>
      <c r="GL61" s="259" t="n"/>
      <c r="GM61" s="259" t="n"/>
      <c r="GN61" s="259" t="n"/>
      <c r="GO61" s="259" t="n"/>
      <c r="GP61" s="259" t="n"/>
      <c r="GQ61" s="259" t="n"/>
      <c r="GR61" s="259" t="n"/>
      <c r="GS61" s="259" t="n"/>
      <c r="GT61" s="259" t="n"/>
      <c r="GU61" s="259" t="n"/>
      <c r="GV61" s="261">
        <f>SUM(F61:GU61)</f>
        <v/>
      </c>
      <c r="GW61" s="262">
        <f>E61-GV61</f>
        <v/>
      </c>
    </row>
    <row r="62" ht="18" customHeight="1">
      <c r="A62" s="137" t="n">
        <v>61</v>
      </c>
      <c r="B62" s="256" t="n">
        <v>44918</v>
      </c>
      <c r="C62" s="139" t="inlineStr">
        <is>
          <t>DIGIKEY-4500694327</t>
        </is>
      </c>
      <c r="D62" s="240" t="n">
        <v>44882</v>
      </c>
      <c r="E62" s="257" t="n">
        <v>5.73</v>
      </c>
      <c r="F62" s="274" t="n"/>
      <c r="G62" s="274" t="n"/>
      <c r="H62" s="274" t="n"/>
      <c r="I62" s="274" t="n"/>
      <c r="J62" s="274" t="n"/>
      <c r="K62" s="274" t="n"/>
      <c r="L62" s="274" t="n"/>
      <c r="M62" s="259" t="n"/>
      <c r="N62" s="259" t="n"/>
      <c r="O62" s="259" t="n"/>
      <c r="P62" s="259" t="n"/>
      <c r="Q62" s="259" t="n"/>
      <c r="R62" s="259" t="n"/>
      <c r="S62" s="259" t="n"/>
      <c r="T62" s="259" t="n"/>
      <c r="U62" s="259" t="n"/>
      <c r="V62" s="259" t="n"/>
      <c r="W62" s="259" t="n"/>
      <c r="X62" s="259" t="n"/>
      <c r="Y62" s="259" t="n"/>
      <c r="Z62" s="259" t="n"/>
      <c r="AA62" s="259" t="n"/>
      <c r="AB62" s="259" t="n"/>
      <c r="AC62" s="259" t="n"/>
      <c r="AD62" s="259" t="n"/>
      <c r="AE62" s="259" t="n"/>
      <c r="AF62" s="259" t="n"/>
      <c r="AG62" s="259" t="n"/>
      <c r="AH62" s="259" t="n"/>
      <c r="AI62" s="259" t="n"/>
      <c r="AJ62" s="259" t="n"/>
      <c r="AK62" s="259" t="n"/>
      <c r="AL62" s="259" t="n"/>
      <c r="AM62" s="259" t="n"/>
      <c r="AN62" s="259" t="n"/>
      <c r="AO62" s="259" t="n"/>
      <c r="AP62" s="259" t="n"/>
      <c r="AQ62" s="259" t="n"/>
      <c r="AR62" s="259" t="n"/>
      <c r="AS62" s="259" t="n"/>
      <c r="AT62" s="259" t="n"/>
      <c r="AU62" s="259" t="n"/>
      <c r="AV62" s="259" t="n"/>
      <c r="AW62" s="259" t="n"/>
      <c r="AX62" s="259" t="n"/>
      <c r="AY62" s="259" t="n"/>
      <c r="AZ62" s="259" t="n"/>
      <c r="BA62" s="259" t="n"/>
      <c r="BB62" s="259" t="n"/>
      <c r="BC62" s="259" t="n"/>
      <c r="BD62" s="259" t="n"/>
      <c r="BE62" s="259" t="n"/>
      <c r="BF62" s="259" t="n"/>
      <c r="BG62" s="259" t="n"/>
      <c r="BH62" s="259" t="n"/>
      <c r="BI62" s="259" t="n"/>
      <c r="BJ62" s="259" t="n"/>
      <c r="BK62" s="259" t="n"/>
      <c r="BL62" s="259" t="n"/>
      <c r="BM62" s="259" t="n"/>
      <c r="BN62" s="259" t="n"/>
      <c r="BO62" s="259" t="n"/>
      <c r="BP62" s="259" t="n"/>
      <c r="BQ62" s="259" t="n"/>
      <c r="BR62" s="259" t="n"/>
      <c r="BS62" s="259" t="n"/>
      <c r="BT62" s="259" t="n"/>
      <c r="BU62" s="259" t="n"/>
      <c r="BV62" s="259" t="n"/>
      <c r="BW62" s="259" t="n"/>
      <c r="BX62" s="259" t="n"/>
      <c r="BY62" s="259" t="n"/>
      <c r="BZ62" s="259" t="n"/>
      <c r="CA62" s="259" t="n"/>
      <c r="CB62" s="259" t="n"/>
      <c r="CC62" s="259" t="n"/>
      <c r="CD62" s="259" t="n"/>
      <c r="CE62" s="259" t="n"/>
      <c r="CF62" s="259" t="n"/>
      <c r="CG62" s="259" t="n"/>
      <c r="CH62" s="259" t="n">
        <v>5.73</v>
      </c>
      <c r="CI62" s="259" t="n"/>
      <c r="CJ62" s="259" t="n"/>
      <c r="CK62" s="259" t="n"/>
      <c r="CL62" s="259" t="n"/>
      <c r="CM62" s="259" t="n"/>
      <c r="CN62" s="259" t="n"/>
      <c r="CO62" s="259" t="n"/>
      <c r="CP62" s="259" t="n"/>
      <c r="CQ62" s="259" t="n"/>
      <c r="CR62" s="259" t="n"/>
      <c r="CS62" s="259" t="n"/>
      <c r="CT62" s="259" t="n"/>
      <c r="CU62" s="259" t="n"/>
      <c r="CV62" s="259" t="n"/>
      <c r="CW62" s="259" t="n"/>
      <c r="CX62" s="259" t="n"/>
      <c r="CY62" s="259" t="n"/>
      <c r="CZ62" s="259" t="n"/>
      <c r="DA62" s="259" t="n"/>
      <c r="DB62" s="259" t="n"/>
      <c r="DC62" s="259" t="n"/>
      <c r="DD62" s="259" t="n"/>
      <c r="DE62" s="259" t="n"/>
      <c r="DF62" s="259" t="n"/>
      <c r="DG62" s="259" t="n"/>
      <c r="DH62" s="259" t="n"/>
      <c r="DI62" s="259" t="n"/>
      <c r="DJ62" s="259" t="n"/>
      <c r="DK62" s="259" t="n"/>
      <c r="DL62" s="259" t="n"/>
      <c r="DM62" s="259" t="n"/>
      <c r="DN62" s="259" t="n"/>
      <c r="DO62" s="259" t="n"/>
      <c r="DP62" s="259" t="n"/>
      <c r="DQ62" s="259" t="n"/>
      <c r="DR62" s="259" t="n"/>
      <c r="DS62" s="259" t="n"/>
      <c r="DT62" s="259" t="n"/>
      <c r="DU62" s="259" t="n"/>
      <c r="DV62" s="259" t="n"/>
      <c r="DW62" s="259" t="n"/>
      <c r="DX62" s="259" t="n"/>
      <c r="DY62" s="259" t="n"/>
      <c r="DZ62" s="259" t="n"/>
      <c r="EA62" s="259" t="n"/>
      <c r="EB62" s="259" t="n"/>
      <c r="EC62" s="259" t="n"/>
      <c r="ED62" s="259" t="n"/>
      <c r="EE62" s="259" t="n"/>
      <c r="EF62" s="259" t="n"/>
      <c r="EG62" s="259" t="n"/>
      <c r="EH62" s="259" t="n"/>
      <c r="EI62" s="259" t="n"/>
      <c r="EJ62" s="259" t="n"/>
      <c r="EK62" s="259" t="n"/>
      <c r="EL62" s="259" t="n"/>
      <c r="EM62" s="259" t="n"/>
      <c r="EN62" s="259" t="n"/>
      <c r="EO62" s="259" t="n"/>
      <c r="EP62" s="259" t="n"/>
      <c r="EQ62" s="259" t="n"/>
      <c r="ER62" s="259" t="n"/>
      <c r="ES62" s="259" t="n"/>
      <c r="ET62" s="259" t="n"/>
      <c r="EU62" s="259" t="n"/>
      <c r="EV62" s="259" t="n"/>
      <c r="EW62" s="259" t="n"/>
      <c r="EX62" s="259" t="n"/>
      <c r="EY62" s="259" t="n"/>
      <c r="EZ62" s="259" t="n"/>
      <c r="FA62" s="259" t="n"/>
      <c r="FB62" s="259" t="n"/>
      <c r="FC62" s="259" t="n"/>
      <c r="FD62" s="259" t="n"/>
      <c r="FE62" s="259" t="n"/>
      <c r="FF62" s="259" t="n"/>
      <c r="FG62" s="259" t="n"/>
      <c r="FH62" s="259" t="n"/>
      <c r="FI62" s="259" t="n"/>
      <c r="FJ62" s="259" t="n"/>
      <c r="FK62" s="259" t="n"/>
      <c r="FL62" s="259" t="n"/>
      <c r="FM62" s="259" t="n"/>
      <c r="FN62" s="259" t="n"/>
      <c r="FO62" s="259" t="n"/>
      <c r="FP62" s="259" t="n"/>
      <c r="FQ62" s="259" t="n"/>
      <c r="FR62" s="259" t="n"/>
      <c r="FS62" s="259" t="n"/>
      <c r="FT62" s="259" t="n"/>
      <c r="FU62" s="259" t="n"/>
      <c r="FV62" s="259" t="n"/>
      <c r="FW62" s="259" t="n"/>
      <c r="FX62" s="259" t="n"/>
      <c r="FY62" s="259" t="n"/>
      <c r="FZ62" s="259" t="n"/>
      <c r="GA62" s="259" t="n"/>
      <c r="GB62" s="259" t="n"/>
      <c r="GC62" s="259" t="n"/>
      <c r="GD62" s="259" t="n"/>
      <c r="GE62" s="259" t="n"/>
      <c r="GF62" s="259" t="n"/>
      <c r="GG62" s="259" t="n"/>
      <c r="GH62" s="259" t="n"/>
      <c r="GI62" s="259" t="n"/>
      <c r="GJ62" s="259" t="n"/>
      <c r="GK62" s="259" t="n"/>
      <c r="GL62" s="259" t="n"/>
      <c r="GM62" s="259" t="n"/>
      <c r="GN62" s="259" t="n"/>
      <c r="GO62" s="259" t="n"/>
      <c r="GP62" s="259" t="n"/>
      <c r="GQ62" s="259" t="n"/>
      <c r="GR62" s="259" t="n"/>
      <c r="GS62" s="259" t="n"/>
      <c r="GT62" s="259" t="n"/>
      <c r="GU62" s="259" t="n"/>
      <c r="GV62" s="261">
        <f>SUM(F62:GU62)</f>
        <v/>
      </c>
      <c r="GW62" s="262">
        <f>E62-GV62</f>
        <v/>
      </c>
    </row>
    <row r="63" ht="18" customHeight="1">
      <c r="A63" s="137" t="n">
        <v>62</v>
      </c>
      <c r="B63" s="256" t="n">
        <v>44918</v>
      </c>
      <c r="C63" s="94" t="inlineStr">
        <is>
          <t>DIGIKEY-4500695781</t>
        </is>
      </c>
      <c r="D63" s="127" t="n">
        <v>44888</v>
      </c>
      <c r="E63" s="257" t="n">
        <v>390.96</v>
      </c>
      <c r="F63" s="274" t="n"/>
      <c r="G63" s="274" t="n"/>
      <c r="H63" s="274" t="n"/>
      <c r="I63" s="274" t="n"/>
      <c r="J63" s="274" t="n"/>
      <c r="K63" s="274" t="n"/>
      <c r="L63" s="274" t="n"/>
      <c r="M63" s="259" t="n"/>
      <c r="N63" s="259" t="n"/>
      <c r="O63" s="259" t="n"/>
      <c r="P63" s="259" t="n"/>
      <c r="Q63" s="259" t="n"/>
      <c r="R63" s="259" t="n"/>
      <c r="S63" s="259" t="n"/>
      <c r="T63" s="259" t="n"/>
      <c r="U63" s="259" t="n"/>
      <c r="V63" s="259" t="n"/>
      <c r="W63" s="259" t="n"/>
      <c r="X63" s="259" t="n"/>
      <c r="Y63" s="259" t="n"/>
      <c r="Z63" s="259" t="n"/>
      <c r="AA63" s="259" t="n"/>
      <c r="AB63" s="259" t="n"/>
      <c r="AC63" s="259" t="n"/>
      <c r="AD63" s="259" t="n"/>
      <c r="AE63" s="259" t="n"/>
      <c r="AF63" s="259" t="n"/>
      <c r="AG63" s="259" t="n"/>
      <c r="AH63" s="259" t="n"/>
      <c r="AI63" s="259" t="n"/>
      <c r="AJ63" s="259" t="n"/>
      <c r="AK63" s="259" t="n"/>
      <c r="AL63" s="259" t="n"/>
      <c r="AM63" s="259" t="n"/>
      <c r="AN63" s="259" t="n"/>
      <c r="AO63" s="259" t="n"/>
      <c r="AP63" s="259" t="n"/>
      <c r="AQ63" s="259" t="n"/>
      <c r="AR63" s="259" t="n"/>
      <c r="AS63" s="259" t="n"/>
      <c r="AT63" s="259" t="n"/>
      <c r="AU63" s="259" t="n"/>
      <c r="AV63" s="259" t="n"/>
      <c r="AW63" s="259" t="n"/>
      <c r="AX63" s="259" t="n"/>
      <c r="AY63" s="259" t="n"/>
      <c r="AZ63" s="259" t="n"/>
      <c r="BA63" s="259" t="n"/>
      <c r="BB63" s="259" t="n"/>
      <c r="BC63" s="259" t="n"/>
      <c r="BD63" s="259" t="n"/>
      <c r="BE63" s="259" t="n"/>
      <c r="BF63" s="259" t="n"/>
      <c r="BG63" s="259" t="n"/>
      <c r="BH63" s="259" t="n"/>
      <c r="BI63" s="259" t="n"/>
      <c r="BJ63" s="259" t="n"/>
      <c r="BK63" s="259" t="n"/>
      <c r="BL63" s="259" t="n"/>
      <c r="BM63" s="259" t="n"/>
      <c r="BN63" s="259" t="n"/>
      <c r="BO63" s="259" t="n"/>
      <c r="BP63" s="259" t="n"/>
      <c r="BQ63" s="259" t="n"/>
      <c r="BR63" s="259" t="n"/>
      <c r="BS63" s="259" t="n"/>
      <c r="BT63" s="259" t="n"/>
      <c r="BU63" s="259" t="n"/>
      <c r="BV63" s="259" t="n"/>
      <c r="BW63" s="259" t="n"/>
      <c r="BX63" s="259" t="n"/>
      <c r="BY63" s="259" t="n"/>
      <c r="BZ63" s="259" t="n"/>
      <c r="CA63" s="259" t="n"/>
      <c r="CB63" s="259" t="n"/>
      <c r="CC63" s="259" t="n"/>
      <c r="CD63" s="259" t="n"/>
      <c r="CE63" s="259" t="n"/>
      <c r="CF63" s="259" t="n"/>
      <c r="CG63" s="259" t="n"/>
      <c r="CH63" s="259" t="n"/>
      <c r="CI63" s="259" t="n"/>
      <c r="CJ63" s="259" t="n"/>
      <c r="CK63" s="259" t="n"/>
      <c r="CL63" s="259" t="n"/>
      <c r="CM63" s="259" t="n"/>
      <c r="CN63" s="259" t="n"/>
      <c r="CO63" s="259" t="n"/>
      <c r="CP63" s="259" t="n"/>
      <c r="CQ63" s="259" t="n"/>
      <c r="CR63" s="259" t="n"/>
      <c r="CS63" s="259" t="n"/>
      <c r="CT63" s="259" t="n"/>
      <c r="CU63" s="259" t="n"/>
      <c r="CV63" s="259" t="n"/>
      <c r="CW63" s="259" t="n"/>
      <c r="CX63" s="259" t="n"/>
      <c r="CY63" s="259" t="n"/>
      <c r="CZ63" s="259" t="n"/>
      <c r="DA63" s="259" t="n"/>
      <c r="DB63" s="259" t="n"/>
      <c r="DC63" s="259" t="n"/>
      <c r="DD63" s="259" t="n"/>
      <c r="DE63" s="259" t="n"/>
      <c r="DF63" s="259" t="n"/>
      <c r="DG63" s="259" t="n"/>
      <c r="DH63" s="259" t="n"/>
      <c r="DI63" s="259" t="n"/>
      <c r="DJ63" s="259" t="n"/>
      <c r="DK63" s="259" t="n"/>
      <c r="DL63" s="259" t="n"/>
      <c r="DM63" s="259" t="n"/>
      <c r="DN63" s="259" t="n"/>
      <c r="DO63" s="259" t="n"/>
      <c r="DP63" s="259" t="n"/>
      <c r="DQ63" s="259" t="n"/>
      <c r="DR63" s="259" t="n"/>
      <c r="DS63" s="259" t="n"/>
      <c r="DT63" s="259" t="n"/>
      <c r="DU63" s="259" t="n"/>
      <c r="DV63" s="259" t="n"/>
      <c r="DW63" s="259" t="n"/>
      <c r="DX63" s="259" t="n"/>
      <c r="DY63" s="259" t="n"/>
      <c r="DZ63" s="259" t="n"/>
      <c r="EA63" s="259" t="n"/>
      <c r="EB63" s="259" t="n"/>
      <c r="EC63" s="259" t="n"/>
      <c r="ED63" s="259" t="n"/>
      <c r="EE63" s="259" t="n"/>
      <c r="EF63" s="259" t="n"/>
      <c r="EG63" s="259" t="n"/>
      <c r="EH63" s="259" t="n"/>
      <c r="EI63" s="259" t="n"/>
      <c r="EJ63" s="259" t="n"/>
      <c r="EK63" s="259" t="n"/>
      <c r="EL63" s="259" t="n"/>
      <c r="EM63" s="259" t="n"/>
      <c r="EN63" s="259" t="n"/>
      <c r="EO63" s="259" t="n"/>
      <c r="EP63" s="259" t="n"/>
      <c r="EQ63" s="259" t="n"/>
      <c r="ER63" s="259" t="n"/>
      <c r="ES63" s="259" t="n"/>
      <c r="ET63" s="259" t="n"/>
      <c r="EU63" s="259" t="n"/>
      <c r="EV63" s="259" t="n"/>
      <c r="EW63" s="259" t="n"/>
      <c r="EX63" s="259" t="n"/>
      <c r="EY63" s="259" t="n"/>
      <c r="EZ63" s="259" t="n"/>
      <c r="FA63" s="259" t="n"/>
      <c r="FB63" s="259" t="n"/>
      <c r="FC63" s="259" t="n"/>
      <c r="FD63" s="259" t="n"/>
      <c r="FE63" s="259" t="n"/>
      <c r="FF63" s="259" t="n"/>
      <c r="FG63" s="259" t="n"/>
      <c r="FH63" s="259" t="n"/>
      <c r="FI63" s="259" t="n"/>
      <c r="FJ63" s="259" t="n"/>
      <c r="FK63" s="259" t="n"/>
      <c r="FL63" s="259" t="n"/>
      <c r="FM63" s="259" t="n"/>
      <c r="FN63" s="259" t="n"/>
      <c r="FO63" s="259" t="n"/>
      <c r="FP63" s="259" t="n"/>
      <c r="FQ63" s="259" t="n"/>
      <c r="FR63" s="259" t="n"/>
      <c r="FS63" s="259" t="n"/>
      <c r="FT63" s="259" t="n"/>
      <c r="FU63" s="259" t="n"/>
      <c r="FV63" s="259" t="n"/>
      <c r="FW63" s="259" t="n"/>
      <c r="FX63" s="259" t="n"/>
      <c r="FY63" s="259" t="n"/>
      <c r="FZ63" s="269" t="n">
        <v>390.96</v>
      </c>
      <c r="GA63" s="259" t="n"/>
      <c r="GB63" s="259" t="n"/>
      <c r="GC63" s="259" t="n"/>
      <c r="GD63" s="259" t="n"/>
      <c r="GE63" s="259" t="n"/>
      <c r="GF63" s="259" t="n"/>
      <c r="GG63" s="259" t="n"/>
      <c r="GH63" s="259" t="n"/>
      <c r="GI63" s="259" t="n"/>
      <c r="GJ63" s="259" t="n"/>
      <c r="GK63" s="259" t="n"/>
      <c r="GL63" s="259" t="n"/>
      <c r="GM63" s="259" t="n"/>
      <c r="GN63" s="259" t="n"/>
      <c r="GO63" s="259" t="n"/>
      <c r="GP63" s="259" t="n"/>
      <c r="GQ63" s="259" t="n"/>
      <c r="GR63" s="259" t="n"/>
      <c r="GS63" s="259" t="n"/>
      <c r="GT63" s="259" t="n"/>
      <c r="GU63" s="259" t="n"/>
      <c r="GV63" s="261">
        <f>SUM(F63:GU63)</f>
        <v/>
      </c>
      <c r="GW63" s="262">
        <f>E63-GV63</f>
        <v/>
      </c>
    </row>
    <row r="64" ht="18" customHeight="1">
      <c r="A64" s="137" t="n">
        <v>63</v>
      </c>
      <c r="B64" s="256" t="n">
        <v>44918</v>
      </c>
      <c r="C64" s="139" t="inlineStr">
        <is>
          <t>DIGIKEY-4500695563</t>
        </is>
      </c>
      <c r="D64" s="240" t="n">
        <v>44888</v>
      </c>
      <c r="E64" s="257" t="n">
        <v>35.47</v>
      </c>
      <c r="F64" s="274" t="n"/>
      <c r="G64" s="274" t="n"/>
      <c r="H64" s="274" t="n"/>
      <c r="I64" s="274" t="n"/>
      <c r="J64" s="274" t="n"/>
      <c r="K64" s="274" t="n"/>
      <c r="L64" s="274" t="n"/>
      <c r="M64" s="259" t="n"/>
      <c r="N64" s="259" t="n"/>
      <c r="O64" s="259" t="n"/>
      <c r="P64" s="259" t="n"/>
      <c r="Q64" s="259" t="n"/>
      <c r="R64" s="259" t="n"/>
      <c r="S64" s="259" t="n"/>
      <c r="T64" s="259" t="n"/>
      <c r="U64" s="259" t="n"/>
      <c r="V64" s="259" t="n"/>
      <c r="W64" s="259" t="n"/>
      <c r="X64" s="259" t="n"/>
      <c r="Y64" s="259" t="n"/>
      <c r="Z64" s="259" t="n"/>
      <c r="AA64" s="259" t="n"/>
      <c r="AB64" s="259" t="n"/>
      <c r="AC64" s="259" t="n"/>
      <c r="AD64" s="259" t="n"/>
      <c r="AE64" s="259" t="n"/>
      <c r="AF64" s="259" t="n"/>
      <c r="AG64" s="259" t="n"/>
      <c r="AH64" s="259" t="n"/>
      <c r="AI64" s="259" t="n"/>
      <c r="AJ64" s="259" t="n"/>
      <c r="AK64" s="259" t="n"/>
      <c r="AL64" s="259" t="n"/>
      <c r="AM64" s="259" t="n"/>
      <c r="AN64" s="259" t="n"/>
      <c r="AO64" s="259" t="n"/>
      <c r="AP64" s="259" t="n"/>
      <c r="AQ64" s="259" t="n"/>
      <c r="AR64" s="259" t="n"/>
      <c r="AS64" s="259" t="n"/>
      <c r="AT64" s="259" t="n"/>
      <c r="AU64" s="259" t="n"/>
      <c r="AV64" s="259" t="n"/>
      <c r="AW64" s="259" t="n"/>
      <c r="AX64" s="259" t="n"/>
      <c r="AY64" s="259" t="n"/>
      <c r="AZ64" s="259" t="n"/>
      <c r="BA64" s="259" t="n"/>
      <c r="BB64" s="259" t="n"/>
      <c r="BC64" s="259" t="n"/>
      <c r="BD64" s="259" t="n"/>
      <c r="BE64" s="259" t="n"/>
      <c r="BF64" s="259" t="n"/>
      <c r="BG64" s="259" t="n"/>
      <c r="BH64" s="259" t="n"/>
      <c r="BI64" s="259" t="n"/>
      <c r="BJ64" s="259" t="n"/>
      <c r="BK64" s="259" t="n"/>
      <c r="BL64" s="259" t="n"/>
      <c r="BM64" s="259" t="n"/>
      <c r="BN64" s="259" t="n"/>
      <c r="BO64" s="259" t="n"/>
      <c r="BP64" s="259" t="n"/>
      <c r="BQ64" s="259" t="n"/>
      <c r="BR64" s="259" t="n"/>
      <c r="BS64" s="259" t="n"/>
      <c r="BT64" s="259" t="n"/>
      <c r="BU64" s="259" t="n"/>
      <c r="BV64" s="259" t="n"/>
      <c r="BW64" s="259" t="n"/>
      <c r="BX64" s="259" t="n"/>
      <c r="BY64" s="259" t="n"/>
      <c r="BZ64" s="259" t="n"/>
      <c r="CA64" s="259" t="n"/>
      <c r="CB64" s="259" t="n"/>
      <c r="CC64" s="259" t="n"/>
      <c r="CD64" s="259" t="n"/>
      <c r="CE64" s="259" t="n"/>
      <c r="CF64" s="259" t="n"/>
      <c r="CG64" s="259" t="n"/>
      <c r="CH64" s="259" t="n"/>
      <c r="CI64" s="259" t="n"/>
      <c r="CJ64" s="259" t="n"/>
      <c r="CK64" s="259" t="n"/>
      <c r="CL64" s="259" t="n"/>
      <c r="CM64" s="259" t="n"/>
      <c r="CN64" s="259" t="n"/>
      <c r="CO64" s="259" t="n"/>
      <c r="CP64" s="259" t="n"/>
      <c r="CQ64" s="259" t="n"/>
      <c r="CR64" s="259" t="n"/>
      <c r="CS64" s="259" t="n"/>
      <c r="CT64" s="259" t="n"/>
      <c r="CU64" s="259" t="n"/>
      <c r="CV64" s="259" t="n"/>
      <c r="CW64" s="259" t="n"/>
      <c r="CX64" s="259" t="n"/>
      <c r="CY64" s="259" t="n"/>
      <c r="CZ64" s="259" t="n"/>
      <c r="DA64" s="259" t="n"/>
      <c r="DB64" s="259" t="n"/>
      <c r="DC64" s="259" t="n"/>
      <c r="DD64" s="259" t="n"/>
      <c r="DE64" s="259" t="n"/>
      <c r="DF64" s="259" t="n"/>
      <c r="DG64" s="259" t="n"/>
      <c r="DH64" s="259" t="n"/>
      <c r="DI64" s="259" t="n"/>
      <c r="DJ64" s="259" t="n"/>
      <c r="DK64" s="259" t="n"/>
      <c r="DL64" s="259" t="n"/>
      <c r="DM64" s="259" t="n"/>
      <c r="DN64" s="259" t="n"/>
      <c r="DO64" s="259" t="n"/>
      <c r="DP64" s="259" t="n"/>
      <c r="DQ64" s="259" t="n"/>
      <c r="DR64" s="259" t="n"/>
      <c r="DS64" s="259" t="n"/>
      <c r="DT64" s="259" t="n"/>
      <c r="DU64" s="259" t="n"/>
      <c r="DV64" s="259" t="n"/>
      <c r="DW64" s="259" t="n"/>
      <c r="DX64" s="259" t="n"/>
      <c r="DY64" s="259" t="n"/>
      <c r="DZ64" s="259" t="n"/>
      <c r="EA64" s="259" t="n"/>
      <c r="EB64" s="259" t="n"/>
      <c r="EC64" s="259" t="n"/>
      <c r="ED64" s="259" t="n"/>
      <c r="EE64" s="259" t="n"/>
      <c r="EF64" s="259" t="n"/>
      <c r="EG64" s="259" t="n"/>
      <c r="EH64" s="259" t="n"/>
      <c r="EI64" s="259" t="n"/>
      <c r="EJ64" s="259" t="n"/>
      <c r="EK64" s="259" t="n"/>
      <c r="EL64" s="259" t="n"/>
      <c r="EM64" s="259" t="n"/>
      <c r="EN64" s="259" t="n"/>
      <c r="EO64" s="259" t="n"/>
      <c r="EP64" s="259" t="n"/>
      <c r="EQ64" s="259" t="n"/>
      <c r="ER64" s="259" t="n"/>
      <c r="ES64" s="259" t="n"/>
      <c r="ET64" s="259" t="n"/>
      <c r="EU64" s="259" t="n"/>
      <c r="EV64" s="259" t="n"/>
      <c r="EW64" s="259" t="n"/>
      <c r="EX64" s="259" t="n"/>
      <c r="EY64" s="259" t="n"/>
      <c r="EZ64" s="259" t="n"/>
      <c r="FA64" s="259" t="n"/>
      <c r="FB64" s="259" t="n"/>
      <c r="FC64" s="259" t="n"/>
      <c r="FD64" s="259" t="n"/>
      <c r="FE64" s="269" t="n">
        <v>35.47</v>
      </c>
      <c r="FF64" s="259" t="n"/>
      <c r="FG64" s="259" t="n"/>
      <c r="FH64" s="259" t="n"/>
      <c r="FI64" s="259" t="n"/>
      <c r="FJ64" s="259" t="n"/>
      <c r="FK64" s="259" t="n"/>
      <c r="FL64" s="259" t="n"/>
      <c r="FM64" s="259" t="n"/>
      <c r="FN64" s="259" t="n"/>
      <c r="FO64" s="259" t="n"/>
      <c r="FP64" s="259" t="n"/>
      <c r="FQ64" s="259" t="n"/>
      <c r="FR64" s="259" t="n"/>
      <c r="FS64" s="259" t="n"/>
      <c r="FT64" s="259" t="n"/>
      <c r="FU64" s="259" t="n"/>
      <c r="FV64" s="259" t="n"/>
      <c r="FW64" s="259" t="n"/>
      <c r="FX64" s="259" t="n"/>
      <c r="FY64" s="259" t="n"/>
      <c r="FZ64" s="259" t="n"/>
      <c r="GA64" s="259" t="n"/>
      <c r="GB64" s="259" t="n"/>
      <c r="GC64" s="259" t="n"/>
      <c r="GD64" s="259" t="n"/>
      <c r="GE64" s="259" t="n"/>
      <c r="GF64" s="259" t="n"/>
      <c r="GG64" s="259" t="n"/>
      <c r="GH64" s="259" t="n"/>
      <c r="GI64" s="259" t="n"/>
      <c r="GJ64" s="259" t="n"/>
      <c r="GK64" s="259" t="n"/>
      <c r="GL64" s="259" t="n"/>
      <c r="GM64" s="259" t="n"/>
      <c r="GN64" s="259" t="n"/>
      <c r="GO64" s="259" t="n"/>
      <c r="GP64" s="259" t="n"/>
      <c r="GQ64" s="259" t="n"/>
      <c r="GR64" s="259" t="n"/>
      <c r="GS64" s="259" t="n"/>
      <c r="GT64" s="259" t="n"/>
      <c r="GU64" s="259" t="n"/>
      <c r="GV64" s="261">
        <f>SUM(F64:GU64)</f>
        <v/>
      </c>
      <c r="GW64" s="262">
        <f>E64-GV64</f>
        <v/>
      </c>
    </row>
    <row r="65" ht="18" customHeight="1">
      <c r="A65" s="137" t="n">
        <v>64</v>
      </c>
      <c r="B65" s="256" t="n">
        <v>44918</v>
      </c>
      <c r="C65" s="139" t="inlineStr">
        <is>
          <t>DIGIKEY-4500694354/4500698122</t>
        </is>
      </c>
      <c r="D65" s="240" t="n">
        <v>44882</v>
      </c>
      <c r="E65" s="257">
        <f>136.74+13.86</f>
        <v/>
      </c>
      <c r="F65" s="274" t="n"/>
      <c r="G65" s="274" t="n"/>
      <c r="H65" s="274" t="n"/>
      <c r="I65" s="274" t="n"/>
      <c r="J65" s="274" t="n"/>
      <c r="K65" s="274" t="n"/>
      <c r="L65" s="274" t="n"/>
      <c r="M65" s="259" t="n"/>
      <c r="N65" s="259" t="n"/>
      <c r="O65" s="259" t="n"/>
      <c r="P65" s="259" t="n"/>
      <c r="Q65" s="259" t="n"/>
      <c r="R65" s="259" t="n"/>
      <c r="S65" s="259" t="n"/>
      <c r="T65" s="259" t="n"/>
      <c r="U65" s="259" t="n"/>
      <c r="V65" s="259" t="n"/>
      <c r="W65" s="259" t="n"/>
      <c r="X65" s="259" t="n"/>
      <c r="Y65" s="259" t="n"/>
      <c r="Z65" s="259" t="n"/>
      <c r="AA65" s="259" t="n"/>
      <c r="AB65" s="259" t="n"/>
      <c r="AC65" s="259" t="n"/>
      <c r="AD65" s="259" t="n"/>
      <c r="AE65" s="259" t="n"/>
      <c r="AF65" s="259" t="n"/>
      <c r="AG65" s="259" t="n"/>
      <c r="AH65" s="259" t="n"/>
      <c r="AI65" s="259" t="n"/>
      <c r="AJ65" s="259" t="n"/>
      <c r="AK65" s="259" t="n"/>
      <c r="AL65" s="259" t="n"/>
      <c r="AM65" s="259" t="n"/>
      <c r="AN65" s="259" t="n"/>
      <c r="AO65" s="259" t="n"/>
      <c r="AP65" s="259" t="n"/>
      <c r="AQ65" s="259" t="n"/>
      <c r="AR65" s="259" t="n"/>
      <c r="AS65" s="259" t="n"/>
      <c r="AT65" s="259" t="n"/>
      <c r="AU65" s="259" t="n"/>
      <c r="AV65" s="269">
        <f>136.74+13.86</f>
        <v/>
      </c>
      <c r="AW65" s="259" t="n"/>
      <c r="AX65" s="259" t="n"/>
      <c r="AY65" s="259" t="n"/>
      <c r="AZ65" s="259" t="n"/>
      <c r="BA65" s="259" t="n"/>
      <c r="BB65" s="259" t="n"/>
      <c r="BC65" s="259" t="n"/>
      <c r="BD65" s="259" t="n"/>
      <c r="BE65" s="259" t="n"/>
      <c r="BF65" s="259" t="n"/>
      <c r="BG65" s="259" t="n"/>
      <c r="BH65" s="259" t="n"/>
      <c r="BI65" s="259" t="n"/>
      <c r="BJ65" s="259" t="n"/>
      <c r="BK65" s="259" t="n"/>
      <c r="BL65" s="259" t="n"/>
      <c r="BM65" s="259" t="n"/>
      <c r="BN65" s="259" t="n"/>
      <c r="BO65" s="259" t="n"/>
      <c r="BP65" s="259" t="n"/>
      <c r="BQ65" s="259" t="n"/>
      <c r="BR65" s="259" t="n"/>
      <c r="BS65" s="259" t="n"/>
      <c r="BT65" s="259" t="n"/>
      <c r="BU65" s="259" t="n"/>
      <c r="BV65" s="259" t="n"/>
      <c r="BW65" s="259" t="n"/>
      <c r="BX65" s="259" t="n"/>
      <c r="BY65" s="259" t="n"/>
      <c r="BZ65" s="259" t="n"/>
      <c r="CA65" s="259" t="n"/>
      <c r="CB65" s="259" t="n"/>
      <c r="CC65" s="259" t="n"/>
      <c r="CD65" s="259" t="n"/>
      <c r="CE65" s="259" t="n"/>
      <c r="CF65" s="259" t="n"/>
      <c r="CG65" s="259" t="n"/>
      <c r="CH65" s="259" t="n"/>
      <c r="CI65" s="259" t="n"/>
      <c r="CJ65" s="259" t="n"/>
      <c r="CK65" s="259" t="n"/>
      <c r="CL65" s="259" t="n"/>
      <c r="CM65" s="259" t="n"/>
      <c r="CN65" s="259" t="n"/>
      <c r="CO65" s="259" t="n"/>
      <c r="CP65" s="259" t="n"/>
      <c r="CQ65" s="259" t="n"/>
      <c r="CR65" s="259" t="n"/>
      <c r="CS65" s="259" t="n"/>
      <c r="CT65" s="259" t="n"/>
      <c r="CU65" s="259" t="n"/>
      <c r="CV65" s="259" t="n"/>
      <c r="CW65" s="259" t="n"/>
      <c r="CX65" s="259" t="n"/>
      <c r="CY65" s="259" t="n"/>
      <c r="CZ65" s="259" t="n"/>
      <c r="DA65" s="259" t="n"/>
      <c r="DB65" s="259" t="n"/>
      <c r="DC65" s="259" t="n"/>
      <c r="DD65" s="259" t="n"/>
      <c r="DE65" s="259" t="n"/>
      <c r="DF65" s="259" t="n"/>
      <c r="DG65" s="259" t="n"/>
      <c r="DH65" s="259" t="n"/>
      <c r="DI65" s="259" t="n"/>
      <c r="DJ65" s="259" t="n"/>
      <c r="DK65" s="259" t="n"/>
      <c r="DL65" s="259" t="n"/>
      <c r="DM65" s="259" t="n"/>
      <c r="DN65" s="259" t="n"/>
      <c r="DO65" s="259" t="n"/>
      <c r="DP65" s="259" t="n"/>
      <c r="DQ65" s="259" t="n"/>
      <c r="DR65" s="259" t="n"/>
      <c r="DS65" s="259" t="n"/>
      <c r="DT65" s="259" t="n"/>
      <c r="DU65" s="259" t="n"/>
      <c r="DV65" s="259" t="n"/>
      <c r="DW65" s="259" t="n"/>
      <c r="DX65" s="259" t="n"/>
      <c r="DY65" s="259" t="n"/>
      <c r="DZ65" s="259" t="n"/>
      <c r="EA65" s="259" t="n"/>
      <c r="EB65" s="259" t="n"/>
      <c r="EC65" s="259" t="n"/>
      <c r="ED65" s="259" t="n"/>
      <c r="EE65" s="259" t="n"/>
      <c r="EF65" s="259" t="n"/>
      <c r="EG65" s="259" t="n"/>
      <c r="EH65" s="259" t="n"/>
      <c r="EI65" s="259" t="n"/>
      <c r="EJ65" s="259" t="n"/>
      <c r="EK65" s="259" t="n"/>
      <c r="EL65" s="259" t="n"/>
      <c r="EM65" s="259" t="n"/>
      <c r="EN65" s="259" t="n"/>
      <c r="EO65" s="259" t="n"/>
      <c r="EP65" s="259" t="n"/>
      <c r="EQ65" s="259" t="n"/>
      <c r="ER65" s="259" t="n"/>
      <c r="ES65" s="259" t="n"/>
      <c r="ET65" s="259" t="n"/>
      <c r="EU65" s="259" t="n"/>
      <c r="EV65" s="259" t="n"/>
      <c r="EW65" s="259" t="n"/>
      <c r="EX65" s="259" t="n"/>
      <c r="EY65" s="259" t="n"/>
      <c r="EZ65" s="259" t="n"/>
      <c r="FA65" s="259" t="n"/>
      <c r="FB65" s="259" t="n"/>
      <c r="FC65" s="259" t="n"/>
      <c r="FD65" s="259" t="n"/>
      <c r="FE65" s="259" t="n"/>
      <c r="FF65" s="259" t="n"/>
      <c r="FG65" s="259" t="n"/>
      <c r="FH65" s="259" t="n"/>
      <c r="FI65" s="259" t="n"/>
      <c r="FJ65" s="259" t="n"/>
      <c r="FK65" s="259" t="n"/>
      <c r="FL65" s="259" t="n"/>
      <c r="FM65" s="259" t="n"/>
      <c r="FN65" s="259" t="n"/>
      <c r="FO65" s="259" t="n"/>
      <c r="FP65" s="259" t="n"/>
      <c r="FQ65" s="259" t="n"/>
      <c r="FR65" s="259" t="n"/>
      <c r="FS65" s="259" t="n"/>
      <c r="FT65" s="259" t="n"/>
      <c r="FU65" s="259" t="n"/>
      <c r="FV65" s="259" t="n"/>
      <c r="FW65" s="259" t="n"/>
      <c r="FX65" s="259" t="n"/>
      <c r="FY65" s="259" t="n"/>
      <c r="FZ65" s="259" t="n"/>
      <c r="GA65" s="259" t="n"/>
      <c r="GB65" s="259" t="n"/>
      <c r="GC65" s="259" t="n"/>
      <c r="GD65" s="259" t="n"/>
      <c r="GE65" s="259" t="n"/>
      <c r="GF65" s="259" t="n"/>
      <c r="GG65" s="259" t="n"/>
      <c r="GH65" s="259" t="n"/>
      <c r="GI65" s="259" t="n"/>
      <c r="GJ65" s="259" t="n"/>
      <c r="GK65" s="259" t="n"/>
      <c r="GL65" s="259" t="n"/>
      <c r="GM65" s="259" t="n"/>
      <c r="GN65" s="259" t="n"/>
      <c r="GO65" s="259" t="n"/>
      <c r="GP65" s="259" t="n"/>
      <c r="GQ65" s="259" t="n"/>
      <c r="GR65" s="259" t="n"/>
      <c r="GS65" s="259" t="n"/>
      <c r="GT65" s="259" t="n"/>
      <c r="GU65" s="259" t="n"/>
      <c r="GV65" s="261">
        <f>SUM(F65:GU65)</f>
        <v/>
      </c>
      <c r="GW65" s="262">
        <f>E65-GV65</f>
        <v/>
      </c>
    </row>
    <row r="66" ht="18" customHeight="1">
      <c r="A66" s="137" t="n">
        <v>65</v>
      </c>
      <c r="B66" s="256" t="n">
        <v>44918</v>
      </c>
      <c r="C66" s="139" t="inlineStr">
        <is>
          <t>DIGIKEY-4500694301</t>
        </is>
      </c>
      <c r="D66" s="240" t="n">
        <v>44895</v>
      </c>
      <c r="E66" s="257" t="n">
        <v>19.27</v>
      </c>
      <c r="F66" s="274" t="n"/>
      <c r="G66" s="274" t="n"/>
      <c r="H66" s="274" t="n"/>
      <c r="I66" s="274" t="n"/>
      <c r="J66" s="274" t="n"/>
      <c r="K66" s="274" t="n"/>
      <c r="L66" s="274" t="n"/>
      <c r="M66" s="259" t="n"/>
      <c r="N66" s="259" t="n"/>
      <c r="O66" s="259" t="n"/>
      <c r="P66" s="259" t="n"/>
      <c r="Q66" s="259" t="n"/>
      <c r="R66" s="259" t="n"/>
      <c r="S66" s="259" t="n"/>
      <c r="T66" s="259" t="n"/>
      <c r="U66" s="259" t="n"/>
      <c r="V66" s="259" t="n"/>
      <c r="W66" s="259" t="n"/>
      <c r="X66" s="259" t="n"/>
      <c r="Y66" s="259" t="n"/>
      <c r="Z66" s="259" t="n"/>
      <c r="AA66" s="269" t="n">
        <v>19.27</v>
      </c>
      <c r="AB66" s="259" t="n"/>
      <c r="AC66" s="259" t="n"/>
      <c r="AD66" s="259" t="n"/>
      <c r="AE66" s="259" t="n"/>
      <c r="AF66" s="259" t="n"/>
      <c r="AG66" s="259" t="n"/>
      <c r="AH66" s="259" t="n"/>
      <c r="AI66" s="259" t="n"/>
      <c r="AJ66" s="259" t="n"/>
      <c r="AK66" s="259" t="n"/>
      <c r="AL66" s="259" t="n"/>
      <c r="AM66" s="259" t="n"/>
      <c r="AN66" s="259" t="n"/>
      <c r="AO66" s="259" t="n"/>
      <c r="AP66" s="259" t="n"/>
      <c r="AQ66" s="259" t="n"/>
      <c r="AR66" s="259" t="n"/>
      <c r="AS66" s="259" t="n"/>
      <c r="AT66" s="259" t="n"/>
      <c r="AU66" s="259" t="n"/>
      <c r="AV66" s="259" t="n"/>
      <c r="AW66" s="259" t="n"/>
      <c r="AX66" s="259" t="n"/>
      <c r="AY66" s="259" t="n"/>
      <c r="AZ66" s="259" t="n"/>
      <c r="BA66" s="259" t="n"/>
      <c r="BB66" s="259" t="n"/>
      <c r="BC66" s="259" t="n"/>
      <c r="BD66" s="259" t="n"/>
      <c r="BE66" s="259" t="n"/>
      <c r="BF66" s="259" t="n"/>
      <c r="BG66" s="259" t="n"/>
      <c r="BH66" s="259" t="n"/>
      <c r="BI66" s="259" t="n"/>
      <c r="BJ66" s="259" t="n"/>
      <c r="BK66" s="259" t="n"/>
      <c r="BL66" s="259" t="n"/>
      <c r="BM66" s="259" t="n"/>
      <c r="BN66" s="259" t="n"/>
      <c r="BO66" s="259" t="n"/>
      <c r="BP66" s="259" t="n"/>
      <c r="BQ66" s="259" t="n"/>
      <c r="BR66" s="259" t="n"/>
      <c r="BS66" s="259" t="n"/>
      <c r="BT66" s="259" t="n"/>
      <c r="BU66" s="259" t="n"/>
      <c r="BV66" s="259" t="n"/>
      <c r="BW66" s="259" t="n"/>
      <c r="BX66" s="259" t="n"/>
      <c r="BY66" s="259" t="n"/>
      <c r="BZ66" s="259" t="n"/>
      <c r="CA66" s="259" t="n"/>
      <c r="CB66" s="259" t="n"/>
      <c r="CC66" s="259" t="n"/>
      <c r="CD66" s="259" t="n"/>
      <c r="CE66" s="259" t="n"/>
      <c r="CF66" s="259" t="n"/>
      <c r="CG66" s="259" t="n"/>
      <c r="CH66" s="259" t="n"/>
      <c r="CI66" s="259" t="n"/>
      <c r="CJ66" s="259" t="n"/>
      <c r="CK66" s="259" t="n"/>
      <c r="CL66" s="259" t="n"/>
      <c r="CM66" s="259" t="n"/>
      <c r="CN66" s="259" t="n"/>
      <c r="CO66" s="259" t="n"/>
      <c r="CP66" s="259" t="n"/>
      <c r="CQ66" s="259" t="n"/>
      <c r="CR66" s="259" t="n"/>
      <c r="CS66" s="259" t="n"/>
      <c r="CT66" s="259" t="n"/>
      <c r="CU66" s="259" t="n"/>
      <c r="CV66" s="259" t="n"/>
      <c r="CW66" s="259" t="n"/>
      <c r="CX66" s="259" t="n"/>
      <c r="CY66" s="259" t="n"/>
      <c r="CZ66" s="259" t="n"/>
      <c r="DA66" s="259" t="n"/>
      <c r="DB66" s="259" t="n"/>
      <c r="DC66" s="259" t="n"/>
      <c r="DD66" s="259" t="n"/>
      <c r="DE66" s="259" t="n"/>
      <c r="DF66" s="259" t="n"/>
      <c r="DG66" s="259" t="n"/>
      <c r="DH66" s="259" t="n"/>
      <c r="DI66" s="259" t="n"/>
      <c r="DJ66" s="259" t="n"/>
      <c r="DK66" s="259" t="n"/>
      <c r="DL66" s="259" t="n"/>
      <c r="DM66" s="259" t="n"/>
      <c r="DN66" s="259" t="n"/>
      <c r="DO66" s="259" t="n"/>
      <c r="DP66" s="259" t="n"/>
      <c r="DQ66" s="259" t="n"/>
      <c r="DR66" s="259" t="n"/>
      <c r="DS66" s="259" t="n"/>
      <c r="DT66" s="259" t="n"/>
      <c r="DU66" s="259" t="n"/>
      <c r="DV66" s="259" t="n"/>
      <c r="DW66" s="259" t="n"/>
      <c r="DX66" s="259" t="n"/>
      <c r="DY66" s="259" t="n"/>
      <c r="DZ66" s="259" t="n"/>
      <c r="EA66" s="259" t="n"/>
      <c r="EB66" s="259" t="n"/>
      <c r="EC66" s="259" t="n"/>
      <c r="ED66" s="259" t="n"/>
      <c r="EE66" s="259" t="n"/>
      <c r="EF66" s="259" t="n"/>
      <c r="EG66" s="259" t="n"/>
      <c r="EH66" s="259" t="n"/>
      <c r="EI66" s="259" t="n"/>
      <c r="EJ66" s="259" t="n"/>
      <c r="EK66" s="259" t="n"/>
      <c r="EL66" s="259" t="n"/>
      <c r="EM66" s="259" t="n"/>
      <c r="EN66" s="259" t="n"/>
      <c r="EO66" s="259" t="n"/>
      <c r="EP66" s="259" t="n"/>
      <c r="EQ66" s="259" t="n"/>
      <c r="ER66" s="259" t="n"/>
      <c r="ES66" s="259" t="n"/>
      <c r="ET66" s="259" t="n"/>
      <c r="EU66" s="259" t="n"/>
      <c r="EV66" s="259" t="n"/>
      <c r="EW66" s="259" t="n"/>
      <c r="EX66" s="259" t="n"/>
      <c r="EY66" s="259" t="n"/>
      <c r="EZ66" s="259" t="n"/>
      <c r="FA66" s="259" t="n"/>
      <c r="FB66" s="259" t="n"/>
      <c r="FC66" s="259" t="n"/>
      <c r="FD66" s="259" t="n"/>
      <c r="FE66" s="259" t="n"/>
      <c r="FF66" s="259" t="n"/>
      <c r="FG66" s="259" t="n"/>
      <c r="FH66" s="259" t="n"/>
      <c r="FI66" s="259" t="n"/>
      <c r="FJ66" s="259" t="n"/>
      <c r="FK66" s="259" t="n"/>
      <c r="FL66" s="259" t="n"/>
      <c r="FM66" s="259" t="n"/>
      <c r="FN66" s="259" t="n"/>
      <c r="FO66" s="259" t="n"/>
      <c r="FP66" s="259" t="n"/>
      <c r="FQ66" s="259" t="n"/>
      <c r="FR66" s="259" t="n"/>
      <c r="FS66" s="259" t="n"/>
      <c r="FT66" s="259" t="n"/>
      <c r="FU66" s="259" t="n"/>
      <c r="FV66" s="259" t="n"/>
      <c r="FW66" s="259" t="n"/>
      <c r="FX66" s="259" t="n"/>
      <c r="FY66" s="259" t="n"/>
      <c r="FZ66" s="259" t="n"/>
      <c r="GA66" s="259" t="n"/>
      <c r="GB66" s="259" t="n"/>
      <c r="GC66" s="259" t="n"/>
      <c r="GD66" s="259" t="n"/>
      <c r="GE66" s="259" t="n"/>
      <c r="GF66" s="259" t="n"/>
      <c r="GG66" s="259" t="n"/>
      <c r="GH66" s="259" t="n"/>
      <c r="GI66" s="259" t="n"/>
      <c r="GJ66" s="259" t="n"/>
      <c r="GK66" s="259" t="n"/>
      <c r="GL66" s="259" t="n"/>
      <c r="GM66" s="259" t="n"/>
      <c r="GN66" s="259" t="n"/>
      <c r="GO66" s="259" t="n"/>
      <c r="GP66" s="259" t="n"/>
      <c r="GQ66" s="259" t="n"/>
      <c r="GR66" s="259" t="n"/>
      <c r="GS66" s="259" t="n"/>
      <c r="GT66" s="259" t="n"/>
      <c r="GU66" s="259" t="n"/>
      <c r="GV66" s="261">
        <f>SUM(F66:GU66)</f>
        <v/>
      </c>
      <c r="GW66" s="262">
        <f>E66-GV66</f>
        <v/>
      </c>
    </row>
    <row r="67" ht="18" customHeight="1">
      <c r="A67" s="137" t="n">
        <v>66</v>
      </c>
      <c r="B67" s="256" t="n">
        <v>44918</v>
      </c>
      <c r="C67" s="139" t="inlineStr">
        <is>
          <t>DIGIKEY-4500696957</t>
        </is>
      </c>
      <c r="D67" s="240" t="n">
        <v>44897</v>
      </c>
      <c r="E67" s="257" t="n">
        <v>9.029999999999999</v>
      </c>
      <c r="F67" s="274" t="n"/>
      <c r="G67" s="274" t="n"/>
      <c r="H67" s="274" t="n"/>
      <c r="I67" s="274" t="n"/>
      <c r="J67" s="274" t="n"/>
      <c r="K67" s="274" t="n"/>
      <c r="L67" s="274" t="n"/>
      <c r="M67" s="259" t="n"/>
      <c r="N67" s="259" t="n"/>
      <c r="O67" s="259" t="n"/>
      <c r="P67" s="259" t="n"/>
      <c r="Q67" s="259" t="n"/>
      <c r="R67" s="259" t="n"/>
      <c r="S67" s="259" t="n"/>
      <c r="T67" s="259" t="n"/>
      <c r="U67" s="259" t="n"/>
      <c r="V67" s="259" t="n"/>
      <c r="W67" s="259" t="n"/>
      <c r="X67" s="259" t="n"/>
      <c r="Y67" s="259" t="n"/>
      <c r="Z67" s="259" t="n"/>
      <c r="AA67" s="259" t="n"/>
      <c r="AB67" s="259" t="n"/>
      <c r="AC67" s="259" t="n"/>
      <c r="AD67" s="259" t="n"/>
      <c r="AE67" s="259" t="n"/>
      <c r="AF67" s="259" t="n"/>
      <c r="AG67" s="259" t="n"/>
      <c r="AH67" s="259" t="n"/>
      <c r="AI67" s="259" t="n"/>
      <c r="AJ67" s="259" t="n"/>
      <c r="AK67" s="259" t="n"/>
      <c r="AL67" s="259" t="n"/>
      <c r="AM67" s="259" t="n"/>
      <c r="AN67" s="259" t="n"/>
      <c r="AO67" s="259" t="n"/>
      <c r="AP67" s="259" t="n"/>
      <c r="AQ67" s="259" t="n"/>
      <c r="AR67" s="259" t="n"/>
      <c r="AS67" s="259" t="n"/>
      <c r="AT67" s="259" t="n"/>
      <c r="AU67" s="259" t="n"/>
      <c r="AV67" s="259" t="n"/>
      <c r="AW67" s="259" t="n"/>
      <c r="AX67" s="259" t="n"/>
      <c r="AY67" s="259" t="n"/>
      <c r="AZ67" s="259" t="n"/>
      <c r="BA67" s="259" t="n"/>
      <c r="BB67" s="259" t="n"/>
      <c r="BC67" s="259" t="n"/>
      <c r="BD67" s="259" t="n"/>
      <c r="BE67" s="259" t="n"/>
      <c r="BF67" s="259" t="n"/>
      <c r="BG67" s="259" t="n"/>
      <c r="BH67" s="259" t="n"/>
      <c r="BI67" s="259" t="n"/>
      <c r="BJ67" s="259" t="n"/>
      <c r="BK67" s="259" t="n"/>
      <c r="BL67" s="259" t="n"/>
      <c r="BM67" s="259" t="n"/>
      <c r="BN67" s="259" t="n"/>
      <c r="BO67" s="259" t="n"/>
      <c r="BP67" s="259" t="n"/>
      <c r="BQ67" s="259" t="n"/>
      <c r="BR67" s="259" t="n"/>
      <c r="BS67" s="259" t="n"/>
      <c r="BT67" s="259" t="n"/>
      <c r="BU67" s="259" t="n"/>
      <c r="BV67" s="259" t="n"/>
      <c r="BW67" s="259" t="n"/>
      <c r="BX67" s="259" t="n"/>
      <c r="BY67" s="259" t="n"/>
      <c r="BZ67" s="259" t="n"/>
      <c r="CA67" s="259" t="n"/>
      <c r="CB67" s="259" t="n"/>
      <c r="CC67" s="259" t="n"/>
      <c r="CD67" s="259" t="n"/>
      <c r="CE67" s="259" t="n"/>
      <c r="CF67" s="259" t="n"/>
      <c r="CG67" s="259" t="n"/>
      <c r="CH67" s="259" t="n"/>
      <c r="CI67" s="259" t="n"/>
      <c r="CJ67" s="259" t="n"/>
      <c r="CK67" s="259" t="n"/>
      <c r="CL67" s="259" t="n"/>
      <c r="CM67" s="259" t="n"/>
      <c r="CN67" s="259" t="n"/>
      <c r="CO67" s="259" t="n"/>
      <c r="CP67" s="259" t="n"/>
      <c r="CQ67" s="259" t="n"/>
      <c r="CR67" s="259" t="n"/>
      <c r="CS67" s="259" t="n"/>
      <c r="CT67" s="259" t="n"/>
      <c r="CU67" s="259" t="n"/>
      <c r="CV67" s="259" t="n"/>
      <c r="CW67" s="259" t="n"/>
      <c r="CX67" s="259" t="n"/>
      <c r="CY67" s="259" t="n"/>
      <c r="CZ67" s="259" t="n"/>
      <c r="DA67" s="259" t="n"/>
      <c r="DB67" s="259" t="n"/>
      <c r="DC67" s="259" t="n"/>
      <c r="DD67" s="259" t="n"/>
      <c r="DE67" s="259" t="n"/>
      <c r="DF67" s="259" t="n"/>
      <c r="DG67" s="259" t="n"/>
      <c r="DH67" s="259" t="n"/>
      <c r="DI67" s="259" t="n"/>
      <c r="DJ67" s="259" t="n"/>
      <c r="DK67" s="259" t="n"/>
      <c r="DL67" s="259" t="n"/>
      <c r="DM67" s="259" t="n"/>
      <c r="DN67" s="259" t="n"/>
      <c r="DO67" s="259" t="n"/>
      <c r="DP67" s="259" t="n"/>
      <c r="DQ67" s="259" t="n"/>
      <c r="DR67" s="259" t="n"/>
      <c r="DS67" s="259" t="n"/>
      <c r="DT67" s="259" t="n"/>
      <c r="DU67" s="259" t="n"/>
      <c r="DV67" s="259" t="n"/>
      <c r="DW67" s="259" t="n"/>
      <c r="DX67" s="259" t="n"/>
      <c r="DY67" s="259" t="n"/>
      <c r="DZ67" s="259" t="n"/>
      <c r="EA67" s="259" t="n"/>
      <c r="EB67" s="259" t="n"/>
      <c r="EC67" s="259" t="n"/>
      <c r="ED67" s="259" t="n"/>
      <c r="EE67" s="259" t="n"/>
      <c r="EF67" s="259" t="n"/>
      <c r="EG67" s="259" t="n"/>
      <c r="EH67" s="259" t="n"/>
      <c r="EI67" s="259" t="n"/>
      <c r="EJ67" s="259" t="n"/>
      <c r="EK67" s="259" t="n"/>
      <c r="EL67" s="259" t="n"/>
      <c r="EM67" s="259" t="n"/>
      <c r="EN67" s="259" t="n"/>
      <c r="EO67" s="259" t="n"/>
      <c r="EP67" s="259" t="n"/>
      <c r="EQ67" s="259" t="n"/>
      <c r="ER67" s="259" t="n"/>
      <c r="ES67" s="259" t="n"/>
      <c r="ET67" s="259" t="n"/>
      <c r="EU67" s="259" t="n"/>
      <c r="EV67" s="259" t="n"/>
      <c r="EW67" s="259" t="n"/>
      <c r="EX67" s="259" t="n"/>
      <c r="EY67" s="259" t="n"/>
      <c r="EZ67" s="259" t="n"/>
      <c r="FA67" s="259" t="n"/>
      <c r="FB67" s="259" t="n"/>
      <c r="FC67" s="259" t="n"/>
      <c r="FD67" s="259" t="n"/>
      <c r="FE67" s="259" t="n"/>
      <c r="FF67" s="259" t="n"/>
      <c r="FG67" s="259" t="n"/>
      <c r="FH67" s="259" t="n"/>
      <c r="FI67" s="259" t="n"/>
      <c r="FJ67" s="259" t="n"/>
      <c r="FK67" s="259" t="n"/>
      <c r="FL67" s="259" t="n"/>
      <c r="FM67" s="259" t="n"/>
      <c r="FN67" s="259" t="n"/>
      <c r="FO67" s="259" t="n"/>
      <c r="FP67" s="259" t="n"/>
      <c r="FQ67" s="259" t="n"/>
      <c r="FR67" s="259" t="n"/>
      <c r="FS67" s="259" t="n"/>
      <c r="FT67" s="259" t="n"/>
      <c r="FU67" s="259" t="n"/>
      <c r="FV67" s="269" t="n">
        <v>9.029999999999999</v>
      </c>
      <c r="FW67" s="259" t="n"/>
      <c r="FX67" s="259" t="n"/>
      <c r="FY67" s="259" t="n"/>
      <c r="FZ67" s="259" t="n"/>
      <c r="GA67" s="259" t="n"/>
      <c r="GB67" s="259" t="n"/>
      <c r="GC67" s="259" t="n"/>
      <c r="GD67" s="259" t="n"/>
      <c r="GE67" s="259" t="n"/>
      <c r="GF67" s="259" t="n"/>
      <c r="GG67" s="259" t="n"/>
      <c r="GH67" s="259" t="n"/>
      <c r="GI67" s="259" t="n"/>
      <c r="GJ67" s="259" t="n"/>
      <c r="GK67" s="259" t="n"/>
      <c r="GL67" s="259" t="n"/>
      <c r="GM67" s="259" t="n"/>
      <c r="GN67" s="259" t="n"/>
      <c r="GO67" s="259" t="n"/>
      <c r="GP67" s="259" t="n"/>
      <c r="GQ67" s="259" t="n"/>
      <c r="GR67" s="259" t="n"/>
      <c r="GS67" s="259" t="n"/>
      <c r="GT67" s="259" t="n"/>
      <c r="GU67" s="259" t="n"/>
      <c r="GV67" s="261">
        <f>SUM(F67:GU67)</f>
        <v/>
      </c>
      <c r="GW67" s="262">
        <f>E67-GV67</f>
        <v/>
      </c>
    </row>
    <row r="68" ht="18" customHeight="1">
      <c r="A68" s="137" t="n">
        <v>67</v>
      </c>
      <c r="B68" s="256" t="n">
        <v>44918</v>
      </c>
      <c r="C68" s="139" t="inlineStr">
        <is>
          <t>DIGIKEY-4500697166</t>
        </is>
      </c>
      <c r="D68" s="240" t="n">
        <v>44900</v>
      </c>
      <c r="E68" s="257" t="n">
        <v>34.62</v>
      </c>
      <c r="F68" s="274" t="n"/>
      <c r="G68" s="274" t="n"/>
      <c r="H68" s="274" t="n"/>
      <c r="I68" s="274" t="n"/>
      <c r="J68" s="274" t="n"/>
      <c r="K68" s="274" t="n"/>
      <c r="L68" s="274" t="n"/>
      <c r="M68" s="259" t="n"/>
      <c r="N68" s="259" t="n"/>
      <c r="O68" s="259" t="n"/>
      <c r="P68" s="259" t="n"/>
      <c r="Q68" s="259" t="n"/>
      <c r="R68" s="259" t="n"/>
      <c r="S68" s="259" t="n"/>
      <c r="T68" s="259" t="n"/>
      <c r="U68" s="259" t="n"/>
      <c r="V68" s="259" t="n"/>
      <c r="W68" s="259" t="n"/>
      <c r="X68" s="259" t="n"/>
      <c r="Y68" s="259" t="n"/>
      <c r="Z68" s="259" t="n"/>
      <c r="AA68" s="259" t="n"/>
      <c r="AB68" s="259" t="n"/>
      <c r="AC68" s="259" t="n"/>
      <c r="AD68" s="259" t="n"/>
      <c r="AE68" s="259" t="n"/>
      <c r="AF68" s="259" t="n"/>
      <c r="AG68" s="259" t="n"/>
      <c r="AH68" s="259" t="n"/>
      <c r="AI68" s="259" t="n"/>
      <c r="AJ68" s="259" t="n"/>
      <c r="AK68" s="259" t="n"/>
      <c r="AL68" s="259" t="n"/>
      <c r="AM68" s="259" t="n"/>
      <c r="AN68" s="259" t="n"/>
      <c r="AO68" s="259" t="n"/>
      <c r="AP68" s="259" t="n"/>
      <c r="AQ68" s="259" t="n"/>
      <c r="AR68" s="259" t="n"/>
      <c r="AS68" s="259" t="n"/>
      <c r="AT68" s="259" t="n"/>
      <c r="AU68" s="259" t="n"/>
      <c r="AV68" s="259" t="n"/>
      <c r="AW68" s="259" t="n"/>
      <c r="AX68" s="259" t="n"/>
      <c r="AY68" s="259" t="n"/>
      <c r="AZ68" s="259" t="n"/>
      <c r="BA68" s="259" t="n"/>
      <c r="BB68" s="259" t="n"/>
      <c r="BC68" s="259" t="n"/>
      <c r="BD68" s="259" t="n"/>
      <c r="BE68" s="259" t="n"/>
      <c r="BF68" s="259" t="n"/>
      <c r="BG68" s="259" t="n"/>
      <c r="BH68" s="259" t="n"/>
      <c r="BI68" s="259" t="n"/>
      <c r="BJ68" s="259" t="n"/>
      <c r="BK68" s="259" t="n"/>
      <c r="BL68" s="259" t="n"/>
      <c r="BM68" s="259" t="n"/>
      <c r="BN68" s="259" t="n"/>
      <c r="BO68" s="259" t="n"/>
      <c r="BP68" s="259" t="n"/>
      <c r="BQ68" s="259" t="n"/>
      <c r="BR68" s="259" t="n"/>
      <c r="BS68" s="259" t="n"/>
      <c r="BT68" s="259" t="n"/>
      <c r="BU68" s="259" t="n"/>
      <c r="BV68" s="259" t="n"/>
      <c r="BW68" s="259" t="n"/>
      <c r="BX68" s="259" t="n"/>
      <c r="BY68" s="259" t="n"/>
      <c r="BZ68" s="259" t="n"/>
      <c r="CA68" s="259" t="n"/>
      <c r="CB68" s="259" t="n"/>
      <c r="CC68" s="259" t="n"/>
      <c r="CD68" s="259" t="n"/>
      <c r="CE68" s="259" t="n"/>
      <c r="CF68" s="259" t="n"/>
      <c r="CG68" s="259" t="n"/>
      <c r="CH68" s="259" t="n"/>
      <c r="CI68" s="259" t="n"/>
      <c r="CJ68" s="259" t="n"/>
      <c r="CK68" s="259" t="n"/>
      <c r="CL68" s="259" t="n"/>
      <c r="CM68" s="269" t="n">
        <v>34.62</v>
      </c>
      <c r="CN68" s="259" t="n"/>
      <c r="CO68" s="259" t="n"/>
      <c r="CP68" s="259" t="n"/>
      <c r="CQ68" s="259" t="n"/>
      <c r="CR68" s="259" t="n"/>
      <c r="CS68" s="259" t="n"/>
      <c r="CT68" s="259" t="n"/>
      <c r="CU68" s="259" t="n"/>
      <c r="CV68" s="259" t="n"/>
      <c r="CW68" s="259" t="n"/>
      <c r="CX68" s="259" t="n"/>
      <c r="CY68" s="259" t="n"/>
      <c r="CZ68" s="259" t="n"/>
      <c r="DA68" s="259" t="n"/>
      <c r="DB68" s="259" t="n"/>
      <c r="DC68" s="259" t="n"/>
      <c r="DD68" s="259" t="n"/>
      <c r="DE68" s="259" t="n"/>
      <c r="DF68" s="259" t="n"/>
      <c r="DG68" s="259" t="n"/>
      <c r="DH68" s="259" t="n"/>
      <c r="DI68" s="259" t="n"/>
      <c r="DJ68" s="259" t="n"/>
      <c r="DK68" s="259" t="n"/>
      <c r="DL68" s="259" t="n"/>
      <c r="DM68" s="259" t="n"/>
      <c r="DN68" s="259" t="n"/>
      <c r="DO68" s="259" t="n"/>
      <c r="DP68" s="259" t="n"/>
      <c r="DQ68" s="259" t="n"/>
      <c r="DR68" s="259" t="n"/>
      <c r="DS68" s="259" t="n"/>
      <c r="DT68" s="259" t="n"/>
      <c r="DU68" s="259" t="n"/>
      <c r="DV68" s="259" t="n"/>
      <c r="DW68" s="259" t="n"/>
      <c r="DX68" s="259" t="n"/>
      <c r="DY68" s="259" t="n"/>
      <c r="DZ68" s="259" t="n"/>
      <c r="EA68" s="259" t="n"/>
      <c r="EB68" s="259" t="n"/>
      <c r="EC68" s="259" t="n"/>
      <c r="ED68" s="259" t="n"/>
      <c r="EE68" s="259" t="n"/>
      <c r="EF68" s="259" t="n"/>
      <c r="EG68" s="259" t="n"/>
      <c r="EH68" s="259" t="n"/>
      <c r="EI68" s="259" t="n"/>
      <c r="EJ68" s="259" t="n"/>
      <c r="EK68" s="259" t="n"/>
      <c r="EL68" s="259" t="n"/>
      <c r="EM68" s="259" t="n"/>
      <c r="EN68" s="259" t="n"/>
      <c r="EO68" s="259" t="n"/>
      <c r="EP68" s="259" t="n"/>
      <c r="EQ68" s="259" t="n"/>
      <c r="ER68" s="259" t="n"/>
      <c r="ES68" s="259" t="n"/>
      <c r="ET68" s="259" t="n"/>
      <c r="EU68" s="259" t="n"/>
      <c r="EV68" s="259" t="n"/>
      <c r="EW68" s="259" t="n"/>
      <c r="EX68" s="259" t="n"/>
      <c r="EY68" s="259" t="n"/>
      <c r="EZ68" s="259" t="n"/>
      <c r="FA68" s="259" t="n"/>
      <c r="FB68" s="259" t="n"/>
      <c r="FC68" s="259" t="n"/>
      <c r="FD68" s="259" t="n"/>
      <c r="FE68" s="259" t="n"/>
      <c r="FF68" s="259" t="n"/>
      <c r="FG68" s="259" t="n"/>
      <c r="FH68" s="259" t="n"/>
      <c r="FI68" s="259" t="n"/>
      <c r="FJ68" s="259" t="n"/>
      <c r="FK68" s="259" t="n"/>
      <c r="FL68" s="259" t="n"/>
      <c r="FM68" s="259" t="n"/>
      <c r="FN68" s="259" t="n"/>
      <c r="FO68" s="259" t="n"/>
      <c r="FP68" s="259" t="n"/>
      <c r="FQ68" s="259" t="n"/>
      <c r="FR68" s="259" t="n"/>
      <c r="FS68" s="259" t="n"/>
      <c r="FT68" s="259" t="n"/>
      <c r="FU68" s="259" t="n"/>
      <c r="FV68" s="259" t="n"/>
      <c r="FW68" s="259" t="n"/>
      <c r="FX68" s="259" t="n"/>
      <c r="FY68" s="259" t="n"/>
      <c r="FZ68" s="259" t="n"/>
      <c r="GA68" s="259" t="n"/>
      <c r="GB68" s="259" t="n"/>
      <c r="GC68" s="259" t="n"/>
      <c r="GD68" s="259" t="n"/>
      <c r="GE68" s="259" t="n"/>
      <c r="GF68" s="259" t="n"/>
      <c r="GG68" s="259" t="n"/>
      <c r="GH68" s="259" t="n"/>
      <c r="GI68" s="259" t="n"/>
      <c r="GJ68" s="259" t="n"/>
      <c r="GK68" s="259" t="n"/>
      <c r="GL68" s="259" t="n"/>
      <c r="GM68" s="259" t="n"/>
      <c r="GN68" s="259" t="n"/>
      <c r="GO68" s="259" t="n"/>
      <c r="GP68" s="259" t="n"/>
      <c r="GQ68" s="259" t="n"/>
      <c r="GR68" s="259" t="n"/>
      <c r="GS68" s="259" t="n"/>
      <c r="GT68" s="259" t="n"/>
      <c r="GU68" s="259" t="n"/>
      <c r="GV68" s="261">
        <f>SUM(F68:GU68)</f>
        <v/>
      </c>
      <c r="GW68" s="262">
        <f>E68-GV68</f>
        <v/>
      </c>
    </row>
    <row r="69" ht="18" customHeight="1">
      <c r="A69" s="137" t="n">
        <v>68</v>
      </c>
      <c r="B69" s="256" t="n">
        <v>44918</v>
      </c>
      <c r="C69" s="139" t="inlineStr">
        <is>
          <t>DIGIKEY-4500696980</t>
        </is>
      </c>
      <c r="D69" s="240" t="n">
        <v>44900</v>
      </c>
      <c r="E69" s="257" t="n">
        <v>3369.14</v>
      </c>
      <c r="F69" s="274" t="n"/>
      <c r="G69" s="274" t="n"/>
      <c r="H69" s="274" t="n"/>
      <c r="I69" s="274" t="n"/>
      <c r="J69" s="274" t="n"/>
      <c r="K69" s="274" t="n"/>
      <c r="L69" s="274" t="n"/>
      <c r="M69" s="259" t="n"/>
      <c r="N69" s="259" t="n"/>
      <c r="O69" s="259" t="n"/>
      <c r="P69" s="259" t="n"/>
      <c r="Q69" s="259" t="n"/>
      <c r="R69" s="259" t="n"/>
      <c r="S69" s="259" t="n"/>
      <c r="T69" s="259" t="n"/>
      <c r="U69" s="259" t="n"/>
      <c r="V69" s="259" t="n"/>
      <c r="W69" s="259" t="n"/>
      <c r="X69" s="259" t="n"/>
      <c r="Y69" s="259" t="n"/>
      <c r="Z69" s="259" t="n"/>
      <c r="AA69" s="259" t="n"/>
      <c r="AB69" s="259" t="n"/>
      <c r="AC69" s="259" t="n"/>
      <c r="AD69" s="259" t="n"/>
      <c r="AE69" s="259" t="n"/>
      <c r="AF69" s="259" t="n"/>
      <c r="AG69" s="259" t="n"/>
      <c r="AH69" s="259" t="n"/>
      <c r="AI69" s="259" t="n"/>
      <c r="AJ69" s="259" t="n"/>
      <c r="AK69" s="259" t="n"/>
      <c r="AL69" s="259" t="n"/>
      <c r="AM69" s="259" t="n"/>
      <c r="AN69" s="259" t="n"/>
      <c r="AO69" s="259" t="n"/>
      <c r="AP69" s="259" t="n"/>
      <c r="AQ69" s="259" t="n"/>
      <c r="AR69" s="259" t="n"/>
      <c r="AS69" s="259" t="n"/>
      <c r="AT69" s="259" t="n"/>
      <c r="AU69" s="259" t="n"/>
      <c r="AV69" s="259" t="n"/>
      <c r="AW69" s="269" t="n">
        <v>3369.14</v>
      </c>
      <c r="AX69" s="259" t="n"/>
      <c r="AY69" s="259" t="n"/>
      <c r="AZ69" s="259" t="n"/>
      <c r="BA69" s="259" t="n"/>
      <c r="BB69" s="259" t="n"/>
      <c r="BC69" s="259" t="n"/>
      <c r="BD69" s="259" t="n"/>
      <c r="BE69" s="259" t="n"/>
      <c r="BF69" s="259" t="n"/>
      <c r="BG69" s="259" t="n"/>
      <c r="BH69" s="259" t="n"/>
      <c r="BI69" s="259" t="n"/>
      <c r="BJ69" s="259" t="n"/>
      <c r="BK69" s="259" t="n"/>
      <c r="BL69" s="259" t="n"/>
      <c r="BM69" s="259" t="n"/>
      <c r="BN69" s="259" t="n"/>
      <c r="BO69" s="259" t="n"/>
      <c r="BP69" s="259" t="n"/>
      <c r="BQ69" s="259" t="n"/>
      <c r="BR69" s="259" t="n"/>
      <c r="BS69" s="259" t="n"/>
      <c r="BT69" s="259" t="n"/>
      <c r="BU69" s="259" t="n"/>
      <c r="BV69" s="259" t="n"/>
      <c r="BW69" s="259" t="n"/>
      <c r="BX69" s="259" t="n"/>
      <c r="BY69" s="259" t="n"/>
      <c r="BZ69" s="259" t="n"/>
      <c r="CA69" s="259" t="n"/>
      <c r="CB69" s="259" t="n"/>
      <c r="CC69" s="259" t="n"/>
      <c r="CD69" s="259" t="n"/>
      <c r="CE69" s="259" t="n"/>
      <c r="CF69" s="259" t="n"/>
      <c r="CG69" s="259" t="n"/>
      <c r="CH69" s="259" t="n"/>
      <c r="CI69" s="259" t="n"/>
      <c r="CJ69" s="259" t="n"/>
      <c r="CK69" s="259" t="n"/>
      <c r="CL69" s="259" t="n"/>
      <c r="CM69" s="259" t="n"/>
      <c r="CN69" s="259" t="n"/>
      <c r="CO69" s="259" t="n"/>
      <c r="CP69" s="259" t="n"/>
      <c r="CQ69" s="259" t="n"/>
      <c r="CR69" s="259" t="n"/>
      <c r="CS69" s="259" t="n"/>
      <c r="CT69" s="259" t="n"/>
      <c r="CU69" s="259" t="n"/>
      <c r="CV69" s="259" t="n"/>
      <c r="CW69" s="259" t="n"/>
      <c r="CX69" s="259" t="n"/>
      <c r="CY69" s="259" t="n"/>
      <c r="CZ69" s="259" t="n"/>
      <c r="DA69" s="259" t="n"/>
      <c r="DB69" s="259" t="n"/>
      <c r="DC69" s="259" t="n"/>
      <c r="DD69" s="259" t="n"/>
      <c r="DE69" s="259" t="n"/>
      <c r="DF69" s="259" t="n"/>
      <c r="DG69" s="259" t="n"/>
      <c r="DH69" s="259" t="n"/>
      <c r="DI69" s="259" t="n"/>
      <c r="DJ69" s="259" t="n"/>
      <c r="DK69" s="259" t="n"/>
      <c r="DL69" s="259" t="n"/>
      <c r="DM69" s="259" t="n"/>
      <c r="DN69" s="259" t="n"/>
      <c r="DO69" s="259" t="n"/>
      <c r="DP69" s="259" t="n"/>
      <c r="DQ69" s="259" t="n"/>
      <c r="DR69" s="259" t="n"/>
      <c r="DS69" s="259" t="n"/>
      <c r="DT69" s="259" t="n"/>
      <c r="DU69" s="259" t="n"/>
      <c r="DV69" s="259" t="n"/>
      <c r="DW69" s="259" t="n"/>
      <c r="DX69" s="259" t="n"/>
      <c r="DY69" s="259" t="n"/>
      <c r="DZ69" s="259" t="n"/>
      <c r="EA69" s="259" t="n"/>
      <c r="EB69" s="259" t="n"/>
      <c r="EC69" s="259" t="n"/>
      <c r="ED69" s="259" t="n"/>
      <c r="EE69" s="259" t="n"/>
      <c r="EF69" s="259" t="n"/>
      <c r="EG69" s="259" t="n"/>
      <c r="EH69" s="259" t="n"/>
      <c r="EI69" s="259" t="n"/>
      <c r="EJ69" s="259" t="n"/>
      <c r="EK69" s="259" t="n"/>
      <c r="EL69" s="259" t="n"/>
      <c r="EM69" s="259" t="n"/>
      <c r="EN69" s="259" t="n"/>
      <c r="EO69" s="259" t="n"/>
      <c r="EP69" s="259" t="n"/>
      <c r="EQ69" s="259" t="n"/>
      <c r="ER69" s="259" t="n"/>
      <c r="ES69" s="259" t="n"/>
      <c r="ET69" s="259" t="n"/>
      <c r="EU69" s="259" t="n"/>
      <c r="EV69" s="259" t="n"/>
      <c r="EW69" s="259" t="n"/>
      <c r="EX69" s="259" t="n"/>
      <c r="EY69" s="259" t="n"/>
      <c r="EZ69" s="259" t="n"/>
      <c r="FA69" s="259" t="n"/>
      <c r="FB69" s="259" t="n"/>
      <c r="FC69" s="259" t="n"/>
      <c r="FD69" s="259" t="n"/>
      <c r="FE69" s="259" t="n"/>
      <c r="FF69" s="259" t="n"/>
      <c r="FG69" s="259" t="n"/>
      <c r="FH69" s="259" t="n"/>
      <c r="FI69" s="259" t="n"/>
      <c r="FJ69" s="259" t="n"/>
      <c r="FK69" s="259" t="n"/>
      <c r="FL69" s="259" t="n"/>
      <c r="FM69" s="259" t="n"/>
      <c r="FN69" s="259" t="n"/>
      <c r="FO69" s="259" t="n"/>
      <c r="FP69" s="259" t="n"/>
      <c r="FQ69" s="259" t="n"/>
      <c r="FR69" s="259" t="n"/>
      <c r="FS69" s="259" t="n"/>
      <c r="FT69" s="259" t="n"/>
      <c r="FU69" s="259" t="n"/>
      <c r="FV69" s="259" t="n"/>
      <c r="FW69" s="259" t="n"/>
      <c r="FX69" s="259" t="n"/>
      <c r="FY69" s="259" t="n"/>
      <c r="FZ69" s="259" t="n"/>
      <c r="GA69" s="259" t="n"/>
      <c r="GB69" s="259" t="n"/>
      <c r="GC69" s="259" t="n"/>
      <c r="GD69" s="259" t="n"/>
      <c r="GE69" s="259" t="n"/>
      <c r="GF69" s="259" t="n"/>
      <c r="GG69" s="259" t="n"/>
      <c r="GH69" s="259" t="n"/>
      <c r="GI69" s="259" t="n"/>
      <c r="GJ69" s="259" t="n"/>
      <c r="GK69" s="259" t="n"/>
      <c r="GL69" s="259" t="n"/>
      <c r="GM69" s="259" t="n"/>
      <c r="GN69" s="259" t="n"/>
      <c r="GO69" s="259" t="n"/>
      <c r="GP69" s="259" t="n"/>
      <c r="GQ69" s="259" t="n"/>
      <c r="GR69" s="259" t="n"/>
      <c r="GS69" s="259" t="n"/>
      <c r="GT69" s="259" t="n"/>
      <c r="GU69" s="259" t="n"/>
      <c r="GV69" s="261">
        <f>SUM(F69:GU69)</f>
        <v/>
      </c>
      <c r="GW69" s="262">
        <f>E69-GV69</f>
        <v/>
      </c>
    </row>
    <row r="70" ht="18" customHeight="1">
      <c r="A70" s="137" t="n">
        <v>69</v>
      </c>
      <c r="B70" s="256" t="n">
        <v>44918</v>
      </c>
      <c r="C70" s="139" t="inlineStr">
        <is>
          <t>DIGIKEY-4500697963</t>
        </is>
      </c>
      <c r="D70" s="240" t="n">
        <v>44903</v>
      </c>
      <c r="E70" s="257" t="n">
        <v>10.27</v>
      </c>
      <c r="F70" s="274" t="n"/>
      <c r="G70" s="274" t="n"/>
      <c r="H70" s="274" t="n"/>
      <c r="I70" s="274" t="n"/>
      <c r="J70" s="274" t="n"/>
      <c r="K70" s="274" t="n"/>
      <c r="L70" s="274" t="n"/>
      <c r="M70" s="259" t="n"/>
      <c r="N70" s="259" t="n"/>
      <c r="O70" s="259" t="n"/>
      <c r="P70" s="259" t="n"/>
      <c r="Q70" s="259" t="n"/>
      <c r="R70" s="259" t="n"/>
      <c r="S70" s="259" t="n"/>
      <c r="T70" s="259" t="n"/>
      <c r="U70" s="259" t="n"/>
      <c r="V70" s="259" t="n"/>
      <c r="W70" s="259" t="n"/>
      <c r="X70" s="259" t="n"/>
      <c r="Y70" s="269" t="n">
        <v>10.27</v>
      </c>
      <c r="Z70" s="259" t="n"/>
      <c r="AA70" s="259" t="n"/>
      <c r="AB70" s="259" t="n"/>
      <c r="AC70" s="259" t="n"/>
      <c r="AD70" s="259" t="n"/>
      <c r="AE70" s="259" t="n"/>
      <c r="AF70" s="259" t="n"/>
      <c r="AG70" s="259" t="n"/>
      <c r="AH70" s="259" t="n"/>
      <c r="AI70" s="259" t="n"/>
      <c r="AJ70" s="259" t="n"/>
      <c r="AK70" s="259" t="n"/>
      <c r="AL70" s="259" t="n"/>
      <c r="AM70" s="259" t="n"/>
      <c r="AN70" s="259" t="n"/>
      <c r="AO70" s="259" t="n"/>
      <c r="AP70" s="259" t="n"/>
      <c r="AQ70" s="259" t="n"/>
      <c r="AR70" s="259" t="n"/>
      <c r="AS70" s="259" t="n"/>
      <c r="AT70" s="259" t="n"/>
      <c r="AU70" s="259" t="n"/>
      <c r="AV70" s="259" t="n"/>
      <c r="AW70" s="259" t="n"/>
      <c r="AX70" s="259" t="n"/>
      <c r="AY70" s="259" t="n"/>
      <c r="AZ70" s="259" t="n"/>
      <c r="BA70" s="259" t="n"/>
      <c r="BB70" s="259" t="n"/>
      <c r="BC70" s="259" t="n"/>
      <c r="BD70" s="259" t="n"/>
      <c r="BE70" s="259" t="n"/>
      <c r="BF70" s="259" t="n"/>
      <c r="BG70" s="259" t="n"/>
      <c r="BH70" s="259" t="n"/>
      <c r="BI70" s="259" t="n"/>
      <c r="BJ70" s="259" t="n"/>
      <c r="BK70" s="259" t="n"/>
      <c r="BL70" s="259" t="n"/>
      <c r="BM70" s="259" t="n"/>
      <c r="BN70" s="259" t="n"/>
      <c r="BO70" s="259" t="n"/>
      <c r="BP70" s="259" t="n"/>
      <c r="BQ70" s="259" t="n"/>
      <c r="BR70" s="259" t="n"/>
      <c r="BS70" s="259" t="n"/>
      <c r="BT70" s="259" t="n"/>
      <c r="BU70" s="259" t="n"/>
      <c r="BV70" s="259" t="n"/>
      <c r="BW70" s="259" t="n"/>
      <c r="BX70" s="259" t="n"/>
      <c r="BY70" s="259" t="n"/>
      <c r="BZ70" s="259" t="n"/>
      <c r="CA70" s="259" t="n"/>
      <c r="CB70" s="259" t="n"/>
      <c r="CC70" s="259" t="n"/>
      <c r="CD70" s="259" t="n"/>
      <c r="CE70" s="259" t="n"/>
      <c r="CF70" s="259" t="n"/>
      <c r="CG70" s="259" t="n"/>
      <c r="CH70" s="259" t="n"/>
      <c r="CI70" s="259" t="n"/>
      <c r="CJ70" s="259" t="n"/>
      <c r="CK70" s="259" t="n"/>
      <c r="CL70" s="259" t="n"/>
      <c r="CM70" s="259" t="n"/>
      <c r="CN70" s="259" t="n"/>
      <c r="CO70" s="259" t="n"/>
      <c r="CP70" s="259" t="n"/>
      <c r="CQ70" s="259" t="n"/>
      <c r="CR70" s="259" t="n"/>
      <c r="CS70" s="259" t="n"/>
      <c r="CT70" s="259" t="n"/>
      <c r="CU70" s="259" t="n"/>
      <c r="CV70" s="259" t="n"/>
      <c r="CW70" s="259" t="n"/>
      <c r="CX70" s="259" t="n"/>
      <c r="CY70" s="259" t="n"/>
      <c r="CZ70" s="259" t="n"/>
      <c r="DA70" s="259" t="n"/>
      <c r="DB70" s="259" t="n"/>
      <c r="DC70" s="259" t="n"/>
      <c r="DD70" s="259" t="n"/>
      <c r="DE70" s="259" t="n"/>
      <c r="DF70" s="259" t="n"/>
      <c r="DG70" s="259" t="n"/>
      <c r="DH70" s="259" t="n"/>
      <c r="DI70" s="259" t="n"/>
      <c r="DJ70" s="259" t="n"/>
      <c r="DK70" s="259" t="n"/>
      <c r="DL70" s="259" t="n"/>
      <c r="DM70" s="259" t="n"/>
      <c r="DN70" s="259" t="n"/>
      <c r="DO70" s="259" t="n"/>
      <c r="DP70" s="259" t="n"/>
      <c r="DQ70" s="259" t="n"/>
      <c r="DR70" s="259" t="n"/>
      <c r="DS70" s="259" t="n"/>
      <c r="DT70" s="259" t="n"/>
      <c r="DU70" s="259" t="n"/>
      <c r="DV70" s="259" t="n"/>
      <c r="DW70" s="259" t="n"/>
      <c r="DX70" s="259" t="n"/>
      <c r="DY70" s="259" t="n"/>
      <c r="DZ70" s="259" t="n"/>
      <c r="EA70" s="259" t="n"/>
      <c r="EB70" s="259" t="n"/>
      <c r="EC70" s="259" t="n"/>
      <c r="ED70" s="259" t="n"/>
      <c r="EE70" s="259" t="n"/>
      <c r="EF70" s="259" t="n"/>
      <c r="EG70" s="259" t="n"/>
      <c r="EH70" s="259" t="n"/>
      <c r="EI70" s="259" t="n"/>
      <c r="EJ70" s="259" t="n"/>
      <c r="EK70" s="259" t="n"/>
      <c r="EL70" s="259" t="n"/>
      <c r="EM70" s="259" t="n"/>
      <c r="EN70" s="259" t="n"/>
      <c r="EO70" s="259" t="n"/>
      <c r="EP70" s="259" t="n"/>
      <c r="EQ70" s="259" t="n"/>
      <c r="ER70" s="259" t="n"/>
      <c r="ES70" s="259" t="n"/>
      <c r="ET70" s="259" t="n"/>
      <c r="EU70" s="259" t="n"/>
      <c r="EV70" s="259" t="n"/>
      <c r="EW70" s="259" t="n"/>
      <c r="EX70" s="259" t="n"/>
      <c r="EY70" s="259" t="n"/>
      <c r="EZ70" s="259" t="n"/>
      <c r="FA70" s="259" t="n"/>
      <c r="FB70" s="259" t="n"/>
      <c r="FC70" s="259" t="n"/>
      <c r="FD70" s="259" t="n"/>
      <c r="FE70" s="259" t="n"/>
      <c r="FF70" s="259" t="n"/>
      <c r="FG70" s="259" t="n"/>
      <c r="FH70" s="259" t="n"/>
      <c r="FI70" s="259" t="n"/>
      <c r="FJ70" s="259" t="n"/>
      <c r="FK70" s="259" t="n"/>
      <c r="FL70" s="259" t="n"/>
      <c r="FM70" s="259" t="n"/>
      <c r="FN70" s="259" t="n"/>
      <c r="FO70" s="259" t="n"/>
      <c r="FP70" s="259" t="n"/>
      <c r="FQ70" s="259" t="n"/>
      <c r="FR70" s="259" t="n"/>
      <c r="FS70" s="259" t="n"/>
      <c r="FT70" s="259" t="n"/>
      <c r="FU70" s="259" t="n"/>
      <c r="FV70" s="259" t="n"/>
      <c r="FW70" s="259" t="n"/>
      <c r="FX70" s="259" t="n"/>
      <c r="FY70" s="259" t="n"/>
      <c r="FZ70" s="259" t="n"/>
      <c r="GA70" s="259" t="n"/>
      <c r="GB70" s="259" t="n"/>
      <c r="GC70" s="259" t="n"/>
      <c r="GD70" s="259" t="n"/>
      <c r="GE70" s="259" t="n"/>
      <c r="GF70" s="259" t="n"/>
      <c r="GG70" s="259" t="n"/>
      <c r="GH70" s="259" t="n"/>
      <c r="GI70" s="259" t="n"/>
      <c r="GJ70" s="259" t="n"/>
      <c r="GK70" s="259" t="n"/>
      <c r="GL70" s="259" t="n"/>
      <c r="GM70" s="259" t="n"/>
      <c r="GN70" s="259" t="n"/>
      <c r="GO70" s="259" t="n"/>
      <c r="GP70" s="259" t="n"/>
      <c r="GQ70" s="259" t="n"/>
      <c r="GR70" s="259" t="n"/>
      <c r="GS70" s="259" t="n"/>
      <c r="GT70" s="259" t="n"/>
      <c r="GU70" s="259" t="n"/>
      <c r="GV70" s="261">
        <f>SUM(F70:GU70)</f>
        <v/>
      </c>
      <c r="GW70" s="262">
        <f>E70-GV70</f>
        <v/>
      </c>
    </row>
    <row r="71" ht="30" customHeight="1">
      <c r="A71" s="137" t="n">
        <v>70</v>
      </c>
      <c r="B71" s="256" t="n">
        <v>44918</v>
      </c>
      <c r="C71" s="146" t="inlineStr">
        <is>
          <t>DIGIKEY-4500698990/4500699157/
4500698990</t>
        </is>
      </c>
      <c r="D71" s="240" t="n">
        <v>44908</v>
      </c>
      <c r="E71" s="257">
        <f>34+15.24+80.56</f>
        <v/>
      </c>
      <c r="F71" s="274" t="n"/>
      <c r="G71" s="274" t="n"/>
      <c r="H71" s="274" t="n"/>
      <c r="I71" s="274" t="n"/>
      <c r="J71" s="274" t="n"/>
      <c r="K71" s="274" t="n"/>
      <c r="L71" s="274" t="n"/>
      <c r="M71" s="259" t="n"/>
      <c r="N71" s="259" t="n"/>
      <c r="O71" s="259" t="n"/>
      <c r="P71" s="259" t="n"/>
      <c r="Q71" s="259" t="n"/>
      <c r="R71" s="259" t="n"/>
      <c r="S71" s="259" t="n"/>
      <c r="T71" s="259" t="n"/>
      <c r="U71" s="259" t="n"/>
      <c r="V71" s="259" t="n"/>
      <c r="W71" s="259" t="n"/>
      <c r="X71" s="259" t="n"/>
      <c r="Y71" s="259" t="n"/>
      <c r="Z71" s="259" t="n"/>
      <c r="AA71" s="259" t="n"/>
      <c r="AB71" s="259" t="n"/>
      <c r="AC71" s="259" t="n"/>
      <c r="AD71" s="259" t="n"/>
      <c r="AE71" s="259" t="n"/>
      <c r="AF71" s="259" t="n"/>
      <c r="AG71" s="259" t="n"/>
      <c r="AH71" s="259" t="n"/>
      <c r="AI71" s="259" t="n"/>
      <c r="AJ71" s="259" t="n"/>
      <c r="AK71" s="259" t="n"/>
      <c r="AL71" s="259" t="n"/>
      <c r="AM71" s="259" t="n"/>
      <c r="AN71" s="259" t="n"/>
      <c r="AO71" s="259" t="n"/>
      <c r="AP71" s="259" t="n"/>
      <c r="AQ71" s="259" t="n"/>
      <c r="AR71" s="259" t="n"/>
      <c r="AS71" s="259" t="n"/>
      <c r="AT71" s="259" t="n"/>
      <c r="AU71" s="259" t="n"/>
      <c r="AV71" s="259" t="n"/>
      <c r="AW71" s="259" t="n"/>
      <c r="AX71" s="259" t="n"/>
      <c r="AY71" s="259" t="n"/>
      <c r="AZ71" s="259" t="n"/>
      <c r="BA71" s="259" t="n"/>
      <c r="BB71" s="259" t="n"/>
      <c r="BC71" s="259" t="n"/>
      <c r="BD71" s="259" t="n"/>
      <c r="BE71" s="259" t="n"/>
      <c r="BF71" s="259" t="n"/>
      <c r="BG71" s="259" t="n"/>
      <c r="BH71" s="259" t="n"/>
      <c r="BI71" s="259" t="n"/>
      <c r="BJ71" s="259" t="n"/>
      <c r="BK71" s="259" t="n"/>
      <c r="BL71" s="259" t="n"/>
      <c r="BM71" s="259" t="n"/>
      <c r="BN71" s="259" t="n"/>
      <c r="BO71" s="259" t="n"/>
      <c r="BP71" s="259" t="n"/>
      <c r="BQ71" s="259" t="n"/>
      <c r="BR71" s="259" t="n"/>
      <c r="BS71" s="259" t="n"/>
      <c r="BT71" s="259" t="n"/>
      <c r="BU71" s="259" t="n"/>
      <c r="BV71" s="259" t="n"/>
      <c r="BW71" s="259" t="n"/>
      <c r="BX71" s="259" t="n"/>
      <c r="BY71" s="259" t="n"/>
      <c r="BZ71" s="259" t="n"/>
      <c r="CA71" s="259" t="n"/>
      <c r="CB71" s="259" t="n"/>
      <c r="CC71" s="259" t="n"/>
      <c r="CD71" s="259" t="n"/>
      <c r="CE71" s="259" t="n"/>
      <c r="CF71" s="259" t="n"/>
      <c r="CG71" s="259" t="n"/>
      <c r="CH71" s="259" t="n"/>
      <c r="CI71" s="259" t="n"/>
      <c r="CJ71" s="259" t="n"/>
      <c r="CK71" s="259" t="n"/>
      <c r="CL71" s="259" t="n"/>
      <c r="CM71" s="259" t="n"/>
      <c r="CN71" s="259" t="n"/>
      <c r="CO71" s="259" t="n"/>
      <c r="CP71" s="259" t="n"/>
      <c r="CQ71" s="259" t="n"/>
      <c r="CR71" s="259" t="n"/>
      <c r="CS71" s="259" t="n"/>
      <c r="CT71" s="259" t="n"/>
      <c r="CU71" s="259" t="n"/>
      <c r="CV71" s="259" t="n"/>
      <c r="CW71" s="259" t="n"/>
      <c r="CX71" s="259" t="n"/>
      <c r="CY71" s="259" t="n"/>
      <c r="CZ71" s="259" t="n"/>
      <c r="DA71" s="259" t="n"/>
      <c r="DB71" s="259" t="n"/>
      <c r="DC71" s="259" t="n"/>
      <c r="DD71" s="259" t="n"/>
      <c r="DE71" s="259" t="n"/>
      <c r="DF71" s="259" t="n"/>
      <c r="DG71" s="259" t="n"/>
      <c r="DH71" s="259" t="n"/>
      <c r="DI71" s="259" t="n"/>
      <c r="DJ71" s="259" t="n"/>
      <c r="DK71" s="259" t="n"/>
      <c r="DL71" s="259" t="n"/>
      <c r="DM71" s="259" t="n"/>
      <c r="DN71" s="259" t="n"/>
      <c r="DO71" s="259" t="n"/>
      <c r="DP71" s="259" t="n"/>
      <c r="DQ71" s="259" t="n"/>
      <c r="DR71" s="259" t="n"/>
      <c r="DS71" s="259" t="n"/>
      <c r="DT71" s="259" t="n"/>
      <c r="DU71" s="259" t="n"/>
      <c r="DV71" s="259" t="n"/>
      <c r="DW71" s="259" t="n"/>
      <c r="DX71" s="259" t="n"/>
      <c r="DY71" s="259" t="n"/>
      <c r="DZ71" s="259" t="n"/>
      <c r="EA71" s="259" t="n"/>
      <c r="EB71" s="259" t="n"/>
      <c r="EC71" s="259" t="n"/>
      <c r="ED71" s="259" t="n"/>
      <c r="EE71" s="259" t="n"/>
      <c r="EF71" s="259" t="n"/>
      <c r="EG71" s="259" t="n"/>
      <c r="EH71" s="259" t="n"/>
      <c r="EI71" s="259" t="n"/>
      <c r="EJ71" s="259" t="n"/>
      <c r="EK71" s="259" t="n"/>
      <c r="EL71" s="259" t="n"/>
      <c r="EM71" s="259" t="n"/>
      <c r="EN71" s="259" t="n"/>
      <c r="EO71" s="259" t="n"/>
      <c r="EP71" s="259" t="n"/>
      <c r="EQ71" s="259" t="n"/>
      <c r="ER71" s="259" t="n"/>
      <c r="ES71" s="259" t="n"/>
      <c r="ET71" s="259" t="n"/>
      <c r="EU71" s="259" t="n"/>
      <c r="EV71" s="259" t="n"/>
      <c r="EW71" s="259" t="n"/>
      <c r="EX71" s="259" t="n"/>
      <c r="EY71" s="259" t="n"/>
      <c r="EZ71" s="259" t="n"/>
      <c r="FA71" s="259" t="n"/>
      <c r="FB71" s="259" t="n"/>
      <c r="FC71" s="259" t="n"/>
      <c r="FD71" s="259" t="n"/>
      <c r="FE71" s="259" t="n"/>
      <c r="FF71" s="269">
        <f>34+15.24+80.56</f>
        <v/>
      </c>
      <c r="FG71" s="259" t="n"/>
      <c r="FH71" s="259" t="n"/>
      <c r="FI71" s="259" t="n"/>
      <c r="FJ71" s="259" t="n"/>
      <c r="FK71" s="259" t="n"/>
      <c r="FL71" s="259" t="n"/>
      <c r="FM71" s="259" t="n"/>
      <c r="FN71" s="259" t="n"/>
      <c r="FO71" s="259" t="n"/>
      <c r="FP71" s="259" t="n"/>
      <c r="FQ71" s="259" t="n"/>
      <c r="FR71" s="259" t="n"/>
      <c r="FS71" s="259" t="n"/>
      <c r="FT71" s="259" t="n"/>
      <c r="FU71" s="259" t="n"/>
      <c r="FV71" s="259" t="n"/>
      <c r="FW71" s="259" t="n"/>
      <c r="FX71" s="259" t="n"/>
      <c r="FY71" s="259" t="n"/>
      <c r="FZ71" s="259" t="n"/>
      <c r="GA71" s="259" t="n"/>
      <c r="GB71" s="259" t="n"/>
      <c r="GC71" s="259" t="n"/>
      <c r="GD71" s="259" t="n"/>
      <c r="GE71" s="259" t="n"/>
      <c r="GF71" s="259" t="n"/>
      <c r="GG71" s="259" t="n"/>
      <c r="GH71" s="259" t="n"/>
      <c r="GI71" s="259" t="n"/>
      <c r="GJ71" s="259" t="n"/>
      <c r="GK71" s="259" t="n"/>
      <c r="GL71" s="259" t="n"/>
      <c r="GM71" s="259" t="n"/>
      <c r="GN71" s="259" t="n"/>
      <c r="GO71" s="259" t="n"/>
      <c r="GP71" s="259" t="n"/>
      <c r="GQ71" s="259" t="n"/>
      <c r="GR71" s="259" t="n"/>
      <c r="GS71" s="259" t="n"/>
      <c r="GT71" s="259" t="n"/>
      <c r="GU71" s="259" t="n"/>
      <c r="GV71" s="261">
        <f>SUM(F71:GU71)</f>
        <v/>
      </c>
      <c r="GW71" s="262">
        <f>E71-GV71</f>
        <v/>
      </c>
    </row>
    <row r="72" ht="18" customHeight="1">
      <c r="A72" s="137" t="n">
        <v>71</v>
      </c>
      <c r="B72" s="256" t="n">
        <v>44918</v>
      </c>
      <c r="C72" s="100" t="inlineStr">
        <is>
          <t>DIGIKEY-4500699019</t>
        </is>
      </c>
      <c r="D72" s="240" t="n">
        <v>44909</v>
      </c>
      <c r="E72" s="257" t="n">
        <v>7.72</v>
      </c>
      <c r="F72" s="274" t="n"/>
      <c r="G72" s="274" t="n"/>
      <c r="H72" s="274" t="n"/>
      <c r="I72" s="274" t="n"/>
      <c r="J72" s="274" t="n"/>
      <c r="K72" s="274" t="n"/>
      <c r="L72" s="274" t="n"/>
      <c r="M72" s="259" t="n"/>
      <c r="N72" s="259" t="n"/>
      <c r="O72" s="259" t="n"/>
      <c r="P72" s="259" t="n"/>
      <c r="Q72" s="259" t="n"/>
      <c r="R72" s="259" t="n"/>
      <c r="S72" s="259" t="n"/>
      <c r="T72" s="259" t="n"/>
      <c r="U72" s="259" t="n"/>
      <c r="V72" s="259" t="n"/>
      <c r="W72" s="259" t="n"/>
      <c r="X72" s="259" t="n"/>
      <c r="Y72" s="259" t="n"/>
      <c r="Z72" s="259" t="n"/>
      <c r="AA72" s="259" t="n"/>
      <c r="AB72" s="259" t="n"/>
      <c r="AC72" s="259" t="n"/>
      <c r="AD72" s="259" t="n"/>
      <c r="AE72" s="259" t="n"/>
      <c r="AF72" s="259" t="n"/>
      <c r="AG72" s="259" t="n"/>
      <c r="AH72" s="259" t="n"/>
      <c r="AI72" s="259" t="n"/>
      <c r="AJ72" s="259" t="n"/>
      <c r="AK72" s="259" t="n"/>
      <c r="AL72" s="259" t="n"/>
      <c r="AM72" s="259" t="n"/>
      <c r="AN72" s="259" t="n"/>
      <c r="AO72" s="259" t="n"/>
      <c r="AP72" s="259" t="n"/>
      <c r="AQ72" s="259" t="n"/>
      <c r="AR72" s="259" t="n"/>
      <c r="AS72" s="259" t="n"/>
      <c r="AT72" s="269" t="n">
        <v>7.72</v>
      </c>
      <c r="AU72" s="259" t="n"/>
      <c r="AV72" s="259" t="n"/>
      <c r="AW72" s="259" t="n"/>
      <c r="AX72" s="259" t="n"/>
      <c r="AY72" s="259" t="n"/>
      <c r="AZ72" s="259" t="n"/>
      <c r="BA72" s="259" t="n"/>
      <c r="BB72" s="259" t="n"/>
      <c r="BC72" s="259" t="n"/>
      <c r="BD72" s="259" t="n"/>
      <c r="BE72" s="259" t="n"/>
      <c r="BF72" s="259" t="n"/>
      <c r="BG72" s="259" t="n"/>
      <c r="BH72" s="259" t="n"/>
      <c r="BI72" s="259" t="n"/>
      <c r="BJ72" s="259" t="n"/>
      <c r="BK72" s="259" t="n"/>
      <c r="BL72" s="259" t="n"/>
      <c r="BM72" s="259" t="n"/>
      <c r="BN72" s="259" t="n"/>
      <c r="BO72" s="259" t="n"/>
      <c r="BP72" s="259" t="n"/>
      <c r="BQ72" s="259" t="n"/>
      <c r="BR72" s="259" t="n"/>
      <c r="BS72" s="259" t="n"/>
      <c r="BT72" s="259" t="n"/>
      <c r="BU72" s="259" t="n"/>
      <c r="BV72" s="259" t="n"/>
      <c r="BW72" s="259" t="n"/>
      <c r="BX72" s="259" t="n"/>
      <c r="BY72" s="259" t="n"/>
      <c r="BZ72" s="259" t="n"/>
      <c r="CA72" s="259" t="n"/>
      <c r="CB72" s="259" t="n"/>
      <c r="CC72" s="259" t="n"/>
      <c r="CD72" s="259" t="n"/>
      <c r="CE72" s="259" t="n"/>
      <c r="CF72" s="259" t="n"/>
      <c r="CG72" s="259" t="n"/>
      <c r="CH72" s="259" t="n"/>
      <c r="CI72" s="259" t="n"/>
      <c r="CJ72" s="259" t="n"/>
      <c r="CK72" s="259" t="n"/>
      <c r="CL72" s="259" t="n"/>
      <c r="CM72" s="259" t="n"/>
      <c r="CN72" s="259" t="n"/>
      <c r="CO72" s="259" t="n"/>
      <c r="CP72" s="259" t="n"/>
      <c r="CQ72" s="259" t="n"/>
      <c r="CR72" s="259" t="n"/>
      <c r="CS72" s="259" t="n"/>
      <c r="CT72" s="259" t="n"/>
      <c r="CU72" s="259" t="n"/>
      <c r="CV72" s="259" t="n"/>
      <c r="CW72" s="259" t="n"/>
      <c r="CX72" s="259" t="n"/>
      <c r="CY72" s="259" t="n"/>
      <c r="CZ72" s="259" t="n"/>
      <c r="DA72" s="259" t="n"/>
      <c r="DB72" s="259" t="n"/>
      <c r="DC72" s="259" t="n"/>
      <c r="DD72" s="259" t="n"/>
      <c r="DE72" s="259" t="n"/>
      <c r="DF72" s="259" t="n"/>
      <c r="DG72" s="259" t="n"/>
      <c r="DH72" s="259" t="n"/>
      <c r="DI72" s="259" t="n"/>
      <c r="DJ72" s="259" t="n"/>
      <c r="DK72" s="259" t="n"/>
      <c r="DL72" s="259" t="n"/>
      <c r="DM72" s="259" t="n"/>
      <c r="DN72" s="259" t="n"/>
      <c r="DO72" s="259" t="n"/>
      <c r="DP72" s="259" t="n"/>
      <c r="DQ72" s="259" t="n"/>
      <c r="DR72" s="259" t="n"/>
      <c r="DS72" s="259" t="n"/>
      <c r="DT72" s="259" t="n"/>
      <c r="DU72" s="259" t="n"/>
      <c r="DV72" s="259" t="n"/>
      <c r="DW72" s="259" t="n"/>
      <c r="DX72" s="259" t="n"/>
      <c r="DY72" s="259" t="n"/>
      <c r="DZ72" s="259" t="n"/>
      <c r="EA72" s="259" t="n"/>
      <c r="EB72" s="259" t="n"/>
      <c r="EC72" s="259" t="n"/>
      <c r="ED72" s="259" t="n"/>
      <c r="EE72" s="259" t="n"/>
      <c r="EF72" s="259" t="n"/>
      <c r="EG72" s="259" t="n"/>
      <c r="EH72" s="259" t="n"/>
      <c r="EI72" s="259" t="n"/>
      <c r="EJ72" s="259" t="n"/>
      <c r="EK72" s="259" t="n"/>
      <c r="EL72" s="259" t="n"/>
      <c r="EM72" s="259" t="n"/>
      <c r="EN72" s="259" t="n"/>
      <c r="EO72" s="259" t="n"/>
      <c r="EP72" s="259" t="n"/>
      <c r="EQ72" s="259" t="n"/>
      <c r="ER72" s="259" t="n"/>
      <c r="ES72" s="259" t="n"/>
      <c r="ET72" s="259" t="n"/>
      <c r="EU72" s="259" t="n"/>
      <c r="EV72" s="259" t="n"/>
      <c r="EW72" s="259" t="n"/>
      <c r="EX72" s="259" t="n"/>
      <c r="EY72" s="259" t="n"/>
      <c r="EZ72" s="259" t="n"/>
      <c r="FA72" s="259" t="n"/>
      <c r="FB72" s="259" t="n"/>
      <c r="FC72" s="259" t="n"/>
      <c r="FD72" s="259" t="n"/>
      <c r="FE72" s="259" t="n"/>
      <c r="FF72" s="259" t="n"/>
      <c r="FG72" s="259" t="n"/>
      <c r="FH72" s="259" t="n"/>
      <c r="FI72" s="259" t="n"/>
      <c r="FJ72" s="259" t="n"/>
      <c r="FK72" s="259" t="n"/>
      <c r="FL72" s="259" t="n"/>
      <c r="FM72" s="259" t="n"/>
      <c r="FN72" s="259" t="n"/>
      <c r="FO72" s="259" t="n"/>
      <c r="FP72" s="259" t="n"/>
      <c r="FQ72" s="259" t="n"/>
      <c r="FR72" s="259" t="n"/>
      <c r="FS72" s="259" t="n"/>
      <c r="FT72" s="259" t="n"/>
      <c r="FU72" s="259" t="n"/>
      <c r="FV72" s="259" t="n"/>
      <c r="FW72" s="259" t="n"/>
      <c r="FX72" s="259" t="n"/>
      <c r="FY72" s="259" t="n"/>
      <c r="FZ72" s="259" t="n"/>
      <c r="GA72" s="259" t="n"/>
      <c r="GB72" s="259" t="n"/>
      <c r="GC72" s="259" t="n"/>
      <c r="GD72" s="259" t="n"/>
      <c r="GE72" s="259" t="n"/>
      <c r="GF72" s="259" t="n"/>
      <c r="GG72" s="259" t="n"/>
      <c r="GH72" s="259" t="n"/>
      <c r="GI72" s="259" t="n"/>
      <c r="GJ72" s="259" t="n"/>
      <c r="GK72" s="259" t="n"/>
      <c r="GL72" s="259" t="n"/>
      <c r="GM72" s="259" t="n"/>
      <c r="GN72" s="259" t="n"/>
      <c r="GO72" s="259" t="n"/>
      <c r="GP72" s="259" t="n"/>
      <c r="GQ72" s="259" t="n"/>
      <c r="GR72" s="259" t="n"/>
      <c r="GS72" s="259" t="n"/>
      <c r="GT72" s="259" t="n"/>
      <c r="GU72" s="259" t="n"/>
      <c r="GV72" s="261">
        <f>SUM(F72:GU72)</f>
        <v/>
      </c>
      <c r="GW72" s="262">
        <f>E72-GV72</f>
        <v/>
      </c>
    </row>
    <row r="73" ht="18" customHeight="1">
      <c r="A73" s="137" t="n">
        <v>72</v>
      </c>
      <c r="B73" s="256" t="n">
        <v>44918</v>
      </c>
      <c r="C73" s="139" t="inlineStr">
        <is>
          <t>DIGIKEY-4500699379</t>
        </is>
      </c>
      <c r="D73" s="240" t="n">
        <v>44911</v>
      </c>
      <c r="E73" s="257" t="n">
        <v>12.99</v>
      </c>
      <c r="F73" s="274" t="n"/>
      <c r="G73" s="274" t="n"/>
      <c r="H73" s="274" t="n"/>
      <c r="I73" s="274" t="n"/>
      <c r="J73" s="274" t="n"/>
      <c r="K73" s="274" t="n"/>
      <c r="L73" s="274" t="n"/>
      <c r="M73" s="259" t="n"/>
      <c r="N73" s="259" t="n"/>
      <c r="O73" s="259" t="n"/>
      <c r="P73" s="259" t="n"/>
      <c r="Q73" s="259" t="n"/>
      <c r="R73" s="259" t="n"/>
      <c r="S73" s="259" t="n"/>
      <c r="T73" s="259" t="n"/>
      <c r="U73" s="259" t="n"/>
      <c r="V73" s="259" t="n"/>
      <c r="W73" s="259" t="n"/>
      <c r="X73" s="259" t="n"/>
      <c r="Y73" s="259" t="n"/>
      <c r="Z73" s="259" t="n"/>
      <c r="AA73" s="259" t="n"/>
      <c r="AB73" s="259" t="n"/>
      <c r="AC73" s="259" t="n"/>
      <c r="AD73" s="259" t="n"/>
      <c r="AE73" s="259" t="n"/>
      <c r="AF73" s="259" t="n"/>
      <c r="AG73" s="259" t="n"/>
      <c r="AH73" s="259" t="n"/>
      <c r="AI73" s="259" t="n"/>
      <c r="AJ73" s="259" t="n"/>
      <c r="AK73" s="259" t="n"/>
      <c r="AL73" s="259" t="n"/>
      <c r="AM73" s="259" t="n"/>
      <c r="AN73" s="259" t="n"/>
      <c r="AO73" s="259" t="n"/>
      <c r="AP73" s="269" t="n">
        <v>12.99</v>
      </c>
      <c r="AQ73" s="259" t="n"/>
      <c r="AR73" s="259" t="n"/>
      <c r="AS73" s="259" t="n"/>
      <c r="AT73" s="259" t="n"/>
      <c r="AU73" s="259" t="n"/>
      <c r="AV73" s="259" t="n"/>
      <c r="AW73" s="259" t="n"/>
      <c r="AX73" s="259" t="n"/>
      <c r="AY73" s="259" t="n"/>
      <c r="AZ73" s="259" t="n"/>
      <c r="BA73" s="259" t="n"/>
      <c r="BB73" s="259" t="n"/>
      <c r="BC73" s="259" t="n"/>
      <c r="BD73" s="259" t="n"/>
      <c r="BE73" s="259" t="n"/>
      <c r="BF73" s="259" t="n"/>
      <c r="BG73" s="259" t="n"/>
      <c r="BH73" s="259" t="n"/>
      <c r="BI73" s="259" t="n"/>
      <c r="BJ73" s="259" t="n"/>
      <c r="BK73" s="259" t="n"/>
      <c r="BL73" s="259" t="n"/>
      <c r="BM73" s="259" t="n"/>
      <c r="BN73" s="259" t="n"/>
      <c r="BO73" s="259" t="n"/>
      <c r="BP73" s="259" t="n"/>
      <c r="BQ73" s="259" t="n"/>
      <c r="BR73" s="259" t="n"/>
      <c r="BS73" s="259" t="n"/>
      <c r="BT73" s="259" t="n"/>
      <c r="BU73" s="259" t="n"/>
      <c r="BV73" s="259" t="n"/>
      <c r="BW73" s="259" t="n"/>
      <c r="BX73" s="259" t="n"/>
      <c r="BY73" s="259" t="n"/>
      <c r="BZ73" s="259" t="n"/>
      <c r="CA73" s="259" t="n"/>
      <c r="CB73" s="259" t="n"/>
      <c r="CC73" s="259" t="n"/>
      <c r="CD73" s="259" t="n"/>
      <c r="CE73" s="259" t="n"/>
      <c r="CF73" s="259" t="n"/>
      <c r="CG73" s="259" t="n"/>
      <c r="CH73" s="259" t="n"/>
      <c r="CI73" s="259" t="n"/>
      <c r="CJ73" s="259" t="n"/>
      <c r="CK73" s="259" t="n"/>
      <c r="CL73" s="259" t="n"/>
      <c r="CM73" s="259" t="n"/>
      <c r="CN73" s="259" t="n"/>
      <c r="CO73" s="259" t="n"/>
      <c r="CP73" s="259" t="n"/>
      <c r="CQ73" s="259" t="n"/>
      <c r="CR73" s="259" t="n"/>
      <c r="CS73" s="259" t="n"/>
      <c r="CT73" s="259" t="n"/>
      <c r="CU73" s="259" t="n"/>
      <c r="CV73" s="259" t="n"/>
      <c r="CW73" s="259" t="n"/>
      <c r="CX73" s="259" t="n"/>
      <c r="CY73" s="259" t="n"/>
      <c r="CZ73" s="259" t="n"/>
      <c r="DA73" s="259" t="n"/>
      <c r="DB73" s="259" t="n"/>
      <c r="DC73" s="259" t="n"/>
      <c r="DD73" s="259" t="n"/>
      <c r="DE73" s="259" t="n"/>
      <c r="DF73" s="259" t="n"/>
      <c r="DG73" s="259" t="n"/>
      <c r="DH73" s="259" t="n"/>
      <c r="DI73" s="259" t="n"/>
      <c r="DJ73" s="259" t="n"/>
      <c r="DK73" s="259" t="n"/>
      <c r="DL73" s="259" t="n"/>
      <c r="DM73" s="259" t="n"/>
      <c r="DN73" s="259" t="n"/>
      <c r="DO73" s="259" t="n"/>
      <c r="DP73" s="259" t="n"/>
      <c r="DQ73" s="259" t="n"/>
      <c r="DR73" s="259" t="n"/>
      <c r="DS73" s="259" t="n"/>
      <c r="DT73" s="259" t="n"/>
      <c r="DU73" s="259" t="n"/>
      <c r="DV73" s="259" t="n"/>
      <c r="DW73" s="259" t="n"/>
      <c r="DX73" s="259" t="n"/>
      <c r="DY73" s="259" t="n"/>
      <c r="DZ73" s="259" t="n"/>
      <c r="EA73" s="259" t="n"/>
      <c r="EB73" s="259" t="n"/>
      <c r="EC73" s="259" t="n"/>
      <c r="ED73" s="259" t="n"/>
      <c r="EE73" s="259" t="n"/>
      <c r="EF73" s="259" t="n"/>
      <c r="EG73" s="259" t="n"/>
      <c r="EH73" s="259" t="n"/>
      <c r="EI73" s="259" t="n"/>
      <c r="EJ73" s="259" t="n"/>
      <c r="EK73" s="259" t="n"/>
      <c r="EL73" s="259" t="n"/>
      <c r="EM73" s="259" t="n"/>
      <c r="EN73" s="259" t="n"/>
      <c r="EO73" s="259" t="n"/>
      <c r="EP73" s="259" t="n"/>
      <c r="EQ73" s="259" t="n"/>
      <c r="ER73" s="259" t="n"/>
      <c r="ES73" s="259" t="n"/>
      <c r="ET73" s="259" t="n"/>
      <c r="EU73" s="259" t="n"/>
      <c r="EV73" s="259" t="n"/>
      <c r="EW73" s="259" t="n"/>
      <c r="EX73" s="259" t="n"/>
      <c r="EY73" s="259" t="n"/>
      <c r="EZ73" s="259" t="n"/>
      <c r="FA73" s="259" t="n"/>
      <c r="FB73" s="259" t="n"/>
      <c r="FC73" s="259" t="n"/>
      <c r="FD73" s="259" t="n"/>
      <c r="FE73" s="259" t="n"/>
      <c r="FF73" s="259" t="n"/>
      <c r="FG73" s="259" t="n"/>
      <c r="FH73" s="259" t="n"/>
      <c r="FI73" s="259" t="n"/>
      <c r="FJ73" s="259" t="n"/>
      <c r="FK73" s="259" t="n"/>
      <c r="FL73" s="259" t="n"/>
      <c r="FM73" s="259" t="n"/>
      <c r="FN73" s="259" t="n"/>
      <c r="FO73" s="259" t="n"/>
      <c r="FP73" s="259" t="n"/>
      <c r="FQ73" s="259" t="n"/>
      <c r="FR73" s="259" t="n"/>
      <c r="FS73" s="259" t="n"/>
      <c r="FT73" s="259" t="n"/>
      <c r="FU73" s="259" t="n"/>
      <c r="FV73" s="259" t="n"/>
      <c r="FW73" s="259" t="n"/>
      <c r="FX73" s="259" t="n"/>
      <c r="FY73" s="259" t="n"/>
      <c r="FZ73" s="259" t="n"/>
      <c r="GA73" s="259" t="n"/>
      <c r="GB73" s="259" t="n"/>
      <c r="GC73" s="259" t="n"/>
      <c r="GD73" s="259" t="n"/>
      <c r="GE73" s="259" t="n"/>
      <c r="GF73" s="259" t="n"/>
      <c r="GG73" s="259" t="n"/>
      <c r="GH73" s="259" t="n"/>
      <c r="GI73" s="259" t="n"/>
      <c r="GJ73" s="259" t="n"/>
      <c r="GK73" s="259" t="n"/>
      <c r="GL73" s="259" t="n"/>
      <c r="GM73" s="259" t="n"/>
      <c r="GN73" s="259" t="n"/>
      <c r="GO73" s="259" t="n"/>
      <c r="GP73" s="259" t="n"/>
      <c r="GQ73" s="259" t="n"/>
      <c r="GR73" s="259" t="n"/>
      <c r="GS73" s="259" t="n"/>
      <c r="GT73" s="259" t="n"/>
      <c r="GU73" s="259" t="n"/>
      <c r="GV73" s="261">
        <f>SUM(F73:GU73)</f>
        <v/>
      </c>
      <c r="GW73" s="262">
        <f>E73-GV73</f>
        <v/>
      </c>
    </row>
    <row r="74" ht="18" customHeight="1">
      <c r="A74" s="137" t="n">
        <v>73</v>
      </c>
      <c r="B74" s="256" t="n">
        <v>44918</v>
      </c>
      <c r="C74" s="139" t="inlineStr">
        <is>
          <t>DIGIKEY-4500699531</t>
        </is>
      </c>
      <c r="D74" s="240" t="n">
        <v>44914</v>
      </c>
      <c r="E74" s="257" t="n">
        <v>1.49</v>
      </c>
      <c r="F74" s="274" t="n"/>
      <c r="G74" s="274" t="n"/>
      <c r="H74" s="274" t="n"/>
      <c r="I74" s="274" t="n"/>
      <c r="J74" s="274" t="n"/>
      <c r="K74" s="274" t="n"/>
      <c r="L74" s="274" t="n"/>
      <c r="M74" s="259" t="n"/>
      <c r="N74" s="259" t="n"/>
      <c r="O74" s="259" t="n"/>
      <c r="P74" s="259" t="n"/>
      <c r="Q74" s="259" t="n"/>
      <c r="R74" s="259" t="n"/>
      <c r="S74" s="259" t="n"/>
      <c r="T74" s="259" t="n"/>
      <c r="U74" s="259" t="n"/>
      <c r="V74" s="259" t="n"/>
      <c r="W74" s="259" t="n"/>
      <c r="X74" s="259" t="n"/>
      <c r="Y74" s="259" t="n"/>
      <c r="Z74" s="259" t="n"/>
      <c r="AA74" s="259" t="n"/>
      <c r="AB74" s="259" t="n"/>
      <c r="AC74" s="259" t="n"/>
      <c r="AD74" s="259" t="n"/>
      <c r="AE74" s="259" t="n"/>
      <c r="AF74" s="259" t="n"/>
      <c r="AG74" s="259" t="n"/>
      <c r="AH74" s="259" t="n"/>
      <c r="AI74" s="259" t="n"/>
      <c r="AJ74" s="259" t="n"/>
      <c r="AK74" s="259" t="n"/>
      <c r="AL74" s="259" t="n"/>
      <c r="AM74" s="259" t="n"/>
      <c r="AN74" s="259" t="n"/>
      <c r="AO74" s="259" t="n"/>
      <c r="AP74" s="259" t="n"/>
      <c r="AQ74" s="259" t="n"/>
      <c r="AR74" s="259" t="n"/>
      <c r="AS74" s="259" t="n"/>
      <c r="AT74" s="259" t="n"/>
      <c r="AU74" s="259" t="n"/>
      <c r="AV74" s="259" t="n"/>
      <c r="AW74" s="259" t="n"/>
      <c r="AX74" s="259" t="n"/>
      <c r="AY74" s="259" t="n"/>
      <c r="AZ74" s="259" t="n"/>
      <c r="BA74" s="259" t="n"/>
      <c r="BB74" s="259" t="n"/>
      <c r="BC74" s="259" t="n"/>
      <c r="BD74" s="259" t="n"/>
      <c r="BE74" s="259" t="n"/>
      <c r="BF74" s="259" t="n"/>
      <c r="BG74" s="259" t="n"/>
      <c r="BH74" s="259" t="n"/>
      <c r="BI74" s="259" t="n"/>
      <c r="BJ74" s="259" t="n"/>
      <c r="BK74" s="259" t="n"/>
      <c r="BL74" s="259" t="n"/>
      <c r="BM74" s="259" t="n"/>
      <c r="BN74" s="259" t="n"/>
      <c r="BO74" s="259" t="n"/>
      <c r="BP74" s="259" t="n"/>
      <c r="BQ74" s="259" t="n"/>
      <c r="BR74" s="259" t="n"/>
      <c r="BS74" s="259" t="n"/>
      <c r="BT74" s="259" t="n"/>
      <c r="BU74" s="259" t="n"/>
      <c r="BV74" s="259" t="n"/>
      <c r="BW74" s="259" t="n"/>
      <c r="BX74" s="259" t="n"/>
      <c r="BY74" s="259" t="n"/>
      <c r="BZ74" s="259" t="n"/>
      <c r="CA74" s="259" t="n"/>
      <c r="CB74" s="259" t="n"/>
      <c r="CC74" s="259" t="n"/>
      <c r="CD74" s="259" t="n"/>
      <c r="CE74" s="259" t="n"/>
      <c r="CF74" s="259" t="n"/>
      <c r="CG74" s="259" t="n"/>
      <c r="CH74" s="259" t="n"/>
      <c r="CI74" s="259" t="n"/>
      <c r="CJ74" s="259" t="n"/>
      <c r="CK74" s="259" t="n"/>
      <c r="CL74" s="259" t="n"/>
      <c r="CM74" s="259" t="n"/>
      <c r="CN74" s="259" t="n"/>
      <c r="CO74" s="259" t="n"/>
      <c r="CP74" s="259" t="n"/>
      <c r="CQ74" s="259" t="n"/>
      <c r="CR74" s="259" t="n"/>
      <c r="CS74" s="259" t="n"/>
      <c r="CT74" s="259" t="n"/>
      <c r="CU74" s="259" t="n"/>
      <c r="CV74" s="259" t="n"/>
      <c r="CW74" s="259" t="n"/>
      <c r="CX74" s="259" t="n"/>
      <c r="CY74" s="259" t="n"/>
      <c r="CZ74" s="259" t="n"/>
      <c r="DA74" s="259" t="n"/>
      <c r="DB74" s="259" t="n"/>
      <c r="DC74" s="259" t="n"/>
      <c r="DD74" s="259" t="n"/>
      <c r="DE74" s="259" t="n"/>
      <c r="DF74" s="259" t="n"/>
      <c r="DG74" s="259" t="n"/>
      <c r="DH74" s="259" t="n"/>
      <c r="DI74" s="259" t="n"/>
      <c r="DJ74" s="259" t="n"/>
      <c r="DK74" s="259" t="n"/>
      <c r="DL74" s="259" t="n"/>
      <c r="DM74" s="259" t="n"/>
      <c r="DN74" s="259" t="n"/>
      <c r="DO74" s="259" t="n"/>
      <c r="DP74" s="259" t="n"/>
      <c r="DQ74" s="259" t="n"/>
      <c r="DR74" s="259" t="n"/>
      <c r="DS74" s="259" t="n"/>
      <c r="DT74" s="259" t="n"/>
      <c r="DU74" s="259" t="n"/>
      <c r="DV74" s="259" t="n"/>
      <c r="DW74" s="259" t="n"/>
      <c r="DX74" s="259" t="n"/>
      <c r="DY74" s="259" t="n"/>
      <c r="DZ74" s="259" t="n"/>
      <c r="EA74" s="259" t="n"/>
      <c r="EB74" s="259" t="n"/>
      <c r="EC74" s="259" t="n"/>
      <c r="ED74" s="259" t="n"/>
      <c r="EE74" s="259" t="n"/>
      <c r="EF74" s="259" t="n"/>
      <c r="EG74" s="259" t="n"/>
      <c r="EH74" s="259" t="n"/>
      <c r="EI74" s="259" t="n"/>
      <c r="EJ74" s="259" t="n"/>
      <c r="EK74" s="259" t="n"/>
      <c r="EL74" s="259" t="n"/>
      <c r="EM74" s="259" t="n"/>
      <c r="EN74" s="259" t="n"/>
      <c r="EO74" s="269" t="n">
        <v>1.49</v>
      </c>
      <c r="EP74" s="259" t="n"/>
      <c r="EQ74" s="259" t="n"/>
      <c r="ER74" s="259" t="n"/>
      <c r="ES74" s="259" t="n"/>
      <c r="ET74" s="259" t="n"/>
      <c r="EU74" s="259" t="n"/>
      <c r="EV74" s="259" t="n"/>
      <c r="EW74" s="259" t="n"/>
      <c r="EX74" s="259" t="n"/>
      <c r="EY74" s="259" t="n"/>
      <c r="EZ74" s="259" t="n"/>
      <c r="FA74" s="259" t="n"/>
      <c r="FB74" s="259" t="n"/>
      <c r="FC74" s="259" t="n"/>
      <c r="FD74" s="259" t="n"/>
      <c r="FE74" s="259" t="n"/>
      <c r="FF74" s="259" t="n"/>
      <c r="FG74" s="259" t="n"/>
      <c r="FH74" s="259" t="n"/>
      <c r="FI74" s="259" t="n"/>
      <c r="FJ74" s="259" t="n"/>
      <c r="FK74" s="259" t="n"/>
      <c r="FL74" s="259" t="n"/>
      <c r="FM74" s="259" t="n"/>
      <c r="FN74" s="259" t="n"/>
      <c r="FO74" s="259" t="n"/>
      <c r="FP74" s="259" t="n"/>
      <c r="FQ74" s="259" t="n"/>
      <c r="FR74" s="259" t="n"/>
      <c r="FS74" s="259" t="n"/>
      <c r="FT74" s="259" t="n"/>
      <c r="FU74" s="259" t="n"/>
      <c r="FV74" s="259" t="n"/>
      <c r="FW74" s="259" t="n"/>
      <c r="FX74" s="259" t="n"/>
      <c r="FY74" s="259" t="n"/>
      <c r="FZ74" s="259" t="n"/>
      <c r="GA74" s="259" t="n"/>
      <c r="GB74" s="259" t="n"/>
      <c r="GC74" s="259" t="n"/>
      <c r="GD74" s="259" t="n"/>
      <c r="GE74" s="259" t="n"/>
      <c r="GF74" s="259" t="n"/>
      <c r="GG74" s="259" t="n"/>
      <c r="GH74" s="259" t="n"/>
      <c r="GI74" s="259" t="n"/>
      <c r="GJ74" s="259" t="n"/>
      <c r="GK74" s="259" t="n"/>
      <c r="GL74" s="259" t="n"/>
      <c r="GM74" s="259" t="n"/>
      <c r="GN74" s="259" t="n"/>
      <c r="GO74" s="259" t="n"/>
      <c r="GP74" s="259" t="n"/>
      <c r="GQ74" s="259" t="n"/>
      <c r="GR74" s="259" t="n"/>
      <c r="GS74" s="259" t="n"/>
      <c r="GT74" s="259" t="n"/>
      <c r="GU74" s="259" t="n"/>
      <c r="GV74" s="261">
        <f>SUM(F74:GU74)</f>
        <v/>
      </c>
      <c r="GW74" s="262">
        <f>E74-GV74</f>
        <v/>
      </c>
    </row>
    <row r="75" ht="18" customHeight="1">
      <c r="A75" s="137" t="n">
        <v>74</v>
      </c>
      <c r="B75" s="256" t="n">
        <v>44924</v>
      </c>
      <c r="C75" s="139" t="inlineStr">
        <is>
          <t>DHL-INV#D19111533</t>
        </is>
      </c>
      <c r="D75" s="240" t="n">
        <v>44901</v>
      </c>
      <c r="E75" s="257" t="n">
        <v>55</v>
      </c>
      <c r="F75" s="274" t="n"/>
      <c r="G75" s="274" t="n"/>
      <c r="H75" s="274" t="n"/>
      <c r="I75" s="274" t="n"/>
      <c r="J75" s="274" t="n"/>
      <c r="K75" s="274" t="n"/>
      <c r="L75" s="274" t="n"/>
      <c r="M75" s="259" t="n"/>
      <c r="N75" s="259" t="n"/>
      <c r="O75" s="259" t="n"/>
      <c r="P75" s="259" t="n"/>
      <c r="Q75" s="259" t="n"/>
      <c r="R75" s="259" t="n"/>
      <c r="S75" s="259" t="n"/>
      <c r="T75" s="259" t="n"/>
      <c r="U75" s="259" t="n"/>
      <c r="V75" s="259" t="n"/>
      <c r="W75" s="259" t="n"/>
      <c r="X75" s="259" t="n"/>
      <c r="Y75" s="259" t="n"/>
      <c r="Z75" s="259" t="n"/>
      <c r="AA75" s="259" t="n"/>
      <c r="AB75" s="259" t="n"/>
      <c r="AC75" s="259" t="n"/>
      <c r="AD75" s="259" t="n"/>
      <c r="AE75" s="259" t="n"/>
      <c r="AF75" s="259" t="n"/>
      <c r="AG75" s="259" t="n"/>
      <c r="AH75" s="259" t="n"/>
      <c r="AI75" s="259" t="n"/>
      <c r="AJ75" s="259" t="n"/>
      <c r="AK75" s="259" t="n"/>
      <c r="AL75" s="259" t="n"/>
      <c r="AM75" s="269" t="n">
        <v>55</v>
      </c>
      <c r="AN75" s="259" t="n"/>
      <c r="AO75" s="259" t="n"/>
      <c r="AP75" s="259" t="n"/>
      <c r="AQ75" s="259" t="n"/>
      <c r="AR75" s="259" t="n"/>
      <c r="AS75" s="259" t="n"/>
      <c r="AT75" s="259" t="n"/>
      <c r="AU75" s="259" t="n"/>
      <c r="AV75" s="259" t="n"/>
      <c r="AW75" s="259" t="n"/>
      <c r="AX75" s="259" t="n"/>
      <c r="AY75" s="259" t="n"/>
      <c r="AZ75" s="259" t="n"/>
      <c r="BA75" s="259" t="n"/>
      <c r="BB75" s="259" t="n"/>
      <c r="BC75" s="259" t="n"/>
      <c r="BD75" s="259" t="n"/>
      <c r="BE75" s="259" t="n"/>
      <c r="BF75" s="259" t="n"/>
      <c r="BG75" s="259" t="n"/>
      <c r="BH75" s="259" t="n"/>
      <c r="BI75" s="259" t="n"/>
      <c r="BJ75" s="259" t="n"/>
      <c r="BK75" s="259" t="n"/>
      <c r="BL75" s="259" t="n"/>
      <c r="BM75" s="259" t="n"/>
      <c r="BN75" s="259" t="n"/>
      <c r="BO75" s="259" t="n"/>
      <c r="BP75" s="259" t="n"/>
      <c r="BQ75" s="259" t="n"/>
      <c r="BR75" s="259" t="n"/>
      <c r="BS75" s="259" t="n"/>
      <c r="BT75" s="259" t="n"/>
      <c r="BU75" s="259" t="n"/>
      <c r="BV75" s="259" t="n"/>
      <c r="BW75" s="259" t="n"/>
      <c r="BX75" s="259" t="n"/>
      <c r="BY75" s="259" t="n"/>
      <c r="BZ75" s="259" t="n"/>
      <c r="CA75" s="259" t="n"/>
      <c r="CB75" s="259" t="n"/>
      <c r="CC75" s="259" t="n"/>
      <c r="CD75" s="259" t="n"/>
      <c r="CE75" s="259" t="n"/>
      <c r="CF75" s="259" t="n"/>
      <c r="CG75" s="259" t="n"/>
      <c r="CH75" s="259" t="n"/>
      <c r="CI75" s="259" t="n"/>
      <c r="CJ75" s="259" t="n"/>
      <c r="CK75" s="259" t="n"/>
      <c r="CL75" s="259" t="n"/>
      <c r="CM75" s="259" t="n"/>
      <c r="CN75" s="259" t="n"/>
      <c r="CO75" s="259" t="n"/>
      <c r="CP75" s="259" t="n"/>
      <c r="CQ75" s="259" t="n"/>
      <c r="CR75" s="259" t="n"/>
      <c r="CS75" s="259" t="n"/>
      <c r="CT75" s="259" t="n"/>
      <c r="CU75" s="259" t="n"/>
      <c r="CV75" s="259" t="n"/>
      <c r="CW75" s="259" t="n"/>
      <c r="CX75" s="259" t="n"/>
      <c r="CY75" s="259" t="n"/>
      <c r="CZ75" s="259" t="n"/>
      <c r="DA75" s="259" t="n"/>
      <c r="DB75" s="259" t="n"/>
      <c r="DC75" s="259" t="n"/>
      <c r="DD75" s="259" t="n"/>
      <c r="DE75" s="259" t="n"/>
      <c r="DF75" s="259" t="n"/>
      <c r="DG75" s="259" t="n"/>
      <c r="DH75" s="259" t="n"/>
      <c r="DI75" s="259" t="n"/>
      <c r="DJ75" s="259" t="n"/>
      <c r="DK75" s="259" t="n"/>
      <c r="DL75" s="259" t="n"/>
      <c r="DM75" s="259" t="n"/>
      <c r="DN75" s="259" t="n"/>
      <c r="DO75" s="259" t="n"/>
      <c r="DP75" s="259" t="n"/>
      <c r="DQ75" s="259" t="n"/>
      <c r="DR75" s="259" t="n"/>
      <c r="DS75" s="259" t="n"/>
      <c r="DT75" s="259" t="n"/>
      <c r="DU75" s="259" t="n"/>
      <c r="DV75" s="259" t="n"/>
      <c r="DW75" s="259" t="n"/>
      <c r="DX75" s="259" t="n"/>
      <c r="DY75" s="259" t="n"/>
      <c r="DZ75" s="259" t="n"/>
      <c r="EA75" s="259" t="n"/>
      <c r="EB75" s="259" t="n"/>
      <c r="EC75" s="259" t="n"/>
      <c r="ED75" s="259" t="n"/>
      <c r="EE75" s="259" t="n"/>
      <c r="EF75" s="259" t="n"/>
      <c r="EG75" s="259" t="n"/>
      <c r="EH75" s="259" t="n"/>
      <c r="EI75" s="259" t="n"/>
      <c r="EJ75" s="259" t="n"/>
      <c r="EK75" s="259" t="n"/>
      <c r="EL75" s="259" t="n"/>
      <c r="EM75" s="259" t="n"/>
      <c r="EN75" s="259" t="n"/>
      <c r="EO75" s="259" t="n"/>
      <c r="EP75" s="259" t="n"/>
      <c r="EQ75" s="259" t="n"/>
      <c r="ER75" s="259" t="n"/>
      <c r="ES75" s="259" t="n"/>
      <c r="ET75" s="259" t="n"/>
      <c r="EU75" s="259" t="n"/>
      <c r="EV75" s="259" t="n"/>
      <c r="EW75" s="259" t="n"/>
      <c r="EX75" s="259" t="n"/>
      <c r="EY75" s="259" t="n"/>
      <c r="EZ75" s="259" t="n"/>
      <c r="FA75" s="259" t="n"/>
      <c r="FB75" s="259" t="n"/>
      <c r="FC75" s="259" t="n"/>
      <c r="FD75" s="259" t="n"/>
      <c r="FE75" s="259" t="n"/>
      <c r="FF75" s="259" t="n"/>
      <c r="FG75" s="259" t="n"/>
      <c r="FH75" s="259" t="n"/>
      <c r="FI75" s="259" t="n"/>
      <c r="FJ75" s="259" t="n"/>
      <c r="FK75" s="259" t="n"/>
      <c r="FL75" s="259" t="n"/>
      <c r="FM75" s="259" t="n"/>
      <c r="FN75" s="259" t="n"/>
      <c r="FO75" s="259" t="n"/>
      <c r="FP75" s="259" t="n"/>
      <c r="FQ75" s="259" t="n"/>
      <c r="FR75" s="259" t="n"/>
      <c r="FS75" s="259" t="n"/>
      <c r="FT75" s="259" t="n"/>
      <c r="FU75" s="259" t="n"/>
      <c r="FV75" s="259" t="n"/>
      <c r="FW75" s="259" t="n"/>
      <c r="FX75" s="259" t="n"/>
      <c r="FY75" s="259" t="n"/>
      <c r="FZ75" s="259" t="n"/>
      <c r="GA75" s="259" t="n"/>
      <c r="GB75" s="259" t="n"/>
      <c r="GC75" s="259" t="n"/>
      <c r="GD75" s="259" t="n"/>
      <c r="GE75" s="259" t="n"/>
      <c r="GF75" s="259" t="n"/>
      <c r="GG75" s="259" t="n"/>
      <c r="GH75" s="259" t="n"/>
      <c r="GI75" s="259" t="n"/>
      <c r="GJ75" s="259" t="n"/>
      <c r="GK75" s="259" t="n"/>
      <c r="GL75" s="259" t="n"/>
      <c r="GM75" s="259" t="n"/>
      <c r="GN75" s="259" t="n"/>
      <c r="GO75" s="259" t="n"/>
      <c r="GP75" s="259" t="n"/>
      <c r="GQ75" s="259" t="n"/>
      <c r="GR75" s="259" t="n"/>
      <c r="GS75" s="259" t="n"/>
      <c r="GT75" s="259" t="n"/>
      <c r="GU75" s="259" t="n"/>
      <c r="GV75" s="261">
        <f>SUM(F75:GU75)</f>
        <v/>
      </c>
      <c r="GW75" s="262">
        <f>E75-GV75</f>
        <v/>
      </c>
    </row>
    <row r="76" ht="18" customHeight="1">
      <c r="A76" s="137" t="n">
        <v>75</v>
      </c>
      <c r="B76" s="256" t="n">
        <v>44924</v>
      </c>
      <c r="C76" s="139" t="inlineStr">
        <is>
          <t>DHL-INV#D19207585</t>
        </is>
      </c>
      <c r="D76" s="240" t="n">
        <v>44916</v>
      </c>
      <c r="E76" s="257" t="n">
        <v>55</v>
      </c>
      <c r="F76" s="274" t="n"/>
      <c r="G76" s="274" t="n"/>
      <c r="H76" s="274" t="n"/>
      <c r="I76" s="274" t="n"/>
      <c r="J76" s="274" t="n"/>
      <c r="K76" s="274" t="n"/>
      <c r="L76" s="274" t="n"/>
      <c r="M76" s="259" t="n"/>
      <c r="N76" s="259" t="n"/>
      <c r="O76" s="259" t="n"/>
      <c r="P76" s="259" t="n"/>
      <c r="Q76" s="259" t="n"/>
      <c r="R76" s="259" t="n"/>
      <c r="S76" s="259" t="n"/>
      <c r="T76" s="259" t="n"/>
      <c r="U76" s="259" t="n"/>
      <c r="V76" s="259" t="n"/>
      <c r="W76" s="259" t="n"/>
      <c r="X76" s="259" t="n"/>
      <c r="Y76" s="259" t="n"/>
      <c r="Z76" s="259" t="n"/>
      <c r="AA76" s="259" t="n"/>
      <c r="AB76" s="259" t="n"/>
      <c r="AC76" s="259" t="n"/>
      <c r="AD76" s="259" t="n"/>
      <c r="AE76" s="259" t="n"/>
      <c r="AF76" s="259" t="n"/>
      <c r="AG76" s="259" t="n"/>
      <c r="AH76" s="259" t="n"/>
      <c r="AI76" s="259" t="n"/>
      <c r="AJ76" s="259" t="n"/>
      <c r="AK76" s="259" t="n"/>
      <c r="AL76" s="259" t="n"/>
      <c r="AM76" s="259" t="n"/>
      <c r="AN76" s="259" t="n"/>
      <c r="AO76" s="259" t="n"/>
      <c r="AP76" s="259" t="n"/>
      <c r="AQ76" s="259" t="n"/>
      <c r="AR76" s="259" t="n"/>
      <c r="AS76" s="259" t="n"/>
      <c r="AT76" s="259" t="n"/>
      <c r="AU76" s="259" t="n"/>
      <c r="AV76" s="259" t="n"/>
      <c r="AW76" s="259" t="n"/>
      <c r="AX76" s="259" t="n"/>
      <c r="AY76" s="259" t="n"/>
      <c r="AZ76" s="259" t="n"/>
      <c r="BA76" s="259" t="n"/>
      <c r="BB76" s="259" t="n"/>
      <c r="BC76" s="259" t="n"/>
      <c r="BD76" s="259" t="n"/>
      <c r="BE76" s="259" t="n"/>
      <c r="BF76" s="259" t="n"/>
      <c r="BG76" s="259" t="n"/>
      <c r="BH76" s="259" t="n"/>
      <c r="BI76" s="259" t="n"/>
      <c r="BJ76" s="259" t="n"/>
      <c r="BK76" s="259" t="n"/>
      <c r="BL76" s="259" t="n"/>
      <c r="BM76" s="259" t="n"/>
      <c r="BN76" s="259" t="n"/>
      <c r="BO76" s="259" t="n"/>
      <c r="BP76" s="259" t="n"/>
      <c r="BQ76" s="259" t="n"/>
      <c r="BR76" s="259" t="n"/>
      <c r="BS76" s="259" t="n"/>
      <c r="BT76" s="259" t="n"/>
      <c r="BU76" s="259" t="n"/>
      <c r="BV76" s="259" t="n"/>
      <c r="BW76" s="259" t="n"/>
      <c r="BX76" s="259" t="n"/>
      <c r="BY76" s="259" t="n"/>
      <c r="BZ76" s="259" t="n"/>
      <c r="CA76" s="259" t="n"/>
      <c r="CB76" s="259" t="n"/>
      <c r="CC76" s="259" t="n"/>
      <c r="CD76" s="259" t="n"/>
      <c r="CE76" s="259" t="n"/>
      <c r="CF76" s="259" t="n"/>
      <c r="CG76" s="259" t="n"/>
      <c r="CH76" s="269" t="n">
        <v>55</v>
      </c>
      <c r="CI76" s="259" t="n"/>
      <c r="CJ76" s="259" t="n"/>
      <c r="CK76" s="259" t="n"/>
      <c r="CL76" s="259" t="n"/>
      <c r="CM76" s="259" t="n"/>
      <c r="CN76" s="259" t="n"/>
      <c r="CO76" s="259" t="n"/>
      <c r="CP76" s="259" t="n"/>
      <c r="CQ76" s="259" t="n"/>
      <c r="CR76" s="259" t="n"/>
      <c r="CS76" s="259" t="n"/>
      <c r="CT76" s="259" t="n"/>
      <c r="CU76" s="259" t="n"/>
      <c r="CV76" s="259" t="n"/>
      <c r="CW76" s="259" t="n"/>
      <c r="CX76" s="259" t="n"/>
      <c r="CY76" s="259" t="n"/>
      <c r="CZ76" s="259" t="n"/>
      <c r="DA76" s="259" t="n"/>
      <c r="DB76" s="259" t="n"/>
      <c r="DC76" s="259" t="n"/>
      <c r="DD76" s="259" t="n"/>
      <c r="DE76" s="259" t="n"/>
      <c r="DF76" s="259" t="n"/>
      <c r="DG76" s="259" t="n"/>
      <c r="DH76" s="259" t="n"/>
      <c r="DI76" s="259" t="n"/>
      <c r="DJ76" s="259" t="n"/>
      <c r="DK76" s="259" t="n"/>
      <c r="DL76" s="259" t="n"/>
      <c r="DM76" s="259" t="n"/>
      <c r="DN76" s="259" t="n"/>
      <c r="DO76" s="259" t="n"/>
      <c r="DP76" s="259" t="n"/>
      <c r="DQ76" s="259" t="n"/>
      <c r="DR76" s="259" t="n"/>
      <c r="DS76" s="259" t="n"/>
      <c r="DT76" s="259" t="n"/>
      <c r="DU76" s="259" t="n"/>
      <c r="DV76" s="259" t="n"/>
      <c r="DW76" s="259" t="n"/>
      <c r="DX76" s="259" t="n"/>
      <c r="DY76" s="259" t="n"/>
      <c r="DZ76" s="259" t="n"/>
      <c r="EA76" s="259" t="n"/>
      <c r="EB76" s="259" t="n"/>
      <c r="EC76" s="259" t="n"/>
      <c r="ED76" s="259" t="n"/>
      <c r="EE76" s="259" t="n"/>
      <c r="EF76" s="259" t="n"/>
      <c r="EG76" s="259" t="n"/>
      <c r="EH76" s="259" t="n"/>
      <c r="EI76" s="259" t="n"/>
      <c r="EJ76" s="259" t="n"/>
      <c r="EK76" s="259" t="n"/>
      <c r="EL76" s="259" t="n"/>
      <c r="EM76" s="259" t="n"/>
      <c r="EN76" s="259" t="n"/>
      <c r="EO76" s="259" t="n"/>
      <c r="EP76" s="259" t="n"/>
      <c r="EQ76" s="259" t="n"/>
      <c r="ER76" s="259" t="n"/>
      <c r="ES76" s="259" t="n"/>
      <c r="ET76" s="259" t="n"/>
      <c r="EU76" s="259" t="n"/>
      <c r="EV76" s="259" t="n"/>
      <c r="EW76" s="259" t="n"/>
      <c r="EX76" s="259" t="n"/>
      <c r="EY76" s="259" t="n"/>
      <c r="EZ76" s="259" t="n"/>
      <c r="FA76" s="259" t="n"/>
      <c r="FB76" s="259" t="n"/>
      <c r="FC76" s="259" t="n"/>
      <c r="FD76" s="259" t="n"/>
      <c r="FE76" s="259" t="n"/>
      <c r="FF76" s="259" t="n"/>
      <c r="FG76" s="259" t="n"/>
      <c r="FH76" s="259" t="n"/>
      <c r="FI76" s="259" t="n"/>
      <c r="FJ76" s="259" t="n"/>
      <c r="FK76" s="259" t="n"/>
      <c r="FL76" s="259" t="n"/>
      <c r="FM76" s="259" t="n"/>
      <c r="FN76" s="259" t="n"/>
      <c r="FO76" s="259" t="n"/>
      <c r="FP76" s="259" t="n"/>
      <c r="FQ76" s="259" t="n"/>
      <c r="FR76" s="259" t="n"/>
      <c r="FS76" s="259" t="n"/>
      <c r="FT76" s="259" t="n"/>
      <c r="FU76" s="259" t="n"/>
      <c r="FV76" s="259" t="n"/>
      <c r="FW76" s="259" t="n"/>
      <c r="FX76" s="259" t="n"/>
      <c r="FY76" s="259" t="n"/>
      <c r="FZ76" s="259" t="n"/>
      <c r="GA76" s="259" t="n"/>
      <c r="GB76" s="259" t="n"/>
      <c r="GC76" s="259" t="n"/>
      <c r="GD76" s="259" t="n"/>
      <c r="GE76" s="259" t="n"/>
      <c r="GF76" s="259" t="n"/>
      <c r="GG76" s="259" t="n"/>
      <c r="GH76" s="259" t="n"/>
      <c r="GI76" s="259" t="n"/>
      <c r="GJ76" s="259" t="n"/>
      <c r="GK76" s="259" t="n"/>
      <c r="GL76" s="259" t="n"/>
      <c r="GM76" s="259" t="n"/>
      <c r="GN76" s="259" t="n"/>
      <c r="GO76" s="259" t="n"/>
      <c r="GP76" s="259" t="n"/>
      <c r="GQ76" s="259" t="n"/>
      <c r="GR76" s="259" t="n"/>
      <c r="GS76" s="259" t="n"/>
      <c r="GT76" s="259" t="n"/>
      <c r="GU76" s="259" t="n"/>
      <c r="GV76" s="261">
        <f>SUM(F76:GU76)</f>
        <v/>
      </c>
      <c r="GW76" s="262">
        <f>E76-GV76</f>
        <v/>
      </c>
    </row>
    <row r="77" ht="18" customHeight="1">
      <c r="A77" s="137" t="n">
        <v>76</v>
      </c>
      <c r="B77" s="256" t="n">
        <v>44924</v>
      </c>
      <c r="C77" s="139" t="inlineStr">
        <is>
          <t>2-109-00123</t>
        </is>
      </c>
      <c r="D77" s="240" t="n">
        <v>44897</v>
      </c>
      <c r="E77" s="257" t="n">
        <v>856.45</v>
      </c>
      <c r="F77" s="274" t="n"/>
      <c r="G77" s="274" t="n"/>
      <c r="H77" s="274" t="n"/>
      <c r="I77" s="274" t="n"/>
      <c r="J77" s="274" t="n"/>
      <c r="K77" s="274" t="n"/>
      <c r="L77" s="274" t="n"/>
      <c r="M77" s="259" t="n"/>
      <c r="N77" s="259" t="n"/>
      <c r="O77" s="259" t="n"/>
      <c r="P77" s="259" t="n"/>
      <c r="Q77" s="259" t="n"/>
      <c r="R77" s="259" t="n"/>
      <c r="S77" s="259" t="n"/>
      <c r="T77" s="259" t="n"/>
      <c r="U77" s="259" t="n"/>
      <c r="V77" s="259" t="n"/>
      <c r="W77" s="259" t="n"/>
      <c r="X77" s="259" t="n"/>
      <c r="Y77" s="259" t="n"/>
      <c r="Z77" s="259" t="n"/>
      <c r="AA77" s="259" t="n"/>
      <c r="AB77" s="259" t="n"/>
      <c r="AC77" s="259" t="n"/>
      <c r="AD77" s="259" t="n"/>
      <c r="AE77" s="259" t="n"/>
      <c r="AF77" s="259" t="n"/>
      <c r="AG77" s="259" t="n"/>
      <c r="AH77" s="259" t="n"/>
      <c r="AI77" s="259" t="n"/>
      <c r="AJ77" s="259" t="n"/>
      <c r="AK77" s="259" t="n"/>
      <c r="AL77" s="259" t="n"/>
      <c r="AM77" s="259" t="n"/>
      <c r="AN77" s="259" t="n"/>
      <c r="AO77" s="259" t="n"/>
      <c r="AP77" s="259" t="n"/>
      <c r="AQ77" s="259" t="n"/>
      <c r="AR77" s="259" t="n"/>
      <c r="AS77" s="259" t="n"/>
      <c r="AT77" s="259" t="n"/>
      <c r="AU77" s="259" t="n"/>
      <c r="AV77" s="259" t="n"/>
      <c r="AW77" s="259" t="n"/>
      <c r="AX77" s="259" t="n"/>
      <c r="AY77" s="259" t="n"/>
      <c r="AZ77" s="259" t="n"/>
      <c r="BA77" s="259" t="n"/>
      <c r="BB77" s="259" t="n"/>
      <c r="BC77" s="259" t="n"/>
      <c r="BD77" s="259" t="n"/>
      <c r="BE77" s="259" t="n"/>
      <c r="BF77" s="259" t="n"/>
      <c r="BG77" s="259" t="n"/>
      <c r="BH77" s="259" t="n"/>
      <c r="BI77" s="259" t="n"/>
      <c r="BJ77" s="259" t="n"/>
      <c r="BK77" s="259" t="n"/>
      <c r="BL77" s="259" t="n"/>
      <c r="BM77" s="259" t="n"/>
      <c r="BN77" s="259" t="n"/>
      <c r="BO77" s="259" t="n"/>
      <c r="BP77" s="259" t="n"/>
      <c r="BQ77" s="259" t="n"/>
      <c r="BR77" s="259" t="n"/>
      <c r="BS77" s="259" t="n"/>
      <c r="BT77" s="259" t="n"/>
      <c r="BU77" s="259" t="n"/>
      <c r="BV77" s="259" t="n"/>
      <c r="BW77" s="259" t="n"/>
      <c r="BX77" s="259" t="n"/>
      <c r="BY77" s="259" t="n"/>
      <c r="BZ77" s="259" t="n"/>
      <c r="CA77" s="259" t="n"/>
      <c r="CB77" s="259" t="n"/>
      <c r="CC77" s="259" t="n"/>
      <c r="CD77" s="259" t="n"/>
      <c r="CE77" s="259" t="n"/>
      <c r="CF77" s="259" t="n"/>
      <c r="CG77" s="259" t="n"/>
      <c r="CH77" s="259" t="n"/>
      <c r="CI77" s="259" t="n"/>
      <c r="CJ77" s="259" t="n"/>
      <c r="CK77" s="259" t="n"/>
      <c r="CL77" s="259" t="n"/>
      <c r="CM77" s="259" t="n"/>
      <c r="CN77" s="259" t="n"/>
      <c r="CO77" s="259" t="n"/>
      <c r="CP77" s="259" t="n"/>
      <c r="CQ77" s="259" t="n"/>
      <c r="CR77" s="259" t="n"/>
      <c r="CS77" s="259" t="n"/>
      <c r="CT77" s="259" t="n"/>
      <c r="CU77" s="259" t="n"/>
      <c r="CV77" s="259" t="n"/>
      <c r="CW77" s="259" t="n"/>
      <c r="CX77" s="259" t="n"/>
      <c r="CY77" s="259" t="n"/>
      <c r="CZ77" s="259" t="n"/>
      <c r="DA77" s="259" t="n"/>
      <c r="DB77" s="259" t="n"/>
      <c r="DC77" s="259" t="n"/>
      <c r="DD77" s="259" t="n"/>
      <c r="DE77" s="269" t="n">
        <v>856.45</v>
      </c>
      <c r="DF77" s="259" t="n"/>
      <c r="DG77" s="259" t="n"/>
      <c r="DH77" s="259" t="n"/>
      <c r="DI77" s="259" t="n"/>
      <c r="DJ77" s="259" t="n"/>
      <c r="DK77" s="259" t="n"/>
      <c r="DL77" s="259" t="n"/>
      <c r="DM77" s="259" t="n"/>
      <c r="DN77" s="259" t="n"/>
      <c r="DO77" s="259" t="n"/>
      <c r="DP77" s="259" t="n"/>
      <c r="DQ77" s="259" t="n"/>
      <c r="DR77" s="259" t="n"/>
      <c r="DS77" s="264" t="n"/>
      <c r="DT77" s="259" t="n"/>
      <c r="DU77" s="259" t="n"/>
      <c r="DV77" s="259" t="n"/>
      <c r="DW77" s="259" t="n"/>
      <c r="DX77" s="259" t="n"/>
      <c r="DY77" s="259" t="n"/>
      <c r="DZ77" s="259" t="n"/>
      <c r="EA77" s="259" t="n"/>
      <c r="EB77" s="259" t="n"/>
      <c r="EC77" s="259" t="n"/>
      <c r="ED77" s="259" t="n"/>
      <c r="EE77" s="259" t="n"/>
      <c r="EF77" s="259" t="n"/>
      <c r="EG77" s="259" t="n"/>
      <c r="EH77" s="259" t="n"/>
      <c r="EI77" s="259" t="n"/>
      <c r="EJ77" s="259" t="n"/>
      <c r="EK77" s="259" t="n"/>
      <c r="EL77" s="259" t="n"/>
      <c r="EM77" s="259" t="n"/>
      <c r="EN77" s="259" t="n"/>
      <c r="EO77" s="259" t="n"/>
      <c r="EP77" s="259" t="n"/>
      <c r="EQ77" s="259" t="n"/>
      <c r="ER77" s="259" t="n"/>
      <c r="ES77" s="259" t="n"/>
      <c r="ET77" s="259" t="n"/>
      <c r="EU77" s="259" t="n"/>
      <c r="EV77" s="259" t="n"/>
      <c r="EW77" s="259" t="n"/>
      <c r="EX77" s="259" t="n"/>
      <c r="EY77" s="259" t="n"/>
      <c r="EZ77" s="259" t="n"/>
      <c r="FA77" s="259" t="n"/>
      <c r="FB77" s="259" t="n"/>
      <c r="FC77" s="259" t="n"/>
      <c r="FD77" s="259" t="n"/>
      <c r="FE77" s="259" t="n"/>
      <c r="FF77" s="259" t="n"/>
      <c r="FG77" s="259" t="n"/>
      <c r="FH77" s="259" t="n"/>
      <c r="FI77" s="259" t="n"/>
      <c r="FJ77" s="259" t="n"/>
      <c r="FK77" s="259" t="n"/>
      <c r="FL77" s="259" t="n"/>
      <c r="FM77" s="259" t="n"/>
      <c r="FN77" s="259" t="n"/>
      <c r="FO77" s="259" t="n"/>
      <c r="FP77" s="259" t="n"/>
      <c r="FQ77" s="259" t="n"/>
      <c r="FR77" s="259" t="n"/>
      <c r="FS77" s="259" t="n"/>
      <c r="FT77" s="259" t="n"/>
      <c r="FU77" s="259" t="n"/>
      <c r="FV77" s="259" t="n"/>
      <c r="FW77" s="259" t="n"/>
      <c r="FX77" s="259" t="n"/>
      <c r="FY77" s="259" t="n"/>
      <c r="FZ77" s="259" t="n"/>
      <c r="GA77" s="259" t="n"/>
      <c r="GB77" s="259" t="n"/>
      <c r="GC77" s="259" t="n"/>
      <c r="GD77" s="259" t="n"/>
      <c r="GE77" s="259" t="n"/>
      <c r="GF77" s="259" t="n"/>
      <c r="GG77" s="259" t="n"/>
      <c r="GH77" s="259" t="n"/>
      <c r="GI77" s="259" t="n"/>
      <c r="GJ77" s="259" t="n"/>
      <c r="GK77" s="259" t="n"/>
      <c r="GL77" s="259" t="n"/>
      <c r="GM77" s="259" t="n"/>
      <c r="GN77" s="259" t="n"/>
      <c r="GO77" s="259" t="n"/>
      <c r="GP77" s="259" t="n"/>
      <c r="GQ77" s="259" t="n"/>
      <c r="GR77" s="259" t="n"/>
      <c r="GS77" s="259" t="n"/>
      <c r="GT77" s="259" t="n"/>
      <c r="GU77" s="259" t="n"/>
      <c r="GV77" s="261">
        <f>SUM(F77:GU77)</f>
        <v/>
      </c>
      <c r="GW77" s="262">
        <f>E77-GV77</f>
        <v/>
      </c>
    </row>
    <row r="78" ht="18" customHeight="1">
      <c r="A78" s="137" t="n">
        <v>77</v>
      </c>
      <c r="B78" s="256" t="n">
        <v>44924</v>
      </c>
      <c r="C78" s="139" t="inlineStr">
        <is>
          <t>2-113-07114</t>
        </is>
      </c>
      <c r="D78" s="240" t="n">
        <v>44910</v>
      </c>
      <c r="E78" s="257" t="n">
        <v>111.32</v>
      </c>
      <c r="F78" s="274" t="n"/>
      <c r="G78" s="274" t="n"/>
      <c r="H78" s="274" t="n"/>
      <c r="I78" s="274" t="n"/>
      <c r="J78" s="274" t="n"/>
      <c r="K78" s="274" t="n"/>
      <c r="L78" s="274" t="n"/>
      <c r="M78" s="259" t="n"/>
      <c r="N78" s="259" t="n"/>
      <c r="O78" s="259" t="n"/>
      <c r="P78" s="259" t="n"/>
      <c r="Q78" s="259" t="n"/>
      <c r="R78" s="259" t="n"/>
      <c r="S78" s="259" t="n"/>
      <c r="T78" s="259" t="n"/>
      <c r="U78" s="259" t="n"/>
      <c r="V78" s="259" t="n"/>
      <c r="W78" s="259" t="n"/>
      <c r="X78" s="259" t="n"/>
      <c r="Y78" s="259" t="n"/>
      <c r="Z78" s="259" t="n"/>
      <c r="AA78" s="259" t="n"/>
      <c r="AB78" s="259" t="n"/>
      <c r="AC78" s="259" t="n"/>
      <c r="AD78" s="259" t="n"/>
      <c r="AE78" s="259" t="n"/>
      <c r="AF78" s="259" t="n"/>
      <c r="AG78" s="259" t="n"/>
      <c r="AH78" s="259" t="n"/>
      <c r="AI78" s="259" t="n"/>
      <c r="AJ78" s="259" t="n"/>
      <c r="AK78" s="259" t="n"/>
      <c r="AL78" s="259" t="n"/>
      <c r="AM78" s="259" t="n"/>
      <c r="AN78" s="259" t="n"/>
      <c r="AO78" s="259" t="n"/>
      <c r="AP78" s="259" t="n"/>
      <c r="AQ78" s="259" t="n"/>
      <c r="AR78" s="259" t="n"/>
      <c r="AS78" s="259" t="n"/>
      <c r="AT78" s="259" t="n"/>
      <c r="AU78" s="259" t="n"/>
      <c r="AV78" s="259" t="n"/>
      <c r="AW78" s="259" t="n"/>
      <c r="AX78" s="259" t="n"/>
      <c r="AY78" s="259" t="n"/>
      <c r="AZ78" s="259" t="n"/>
      <c r="BA78" s="259" t="n"/>
      <c r="BB78" s="259" t="n"/>
      <c r="BC78" s="259" t="n"/>
      <c r="BD78" s="259" t="n"/>
      <c r="BE78" s="259" t="n"/>
      <c r="BF78" s="259" t="n"/>
      <c r="BG78" s="259" t="n"/>
      <c r="BH78" s="259" t="n"/>
      <c r="BI78" s="259" t="n"/>
      <c r="BJ78" s="259" t="n"/>
      <c r="BK78" s="259" t="n"/>
      <c r="BL78" s="259" t="n"/>
      <c r="BM78" s="259" t="n"/>
      <c r="BN78" s="259" t="n"/>
      <c r="BO78" s="259" t="n"/>
      <c r="BP78" s="259" t="n"/>
      <c r="BQ78" s="259" t="n"/>
      <c r="BR78" s="259" t="n"/>
      <c r="BS78" s="259" t="n"/>
      <c r="BT78" s="259" t="n"/>
      <c r="BU78" s="259" t="n"/>
      <c r="BV78" s="259" t="n"/>
      <c r="BW78" s="259" t="n"/>
      <c r="BX78" s="259" t="n"/>
      <c r="BY78" s="259" t="n"/>
      <c r="BZ78" s="259" t="n"/>
      <c r="CA78" s="259" t="n"/>
      <c r="CB78" s="259" t="n"/>
      <c r="CC78" s="259" t="n"/>
      <c r="CD78" s="259" t="n"/>
      <c r="CE78" s="259" t="n"/>
      <c r="CF78" s="259" t="n"/>
      <c r="CG78" s="259" t="n"/>
      <c r="CH78" s="259" t="n"/>
      <c r="CI78" s="259" t="n"/>
      <c r="CJ78" s="259" t="n"/>
      <c r="CK78" s="259" t="n"/>
      <c r="CL78" s="259" t="n"/>
      <c r="CM78" s="259" t="n"/>
      <c r="CN78" s="259" t="n"/>
      <c r="CO78" s="259" t="n"/>
      <c r="CP78" s="259" t="n"/>
      <c r="CQ78" s="259" t="n"/>
      <c r="CR78" s="259" t="n"/>
      <c r="CS78" s="259" t="n"/>
      <c r="CT78" s="259" t="n"/>
      <c r="CU78" s="259" t="n"/>
      <c r="CV78" s="259" t="n"/>
      <c r="CW78" s="259" t="n"/>
      <c r="CX78" s="259" t="n"/>
      <c r="CY78" s="259" t="n"/>
      <c r="CZ78" s="259" t="n"/>
      <c r="DA78" s="269" t="n">
        <v>111.32</v>
      </c>
      <c r="DB78" s="259" t="n"/>
      <c r="DC78" s="259" t="n"/>
      <c r="DD78" s="259" t="n"/>
      <c r="DE78" s="259" t="n"/>
      <c r="DF78" s="259" t="n"/>
      <c r="DG78" s="259" t="n"/>
      <c r="DH78" s="259" t="n"/>
      <c r="DI78" s="259" t="n"/>
      <c r="DJ78" s="259" t="n"/>
      <c r="DK78" s="259" t="n"/>
      <c r="DL78" s="259" t="n"/>
      <c r="DM78" s="259" t="n"/>
      <c r="DN78" s="259" t="n"/>
      <c r="DO78" s="259" t="n"/>
      <c r="DP78" s="259" t="n"/>
      <c r="DQ78" s="259" t="n"/>
      <c r="DR78" s="259" t="n"/>
      <c r="DS78" s="259" t="n"/>
      <c r="DT78" s="259" t="n"/>
      <c r="DU78" s="259" t="n"/>
      <c r="DV78" s="259" t="n"/>
      <c r="DW78" s="259" t="n"/>
      <c r="DX78" s="259" t="n"/>
      <c r="DY78" s="259" t="n"/>
      <c r="DZ78" s="259" t="n"/>
      <c r="EA78" s="259" t="n"/>
      <c r="EB78" s="259" t="n"/>
      <c r="EC78" s="259" t="n"/>
      <c r="ED78" s="259" t="n"/>
      <c r="EE78" s="259" t="n"/>
      <c r="EF78" s="259" t="n"/>
      <c r="EG78" s="259" t="n"/>
      <c r="EH78" s="259" t="n"/>
      <c r="EI78" s="259" t="n"/>
      <c r="EJ78" s="259" t="n"/>
      <c r="EK78" s="259" t="n"/>
      <c r="EL78" s="259" t="n"/>
      <c r="EM78" s="259" t="n"/>
      <c r="EN78" s="259" t="n"/>
      <c r="EO78" s="259" t="n"/>
      <c r="EP78" s="259" t="n"/>
      <c r="EQ78" s="259" t="n"/>
      <c r="ER78" s="259" t="n"/>
      <c r="ES78" s="259" t="n"/>
      <c r="ET78" s="259" t="n"/>
      <c r="EU78" s="259" t="n"/>
      <c r="EV78" s="259" t="n"/>
      <c r="EW78" s="259" t="n"/>
      <c r="EX78" s="259" t="n"/>
      <c r="EY78" s="259" t="n"/>
      <c r="EZ78" s="259" t="n"/>
      <c r="FA78" s="259" t="n"/>
      <c r="FB78" s="259" t="n"/>
      <c r="FC78" s="259" t="n"/>
      <c r="FD78" s="259" t="n"/>
      <c r="FE78" s="259" t="n"/>
      <c r="FF78" s="259" t="n"/>
      <c r="FG78" s="259" t="n"/>
      <c r="FH78" s="259" t="n"/>
      <c r="FI78" s="259" t="n"/>
      <c r="FJ78" s="259" t="n"/>
      <c r="FK78" s="259" t="n"/>
      <c r="FL78" s="259" t="n"/>
      <c r="FM78" s="259" t="n"/>
      <c r="FN78" s="259" t="n"/>
      <c r="FO78" s="259" t="n"/>
      <c r="FP78" s="259" t="n"/>
      <c r="FQ78" s="259" t="n"/>
      <c r="FR78" s="259" t="n"/>
      <c r="FS78" s="259" t="n"/>
      <c r="FT78" s="259" t="n"/>
      <c r="FU78" s="259" t="n"/>
      <c r="FV78" s="259" t="n"/>
      <c r="FW78" s="259" t="n"/>
      <c r="FX78" s="259" t="n"/>
      <c r="FY78" s="259" t="n"/>
      <c r="FZ78" s="259" t="n"/>
      <c r="GA78" s="259" t="n"/>
      <c r="GB78" s="259" t="n"/>
      <c r="GC78" s="259" t="n"/>
      <c r="GD78" s="259" t="n"/>
      <c r="GE78" s="259" t="n"/>
      <c r="GF78" s="259" t="n"/>
      <c r="GG78" s="259" t="n"/>
      <c r="GH78" s="259" t="n"/>
      <c r="GI78" s="259" t="n"/>
      <c r="GJ78" s="259" t="n"/>
      <c r="GK78" s="259" t="n"/>
      <c r="GL78" s="259" t="n"/>
      <c r="GM78" s="259" t="n"/>
      <c r="GN78" s="259" t="n"/>
      <c r="GO78" s="259" t="n"/>
      <c r="GP78" s="259" t="n"/>
      <c r="GQ78" s="259" t="n"/>
      <c r="GR78" s="259" t="n"/>
      <c r="GS78" s="259" t="n"/>
      <c r="GT78" s="259" t="n"/>
      <c r="GU78" s="259" t="n"/>
      <c r="GV78" s="261">
        <f>SUM(F78:GU78)</f>
        <v/>
      </c>
      <c r="GW78" s="262">
        <f>E78-GV78</f>
        <v/>
      </c>
    </row>
    <row r="79" ht="18" customHeight="1">
      <c r="A79" s="137" t="n">
        <v>78</v>
      </c>
      <c r="B79" s="256" t="n">
        <v>44924</v>
      </c>
      <c r="C79" s="139" t="inlineStr">
        <is>
          <t>2-112-74837</t>
        </is>
      </c>
      <c r="D79" s="240" t="n">
        <v>44910</v>
      </c>
      <c r="E79" s="257" t="n">
        <v>40</v>
      </c>
      <c r="F79" s="274" t="n"/>
      <c r="G79" s="274" t="n"/>
      <c r="H79" s="274" t="n"/>
      <c r="I79" s="274" t="n"/>
      <c r="J79" s="274" t="n"/>
      <c r="K79" s="274" t="n"/>
      <c r="L79" s="274" t="n"/>
      <c r="M79" s="259" t="n"/>
      <c r="N79" s="259" t="n"/>
      <c r="O79" s="259" t="n"/>
      <c r="P79" s="259" t="n"/>
      <c r="Q79" s="259" t="n"/>
      <c r="R79" s="259" t="n"/>
      <c r="S79" s="259" t="n"/>
      <c r="T79" s="259" t="n"/>
      <c r="U79" s="259" t="n"/>
      <c r="V79" s="259" t="n"/>
      <c r="W79" s="259" t="n"/>
      <c r="X79" s="259" t="n"/>
      <c r="Y79" s="259" t="n"/>
      <c r="Z79" s="259" t="n"/>
      <c r="AA79" s="259" t="n"/>
      <c r="AB79" s="259" t="n"/>
      <c r="AC79" s="259" t="n"/>
      <c r="AD79" s="259" t="n"/>
      <c r="AE79" s="259" t="n"/>
      <c r="AF79" s="259" t="n"/>
      <c r="AG79" s="259" t="n"/>
      <c r="AH79" s="259" t="n"/>
      <c r="AI79" s="259" t="n"/>
      <c r="AJ79" s="259" t="n"/>
      <c r="AK79" s="259" t="n"/>
      <c r="AL79" s="259" t="n"/>
      <c r="AM79" s="259" t="n"/>
      <c r="AN79" s="259" t="n"/>
      <c r="AO79" s="259" t="n"/>
      <c r="AP79" s="259" t="n"/>
      <c r="AQ79" s="259" t="n"/>
      <c r="AR79" s="259" t="n"/>
      <c r="AS79" s="259" t="n"/>
      <c r="AT79" s="259" t="n"/>
      <c r="AU79" s="259" t="n"/>
      <c r="AV79" s="259" t="n"/>
      <c r="AW79" s="259" t="n"/>
      <c r="AX79" s="259" t="n"/>
      <c r="AY79" s="259" t="n"/>
      <c r="AZ79" s="259" t="n"/>
      <c r="BA79" s="259" t="n"/>
      <c r="BB79" s="259" t="n"/>
      <c r="BC79" s="259" t="n"/>
      <c r="BD79" s="259" t="n"/>
      <c r="BE79" s="259" t="n"/>
      <c r="BF79" s="259" t="n"/>
      <c r="BG79" s="259" t="n"/>
      <c r="BH79" s="259" t="n"/>
      <c r="BI79" s="259" t="n"/>
      <c r="BJ79" s="259" t="n"/>
      <c r="BK79" s="259" t="n"/>
      <c r="BL79" s="259" t="n"/>
      <c r="BM79" s="259" t="n"/>
      <c r="BN79" s="259" t="n"/>
      <c r="BO79" s="259" t="n"/>
      <c r="BP79" s="259" t="n"/>
      <c r="BQ79" s="259" t="n"/>
      <c r="BR79" s="259" t="n"/>
      <c r="BS79" s="259" t="n"/>
      <c r="BT79" s="259" t="n"/>
      <c r="BU79" s="259" t="n"/>
      <c r="BV79" s="259" t="n"/>
      <c r="BW79" s="259" t="n"/>
      <c r="BX79" s="259" t="n"/>
      <c r="BY79" s="259" t="n"/>
      <c r="BZ79" s="259" t="n"/>
      <c r="CA79" s="259" t="n"/>
      <c r="CB79" s="259" t="n"/>
      <c r="CC79" s="259" t="n"/>
      <c r="CD79" s="259" t="n"/>
      <c r="CE79" s="259" t="n"/>
      <c r="CF79" s="259" t="n"/>
      <c r="CG79" s="259" t="n"/>
      <c r="CH79" s="259" t="n"/>
      <c r="CI79" s="259" t="n"/>
      <c r="CJ79" s="259" t="n"/>
      <c r="CK79" s="259" t="n"/>
      <c r="CL79" s="259" t="n"/>
      <c r="CM79" s="259" t="n"/>
      <c r="CN79" s="259" t="n"/>
      <c r="CO79" s="259" t="n"/>
      <c r="CP79" s="259" t="n"/>
      <c r="CQ79" s="259" t="n"/>
      <c r="CR79" s="259" t="n"/>
      <c r="CS79" s="259" t="n"/>
      <c r="CT79" s="259" t="n"/>
      <c r="CU79" s="259" t="n"/>
      <c r="CV79" s="259" t="n"/>
      <c r="CW79" s="259" t="n"/>
      <c r="CX79" s="259" t="n"/>
      <c r="CY79" s="259" t="n"/>
      <c r="CZ79" s="259" t="n"/>
      <c r="DA79" s="259" t="n"/>
      <c r="DB79" s="259" t="n"/>
      <c r="DC79" s="259" t="n"/>
      <c r="DD79" s="259" t="n"/>
      <c r="DE79" s="259" t="n"/>
      <c r="DF79" s="259" t="n"/>
      <c r="DG79" s="259" t="n"/>
      <c r="DH79" s="259" t="n"/>
      <c r="DI79" s="259" t="n"/>
      <c r="DJ79" s="259" t="n"/>
      <c r="DK79" s="259" t="n"/>
      <c r="DL79" s="259" t="n"/>
      <c r="DM79" s="259" t="n"/>
      <c r="DN79" s="259" t="n"/>
      <c r="DO79" s="259" t="n"/>
      <c r="DP79" s="259" t="n"/>
      <c r="DQ79" s="259" t="n"/>
      <c r="DR79" s="269" t="n">
        <v>40</v>
      </c>
      <c r="DS79" s="259" t="n"/>
      <c r="DT79" s="259" t="n"/>
      <c r="DU79" s="259" t="n"/>
      <c r="DV79" s="259" t="n"/>
      <c r="DW79" s="259" t="n"/>
      <c r="DX79" s="259" t="n"/>
      <c r="DY79" s="259" t="n"/>
      <c r="DZ79" s="259" t="n"/>
      <c r="EA79" s="259" t="n"/>
      <c r="EB79" s="259" t="n"/>
      <c r="EC79" s="259" t="n"/>
      <c r="ED79" s="259" t="n"/>
      <c r="EE79" s="259" t="n"/>
      <c r="EF79" s="259" t="n"/>
      <c r="EG79" s="259" t="n"/>
      <c r="EH79" s="259" t="n"/>
      <c r="EI79" s="259" t="n"/>
      <c r="EJ79" s="259" t="n"/>
      <c r="EK79" s="259" t="n"/>
      <c r="EL79" s="259" t="n"/>
      <c r="EM79" s="259" t="n"/>
      <c r="EN79" s="259" t="n"/>
      <c r="EO79" s="259" t="n"/>
      <c r="EP79" s="259" t="n"/>
      <c r="EQ79" s="259" t="n"/>
      <c r="ER79" s="259" t="n"/>
      <c r="ES79" s="259" t="n"/>
      <c r="ET79" s="259" t="n"/>
      <c r="EU79" s="259" t="n"/>
      <c r="EV79" s="259" t="n"/>
      <c r="EW79" s="259" t="n"/>
      <c r="EX79" s="259" t="n"/>
      <c r="EY79" s="259" t="n"/>
      <c r="EZ79" s="259" t="n"/>
      <c r="FA79" s="259" t="n"/>
      <c r="FB79" s="259" t="n"/>
      <c r="FC79" s="259" t="n"/>
      <c r="FD79" s="259" t="n"/>
      <c r="FE79" s="259" t="n"/>
      <c r="FF79" s="259" t="n"/>
      <c r="FG79" s="259" t="n"/>
      <c r="FH79" s="259" t="n"/>
      <c r="FI79" s="259" t="n"/>
      <c r="FJ79" s="259" t="n"/>
      <c r="FK79" s="259" t="n"/>
      <c r="FL79" s="259" t="n"/>
      <c r="FM79" s="259" t="n"/>
      <c r="FN79" s="259" t="n"/>
      <c r="FO79" s="259" t="n"/>
      <c r="FP79" s="259" t="n"/>
      <c r="FQ79" s="259" t="n"/>
      <c r="FR79" s="259" t="n"/>
      <c r="FS79" s="259" t="n"/>
      <c r="FT79" s="259" t="n"/>
      <c r="FU79" s="259" t="n"/>
      <c r="FV79" s="259" t="n"/>
      <c r="FW79" s="259" t="n"/>
      <c r="FX79" s="259" t="n"/>
      <c r="FY79" s="259" t="n"/>
      <c r="FZ79" s="259" t="n"/>
      <c r="GA79" s="259" t="n"/>
      <c r="GB79" s="259" t="n"/>
      <c r="GC79" s="259" t="n"/>
      <c r="GD79" s="259" t="n"/>
      <c r="GE79" s="259" t="n"/>
      <c r="GF79" s="259" t="n"/>
      <c r="GG79" s="259" t="n"/>
      <c r="GH79" s="259" t="n"/>
      <c r="GI79" s="259" t="n"/>
      <c r="GJ79" s="259" t="n"/>
      <c r="GK79" s="259" t="n"/>
      <c r="GL79" s="259" t="n"/>
      <c r="GM79" s="259" t="n"/>
      <c r="GN79" s="259" t="n"/>
      <c r="GO79" s="259" t="n"/>
      <c r="GP79" s="259" t="n"/>
      <c r="GQ79" s="259" t="n"/>
      <c r="GR79" s="259" t="n"/>
      <c r="GS79" s="259" t="n"/>
      <c r="GT79" s="259" t="n"/>
      <c r="GU79" s="259" t="n"/>
      <c r="GV79" s="261">
        <f>SUM(F79:GU79)</f>
        <v/>
      </c>
      <c r="GW79" s="262">
        <f>E79-GV79</f>
        <v/>
      </c>
    </row>
    <row r="80" ht="18" customHeight="1">
      <c r="A80" s="137" t="n">
        <v>79</v>
      </c>
      <c r="B80" s="256" t="n">
        <v>44924</v>
      </c>
      <c r="C80" s="139" t="inlineStr">
        <is>
          <t>2-115-10224</t>
        </is>
      </c>
      <c r="D80" s="240" t="n">
        <v>44916</v>
      </c>
      <c r="E80" s="257" t="n">
        <v>667.75</v>
      </c>
      <c r="F80" s="274" t="n"/>
      <c r="G80" s="274" t="n"/>
      <c r="H80" s="274" t="n"/>
      <c r="I80" s="274" t="n"/>
      <c r="J80" s="274" t="n"/>
      <c r="K80" s="274" t="n"/>
      <c r="L80" s="274" t="n"/>
      <c r="M80" s="259" t="n"/>
      <c r="N80" s="259" t="n"/>
      <c r="O80" s="259" t="n"/>
      <c r="P80" s="259" t="n"/>
      <c r="Q80" s="259" t="n"/>
      <c r="R80" s="259" t="n"/>
      <c r="S80" s="259" t="n"/>
      <c r="T80" s="259" t="n"/>
      <c r="U80" s="259" t="n"/>
      <c r="V80" s="259" t="n"/>
      <c r="W80" s="259" t="n"/>
      <c r="X80" s="259" t="n"/>
      <c r="Y80" s="259" t="n"/>
      <c r="Z80" s="259" t="n"/>
      <c r="AA80" s="259" t="n"/>
      <c r="AB80" s="259" t="n"/>
      <c r="AC80" s="259" t="n"/>
      <c r="AD80" s="259" t="n"/>
      <c r="AE80" s="259" t="n"/>
      <c r="AF80" s="259" t="n"/>
      <c r="AG80" s="259" t="n"/>
      <c r="AH80" s="259" t="n"/>
      <c r="AI80" s="259" t="n"/>
      <c r="AJ80" s="259" t="n"/>
      <c r="AK80" s="259" t="n"/>
      <c r="AL80" s="259" t="n"/>
      <c r="AM80" s="259" t="n"/>
      <c r="AN80" s="259" t="n"/>
      <c r="AO80" s="259" t="n"/>
      <c r="AP80" s="259" t="n"/>
      <c r="AQ80" s="259" t="n"/>
      <c r="AR80" s="259" t="n"/>
      <c r="AS80" s="259" t="n"/>
      <c r="AT80" s="259" t="n"/>
      <c r="AU80" s="259" t="n"/>
      <c r="AV80" s="259" t="n"/>
      <c r="AW80" s="259" t="n"/>
      <c r="AX80" s="259" t="n"/>
      <c r="AY80" s="259" t="n"/>
      <c r="AZ80" s="259" t="n"/>
      <c r="BA80" s="259" t="n"/>
      <c r="BB80" s="259" t="n"/>
      <c r="BC80" s="259" t="n"/>
      <c r="BD80" s="259" t="n"/>
      <c r="BE80" s="259" t="n"/>
      <c r="BF80" s="259" t="n"/>
      <c r="BG80" s="259" t="n"/>
      <c r="BH80" s="259" t="n"/>
      <c r="BI80" s="259" t="n"/>
      <c r="BJ80" s="259" t="n"/>
      <c r="BK80" s="259" t="n"/>
      <c r="BL80" s="259" t="n"/>
      <c r="BM80" s="259" t="n"/>
      <c r="BN80" s="259" t="n"/>
      <c r="BO80" s="259" t="n"/>
      <c r="BP80" s="259" t="n"/>
      <c r="BQ80" s="259" t="n"/>
      <c r="BR80" s="259" t="n"/>
      <c r="BS80" s="259" t="n"/>
      <c r="BT80" s="259" t="n"/>
      <c r="BU80" s="259" t="n"/>
      <c r="BV80" s="259" t="n"/>
      <c r="BW80" s="259" t="n"/>
      <c r="BX80" s="259" t="n"/>
      <c r="BY80" s="259" t="n"/>
      <c r="BZ80" s="259" t="n"/>
      <c r="CA80" s="259" t="n"/>
      <c r="CB80" s="259" t="n"/>
      <c r="CC80" s="259" t="n"/>
      <c r="CD80" s="259" t="n"/>
      <c r="CE80" s="259" t="n"/>
      <c r="CF80" s="259" t="n"/>
      <c r="CG80" s="259" t="n"/>
      <c r="CH80" s="259" t="n"/>
      <c r="CI80" s="259" t="n"/>
      <c r="CJ80" s="259" t="n"/>
      <c r="CK80" s="259" t="n"/>
      <c r="CL80" s="259" t="n"/>
      <c r="CM80" s="259" t="n"/>
      <c r="CN80" s="259" t="n"/>
      <c r="CO80" s="259" t="n"/>
      <c r="CP80" s="259" t="n"/>
      <c r="CQ80" s="259" t="n"/>
      <c r="CR80" s="259" t="n"/>
      <c r="CS80" s="259" t="n"/>
      <c r="CT80" s="259" t="n"/>
      <c r="CU80" s="259" t="n"/>
      <c r="CV80" s="259" t="n"/>
      <c r="CW80" s="259" t="n"/>
      <c r="CX80" s="259" t="n"/>
      <c r="CY80" s="259" t="n"/>
      <c r="CZ80" s="259" t="n"/>
      <c r="DA80" s="259" t="n"/>
      <c r="DB80" s="259" t="n"/>
      <c r="DC80" s="259" t="n"/>
      <c r="DD80" s="259" t="n"/>
      <c r="DE80" s="259" t="n"/>
      <c r="DF80" s="259" t="n"/>
      <c r="DG80" s="259" t="n"/>
      <c r="DH80" s="259" t="n"/>
      <c r="DI80" s="259" t="n"/>
      <c r="DJ80" s="259" t="n"/>
      <c r="DK80" s="259" t="n"/>
      <c r="DL80" s="259" t="n"/>
      <c r="DM80" s="259" t="n"/>
      <c r="DN80" s="259" t="n"/>
      <c r="DO80" s="259" t="n"/>
      <c r="DP80" s="259" t="n"/>
      <c r="DQ80" s="259" t="n"/>
      <c r="DR80" s="259" t="n"/>
      <c r="DS80" s="259" t="n"/>
      <c r="DT80" s="259" t="n"/>
      <c r="DU80" s="259" t="n"/>
      <c r="DV80" s="259" t="n"/>
      <c r="DW80" s="259" t="n"/>
      <c r="DX80" s="259" t="n"/>
      <c r="DY80" s="259" t="n"/>
      <c r="DZ80" s="259" t="n"/>
      <c r="EA80" s="259" t="n"/>
      <c r="EB80" s="259" t="n"/>
      <c r="EC80" s="259" t="n"/>
      <c r="ED80" s="259" t="n"/>
      <c r="EE80" s="259" t="n"/>
      <c r="EF80" s="259" t="n"/>
      <c r="EG80" s="259" t="n"/>
      <c r="EH80" s="259" t="n"/>
      <c r="EI80" s="259" t="n"/>
      <c r="EJ80" s="259" t="n"/>
      <c r="EK80" s="259" t="n"/>
      <c r="EL80" s="259" t="n"/>
      <c r="EM80" s="259" t="n"/>
      <c r="EN80" s="259" t="n"/>
      <c r="EO80" s="259" t="n"/>
      <c r="EP80" s="259" t="n"/>
      <c r="EQ80" s="259" t="n"/>
      <c r="ER80" s="259" t="n"/>
      <c r="ES80" s="269" t="n">
        <v>667.75</v>
      </c>
      <c r="ET80" s="259" t="n"/>
      <c r="EU80" s="259" t="n"/>
      <c r="EV80" s="259" t="n"/>
      <c r="EW80" s="259" t="n"/>
      <c r="EX80" s="259" t="n"/>
      <c r="EY80" s="259" t="n"/>
      <c r="EZ80" s="259" t="n"/>
      <c r="FA80" s="259" t="n"/>
      <c r="FB80" s="259" t="n"/>
      <c r="FC80" s="259" t="n"/>
      <c r="FD80" s="259" t="n"/>
      <c r="FE80" s="259" t="n"/>
      <c r="FF80" s="259" t="n"/>
      <c r="FG80" s="259" t="n"/>
      <c r="FH80" s="259" t="n"/>
      <c r="FI80" s="259" t="n"/>
      <c r="FJ80" s="259" t="n"/>
      <c r="FK80" s="259" t="n"/>
      <c r="FL80" s="259" t="n"/>
      <c r="FM80" s="259" t="n"/>
      <c r="FN80" s="259" t="n"/>
      <c r="FO80" s="259" t="n"/>
      <c r="FP80" s="259" t="n"/>
      <c r="FQ80" s="259" t="n"/>
      <c r="FR80" s="259" t="n"/>
      <c r="FS80" s="259" t="n"/>
      <c r="FT80" s="259" t="n"/>
      <c r="FU80" s="259" t="n"/>
      <c r="FV80" s="259" t="n"/>
      <c r="FW80" s="259" t="n"/>
      <c r="FX80" s="259" t="n"/>
      <c r="FY80" s="259" t="n"/>
      <c r="FZ80" s="259" t="n"/>
      <c r="GA80" s="259" t="n"/>
      <c r="GB80" s="259" t="n"/>
      <c r="GC80" s="259" t="n"/>
      <c r="GD80" s="259" t="n"/>
      <c r="GE80" s="259" t="n"/>
      <c r="GF80" s="259" t="n"/>
      <c r="GG80" s="259" t="n"/>
      <c r="GH80" s="259" t="n"/>
      <c r="GI80" s="259" t="n"/>
      <c r="GJ80" s="259" t="n"/>
      <c r="GK80" s="259" t="n"/>
      <c r="GL80" s="259" t="n"/>
      <c r="GM80" s="259" t="n"/>
      <c r="GN80" s="259" t="n"/>
      <c r="GO80" s="259" t="n"/>
      <c r="GP80" s="259" t="n"/>
      <c r="GQ80" s="259" t="n"/>
      <c r="GR80" s="259" t="n"/>
      <c r="GS80" s="259" t="n"/>
      <c r="GT80" s="259" t="n"/>
      <c r="GU80" s="259" t="n"/>
      <c r="GV80" s="261">
        <f>SUM(F80:GU80)</f>
        <v/>
      </c>
      <c r="GW80" s="262">
        <f>E80-GV80</f>
        <v/>
      </c>
    </row>
    <row r="81" ht="18" customHeight="1">
      <c r="A81" s="137" t="n">
        <v>80</v>
      </c>
      <c r="B81" s="256" t="n">
        <v>44924</v>
      </c>
      <c r="C81" s="139" t="inlineStr">
        <is>
          <t>2-116-56709</t>
        </is>
      </c>
      <c r="D81" s="240" t="n">
        <v>44921</v>
      </c>
      <c r="E81" s="257" t="n">
        <v>7673.27</v>
      </c>
      <c r="F81" s="274" t="n"/>
      <c r="G81" s="274" t="n"/>
      <c r="H81" s="274" t="n"/>
      <c r="I81" s="274" t="n"/>
      <c r="J81" s="274" t="n"/>
      <c r="K81" s="274" t="n"/>
      <c r="L81" s="274" t="n"/>
      <c r="M81" s="259" t="n"/>
      <c r="N81" s="259" t="n"/>
      <c r="O81" s="259" t="n"/>
      <c r="P81" s="259" t="n"/>
      <c r="Q81" s="259" t="n"/>
      <c r="R81" s="259" t="n"/>
      <c r="S81" s="259" t="n"/>
      <c r="T81" s="259" t="n"/>
      <c r="U81" s="259" t="n"/>
      <c r="V81" s="259" t="n"/>
      <c r="W81" s="259" t="n"/>
      <c r="X81" s="259" t="n"/>
      <c r="Y81" s="259" t="n"/>
      <c r="Z81" s="259" t="n"/>
      <c r="AA81" s="259" t="n"/>
      <c r="AB81" s="259" t="n"/>
      <c r="AC81" s="259" t="n"/>
      <c r="AD81" s="259" t="n"/>
      <c r="AE81" s="259" t="n"/>
      <c r="AF81" s="259" t="n"/>
      <c r="AG81" s="259" t="n"/>
      <c r="AH81" s="259" t="n"/>
      <c r="AI81" s="259" t="n"/>
      <c r="AJ81" s="259" t="n"/>
      <c r="AK81" s="259" t="n"/>
      <c r="AL81" s="259" t="n"/>
      <c r="AM81" s="259" t="n"/>
      <c r="AN81" s="259" t="n"/>
      <c r="AO81" s="259" t="n"/>
      <c r="AP81" s="259" t="n"/>
      <c r="AQ81" s="259" t="n"/>
      <c r="AR81" s="259" t="n"/>
      <c r="AS81" s="259" t="n"/>
      <c r="AT81" s="259" t="n"/>
      <c r="AU81" s="259" t="n"/>
      <c r="AV81" s="259" t="n"/>
      <c r="AW81" s="259" t="n"/>
      <c r="AX81" s="259" t="n"/>
      <c r="AY81" s="259" t="n"/>
      <c r="AZ81" s="259" t="n"/>
      <c r="BA81" s="259" t="n"/>
      <c r="BB81" s="259" t="n"/>
      <c r="BC81" s="259" t="n"/>
      <c r="BD81" s="259" t="n"/>
      <c r="BE81" s="259" t="n"/>
      <c r="BF81" s="259" t="n"/>
      <c r="BG81" s="259" t="n"/>
      <c r="BH81" s="259" t="n"/>
      <c r="BI81" s="259" t="n"/>
      <c r="BJ81" s="259" t="n"/>
      <c r="BK81" s="259" t="n"/>
      <c r="BL81" s="259" t="n"/>
      <c r="BM81" s="259" t="n"/>
      <c r="BN81" s="259" t="n"/>
      <c r="BO81" s="259" t="n"/>
      <c r="BP81" s="259" t="n"/>
      <c r="BQ81" s="259" t="n"/>
      <c r="BR81" s="259" t="n"/>
      <c r="BS81" s="259" t="n"/>
      <c r="BT81" s="259" t="n"/>
      <c r="BU81" s="259" t="n"/>
      <c r="BV81" s="259" t="n"/>
      <c r="BW81" s="259" t="n"/>
      <c r="BX81" s="259" t="n"/>
      <c r="BY81" s="259" t="n"/>
      <c r="BZ81" s="259" t="n"/>
      <c r="CA81" s="259" t="n"/>
      <c r="CB81" s="259" t="n"/>
      <c r="CC81" s="259" t="n"/>
      <c r="CD81" s="259" t="n"/>
      <c r="CE81" s="259" t="n"/>
      <c r="CF81" s="259" t="n"/>
      <c r="CG81" s="259" t="n"/>
      <c r="CH81" s="259" t="n"/>
      <c r="CI81" s="259" t="n"/>
      <c r="CJ81" s="259" t="n"/>
      <c r="CK81" s="259" t="n"/>
      <c r="CL81" s="259" t="n"/>
      <c r="CM81" s="259" t="n"/>
      <c r="CN81" s="259" t="n"/>
      <c r="CO81" s="259" t="n"/>
      <c r="CP81" s="259" t="n"/>
      <c r="CQ81" s="259" t="n"/>
      <c r="CR81" s="259" t="n"/>
      <c r="CS81" s="259" t="n"/>
      <c r="CT81" s="259" t="n"/>
      <c r="CU81" s="259" t="n"/>
      <c r="CV81" s="259" t="n"/>
      <c r="CW81" s="259" t="n"/>
      <c r="CX81" s="259" t="n"/>
      <c r="CY81" s="259" t="n"/>
      <c r="CZ81" s="259" t="n"/>
      <c r="DA81" s="259" t="n"/>
      <c r="DB81" s="259" t="n"/>
      <c r="DC81" s="259" t="n"/>
      <c r="DD81" s="259" t="n"/>
      <c r="DE81" s="259" t="n"/>
      <c r="DF81" s="259" t="n"/>
      <c r="DG81" s="259" t="n"/>
      <c r="DH81" s="269" t="n">
        <v>7673.27</v>
      </c>
      <c r="DI81" s="259" t="n"/>
      <c r="DJ81" s="259" t="n"/>
      <c r="DK81" s="259" t="n"/>
      <c r="DL81" s="259" t="n"/>
      <c r="DM81" s="259" t="n"/>
      <c r="DN81" s="259" t="n"/>
      <c r="DO81" s="259" t="n"/>
      <c r="DP81" s="259" t="n"/>
      <c r="DQ81" s="259" t="n"/>
      <c r="DR81" s="259" t="n"/>
      <c r="DS81" s="259" t="n"/>
      <c r="DT81" s="259" t="n"/>
      <c r="DU81" s="259" t="n"/>
      <c r="DV81" s="259" t="n"/>
      <c r="DW81" s="259" t="n"/>
      <c r="DX81" s="259" t="n"/>
      <c r="DY81" s="259" t="n"/>
      <c r="DZ81" s="259" t="n"/>
      <c r="EA81" s="259" t="n"/>
      <c r="EB81" s="259" t="n"/>
      <c r="EC81" s="259" t="n"/>
      <c r="ED81" s="259" t="n"/>
      <c r="EE81" s="259" t="n"/>
      <c r="EF81" s="259" t="n"/>
      <c r="EG81" s="259" t="n"/>
      <c r="EH81" s="259" t="n"/>
      <c r="EI81" s="259" t="n"/>
      <c r="EJ81" s="259" t="n"/>
      <c r="EK81" s="259" t="n"/>
      <c r="EL81" s="259" t="n"/>
      <c r="EM81" s="259" t="n"/>
      <c r="EN81" s="259" t="n"/>
      <c r="EO81" s="259" t="n"/>
      <c r="EP81" s="259" t="n"/>
      <c r="EQ81" s="259" t="n"/>
      <c r="ER81" s="259" t="n"/>
      <c r="ES81" s="259" t="n"/>
      <c r="ET81" s="259" t="n"/>
      <c r="EU81" s="259" t="n"/>
      <c r="EV81" s="259" t="n"/>
      <c r="EW81" s="259" t="n"/>
      <c r="EX81" s="259" t="n"/>
      <c r="EY81" s="259" t="n"/>
      <c r="EZ81" s="259" t="n"/>
      <c r="FA81" s="259" t="n"/>
      <c r="FB81" s="259" t="n"/>
      <c r="FC81" s="259" t="n"/>
      <c r="FD81" s="259" t="n"/>
      <c r="FE81" s="259" t="n"/>
      <c r="FF81" s="259" t="n"/>
      <c r="FG81" s="259" t="n"/>
      <c r="FH81" s="259" t="n"/>
      <c r="FI81" s="259" t="n"/>
      <c r="FJ81" s="259" t="n"/>
      <c r="FK81" s="259" t="n"/>
      <c r="FL81" s="259" t="n"/>
      <c r="FM81" s="259" t="n"/>
      <c r="FN81" s="259" t="n"/>
      <c r="FO81" s="259" t="n"/>
      <c r="FP81" s="259" t="n"/>
      <c r="FQ81" s="259" t="n"/>
      <c r="FR81" s="259" t="n"/>
      <c r="FS81" s="259" t="n"/>
      <c r="FT81" s="259" t="n"/>
      <c r="FU81" s="259" t="n"/>
      <c r="FV81" s="259" t="n"/>
      <c r="FW81" s="259" t="n"/>
      <c r="FX81" s="259" t="n"/>
      <c r="FY81" s="259" t="n"/>
      <c r="FZ81" s="259" t="n"/>
      <c r="GA81" s="259" t="n"/>
      <c r="GB81" s="259" t="n"/>
      <c r="GC81" s="259" t="n"/>
      <c r="GD81" s="259" t="n"/>
      <c r="GE81" s="259" t="n"/>
      <c r="GF81" s="259" t="n"/>
      <c r="GG81" s="259" t="n"/>
      <c r="GH81" s="259" t="n"/>
      <c r="GI81" s="259" t="n"/>
      <c r="GJ81" s="259" t="n"/>
      <c r="GK81" s="259" t="n"/>
      <c r="GL81" s="259" t="n"/>
      <c r="GM81" s="259" t="n"/>
      <c r="GN81" s="259" t="n"/>
      <c r="GO81" s="259" t="n"/>
      <c r="GP81" s="259" t="n"/>
      <c r="GQ81" s="259" t="n"/>
      <c r="GR81" s="259" t="n"/>
      <c r="GS81" s="259" t="n"/>
      <c r="GT81" s="259" t="n"/>
      <c r="GU81" s="259" t="n"/>
      <c r="GV81" s="261">
        <f>SUM(F81:GU81)</f>
        <v/>
      </c>
      <c r="GW81" s="262">
        <f>E81-GV81</f>
        <v/>
      </c>
    </row>
    <row r="82" ht="18" customHeight="1">
      <c r="A82" s="137" t="n">
        <v>81</v>
      </c>
      <c r="B82" s="256" t="n">
        <v>44924</v>
      </c>
      <c r="C82" s="139" t="inlineStr">
        <is>
          <t>2-116-84277</t>
        </is>
      </c>
      <c r="D82" s="240" t="n">
        <v>44923</v>
      </c>
      <c r="E82" s="257" t="n">
        <v>52.36</v>
      </c>
      <c r="F82" s="274" t="n"/>
      <c r="G82" s="274" t="n"/>
      <c r="H82" s="274" t="n"/>
      <c r="I82" s="274" t="n"/>
      <c r="J82" s="274" t="n"/>
      <c r="K82" s="274" t="n"/>
      <c r="L82" s="274" t="n"/>
      <c r="M82" s="259" t="n"/>
      <c r="N82" s="259" t="n"/>
      <c r="O82" s="259" t="n"/>
      <c r="P82" s="259" t="n"/>
      <c r="Q82" s="259" t="n"/>
      <c r="R82" s="259" t="n"/>
      <c r="S82" s="259" t="n"/>
      <c r="T82" s="259" t="n"/>
      <c r="U82" s="259" t="n"/>
      <c r="V82" s="259" t="n"/>
      <c r="W82" s="259" t="n"/>
      <c r="X82" s="259" t="n"/>
      <c r="Y82" s="259" t="n"/>
      <c r="Z82" s="259" t="n"/>
      <c r="AA82" s="259" t="n"/>
      <c r="AB82" s="259" t="n"/>
      <c r="AC82" s="259" t="n"/>
      <c r="AD82" s="259" t="n"/>
      <c r="AE82" s="259" t="n"/>
      <c r="AF82" s="259" t="n"/>
      <c r="AG82" s="259" t="n"/>
      <c r="AH82" s="259" t="n"/>
      <c r="AI82" s="259" t="n"/>
      <c r="AJ82" s="259" t="n"/>
      <c r="AK82" s="259" t="n"/>
      <c r="AL82" s="259" t="n"/>
      <c r="AM82" s="259" t="n"/>
      <c r="AN82" s="259" t="n"/>
      <c r="AO82" s="259" t="n"/>
      <c r="AP82" s="259" t="n"/>
      <c r="AQ82" s="259" t="n"/>
      <c r="AR82" s="259" t="n"/>
      <c r="AS82" s="259" t="n"/>
      <c r="AT82" s="259" t="n"/>
      <c r="AU82" s="259" t="n"/>
      <c r="AV82" s="259" t="n"/>
      <c r="AW82" s="259" t="n"/>
      <c r="AX82" s="259" t="n"/>
      <c r="AY82" s="259" t="n"/>
      <c r="AZ82" s="259" t="n"/>
      <c r="BA82" s="259" t="n"/>
      <c r="BB82" s="259" t="n"/>
      <c r="BC82" s="259" t="n"/>
      <c r="BD82" s="259" t="n"/>
      <c r="BE82" s="259" t="n"/>
      <c r="BF82" s="259" t="n"/>
      <c r="BG82" s="259" t="n"/>
      <c r="BH82" s="259" t="n"/>
      <c r="BI82" s="259" t="n"/>
      <c r="BJ82" s="259" t="n"/>
      <c r="BK82" s="259" t="n"/>
      <c r="BL82" s="259" t="n"/>
      <c r="BM82" s="259" t="n"/>
      <c r="BN82" s="259" t="n"/>
      <c r="BO82" s="259" t="n"/>
      <c r="BP82" s="259" t="n"/>
      <c r="BQ82" s="259" t="n"/>
      <c r="BR82" s="259" t="n"/>
      <c r="BS82" s="259" t="n"/>
      <c r="BT82" s="259" t="n"/>
      <c r="BU82" s="259" t="n"/>
      <c r="BV82" s="259" t="n"/>
      <c r="BW82" s="259" t="n"/>
      <c r="BX82" s="259" t="n"/>
      <c r="BY82" s="259" t="n"/>
      <c r="BZ82" s="259" t="n"/>
      <c r="CA82" s="259" t="n"/>
      <c r="CB82" s="259" t="n"/>
      <c r="CC82" s="259" t="n"/>
      <c r="CD82" s="259" t="n"/>
      <c r="CE82" s="259" t="n"/>
      <c r="CF82" s="259" t="n"/>
      <c r="CG82" s="259" t="n"/>
      <c r="CH82" s="259" t="n"/>
      <c r="CI82" s="259" t="n"/>
      <c r="CJ82" s="259" t="n"/>
      <c r="CK82" s="259" t="n"/>
      <c r="CL82" s="259" t="n"/>
      <c r="CM82" s="259" t="n"/>
      <c r="CN82" s="259" t="n"/>
      <c r="CO82" s="259" t="n"/>
      <c r="CP82" s="259" t="n"/>
      <c r="CQ82" s="259" t="n"/>
      <c r="CR82" s="259" t="n"/>
      <c r="CS82" s="259" t="n"/>
      <c r="CT82" s="259" t="n"/>
      <c r="CU82" s="259" t="n"/>
      <c r="CV82" s="259" t="n"/>
      <c r="CW82" s="259" t="n"/>
      <c r="CX82" s="259" t="n"/>
      <c r="CY82" s="259" t="n"/>
      <c r="CZ82" s="259" t="n"/>
      <c r="DA82" s="259" t="n"/>
      <c r="DB82" s="259" t="n"/>
      <c r="DC82" s="259" t="n"/>
      <c r="DD82" s="259" t="n"/>
      <c r="DE82" s="259" t="n"/>
      <c r="DF82" s="259" t="n"/>
      <c r="DG82" s="259" t="n"/>
      <c r="DH82" s="259" t="n"/>
      <c r="DI82" s="259" t="n"/>
      <c r="DJ82" s="259" t="n"/>
      <c r="DK82" s="259" t="n"/>
      <c r="DL82" s="259" t="n"/>
      <c r="DM82" s="259" t="n"/>
      <c r="DN82" s="259" t="n"/>
      <c r="DO82" s="259" t="n"/>
      <c r="DP82" s="259" t="n"/>
      <c r="DQ82" s="259" t="n"/>
      <c r="DR82" s="259" t="n"/>
      <c r="DS82" s="259" t="n"/>
      <c r="DT82" s="259" t="n"/>
      <c r="DU82" s="259" t="n"/>
      <c r="DV82" s="259" t="n"/>
      <c r="DW82" s="259" t="n"/>
      <c r="DX82" s="259" t="n"/>
      <c r="DY82" s="259" t="n"/>
      <c r="DZ82" s="259" t="n"/>
      <c r="EA82" s="259" t="n"/>
      <c r="EB82" s="259" t="n"/>
      <c r="EC82" s="259" t="n"/>
      <c r="ED82" s="259" t="n"/>
      <c r="EE82" s="259" t="n"/>
      <c r="EF82" s="259" t="n"/>
      <c r="EG82" s="259" t="n"/>
      <c r="EH82" s="259" t="n"/>
      <c r="EI82" s="259" t="n"/>
      <c r="EJ82" s="259" t="n"/>
      <c r="EK82" s="259" t="n"/>
      <c r="EL82" s="259" t="n"/>
      <c r="EM82" s="259" t="n"/>
      <c r="EN82" s="259" t="n"/>
      <c r="EO82" s="259" t="n"/>
      <c r="EP82" s="259" t="n"/>
      <c r="EQ82" s="259" t="n"/>
      <c r="ER82" s="259" t="n"/>
      <c r="ES82" s="259" t="n"/>
      <c r="ET82" s="259" t="n"/>
      <c r="EU82" s="259" t="n"/>
      <c r="EV82" s="259" t="n"/>
      <c r="EW82" s="259" t="n"/>
      <c r="EX82" s="259" t="n"/>
      <c r="EY82" s="259" t="n"/>
      <c r="EZ82" s="259" t="n"/>
      <c r="FA82" s="259" t="n"/>
      <c r="FB82" s="259" t="n"/>
      <c r="FC82" s="259" t="n"/>
      <c r="FD82" s="259" t="n"/>
      <c r="FE82" s="259" t="n"/>
      <c r="FF82" s="259" t="n"/>
      <c r="FG82" s="259" t="n"/>
      <c r="FH82" s="259" t="n"/>
      <c r="FI82" s="259" t="n"/>
      <c r="FJ82" s="259" t="n"/>
      <c r="FK82" s="259" t="n"/>
      <c r="FL82" s="259" t="n"/>
      <c r="FM82" s="259" t="n"/>
      <c r="FN82" s="259" t="n"/>
      <c r="FO82" s="259" t="n"/>
      <c r="FP82" s="259" t="n"/>
      <c r="FQ82" s="259" t="n"/>
      <c r="FR82" s="259" t="n"/>
      <c r="FS82" s="269" t="n">
        <v>52.36</v>
      </c>
      <c r="FT82" s="259" t="n"/>
      <c r="FU82" s="259" t="n"/>
      <c r="FV82" s="259" t="n"/>
      <c r="FW82" s="259" t="n"/>
      <c r="FX82" s="259" t="n"/>
      <c r="FY82" s="259" t="n"/>
      <c r="FZ82" s="259" t="n"/>
      <c r="GA82" s="259" t="n"/>
      <c r="GB82" s="259" t="n"/>
      <c r="GC82" s="259" t="n"/>
      <c r="GD82" s="259" t="n"/>
      <c r="GE82" s="259" t="n"/>
      <c r="GF82" s="259" t="n"/>
      <c r="GG82" s="259" t="n"/>
      <c r="GH82" s="259" t="n"/>
      <c r="GI82" s="259" t="n"/>
      <c r="GJ82" s="259" t="n"/>
      <c r="GK82" s="259" t="n"/>
      <c r="GL82" s="259" t="n"/>
      <c r="GM82" s="259" t="n"/>
      <c r="GN82" s="259" t="n"/>
      <c r="GO82" s="259" t="n"/>
      <c r="GP82" s="259" t="n"/>
      <c r="GQ82" s="259" t="n"/>
      <c r="GR82" s="259" t="n"/>
      <c r="GS82" s="259" t="n"/>
      <c r="GT82" s="259" t="n"/>
      <c r="GU82" s="259" t="n"/>
      <c r="GV82" s="261">
        <f>SUM(F82:GU82)</f>
        <v/>
      </c>
      <c r="GW82" s="262">
        <f>E82-GV82</f>
        <v/>
      </c>
    </row>
    <row r="83" ht="18" customHeight="1">
      <c r="A83" s="137" t="n">
        <v>82</v>
      </c>
      <c r="B83" s="256" t="n">
        <v>44924</v>
      </c>
      <c r="C83" s="170" t="inlineStr">
        <is>
          <t>2-109-56089</t>
        </is>
      </c>
      <c r="D83" s="240" t="n">
        <v>44900</v>
      </c>
      <c r="E83" s="257" t="n">
        <v>4617.91</v>
      </c>
      <c r="F83" s="274" t="n"/>
      <c r="G83" s="274" t="n"/>
      <c r="H83" s="274" t="n"/>
      <c r="I83" s="274" t="n"/>
      <c r="J83" s="270" t="n">
        <v>349.16</v>
      </c>
      <c r="K83" s="274" t="n"/>
      <c r="L83" s="274" t="n"/>
      <c r="M83" s="259" t="n"/>
      <c r="N83" s="259" t="n"/>
      <c r="O83" s="259" t="n"/>
      <c r="P83" s="259" t="n"/>
      <c r="Q83" s="259" t="n"/>
      <c r="R83" s="259" t="n"/>
      <c r="S83" s="259" t="n"/>
      <c r="T83" s="259" t="n"/>
      <c r="U83" s="259" t="n"/>
      <c r="V83" s="259" t="n"/>
      <c r="W83" s="269" t="n">
        <v>1254.25</v>
      </c>
      <c r="X83" s="259" t="n"/>
      <c r="Y83" s="259" t="n"/>
      <c r="Z83" s="259" t="n"/>
      <c r="AA83" s="259" t="n"/>
      <c r="AB83" s="259" t="n"/>
      <c r="AC83" s="259" t="n"/>
      <c r="AD83" s="259" t="n"/>
      <c r="AE83" s="259" t="n"/>
      <c r="AF83" s="259" t="n"/>
      <c r="AG83" s="259" t="n"/>
      <c r="AH83" s="259" t="n"/>
      <c r="AI83" s="259" t="n"/>
      <c r="AJ83" s="259" t="n"/>
      <c r="AK83" s="259" t="n"/>
      <c r="AL83" s="259" t="n"/>
      <c r="AM83" s="259" t="n"/>
      <c r="AN83" s="259" t="n"/>
      <c r="AO83" s="259" t="n"/>
      <c r="AP83" s="259" t="n"/>
      <c r="AQ83" s="259" t="n"/>
      <c r="AR83" s="259" t="n"/>
      <c r="AS83" s="259" t="n"/>
      <c r="AT83" s="259" t="n"/>
      <c r="AU83" s="259" t="n"/>
      <c r="AV83" s="259" t="n"/>
      <c r="AW83" s="259" t="n"/>
      <c r="AX83" s="259" t="n"/>
      <c r="AY83" s="259" t="n"/>
      <c r="AZ83" s="259" t="n"/>
      <c r="BA83" s="259" t="n"/>
      <c r="BB83" s="259" t="n"/>
      <c r="BC83" s="259" t="n"/>
      <c r="BD83" s="259" t="n"/>
      <c r="BE83" s="259" t="n"/>
      <c r="BF83" s="259" t="n"/>
      <c r="BG83" s="259" t="n"/>
      <c r="BH83" s="259" t="n"/>
      <c r="BI83" s="259" t="n"/>
      <c r="BJ83" s="259" t="n"/>
      <c r="BK83" s="259" t="n"/>
      <c r="BL83" s="259" t="n"/>
      <c r="BM83" s="259" t="n"/>
      <c r="BN83" s="259" t="n"/>
      <c r="BO83" s="259" t="n"/>
      <c r="BP83" s="259" t="n"/>
      <c r="BQ83" s="259" t="n"/>
      <c r="BR83" s="259" t="n"/>
      <c r="BS83" s="259" t="n"/>
      <c r="BT83" s="259" t="n"/>
      <c r="BU83" s="259" t="n"/>
      <c r="BV83" s="259" t="n"/>
      <c r="BW83" s="259" t="n"/>
      <c r="BX83" s="259" t="n"/>
      <c r="BY83" s="259" t="n"/>
      <c r="BZ83" s="259" t="n"/>
      <c r="CA83" s="259" t="n"/>
      <c r="CB83" s="259" t="n"/>
      <c r="CC83" s="259" t="n"/>
      <c r="CD83" s="259" t="n"/>
      <c r="CE83" s="259" t="n"/>
      <c r="CF83" s="259" t="n"/>
      <c r="CG83" s="259" t="n"/>
      <c r="CH83" s="259" t="n"/>
      <c r="CI83" s="259" t="n"/>
      <c r="CJ83" s="259" t="n"/>
      <c r="CK83" s="259" t="n"/>
      <c r="CL83" s="259" t="n"/>
      <c r="CM83" s="259" t="n"/>
      <c r="CN83" s="259" t="n"/>
      <c r="CO83" s="259" t="n"/>
      <c r="CP83" s="259" t="n"/>
      <c r="CQ83" s="259" t="n"/>
      <c r="CR83" s="259" t="n"/>
      <c r="CS83" s="259" t="n"/>
      <c r="CT83" s="259" t="n"/>
      <c r="CU83" s="259" t="n"/>
      <c r="CV83" s="259" t="n"/>
      <c r="CW83" s="259" t="n"/>
      <c r="CX83" s="259" t="n"/>
      <c r="CY83" s="259" t="n"/>
      <c r="CZ83" s="259" t="n"/>
      <c r="DA83" s="259" t="n"/>
      <c r="DB83" s="269" t="n">
        <v>3014.5</v>
      </c>
      <c r="DC83" s="259" t="n"/>
      <c r="DD83" s="259" t="n"/>
      <c r="DE83" s="259" t="n"/>
      <c r="DF83" s="259" t="n"/>
      <c r="DG83" s="259" t="n"/>
      <c r="DH83" s="259" t="n"/>
      <c r="DI83" s="259" t="n"/>
      <c r="DJ83" s="259" t="n"/>
      <c r="DK83" s="259" t="n"/>
      <c r="DL83" s="259" t="n"/>
      <c r="DM83" s="259" t="n"/>
      <c r="DN83" s="259" t="n"/>
      <c r="DO83" s="259" t="n"/>
      <c r="DP83" s="259" t="n"/>
      <c r="DQ83" s="259" t="n"/>
      <c r="DR83" s="259" t="n"/>
      <c r="DS83" s="259" t="n"/>
      <c r="DT83" s="259" t="n"/>
      <c r="DU83" s="259" t="n"/>
      <c r="DV83" s="259" t="n"/>
      <c r="DW83" s="259" t="n"/>
      <c r="DX83" s="259" t="n"/>
      <c r="DY83" s="259" t="n"/>
      <c r="DZ83" s="259" t="n"/>
      <c r="EA83" s="259" t="n"/>
      <c r="EB83" s="259" t="n"/>
      <c r="EC83" s="259" t="n"/>
      <c r="ED83" s="259" t="n"/>
      <c r="EE83" s="259" t="n"/>
      <c r="EF83" s="259" t="n"/>
      <c r="EG83" s="259" t="n"/>
      <c r="EH83" s="259" t="n"/>
      <c r="EI83" s="259" t="n"/>
      <c r="EJ83" s="259" t="n"/>
      <c r="EK83" s="259" t="n"/>
      <c r="EL83" s="259" t="n"/>
      <c r="EM83" s="259" t="n"/>
      <c r="EN83" s="259" t="n"/>
      <c r="EO83" s="259" t="n"/>
      <c r="EP83" s="259" t="n"/>
      <c r="EQ83" s="259" t="n"/>
      <c r="ER83" s="259" t="n"/>
      <c r="ES83" s="259" t="n"/>
      <c r="ET83" s="259" t="n"/>
      <c r="EU83" s="259" t="n"/>
      <c r="EV83" s="259" t="n"/>
      <c r="EW83" s="259" t="n"/>
      <c r="EX83" s="259" t="n"/>
      <c r="EY83" s="259" t="n"/>
      <c r="EZ83" s="259" t="n"/>
      <c r="FA83" s="259" t="n"/>
      <c r="FB83" s="259" t="n"/>
      <c r="FC83" s="259" t="n"/>
      <c r="FD83" s="259" t="n"/>
      <c r="FE83" s="259" t="n"/>
      <c r="FF83" s="259" t="n"/>
      <c r="FG83" s="259" t="n"/>
      <c r="FH83" s="259" t="n"/>
      <c r="FI83" s="259" t="n"/>
      <c r="FJ83" s="259" t="n"/>
      <c r="FK83" s="259" t="n"/>
      <c r="FL83" s="259" t="n"/>
      <c r="FM83" s="259" t="n"/>
      <c r="FN83" s="259" t="n"/>
      <c r="FO83" s="259" t="n"/>
      <c r="FP83" s="259" t="n"/>
      <c r="FQ83" s="259" t="n"/>
      <c r="FR83" s="259" t="n"/>
      <c r="FS83" s="259" t="n"/>
      <c r="FT83" s="259" t="n"/>
      <c r="FU83" s="259" t="n"/>
      <c r="FV83" s="259" t="n"/>
      <c r="FW83" s="259" t="n"/>
      <c r="FX83" s="259" t="n"/>
      <c r="FY83" s="259" t="n"/>
      <c r="FZ83" s="259" t="n"/>
      <c r="GA83" s="259" t="n"/>
      <c r="GB83" s="259" t="n"/>
      <c r="GC83" s="259" t="n"/>
      <c r="GD83" s="259" t="n"/>
      <c r="GE83" s="259" t="n"/>
      <c r="GF83" s="259" t="n"/>
      <c r="GG83" s="259" t="n"/>
      <c r="GH83" s="259" t="n"/>
      <c r="GI83" s="259" t="n"/>
      <c r="GJ83" s="259" t="n"/>
      <c r="GK83" s="259" t="n"/>
      <c r="GL83" s="259" t="n"/>
      <c r="GM83" s="259" t="n"/>
      <c r="GN83" s="259" t="n"/>
      <c r="GO83" s="259" t="n"/>
      <c r="GP83" s="259" t="n"/>
      <c r="GQ83" s="259" t="n"/>
      <c r="GR83" s="259" t="n"/>
      <c r="GS83" s="259" t="n"/>
      <c r="GT83" s="259" t="n"/>
      <c r="GU83" s="259" t="n"/>
      <c r="GV83" s="261">
        <f>SUM(F83:GU83)</f>
        <v/>
      </c>
      <c r="GW83" s="262">
        <f>E83-GV83</f>
        <v/>
      </c>
    </row>
    <row r="84" ht="18" customHeight="1">
      <c r="A84" s="137" t="n">
        <v>83</v>
      </c>
      <c r="B84" s="256" t="n">
        <v>44924</v>
      </c>
      <c r="C84" s="139" t="inlineStr">
        <is>
          <t>2-110-01004</t>
        </is>
      </c>
      <c r="D84" s="240" t="n">
        <v>44901</v>
      </c>
      <c r="E84" s="257" t="n">
        <v>3781.81</v>
      </c>
      <c r="F84" s="274" t="n"/>
      <c r="G84" s="274" t="n"/>
      <c r="H84" s="274" t="n"/>
      <c r="I84" s="274" t="n"/>
      <c r="J84" s="274" t="n"/>
      <c r="K84" s="274" t="n"/>
      <c r="L84" s="274" t="n"/>
      <c r="M84" s="259" t="n"/>
      <c r="N84" s="269" t="n">
        <v>2179.9</v>
      </c>
      <c r="O84" s="259" t="n"/>
      <c r="P84" s="259" t="n"/>
      <c r="Q84" s="259" t="n"/>
      <c r="R84" s="259" t="n"/>
      <c r="S84" s="259" t="n"/>
      <c r="T84" s="259" t="n"/>
      <c r="U84" s="259" t="n"/>
      <c r="V84" s="259" t="n"/>
      <c r="W84" s="259" t="n"/>
      <c r="X84" s="259" t="n"/>
      <c r="Y84" s="259" t="n"/>
      <c r="Z84" s="259" t="n"/>
      <c r="AA84" s="259" t="n"/>
      <c r="AB84" s="259" t="n"/>
      <c r="AC84" s="259" t="n"/>
      <c r="AD84" s="259" t="n"/>
      <c r="AE84" s="259" t="n"/>
      <c r="AF84" s="259" t="n"/>
      <c r="AG84" s="259" t="n"/>
      <c r="AH84" s="259" t="n"/>
      <c r="AI84" s="259" t="n"/>
      <c r="AJ84" s="259" t="n"/>
      <c r="AK84" s="259" t="n"/>
      <c r="AL84" s="259" t="n"/>
      <c r="AM84" s="259" t="n"/>
      <c r="AN84" s="259" t="n"/>
      <c r="AO84" s="259" t="n"/>
      <c r="AP84" s="259" t="n"/>
      <c r="AQ84" s="259" t="n"/>
      <c r="AR84" s="259" t="n"/>
      <c r="AS84" s="259" t="n"/>
      <c r="AT84" s="259" t="n"/>
      <c r="AU84" s="259" t="n"/>
      <c r="AV84" s="259" t="n"/>
      <c r="AW84" s="259" t="n"/>
      <c r="AX84" s="259" t="n"/>
      <c r="AY84" s="259" t="n"/>
      <c r="AZ84" s="259" t="n"/>
      <c r="BA84" s="259" t="n"/>
      <c r="BB84" s="259" t="n"/>
      <c r="BC84" s="259" t="n"/>
      <c r="BD84" s="259" t="n"/>
      <c r="BE84" s="259" t="n"/>
      <c r="BF84" s="259" t="n"/>
      <c r="BG84" s="259" t="n"/>
      <c r="BH84" s="259" t="n"/>
      <c r="BI84" s="259" t="n"/>
      <c r="BJ84" s="259" t="n"/>
      <c r="BK84" s="259" t="n"/>
      <c r="BL84" s="259" t="n"/>
      <c r="BM84" s="259" t="n"/>
      <c r="BN84" s="259" t="n"/>
      <c r="BO84" s="259" t="n"/>
      <c r="BP84" s="259" t="n"/>
      <c r="BQ84" s="259" t="n"/>
      <c r="BR84" s="259" t="n"/>
      <c r="BS84" s="259" t="n"/>
      <c r="BT84" s="259" t="n"/>
      <c r="BU84" s="259" t="n"/>
      <c r="BV84" s="259" t="n"/>
      <c r="BW84" s="259" t="n"/>
      <c r="BX84" s="259" t="n"/>
      <c r="BY84" s="259" t="n"/>
      <c r="BZ84" s="259" t="n"/>
      <c r="CA84" s="259" t="n"/>
      <c r="CB84" s="259" t="n"/>
      <c r="CC84" s="269" t="n">
        <v>1560.25</v>
      </c>
      <c r="CD84" s="259" t="n"/>
      <c r="CE84" s="259" t="n"/>
      <c r="CF84" s="259" t="n"/>
      <c r="CG84" s="259" t="n"/>
      <c r="CH84" s="259" t="n"/>
      <c r="CI84" s="259" t="n"/>
      <c r="CJ84" s="259" t="n"/>
      <c r="CK84" s="259" t="n"/>
      <c r="CL84" s="259" t="n"/>
      <c r="CM84" s="259" t="n"/>
      <c r="CN84" s="259" t="n"/>
      <c r="CO84" s="259" t="n"/>
      <c r="CP84" s="259" t="n"/>
      <c r="CQ84" s="259" t="n"/>
      <c r="CR84" s="259" t="n"/>
      <c r="CS84" s="259" t="n"/>
      <c r="CT84" s="259" t="n"/>
      <c r="CU84" s="259" t="n"/>
      <c r="CV84" s="259" t="n"/>
      <c r="CW84" s="259" t="n"/>
      <c r="CX84" s="259" t="n"/>
      <c r="CY84" s="259" t="n"/>
      <c r="CZ84" s="259" t="n"/>
      <c r="DA84" s="259" t="n"/>
      <c r="DB84" s="259" t="n"/>
      <c r="DC84" s="259" t="n"/>
      <c r="DD84" s="259" t="n"/>
      <c r="DE84" s="259" t="n"/>
      <c r="DF84" s="259" t="n"/>
      <c r="DG84" s="259" t="n"/>
      <c r="DH84" s="259" t="n"/>
      <c r="DI84" s="259" t="n"/>
      <c r="DJ84" s="259" t="n"/>
      <c r="DK84" s="259" t="n"/>
      <c r="DL84" s="259" t="n"/>
      <c r="DM84" s="259" t="n"/>
      <c r="DN84" s="259" t="n"/>
      <c r="DO84" s="259" t="n"/>
      <c r="DP84" s="259" t="n"/>
      <c r="DQ84" s="259" t="n"/>
      <c r="DR84" s="259" t="n"/>
      <c r="DS84" s="259" t="n"/>
      <c r="DT84" s="259" t="n"/>
      <c r="DU84" s="259" t="n"/>
      <c r="DV84" s="259" t="n"/>
      <c r="DW84" s="259" t="n"/>
      <c r="DX84" s="259" t="n"/>
      <c r="DY84" s="259" t="n"/>
      <c r="DZ84" s="269" t="n">
        <v>41.66</v>
      </c>
      <c r="EA84" s="259" t="n"/>
      <c r="EB84" s="259" t="n"/>
      <c r="EC84" s="259" t="n"/>
      <c r="ED84" s="259" t="n"/>
      <c r="EE84" s="259" t="n"/>
      <c r="EF84" s="259" t="n"/>
      <c r="EG84" s="259" t="n"/>
      <c r="EH84" s="259" t="n"/>
      <c r="EI84" s="259" t="n"/>
      <c r="EJ84" s="259" t="n"/>
      <c r="EK84" s="259" t="n"/>
      <c r="EL84" s="259" t="n"/>
      <c r="EM84" s="259" t="n"/>
      <c r="EN84" s="259" t="n"/>
      <c r="EO84" s="259" t="n"/>
      <c r="EP84" s="259" t="n"/>
      <c r="EQ84" s="259" t="n"/>
      <c r="ER84" s="259" t="n"/>
      <c r="ES84" s="259" t="n"/>
      <c r="ET84" s="259" t="n"/>
      <c r="EU84" s="259" t="n"/>
      <c r="EV84" s="259" t="n"/>
      <c r="EW84" s="259" t="n"/>
      <c r="EX84" s="259" t="n"/>
      <c r="EY84" s="259" t="n"/>
      <c r="EZ84" s="259" t="n"/>
      <c r="FA84" s="259" t="n"/>
      <c r="FB84" s="259" t="n"/>
      <c r="FC84" s="259" t="n"/>
      <c r="FD84" s="259" t="n"/>
      <c r="FE84" s="259" t="n"/>
      <c r="FF84" s="259" t="n"/>
      <c r="FG84" s="259" t="n"/>
      <c r="FH84" s="259" t="n"/>
      <c r="FI84" s="259" t="n"/>
      <c r="FJ84" s="259" t="n"/>
      <c r="FK84" s="259" t="n"/>
      <c r="FL84" s="259" t="n"/>
      <c r="FM84" s="259" t="n"/>
      <c r="FN84" s="259" t="n"/>
      <c r="FO84" s="259" t="n"/>
      <c r="FP84" s="259" t="n"/>
      <c r="FQ84" s="259" t="n"/>
      <c r="FR84" s="259" t="n"/>
      <c r="FS84" s="259" t="n"/>
      <c r="FT84" s="259" t="n"/>
      <c r="FU84" s="259" t="n"/>
      <c r="FV84" s="259" t="n"/>
      <c r="FW84" s="259" t="n"/>
      <c r="FX84" s="259" t="n"/>
      <c r="FY84" s="259" t="n"/>
      <c r="FZ84" s="259" t="n"/>
      <c r="GA84" s="259" t="n"/>
      <c r="GB84" s="259" t="n"/>
      <c r="GC84" s="259" t="n"/>
      <c r="GD84" s="259" t="n"/>
      <c r="GE84" s="259" t="n"/>
      <c r="GF84" s="259" t="n"/>
      <c r="GG84" s="259" t="n"/>
      <c r="GH84" s="259" t="n"/>
      <c r="GI84" s="259" t="n"/>
      <c r="GJ84" s="259" t="n"/>
      <c r="GK84" s="259" t="n"/>
      <c r="GL84" s="259" t="n"/>
      <c r="GM84" s="259" t="n"/>
      <c r="GN84" s="259" t="n"/>
      <c r="GO84" s="259" t="n"/>
      <c r="GP84" s="259" t="n"/>
      <c r="GQ84" s="259" t="n"/>
      <c r="GR84" s="259" t="n"/>
      <c r="GS84" s="259" t="n"/>
      <c r="GT84" s="259" t="n"/>
      <c r="GU84" s="259" t="n"/>
      <c r="GV84" s="261">
        <f>SUM(F84:GU84)</f>
        <v/>
      </c>
      <c r="GW84" s="262">
        <f>E84-GV84</f>
        <v/>
      </c>
    </row>
    <row r="85" ht="18" customHeight="1">
      <c r="A85" s="137" t="n">
        <v>84</v>
      </c>
      <c r="B85" s="256" t="n">
        <v>44924</v>
      </c>
      <c r="C85" s="139" t="inlineStr">
        <is>
          <t>2-110-40624</t>
        </is>
      </c>
      <c r="D85" s="240" t="n">
        <v>44902</v>
      </c>
      <c r="E85" s="257" t="n">
        <v>124.98</v>
      </c>
      <c r="F85" s="274" t="n"/>
      <c r="G85" s="274" t="n"/>
      <c r="H85" s="274" t="n"/>
      <c r="I85" s="274" t="n"/>
      <c r="J85" s="274" t="n"/>
      <c r="K85" s="274" t="n"/>
      <c r="L85" s="274" t="n"/>
      <c r="M85" s="259" t="n"/>
      <c r="N85" s="259" t="n"/>
      <c r="O85" s="259" t="n"/>
      <c r="P85" s="259" t="n"/>
      <c r="Q85" s="259" t="n"/>
      <c r="R85" s="259" t="n"/>
      <c r="S85" s="259" t="n"/>
      <c r="T85" s="259" t="n"/>
      <c r="U85" s="259" t="n"/>
      <c r="V85" s="259" t="n"/>
      <c r="W85" s="259" t="n"/>
      <c r="X85" s="259" t="n"/>
      <c r="Y85" s="259" t="n"/>
      <c r="Z85" s="259" t="n"/>
      <c r="AA85" s="259" t="n"/>
      <c r="AB85" s="259" t="n"/>
      <c r="AC85" s="259" t="n"/>
      <c r="AD85" s="259" t="n"/>
      <c r="AE85" s="259" t="n"/>
      <c r="AF85" s="259" t="n"/>
      <c r="AG85" s="259" t="n"/>
      <c r="AH85" s="259" t="n"/>
      <c r="AI85" s="259" t="n"/>
      <c r="AJ85" s="259" t="n"/>
      <c r="AK85" s="259" t="n"/>
      <c r="AL85" s="259" t="n"/>
      <c r="AM85" s="259" t="n"/>
      <c r="AN85" s="259" t="n"/>
      <c r="AO85" s="259" t="n"/>
      <c r="AP85" s="259" t="n"/>
      <c r="AQ85" s="259" t="n"/>
      <c r="AR85" s="259" t="n"/>
      <c r="AS85" s="259" t="n"/>
      <c r="AT85" s="259" t="n"/>
      <c r="AU85" s="259" t="n"/>
      <c r="AV85" s="259" t="n"/>
      <c r="AW85" s="259" t="n"/>
      <c r="AX85" s="259" t="n"/>
      <c r="AY85" s="259" t="n"/>
      <c r="AZ85" s="259" t="n"/>
      <c r="BA85" s="259" t="n"/>
      <c r="BB85" s="259" t="n"/>
      <c r="BC85" s="259" t="n"/>
      <c r="BD85" s="259" t="n"/>
      <c r="BE85" s="259" t="n"/>
      <c r="BF85" s="259" t="n"/>
      <c r="BG85" s="259" t="n"/>
      <c r="BH85" s="259" t="n"/>
      <c r="BI85" s="259" t="n"/>
      <c r="BJ85" s="259" t="n"/>
      <c r="BK85" s="259" t="n"/>
      <c r="BL85" s="259" t="n"/>
      <c r="BM85" s="259" t="n"/>
      <c r="BN85" s="259" t="n"/>
      <c r="BO85" s="259" t="n"/>
      <c r="BP85" s="259" t="n"/>
      <c r="BQ85" s="259" t="n"/>
      <c r="BR85" s="259" t="n"/>
      <c r="BS85" s="259" t="n"/>
      <c r="BT85" s="259" t="n"/>
      <c r="BU85" s="259" t="n"/>
      <c r="BV85" s="259" t="n"/>
      <c r="BW85" s="259" t="n"/>
      <c r="BX85" s="259" t="n"/>
      <c r="BY85" s="259" t="n"/>
      <c r="BZ85" s="259" t="n"/>
      <c r="CA85" s="259" t="n"/>
      <c r="CB85" s="259" t="n"/>
      <c r="CC85" s="259" t="n"/>
      <c r="CD85" s="259" t="n"/>
      <c r="CE85" s="259" t="n"/>
      <c r="CF85" s="259" t="n"/>
      <c r="CG85" s="259" t="n"/>
      <c r="CH85" s="259" t="n"/>
      <c r="CI85" s="259" t="n"/>
      <c r="CJ85" s="259" t="n"/>
      <c r="CK85" s="259" t="n"/>
      <c r="CL85" s="259" t="n"/>
      <c r="CM85" s="259" t="n"/>
      <c r="CN85" s="259" t="n"/>
      <c r="CO85" s="259" t="n"/>
      <c r="CP85" s="259" t="n"/>
      <c r="CQ85" s="259" t="n"/>
      <c r="CR85" s="269" t="n">
        <v>41.66</v>
      </c>
      <c r="CS85" s="259" t="n"/>
      <c r="CT85" s="269" t="n">
        <v>41.66</v>
      </c>
      <c r="CU85" s="259" t="n"/>
      <c r="CV85" s="259" t="n"/>
      <c r="CW85" s="259" t="n"/>
      <c r="CX85" s="259" t="n"/>
      <c r="CY85" s="259" t="n"/>
      <c r="CZ85" s="259" t="n"/>
      <c r="DA85" s="259" t="n"/>
      <c r="DB85" s="259" t="n"/>
      <c r="DC85" s="259" t="n"/>
      <c r="DD85" s="259" t="n"/>
      <c r="DE85" s="259" t="n"/>
      <c r="DF85" s="259" t="n"/>
      <c r="DG85" s="259" t="n"/>
      <c r="DH85" s="259" t="n"/>
      <c r="DI85" s="259" t="n"/>
      <c r="DJ85" s="259" t="n"/>
      <c r="DK85" s="259" t="n"/>
      <c r="DL85" s="259" t="n"/>
      <c r="DM85" s="259" t="n"/>
      <c r="DN85" s="259" t="n"/>
      <c r="DO85" s="259" t="n"/>
      <c r="DP85" s="259" t="n"/>
      <c r="DQ85" s="269" t="n">
        <v>41.66</v>
      </c>
      <c r="DR85" s="259" t="n"/>
      <c r="DS85" s="259" t="n"/>
      <c r="DT85" s="259" t="n"/>
      <c r="DU85" s="259" t="n"/>
      <c r="DV85" s="259" t="n"/>
      <c r="DW85" s="259" t="n"/>
      <c r="DX85" s="259" t="n"/>
      <c r="DY85" s="259" t="n"/>
      <c r="DZ85" s="259" t="n"/>
      <c r="EA85" s="259" t="n"/>
      <c r="EB85" s="259" t="n"/>
      <c r="EC85" s="259" t="n"/>
      <c r="ED85" s="259" t="n"/>
      <c r="EE85" s="259" t="n"/>
      <c r="EF85" s="259" t="n"/>
      <c r="EG85" s="259" t="n"/>
      <c r="EH85" s="259" t="n"/>
      <c r="EI85" s="259" t="n"/>
      <c r="EJ85" s="259" t="n"/>
      <c r="EK85" s="259" t="n"/>
      <c r="EL85" s="259" t="n"/>
      <c r="EM85" s="259" t="n"/>
      <c r="EN85" s="259" t="n"/>
      <c r="EO85" s="259" t="n"/>
      <c r="EP85" s="259" t="n"/>
      <c r="EQ85" s="259" t="n"/>
      <c r="ER85" s="259" t="n"/>
      <c r="ES85" s="259" t="n"/>
      <c r="ET85" s="259" t="n"/>
      <c r="EU85" s="259" t="n"/>
      <c r="EV85" s="259" t="n"/>
      <c r="EW85" s="259" t="n"/>
      <c r="EX85" s="259" t="n"/>
      <c r="EY85" s="259" t="n"/>
      <c r="EZ85" s="259" t="n"/>
      <c r="FA85" s="259" t="n"/>
      <c r="FB85" s="259" t="n"/>
      <c r="FC85" s="259" t="n"/>
      <c r="FD85" s="259" t="n"/>
      <c r="FE85" s="259" t="n"/>
      <c r="FF85" s="259" t="n"/>
      <c r="FG85" s="259" t="n"/>
      <c r="FH85" s="259" t="n"/>
      <c r="FI85" s="259" t="n"/>
      <c r="FJ85" s="259" t="n"/>
      <c r="FK85" s="259" t="n"/>
      <c r="FL85" s="259" t="n"/>
      <c r="FM85" s="259" t="n"/>
      <c r="FN85" s="259" t="n"/>
      <c r="FO85" s="259" t="n"/>
      <c r="FP85" s="259" t="n"/>
      <c r="FQ85" s="259" t="n"/>
      <c r="FR85" s="259" t="n"/>
      <c r="FS85" s="259" t="n"/>
      <c r="FT85" s="259" t="n"/>
      <c r="FU85" s="259" t="n"/>
      <c r="FV85" s="259" t="n"/>
      <c r="FW85" s="259" t="n"/>
      <c r="FX85" s="259" t="n"/>
      <c r="FY85" s="259" t="n"/>
      <c r="FZ85" s="259" t="n"/>
      <c r="GA85" s="259" t="n"/>
      <c r="GB85" s="259" t="n"/>
      <c r="GC85" s="259" t="n"/>
      <c r="GD85" s="259" t="n"/>
      <c r="GE85" s="259" t="n"/>
      <c r="GF85" s="259" t="n"/>
      <c r="GG85" s="259" t="n"/>
      <c r="GH85" s="259" t="n"/>
      <c r="GI85" s="259" t="n"/>
      <c r="GJ85" s="259" t="n"/>
      <c r="GK85" s="259" t="n"/>
      <c r="GL85" s="259" t="n"/>
      <c r="GM85" s="259" t="n"/>
      <c r="GN85" s="259" t="n"/>
      <c r="GO85" s="259" t="n"/>
      <c r="GP85" s="259" t="n"/>
      <c r="GQ85" s="259" t="n"/>
      <c r="GR85" s="259" t="n"/>
      <c r="GS85" s="259" t="n"/>
      <c r="GT85" s="259" t="n"/>
      <c r="GU85" s="259" t="n"/>
      <c r="GV85" s="261">
        <f>SUM(F85:GU85)</f>
        <v/>
      </c>
      <c r="GW85" s="262">
        <f>E85-GV85</f>
        <v/>
      </c>
    </row>
    <row r="86" ht="18" customHeight="1">
      <c r="A86" s="137" t="n">
        <v>85</v>
      </c>
      <c r="B86" s="256" t="n">
        <v>44924</v>
      </c>
      <c r="C86" s="145" t="inlineStr">
        <is>
          <t>2-111-26091</t>
        </is>
      </c>
      <c r="D86" s="240" t="n">
        <v>44904</v>
      </c>
      <c r="E86" s="257" t="n">
        <v>12723.95</v>
      </c>
      <c r="F86" s="274" t="n"/>
      <c r="G86" s="274" t="n"/>
      <c r="H86" s="274" t="n"/>
      <c r="I86" s="274" t="n"/>
      <c r="J86" s="274" t="n"/>
      <c r="K86" s="274" t="n"/>
      <c r="L86" s="274" t="n"/>
      <c r="M86" s="259" t="n"/>
      <c r="N86" s="259" t="n"/>
      <c r="O86" s="259" t="n"/>
      <c r="P86" s="259" t="n"/>
      <c r="Q86" s="259" t="n"/>
      <c r="R86" s="259" t="n"/>
      <c r="S86" s="259" t="n"/>
      <c r="T86" s="259" t="n"/>
      <c r="U86" s="259" t="n"/>
      <c r="V86" s="259" t="n"/>
      <c r="W86" s="259" t="n"/>
      <c r="X86" s="259" t="n"/>
      <c r="Y86" s="259" t="n"/>
      <c r="Z86" s="259" t="n"/>
      <c r="AA86" s="259" t="n"/>
      <c r="AB86" s="259" t="n"/>
      <c r="AC86" s="259" t="n"/>
      <c r="AD86" s="259" t="n"/>
      <c r="AE86" s="259" t="n"/>
      <c r="AF86" s="259" t="n"/>
      <c r="AG86" s="259" t="n"/>
      <c r="AH86" s="259" t="n"/>
      <c r="AI86" s="259" t="n"/>
      <c r="AJ86" s="259" t="n"/>
      <c r="AK86" s="259" t="n"/>
      <c r="AL86" s="259" t="n"/>
      <c r="AM86" s="259" t="n"/>
      <c r="AN86" s="259" t="n"/>
      <c r="AO86" s="259" t="n"/>
      <c r="AP86" s="259" t="n"/>
      <c r="AQ86" s="259" t="n"/>
      <c r="AR86" s="259" t="n"/>
      <c r="AS86" s="259" t="n"/>
      <c r="AT86" s="259" t="n"/>
      <c r="AU86" s="259" t="n"/>
      <c r="AV86" s="259" t="n"/>
      <c r="AW86" s="259" t="n"/>
      <c r="AX86" s="259" t="n"/>
      <c r="AY86" s="269" t="n">
        <v>386.16</v>
      </c>
      <c r="AZ86" s="259" t="n"/>
      <c r="BA86" s="259" t="n"/>
      <c r="BB86" s="259" t="n"/>
      <c r="BC86" s="259" t="n"/>
      <c r="BD86" s="259" t="n"/>
      <c r="BE86" s="259" t="n"/>
      <c r="BF86" s="259" t="n"/>
      <c r="BG86" s="259" t="n"/>
      <c r="BH86" s="259" t="n"/>
      <c r="BI86" s="259" t="n"/>
      <c r="BJ86" s="259" t="n"/>
      <c r="BK86" s="259" t="n"/>
      <c r="BL86" s="259" t="n"/>
      <c r="BM86" s="259" t="n"/>
      <c r="BN86" s="259" t="n"/>
      <c r="BO86" s="259" t="n"/>
      <c r="BP86" s="259" t="n"/>
      <c r="BQ86" s="259" t="n"/>
      <c r="BR86" s="259" t="n"/>
      <c r="BS86" s="259" t="n"/>
      <c r="BT86" s="259" t="n"/>
      <c r="BU86" s="259" t="n"/>
      <c r="BV86" s="259" t="n"/>
      <c r="BW86" s="259" t="n"/>
      <c r="BX86" s="259" t="n"/>
      <c r="BY86" s="259" t="n"/>
      <c r="BZ86" s="269" t="n">
        <v>12254.47</v>
      </c>
      <c r="CA86" s="259" t="n"/>
      <c r="CB86" s="259" t="n"/>
      <c r="CC86" s="259" t="n"/>
      <c r="CD86" s="259" t="n"/>
      <c r="CE86" s="259" t="n"/>
      <c r="CF86" s="259" t="n"/>
      <c r="CG86" s="259" t="n"/>
      <c r="CH86" s="259" t="n"/>
      <c r="CI86" s="259" t="n"/>
      <c r="CJ86" s="259" t="n"/>
      <c r="CK86" s="259" t="n"/>
      <c r="CL86" s="259" t="n"/>
      <c r="CM86" s="259" t="n"/>
      <c r="CN86" s="259" t="n"/>
      <c r="CO86" s="259" t="n"/>
      <c r="CP86" s="259" t="n"/>
      <c r="CQ86" s="259" t="n"/>
      <c r="CR86" s="259" t="n"/>
      <c r="CS86" s="259" t="n"/>
      <c r="CT86" s="259" t="n"/>
      <c r="CU86" s="259" t="n"/>
      <c r="CV86" s="259" t="n"/>
      <c r="CW86" s="259" t="n"/>
      <c r="CX86" s="259" t="n"/>
      <c r="CY86" s="259" t="n"/>
      <c r="CZ86" s="259" t="n"/>
      <c r="DA86" s="259" t="n"/>
      <c r="DB86" s="269" t="n">
        <v>41.66</v>
      </c>
      <c r="DC86" s="259" t="n"/>
      <c r="DD86" s="259" t="n"/>
      <c r="DE86" s="259" t="n"/>
      <c r="DF86" s="259" t="n"/>
      <c r="DG86" s="259" t="n"/>
      <c r="DH86" s="259" t="n"/>
      <c r="DI86" s="259" t="n"/>
      <c r="DJ86" s="259" t="n"/>
      <c r="DK86" s="259" t="n"/>
      <c r="DL86" s="259" t="n"/>
      <c r="DM86" s="259" t="n"/>
      <c r="DN86" s="259" t="n"/>
      <c r="DO86" s="259" t="n"/>
      <c r="DP86" s="259" t="n"/>
      <c r="DQ86" s="269" t="n">
        <v>41.66</v>
      </c>
      <c r="DR86" s="259" t="n"/>
      <c r="DS86" s="259" t="n"/>
      <c r="DT86" s="259" t="n"/>
      <c r="DU86" s="259" t="n"/>
      <c r="DV86" s="259" t="n"/>
      <c r="DW86" s="259" t="n"/>
      <c r="DX86" s="259" t="n"/>
      <c r="DY86" s="259" t="n"/>
      <c r="DZ86" s="259" t="n"/>
      <c r="EA86" s="259" t="n"/>
      <c r="EB86" s="259" t="n"/>
      <c r="EC86" s="259" t="n"/>
      <c r="ED86" s="259" t="n"/>
      <c r="EE86" s="259" t="n"/>
      <c r="EF86" s="259" t="n"/>
      <c r="EG86" s="259" t="n"/>
      <c r="EH86" s="259" t="n"/>
      <c r="EI86" s="259" t="n"/>
      <c r="EJ86" s="259" t="n"/>
      <c r="EK86" s="259" t="n"/>
      <c r="EL86" s="259" t="n"/>
      <c r="EM86" s="259" t="n"/>
      <c r="EN86" s="259" t="n"/>
      <c r="EO86" s="259" t="n"/>
      <c r="EP86" s="259" t="n"/>
      <c r="EQ86" s="259" t="n"/>
      <c r="ER86" s="259" t="n"/>
      <c r="ES86" s="259" t="n"/>
      <c r="ET86" s="259" t="n"/>
      <c r="EU86" s="259" t="n"/>
      <c r="EV86" s="259" t="n"/>
      <c r="EW86" s="259" t="n"/>
      <c r="EX86" s="259" t="n"/>
      <c r="EY86" s="259" t="n"/>
      <c r="EZ86" s="259" t="n"/>
      <c r="FA86" s="259" t="n"/>
      <c r="FB86" s="259" t="n"/>
      <c r="FC86" s="259" t="n"/>
      <c r="FD86" s="259" t="n"/>
      <c r="FE86" s="259" t="n"/>
      <c r="FF86" s="259" t="n"/>
      <c r="FG86" s="259" t="n"/>
      <c r="FH86" s="259" t="n"/>
      <c r="FI86" s="259" t="n"/>
      <c r="FJ86" s="259" t="n"/>
      <c r="FK86" s="259" t="n"/>
      <c r="FL86" s="259" t="n"/>
      <c r="FM86" s="259" t="n"/>
      <c r="FN86" s="259" t="n"/>
      <c r="FO86" s="259" t="n"/>
      <c r="FP86" s="259" t="n"/>
      <c r="FQ86" s="259" t="n"/>
      <c r="FR86" s="259" t="n"/>
      <c r="FS86" s="259" t="n"/>
      <c r="FT86" s="259" t="n"/>
      <c r="FU86" s="259" t="n"/>
      <c r="FV86" s="259" t="n"/>
      <c r="FW86" s="259" t="n"/>
      <c r="FX86" s="259" t="n"/>
      <c r="FY86" s="259" t="n"/>
      <c r="FZ86" s="259" t="n"/>
      <c r="GA86" s="259" t="n"/>
      <c r="GB86" s="259" t="n"/>
      <c r="GC86" s="259" t="n"/>
      <c r="GD86" s="259" t="n"/>
      <c r="GE86" s="259" t="n"/>
      <c r="GF86" s="259" t="n"/>
      <c r="GG86" s="259" t="n"/>
      <c r="GH86" s="259" t="n"/>
      <c r="GI86" s="259" t="n"/>
      <c r="GJ86" s="259" t="n"/>
      <c r="GK86" s="259" t="n"/>
      <c r="GL86" s="259" t="n"/>
      <c r="GM86" s="259" t="n"/>
      <c r="GN86" s="259" t="n"/>
      <c r="GO86" s="259" t="n"/>
      <c r="GP86" s="259" t="n"/>
      <c r="GQ86" s="259" t="n"/>
      <c r="GR86" s="259" t="n"/>
      <c r="GS86" s="259" t="n"/>
      <c r="GT86" s="259" t="n"/>
      <c r="GU86" s="259" t="n"/>
      <c r="GV86" s="261">
        <f>SUM(F86:GU86)</f>
        <v/>
      </c>
      <c r="GW86" s="262">
        <f>E86-GV86</f>
        <v/>
      </c>
    </row>
    <row r="87" ht="18" customHeight="1">
      <c r="A87" s="137" t="n">
        <v>86</v>
      </c>
      <c r="B87" s="256" t="n">
        <v>44924</v>
      </c>
      <c r="C87" s="139" t="inlineStr">
        <is>
          <t>2-111-82999</t>
        </is>
      </c>
      <c r="D87" s="240" t="n">
        <v>44907</v>
      </c>
      <c r="E87" s="257" t="n">
        <v>102.57</v>
      </c>
      <c r="F87" s="274" t="n"/>
      <c r="G87" s="274" t="n"/>
      <c r="H87" s="274" t="n"/>
      <c r="I87" s="274" t="n"/>
      <c r="J87" s="274" t="n"/>
      <c r="K87" s="274" t="n"/>
      <c r="L87" s="274" t="n"/>
      <c r="M87" s="259" t="n"/>
      <c r="N87" s="259" t="n"/>
      <c r="O87" s="259" t="n"/>
      <c r="P87" s="259" t="n"/>
      <c r="Q87" s="259" t="n"/>
      <c r="R87" s="259" t="n"/>
      <c r="S87" s="259" t="n"/>
      <c r="T87" s="259" t="n"/>
      <c r="U87" s="259" t="n"/>
      <c r="V87" s="259" t="n"/>
      <c r="W87" s="259" t="n"/>
      <c r="X87" s="259" t="n"/>
      <c r="Y87" s="259" t="n"/>
      <c r="Z87" s="259" t="n"/>
      <c r="AA87" s="259" t="n"/>
      <c r="AB87" s="259" t="n"/>
      <c r="AC87" s="259" t="n"/>
      <c r="AD87" s="259" t="n"/>
      <c r="AE87" s="259" t="n"/>
      <c r="AF87" s="259" t="n"/>
      <c r="AG87" s="259" t="n"/>
      <c r="AH87" s="259" t="n"/>
      <c r="AI87" s="259" t="n"/>
      <c r="AJ87" s="259" t="n"/>
      <c r="AK87" s="259" t="n"/>
      <c r="AL87" s="259" t="n"/>
      <c r="AM87" s="259" t="n"/>
      <c r="AN87" s="259" t="n"/>
      <c r="AO87" s="259" t="n"/>
      <c r="AP87" s="259" t="n"/>
      <c r="AQ87" s="259" t="n"/>
      <c r="AR87" s="259" t="n"/>
      <c r="AS87" s="259" t="n"/>
      <c r="AT87" s="259" t="n"/>
      <c r="AU87" s="259" t="n"/>
      <c r="AV87" s="259" t="n"/>
      <c r="AW87" s="259" t="n"/>
      <c r="AX87" s="259" t="n"/>
      <c r="AY87" s="259" t="n"/>
      <c r="AZ87" s="259" t="n"/>
      <c r="BA87" s="259" t="n"/>
      <c r="BB87" s="259" t="n"/>
      <c r="BC87" s="259" t="n"/>
      <c r="BD87" s="259" t="n"/>
      <c r="BE87" s="259" t="n"/>
      <c r="BF87" s="259" t="n"/>
      <c r="BG87" s="259" t="n"/>
      <c r="BH87" s="259" t="n"/>
      <c r="BI87" s="259" t="n"/>
      <c r="BJ87" s="259" t="n"/>
      <c r="BK87" s="259" t="n"/>
      <c r="BL87" s="259" t="n"/>
      <c r="BM87" s="259" t="n"/>
      <c r="BN87" s="259" t="n"/>
      <c r="BO87" s="259" t="n"/>
      <c r="BP87" s="259" t="n"/>
      <c r="BQ87" s="259" t="n"/>
      <c r="BR87" s="259" t="n"/>
      <c r="BS87" s="259" t="n"/>
      <c r="BT87" s="259" t="n"/>
      <c r="BU87" s="259" t="n"/>
      <c r="BV87" s="259" t="n"/>
      <c r="BW87" s="259" t="n"/>
      <c r="BX87" s="259" t="n"/>
      <c r="BY87" s="259" t="n"/>
      <c r="BZ87" s="259" t="n"/>
      <c r="CA87" s="259" t="n"/>
      <c r="CB87" s="259" t="n"/>
      <c r="CC87" s="259" t="n"/>
      <c r="CD87" s="259" t="n"/>
      <c r="CE87" s="259" t="n"/>
      <c r="CF87" s="259" t="n"/>
      <c r="CG87" s="259" t="n"/>
      <c r="CH87" s="259" t="n"/>
      <c r="CI87" s="259" t="n"/>
      <c r="CJ87" s="259" t="n"/>
      <c r="CK87" s="259" t="n"/>
      <c r="CL87" s="259" t="n"/>
      <c r="CM87" s="259" t="n"/>
      <c r="CN87" s="259" t="n"/>
      <c r="CO87" s="259" t="n"/>
      <c r="CP87" s="259" t="n"/>
      <c r="CQ87" s="259" t="n"/>
      <c r="CR87" s="259" t="n"/>
      <c r="CS87" s="259" t="n"/>
      <c r="CT87" s="259" t="n"/>
      <c r="CU87" s="259" t="n"/>
      <c r="CV87" s="259" t="n"/>
      <c r="CW87" s="259" t="n"/>
      <c r="CX87" s="259" t="n"/>
      <c r="CY87" s="269" t="n">
        <v>43.18</v>
      </c>
      <c r="CZ87" s="259" t="n"/>
      <c r="DA87" s="259" t="n"/>
      <c r="DB87" s="259" t="n"/>
      <c r="DC87" s="259" t="n"/>
      <c r="DD87" s="259" t="n"/>
      <c r="DE87" s="259" t="n"/>
      <c r="DF87" s="259" t="n"/>
      <c r="DG87" s="259" t="n"/>
      <c r="DH87" s="259" t="n"/>
      <c r="DI87" s="259" t="n"/>
      <c r="DJ87" s="259" t="n"/>
      <c r="DK87" s="259" t="n"/>
      <c r="DL87" s="259" t="n"/>
      <c r="DM87" s="259" t="n"/>
      <c r="DN87" s="259" t="n"/>
      <c r="DO87" s="259" t="n"/>
      <c r="DP87" s="259" t="n"/>
      <c r="DQ87" s="259" t="n"/>
      <c r="DR87" s="259" t="n"/>
      <c r="DS87" s="259" t="n"/>
      <c r="DT87" s="259" t="n"/>
      <c r="DU87" s="259" t="n"/>
      <c r="DV87" s="259" t="n"/>
      <c r="DW87" s="259" t="n"/>
      <c r="DX87" s="259" t="n"/>
      <c r="DY87" s="259" t="n"/>
      <c r="DZ87" s="259" t="n"/>
      <c r="EA87" s="259" t="n"/>
      <c r="EB87" s="259" t="n"/>
      <c r="EC87" s="259" t="n"/>
      <c r="ED87" s="259" t="n"/>
      <c r="EE87" s="259" t="n"/>
      <c r="EF87" s="259" t="n"/>
      <c r="EG87" s="259" t="n"/>
      <c r="EH87" s="259" t="n"/>
      <c r="EI87" s="259" t="n"/>
      <c r="EJ87" s="259" t="n"/>
      <c r="EK87" s="259" t="n"/>
      <c r="EL87" s="259" t="n"/>
      <c r="EM87" s="259" t="n"/>
      <c r="EN87" s="259" t="n"/>
      <c r="EO87" s="259" t="n"/>
      <c r="EP87" s="259" t="n"/>
      <c r="EQ87" s="259" t="n"/>
      <c r="ER87" s="259" t="n"/>
      <c r="ES87" s="259" t="n"/>
      <c r="ET87" s="259" t="n"/>
      <c r="EU87" s="259" t="n"/>
      <c r="EV87" s="259" t="n"/>
      <c r="EW87" s="259" t="n"/>
      <c r="EX87" s="259" t="n"/>
      <c r="EY87" s="259" t="n"/>
      <c r="EZ87" s="259" t="n"/>
      <c r="FA87" s="259" t="n"/>
      <c r="FB87" s="259" t="n"/>
      <c r="FC87" s="259" t="n"/>
      <c r="FD87" s="259" t="n"/>
      <c r="FE87" s="259" t="n"/>
      <c r="FF87" s="259" t="n"/>
      <c r="FG87" s="259" t="n"/>
      <c r="FH87" s="259" t="n"/>
      <c r="FI87" s="259" t="n"/>
      <c r="FJ87" s="259" t="n"/>
      <c r="FK87" s="259" t="n"/>
      <c r="FL87" s="259" t="n"/>
      <c r="FM87" s="259" t="n"/>
      <c r="FN87" s="259" t="n"/>
      <c r="FO87" s="259" t="n"/>
      <c r="FP87" s="259" t="n"/>
      <c r="FQ87" s="259" t="n"/>
      <c r="FR87" s="259" t="n"/>
      <c r="FS87" s="259" t="n"/>
      <c r="FT87" s="259" t="n"/>
      <c r="FU87" s="259" t="n"/>
      <c r="FV87" s="259" t="n"/>
      <c r="FW87" s="259" t="n"/>
      <c r="FX87" s="259" t="n"/>
      <c r="FY87" s="259" t="n"/>
      <c r="FZ87" s="269" t="n">
        <v>59.39</v>
      </c>
      <c r="GA87" s="259" t="n"/>
      <c r="GB87" s="259" t="n"/>
      <c r="GC87" s="259" t="n"/>
      <c r="GD87" s="259" t="n"/>
      <c r="GE87" s="259" t="n"/>
      <c r="GF87" s="259" t="n"/>
      <c r="GG87" s="259" t="n"/>
      <c r="GH87" s="259" t="n"/>
      <c r="GI87" s="259" t="n"/>
      <c r="GJ87" s="259" t="n"/>
      <c r="GK87" s="259" t="n"/>
      <c r="GL87" s="259" t="n"/>
      <c r="GM87" s="259" t="n"/>
      <c r="GN87" s="259" t="n"/>
      <c r="GO87" s="259" t="n"/>
      <c r="GP87" s="259" t="n"/>
      <c r="GQ87" s="259" t="n"/>
      <c r="GR87" s="259" t="n"/>
      <c r="GS87" s="259" t="n"/>
      <c r="GT87" s="259" t="n"/>
      <c r="GU87" s="259" t="n"/>
      <c r="GV87" s="261">
        <f>SUM(F87:GU87)</f>
        <v/>
      </c>
      <c r="GW87" s="262">
        <f>E87-GV87</f>
        <v/>
      </c>
    </row>
    <row r="88" ht="18" customHeight="1">
      <c r="A88" s="137" t="n">
        <v>87</v>
      </c>
      <c r="B88" s="256" t="n">
        <v>44924</v>
      </c>
      <c r="C88" s="139" t="inlineStr">
        <is>
          <t>2-112-30049</t>
        </is>
      </c>
      <c r="D88" s="240" t="n">
        <v>44908</v>
      </c>
      <c r="E88" s="257" t="n">
        <v>1991.78</v>
      </c>
      <c r="F88" s="274" t="n"/>
      <c r="G88" s="274" t="n"/>
      <c r="H88" s="274" t="n"/>
      <c r="I88" s="274" t="n"/>
      <c r="J88" s="274" t="n"/>
      <c r="K88" s="274" t="n"/>
      <c r="L88" s="274" t="n"/>
      <c r="M88" s="259" t="n"/>
      <c r="N88" s="259" t="n"/>
      <c r="O88" s="259" t="n"/>
      <c r="P88" s="259" t="n"/>
      <c r="Q88" s="259" t="n"/>
      <c r="R88" s="259" t="n"/>
      <c r="S88" s="259" t="n"/>
      <c r="T88" s="259" t="n"/>
      <c r="U88" s="259" t="n"/>
      <c r="V88" s="259" t="n"/>
      <c r="W88" s="259" t="n"/>
      <c r="X88" s="259" t="n"/>
      <c r="Y88" s="259" t="n"/>
      <c r="Z88" s="259" t="n"/>
      <c r="AA88" s="259" t="n"/>
      <c r="AB88" s="259" t="n"/>
      <c r="AC88" s="259" t="n"/>
      <c r="AD88" s="259" t="n"/>
      <c r="AE88" s="269" t="n">
        <v>391.66</v>
      </c>
      <c r="AF88" s="259" t="n"/>
      <c r="AG88" s="259" t="n"/>
      <c r="AH88" s="259" t="n"/>
      <c r="AI88" s="259" t="n"/>
      <c r="AJ88" s="259" t="n"/>
      <c r="AK88" s="259" t="n"/>
      <c r="AL88" s="259" t="n"/>
      <c r="AM88" s="259" t="n"/>
      <c r="AN88" s="259" t="n"/>
      <c r="AO88" s="259" t="n"/>
      <c r="AP88" s="259" t="n"/>
      <c r="AQ88" s="259" t="n"/>
      <c r="AR88" s="259" t="n"/>
      <c r="AS88" s="259" t="n"/>
      <c r="AT88" s="259" t="n"/>
      <c r="AU88" s="259" t="n"/>
      <c r="AV88" s="259" t="n"/>
      <c r="AW88" s="259" t="n"/>
      <c r="AX88" s="259" t="n"/>
      <c r="AY88" s="259" t="n"/>
      <c r="AZ88" s="259" t="n"/>
      <c r="BA88" s="259" t="n"/>
      <c r="BB88" s="259" t="n"/>
      <c r="BC88" s="259" t="n"/>
      <c r="BD88" s="259" t="n"/>
      <c r="BE88" s="259" t="n"/>
      <c r="BF88" s="259" t="n"/>
      <c r="BG88" s="259" t="n"/>
      <c r="BH88" s="259" t="n"/>
      <c r="BI88" s="259" t="n"/>
      <c r="BJ88" s="259" t="n"/>
      <c r="BK88" s="259" t="n"/>
      <c r="BL88" s="259" t="n"/>
      <c r="BM88" s="259" t="n"/>
      <c r="BN88" s="259" t="n"/>
      <c r="BO88" s="259" t="n"/>
      <c r="BP88" s="259" t="n"/>
      <c r="BQ88" s="259" t="n"/>
      <c r="BR88" s="259" t="n"/>
      <c r="BS88" s="259" t="n"/>
      <c r="BT88" s="259" t="n"/>
      <c r="BU88" s="259" t="n"/>
      <c r="BV88" s="259" t="n"/>
      <c r="BW88" s="259" t="n"/>
      <c r="BX88" s="259" t="n"/>
      <c r="BY88" s="259" t="n"/>
      <c r="BZ88" s="259" t="n"/>
      <c r="CA88" s="259" t="n"/>
      <c r="CB88" s="259" t="n"/>
      <c r="CC88" s="259" t="n"/>
      <c r="CD88" s="259" t="n"/>
      <c r="CE88" s="259" t="n"/>
      <c r="CF88" s="259" t="n"/>
      <c r="CG88" s="259" t="n"/>
      <c r="CH88" s="259" t="n"/>
      <c r="CI88" s="259" t="n"/>
      <c r="CJ88" s="259" t="n"/>
      <c r="CK88" s="259" t="n"/>
      <c r="CL88" s="259" t="n"/>
      <c r="CM88" s="259" t="n"/>
      <c r="CN88" s="259" t="n"/>
      <c r="CO88" s="259" t="n"/>
      <c r="CP88" s="259" t="n"/>
      <c r="CQ88" s="259" t="n"/>
      <c r="CR88" s="259" t="n"/>
      <c r="CS88" s="259" t="n"/>
      <c r="CT88" s="259" t="n"/>
      <c r="CU88" s="259" t="n"/>
      <c r="CV88" s="259" t="n"/>
      <c r="CW88" s="259" t="n"/>
      <c r="CX88" s="259" t="n"/>
      <c r="CY88" s="259" t="n"/>
      <c r="CZ88" s="259" t="n"/>
      <c r="DA88" s="259" t="n"/>
      <c r="DB88" s="259" t="n"/>
      <c r="DC88" s="259" t="n"/>
      <c r="DD88" s="259" t="n"/>
      <c r="DE88" s="259" t="n"/>
      <c r="DF88" s="259" t="n"/>
      <c r="DG88" s="259" t="n"/>
      <c r="DH88" s="259" t="n"/>
      <c r="DI88" s="259" t="n"/>
      <c r="DJ88" s="259" t="n"/>
      <c r="DK88" s="259" t="n"/>
      <c r="DL88" s="259" t="n"/>
      <c r="DM88" s="259" t="n"/>
      <c r="DN88" s="259" t="n"/>
      <c r="DO88" s="259" t="n"/>
      <c r="DP88" s="259" t="n"/>
      <c r="DQ88" s="269" t="n">
        <v>14.37</v>
      </c>
      <c r="DR88" s="259" t="n"/>
      <c r="DS88" s="259" t="n"/>
      <c r="DT88" s="259" t="n"/>
      <c r="DU88" s="259" t="n"/>
      <c r="DV88" s="259" t="n"/>
      <c r="DW88" s="259" t="n"/>
      <c r="DX88" s="259" t="n"/>
      <c r="DY88" s="259" t="n"/>
      <c r="DZ88" s="259" t="n"/>
      <c r="EA88" s="259" t="n"/>
      <c r="EB88" s="259" t="n"/>
      <c r="EC88" s="259" t="n"/>
      <c r="ED88" s="259" t="n"/>
      <c r="EE88" s="259" t="n"/>
      <c r="EF88" s="259" t="n"/>
      <c r="EG88" s="259" t="n"/>
      <c r="EH88" s="259" t="n"/>
      <c r="EI88" s="259" t="n"/>
      <c r="EJ88" s="259" t="n"/>
      <c r="EK88" s="259" t="n"/>
      <c r="EL88" s="259" t="n"/>
      <c r="EM88" s="259" t="n"/>
      <c r="EN88" s="259" t="n"/>
      <c r="EO88" s="259" t="n"/>
      <c r="EP88" s="259" t="n"/>
      <c r="EQ88" s="259" t="n"/>
      <c r="ER88" s="259" t="n"/>
      <c r="ES88" s="259" t="n"/>
      <c r="ET88" s="259" t="n"/>
      <c r="EU88" s="259" t="n"/>
      <c r="EV88" s="259" t="n"/>
      <c r="EW88" s="259" t="n"/>
      <c r="EX88" s="259" t="n"/>
      <c r="EY88" s="259" t="n"/>
      <c r="EZ88" s="259" t="n"/>
      <c r="FA88" s="259" t="n"/>
      <c r="FB88" s="259" t="n"/>
      <c r="FC88" s="259" t="n"/>
      <c r="FD88" s="259" t="n"/>
      <c r="FE88" s="259" t="n"/>
      <c r="FF88" s="259" t="n"/>
      <c r="FG88" s="259" t="n"/>
      <c r="FH88" s="259" t="n"/>
      <c r="FI88" s="259" t="n"/>
      <c r="FJ88" s="259" t="n"/>
      <c r="FK88" s="259" t="n"/>
      <c r="FL88" s="259" t="n"/>
      <c r="FM88" s="259" t="n"/>
      <c r="FN88" s="259" t="n"/>
      <c r="FO88" s="259" t="n"/>
      <c r="FP88" s="259" t="n"/>
      <c r="FQ88" s="259" t="n"/>
      <c r="FR88" s="259" t="n"/>
      <c r="FS88" s="259" t="n"/>
      <c r="FT88" s="259" t="n"/>
      <c r="FU88" s="259" t="n"/>
      <c r="FV88" s="259" t="n"/>
      <c r="FW88" s="259" t="n"/>
      <c r="FX88" s="259" t="n"/>
      <c r="FY88" s="269" t="n">
        <v>1585.75</v>
      </c>
      <c r="FZ88" s="259" t="n"/>
      <c r="GA88" s="259" t="n"/>
      <c r="GB88" s="259" t="n"/>
      <c r="GC88" s="259" t="n"/>
      <c r="GD88" s="259" t="n"/>
      <c r="GE88" s="259" t="n"/>
      <c r="GF88" s="259" t="n"/>
      <c r="GG88" s="259" t="n"/>
      <c r="GH88" s="259" t="n"/>
      <c r="GI88" s="259" t="n"/>
      <c r="GJ88" s="259" t="n"/>
      <c r="GK88" s="259" t="n"/>
      <c r="GL88" s="259" t="n"/>
      <c r="GM88" s="259" t="n"/>
      <c r="GN88" s="259" t="n"/>
      <c r="GO88" s="259" t="n"/>
      <c r="GP88" s="259" t="n"/>
      <c r="GQ88" s="259" t="n"/>
      <c r="GR88" s="259" t="n"/>
      <c r="GS88" s="259" t="n"/>
      <c r="GT88" s="259" t="n"/>
      <c r="GU88" s="259" t="n"/>
      <c r="GV88" s="261">
        <f>SUM(F88:GU88)</f>
        <v/>
      </c>
      <c r="GW88" s="262">
        <f>E88-GV88</f>
        <v/>
      </c>
    </row>
    <row r="89" ht="18" customHeight="1">
      <c r="A89" s="137" t="n">
        <v>88</v>
      </c>
      <c r="B89" s="256" t="n">
        <v>44924</v>
      </c>
      <c r="C89" s="170" t="inlineStr">
        <is>
          <t>2-112-69180</t>
        </is>
      </c>
      <c r="D89" s="240" t="n">
        <v>44909</v>
      </c>
      <c r="E89" s="257" t="n">
        <v>6169.3</v>
      </c>
      <c r="F89" s="274" t="n"/>
      <c r="G89" s="274" t="n"/>
      <c r="H89" s="274" t="n"/>
      <c r="I89" s="274" t="n"/>
      <c r="J89" s="274" t="n"/>
      <c r="K89" s="274" t="n"/>
      <c r="L89" s="274" t="n"/>
      <c r="M89" s="259" t="n"/>
      <c r="N89" s="259" t="n"/>
      <c r="O89" s="259" t="n"/>
      <c r="P89" s="259" t="n"/>
      <c r="Q89" s="259" t="n"/>
      <c r="R89" s="259" t="n"/>
      <c r="S89" s="259" t="n"/>
      <c r="T89" s="259" t="n"/>
      <c r="U89" s="259" t="n"/>
      <c r="V89" s="259" t="n"/>
      <c r="W89" s="259" t="n"/>
      <c r="X89" s="259" t="n"/>
      <c r="Y89" s="259" t="n"/>
      <c r="Z89" s="259" t="n"/>
      <c r="AA89" s="259" t="n"/>
      <c r="AB89" s="259" t="n"/>
      <c r="AC89" s="259" t="n"/>
      <c r="AD89" s="259" t="n"/>
      <c r="AE89" s="259" t="n"/>
      <c r="AF89" s="259" t="n"/>
      <c r="AG89" s="259" t="n"/>
      <c r="AH89" s="259" t="n"/>
      <c r="AI89" s="259" t="n"/>
      <c r="AJ89" s="259" t="n"/>
      <c r="AK89" s="259" t="n"/>
      <c r="AL89" s="259" t="n"/>
      <c r="AM89" s="259" t="n"/>
      <c r="AN89" s="259" t="n"/>
      <c r="AO89" s="259" t="n"/>
      <c r="AP89" s="259" t="n"/>
      <c r="AQ89" s="259" t="n"/>
      <c r="AR89" s="269" t="n">
        <v>1024.75</v>
      </c>
      <c r="AS89" s="259" t="n"/>
      <c r="AT89" s="259" t="n"/>
      <c r="AU89" s="259" t="n"/>
      <c r="AV89" s="259" t="n"/>
      <c r="AW89" s="259" t="n"/>
      <c r="AX89" s="259" t="n"/>
      <c r="AY89" s="259" t="n"/>
      <c r="AZ89" s="259" t="n"/>
      <c r="BA89" s="259" t="n"/>
      <c r="BB89" s="259" t="n"/>
      <c r="BC89" s="259" t="n"/>
      <c r="BD89" s="259" t="n"/>
      <c r="BE89" s="259" t="n"/>
      <c r="BF89" s="259" t="n"/>
      <c r="BG89" s="259" t="n"/>
      <c r="BH89" s="259" t="n"/>
      <c r="BI89" s="259" t="n"/>
      <c r="BJ89" s="259" t="n"/>
      <c r="BK89" s="259" t="n"/>
      <c r="BL89" s="259" t="n"/>
      <c r="BM89" s="259" t="n"/>
      <c r="BN89" s="259" t="n"/>
      <c r="BO89" s="259" t="n"/>
      <c r="BP89" s="259" t="n"/>
      <c r="BQ89" s="259" t="n"/>
      <c r="BR89" s="259" t="n"/>
      <c r="BS89" s="259" t="n"/>
      <c r="BT89" s="259" t="n"/>
      <c r="BU89" s="259" t="n"/>
      <c r="BV89" s="259" t="n"/>
      <c r="BW89" s="259" t="n"/>
      <c r="BX89" s="259" t="n"/>
      <c r="BY89" s="259" t="n"/>
      <c r="BZ89" s="259" t="n"/>
      <c r="CA89" s="259" t="n"/>
      <c r="CB89" s="259" t="n"/>
      <c r="CC89" s="259" t="n"/>
      <c r="CD89" s="259" t="n"/>
      <c r="CE89" s="259" t="n"/>
      <c r="CF89" s="259" t="n"/>
      <c r="CG89" s="259" t="n"/>
      <c r="CH89" s="259" t="n"/>
      <c r="CI89" s="259" t="n"/>
      <c r="CJ89" s="259" t="n"/>
      <c r="CK89" s="259" t="n"/>
      <c r="CL89" s="259" t="n"/>
      <c r="CM89" s="259" t="n"/>
      <c r="CN89" s="259" t="n"/>
      <c r="CO89" s="259" t="n"/>
      <c r="CP89" s="259" t="n"/>
      <c r="CQ89" s="259" t="n"/>
      <c r="CR89" s="269">
        <f>646.33+1840.24</f>
        <v/>
      </c>
      <c r="CS89" s="259" t="n"/>
      <c r="CT89" s="259" t="n"/>
      <c r="CU89" s="259" t="n"/>
      <c r="CV89" s="259" t="n"/>
      <c r="CW89" s="259" t="n"/>
      <c r="CX89" s="259" t="n"/>
      <c r="CY89" s="259" t="n"/>
      <c r="CZ89" s="259" t="n"/>
      <c r="DA89" s="269" t="n">
        <v>2657.98</v>
      </c>
      <c r="DB89" s="259" t="n"/>
      <c r="DC89" s="259" t="n"/>
      <c r="DD89" s="259" t="n"/>
      <c r="DE89" s="259" t="n"/>
      <c r="DF89" s="259" t="n"/>
      <c r="DG89" s="259" t="n"/>
      <c r="DH89" s="259" t="n"/>
      <c r="DI89" s="259" t="n"/>
      <c r="DJ89" s="259" t="n"/>
      <c r="DK89" s="259" t="n"/>
      <c r="DL89" s="259" t="n"/>
      <c r="DM89" s="259" t="n"/>
      <c r="DN89" s="259" t="n"/>
      <c r="DO89" s="259" t="n"/>
      <c r="DP89" s="259" t="n"/>
      <c r="DQ89" s="259" t="n"/>
      <c r="DR89" s="259" t="n"/>
      <c r="DS89" s="259" t="n"/>
      <c r="DT89" s="259" t="n"/>
      <c r="DU89" s="259" t="n"/>
      <c r="DV89" s="259" t="n"/>
      <c r="DW89" s="259" t="n"/>
      <c r="DX89" s="259" t="n"/>
      <c r="DY89" s="259" t="n"/>
      <c r="DZ89" s="259" t="n"/>
      <c r="EA89" s="259" t="n"/>
      <c r="EB89" s="259" t="n"/>
      <c r="EC89" s="259" t="n"/>
      <c r="ED89" s="259" t="n"/>
      <c r="EE89" s="259" t="n"/>
      <c r="EF89" s="259" t="n"/>
      <c r="EG89" s="259" t="n"/>
      <c r="EH89" s="259" t="n"/>
      <c r="EI89" s="259" t="n"/>
      <c r="EJ89" s="259" t="n"/>
      <c r="EK89" s="259" t="n"/>
      <c r="EL89" s="259" t="n"/>
      <c r="EM89" s="259" t="n"/>
      <c r="EN89" s="259" t="n"/>
      <c r="EO89" s="259" t="n"/>
      <c r="EP89" s="259" t="n"/>
      <c r="EQ89" s="259" t="n"/>
      <c r="ER89" s="259" t="n"/>
      <c r="ES89" s="259" t="n"/>
      <c r="ET89" s="259" t="n"/>
      <c r="EU89" s="259" t="n"/>
      <c r="EV89" s="259" t="n"/>
      <c r="EW89" s="259" t="n"/>
      <c r="EX89" s="259" t="n"/>
      <c r="EY89" s="259" t="n"/>
      <c r="EZ89" s="259" t="n"/>
      <c r="FA89" s="259" t="n"/>
      <c r="FB89" s="259" t="n"/>
      <c r="FC89" s="259" t="n"/>
      <c r="FD89" s="259" t="n"/>
      <c r="FE89" s="259" t="n"/>
      <c r="FF89" s="259" t="n"/>
      <c r="FG89" s="259" t="n"/>
      <c r="FH89" s="259" t="n"/>
      <c r="FI89" s="259" t="n"/>
      <c r="FJ89" s="259" t="n"/>
      <c r="FK89" s="259" t="n"/>
      <c r="FL89" s="259" t="n"/>
      <c r="FM89" s="259" t="n"/>
      <c r="FN89" s="259" t="n"/>
      <c r="FO89" s="259" t="n"/>
      <c r="FP89" s="259" t="n"/>
      <c r="FQ89" s="259" t="n"/>
      <c r="FR89" s="259" t="n"/>
      <c r="FS89" s="259" t="n"/>
      <c r="FT89" s="259" t="n"/>
      <c r="FU89" s="259" t="n"/>
      <c r="FV89" s="259" t="n"/>
      <c r="FW89" s="259" t="n"/>
      <c r="FX89" s="259" t="n"/>
      <c r="FY89" s="259" t="n"/>
      <c r="FZ89" s="259" t="n"/>
      <c r="GA89" s="259" t="n"/>
      <c r="GB89" s="259" t="n"/>
      <c r="GC89" s="259" t="n"/>
      <c r="GD89" s="259" t="n"/>
      <c r="GE89" s="259" t="n"/>
      <c r="GF89" s="259" t="n"/>
      <c r="GG89" s="259" t="n"/>
      <c r="GH89" s="259" t="n"/>
      <c r="GI89" s="259" t="n"/>
      <c r="GJ89" s="259" t="n"/>
      <c r="GK89" s="259" t="n"/>
      <c r="GL89" s="259" t="n"/>
      <c r="GM89" s="259" t="n"/>
      <c r="GN89" s="259" t="n"/>
      <c r="GO89" s="259" t="n"/>
      <c r="GP89" s="259" t="n"/>
      <c r="GQ89" s="259" t="n"/>
      <c r="GR89" s="259" t="n"/>
      <c r="GS89" s="259" t="n"/>
      <c r="GT89" s="259" t="n"/>
      <c r="GU89" s="259" t="n"/>
      <c r="GV89" s="261">
        <f>SUM(F89:GU89)</f>
        <v/>
      </c>
      <c r="GW89" s="262">
        <f>E89-GV89</f>
        <v/>
      </c>
    </row>
    <row r="90" ht="18" customHeight="1">
      <c r="A90" s="137" t="n">
        <v>89</v>
      </c>
      <c r="B90" s="256" t="n">
        <v>44924</v>
      </c>
      <c r="C90" s="139" t="inlineStr">
        <is>
          <t>2-114-66305</t>
        </is>
      </c>
      <c r="D90" s="240" t="n">
        <v>44915</v>
      </c>
      <c r="E90" s="257" t="n">
        <v>1252.13</v>
      </c>
      <c r="F90" s="274" t="n"/>
      <c r="G90" s="274" t="n"/>
      <c r="H90" s="274" t="n"/>
      <c r="I90" s="274" t="n"/>
      <c r="J90" s="274" t="n"/>
      <c r="K90" s="274" t="n"/>
      <c r="L90" s="274" t="n"/>
      <c r="M90" s="259" t="n"/>
      <c r="N90" s="259" t="n"/>
      <c r="O90" s="259" t="n"/>
      <c r="P90" s="259" t="n"/>
      <c r="Q90" s="259" t="n"/>
      <c r="R90" s="259" t="n"/>
      <c r="S90" s="259" t="n"/>
      <c r="T90" s="259" t="n"/>
      <c r="U90" s="259" t="n"/>
      <c r="V90" s="259" t="n"/>
      <c r="W90" s="259" t="n"/>
      <c r="X90" s="259" t="n"/>
      <c r="Y90" s="259" t="n"/>
      <c r="Z90" s="259" t="n"/>
      <c r="AA90" s="259" t="n"/>
      <c r="AB90" s="259" t="n"/>
      <c r="AC90" s="259" t="n"/>
      <c r="AD90" s="259" t="n"/>
      <c r="AE90" s="259" t="n"/>
      <c r="AF90" s="259" t="n"/>
      <c r="AG90" s="259" t="n"/>
      <c r="AH90" s="259" t="n"/>
      <c r="AI90" s="259" t="n"/>
      <c r="AJ90" s="259" t="n"/>
      <c r="AK90" s="259" t="n"/>
      <c r="AL90" s="259" t="n"/>
      <c r="AM90" s="259" t="n"/>
      <c r="AN90" s="259" t="n"/>
      <c r="AO90" s="259" t="n"/>
      <c r="AP90" s="259" t="n"/>
      <c r="AQ90" s="259" t="n"/>
      <c r="AR90" s="259" t="n"/>
      <c r="AS90" s="259" t="n"/>
      <c r="AT90" s="259" t="n"/>
      <c r="AU90" s="259" t="n"/>
      <c r="AV90" s="259" t="n"/>
      <c r="AW90" s="259" t="n"/>
      <c r="AX90" s="259" t="n"/>
      <c r="AY90" s="259" t="n"/>
      <c r="AZ90" s="259" t="n"/>
      <c r="BA90" s="259" t="n"/>
      <c r="BB90" s="259" t="n"/>
      <c r="BC90" s="259" t="n"/>
      <c r="BD90" s="259" t="n"/>
      <c r="BE90" s="259" t="n"/>
      <c r="BF90" s="259" t="n"/>
      <c r="BG90" s="259" t="n"/>
      <c r="BH90" s="259" t="n"/>
      <c r="BI90" s="259" t="n"/>
      <c r="BJ90" s="259" t="n"/>
      <c r="BK90" s="259" t="n"/>
      <c r="BL90" s="259" t="n"/>
      <c r="BM90" s="259" t="n"/>
      <c r="BN90" s="259" t="n"/>
      <c r="BO90" s="259" t="n"/>
      <c r="BP90" s="259" t="n"/>
      <c r="BQ90" s="259" t="n"/>
      <c r="BR90" s="259" t="n"/>
      <c r="BS90" s="259" t="n"/>
      <c r="BT90" s="259" t="n"/>
      <c r="BU90" s="259" t="n"/>
      <c r="BV90" s="259" t="n"/>
      <c r="BW90" s="259" t="n"/>
      <c r="BX90" s="259" t="n"/>
      <c r="BY90" s="259" t="n"/>
      <c r="BZ90" s="259" t="n"/>
      <c r="CA90" s="259" t="n"/>
      <c r="CB90" s="259" t="n"/>
      <c r="CC90" s="259" t="n"/>
      <c r="CD90" s="259" t="n"/>
      <c r="CE90" s="259" t="n"/>
      <c r="CF90" s="259" t="n"/>
      <c r="CG90" s="259" t="n"/>
      <c r="CH90" s="259" t="n"/>
      <c r="CI90" s="259" t="n"/>
      <c r="CJ90" s="259" t="n"/>
      <c r="CK90" s="259" t="n"/>
      <c r="CL90" s="259" t="n"/>
      <c r="CM90" s="259" t="n"/>
      <c r="CN90" s="259" t="n"/>
      <c r="CO90" s="259" t="n"/>
      <c r="CP90" s="259" t="n"/>
      <c r="CQ90" s="259" t="n"/>
      <c r="CR90" s="259" t="n"/>
      <c r="CS90" s="259" t="n"/>
      <c r="CT90" s="259" t="n"/>
      <c r="CU90" s="259" t="n"/>
      <c r="CV90" s="259" t="n"/>
      <c r="CW90" s="259" t="n"/>
      <c r="CX90" s="259" t="n"/>
      <c r="CY90" s="259" t="n"/>
      <c r="CZ90" s="259" t="n"/>
      <c r="DA90" s="259" t="n"/>
      <c r="DB90" s="259" t="n"/>
      <c r="DC90" s="259" t="n"/>
      <c r="DD90" s="259" t="n"/>
      <c r="DE90" s="259" t="n"/>
      <c r="DF90" s="259" t="n"/>
      <c r="DG90" s="259" t="n"/>
      <c r="DH90" s="259" t="n"/>
      <c r="DI90" s="259" t="n"/>
      <c r="DJ90" s="259" t="n"/>
      <c r="DK90" s="259" t="n"/>
      <c r="DL90" s="259" t="n"/>
      <c r="DM90" s="259" t="n"/>
      <c r="DN90" s="259" t="n"/>
      <c r="DO90" s="259" t="n"/>
      <c r="DP90" s="259" t="n"/>
      <c r="DQ90" s="259" t="n"/>
      <c r="DR90" s="269" t="n">
        <v>335.66</v>
      </c>
      <c r="DS90" s="259" t="n"/>
      <c r="DT90" s="259" t="n"/>
      <c r="DU90" s="259" t="n"/>
      <c r="DV90" s="259" t="n"/>
      <c r="DW90" s="259" t="n"/>
      <c r="DX90" s="259" t="n"/>
      <c r="DY90" s="259" t="n"/>
      <c r="DZ90" s="259" t="n"/>
      <c r="EA90" s="259" t="n"/>
      <c r="EB90" s="259" t="n"/>
      <c r="EC90" s="259" t="n"/>
      <c r="ED90" s="259" t="n"/>
      <c r="EE90" s="259" t="n"/>
      <c r="EF90" s="259" t="n"/>
      <c r="EG90" s="259" t="n"/>
      <c r="EH90" s="259" t="n"/>
      <c r="EI90" s="259" t="n"/>
      <c r="EJ90" s="259" t="n"/>
      <c r="EK90" s="259" t="n"/>
      <c r="EL90" s="259" t="n"/>
      <c r="EM90" s="269" t="n">
        <v>41.66</v>
      </c>
      <c r="EN90" s="259" t="n"/>
      <c r="EO90" s="259" t="n"/>
      <c r="EP90" s="259" t="n"/>
      <c r="EQ90" s="259" t="n"/>
      <c r="ER90" s="259" t="n"/>
      <c r="ES90" s="259" t="n"/>
      <c r="ET90" s="259" t="n"/>
      <c r="EU90" s="259" t="n"/>
      <c r="EV90" s="259" t="n"/>
      <c r="EW90" s="259" t="n"/>
      <c r="EX90" s="259" t="n"/>
      <c r="EY90" s="259" t="n"/>
      <c r="EZ90" s="259" t="n"/>
      <c r="FA90" s="259" t="n"/>
      <c r="FB90" s="259" t="n"/>
      <c r="FC90" s="259" t="n"/>
      <c r="FD90" s="259" t="n"/>
      <c r="FE90" s="259" t="n"/>
      <c r="FF90" s="259" t="n"/>
      <c r="FG90" s="259" t="n"/>
      <c r="FH90" s="259" t="n"/>
      <c r="FI90" s="259" t="n"/>
      <c r="FJ90" s="259" t="n"/>
      <c r="FK90" s="259" t="n"/>
      <c r="FL90" s="259" t="n"/>
      <c r="FM90" s="259" t="n"/>
      <c r="FN90" s="259" t="n"/>
      <c r="FO90" s="259" t="n"/>
      <c r="FP90" s="259" t="n"/>
      <c r="FQ90" s="259" t="n"/>
      <c r="FR90" s="259" t="n"/>
      <c r="FS90" s="259" t="n"/>
      <c r="FT90" s="259" t="n"/>
      <c r="FU90" s="259" t="n"/>
      <c r="FV90" s="259" t="n"/>
      <c r="FW90" s="259" t="n"/>
      <c r="FX90" s="259" t="n"/>
      <c r="FY90" s="259" t="n"/>
      <c r="FZ90" s="269" t="n">
        <v>874.8099999999999</v>
      </c>
      <c r="GA90" s="259" t="n"/>
      <c r="GB90" s="259" t="n"/>
      <c r="GC90" s="259" t="n"/>
      <c r="GD90" s="259" t="n"/>
      <c r="GE90" s="259" t="n"/>
      <c r="GF90" s="259" t="n"/>
      <c r="GG90" s="259" t="n"/>
      <c r="GH90" s="259" t="n"/>
      <c r="GI90" s="259" t="n"/>
      <c r="GJ90" s="259" t="n"/>
      <c r="GK90" s="259" t="n"/>
      <c r="GL90" s="259" t="n"/>
      <c r="GM90" s="259" t="n"/>
      <c r="GN90" s="259" t="n"/>
      <c r="GO90" s="259" t="n"/>
      <c r="GP90" s="259" t="n"/>
      <c r="GQ90" s="259" t="n"/>
      <c r="GR90" s="259" t="n"/>
      <c r="GS90" s="259" t="n"/>
      <c r="GT90" s="259" t="n"/>
      <c r="GU90" s="259" t="n"/>
      <c r="GV90" s="261">
        <f>SUM(F90:GU90)</f>
        <v/>
      </c>
      <c r="GW90" s="262">
        <f>E90-GV90</f>
        <v/>
      </c>
    </row>
    <row r="91" ht="18" customHeight="1">
      <c r="A91" s="137" t="n">
        <v>90</v>
      </c>
      <c r="B91" s="256" t="n">
        <v>44924</v>
      </c>
      <c r="C91" s="139" t="inlineStr">
        <is>
          <t>2-113-55417</t>
        </is>
      </c>
      <c r="D91" s="240" t="n">
        <v>44911</v>
      </c>
      <c r="E91" s="257" t="n">
        <v>4174.72</v>
      </c>
      <c r="F91" s="274" t="n"/>
      <c r="G91" s="274" t="n"/>
      <c r="H91" s="274" t="n"/>
      <c r="I91" s="274" t="n"/>
      <c r="J91" s="274" t="n"/>
      <c r="K91" s="274" t="n"/>
      <c r="L91" s="274" t="n"/>
      <c r="M91" s="259" t="n"/>
      <c r="N91" s="259" t="n"/>
      <c r="O91" s="259" t="n"/>
      <c r="P91" s="259" t="n"/>
      <c r="Q91" s="259" t="n"/>
      <c r="R91" s="259" t="n"/>
      <c r="S91" s="259" t="n"/>
      <c r="T91" s="259" t="n"/>
      <c r="U91" s="259" t="n"/>
      <c r="V91" s="259" t="n"/>
      <c r="W91" s="259" t="n"/>
      <c r="X91" s="259" t="n"/>
      <c r="Y91" s="259" t="n"/>
      <c r="Z91" s="259" t="n"/>
      <c r="AA91" s="259" t="n"/>
      <c r="AB91" s="259" t="n"/>
      <c r="AC91" s="259" t="n"/>
      <c r="AD91" s="259" t="n"/>
      <c r="AE91" s="259" t="n"/>
      <c r="AF91" s="259" t="n"/>
      <c r="AG91" s="259" t="n"/>
      <c r="AH91" s="259" t="n"/>
      <c r="AI91" s="259" t="n"/>
      <c r="AJ91" s="259" t="n"/>
      <c r="AK91" s="259" t="n"/>
      <c r="AL91" s="259" t="n"/>
      <c r="AM91" s="259" t="n"/>
      <c r="AN91" s="259" t="n"/>
      <c r="AO91" s="259" t="n"/>
      <c r="AP91" s="259" t="n"/>
      <c r="AQ91" s="259" t="n"/>
      <c r="AR91" s="259" t="n"/>
      <c r="AS91" s="259" t="n"/>
      <c r="AT91" s="259" t="n"/>
      <c r="AU91" s="259" t="n"/>
      <c r="AV91" s="259" t="n"/>
      <c r="AW91" s="269" t="n">
        <v>3722.88</v>
      </c>
      <c r="AX91" s="259" t="n"/>
      <c r="AY91" s="259" t="n"/>
      <c r="AZ91" s="259" t="n"/>
      <c r="BA91" s="259" t="n"/>
      <c r="BB91" s="259" t="n"/>
      <c r="BC91" s="259" t="n"/>
      <c r="BD91" s="259" t="n"/>
      <c r="BE91" s="259" t="n"/>
      <c r="BF91" s="259" t="n"/>
      <c r="BG91" s="259" t="n"/>
      <c r="BH91" s="259" t="n"/>
      <c r="BI91" s="259" t="n"/>
      <c r="BJ91" s="259" t="n"/>
      <c r="BK91" s="259" t="n"/>
      <c r="BL91" s="259" t="n"/>
      <c r="BM91" s="259" t="n"/>
      <c r="BN91" s="259" t="n"/>
      <c r="BO91" s="259" t="n"/>
      <c r="BP91" s="259" t="n"/>
      <c r="BQ91" s="259" t="n"/>
      <c r="BR91" s="259" t="n"/>
      <c r="BS91" s="259" t="n"/>
      <c r="BT91" s="259" t="n"/>
      <c r="BU91" s="259" t="n"/>
      <c r="BV91" s="259" t="n"/>
      <c r="BW91" s="259" t="n"/>
      <c r="BX91" s="259" t="n"/>
      <c r="BY91" s="259" t="n"/>
      <c r="BZ91" s="259" t="n"/>
      <c r="CA91" s="259" t="n"/>
      <c r="CB91" s="259" t="n"/>
      <c r="CC91" s="259" t="n"/>
      <c r="CD91" s="259" t="n"/>
      <c r="CE91" s="259" t="n"/>
      <c r="CF91" s="259" t="n"/>
      <c r="CG91" s="259" t="n"/>
      <c r="CH91" s="259" t="n"/>
      <c r="CI91" s="259" t="n"/>
      <c r="CJ91" s="259" t="n"/>
      <c r="CK91" s="259" t="n"/>
      <c r="CL91" s="259" t="n"/>
      <c r="CM91" s="259" t="n"/>
      <c r="CN91" s="259" t="n"/>
      <c r="CO91" s="259" t="n"/>
      <c r="CP91" s="259" t="n"/>
      <c r="CQ91" s="259" t="n"/>
      <c r="CR91" s="259" t="n"/>
      <c r="CS91" s="259" t="n"/>
      <c r="CT91" s="259" t="n"/>
      <c r="CU91" s="259" t="n"/>
      <c r="CV91" s="259" t="n"/>
      <c r="CW91" s="259" t="n"/>
      <c r="CX91" s="259" t="n"/>
      <c r="CY91" s="259" t="n"/>
      <c r="CZ91" s="259" t="n"/>
      <c r="DA91" s="259" t="n"/>
      <c r="DB91" s="259" t="n"/>
      <c r="DC91" s="259" t="n"/>
      <c r="DD91" s="259" t="n"/>
      <c r="DE91" s="259" t="n"/>
      <c r="DF91" s="259" t="n"/>
      <c r="DG91" s="259" t="n"/>
      <c r="DH91" s="259" t="n"/>
      <c r="DI91" s="259" t="n"/>
      <c r="DJ91" s="259" t="n"/>
      <c r="DK91" s="269" t="n">
        <v>54.43</v>
      </c>
      <c r="DL91" s="259" t="n"/>
      <c r="DM91" s="259" t="n"/>
      <c r="DN91" s="259" t="n"/>
      <c r="DO91" s="259" t="n"/>
      <c r="DP91" s="259" t="n"/>
      <c r="DQ91" s="259" t="n"/>
      <c r="DR91" s="259" t="n"/>
      <c r="DS91" s="259" t="n"/>
      <c r="DT91" s="259" t="n"/>
      <c r="DU91" s="259" t="n"/>
      <c r="DV91" s="259" t="n"/>
      <c r="DW91" s="259" t="n"/>
      <c r="DX91" s="259" t="n"/>
      <c r="DY91" s="259" t="n"/>
      <c r="DZ91" s="259" t="n"/>
      <c r="EA91" s="259" t="n"/>
      <c r="EB91" s="259" t="n"/>
      <c r="EC91" s="259" t="n"/>
      <c r="ED91" s="259" t="n"/>
      <c r="EE91" s="259" t="n"/>
      <c r="EF91" s="259" t="n"/>
      <c r="EG91" s="259" t="n"/>
      <c r="EH91" s="259" t="n"/>
      <c r="EI91" s="259" t="n"/>
      <c r="EJ91" s="259" t="n"/>
      <c r="EK91" s="259" t="n"/>
      <c r="EL91" s="259" t="n"/>
      <c r="EM91" s="259" t="n"/>
      <c r="EN91" s="259" t="n"/>
      <c r="EO91" s="259" t="n"/>
      <c r="EP91" s="259" t="n"/>
      <c r="EQ91" s="259" t="n"/>
      <c r="ER91" s="259" t="n"/>
      <c r="ES91" s="259" t="n"/>
      <c r="ET91" s="259" t="n"/>
      <c r="EU91" s="259" t="n"/>
      <c r="EV91" s="259" t="n"/>
      <c r="EW91" s="259" t="n"/>
      <c r="EX91" s="259" t="n"/>
      <c r="EY91" s="259" t="n"/>
      <c r="EZ91" s="259" t="n"/>
      <c r="FA91" s="259" t="n"/>
      <c r="FB91" s="259" t="n"/>
      <c r="FC91" s="259" t="n"/>
      <c r="FD91" s="269" t="n">
        <v>397.41</v>
      </c>
      <c r="FE91" s="259" t="n"/>
      <c r="FF91" s="259" t="n"/>
      <c r="FG91" s="259" t="n"/>
      <c r="FH91" s="259" t="n"/>
      <c r="FI91" s="259" t="n"/>
      <c r="FJ91" s="259" t="n"/>
      <c r="FK91" s="259" t="n"/>
      <c r="FL91" s="259" t="n"/>
      <c r="FM91" s="259" t="n"/>
      <c r="FN91" s="259" t="n"/>
      <c r="FO91" s="259" t="n"/>
      <c r="FP91" s="259" t="n"/>
      <c r="FQ91" s="259" t="n"/>
      <c r="FR91" s="259" t="n"/>
      <c r="FS91" s="259" t="n"/>
      <c r="FT91" s="259" t="n"/>
      <c r="FU91" s="259" t="n"/>
      <c r="FV91" s="259" t="n"/>
      <c r="FW91" s="259" t="n"/>
      <c r="FX91" s="259" t="n"/>
      <c r="FY91" s="259" t="n"/>
      <c r="FZ91" s="259" t="n"/>
      <c r="GA91" s="259" t="n"/>
      <c r="GB91" s="259" t="n"/>
      <c r="GC91" s="259" t="n"/>
      <c r="GD91" s="259" t="n"/>
      <c r="GE91" s="259" t="n"/>
      <c r="GF91" s="259" t="n"/>
      <c r="GG91" s="259" t="n"/>
      <c r="GH91" s="259" t="n"/>
      <c r="GI91" s="259" t="n"/>
      <c r="GJ91" s="259" t="n"/>
      <c r="GK91" s="259" t="n"/>
      <c r="GL91" s="259" t="n"/>
      <c r="GM91" s="259" t="n"/>
      <c r="GN91" s="259" t="n"/>
      <c r="GO91" s="259" t="n"/>
      <c r="GP91" s="259" t="n"/>
      <c r="GQ91" s="259" t="n"/>
      <c r="GR91" s="259" t="n"/>
      <c r="GS91" s="259" t="n"/>
      <c r="GT91" s="259" t="n"/>
      <c r="GU91" s="259" t="n"/>
      <c r="GV91" s="261">
        <f>SUM(F91:GU91)</f>
        <v/>
      </c>
      <c r="GW91" s="262">
        <f>E91-GV91</f>
        <v/>
      </c>
    </row>
    <row r="92" ht="18" customHeight="1">
      <c r="A92" s="137" t="n">
        <v>91</v>
      </c>
      <c r="B92" s="256" t="n">
        <v>44924</v>
      </c>
      <c r="C92" s="139" t="inlineStr">
        <is>
          <t>2-115-50263</t>
        </is>
      </c>
      <c r="D92" s="240" t="n">
        <v>44917</v>
      </c>
      <c r="E92" s="257" t="n">
        <v>41.66</v>
      </c>
      <c r="F92" s="274" t="n"/>
      <c r="G92" s="274" t="n"/>
      <c r="H92" s="274" t="n"/>
      <c r="I92" s="274" t="n"/>
      <c r="J92" s="274" t="n"/>
      <c r="K92" s="274" t="n"/>
      <c r="L92" s="274" t="n"/>
      <c r="M92" s="259" t="n"/>
      <c r="N92" s="259" t="n"/>
      <c r="O92" s="259" t="n"/>
      <c r="P92" s="259" t="n"/>
      <c r="Q92" s="259" t="n"/>
      <c r="R92" s="259" t="n"/>
      <c r="S92" s="259" t="n"/>
      <c r="T92" s="259" t="n"/>
      <c r="U92" s="259" t="n"/>
      <c r="V92" s="259" t="n"/>
      <c r="W92" s="259" t="n"/>
      <c r="X92" s="259" t="n"/>
      <c r="Y92" s="259" t="n"/>
      <c r="Z92" s="259" t="n"/>
      <c r="AA92" s="259" t="n"/>
      <c r="AB92" s="259" t="n"/>
      <c r="AC92" s="259" t="n"/>
      <c r="AD92" s="259" t="n"/>
      <c r="AE92" s="259" t="n"/>
      <c r="AF92" s="259" t="n"/>
      <c r="AG92" s="259" t="n"/>
      <c r="AH92" s="259" t="n"/>
      <c r="AI92" s="259" t="n"/>
      <c r="AJ92" s="259" t="n"/>
      <c r="AK92" s="259" t="n"/>
      <c r="AL92" s="259" t="n"/>
      <c r="AM92" s="259" t="n"/>
      <c r="AN92" s="259" t="n"/>
      <c r="AO92" s="259" t="n"/>
      <c r="AP92" s="259" t="n"/>
      <c r="AQ92" s="259" t="n"/>
      <c r="AR92" s="259" t="n"/>
      <c r="AS92" s="259" t="n"/>
      <c r="AT92" s="259" t="n"/>
      <c r="AU92" s="259" t="n"/>
      <c r="AV92" s="259" t="n"/>
      <c r="AW92" s="259" t="n"/>
      <c r="AX92" s="259" t="n"/>
      <c r="AY92" s="259" t="n"/>
      <c r="AZ92" s="259" t="n"/>
      <c r="BA92" s="259" t="n"/>
      <c r="BB92" s="259" t="n"/>
      <c r="BC92" s="259" t="n"/>
      <c r="BD92" s="259" t="n"/>
      <c r="BE92" s="259" t="n"/>
      <c r="BF92" s="259" t="n"/>
      <c r="BG92" s="259" t="n"/>
      <c r="BH92" s="259" t="n"/>
      <c r="BI92" s="259" t="n"/>
      <c r="BJ92" s="259" t="n"/>
      <c r="BK92" s="259" t="n"/>
      <c r="BL92" s="259" t="n"/>
      <c r="BM92" s="259" t="n"/>
      <c r="BN92" s="259" t="n"/>
      <c r="BO92" s="259" t="n"/>
      <c r="BP92" s="259" t="n"/>
      <c r="BQ92" s="259" t="n"/>
      <c r="BR92" s="259" t="n"/>
      <c r="BS92" s="259" t="n"/>
      <c r="BT92" s="259" t="n"/>
      <c r="BU92" s="259" t="n"/>
      <c r="BV92" s="259" t="n"/>
      <c r="BW92" s="259" t="n"/>
      <c r="BX92" s="259" t="n"/>
      <c r="BY92" s="259" t="n"/>
      <c r="BZ92" s="259" t="n"/>
      <c r="CA92" s="259" t="n"/>
      <c r="CB92" s="259" t="n"/>
      <c r="CC92" s="259" t="n"/>
      <c r="CD92" s="259" t="n"/>
      <c r="CE92" s="259" t="n"/>
      <c r="CF92" s="259" t="n"/>
      <c r="CG92" s="259" t="n"/>
      <c r="CH92" s="259" t="n"/>
      <c r="CI92" s="259" t="n"/>
      <c r="CJ92" s="259" t="n"/>
      <c r="CK92" s="259" t="n"/>
      <c r="CL92" s="259" t="n"/>
      <c r="CM92" s="259" t="n"/>
      <c r="CN92" s="259" t="n"/>
      <c r="CO92" s="259" t="n"/>
      <c r="CP92" s="259" t="n"/>
      <c r="CQ92" s="259" t="n"/>
      <c r="CR92" s="259" t="n"/>
      <c r="CS92" s="259" t="n"/>
      <c r="CT92" s="259" t="n"/>
      <c r="CU92" s="259" t="n"/>
      <c r="CV92" s="259" t="n"/>
      <c r="CW92" s="259" t="n"/>
      <c r="CX92" s="259" t="n"/>
      <c r="CY92" s="259" t="n"/>
      <c r="CZ92" s="259" t="n"/>
      <c r="DA92" s="259" t="n"/>
      <c r="DB92" s="259" t="n"/>
      <c r="DC92" s="259" t="n"/>
      <c r="DD92" s="259" t="n"/>
      <c r="DE92" s="259" t="n"/>
      <c r="DF92" s="259" t="n"/>
      <c r="DG92" s="259" t="n"/>
      <c r="DH92" s="259" t="n"/>
      <c r="DI92" s="259" t="n"/>
      <c r="DJ92" s="259" t="n"/>
      <c r="DK92" s="259" t="n"/>
      <c r="DL92" s="259" t="n"/>
      <c r="DM92" s="259" t="n"/>
      <c r="DN92" s="259" t="n"/>
      <c r="DO92" s="259" t="n"/>
      <c r="DP92" s="259" t="n"/>
      <c r="DQ92" s="269" t="n">
        <v>41.66</v>
      </c>
      <c r="DR92" s="259" t="n"/>
      <c r="DS92" s="259" t="n"/>
      <c r="DT92" s="259" t="n"/>
      <c r="DU92" s="259" t="n"/>
      <c r="DV92" s="259" t="n"/>
      <c r="DW92" s="259" t="n"/>
      <c r="DX92" s="259" t="n"/>
      <c r="DY92" s="259" t="n"/>
      <c r="DZ92" s="259" t="n"/>
      <c r="EA92" s="259" t="n"/>
      <c r="EB92" s="259" t="n"/>
      <c r="EC92" s="259" t="n"/>
      <c r="ED92" s="259" t="n"/>
      <c r="EE92" s="259" t="n"/>
      <c r="EF92" s="259" t="n"/>
      <c r="EG92" s="259" t="n"/>
      <c r="EH92" s="259" t="n"/>
      <c r="EI92" s="259" t="n"/>
      <c r="EJ92" s="259" t="n"/>
      <c r="EK92" s="259" t="n"/>
      <c r="EL92" s="259" t="n"/>
      <c r="EM92" s="259" t="n"/>
      <c r="EN92" s="259" t="n"/>
      <c r="EO92" s="259" t="n"/>
      <c r="EP92" s="259" t="n"/>
      <c r="EQ92" s="259" t="n"/>
      <c r="ER92" s="259" t="n"/>
      <c r="ES92" s="259" t="n"/>
      <c r="ET92" s="259" t="n"/>
      <c r="EU92" s="259" t="n"/>
      <c r="EV92" s="259" t="n"/>
      <c r="EW92" s="259" t="n"/>
      <c r="EX92" s="259" t="n"/>
      <c r="EY92" s="259" t="n"/>
      <c r="EZ92" s="259" t="n"/>
      <c r="FA92" s="259" t="n"/>
      <c r="FB92" s="259" t="n"/>
      <c r="FC92" s="259" t="n"/>
      <c r="FD92" s="259" t="n"/>
      <c r="FE92" s="259" t="n"/>
      <c r="FF92" s="259" t="n"/>
      <c r="FG92" s="259" t="n"/>
      <c r="FH92" s="259" t="n"/>
      <c r="FI92" s="259" t="n"/>
      <c r="FJ92" s="259" t="n"/>
      <c r="FK92" s="259" t="n"/>
      <c r="FL92" s="259" t="n"/>
      <c r="FM92" s="259" t="n"/>
      <c r="FN92" s="259" t="n"/>
      <c r="FO92" s="259" t="n"/>
      <c r="FP92" s="259" t="n"/>
      <c r="FQ92" s="259" t="n"/>
      <c r="FR92" s="259" t="n"/>
      <c r="FS92" s="259" t="n"/>
      <c r="FT92" s="259" t="n"/>
      <c r="FU92" s="259" t="n"/>
      <c r="FV92" s="259" t="n"/>
      <c r="FW92" s="259" t="n"/>
      <c r="FX92" s="259" t="n"/>
      <c r="FY92" s="259" t="n"/>
      <c r="FZ92" s="259" t="n"/>
      <c r="GA92" s="259" t="n"/>
      <c r="GB92" s="259" t="n"/>
      <c r="GC92" s="259" t="n"/>
      <c r="GD92" s="259" t="n"/>
      <c r="GE92" s="259" t="n"/>
      <c r="GF92" s="259" t="n"/>
      <c r="GG92" s="259" t="n"/>
      <c r="GH92" s="259" t="n"/>
      <c r="GI92" s="259" t="n"/>
      <c r="GJ92" s="259" t="n"/>
      <c r="GK92" s="259" t="n"/>
      <c r="GL92" s="259" t="n"/>
      <c r="GM92" s="259" t="n"/>
      <c r="GN92" s="259" t="n"/>
      <c r="GO92" s="259" t="n"/>
      <c r="GP92" s="259" t="n"/>
      <c r="GQ92" s="259" t="n"/>
      <c r="GR92" s="259" t="n"/>
      <c r="GS92" s="259" t="n"/>
      <c r="GT92" s="259" t="n"/>
      <c r="GU92" s="259" t="n"/>
      <c r="GV92" s="261">
        <f>SUM(F92:GU92)</f>
        <v/>
      </c>
      <c r="GW92" s="262">
        <f>E92-GV92</f>
        <v/>
      </c>
    </row>
    <row r="93" ht="18" customHeight="1">
      <c r="A93" s="137" t="n">
        <v>92</v>
      </c>
      <c r="B93" s="256" t="n">
        <v>44924</v>
      </c>
      <c r="C93" s="139" t="inlineStr">
        <is>
          <t>2-116-01533</t>
        </is>
      </c>
      <c r="D93" s="240" t="n">
        <v>44918</v>
      </c>
      <c r="E93" s="257" t="n">
        <v>1836.49</v>
      </c>
      <c r="F93" s="274" t="n"/>
      <c r="G93" s="274" t="n"/>
      <c r="H93" s="274" t="n"/>
      <c r="I93" s="274" t="n"/>
      <c r="J93" s="274" t="n"/>
      <c r="K93" s="274" t="n"/>
      <c r="L93" s="274" t="n"/>
      <c r="M93" s="259" t="n"/>
      <c r="N93" s="259" t="n"/>
      <c r="O93" s="259" t="n"/>
      <c r="P93" s="259" t="n"/>
      <c r="Q93" s="259" t="n"/>
      <c r="R93" s="259" t="n"/>
      <c r="S93" s="259" t="n"/>
      <c r="T93" s="259" t="n"/>
      <c r="U93" s="259" t="n"/>
      <c r="V93" s="259" t="n"/>
      <c r="W93" s="259" t="n"/>
      <c r="X93" s="259" t="n"/>
      <c r="Y93" s="259" t="n"/>
      <c r="Z93" s="259" t="n"/>
      <c r="AA93" s="259" t="n"/>
      <c r="AB93" s="259" t="n"/>
      <c r="AC93" s="259" t="n"/>
      <c r="AD93" s="259" t="n"/>
      <c r="AE93" s="259" t="n"/>
      <c r="AF93" s="259" t="n"/>
      <c r="AG93" s="259" t="n"/>
      <c r="AH93" s="259" t="n"/>
      <c r="AI93" s="259" t="n"/>
      <c r="AJ93" s="259" t="n"/>
      <c r="AK93" s="259" t="n"/>
      <c r="AL93" s="259" t="n"/>
      <c r="AM93" s="259" t="n"/>
      <c r="AN93" s="259" t="n"/>
      <c r="AO93" s="259" t="n"/>
      <c r="AP93" s="259" t="n"/>
      <c r="AQ93" s="259" t="n"/>
      <c r="AR93" s="259" t="n"/>
      <c r="AS93" s="259" t="n"/>
      <c r="AT93" s="259" t="n"/>
      <c r="AU93" s="259" t="n"/>
      <c r="AV93" s="259" t="n"/>
      <c r="AW93" s="259" t="n"/>
      <c r="AX93" s="259" t="n"/>
      <c r="AY93" s="259" t="n"/>
      <c r="AZ93" s="259" t="n"/>
      <c r="BA93" s="259" t="n"/>
      <c r="BB93" s="259" t="n"/>
      <c r="BC93" s="259" t="n"/>
      <c r="BD93" s="259" t="n"/>
      <c r="BE93" s="259" t="n"/>
      <c r="BF93" s="259" t="n"/>
      <c r="BG93" s="259" t="n"/>
      <c r="BH93" s="259" t="n"/>
      <c r="BI93" s="259" t="n"/>
      <c r="BJ93" s="259" t="n"/>
      <c r="BK93" s="259" t="n"/>
      <c r="BL93" s="259" t="n"/>
      <c r="BM93" s="259" t="n"/>
      <c r="BN93" s="259" t="n"/>
      <c r="BO93" s="259" t="n"/>
      <c r="BP93" s="259" t="n"/>
      <c r="BQ93" s="259" t="n"/>
      <c r="BR93" s="259" t="n"/>
      <c r="BS93" s="259" t="n"/>
      <c r="BT93" s="259" t="n"/>
      <c r="BU93" s="259" t="n"/>
      <c r="BV93" s="259" t="n"/>
      <c r="BW93" s="259" t="n"/>
      <c r="BX93" s="259" t="n"/>
      <c r="BY93" s="259" t="n"/>
      <c r="BZ93" s="259" t="n"/>
      <c r="CA93" s="259" t="n"/>
      <c r="CB93" s="259" t="n"/>
      <c r="CC93" s="259" t="n"/>
      <c r="CD93" s="259" t="n"/>
      <c r="CE93" s="259" t="n"/>
      <c r="CF93" s="259" t="n"/>
      <c r="CG93" s="259" t="n"/>
      <c r="CH93" s="259" t="n"/>
      <c r="CI93" s="259" t="n"/>
      <c r="CJ93" s="259" t="n"/>
      <c r="CK93" s="259" t="n"/>
      <c r="CL93" s="259" t="n"/>
      <c r="CM93" s="259" t="n"/>
      <c r="CN93" s="259" t="n"/>
      <c r="CO93" s="259" t="n"/>
      <c r="CP93" s="259" t="n"/>
      <c r="CQ93" s="259" t="n"/>
      <c r="CR93" s="259" t="n"/>
      <c r="CS93" s="259" t="n"/>
      <c r="CT93" s="259" t="n"/>
      <c r="CU93" s="259" t="n"/>
      <c r="CV93" s="259" t="n"/>
      <c r="CW93" s="259" t="n"/>
      <c r="CX93" s="259" t="n"/>
      <c r="CY93" s="259" t="n"/>
      <c r="CZ93" s="259" t="n"/>
      <c r="DA93" s="259" t="n"/>
      <c r="DB93" s="259" t="n"/>
      <c r="DC93" s="259" t="n"/>
      <c r="DD93" s="259" t="n"/>
      <c r="DE93" s="259" t="n"/>
      <c r="DF93" s="259" t="n"/>
      <c r="DG93" s="259" t="n"/>
      <c r="DH93" s="259" t="n"/>
      <c r="DI93" s="259" t="n"/>
      <c r="DJ93" s="259" t="n"/>
      <c r="DK93" s="259" t="n"/>
      <c r="DL93" s="259" t="n"/>
      <c r="DM93" s="259" t="n"/>
      <c r="DN93" s="269" t="n">
        <v>41.66</v>
      </c>
      <c r="DO93" s="259" t="n"/>
      <c r="DP93" s="259" t="n"/>
      <c r="DQ93" s="259" t="n"/>
      <c r="DR93" s="259" t="n"/>
      <c r="DS93" s="259" t="n"/>
      <c r="DT93" s="259" t="n"/>
      <c r="DU93" s="259" t="n"/>
      <c r="DV93" s="259" t="n"/>
      <c r="DW93" s="259" t="n"/>
      <c r="DX93" s="259" t="n"/>
      <c r="DY93" s="259" t="n"/>
      <c r="DZ93" s="259" t="n"/>
      <c r="EA93" s="259" t="n"/>
      <c r="EB93" s="259" t="n"/>
      <c r="EC93" s="259" t="n"/>
      <c r="ED93" s="259" t="n"/>
      <c r="EE93" s="259" t="n"/>
      <c r="EF93" s="259" t="n"/>
      <c r="EG93" s="259" t="n"/>
      <c r="EH93" s="259" t="n"/>
      <c r="EI93" s="259" t="n"/>
      <c r="EJ93" s="259" t="n"/>
      <c r="EK93" s="259" t="n"/>
      <c r="EL93" s="259" t="n"/>
      <c r="EM93" s="259" t="n"/>
      <c r="EN93" s="259" t="n"/>
      <c r="EO93" s="259" t="n"/>
      <c r="EP93" s="259" t="n"/>
      <c r="EQ93" s="259" t="n"/>
      <c r="ER93" s="259" t="n"/>
      <c r="ES93" s="259" t="n"/>
      <c r="ET93" s="259" t="n"/>
      <c r="EU93" s="259" t="n"/>
      <c r="EV93" s="259" t="n"/>
      <c r="EW93" s="259" t="n"/>
      <c r="EX93" s="259" t="n"/>
      <c r="EY93" s="259" t="n"/>
      <c r="EZ93" s="259" t="n"/>
      <c r="FA93" s="259" t="n"/>
      <c r="FB93" s="259" t="n"/>
      <c r="FC93" s="259" t="n"/>
      <c r="FD93" s="259" t="n"/>
      <c r="FE93" s="259" t="n"/>
      <c r="FF93" s="259" t="n"/>
      <c r="FG93" s="259" t="n"/>
      <c r="FH93" s="259" t="n"/>
      <c r="FI93" s="259" t="n"/>
      <c r="FJ93" s="259" t="n"/>
      <c r="FK93" s="259" t="n"/>
      <c r="FL93" s="259" t="n"/>
      <c r="FM93" s="259" t="n"/>
      <c r="FN93" s="259" t="n"/>
      <c r="FO93" s="259" t="n"/>
      <c r="FP93" s="259" t="n"/>
      <c r="FQ93" s="259" t="n"/>
      <c r="FR93" s="259" t="n"/>
      <c r="FS93" s="259" t="n"/>
      <c r="FT93" s="259" t="n"/>
      <c r="FU93" s="259" t="n"/>
      <c r="FV93" s="259" t="n"/>
      <c r="FW93" s="259" t="n"/>
      <c r="FX93" s="259" t="n"/>
      <c r="FY93" s="259" t="n"/>
      <c r="FZ93" s="259" t="n"/>
      <c r="GA93" s="269" t="n">
        <v>391.66</v>
      </c>
      <c r="GB93" s="259" t="n"/>
      <c r="GC93" s="259" t="n"/>
      <c r="GD93" s="259" t="n"/>
      <c r="GE93" s="259" t="n"/>
      <c r="GF93" s="259" t="n"/>
      <c r="GG93" s="259" t="n"/>
      <c r="GH93" s="259" t="n"/>
      <c r="GI93" s="259" t="n"/>
      <c r="GJ93" s="259" t="n"/>
      <c r="GK93" s="269" t="n">
        <v>1403.17</v>
      </c>
      <c r="GL93" s="259" t="n"/>
      <c r="GM93" s="259" t="n"/>
      <c r="GN93" s="259" t="n"/>
      <c r="GO93" s="259" t="n"/>
      <c r="GP93" s="259" t="n"/>
      <c r="GQ93" s="259" t="n"/>
      <c r="GR93" s="259" t="n"/>
      <c r="GS93" s="259" t="n"/>
      <c r="GT93" s="259" t="n"/>
      <c r="GU93" s="259" t="n"/>
      <c r="GV93" s="261">
        <f>SUM(F93:GU93)</f>
        <v/>
      </c>
      <c r="GW93" s="262">
        <f>E93-GV93</f>
        <v/>
      </c>
    </row>
    <row r="94">
      <c r="A94" s="137" t="n">
        <v>93</v>
      </c>
      <c r="B94" s="256" t="n">
        <v>44924</v>
      </c>
      <c r="C94" s="139" t="inlineStr">
        <is>
          <t>2-117-12104</t>
        </is>
      </c>
      <c r="D94" s="240" t="n">
        <v>44923</v>
      </c>
      <c r="E94" s="257" t="n">
        <v>343.54</v>
      </c>
      <c r="F94" s="274" t="n"/>
      <c r="G94" s="274" t="n"/>
      <c r="H94" s="274" t="n"/>
      <c r="I94" s="274" t="n"/>
      <c r="J94" s="274" t="n"/>
      <c r="K94" s="274" t="n"/>
      <c r="L94" s="274" t="n"/>
      <c r="M94" s="259" t="n"/>
      <c r="N94" s="259" t="n"/>
      <c r="O94" s="259" t="n"/>
      <c r="P94" s="259" t="n"/>
      <c r="Q94" s="259" t="n"/>
      <c r="R94" s="259" t="n"/>
      <c r="S94" s="259" t="n"/>
      <c r="T94" s="259" t="n"/>
      <c r="U94" s="259" t="n"/>
      <c r="V94" s="259" t="n"/>
      <c r="W94" s="259" t="n"/>
      <c r="X94" s="259" t="n"/>
      <c r="Y94" s="259" t="n"/>
      <c r="Z94" s="259" t="n"/>
      <c r="AA94" s="259" t="n"/>
      <c r="AB94" s="259" t="n"/>
      <c r="AC94" s="259" t="n"/>
      <c r="AD94" s="259" t="n"/>
      <c r="AE94" s="259" t="n"/>
      <c r="AF94" s="259" t="n"/>
      <c r="AG94" s="259" t="n"/>
      <c r="AH94" s="259" t="n"/>
      <c r="AI94" s="259" t="n"/>
      <c r="AJ94" s="259" t="n"/>
      <c r="AK94" s="259" t="n"/>
      <c r="AL94" s="259" t="n"/>
      <c r="AM94" s="259" t="n"/>
      <c r="AN94" s="259" t="n"/>
      <c r="AO94" s="259" t="n"/>
      <c r="AP94" s="259" t="n"/>
      <c r="AQ94" s="259" t="n"/>
      <c r="AR94" s="259" t="n"/>
      <c r="AS94" s="259" t="n"/>
      <c r="AT94" s="259" t="n"/>
      <c r="AU94" s="259" t="n"/>
      <c r="AV94" s="259" t="n"/>
      <c r="AW94" s="259" t="n"/>
      <c r="AX94" s="259" t="n"/>
      <c r="AY94" s="259" t="n"/>
      <c r="AZ94" s="259" t="n"/>
      <c r="BA94" s="259" t="n"/>
      <c r="BB94" s="259" t="n"/>
      <c r="BC94" s="259" t="n"/>
      <c r="BD94" s="259" t="n"/>
      <c r="BE94" s="259" t="n"/>
      <c r="BF94" s="259" t="n"/>
      <c r="BG94" s="259" t="n"/>
      <c r="BH94" s="259" t="n"/>
      <c r="BI94" s="259" t="n"/>
      <c r="BJ94" s="259" t="n"/>
      <c r="BK94" s="259" t="n"/>
      <c r="BL94" s="259" t="n"/>
      <c r="BM94" s="259" t="n"/>
      <c r="BN94" s="259" t="n"/>
      <c r="BO94" s="259" t="n"/>
      <c r="BP94" s="259" t="n"/>
      <c r="BQ94" s="259" t="n"/>
      <c r="BR94" s="259" t="n"/>
      <c r="BS94" s="259" t="n"/>
      <c r="BT94" s="259" t="n"/>
      <c r="BU94" s="259" t="n"/>
      <c r="BV94" s="259" t="n"/>
      <c r="BW94" s="259" t="n"/>
      <c r="BX94" s="259" t="n"/>
      <c r="BY94" s="259" t="n"/>
      <c r="BZ94" s="259" t="n"/>
      <c r="CA94" s="259" t="n"/>
      <c r="CB94" s="259" t="n"/>
      <c r="CC94" s="259" t="n"/>
      <c r="CD94" s="259" t="n"/>
      <c r="CE94" s="259" t="n"/>
      <c r="CF94" s="259" t="n"/>
      <c r="CG94" s="259" t="n"/>
      <c r="CH94" s="259" t="n"/>
      <c r="CI94" s="259" t="n"/>
      <c r="CJ94" s="259" t="n"/>
      <c r="CK94" s="259" t="n"/>
      <c r="CL94" s="259" t="n"/>
      <c r="CM94" s="259" t="n"/>
      <c r="CN94" s="259" t="n"/>
      <c r="CO94" s="259" t="n"/>
      <c r="CP94" s="259" t="n"/>
      <c r="CQ94" s="259" t="n"/>
      <c r="CR94" s="259" t="n"/>
      <c r="CS94" s="259" t="n"/>
      <c r="CT94" s="259" t="n"/>
      <c r="CU94" s="259" t="n"/>
      <c r="CV94" s="259" t="n"/>
      <c r="CW94" s="259" t="n"/>
      <c r="CX94" s="259" t="n"/>
      <c r="CY94" s="259" t="n"/>
      <c r="CZ94" s="259" t="n"/>
      <c r="DA94" s="259" t="n"/>
      <c r="DB94" s="259" t="n"/>
      <c r="DC94" s="259" t="n"/>
      <c r="DD94" s="259" t="n"/>
      <c r="DE94" s="259" t="n"/>
      <c r="DF94" s="259" t="n"/>
      <c r="DG94" s="269" t="n">
        <v>136.13</v>
      </c>
      <c r="DH94" s="259" t="n"/>
      <c r="DI94" s="259" t="n"/>
      <c r="DJ94" s="259" t="n"/>
      <c r="DK94" s="259" t="n"/>
      <c r="DL94" s="259" t="n"/>
      <c r="DM94" s="259" t="n"/>
      <c r="DN94" s="259" t="n"/>
      <c r="DO94" s="259" t="n"/>
      <c r="DP94" s="259" t="n"/>
      <c r="DQ94" s="269" t="n">
        <v>167.66</v>
      </c>
      <c r="DR94" s="259" t="n"/>
      <c r="DS94" s="259" t="n"/>
      <c r="DT94" s="259" t="n"/>
      <c r="DU94" s="259" t="n"/>
      <c r="DV94" s="259" t="n"/>
      <c r="DW94" s="259" t="n"/>
      <c r="DX94" s="259" t="n"/>
      <c r="DY94" s="259" t="n"/>
      <c r="DZ94" s="259" t="n"/>
      <c r="EA94" s="259" t="n"/>
      <c r="EB94" s="259" t="n"/>
      <c r="EC94" s="259" t="n"/>
      <c r="ED94" s="259" t="n"/>
      <c r="EE94" s="259" t="n"/>
      <c r="EF94" s="259" t="n"/>
      <c r="EG94" s="259" t="n"/>
      <c r="EH94" s="259" t="n"/>
      <c r="EI94" s="259" t="n"/>
      <c r="EJ94" s="259" t="n"/>
      <c r="EK94" s="259" t="n"/>
      <c r="EL94" s="259" t="n"/>
      <c r="EM94" s="259" t="n"/>
      <c r="EN94" s="259" t="n"/>
      <c r="EO94" s="259" t="n"/>
      <c r="EP94" s="259" t="n"/>
      <c r="EQ94" s="259" t="n"/>
      <c r="ER94" s="259" t="n"/>
      <c r="ES94" s="259" t="n"/>
      <c r="ET94" s="259" t="n"/>
      <c r="EU94" s="259" t="n"/>
      <c r="EV94" s="259" t="n"/>
      <c r="EW94" s="259" t="n"/>
      <c r="EX94" s="259" t="n"/>
      <c r="EY94" s="259" t="n"/>
      <c r="EZ94" s="259" t="n"/>
      <c r="FA94" s="259" t="n"/>
      <c r="FB94" s="259" t="n"/>
      <c r="FC94" s="259" t="n"/>
      <c r="FD94" s="259" t="n"/>
      <c r="FE94" s="259" t="n"/>
      <c r="FF94" s="269" t="n">
        <v>39.75</v>
      </c>
      <c r="FG94" s="259" t="n"/>
      <c r="FH94" s="259" t="n"/>
      <c r="FI94" s="259" t="n"/>
      <c r="FJ94" s="259" t="n"/>
      <c r="FK94" s="259" t="n"/>
      <c r="FL94" s="259" t="n"/>
      <c r="FM94" s="259" t="n"/>
      <c r="FN94" s="259" t="n"/>
      <c r="FO94" s="259" t="n"/>
      <c r="FP94" s="259" t="n"/>
      <c r="FQ94" s="259" t="n"/>
      <c r="FR94" s="259" t="n"/>
      <c r="FS94" s="259" t="n"/>
      <c r="FT94" s="259" t="n"/>
      <c r="FU94" s="259" t="n"/>
      <c r="FV94" s="259" t="n"/>
      <c r="FW94" s="259" t="n"/>
      <c r="FX94" s="259" t="n"/>
      <c r="FY94" s="259" t="n"/>
      <c r="FZ94" s="259" t="n"/>
      <c r="GA94" s="259" t="n"/>
      <c r="GB94" s="259" t="n"/>
      <c r="GC94" s="259" t="n"/>
      <c r="GD94" s="259" t="n"/>
      <c r="GE94" s="259" t="n"/>
      <c r="GF94" s="259" t="n"/>
      <c r="GG94" s="259" t="n"/>
      <c r="GH94" s="259" t="n"/>
      <c r="GI94" s="259" t="n"/>
      <c r="GJ94" s="259" t="n"/>
      <c r="GK94" s="259" t="n"/>
      <c r="GL94" s="259" t="n"/>
      <c r="GM94" s="259" t="n"/>
      <c r="GN94" s="259" t="n"/>
      <c r="GO94" s="259" t="n"/>
      <c r="GP94" s="259" t="n"/>
      <c r="GQ94" s="259" t="n"/>
      <c r="GR94" s="259" t="n"/>
      <c r="GS94" s="259" t="n"/>
      <c r="GT94" s="259" t="n"/>
      <c r="GU94" s="259" t="n"/>
      <c r="GV94" s="261">
        <f>SUM(F94:GU94)</f>
        <v/>
      </c>
      <c r="GW94" s="262">
        <f>E94-GV94</f>
        <v/>
      </c>
    </row>
    <row r="95" ht="18" customHeight="1">
      <c r="A95" s="137" t="n">
        <v>94</v>
      </c>
      <c r="B95" s="256" t="n">
        <v>44924</v>
      </c>
      <c r="C95" s="139" t="inlineStr">
        <is>
          <t>2-100-05504</t>
        </is>
      </c>
      <c r="D95" s="240" t="n">
        <v>44869</v>
      </c>
      <c r="E95" s="257" t="n">
        <v>9565.790000000001</v>
      </c>
      <c r="F95" s="274" t="n"/>
      <c r="G95" s="274" t="n"/>
      <c r="H95" s="270" t="n">
        <v>149.3</v>
      </c>
      <c r="I95" s="274" t="n"/>
      <c r="J95" s="274" t="n"/>
      <c r="K95" s="274" t="n"/>
      <c r="L95" s="274" t="n"/>
      <c r="M95" s="259" t="n"/>
      <c r="N95" s="269" t="n">
        <v>638.1799999999999</v>
      </c>
      <c r="O95" s="259" t="n"/>
      <c r="P95" s="259" t="n"/>
      <c r="Q95" s="259" t="n"/>
      <c r="R95" s="259" t="n"/>
      <c r="S95" s="269" t="n">
        <v>205.86</v>
      </c>
      <c r="T95" s="259" t="n"/>
      <c r="U95" s="259" t="n"/>
      <c r="V95" s="259" t="n"/>
      <c r="W95" s="259" t="n"/>
      <c r="X95" s="259" t="n"/>
      <c r="Y95" s="259" t="n"/>
      <c r="Z95" s="259" t="n"/>
      <c r="AA95" s="269" t="n">
        <v>231.74</v>
      </c>
      <c r="AB95" s="259" t="n"/>
      <c r="AC95" s="259" t="n"/>
      <c r="AD95" s="259" t="n"/>
      <c r="AE95" s="259" t="n"/>
      <c r="AF95" s="269" t="n">
        <v>213.18</v>
      </c>
      <c r="AG95" s="269" t="n">
        <v>593.78</v>
      </c>
      <c r="AH95" s="259" t="n"/>
      <c r="AI95" s="259" t="n"/>
      <c r="AJ95" s="259" t="n"/>
      <c r="AK95" s="259" t="n"/>
      <c r="AL95" s="259" t="n"/>
      <c r="AM95" s="259" t="n"/>
      <c r="AN95" s="269" t="n">
        <v>129.77</v>
      </c>
      <c r="AO95" s="259" t="n"/>
      <c r="AP95" s="259" t="n"/>
      <c r="AQ95" s="259" t="n"/>
      <c r="AR95" s="259" t="n"/>
      <c r="AS95" s="259" t="n"/>
      <c r="AT95" s="259" t="n"/>
      <c r="AU95" s="259" t="n"/>
      <c r="AV95" s="259" t="n"/>
      <c r="AW95" s="259" t="n"/>
      <c r="AX95" s="259" t="n"/>
      <c r="AY95" s="259" t="n"/>
      <c r="AZ95" s="259" t="n"/>
      <c r="BA95" s="259" t="n"/>
      <c r="BB95" s="259" t="n"/>
      <c r="BC95" s="259" t="n"/>
      <c r="BD95" s="259" t="n"/>
      <c r="BE95" s="259" t="n"/>
      <c r="BF95" s="269" t="n">
        <v>335.57</v>
      </c>
      <c r="BG95" s="259" t="n"/>
      <c r="BH95" s="259" t="n"/>
      <c r="BI95" s="259" t="n"/>
      <c r="BJ95" s="259" t="n"/>
      <c r="BK95" s="259" t="n"/>
      <c r="BL95" s="259" t="n"/>
      <c r="BM95" s="259" t="n"/>
      <c r="BN95" s="269" t="n">
        <v>154.79</v>
      </c>
      <c r="BO95" s="259" t="n"/>
      <c r="BP95" s="259" t="n"/>
      <c r="BQ95" s="259" t="n"/>
      <c r="BR95" s="259" t="n"/>
      <c r="BS95" s="259" t="n"/>
      <c r="BT95" s="259" t="n"/>
      <c r="BU95" s="259" t="n"/>
      <c r="BV95" s="269" t="n">
        <v>250.11</v>
      </c>
      <c r="BW95" s="259" t="n"/>
      <c r="BX95" s="259" t="n"/>
      <c r="BY95" s="259" t="n"/>
      <c r="BZ95" s="259" t="n"/>
      <c r="CA95" s="259" t="n"/>
      <c r="CB95" s="259" t="n"/>
      <c r="CC95" s="259" t="n"/>
      <c r="CD95" s="259" t="n"/>
      <c r="CE95" s="269" t="n">
        <v>129.77</v>
      </c>
      <c r="CF95" s="259" t="n"/>
      <c r="CG95" s="259" t="n"/>
      <c r="CH95" s="259" t="n"/>
      <c r="CI95" s="259" t="n"/>
      <c r="CJ95" s="259" t="n"/>
      <c r="CK95" s="259" t="n"/>
      <c r="CL95" s="259" t="n"/>
      <c r="CM95" s="259" t="n"/>
      <c r="CN95" s="259" t="n"/>
      <c r="CO95" s="269" t="n">
        <v>169.13</v>
      </c>
      <c r="CP95" s="259" t="n"/>
      <c r="CQ95" s="259" t="n"/>
      <c r="CR95" s="269" t="n">
        <v>726.9400000000001</v>
      </c>
      <c r="CS95" s="259" t="n"/>
      <c r="CT95" s="259" t="n"/>
      <c r="CU95" s="259" t="n"/>
      <c r="CV95" s="269" t="n">
        <v>161.25</v>
      </c>
      <c r="CW95" s="259" t="n"/>
      <c r="CX95" s="259" t="n"/>
      <c r="CY95" s="259" t="n"/>
      <c r="CZ95" s="259" t="n"/>
      <c r="DA95" s="269" t="n">
        <v>203.84</v>
      </c>
      <c r="DB95" s="259" t="n"/>
      <c r="DC95" s="259" t="n"/>
      <c r="DD95" s="259" t="n"/>
      <c r="DE95" s="259" t="n"/>
      <c r="DF95" s="259" t="n"/>
      <c r="DG95" s="269" t="n">
        <v>125.15</v>
      </c>
      <c r="DH95" s="259" t="n"/>
      <c r="DI95" s="259" t="n"/>
      <c r="DJ95" s="259" t="n"/>
      <c r="DK95" s="259" t="n"/>
      <c r="DL95" s="259" t="n"/>
      <c r="DM95" s="259" t="n"/>
      <c r="DN95" s="259" t="n"/>
      <c r="DO95" s="259" t="n"/>
      <c r="DP95" s="259" t="n"/>
      <c r="DQ95" s="259" t="n"/>
      <c r="DR95" s="259" t="n"/>
      <c r="DS95" s="259" t="n"/>
      <c r="DT95" s="259" t="n"/>
      <c r="DU95" s="259" t="n"/>
      <c r="DV95" s="259" t="n"/>
      <c r="DW95" s="269" t="n">
        <v>128.5</v>
      </c>
      <c r="DX95" s="259" t="n"/>
      <c r="DY95" s="259" t="n"/>
      <c r="DZ95" s="269" t="n">
        <v>1362.77</v>
      </c>
      <c r="EA95" s="259" t="n"/>
      <c r="EB95" s="259" t="n"/>
      <c r="EC95" s="259" t="n"/>
      <c r="ED95" s="259" t="n"/>
      <c r="EE95" s="259" t="n"/>
      <c r="EF95" s="259" t="n"/>
      <c r="EG95" s="259" t="n"/>
      <c r="EH95" s="259" t="n"/>
      <c r="EI95" s="259" t="n"/>
      <c r="EJ95" s="259" t="n"/>
      <c r="EK95" s="259" t="n"/>
      <c r="EL95" s="259" t="n"/>
      <c r="EM95" s="269" t="n">
        <v>426.24</v>
      </c>
      <c r="EN95" s="259" t="n"/>
      <c r="EO95" s="259" t="n"/>
      <c r="EP95" s="269" t="n">
        <v>198.61</v>
      </c>
      <c r="EQ95" s="259" t="n"/>
      <c r="ER95" s="259" t="n"/>
      <c r="ES95" s="259" t="n"/>
      <c r="ET95" s="259" t="n"/>
      <c r="EU95" s="259" t="n"/>
      <c r="EV95" s="259" t="n"/>
      <c r="EW95" s="259" t="n"/>
      <c r="EX95" s="259" t="n"/>
      <c r="EY95" s="259" t="n"/>
      <c r="EZ95" s="259" t="n"/>
      <c r="FA95" s="259" t="n"/>
      <c r="FB95" s="259" t="n"/>
      <c r="FC95" s="259" t="n"/>
      <c r="FD95" s="269" t="n">
        <v>397.43</v>
      </c>
      <c r="FE95" s="259" t="n"/>
      <c r="FF95" s="259" t="n"/>
      <c r="FG95" s="259" t="n"/>
      <c r="FH95" s="259" t="n"/>
      <c r="FI95" s="259" t="n"/>
      <c r="FJ95" s="269" t="n">
        <v>104.5</v>
      </c>
      <c r="FK95" s="259" t="n"/>
      <c r="FL95" s="259" t="n"/>
      <c r="FM95" s="259" t="n"/>
      <c r="FN95" s="259" t="n"/>
      <c r="FO95" s="259" t="n"/>
      <c r="FP95" s="259" t="n"/>
      <c r="FQ95" s="269" t="n">
        <v>397.23</v>
      </c>
      <c r="FR95" s="269" t="n">
        <v>149.47</v>
      </c>
      <c r="FS95" s="259" t="n"/>
      <c r="FT95" s="269" t="n">
        <v>748.15</v>
      </c>
      <c r="FU95" s="259" t="n"/>
      <c r="FV95" s="259" t="n"/>
      <c r="FW95" s="259" t="n"/>
      <c r="FX95" s="269" t="n">
        <v>192.36</v>
      </c>
      <c r="FY95" s="259" t="n"/>
      <c r="FZ95" s="259" t="n"/>
      <c r="GA95" s="259" t="n"/>
      <c r="GB95" s="259" t="n"/>
      <c r="GC95" s="259" t="n"/>
      <c r="GD95" s="259" t="n"/>
      <c r="GE95" s="259" t="n"/>
      <c r="GF95" s="259" t="n"/>
      <c r="GG95" s="259" t="n"/>
      <c r="GH95" s="259" t="n"/>
      <c r="GI95" s="259" t="n"/>
      <c r="GJ95" s="259" t="n"/>
      <c r="GK95" s="259" t="n"/>
      <c r="GL95" s="259" t="n"/>
      <c r="GM95" s="259" t="n"/>
      <c r="GN95" s="259" t="n"/>
      <c r="GO95" s="269" t="n">
        <v>203.84</v>
      </c>
      <c r="GP95" s="269" t="n">
        <v>632.47</v>
      </c>
      <c r="GQ95" s="269" t="n">
        <v>205.86</v>
      </c>
      <c r="GR95" s="259" t="n"/>
      <c r="GS95" s="259" t="n"/>
      <c r="GT95" s="259" t="n"/>
      <c r="GU95" s="259" t="n"/>
      <c r="GV95" s="261">
        <f>SUM(F95:GU95)</f>
        <v/>
      </c>
      <c r="GW95" s="262">
        <f>E95-GV95</f>
        <v/>
      </c>
    </row>
    <row r="96" ht="18" customHeight="1">
      <c r="A96" s="137" t="n">
        <v>95</v>
      </c>
      <c r="B96" s="256" t="n">
        <v>44924</v>
      </c>
      <c r="C96" s="139" t="inlineStr">
        <is>
          <t>7-943-19024</t>
        </is>
      </c>
      <c r="D96" s="240" t="n">
        <v>44875</v>
      </c>
      <c r="E96" s="257" t="n">
        <v>802.79</v>
      </c>
      <c r="F96" s="274" t="n"/>
      <c r="G96" s="274" t="n"/>
      <c r="H96" s="274" t="n"/>
      <c r="I96" s="274" t="n"/>
      <c r="J96" s="270" t="n">
        <v>23.18</v>
      </c>
      <c r="K96" s="274" t="n"/>
      <c r="L96" s="274" t="n"/>
      <c r="M96" s="259" t="n"/>
      <c r="N96" s="269" t="n">
        <v>22.62</v>
      </c>
      <c r="O96" s="259" t="n"/>
      <c r="P96" s="269" t="n">
        <v>6.02</v>
      </c>
      <c r="Q96" s="259" t="n"/>
      <c r="R96" s="259" t="n"/>
      <c r="S96" s="259" t="n"/>
      <c r="T96" s="259" t="n"/>
      <c r="U96" s="269" t="n">
        <v>31.93</v>
      </c>
      <c r="V96" s="259" t="n"/>
      <c r="W96" s="259" t="n"/>
      <c r="X96" s="259" t="n"/>
      <c r="Y96" s="269" t="n">
        <v>59.41</v>
      </c>
      <c r="Z96" s="259" t="n"/>
      <c r="AA96" s="259" t="n"/>
      <c r="AB96" s="259" t="n"/>
      <c r="AC96" s="259" t="n"/>
      <c r="AD96" s="259" t="n"/>
      <c r="AE96" s="259" t="n"/>
      <c r="AF96" s="259" t="n"/>
      <c r="AG96" s="259" t="n"/>
      <c r="AH96" s="259" t="n"/>
      <c r="AI96" s="269" t="n">
        <v>6.02</v>
      </c>
      <c r="AJ96" s="259" t="n"/>
      <c r="AK96" s="259" t="n"/>
      <c r="AL96" s="259" t="n"/>
      <c r="AM96" s="259" t="n"/>
      <c r="AN96" s="259" t="n"/>
      <c r="AO96" s="259" t="n"/>
      <c r="AP96" s="259" t="n"/>
      <c r="AQ96" s="259" t="n"/>
      <c r="AR96" s="259" t="n"/>
      <c r="AS96" s="259" t="n"/>
      <c r="AT96" s="259" t="n"/>
      <c r="AU96" s="259" t="n"/>
      <c r="AV96" s="259" t="n"/>
      <c r="AW96" s="259" t="n"/>
      <c r="AX96" s="259" t="n"/>
      <c r="AY96" s="259" t="n"/>
      <c r="AZ96" s="259" t="n"/>
      <c r="BA96" s="259" t="n"/>
      <c r="BB96" s="259" t="n"/>
      <c r="BC96" s="269" t="n">
        <v>19.9</v>
      </c>
      <c r="BD96" s="259" t="n"/>
      <c r="BE96" s="259" t="n"/>
      <c r="BF96" s="259" t="n"/>
      <c r="BG96" s="259" t="n"/>
      <c r="BH96" s="259" t="n"/>
      <c r="BI96" s="259" t="n"/>
      <c r="BJ96" s="259" t="n"/>
      <c r="BK96" s="259" t="n"/>
      <c r="BL96" s="259" t="n"/>
      <c r="BM96" s="259" t="n"/>
      <c r="BN96" s="259" t="n"/>
      <c r="BO96" s="259" t="n"/>
      <c r="BP96" s="259" t="n"/>
      <c r="BQ96" s="259" t="n"/>
      <c r="BR96" s="259" t="n"/>
      <c r="BS96" s="259" t="n"/>
      <c r="BT96" s="259" t="n"/>
      <c r="BU96" s="259" t="n"/>
      <c r="BV96" s="269" t="n">
        <v>25.01</v>
      </c>
      <c r="BW96" s="259" t="n"/>
      <c r="BX96" s="259" t="n"/>
      <c r="BY96" s="269" t="n">
        <v>11.08</v>
      </c>
      <c r="BZ96" s="259" t="n"/>
      <c r="CA96" s="259" t="n"/>
      <c r="CB96" s="259" t="n"/>
      <c r="CC96" s="269" t="n">
        <v>97.7</v>
      </c>
      <c r="CD96" s="269" t="n">
        <v>164.72</v>
      </c>
      <c r="CE96" s="259" t="n"/>
      <c r="CF96" s="259" t="n"/>
      <c r="CG96" s="259" t="n"/>
      <c r="CH96" s="259" t="n"/>
      <c r="CI96" s="259" t="n"/>
      <c r="CJ96" s="259" t="n"/>
      <c r="CK96" s="259" t="n"/>
      <c r="CL96" s="259" t="n"/>
      <c r="CM96" s="259" t="n"/>
      <c r="CN96" s="259" t="n"/>
      <c r="CO96" s="269" t="n">
        <v>12</v>
      </c>
      <c r="CP96" s="259" t="n"/>
      <c r="CQ96" s="259" t="n"/>
      <c r="CR96" s="269" t="n">
        <v>25.82</v>
      </c>
      <c r="CS96" s="259" t="n"/>
      <c r="CT96" s="269" t="n">
        <v>38.13</v>
      </c>
      <c r="CU96" s="259" t="n"/>
      <c r="CV96" s="259" t="n"/>
      <c r="CW96" s="259" t="n"/>
      <c r="CX96" s="259" t="n"/>
      <c r="CY96" s="269" t="n">
        <v>13.89</v>
      </c>
      <c r="CZ96" s="259" t="n"/>
      <c r="DA96" s="259" t="n"/>
      <c r="DB96" s="259" t="n"/>
      <c r="DC96" s="259" t="n"/>
      <c r="DD96" s="259" t="n"/>
      <c r="DE96" s="259" t="n"/>
      <c r="DF96" s="259" t="n"/>
      <c r="DG96" s="259" t="n"/>
      <c r="DH96" s="259" t="n"/>
      <c r="DI96" s="259" t="n"/>
      <c r="DJ96" s="259" t="n"/>
      <c r="DK96" s="259" t="n"/>
      <c r="DL96" s="259" t="n"/>
      <c r="DM96" s="259" t="n"/>
      <c r="DN96" s="259" t="n"/>
      <c r="DO96" s="259" t="n"/>
      <c r="DP96" s="259" t="n"/>
      <c r="DQ96" s="269" t="n">
        <v>15.97</v>
      </c>
      <c r="DR96" s="269" t="n">
        <v>15.73</v>
      </c>
      <c r="DS96" s="259" t="n"/>
      <c r="DT96" s="259" t="n"/>
      <c r="DU96" s="259" t="n"/>
      <c r="DV96" s="259" t="n"/>
      <c r="DW96" s="259" t="n"/>
      <c r="DX96" s="259" t="n"/>
      <c r="DY96" s="259" t="n"/>
      <c r="DZ96" s="259" t="n"/>
      <c r="EA96" s="259" t="n"/>
      <c r="EB96" s="259" t="n"/>
      <c r="EC96" s="259" t="n"/>
      <c r="ED96" s="259" t="n"/>
      <c r="EE96" s="259" t="n"/>
      <c r="EF96" s="259" t="n"/>
      <c r="EG96" s="259" t="n"/>
      <c r="EH96" s="259" t="n"/>
      <c r="EI96" s="259" t="n"/>
      <c r="EJ96" s="259" t="n"/>
      <c r="EK96" s="259" t="n"/>
      <c r="EL96" s="259" t="n"/>
      <c r="EM96" s="269" t="n">
        <v>11.31</v>
      </c>
      <c r="EN96" s="259" t="n"/>
      <c r="EO96" s="259" t="n"/>
      <c r="EP96" s="269" t="n">
        <v>11.77</v>
      </c>
      <c r="EQ96" s="259" t="n"/>
      <c r="ER96" s="259" t="n"/>
      <c r="ES96" s="259" t="n"/>
      <c r="ET96" s="259" t="n"/>
      <c r="EU96" s="259" t="n"/>
      <c r="EV96" s="259" t="n"/>
      <c r="EW96" s="259" t="n"/>
      <c r="EX96" s="259" t="n"/>
      <c r="EY96" s="259" t="n"/>
      <c r="EZ96" s="259" t="n"/>
      <c r="FA96" s="259" t="n"/>
      <c r="FB96" s="259" t="n"/>
      <c r="FC96" s="259" t="n"/>
      <c r="FD96" s="259" t="n"/>
      <c r="FE96" s="259" t="n"/>
      <c r="FF96" s="259" t="n"/>
      <c r="FG96" s="259" t="n"/>
      <c r="FH96" s="259" t="n"/>
      <c r="FI96" s="259" t="n"/>
      <c r="FJ96" s="259" t="n"/>
      <c r="FK96" s="269" t="n">
        <v>9.07</v>
      </c>
      <c r="FL96" s="269">
        <f>21.77+11.31</f>
        <v/>
      </c>
      <c r="FM96" s="259" t="n"/>
      <c r="FN96" s="269" t="n">
        <v>21.79</v>
      </c>
      <c r="FO96" s="269" t="n">
        <v>11.52</v>
      </c>
      <c r="FP96" s="259" t="n"/>
      <c r="FQ96" s="259" t="n"/>
      <c r="FR96" s="269" t="n">
        <v>11.31</v>
      </c>
      <c r="FS96" s="259" t="n"/>
      <c r="FT96" s="269" t="n">
        <v>11.31</v>
      </c>
      <c r="FU96" s="259" t="n"/>
      <c r="FV96" s="259" t="n"/>
      <c r="FW96" s="259" t="n"/>
      <c r="FX96" s="269" t="n">
        <v>16.57</v>
      </c>
      <c r="FY96" s="259" t="n"/>
      <c r="FZ96" s="259" t="n"/>
      <c r="GA96" s="259" t="n"/>
      <c r="GB96" s="259" t="n"/>
      <c r="GC96" s="269" t="n">
        <v>16.49</v>
      </c>
      <c r="GD96" s="259" t="n"/>
      <c r="GE96" s="259" t="n"/>
      <c r="GF96" s="259" t="n"/>
      <c r="GG96" s="259" t="n"/>
      <c r="GH96" s="259" t="n"/>
      <c r="GI96" s="259" t="n"/>
      <c r="GJ96" s="269" t="n">
        <v>10.46</v>
      </c>
      <c r="GK96" s="259" t="n"/>
      <c r="GL96" s="259" t="n"/>
      <c r="GM96" s="259" t="n"/>
      <c r="GN96" s="259" t="n"/>
      <c r="GO96" s="259" t="n"/>
      <c r="GP96" s="259" t="n"/>
      <c r="GQ96" s="269" t="n">
        <v>32.77</v>
      </c>
      <c r="GR96" s="259" t="n"/>
      <c r="GS96" s="259" t="n"/>
      <c r="GT96" s="259" t="n"/>
      <c r="GU96" s="269" t="n">
        <v>16.21</v>
      </c>
      <c r="GV96" s="261">
        <f>SUM(F96:GU96)</f>
        <v/>
      </c>
      <c r="GW96" s="262">
        <f>E96-GV96</f>
        <v/>
      </c>
    </row>
    <row r="97" ht="18" customHeight="1">
      <c r="A97" s="137" t="n">
        <v>96</v>
      </c>
      <c r="B97" s="256" t="n">
        <v>44924</v>
      </c>
      <c r="C97" s="139" t="inlineStr">
        <is>
          <t>2-102-22155</t>
        </is>
      </c>
      <c r="D97" s="240" t="n">
        <v>44876</v>
      </c>
      <c r="E97" s="257" t="n">
        <v>14107.41</v>
      </c>
      <c r="F97" s="274" t="n"/>
      <c r="G97" s="274" t="n"/>
      <c r="H97" s="274" t="n"/>
      <c r="I97" s="274" t="n"/>
      <c r="J97" s="270" t="n">
        <v>604.91</v>
      </c>
      <c r="K97" s="274" t="n"/>
      <c r="L97" s="274" t="n"/>
      <c r="M97" s="259" t="n"/>
      <c r="N97" s="269" t="n">
        <v>1115.7</v>
      </c>
      <c r="O97" s="259" t="n"/>
      <c r="P97" s="259" t="n"/>
      <c r="Q97" s="259" t="n"/>
      <c r="R97" s="259" t="n"/>
      <c r="S97" s="259" t="n"/>
      <c r="T97" s="259" t="n"/>
      <c r="U97" s="259" t="n"/>
      <c r="V97" s="259" t="n"/>
      <c r="W97" s="259" t="n"/>
      <c r="X97" s="259" t="n"/>
      <c r="Y97" s="259" t="n"/>
      <c r="Z97" s="259" t="n"/>
      <c r="AA97" s="269" t="n">
        <v>214.4</v>
      </c>
      <c r="AB97" s="259" t="n"/>
      <c r="AC97" s="259" t="n"/>
      <c r="AD97" s="259" t="n"/>
      <c r="AE97" s="259" t="n"/>
      <c r="AF97" s="259" t="n"/>
      <c r="AG97" s="259" t="n"/>
      <c r="AH97" s="259" t="n"/>
      <c r="AI97" s="259" t="n"/>
      <c r="AJ97" s="259" t="n"/>
      <c r="AK97" s="259" t="n"/>
      <c r="AL97" s="259" t="n"/>
      <c r="AM97" s="259" t="n"/>
      <c r="AN97" s="259" t="n"/>
      <c r="AO97" s="259" t="n"/>
      <c r="AP97" s="259" t="n"/>
      <c r="AQ97" s="259" t="n"/>
      <c r="AR97" s="269" t="n">
        <v>385.59</v>
      </c>
      <c r="AS97" s="259" t="n"/>
      <c r="AT97" s="259" t="n"/>
      <c r="AU97" s="259" t="n"/>
      <c r="AV97" s="259" t="n"/>
      <c r="AW97" s="259" t="n"/>
      <c r="AX97" s="259" t="n"/>
      <c r="AY97" s="259" t="n"/>
      <c r="AZ97" s="269" t="n">
        <v>305.65</v>
      </c>
      <c r="BA97" s="259" t="n"/>
      <c r="BB97" s="259" t="n"/>
      <c r="BC97" s="259" t="n"/>
      <c r="BD97" s="264" t="n"/>
      <c r="BE97" s="264" t="n"/>
      <c r="BF97" s="264" t="n"/>
      <c r="BG97" s="259" t="n"/>
      <c r="BH97" s="259" t="n"/>
      <c r="BI97" s="259" t="n"/>
      <c r="BJ97" s="259" t="n"/>
      <c r="BK97" s="259" t="n"/>
      <c r="BL97" s="259" t="n"/>
      <c r="BM97" s="259" t="n"/>
      <c r="BN97" s="259" t="n"/>
      <c r="BO97" s="259" t="n"/>
      <c r="BP97" s="259" t="n"/>
      <c r="BQ97" s="259" t="n"/>
      <c r="BR97" s="259" t="n"/>
      <c r="BS97" s="259" t="n"/>
      <c r="BT97" s="259" t="n"/>
      <c r="BU97" s="269" t="n">
        <v>561.8200000000001</v>
      </c>
      <c r="BV97" s="259" t="n"/>
      <c r="BW97" s="259" t="n"/>
      <c r="BX97" s="259" t="n"/>
      <c r="BY97" s="259" t="n"/>
      <c r="BZ97" s="259" t="n"/>
      <c r="CA97" s="259" t="n"/>
      <c r="CB97" s="259" t="n"/>
      <c r="CC97" s="259" t="n"/>
      <c r="CD97" s="269" t="n">
        <v>115.87</v>
      </c>
      <c r="CE97" s="259" t="n"/>
      <c r="CF97" s="259" t="n"/>
      <c r="CG97" s="259" t="n"/>
      <c r="CH97" s="269" t="n">
        <v>123.92</v>
      </c>
      <c r="CI97" s="259" t="n"/>
      <c r="CJ97" s="259" t="n"/>
      <c r="CK97" s="269" t="n">
        <v>331.71</v>
      </c>
      <c r="CL97" s="259" t="n"/>
      <c r="CM97" s="259" t="n"/>
      <c r="CN97" s="259" t="n"/>
      <c r="CO97" s="259" t="n"/>
      <c r="CP97" s="259" t="n"/>
      <c r="CQ97" s="269" t="n">
        <v>412.4</v>
      </c>
      <c r="CR97" s="269" t="n">
        <v>271.61</v>
      </c>
      <c r="CS97" s="259" t="n"/>
      <c r="CT97" s="259" t="n"/>
      <c r="CU97" s="259" t="n"/>
      <c r="CV97" s="259" t="n"/>
      <c r="CW97" s="259" t="n"/>
      <c r="CX97" s="259" t="n"/>
      <c r="CY97" s="259" t="n"/>
      <c r="CZ97" s="259" t="n"/>
      <c r="DA97" s="269" t="n">
        <v>2888.19</v>
      </c>
      <c r="DB97" s="259" t="n"/>
      <c r="DC97" s="259" t="n"/>
      <c r="DD97" s="259" t="n"/>
      <c r="DE97" s="259" t="n"/>
      <c r="DF97" s="259" t="n"/>
      <c r="DG97" s="259" t="n"/>
      <c r="DH97" s="259" t="n"/>
      <c r="DI97" s="259" t="n"/>
      <c r="DJ97" s="269" t="n">
        <v>253.31</v>
      </c>
      <c r="DK97" s="269" t="n">
        <v>175.07</v>
      </c>
      <c r="DL97" s="259" t="n"/>
      <c r="DM97" s="259" t="n"/>
      <c r="DN97" s="259" t="n"/>
      <c r="DO97" s="259" t="n"/>
      <c r="DP97" s="259" t="n"/>
      <c r="DQ97" s="269" t="n">
        <v>1339.53</v>
      </c>
      <c r="DR97" s="259" t="n"/>
      <c r="DS97" s="259" t="n"/>
      <c r="DT97" s="259" t="n"/>
      <c r="DU97" s="259" t="n"/>
      <c r="DV97" s="259" t="n"/>
      <c r="DW97" s="259" t="n"/>
      <c r="DX97" s="259" t="n"/>
      <c r="DY97" s="259" t="n"/>
      <c r="DZ97" s="269" t="n">
        <v>117.06</v>
      </c>
      <c r="EA97" s="259" t="n"/>
      <c r="EB97" s="259" t="n"/>
      <c r="EC97" s="259" t="n"/>
      <c r="ED97" s="259" t="n"/>
      <c r="EE97" s="259" t="n"/>
      <c r="EF97" s="259" t="n"/>
      <c r="EG97" s="259" t="n"/>
      <c r="EH97" s="259" t="n"/>
      <c r="EI97" s="259" t="n"/>
      <c r="EJ97" s="259" t="n"/>
      <c r="EK97" s="259" t="n"/>
      <c r="EL97" s="259" t="n"/>
      <c r="EM97" s="269" t="n">
        <v>1937.71</v>
      </c>
      <c r="EN97" s="259" t="n"/>
      <c r="EO97" s="259" t="n"/>
      <c r="EP97" s="259" t="n"/>
      <c r="EQ97" s="259" t="n"/>
      <c r="ER97" s="269" t="n">
        <v>414.62</v>
      </c>
      <c r="ES97" s="259" t="n"/>
      <c r="ET97" s="259" t="n"/>
      <c r="EU97" s="259" t="n"/>
      <c r="EV97" s="259" t="n"/>
      <c r="EW97" s="259" t="n"/>
      <c r="EX97" s="259" t="n"/>
      <c r="EY97" s="269" t="n">
        <v>115.87</v>
      </c>
      <c r="EZ97" s="259" t="n"/>
      <c r="FA97" s="259" t="n"/>
      <c r="FB97" s="259" t="n"/>
      <c r="FC97" s="259" t="n"/>
      <c r="FD97" s="259" t="n"/>
      <c r="FE97" s="269" t="n">
        <v>98.53</v>
      </c>
      <c r="FF97" s="259" t="n"/>
      <c r="FG97" s="259" t="n"/>
      <c r="FH97" s="259" t="n"/>
      <c r="FI97" s="259" t="n"/>
      <c r="FJ97" s="259" t="n"/>
      <c r="FK97" s="259" t="n"/>
      <c r="FL97" s="259" t="n"/>
      <c r="FM97" s="259" t="n"/>
      <c r="FN97" s="269" t="n">
        <v>208.56</v>
      </c>
      <c r="FO97" s="259" t="n"/>
      <c r="FP97" s="259" t="n"/>
      <c r="FQ97" s="269" t="n">
        <v>334.73</v>
      </c>
      <c r="FR97" s="269" t="n">
        <v>1090.03</v>
      </c>
      <c r="FS97" s="269" t="n">
        <v>194.88</v>
      </c>
      <c r="FT97" s="259" t="n"/>
      <c r="FU97" s="259" t="n"/>
      <c r="FV97" s="259" t="n"/>
      <c r="FW97" s="259" t="n"/>
      <c r="FX97" s="259" t="n"/>
      <c r="FY97" s="259" t="n"/>
      <c r="FZ97" s="259" t="n"/>
      <c r="GA97" s="259" t="n"/>
      <c r="GB97" s="259" t="n"/>
      <c r="GC97" s="259" t="n"/>
      <c r="GD97" s="259" t="n"/>
      <c r="GE97" s="259" t="n"/>
      <c r="GF97" s="259" t="n"/>
      <c r="GG97" s="259" t="n"/>
      <c r="GH97" s="259" t="n"/>
      <c r="GI97" s="259" t="n"/>
      <c r="GJ97" s="259" t="n"/>
      <c r="GK97" s="259" t="n"/>
      <c r="GL97" s="259" t="n"/>
      <c r="GM97" s="259" t="n"/>
      <c r="GN97" s="259" t="n"/>
      <c r="GO97" s="269" t="n">
        <v>495.74</v>
      </c>
      <c r="GP97" s="259" t="n"/>
      <c r="GQ97" s="259" t="n"/>
      <c r="GR97" s="259" t="n"/>
      <c r="GS97" s="259" t="n"/>
      <c r="GT97" s="259" t="n"/>
      <c r="GU97" s="259" t="n"/>
      <c r="GV97" s="261">
        <f>SUM(F97:GU97)</f>
        <v/>
      </c>
      <c r="GW97" s="262">
        <f>E97-GV97</f>
        <v/>
      </c>
    </row>
    <row r="98" ht="18" customHeight="1">
      <c r="A98" s="137" t="n">
        <v>97</v>
      </c>
      <c r="B98" s="256" t="n">
        <v>44924</v>
      </c>
      <c r="C98" s="139" t="inlineStr">
        <is>
          <t>7-951-35005</t>
        </is>
      </c>
      <c r="D98" s="240" t="n">
        <v>44882</v>
      </c>
      <c r="E98" s="257" t="n">
        <v>2506.86</v>
      </c>
      <c r="F98" s="274" t="n"/>
      <c r="G98" s="274" t="n"/>
      <c r="H98" s="274" t="n"/>
      <c r="I98" s="274" t="n"/>
      <c r="J98" s="270" t="n">
        <v>10.02</v>
      </c>
      <c r="K98" s="274" t="n"/>
      <c r="L98" s="274" t="n"/>
      <c r="M98" s="269" t="n">
        <v>18.89</v>
      </c>
      <c r="N98" s="269" t="n">
        <v>16.79</v>
      </c>
      <c r="O98" s="269" t="n">
        <v>18.89</v>
      </c>
      <c r="P98" s="259" t="n"/>
      <c r="Q98" s="269" t="n">
        <v>10.14</v>
      </c>
      <c r="R98" s="259" t="n"/>
      <c r="S98" s="259" t="n"/>
      <c r="T98" s="259" t="n"/>
      <c r="U98" s="259" t="n"/>
      <c r="V98" s="269" t="n">
        <v>23.25</v>
      </c>
      <c r="W98" s="259" t="n"/>
      <c r="X98" s="259" t="n"/>
      <c r="Y98" s="269" t="n">
        <v>11.15</v>
      </c>
      <c r="Z98" s="259" t="n"/>
      <c r="AA98" s="259" t="n"/>
      <c r="AB98" s="259" t="n"/>
      <c r="AC98" s="259" t="n"/>
      <c r="AD98" s="259" t="n"/>
      <c r="AE98" s="259" t="n"/>
      <c r="AF98" s="259" t="n"/>
      <c r="AG98" s="259" t="n"/>
      <c r="AH98" s="259" t="n"/>
      <c r="AI98" s="259" t="n"/>
      <c r="AJ98" s="259" t="n"/>
      <c r="AK98" s="259" t="n"/>
      <c r="AL98" s="259" t="n"/>
      <c r="AM98" s="269" t="n">
        <v>63.29</v>
      </c>
      <c r="AN98" s="259" t="n"/>
      <c r="AO98" s="259" t="n"/>
      <c r="AP98" s="259" t="n"/>
      <c r="AQ98" s="269" t="n">
        <v>14.41</v>
      </c>
      <c r="AR98" s="259" t="n"/>
      <c r="AS98" s="259" t="n"/>
      <c r="AT98" s="259" t="n"/>
      <c r="AU98" s="259" t="n"/>
      <c r="AV98" s="259" t="n"/>
      <c r="AW98" s="259" t="n"/>
      <c r="AX98" s="259" t="n"/>
      <c r="AY98" s="269" t="n">
        <v>59.57</v>
      </c>
      <c r="AZ98" s="259" t="n"/>
      <c r="BA98" s="259" t="n"/>
      <c r="BB98" s="259" t="n"/>
      <c r="BC98" s="259" t="n"/>
      <c r="BD98" s="259" t="n"/>
      <c r="BE98" s="259" t="n"/>
      <c r="BF98" s="62" t="n"/>
      <c r="BG98" s="259" t="n"/>
      <c r="BH98" s="259" t="n"/>
      <c r="BI98" s="259" t="n"/>
      <c r="BJ98" s="259" t="n"/>
      <c r="BK98" s="269" t="n">
        <v>17.34</v>
      </c>
      <c r="BL98" s="259" t="n"/>
      <c r="BM98" s="269" t="n">
        <v>10.14</v>
      </c>
      <c r="BN98" s="259" t="n"/>
      <c r="BO98" s="259" t="n"/>
      <c r="BP98" s="259" t="n"/>
      <c r="BQ98" s="259" t="n"/>
      <c r="BR98" s="259" t="n"/>
      <c r="BS98" s="259" t="n"/>
      <c r="BT98" s="259" t="n"/>
      <c r="BU98" s="259" t="n"/>
      <c r="BV98" s="259" t="n"/>
      <c r="BW98" s="259" t="n"/>
      <c r="BX98" s="269" t="n">
        <v>152.09</v>
      </c>
      <c r="BY98" s="269" t="n">
        <v>16.79</v>
      </c>
      <c r="BZ98" s="259" t="n"/>
      <c r="CA98" s="259" t="n"/>
      <c r="CB98" s="269" t="n">
        <v>5.95</v>
      </c>
      <c r="CC98" s="259" t="n"/>
      <c r="CD98" s="269" t="n">
        <v>39.24</v>
      </c>
      <c r="CE98" s="259" t="n"/>
      <c r="CF98" s="259" t="n"/>
      <c r="CG98" s="259" t="n"/>
      <c r="CH98" s="269" t="n">
        <v>40.89</v>
      </c>
      <c r="CI98" s="269" t="n">
        <v>13.89</v>
      </c>
      <c r="CJ98" s="259" t="n"/>
      <c r="CK98" s="259" t="n"/>
      <c r="CL98" s="259" t="n"/>
      <c r="CM98" s="259" t="n"/>
      <c r="CN98" s="259" t="n"/>
      <c r="CO98" s="259" t="n"/>
      <c r="CP98" s="259" t="n"/>
      <c r="CQ98" s="259" t="n"/>
      <c r="CR98" s="269" t="n">
        <v>33.16</v>
      </c>
      <c r="CS98" s="259" t="n"/>
      <c r="CT98" s="259" t="n"/>
      <c r="CU98" s="259" t="n"/>
      <c r="CV98" s="259" t="n"/>
      <c r="CW98" s="259" t="n"/>
      <c r="CX98" s="259" t="n"/>
      <c r="CY98" s="259" t="n"/>
      <c r="CZ98" s="259" t="n"/>
      <c r="DA98" s="269" t="n">
        <v>7.44</v>
      </c>
      <c r="DB98" s="269" t="n">
        <v>10.14</v>
      </c>
      <c r="DC98" s="259" t="n"/>
      <c r="DD98" s="259" t="n"/>
      <c r="DE98" s="269" t="n">
        <v>22.78</v>
      </c>
      <c r="DF98" s="259" t="n"/>
      <c r="DG98" s="259" t="n"/>
      <c r="DH98" s="259" t="n"/>
      <c r="DI98" s="259" t="n"/>
      <c r="DJ98" s="259" t="n"/>
      <c r="DK98" s="269" t="n">
        <v>114.96</v>
      </c>
      <c r="DL98" s="259" t="n"/>
      <c r="DM98" s="259" t="n"/>
      <c r="DN98" s="269" t="n">
        <v>20.33</v>
      </c>
      <c r="DO98" s="259" t="n"/>
      <c r="DP98" s="259" t="n"/>
      <c r="DQ98" s="269" t="n">
        <v>1280.81</v>
      </c>
      <c r="DR98" s="259" t="n"/>
      <c r="DS98" s="259" t="n"/>
      <c r="DT98" s="259" t="n"/>
      <c r="DU98" s="259" t="n"/>
      <c r="DV98" s="259" t="n"/>
      <c r="DW98" s="259" t="n"/>
      <c r="DX98" s="259" t="n"/>
      <c r="DY98" s="259" t="n"/>
      <c r="DZ98" s="259" t="n"/>
      <c r="EA98" s="259" t="n"/>
      <c r="EB98" s="259" t="n"/>
      <c r="EC98" s="259" t="n"/>
      <c r="ED98" s="259" t="n"/>
      <c r="EE98" s="259" t="n"/>
      <c r="EF98" s="269" t="n">
        <v>5.95</v>
      </c>
      <c r="EG98" s="259" t="n"/>
      <c r="EH98" s="269" t="n">
        <v>12.04</v>
      </c>
      <c r="EI98" s="259" t="n"/>
      <c r="EJ98" s="269" t="n">
        <v>5.95</v>
      </c>
      <c r="EK98" s="259" t="n"/>
      <c r="EL98" s="259" t="n"/>
      <c r="EM98" s="269" t="n">
        <v>14.46</v>
      </c>
      <c r="EN98" s="269" t="n">
        <v>11.97</v>
      </c>
      <c r="EO98" s="259" t="n"/>
      <c r="EP98" s="269" t="n">
        <v>14.41</v>
      </c>
      <c r="EQ98" s="259" t="n"/>
      <c r="ER98" s="259" t="n"/>
      <c r="ES98" s="259" t="n"/>
      <c r="ET98" s="269" t="n">
        <v>14.28</v>
      </c>
      <c r="EU98" s="259" t="n"/>
      <c r="EV98" s="259" t="n"/>
      <c r="EW98" s="259" t="n"/>
      <c r="EX98" s="269" t="n">
        <v>10.14</v>
      </c>
      <c r="EY98" s="259" t="n"/>
      <c r="EZ98" s="259" t="n"/>
      <c r="FA98" s="259" t="n"/>
      <c r="FB98" s="259" t="n"/>
      <c r="FC98" s="269" t="n">
        <v>41.95</v>
      </c>
      <c r="FD98" s="259" t="n"/>
      <c r="FE98" s="259" t="n"/>
      <c r="FF98" s="259" t="n"/>
      <c r="FG98" s="259" t="n"/>
      <c r="FH98" s="259" t="n"/>
      <c r="FI98" s="259" t="n"/>
      <c r="FJ98" s="269" t="n">
        <v>28.28</v>
      </c>
      <c r="FK98" s="259" t="n"/>
      <c r="FL98" s="259" t="n"/>
      <c r="FM98" s="269" t="n">
        <v>46.12</v>
      </c>
      <c r="FN98" s="269" t="n">
        <v>5.63</v>
      </c>
      <c r="FO98" s="259" t="n"/>
      <c r="FP98" s="259" t="n"/>
      <c r="FQ98" s="259" t="n"/>
      <c r="FR98" s="259" t="n"/>
      <c r="FS98" s="259" t="n"/>
      <c r="FT98" s="259" t="n"/>
      <c r="FU98" s="259" t="n"/>
      <c r="FV98" s="259" t="n"/>
      <c r="FW98" s="259" t="n"/>
      <c r="FX98" s="259" t="n"/>
      <c r="FY98" s="259" t="n"/>
      <c r="FZ98" s="259" t="n"/>
      <c r="GA98" s="259" t="n"/>
      <c r="GB98" s="269" t="n">
        <v>10.14</v>
      </c>
      <c r="GC98" s="259" t="n"/>
      <c r="GD98" s="259" t="n"/>
      <c r="GE98" s="259" t="n"/>
      <c r="GF98" s="259" t="n"/>
      <c r="GG98" s="259" t="n"/>
      <c r="GH98" s="259" t="n"/>
      <c r="GI98" s="259" t="n"/>
      <c r="GJ98" s="259" t="n"/>
      <c r="GK98" s="259" t="n"/>
      <c r="GL98" s="259" t="n"/>
      <c r="GM98" s="259" t="n"/>
      <c r="GN98" s="259" t="n"/>
      <c r="GO98" s="259" t="n"/>
      <c r="GP98" s="259" t="n"/>
      <c r="GQ98" s="259" t="n"/>
      <c r="GR98" s="269" t="n">
        <v>11.39</v>
      </c>
      <c r="GS98" s="269" t="n">
        <v>230.51</v>
      </c>
      <c r="GT98" s="269" t="n">
        <v>11.29</v>
      </c>
      <c r="GU98" s="259" t="n"/>
      <c r="GV98" s="261">
        <f>SUM(F98:GU98)</f>
        <v/>
      </c>
      <c r="GW98" s="262">
        <f>E98-GV98</f>
        <v/>
      </c>
    </row>
    <row r="99" ht="18" customHeight="1">
      <c r="A99" s="137" t="n">
        <v>98</v>
      </c>
      <c r="B99" s="256" t="n">
        <v>44924</v>
      </c>
      <c r="C99" s="139" t="inlineStr">
        <is>
          <t>2-104-53980</t>
        </is>
      </c>
      <c r="D99" s="240" t="n">
        <v>44883</v>
      </c>
      <c r="E99" s="257" t="n">
        <v>8338.1</v>
      </c>
      <c r="F99" s="274" t="n"/>
      <c r="G99" s="274" t="n"/>
      <c r="H99" s="274" t="n"/>
      <c r="I99" s="274" t="n"/>
      <c r="J99" s="270" t="n">
        <v>105.86</v>
      </c>
      <c r="K99" s="274" t="n"/>
      <c r="L99" s="274" t="n"/>
      <c r="M99" s="259" t="n"/>
      <c r="N99" s="269" t="n">
        <v>336.69</v>
      </c>
      <c r="O99" s="259" t="n"/>
      <c r="P99" s="259" t="n"/>
      <c r="Q99" s="259" t="n"/>
      <c r="R99" s="259" t="n"/>
      <c r="S99" s="259" t="n"/>
      <c r="T99" s="259" t="n"/>
      <c r="U99" s="259" t="n"/>
      <c r="V99" s="259" t="n"/>
      <c r="W99" s="259" t="n"/>
      <c r="X99" s="259" t="n"/>
      <c r="Y99" s="269" t="n">
        <v>403.26</v>
      </c>
      <c r="Z99" s="259" t="n"/>
      <c r="AA99" s="259" t="n"/>
      <c r="AB99" s="259" t="n"/>
      <c r="AC99" s="259" t="n"/>
      <c r="AD99" s="259" t="n"/>
      <c r="AE99" s="259" t="n"/>
      <c r="AF99" s="259" t="n"/>
      <c r="AG99" s="259" t="n"/>
      <c r="AH99" s="259" t="n"/>
      <c r="AI99" s="259" t="n"/>
      <c r="AJ99" s="259" t="n"/>
      <c r="AK99" s="259" t="n"/>
      <c r="AL99" s="259" t="n"/>
      <c r="AM99" s="269" t="n">
        <v>609.6900000000001</v>
      </c>
      <c r="AN99" s="259" t="n"/>
      <c r="AO99" s="259" t="n"/>
      <c r="AP99" s="259" t="n"/>
      <c r="AQ99" s="269" t="n">
        <v>170.25</v>
      </c>
      <c r="AR99" s="269" t="n">
        <v>116.64</v>
      </c>
      <c r="AS99" s="259" t="n"/>
      <c r="AT99" s="259" t="n"/>
      <c r="AU99" s="259" t="n"/>
      <c r="AV99" s="259" t="n"/>
      <c r="AW99" s="259" t="n"/>
      <c r="AX99" s="269" t="n">
        <v>177.91</v>
      </c>
      <c r="AY99" s="259" t="n"/>
      <c r="AZ99" s="269" t="n">
        <v>1476.22</v>
      </c>
      <c r="BA99" s="259" t="n"/>
      <c r="BB99" s="259" t="n"/>
      <c r="BC99" s="259" t="n"/>
      <c r="BD99" s="259" t="n"/>
      <c r="BE99" s="259" t="n"/>
      <c r="BF99" s="259" t="n"/>
      <c r="BG99" s="259" t="n"/>
      <c r="BH99" s="259" t="n"/>
      <c r="BI99" s="259" t="n"/>
      <c r="BJ99" s="259" t="n"/>
      <c r="BK99" s="259" t="n"/>
      <c r="BL99" s="259" t="n"/>
      <c r="BM99" s="259" t="n"/>
      <c r="BN99" s="259" t="n"/>
      <c r="BO99" s="259" t="n"/>
      <c r="BP99" s="259" t="n"/>
      <c r="BQ99" s="259" t="n"/>
      <c r="BR99" s="259" t="n"/>
      <c r="BS99" s="259" t="n"/>
      <c r="BT99" s="259" t="n"/>
      <c r="BU99" s="259" t="n"/>
      <c r="BV99" s="269" t="n">
        <v>248.82</v>
      </c>
      <c r="BW99" s="259" t="n"/>
      <c r="BX99" s="269" t="n">
        <v>494.62</v>
      </c>
      <c r="BY99" s="259" t="n"/>
      <c r="BZ99" s="259" t="n"/>
      <c r="CA99" s="259" t="n"/>
      <c r="CB99" s="259" t="n"/>
      <c r="CC99" s="259" t="n"/>
      <c r="CD99" s="259" t="n"/>
      <c r="CE99" s="259" t="n"/>
      <c r="CF99" s="259" t="n"/>
      <c r="CG99" s="259" t="n"/>
      <c r="CH99" s="269" t="n">
        <v>491.63</v>
      </c>
      <c r="CI99" s="259" t="n"/>
      <c r="CJ99" s="259" t="n"/>
      <c r="CK99" s="269" t="n">
        <v>100.81</v>
      </c>
      <c r="CL99" s="259" t="n"/>
      <c r="CM99" s="259" t="n"/>
      <c r="CN99" s="259" t="n"/>
      <c r="CO99" s="259" t="n"/>
      <c r="CP99" s="259" t="n"/>
      <c r="CQ99" s="259" t="n"/>
      <c r="CR99" s="269" t="n">
        <v>62.04</v>
      </c>
      <c r="CS99" s="259" t="n"/>
      <c r="CT99" s="259" t="n"/>
      <c r="CU99" s="259" t="n"/>
      <c r="CV99" s="259" t="n"/>
      <c r="CW99" s="259" t="n"/>
      <c r="CX99" s="259" t="n"/>
      <c r="CY99" s="259" t="n"/>
      <c r="CZ99" s="259" t="n"/>
      <c r="DA99" s="269" t="n">
        <v>117.06</v>
      </c>
      <c r="DB99" s="259" t="n"/>
      <c r="DC99" s="259" t="n"/>
      <c r="DD99" s="259" t="n"/>
      <c r="DE99" s="269" t="n">
        <v>205.19</v>
      </c>
      <c r="DF99" s="259" t="n"/>
      <c r="DG99" s="259" t="n"/>
      <c r="DH99" s="259" t="n"/>
      <c r="DI99" s="259" t="n"/>
      <c r="DJ99" s="259" t="n"/>
      <c r="DK99" s="259" t="n"/>
      <c r="DL99" s="259" t="n"/>
      <c r="DM99" s="259" t="n"/>
      <c r="DN99" s="259" t="n"/>
      <c r="DO99" s="259" t="n"/>
      <c r="DP99" s="259" t="n"/>
      <c r="DQ99" s="269" t="n">
        <v>410.66</v>
      </c>
      <c r="DR99" s="269" t="n">
        <v>215.39</v>
      </c>
      <c r="DS99" s="259" t="n"/>
      <c r="DT99" s="259" t="n"/>
      <c r="DU99" s="259" t="n"/>
      <c r="DV99" s="259" t="n"/>
      <c r="DW99" s="269" t="n">
        <v>524.9299999999999</v>
      </c>
      <c r="DX99" s="269" t="n">
        <v>218.13</v>
      </c>
      <c r="DY99" s="259" t="n"/>
      <c r="DZ99" s="259" t="n"/>
      <c r="EA99" s="259" t="n"/>
      <c r="EB99" s="259" t="n"/>
      <c r="EC99" s="259" t="n"/>
      <c r="ED99" s="259" t="n"/>
      <c r="EE99" s="269" t="n">
        <v>113.65</v>
      </c>
      <c r="EF99" s="259" t="n"/>
      <c r="EG99" s="259" t="n"/>
      <c r="EH99" s="259" t="n"/>
      <c r="EI99" s="259" t="n"/>
      <c r="EJ99" s="259" t="n"/>
      <c r="EK99" s="259" t="n"/>
      <c r="EL99" s="259" t="n"/>
      <c r="EM99" s="269" t="n">
        <v>61.33</v>
      </c>
      <c r="EN99" s="259" t="n"/>
      <c r="EO99" s="259" t="n"/>
      <c r="EP99" s="259" t="n"/>
      <c r="EQ99" s="259" t="n"/>
      <c r="ER99" s="259" t="n"/>
      <c r="ES99" s="259" t="n"/>
      <c r="ET99" s="259" t="n"/>
      <c r="EU99" s="259" t="n"/>
      <c r="EV99" s="259" t="n"/>
      <c r="EW99" s="259" t="n"/>
      <c r="EX99" s="259" t="n"/>
      <c r="EY99" s="259" t="n"/>
      <c r="EZ99" s="259" t="n"/>
      <c r="FA99" s="259" t="n"/>
      <c r="FB99" s="259" t="n"/>
      <c r="FC99" s="259" t="n"/>
      <c r="FD99" s="269" t="n">
        <v>278.45</v>
      </c>
      <c r="FE99" s="259" t="n"/>
      <c r="FF99" s="259" t="n"/>
      <c r="FG99" s="259" t="n"/>
      <c r="FH99" s="259" t="n"/>
      <c r="FI99" s="259" t="n"/>
      <c r="FJ99" s="259" t="n"/>
      <c r="FK99" s="259" t="n"/>
      <c r="FL99" s="259" t="n"/>
      <c r="FM99" s="269" t="n">
        <v>87.06999999999999</v>
      </c>
      <c r="FN99" s="259" t="n"/>
      <c r="FO99" s="259" t="n"/>
      <c r="FP99" s="259" t="n"/>
      <c r="FQ99" s="269" t="n">
        <v>370.06</v>
      </c>
      <c r="FR99" s="269" t="n">
        <v>131.47</v>
      </c>
      <c r="FS99" s="259" t="n"/>
      <c r="FT99" s="269" t="n">
        <v>307.68</v>
      </c>
      <c r="FU99" s="259" t="n"/>
      <c r="FV99" s="259" t="n"/>
      <c r="FW99" s="259" t="n"/>
      <c r="FX99" s="259" t="n"/>
      <c r="FY99" s="259" t="n"/>
      <c r="FZ99" s="259" t="n"/>
      <c r="GA99" s="259" t="n"/>
      <c r="GB99" s="259" t="n"/>
      <c r="GC99" s="259" t="n"/>
      <c r="GD99" s="259" t="n"/>
      <c r="GE99" s="259" t="n"/>
      <c r="GF99" s="259" t="n"/>
      <c r="GG99" s="259" t="n"/>
      <c r="GH99" s="259" t="n"/>
      <c r="GI99" s="259" t="n"/>
      <c r="GJ99" s="269" t="n">
        <v>267.81</v>
      </c>
      <c r="GK99" s="259" t="n"/>
      <c r="GL99" s="259" t="n"/>
      <c r="GM99" s="259" t="n"/>
      <c r="GN99" s="269" t="n">
        <v>234.78</v>
      </c>
      <c r="GO99" s="259" t="n"/>
      <c r="GP99" s="259" t="n"/>
      <c r="GQ99" s="259" t="n"/>
      <c r="GR99" s="259" t="n"/>
      <c r="GS99" s="259" t="n"/>
      <c r="GT99" s="259" t="n"/>
      <c r="GU99" s="259" t="n"/>
      <c r="GV99" s="261">
        <f>SUM(F99:GU99)</f>
        <v/>
      </c>
      <c r="GW99" s="262">
        <f>E99-GV99</f>
        <v/>
      </c>
    </row>
    <row r="100" ht="18" customHeight="1">
      <c r="A100" s="137" t="n">
        <v>99</v>
      </c>
      <c r="B100" s="256" t="n">
        <v>44924</v>
      </c>
      <c r="C100" s="146" t="inlineStr">
        <is>
          <t>7-958-32018</t>
        </is>
      </c>
      <c r="D100" s="240" t="n">
        <v>44889</v>
      </c>
      <c r="E100" s="257" t="n">
        <v>1354.3</v>
      </c>
      <c r="F100" s="274" t="n"/>
      <c r="G100" s="274" t="n"/>
      <c r="H100" s="274" t="n"/>
      <c r="I100" s="274" t="n"/>
      <c r="J100" s="274" t="n"/>
      <c r="K100" s="274" t="n"/>
      <c r="L100" s="274" t="n"/>
      <c r="M100" s="259" t="n"/>
      <c r="N100" s="269" t="n">
        <v>11.25</v>
      </c>
      <c r="O100" s="259" t="n"/>
      <c r="P100" s="259" t="n"/>
      <c r="Q100" s="259" t="n"/>
      <c r="R100" s="259" t="n"/>
      <c r="S100" s="259" t="n"/>
      <c r="T100" s="259" t="n"/>
      <c r="U100" s="269" t="n">
        <v>35.67</v>
      </c>
      <c r="V100" s="269" t="n">
        <v>25.02</v>
      </c>
      <c r="W100" s="259" t="n"/>
      <c r="X100" s="259" t="n"/>
      <c r="Y100" s="259" t="n"/>
      <c r="Z100" s="259" t="n"/>
      <c r="AA100" s="269" t="n">
        <v>21.41</v>
      </c>
      <c r="AB100" s="259" t="n"/>
      <c r="AC100" s="259" t="n"/>
      <c r="AD100" s="259" t="n"/>
      <c r="AE100" s="259" t="n"/>
      <c r="AF100" s="259" t="n"/>
      <c r="AG100" s="259" t="n"/>
      <c r="AH100" s="259" t="n"/>
      <c r="AI100" s="259" t="n"/>
      <c r="AJ100" s="259" t="n"/>
      <c r="AK100" s="259" t="n"/>
      <c r="AL100" s="259" t="n"/>
      <c r="AM100" s="259" t="n"/>
      <c r="AN100" s="259" t="n"/>
      <c r="AO100" s="259" t="n"/>
      <c r="AP100" s="259" t="n"/>
      <c r="AQ100" s="259" t="n"/>
      <c r="AR100" s="259" t="n"/>
      <c r="AS100" s="259" t="n"/>
      <c r="AT100" s="259" t="n"/>
      <c r="AU100" s="259" t="n"/>
      <c r="AV100" s="269" t="n">
        <v>52.8</v>
      </c>
      <c r="AW100" s="259" t="n"/>
      <c r="AX100" s="259" t="n"/>
      <c r="AY100" s="259" t="n"/>
      <c r="AZ100" s="269" t="n">
        <v>50.84</v>
      </c>
      <c r="BA100" s="259" t="n"/>
      <c r="BB100" s="259" t="n"/>
      <c r="BC100" s="259" t="n"/>
      <c r="BD100" s="259" t="n"/>
      <c r="BE100" s="259" t="n"/>
      <c r="BF100" s="259" t="n"/>
      <c r="BG100" s="259" t="n"/>
      <c r="BH100" s="259" t="n"/>
      <c r="BI100" s="259" t="n"/>
      <c r="BJ100" s="259" t="n"/>
      <c r="BK100" s="269" t="n">
        <v>5.95</v>
      </c>
      <c r="BL100" s="259" t="n"/>
      <c r="BM100" s="259" t="n"/>
      <c r="BN100" s="259" t="n"/>
      <c r="BO100" s="259" t="n"/>
      <c r="BP100" s="259" t="n"/>
      <c r="BQ100" s="259" t="n"/>
      <c r="BR100" s="259" t="n"/>
      <c r="BS100" s="259" t="n"/>
      <c r="BT100" s="259" t="n"/>
      <c r="BU100" s="259" t="n"/>
      <c r="BV100" s="259" t="n"/>
      <c r="BW100" s="259" t="n"/>
      <c r="BX100" s="259" t="n"/>
      <c r="BY100" s="259" t="n"/>
      <c r="BZ100" s="259" t="n"/>
      <c r="CA100" s="269" t="n">
        <v>52.45</v>
      </c>
      <c r="CB100" s="259" t="n"/>
      <c r="CC100" s="259" t="n"/>
      <c r="CD100" s="259" t="n"/>
      <c r="CE100" s="259" t="n"/>
      <c r="CF100" s="259" t="n"/>
      <c r="CG100" s="259" t="n"/>
      <c r="CH100" s="269" t="n">
        <v>33.18</v>
      </c>
      <c r="CI100" s="269" t="n">
        <v>11.39</v>
      </c>
      <c r="CJ100" s="259" t="n"/>
      <c r="CK100" s="259" t="n"/>
      <c r="CL100" s="259" t="n"/>
      <c r="CM100" s="259" t="n"/>
      <c r="CN100" s="259" t="n"/>
      <c r="CO100" s="259" t="n"/>
      <c r="CP100" s="259" t="n"/>
      <c r="CQ100" s="259" t="n"/>
      <c r="CR100" s="269" t="n">
        <v>11.86</v>
      </c>
      <c r="CS100" s="259" t="n"/>
      <c r="CT100" s="259" t="n"/>
      <c r="CU100" s="259" t="n"/>
      <c r="CV100" s="259" t="n"/>
      <c r="CW100" s="259" t="n"/>
      <c r="CX100" s="259" t="n"/>
      <c r="CY100" s="259" t="n"/>
      <c r="CZ100" s="259" t="n"/>
      <c r="DA100" s="259" t="n"/>
      <c r="DB100" s="259" t="n"/>
      <c r="DC100" s="259" t="n"/>
      <c r="DD100" s="269" t="n">
        <v>18.27</v>
      </c>
      <c r="DE100" s="259" t="n"/>
      <c r="DF100" s="269" t="n">
        <v>5.49</v>
      </c>
      <c r="DG100" s="269" t="n">
        <v>96.11</v>
      </c>
      <c r="DH100" s="269" t="n">
        <v>152.04</v>
      </c>
      <c r="DI100" s="259" t="n"/>
      <c r="DJ100" s="259" t="n"/>
      <c r="DK100" s="269" t="n">
        <v>5.87</v>
      </c>
      <c r="DL100" s="259" t="n"/>
      <c r="DM100" s="259" t="n"/>
      <c r="DN100" s="259" t="n"/>
      <c r="DO100" s="259" t="n"/>
      <c r="DP100" s="259" t="n"/>
      <c r="DQ100" s="259" t="n"/>
      <c r="DR100" s="259" t="n"/>
      <c r="DS100" s="259" t="n"/>
      <c r="DT100" s="259" t="n"/>
      <c r="DU100" s="259" t="n"/>
      <c r="DV100" s="259" t="n"/>
      <c r="DW100" s="259" t="n"/>
      <c r="DX100" s="259" t="n"/>
      <c r="DY100" s="259" t="n"/>
      <c r="DZ100" s="269" t="n">
        <v>11.39</v>
      </c>
      <c r="EA100" s="259" t="n"/>
      <c r="EB100" s="259" t="n"/>
      <c r="EC100" s="259" t="n"/>
      <c r="ED100" s="259" t="n"/>
      <c r="EE100" s="259" t="n"/>
      <c r="EF100" s="259" t="n"/>
      <c r="EG100" s="259" t="n"/>
      <c r="EH100" s="259" t="n"/>
      <c r="EI100" s="269" t="n">
        <v>5.95</v>
      </c>
      <c r="EJ100" s="259" t="n"/>
      <c r="EK100" s="259" t="n"/>
      <c r="EL100" s="259" t="n"/>
      <c r="EM100" s="259" t="n"/>
      <c r="EN100" s="269" t="n">
        <v>5.95</v>
      </c>
      <c r="EO100" s="259" t="n"/>
      <c r="EP100" s="259" t="n"/>
      <c r="EQ100" s="259" t="n"/>
      <c r="ER100" s="259" t="n"/>
      <c r="ES100" s="259" t="n"/>
      <c r="ET100" s="259" t="n"/>
      <c r="EU100" s="259" t="n"/>
      <c r="EV100" s="259" t="n"/>
      <c r="EW100" s="259" t="n"/>
      <c r="EX100" s="259" t="n"/>
      <c r="EY100" s="259" t="n"/>
      <c r="EZ100" s="259" t="n"/>
      <c r="FA100" s="259" t="n"/>
      <c r="FB100" s="259" t="n"/>
      <c r="FC100" s="269" t="n">
        <v>10.02</v>
      </c>
      <c r="FD100" s="259" t="n"/>
      <c r="FE100" s="269" t="n">
        <v>21.66</v>
      </c>
      <c r="FF100" s="259" t="n"/>
      <c r="FG100" s="259" t="n"/>
      <c r="FH100" s="259" t="n"/>
      <c r="FI100" s="259" t="n"/>
      <c r="FJ100" s="259" t="n"/>
      <c r="FK100" s="259" t="n"/>
      <c r="FL100" s="259" t="n"/>
      <c r="FM100" s="269" t="n">
        <v>30.68</v>
      </c>
      <c r="FN100" s="259" t="n"/>
      <c r="FO100" s="259" t="n"/>
      <c r="FP100" s="259" t="n"/>
      <c r="FQ100" s="259" t="n"/>
      <c r="FR100" s="269" t="n">
        <v>11.15</v>
      </c>
      <c r="FS100" s="259" t="n"/>
      <c r="FT100" s="269" t="n">
        <v>5.95</v>
      </c>
      <c r="FU100" s="259" t="n"/>
      <c r="FV100" s="259" t="n"/>
      <c r="FW100" s="259" t="n"/>
      <c r="FX100" s="259" t="n"/>
      <c r="FY100" s="269" t="n">
        <v>55.13</v>
      </c>
      <c r="FZ100" s="259" t="n"/>
      <c r="GA100" s="269" t="n">
        <v>86.93000000000001</v>
      </c>
      <c r="GB100" s="269" t="n">
        <v>14.28</v>
      </c>
      <c r="GC100" s="259" t="n"/>
      <c r="GD100" s="259" t="n"/>
      <c r="GE100" s="259" t="n"/>
      <c r="GF100" s="259" t="n"/>
      <c r="GG100" s="259" t="n"/>
      <c r="GH100" s="259" t="n"/>
      <c r="GI100" s="259" t="n"/>
      <c r="GJ100" s="259" t="n"/>
      <c r="GK100" s="259" t="n"/>
      <c r="GL100" s="259" t="n"/>
      <c r="GM100" s="259" t="n"/>
      <c r="GN100" s="269" t="n">
        <v>39.82</v>
      </c>
      <c r="GO100" s="259" t="n"/>
      <c r="GP100" s="259" t="n"/>
      <c r="GQ100" s="259" t="n"/>
      <c r="GR100" s="259" t="n"/>
      <c r="GS100" s="269" t="n">
        <v>465.79</v>
      </c>
      <c r="GT100" s="259" t="n"/>
      <c r="GU100" s="259" t="n"/>
      <c r="GV100" s="261">
        <f>SUM(F100:GU100)</f>
        <v/>
      </c>
      <c r="GW100" s="262">
        <f>E100-GV100</f>
        <v/>
      </c>
    </row>
    <row r="101" ht="18" customHeight="1">
      <c r="A101" s="137" t="n">
        <v>100</v>
      </c>
      <c r="B101" s="256" t="n"/>
      <c r="C101" s="139" t="n"/>
      <c r="D101" s="240" t="n"/>
      <c r="E101" s="257" t="n"/>
      <c r="F101" s="274" t="n"/>
      <c r="G101" s="274" t="n"/>
      <c r="H101" s="274" t="n"/>
      <c r="I101" s="274" t="n"/>
      <c r="J101" s="274" t="n"/>
      <c r="K101" s="274" t="n"/>
      <c r="L101" s="274" t="n"/>
      <c r="M101" s="259" t="n"/>
      <c r="N101" s="259" t="n"/>
      <c r="O101" s="259" t="n"/>
      <c r="P101" s="259" t="n"/>
      <c r="Q101" s="259" t="n"/>
      <c r="R101" s="259" t="n"/>
      <c r="S101" s="259" t="n"/>
      <c r="T101" s="259" t="n"/>
      <c r="U101" s="259" t="n"/>
      <c r="V101" s="259" t="n"/>
      <c r="W101" s="259" t="n"/>
      <c r="X101" s="259" t="n"/>
      <c r="Y101" s="259" t="n"/>
      <c r="Z101" s="259" t="n"/>
      <c r="AA101" s="259" t="n"/>
      <c r="AB101" s="259" t="n"/>
      <c r="AC101" s="259" t="n"/>
      <c r="AD101" s="259" t="n"/>
      <c r="AE101" s="259" t="n"/>
      <c r="AF101" s="259" t="n"/>
      <c r="AG101" s="259" t="n"/>
      <c r="AH101" s="259" t="n"/>
      <c r="AI101" s="259" t="n"/>
      <c r="AJ101" s="259" t="n"/>
      <c r="AK101" s="259" t="n"/>
      <c r="AL101" s="259" t="n"/>
      <c r="AM101" s="259" t="n"/>
      <c r="AN101" s="259" t="n"/>
      <c r="AO101" s="259" t="n"/>
      <c r="AP101" s="259" t="n"/>
      <c r="AQ101" s="259" t="n"/>
      <c r="AR101" s="259" t="n"/>
      <c r="AS101" s="259" t="n"/>
      <c r="AT101" s="259" t="n"/>
      <c r="AU101" s="259" t="n"/>
      <c r="AV101" s="259" t="n"/>
      <c r="AW101" s="259" t="n"/>
      <c r="AX101" s="259" t="n"/>
      <c r="AY101" s="259" t="n"/>
      <c r="AZ101" s="259" t="n"/>
      <c r="BA101" s="259" t="n"/>
      <c r="BB101" s="259" t="n"/>
      <c r="BC101" s="259" t="n"/>
      <c r="BD101" s="259" t="n"/>
      <c r="BE101" s="259" t="n"/>
      <c r="BF101" s="259" t="n"/>
      <c r="BG101" s="259" t="n"/>
      <c r="BH101" s="259" t="n"/>
      <c r="BI101" s="259" t="n"/>
      <c r="BJ101" s="259" t="n"/>
      <c r="BK101" s="259" t="n"/>
      <c r="BL101" s="259" t="n"/>
      <c r="BM101" s="259" t="n"/>
      <c r="BN101" s="259" t="n"/>
      <c r="BO101" s="259" t="n"/>
      <c r="BP101" s="259" t="n"/>
      <c r="BQ101" s="259" t="n"/>
      <c r="BR101" s="259" t="n"/>
      <c r="BS101" s="259" t="n"/>
      <c r="BT101" s="259" t="n"/>
      <c r="BU101" s="259" t="n"/>
      <c r="BV101" s="259" t="n"/>
      <c r="BW101" s="259" t="n"/>
      <c r="BX101" s="259" t="n"/>
      <c r="BY101" s="259" t="n"/>
      <c r="BZ101" s="259" t="n"/>
      <c r="CA101" s="259" t="n"/>
      <c r="CB101" s="259" t="n"/>
      <c r="CC101" s="259" t="n"/>
      <c r="CD101" s="259" t="n"/>
      <c r="CE101" s="259" t="n"/>
      <c r="CF101" s="259" t="n"/>
      <c r="CG101" s="259" t="n"/>
      <c r="CH101" s="259" t="n"/>
      <c r="CI101" s="259" t="n"/>
      <c r="CJ101" s="259" t="n"/>
      <c r="CK101" s="259" t="n"/>
      <c r="CL101" s="259" t="n"/>
      <c r="CM101" s="259" t="n"/>
      <c r="CN101" s="259" t="n"/>
      <c r="CO101" s="259" t="n"/>
      <c r="CP101" s="259" t="n"/>
      <c r="CQ101" s="259" t="n"/>
      <c r="CR101" s="259" t="n"/>
      <c r="CS101" s="259" t="n"/>
      <c r="CT101" s="259" t="n"/>
      <c r="CU101" s="259" t="n"/>
      <c r="CV101" s="259" t="n"/>
      <c r="CW101" s="259" t="n"/>
      <c r="CX101" s="259" t="n"/>
      <c r="CY101" s="259" t="n"/>
      <c r="CZ101" s="259" t="n"/>
      <c r="DA101" s="259" t="n"/>
      <c r="DB101" s="259" t="n"/>
      <c r="DC101" s="259" t="n"/>
      <c r="DD101" s="259" t="n"/>
      <c r="DE101" s="259" t="n"/>
      <c r="DF101" s="259" t="n"/>
      <c r="DG101" s="259" t="n"/>
      <c r="DH101" s="259" t="n"/>
      <c r="DI101" s="259" t="n"/>
      <c r="DJ101" s="259" t="n"/>
      <c r="DK101" s="259" t="n"/>
      <c r="DL101" s="259" t="n"/>
      <c r="DM101" s="259" t="n"/>
      <c r="DN101" s="259" t="n"/>
      <c r="DO101" s="259" t="n"/>
      <c r="DP101" s="259" t="n"/>
      <c r="DQ101" s="259" t="n"/>
      <c r="DR101" s="259" t="n"/>
      <c r="DS101" s="259" t="n"/>
      <c r="DT101" s="259" t="n"/>
      <c r="DU101" s="259" t="n"/>
      <c r="DV101" s="259" t="n"/>
      <c r="DW101" s="259" t="n"/>
      <c r="DX101" s="259" t="n"/>
      <c r="DY101" s="259" t="n"/>
      <c r="DZ101" s="259" t="n"/>
      <c r="EA101" s="259" t="n"/>
      <c r="EB101" s="259" t="n"/>
      <c r="EC101" s="259" t="n"/>
      <c r="ED101" s="259" t="n"/>
      <c r="EE101" s="259" t="n"/>
      <c r="EF101" s="259" t="n"/>
      <c r="EG101" s="259" t="n"/>
      <c r="EH101" s="259" t="n"/>
      <c r="EI101" s="259" t="n"/>
      <c r="EJ101" s="259" t="n"/>
      <c r="EK101" s="259" t="n"/>
      <c r="EL101" s="259" t="n"/>
      <c r="EM101" s="259" t="n"/>
      <c r="EN101" s="259" t="n"/>
      <c r="EO101" s="259" t="n"/>
      <c r="EP101" s="259" t="n"/>
      <c r="EQ101" s="259" t="n"/>
      <c r="ER101" s="259" t="n"/>
      <c r="ES101" s="259" t="n"/>
      <c r="ET101" s="259" t="n"/>
      <c r="EU101" s="259" t="n"/>
      <c r="EV101" s="259" t="n"/>
      <c r="EW101" s="259" t="n"/>
      <c r="EX101" s="259" t="n"/>
      <c r="EY101" s="259" t="n"/>
      <c r="EZ101" s="259" t="n"/>
      <c r="FA101" s="259" t="n"/>
      <c r="FB101" s="259" t="n"/>
      <c r="FC101" s="259" t="n"/>
      <c r="FD101" s="259" t="n"/>
      <c r="FE101" s="259" t="n"/>
      <c r="FF101" s="259" t="n"/>
      <c r="FG101" s="259" t="n"/>
      <c r="FH101" s="259" t="n"/>
      <c r="FI101" s="259" t="n"/>
      <c r="FJ101" s="259" t="n"/>
      <c r="FK101" s="259" t="n"/>
      <c r="FL101" s="259" t="n"/>
      <c r="FM101" s="259" t="n"/>
      <c r="FN101" s="259" t="n"/>
      <c r="FO101" s="259" t="n"/>
      <c r="FP101" s="259" t="n"/>
      <c r="FQ101" s="259" t="n"/>
      <c r="FR101" s="259" t="n"/>
      <c r="FS101" s="259" t="n"/>
      <c r="FT101" s="259" t="n"/>
      <c r="FU101" s="259" t="n"/>
      <c r="FV101" s="259" t="n"/>
      <c r="FW101" s="259" t="n"/>
      <c r="FX101" s="259" t="n"/>
      <c r="FY101" s="259" t="n"/>
      <c r="FZ101" s="259" t="n"/>
      <c r="GA101" s="259" t="n"/>
      <c r="GB101" s="259" t="n"/>
      <c r="GC101" s="259" t="n"/>
      <c r="GD101" s="259" t="n"/>
      <c r="GE101" s="259" t="n"/>
      <c r="GF101" s="259" t="n"/>
      <c r="GG101" s="259" t="n"/>
      <c r="GH101" s="259" t="n"/>
      <c r="GI101" s="259" t="n"/>
      <c r="GJ101" s="259" t="n"/>
      <c r="GK101" s="259" t="n"/>
      <c r="GL101" s="259" t="n"/>
      <c r="GM101" s="259" t="n"/>
      <c r="GN101" s="259" t="n"/>
      <c r="GO101" s="259" t="n"/>
      <c r="GP101" s="259" t="n"/>
      <c r="GQ101" s="259" t="n"/>
      <c r="GR101" s="259" t="n"/>
      <c r="GS101" s="259" t="n"/>
      <c r="GT101" s="259" t="n"/>
      <c r="GU101" s="259" t="n"/>
      <c r="GV101" s="261">
        <f>SUM(F101:GU101)</f>
        <v/>
      </c>
      <c r="GW101" s="262">
        <f>E101-GV101</f>
        <v/>
      </c>
    </row>
    <row r="102" ht="18" customHeight="1">
      <c r="A102" s="137" t="n">
        <v>101</v>
      </c>
      <c r="B102" s="256" t="n"/>
      <c r="C102" s="139" t="n"/>
      <c r="D102" s="240" t="n"/>
      <c r="E102" s="257" t="n"/>
      <c r="F102" s="274" t="n"/>
      <c r="G102" s="274" t="n"/>
      <c r="H102" s="274" t="n"/>
      <c r="I102" s="274" t="n"/>
      <c r="J102" s="274" t="n"/>
      <c r="K102" s="274" t="n"/>
      <c r="L102" s="274" t="n"/>
      <c r="M102" s="259" t="n"/>
      <c r="N102" s="259" t="n"/>
      <c r="O102" s="259" t="n"/>
      <c r="P102" s="259" t="n"/>
      <c r="Q102" s="259" t="n"/>
      <c r="R102" s="259" t="n"/>
      <c r="S102" s="259" t="n"/>
      <c r="T102" s="259" t="n"/>
      <c r="U102" s="259" t="n"/>
      <c r="V102" s="259" t="n"/>
      <c r="W102" s="259" t="n"/>
      <c r="X102" s="259" t="n"/>
      <c r="Y102" s="259" t="n"/>
      <c r="Z102" s="259" t="n"/>
      <c r="AA102" s="259" t="n"/>
      <c r="AB102" s="259" t="n"/>
      <c r="AC102" s="259" t="n"/>
      <c r="AD102" s="259" t="n"/>
      <c r="AE102" s="259" t="n"/>
      <c r="AF102" s="259" t="n"/>
      <c r="AG102" s="259" t="n"/>
      <c r="AH102" s="259" t="n"/>
      <c r="AI102" s="259" t="n"/>
      <c r="AJ102" s="259" t="n"/>
      <c r="AK102" s="259" t="n"/>
      <c r="AL102" s="259" t="n"/>
      <c r="AM102" s="259" t="n"/>
      <c r="AN102" s="259" t="n"/>
      <c r="AO102" s="259" t="n"/>
      <c r="AP102" s="259" t="n"/>
      <c r="AQ102" s="259" t="n"/>
      <c r="AR102" s="259" t="n"/>
      <c r="AS102" s="259" t="n"/>
      <c r="AT102" s="259" t="n"/>
      <c r="AU102" s="259" t="n"/>
      <c r="AV102" s="259" t="n"/>
      <c r="AW102" s="259" t="n"/>
      <c r="AX102" s="259" t="n"/>
      <c r="AY102" s="259" t="n"/>
      <c r="AZ102" s="259" t="n"/>
      <c r="BA102" s="259" t="n"/>
      <c r="BB102" s="259" t="n"/>
      <c r="BC102" s="259" t="n"/>
      <c r="BD102" s="259" t="n"/>
      <c r="BE102" s="259" t="n"/>
      <c r="BF102" s="259" t="n"/>
      <c r="BG102" s="259" t="n"/>
      <c r="BH102" s="259" t="n"/>
      <c r="BI102" s="259" t="n"/>
      <c r="BJ102" s="259" t="n"/>
      <c r="BK102" s="259" t="n"/>
      <c r="BL102" s="259" t="n"/>
      <c r="BM102" s="259" t="n"/>
      <c r="BN102" s="259" t="n"/>
      <c r="BO102" s="259" t="n"/>
      <c r="BP102" s="259" t="n"/>
      <c r="BQ102" s="259" t="n"/>
      <c r="BR102" s="259" t="n"/>
      <c r="BS102" s="259" t="n"/>
      <c r="BT102" s="259" t="n"/>
      <c r="BU102" s="259" t="n"/>
      <c r="BV102" s="259" t="n"/>
      <c r="BW102" s="259" t="n"/>
      <c r="BX102" s="259" t="n"/>
      <c r="BY102" s="259" t="n"/>
      <c r="BZ102" s="259" t="n"/>
      <c r="CA102" s="259" t="n"/>
      <c r="CB102" s="259" t="n"/>
      <c r="CC102" s="259" t="n"/>
      <c r="CD102" s="259" t="n"/>
      <c r="CE102" s="259" t="n"/>
      <c r="CF102" s="259" t="n"/>
      <c r="CG102" s="259" t="n"/>
      <c r="CH102" s="259" t="n"/>
      <c r="CI102" s="259" t="n"/>
      <c r="CJ102" s="259" t="n"/>
      <c r="CK102" s="259" t="n"/>
      <c r="CL102" s="259" t="n"/>
      <c r="CM102" s="259" t="n"/>
      <c r="CN102" s="259" t="n"/>
      <c r="CO102" s="259" t="n"/>
      <c r="CP102" s="259" t="n"/>
      <c r="CQ102" s="259" t="n"/>
      <c r="CR102" s="259" t="n"/>
      <c r="CS102" s="259" t="n"/>
      <c r="CT102" s="259" t="n"/>
      <c r="CU102" s="259" t="n"/>
      <c r="CV102" s="259" t="n"/>
      <c r="CW102" s="259" t="n"/>
      <c r="CX102" s="259" t="n"/>
      <c r="CY102" s="259" t="n"/>
      <c r="CZ102" s="259" t="n"/>
      <c r="DA102" s="259" t="n"/>
      <c r="DB102" s="259" t="n"/>
      <c r="DC102" s="259" t="n"/>
      <c r="DD102" s="259" t="n"/>
      <c r="DE102" s="259" t="n"/>
      <c r="DF102" s="259" t="n"/>
      <c r="DG102" s="259" t="n"/>
      <c r="DH102" s="259" t="n"/>
      <c r="DI102" s="259" t="n"/>
      <c r="DJ102" s="259" t="n"/>
      <c r="DK102" s="259" t="n"/>
      <c r="DL102" s="259" t="n"/>
      <c r="DM102" s="259" t="n"/>
      <c r="DN102" s="259" t="n"/>
      <c r="DO102" s="259" t="n"/>
      <c r="DP102" s="259" t="n"/>
      <c r="DQ102" s="259" t="n"/>
      <c r="DR102" s="259" t="n"/>
      <c r="DS102" s="259" t="n"/>
      <c r="DT102" s="259" t="n"/>
      <c r="DU102" s="259" t="n"/>
      <c r="DV102" s="259" t="n"/>
      <c r="DW102" s="259" t="n"/>
      <c r="DX102" s="259" t="n"/>
      <c r="DY102" s="259" t="n"/>
      <c r="DZ102" s="259" t="n"/>
      <c r="EA102" s="259" t="n"/>
      <c r="EB102" s="259" t="n"/>
      <c r="EC102" s="259" t="n"/>
      <c r="ED102" s="259" t="n"/>
      <c r="EE102" s="259" t="n"/>
      <c r="EF102" s="259" t="n"/>
      <c r="EG102" s="259" t="n"/>
      <c r="EH102" s="259" t="n"/>
      <c r="EI102" s="259" t="n"/>
      <c r="EJ102" s="259" t="n"/>
      <c r="EK102" s="259" t="n"/>
      <c r="EL102" s="259" t="n"/>
      <c r="EM102" s="259" t="n"/>
      <c r="EN102" s="259" t="n"/>
      <c r="EO102" s="259" t="n"/>
      <c r="EP102" s="259" t="n"/>
      <c r="EQ102" s="259" t="n"/>
      <c r="ER102" s="259" t="n"/>
      <c r="ES102" s="259" t="n"/>
      <c r="ET102" s="259" t="n"/>
      <c r="EU102" s="259" t="n"/>
      <c r="EV102" s="259" t="n"/>
      <c r="EW102" s="259" t="n"/>
      <c r="EX102" s="259" t="n"/>
      <c r="EY102" s="259" t="n"/>
      <c r="EZ102" s="259" t="n"/>
      <c r="FA102" s="259" t="n"/>
      <c r="FB102" s="259" t="n"/>
      <c r="FC102" s="259" t="n"/>
      <c r="FD102" s="259" t="n"/>
      <c r="FE102" s="259" t="n"/>
      <c r="FF102" s="259" t="n"/>
      <c r="FG102" s="259" t="n"/>
      <c r="FH102" s="259" t="n"/>
      <c r="FI102" s="259" t="n"/>
      <c r="FJ102" s="259" t="n"/>
      <c r="FK102" s="259" t="n"/>
      <c r="FL102" s="259" t="n"/>
      <c r="FM102" s="259" t="n"/>
      <c r="FN102" s="259" t="n"/>
      <c r="FO102" s="259" t="n"/>
      <c r="FP102" s="259" t="n"/>
      <c r="FQ102" s="259" t="n"/>
      <c r="FR102" s="259" t="n"/>
      <c r="FS102" s="259" t="n"/>
      <c r="FT102" s="259" t="n"/>
      <c r="FU102" s="259" t="n"/>
      <c r="FV102" s="259" t="n"/>
      <c r="FW102" s="259" t="n"/>
      <c r="FX102" s="259" t="n"/>
      <c r="FY102" s="259" t="n"/>
      <c r="FZ102" s="259" t="n"/>
      <c r="GA102" s="259" t="n"/>
      <c r="GB102" s="259" t="n"/>
      <c r="GC102" s="259" t="n"/>
      <c r="GD102" s="259" t="n"/>
      <c r="GE102" s="259" t="n"/>
      <c r="GF102" s="259" t="n"/>
      <c r="GG102" s="259" t="n"/>
      <c r="GH102" s="259" t="n"/>
      <c r="GI102" s="259" t="n"/>
      <c r="GJ102" s="259" t="n"/>
      <c r="GK102" s="259" t="n"/>
      <c r="GL102" s="259" t="n"/>
      <c r="GM102" s="259" t="n"/>
      <c r="GN102" s="259" t="n"/>
      <c r="GO102" s="259" t="n"/>
      <c r="GP102" s="259" t="n"/>
      <c r="GQ102" s="259" t="n"/>
      <c r="GR102" s="259" t="n"/>
      <c r="GS102" s="259" t="n"/>
      <c r="GT102" s="259" t="n"/>
      <c r="GU102" s="259" t="n"/>
      <c r="GV102" s="261">
        <f>SUM(F102:GU102)</f>
        <v/>
      </c>
      <c r="GW102" s="262">
        <f>E102-GV102</f>
        <v/>
      </c>
    </row>
    <row r="103" ht="18" customHeight="1">
      <c r="A103" s="137" t="n">
        <v>102</v>
      </c>
      <c r="B103" s="256" t="n"/>
      <c r="C103" s="139" t="n"/>
      <c r="D103" s="240" t="n"/>
      <c r="E103" s="257" t="n"/>
      <c r="F103" s="274" t="n"/>
      <c r="G103" s="274" t="n"/>
      <c r="H103" s="274" t="n"/>
      <c r="I103" s="274" t="n"/>
      <c r="J103" s="274" t="n"/>
      <c r="K103" s="274" t="n"/>
      <c r="L103" s="274" t="n"/>
      <c r="M103" s="259" t="n"/>
      <c r="N103" s="259" t="n"/>
      <c r="O103" s="259" t="n"/>
      <c r="P103" s="259" t="n"/>
      <c r="Q103" s="259" t="n"/>
      <c r="R103" s="259" t="n"/>
      <c r="S103" s="259" t="n"/>
      <c r="T103" s="259" t="n"/>
      <c r="U103" s="259" t="n"/>
      <c r="V103" s="259" t="n"/>
      <c r="W103" s="259" t="n"/>
      <c r="X103" s="259" t="n"/>
      <c r="Y103" s="259" t="n"/>
      <c r="Z103" s="259" t="n"/>
      <c r="AA103" s="259" t="n"/>
      <c r="AB103" s="259" t="n"/>
      <c r="AC103" s="259" t="n"/>
      <c r="AD103" s="259" t="n"/>
      <c r="AE103" s="259" t="n"/>
      <c r="AF103" s="259" t="n"/>
      <c r="AG103" s="259" t="n"/>
      <c r="AH103" s="259" t="n"/>
      <c r="AI103" s="259" t="n"/>
      <c r="AJ103" s="259" t="n"/>
      <c r="AK103" s="259" t="n"/>
      <c r="AL103" s="259" t="n"/>
      <c r="AM103" s="259" t="n"/>
      <c r="AN103" s="259" t="n"/>
      <c r="AO103" s="259" t="n"/>
      <c r="AP103" s="259" t="n"/>
      <c r="AQ103" s="259" t="n"/>
      <c r="AR103" s="259" t="n"/>
      <c r="AS103" s="259" t="n"/>
      <c r="AT103" s="259" t="n"/>
      <c r="AU103" s="259" t="n"/>
      <c r="AV103" s="259" t="n"/>
      <c r="AW103" s="259" t="n"/>
      <c r="AX103" s="259" t="n"/>
      <c r="AY103" s="259" t="n"/>
      <c r="AZ103" s="259" t="n"/>
      <c r="BA103" s="259" t="n"/>
      <c r="BB103" s="259" t="n"/>
      <c r="BC103" s="259" t="n"/>
      <c r="BD103" s="259" t="n"/>
      <c r="BE103" s="259" t="n"/>
      <c r="BF103" s="259" t="n"/>
      <c r="BG103" s="259" t="n"/>
      <c r="BH103" s="259" t="n"/>
      <c r="BI103" s="259" t="n"/>
      <c r="BJ103" s="259" t="n"/>
      <c r="BK103" s="259" t="n"/>
      <c r="BL103" s="259" t="n"/>
      <c r="BM103" s="259" t="n"/>
      <c r="BN103" s="259" t="n"/>
      <c r="BO103" s="259" t="n"/>
      <c r="BP103" s="259" t="n"/>
      <c r="BQ103" s="259" t="n"/>
      <c r="BR103" s="259" t="n"/>
      <c r="BS103" s="259" t="n"/>
      <c r="BT103" s="259" t="n"/>
      <c r="BU103" s="259" t="n"/>
      <c r="BV103" s="259" t="n"/>
      <c r="BW103" s="259" t="n"/>
      <c r="BX103" s="259" t="n"/>
      <c r="BY103" s="259" t="n"/>
      <c r="BZ103" s="259" t="n"/>
      <c r="CA103" s="259" t="n"/>
      <c r="CB103" s="259" t="n"/>
      <c r="CC103" s="259" t="n"/>
      <c r="CD103" s="259" t="n"/>
      <c r="CE103" s="259" t="n"/>
      <c r="CF103" s="259" t="n"/>
      <c r="CG103" s="259" t="n"/>
      <c r="CH103" s="259" t="n"/>
      <c r="CI103" s="259" t="n"/>
      <c r="CJ103" s="259" t="n"/>
      <c r="CK103" s="259" t="n"/>
      <c r="CL103" s="259" t="n"/>
      <c r="CM103" s="259" t="n"/>
      <c r="CN103" s="259" t="n"/>
      <c r="CO103" s="259" t="n"/>
      <c r="CP103" s="259" t="n"/>
      <c r="CQ103" s="259" t="n"/>
      <c r="CR103" s="259" t="n"/>
      <c r="CS103" s="259" t="n"/>
      <c r="CT103" s="259" t="n"/>
      <c r="CU103" s="259" t="n"/>
      <c r="CV103" s="259" t="n"/>
      <c r="CW103" s="259" t="n"/>
      <c r="CX103" s="259" t="n"/>
      <c r="CY103" s="259" t="n"/>
      <c r="CZ103" s="259" t="n"/>
      <c r="DA103" s="259" t="n"/>
      <c r="DB103" s="259" t="n"/>
      <c r="DC103" s="259" t="n"/>
      <c r="DD103" s="259" t="n"/>
      <c r="DE103" s="259" t="n"/>
      <c r="DF103" s="259" t="n"/>
      <c r="DG103" s="259" t="n"/>
      <c r="DH103" s="259" t="n"/>
      <c r="DI103" s="259" t="n"/>
      <c r="DJ103" s="259" t="n"/>
      <c r="DK103" s="259" t="n"/>
      <c r="DL103" s="259" t="n"/>
      <c r="DM103" s="259" t="n"/>
      <c r="DN103" s="259" t="n"/>
      <c r="DO103" s="259" t="n"/>
      <c r="DP103" s="259" t="n"/>
      <c r="DQ103" s="259" t="n"/>
      <c r="DR103" s="259" t="n"/>
      <c r="DS103" s="259" t="n"/>
      <c r="DT103" s="259" t="n"/>
      <c r="DU103" s="259" t="n"/>
      <c r="DV103" s="259" t="n"/>
      <c r="DW103" s="259" t="n"/>
      <c r="DX103" s="259" t="n"/>
      <c r="DY103" s="259" t="n"/>
      <c r="DZ103" s="259" t="n"/>
      <c r="EA103" s="259" t="n"/>
      <c r="EB103" s="259" t="n"/>
      <c r="EC103" s="259" t="n"/>
      <c r="ED103" s="259" t="n"/>
      <c r="EE103" s="259" t="n"/>
      <c r="EF103" s="259" t="n"/>
      <c r="EG103" s="259" t="n"/>
      <c r="EH103" s="259" t="n"/>
      <c r="EI103" s="259" t="n"/>
      <c r="EJ103" s="259" t="n"/>
      <c r="EK103" s="259" t="n"/>
      <c r="EL103" s="259" t="n"/>
      <c r="EM103" s="259" t="n"/>
      <c r="EN103" s="259" t="n"/>
      <c r="EO103" s="259" t="n"/>
      <c r="EP103" s="259" t="n"/>
      <c r="EQ103" s="259" t="n"/>
      <c r="ER103" s="259" t="n"/>
      <c r="ES103" s="259" t="n"/>
      <c r="ET103" s="259" t="n"/>
      <c r="EU103" s="259" t="n"/>
      <c r="EV103" s="259" t="n"/>
      <c r="EW103" s="259" t="n"/>
      <c r="EX103" s="259" t="n"/>
      <c r="EY103" s="259" t="n"/>
      <c r="EZ103" s="259" t="n"/>
      <c r="FA103" s="259" t="n"/>
      <c r="FB103" s="259" t="n"/>
      <c r="FC103" s="259" t="n"/>
      <c r="FD103" s="259" t="n"/>
      <c r="FE103" s="259" t="n"/>
      <c r="FF103" s="259" t="n"/>
      <c r="FG103" s="259" t="n"/>
      <c r="FH103" s="259" t="n"/>
      <c r="FI103" s="259" t="n"/>
      <c r="FJ103" s="259" t="n"/>
      <c r="FK103" s="259" t="n"/>
      <c r="FL103" s="259" t="n"/>
      <c r="FM103" s="259" t="n"/>
      <c r="FN103" s="259" t="n"/>
      <c r="FO103" s="259" t="n"/>
      <c r="FP103" s="259" t="n"/>
      <c r="FQ103" s="259" t="n"/>
      <c r="FR103" s="259" t="n"/>
      <c r="FS103" s="259" t="n"/>
      <c r="FT103" s="259" t="n"/>
      <c r="FU103" s="259" t="n"/>
      <c r="FV103" s="259" t="n"/>
      <c r="FW103" s="259" t="n"/>
      <c r="FX103" s="259" t="n"/>
      <c r="FY103" s="259" t="n"/>
      <c r="FZ103" s="259" t="n"/>
      <c r="GA103" s="259" t="n"/>
      <c r="GB103" s="259" t="n"/>
      <c r="GC103" s="259" t="n"/>
      <c r="GD103" s="259" t="n"/>
      <c r="GE103" s="259" t="n"/>
      <c r="GF103" s="259" t="n"/>
      <c r="GG103" s="259" t="n"/>
      <c r="GH103" s="259" t="n"/>
      <c r="GI103" s="259" t="n"/>
      <c r="GJ103" s="259" t="n"/>
      <c r="GK103" s="259" t="n"/>
      <c r="GL103" s="259" t="n"/>
      <c r="GM103" s="259" t="n"/>
      <c r="GN103" s="259" t="n"/>
      <c r="GO103" s="259" t="n"/>
      <c r="GP103" s="259" t="n"/>
      <c r="GQ103" s="259" t="n"/>
      <c r="GR103" s="259" t="n"/>
      <c r="GS103" s="259" t="n"/>
      <c r="GT103" s="259" t="n"/>
      <c r="GU103" s="259" t="n"/>
      <c r="GV103" s="261">
        <f>SUM(F103:GU103)</f>
        <v/>
      </c>
      <c r="GW103" s="262">
        <f>E103-GV103</f>
        <v/>
      </c>
    </row>
    <row r="104" ht="18" customHeight="1">
      <c r="A104" s="137" t="n">
        <v>103</v>
      </c>
      <c r="B104" s="256" t="n"/>
      <c r="C104" s="139" t="n"/>
      <c r="D104" s="240" t="n"/>
      <c r="E104" s="257" t="n"/>
      <c r="F104" s="274" t="n"/>
      <c r="G104" s="274" t="n"/>
      <c r="H104" s="274" t="n"/>
      <c r="I104" s="274" t="n"/>
      <c r="J104" s="274" t="n"/>
      <c r="K104" s="274" t="n"/>
      <c r="L104" s="274" t="n"/>
      <c r="M104" s="259" t="n"/>
      <c r="N104" s="259" t="n"/>
      <c r="O104" s="259" t="n"/>
      <c r="P104" s="259" t="n"/>
      <c r="Q104" s="259" t="n"/>
      <c r="R104" s="259" t="n"/>
      <c r="S104" s="259" t="n"/>
      <c r="T104" s="259" t="n"/>
      <c r="U104" s="259" t="n"/>
      <c r="V104" s="259" t="n"/>
      <c r="W104" s="259" t="n"/>
      <c r="X104" s="259" t="n"/>
      <c r="Y104" s="259" t="n"/>
      <c r="Z104" s="259" t="n"/>
      <c r="AA104" s="259" t="n"/>
      <c r="AB104" s="259" t="n"/>
      <c r="AC104" s="259" t="n"/>
      <c r="AD104" s="259" t="n"/>
      <c r="AE104" s="259" t="n"/>
      <c r="AF104" s="259" t="n"/>
      <c r="AG104" s="259" t="n"/>
      <c r="AH104" s="259" t="n"/>
      <c r="AI104" s="259" t="n"/>
      <c r="AJ104" s="259" t="n"/>
      <c r="AK104" s="259" t="n"/>
      <c r="AL104" s="259" t="n"/>
      <c r="AM104" s="259" t="n"/>
      <c r="AN104" s="259" t="n"/>
      <c r="AO104" s="259" t="n"/>
      <c r="AP104" s="259" t="n"/>
      <c r="AQ104" s="259" t="n"/>
      <c r="AR104" s="259" t="n"/>
      <c r="AS104" s="259" t="n"/>
      <c r="AT104" s="259" t="n"/>
      <c r="AU104" s="259" t="n"/>
      <c r="AV104" s="259" t="n"/>
      <c r="AW104" s="259" t="n"/>
      <c r="AX104" s="259" t="n"/>
      <c r="AY104" s="259" t="n"/>
      <c r="AZ104" s="259" t="n"/>
      <c r="BA104" s="259" t="n"/>
      <c r="BB104" s="259" t="n"/>
      <c r="BC104" s="259" t="n"/>
      <c r="BD104" s="259" t="n"/>
      <c r="BE104" s="259" t="n"/>
      <c r="BF104" s="259" t="n"/>
      <c r="BG104" s="259" t="n"/>
      <c r="BH104" s="259" t="n"/>
      <c r="BI104" s="259" t="n"/>
      <c r="BJ104" s="259" t="n"/>
      <c r="BK104" s="259" t="n"/>
      <c r="BL104" s="259" t="n"/>
      <c r="BM104" s="259" t="n"/>
      <c r="BN104" s="259" t="n"/>
      <c r="BO104" s="259" t="n"/>
      <c r="BP104" s="259" t="n"/>
      <c r="BQ104" s="259" t="n"/>
      <c r="BR104" s="259" t="n"/>
      <c r="BS104" s="259" t="n"/>
      <c r="BT104" s="259" t="n"/>
      <c r="BU104" s="259" t="n"/>
      <c r="BV104" s="259" t="n"/>
      <c r="BW104" s="259" t="n"/>
      <c r="BX104" s="259" t="n"/>
      <c r="BY104" s="259" t="n"/>
      <c r="BZ104" s="259" t="n"/>
      <c r="CA104" s="259" t="n"/>
      <c r="CB104" s="259" t="n"/>
      <c r="CC104" s="259" t="n"/>
      <c r="CD104" s="259" t="n"/>
      <c r="CE104" s="259" t="n"/>
      <c r="CF104" s="259" t="n"/>
      <c r="CG104" s="259" t="n"/>
      <c r="CH104" s="259" t="n"/>
      <c r="CI104" s="259" t="n"/>
      <c r="CJ104" s="259" t="n"/>
      <c r="CK104" s="259" t="n"/>
      <c r="CL104" s="259" t="n"/>
      <c r="CM104" s="259" t="n"/>
      <c r="CN104" s="259" t="n"/>
      <c r="CO104" s="259" t="n"/>
      <c r="CP104" s="259" t="n"/>
      <c r="CQ104" s="259" t="n"/>
      <c r="CR104" s="259" t="n"/>
      <c r="CS104" s="259" t="n"/>
      <c r="CT104" s="259" t="n"/>
      <c r="CU104" s="259" t="n"/>
      <c r="CV104" s="259" t="n"/>
      <c r="CW104" s="259" t="n"/>
      <c r="CX104" s="259" t="n"/>
      <c r="CY104" s="259" t="n"/>
      <c r="CZ104" s="259" t="n"/>
      <c r="DA104" s="259" t="n"/>
      <c r="DB104" s="259" t="n"/>
      <c r="DC104" s="259" t="n"/>
      <c r="DD104" s="259" t="n"/>
      <c r="DE104" s="259" t="n"/>
      <c r="DF104" s="259" t="n"/>
      <c r="DG104" s="259" t="n"/>
      <c r="DH104" s="259" t="n"/>
      <c r="DI104" s="259" t="n"/>
      <c r="DJ104" s="259" t="n"/>
      <c r="DK104" s="259" t="n"/>
      <c r="DL104" s="259" t="n"/>
      <c r="DM104" s="259" t="n"/>
      <c r="DN104" s="259" t="n"/>
      <c r="DO104" s="259" t="n"/>
      <c r="DP104" s="259" t="n"/>
      <c r="DQ104" s="259" t="n"/>
      <c r="DR104" s="259" t="n"/>
      <c r="DS104" s="259" t="n"/>
      <c r="DT104" s="259" t="n"/>
      <c r="DU104" s="259" t="n"/>
      <c r="DV104" s="259" t="n"/>
      <c r="DW104" s="259" t="n"/>
      <c r="DX104" s="259" t="n"/>
      <c r="DY104" s="259" t="n"/>
      <c r="DZ104" s="259" t="n"/>
      <c r="EA104" s="259" t="n"/>
      <c r="EB104" s="259" t="n"/>
      <c r="EC104" s="259" t="n"/>
      <c r="ED104" s="259" t="n"/>
      <c r="EE104" s="259" t="n"/>
      <c r="EF104" s="259" t="n"/>
      <c r="EG104" s="259" t="n"/>
      <c r="EH104" s="259" t="n"/>
      <c r="EI104" s="259" t="n"/>
      <c r="EJ104" s="259" t="n"/>
      <c r="EK104" s="259" t="n"/>
      <c r="EL104" s="259" t="n"/>
      <c r="EM104" s="259" t="n"/>
      <c r="EN104" s="259" t="n"/>
      <c r="EO104" s="259" t="n"/>
      <c r="EP104" s="259" t="n"/>
      <c r="EQ104" s="259" t="n"/>
      <c r="ER104" s="259" t="n"/>
      <c r="ES104" s="259" t="n"/>
      <c r="ET104" s="259" t="n"/>
      <c r="EU104" s="259" t="n"/>
      <c r="EV104" s="259" t="n"/>
      <c r="EW104" s="259" t="n"/>
      <c r="EX104" s="259" t="n"/>
      <c r="EY104" s="259" t="n"/>
      <c r="EZ104" s="259" t="n"/>
      <c r="FA104" s="259" t="n"/>
      <c r="FB104" s="259" t="n"/>
      <c r="FC104" s="259" t="n"/>
      <c r="FD104" s="259" t="n"/>
      <c r="FE104" s="259" t="n"/>
      <c r="FF104" s="259" t="n"/>
      <c r="FG104" s="259" t="n"/>
      <c r="FH104" s="259" t="n"/>
      <c r="FI104" s="259" t="n"/>
      <c r="FJ104" s="259" t="n"/>
      <c r="FK104" s="259" t="n"/>
      <c r="FL104" s="259" t="n"/>
      <c r="FM104" s="259" t="n"/>
      <c r="FN104" s="259" t="n"/>
      <c r="FO104" s="259" t="n"/>
      <c r="FP104" s="259" t="n"/>
      <c r="FQ104" s="259" t="n"/>
      <c r="FR104" s="259" t="n"/>
      <c r="FS104" s="259" t="n"/>
      <c r="FT104" s="259" t="n"/>
      <c r="FU104" s="259" t="n"/>
      <c r="FV104" s="259" t="n"/>
      <c r="FW104" s="259" t="n"/>
      <c r="FX104" s="259" t="n"/>
      <c r="FY104" s="259" t="n"/>
      <c r="FZ104" s="259" t="n"/>
      <c r="GA104" s="259" t="n"/>
      <c r="GB104" s="259" t="n"/>
      <c r="GC104" s="259" t="n"/>
      <c r="GD104" s="259" t="n"/>
      <c r="GE104" s="259" t="n"/>
      <c r="GF104" s="259" t="n"/>
      <c r="GG104" s="259" t="n"/>
      <c r="GH104" s="259" t="n"/>
      <c r="GI104" s="259" t="n"/>
      <c r="GJ104" s="259" t="n"/>
      <c r="GK104" s="259" t="n"/>
      <c r="GL104" s="259" t="n"/>
      <c r="GM104" s="259" t="n"/>
      <c r="GN104" s="259" t="n"/>
      <c r="GO104" s="259" t="n"/>
      <c r="GP104" s="259" t="n"/>
      <c r="GQ104" s="259" t="n"/>
      <c r="GR104" s="259" t="n"/>
      <c r="GS104" s="259" t="n"/>
      <c r="GT104" s="259" t="n"/>
      <c r="GU104" s="259" t="n"/>
      <c r="GV104" s="261">
        <f>SUM(F104:GU104)</f>
        <v/>
      </c>
      <c r="GW104" s="262">
        <f>E104-GV104</f>
        <v/>
      </c>
    </row>
    <row r="105" ht="18" customHeight="1">
      <c r="A105" s="137" t="n">
        <v>104</v>
      </c>
      <c r="B105" s="256" t="n"/>
      <c r="C105" s="139" t="n"/>
      <c r="D105" s="240" t="n"/>
      <c r="E105" s="257" t="n"/>
      <c r="F105" s="274" t="n"/>
      <c r="G105" s="274" t="n"/>
      <c r="H105" s="274" t="n"/>
      <c r="I105" s="274" t="n"/>
      <c r="J105" s="274" t="n"/>
      <c r="K105" s="274" t="n"/>
      <c r="L105" s="274" t="n"/>
      <c r="M105" s="259" t="n"/>
      <c r="N105" s="259" t="n"/>
      <c r="O105" s="259" t="n"/>
      <c r="P105" s="259" t="n"/>
      <c r="Q105" s="259" t="n"/>
      <c r="R105" s="259" t="n"/>
      <c r="S105" s="259" t="n"/>
      <c r="T105" s="259" t="n"/>
      <c r="U105" s="259" t="n"/>
      <c r="V105" s="259" t="n"/>
      <c r="W105" s="259" t="n"/>
      <c r="X105" s="259" t="n"/>
      <c r="Y105" s="259" t="n"/>
      <c r="Z105" s="259" t="n"/>
      <c r="AA105" s="259" t="n"/>
      <c r="AB105" s="259" t="n"/>
      <c r="AC105" s="259" t="n"/>
      <c r="AD105" s="259" t="n"/>
      <c r="AE105" s="259" t="n"/>
      <c r="AF105" s="259" t="n"/>
      <c r="AG105" s="259" t="n"/>
      <c r="AH105" s="259" t="n"/>
      <c r="AI105" s="259" t="n"/>
      <c r="AJ105" s="259" t="n"/>
      <c r="AK105" s="259" t="n"/>
      <c r="AL105" s="259" t="n"/>
      <c r="AM105" s="259" t="n"/>
      <c r="AN105" s="259" t="n"/>
      <c r="AO105" s="259" t="n"/>
      <c r="AP105" s="259" t="n"/>
      <c r="AQ105" s="259" t="n"/>
      <c r="AR105" s="259" t="n"/>
      <c r="AS105" s="259" t="n"/>
      <c r="AT105" s="259" t="n"/>
      <c r="AU105" s="259" t="n"/>
      <c r="AV105" s="259" t="n"/>
      <c r="AW105" s="259" t="n"/>
      <c r="AX105" s="259" t="n"/>
      <c r="AY105" s="259" t="n"/>
      <c r="AZ105" s="259" t="n"/>
      <c r="BA105" s="259" t="n"/>
      <c r="BB105" s="259" t="n"/>
      <c r="BC105" s="259" t="n"/>
      <c r="BD105" s="259" t="n"/>
      <c r="BE105" s="259" t="n"/>
      <c r="BF105" s="259" t="n"/>
      <c r="BG105" s="259" t="n"/>
      <c r="BH105" s="259" t="n"/>
      <c r="BI105" s="259" t="n"/>
      <c r="BJ105" s="259" t="n"/>
      <c r="BK105" s="259" t="n"/>
      <c r="BL105" s="259" t="n"/>
      <c r="BM105" s="259" t="n"/>
      <c r="BN105" s="259" t="n"/>
      <c r="BO105" s="259" t="n"/>
      <c r="BP105" s="259" t="n"/>
      <c r="BQ105" s="259" t="n"/>
      <c r="BR105" s="259" t="n"/>
      <c r="BS105" s="259" t="n"/>
      <c r="BT105" s="259" t="n"/>
      <c r="BU105" s="259" t="n"/>
      <c r="BV105" s="259" t="n"/>
      <c r="BW105" s="259" t="n"/>
      <c r="BX105" s="259" t="n"/>
      <c r="BY105" s="259" t="n"/>
      <c r="BZ105" s="259" t="n"/>
      <c r="CA105" s="259" t="n"/>
      <c r="CB105" s="259" t="n"/>
      <c r="CC105" s="259" t="n"/>
      <c r="CD105" s="259" t="n"/>
      <c r="CE105" s="259" t="n"/>
      <c r="CF105" s="259" t="n"/>
      <c r="CG105" s="259" t="n"/>
      <c r="CH105" s="259" t="n"/>
      <c r="CI105" s="259" t="n"/>
      <c r="CJ105" s="259" t="n"/>
      <c r="CK105" s="259" t="n"/>
      <c r="CL105" s="259" t="n"/>
      <c r="CM105" s="259" t="n"/>
      <c r="CN105" s="259" t="n"/>
      <c r="CO105" s="259" t="n"/>
      <c r="CP105" s="259" t="n"/>
      <c r="CQ105" s="259" t="n"/>
      <c r="CR105" s="259" t="n"/>
      <c r="CS105" s="259" t="n"/>
      <c r="CT105" s="259" t="n"/>
      <c r="CU105" s="259" t="n"/>
      <c r="CV105" s="259" t="n"/>
      <c r="CW105" s="259" t="n"/>
      <c r="CX105" s="259" t="n"/>
      <c r="CY105" s="259" t="n"/>
      <c r="CZ105" s="259" t="n"/>
      <c r="DA105" s="259" t="n"/>
      <c r="DB105" s="259" t="n"/>
      <c r="DC105" s="259" t="n"/>
      <c r="DD105" s="259" t="n"/>
      <c r="DE105" s="259" t="n"/>
      <c r="DF105" s="259" t="n"/>
      <c r="DG105" s="259" t="n"/>
      <c r="DH105" s="259" t="n"/>
      <c r="DI105" s="259" t="n"/>
      <c r="DJ105" s="259" t="n"/>
      <c r="DK105" s="259" t="n"/>
      <c r="DL105" s="259" t="n"/>
      <c r="DM105" s="259" t="n"/>
      <c r="DN105" s="259" t="n"/>
      <c r="DO105" s="259" t="n"/>
      <c r="DP105" s="259" t="n"/>
      <c r="DQ105" s="259" t="n"/>
      <c r="DR105" s="259" t="n"/>
      <c r="DS105" s="259" t="n"/>
      <c r="DT105" s="259" t="n"/>
      <c r="DU105" s="259" t="n"/>
      <c r="DV105" s="259" t="n"/>
      <c r="DW105" s="259" t="n"/>
      <c r="DX105" s="259" t="n"/>
      <c r="DY105" s="259" t="n"/>
      <c r="DZ105" s="259" t="n"/>
      <c r="EA105" s="259" t="n"/>
      <c r="EB105" s="259" t="n"/>
      <c r="EC105" s="259" t="n"/>
      <c r="ED105" s="259" t="n"/>
      <c r="EE105" s="259" t="n"/>
      <c r="EF105" s="259" t="n"/>
      <c r="EG105" s="259" t="n"/>
      <c r="EH105" s="259" t="n"/>
      <c r="EI105" s="259" t="n"/>
      <c r="EJ105" s="259" t="n"/>
      <c r="EK105" s="259" t="n"/>
      <c r="EL105" s="259" t="n"/>
      <c r="EM105" s="259" t="n"/>
      <c r="EN105" s="259" t="n"/>
      <c r="EO105" s="259" t="n"/>
      <c r="EP105" s="259" t="n"/>
      <c r="EQ105" s="259" t="n"/>
      <c r="ER105" s="259" t="n"/>
      <c r="ES105" s="259" t="n"/>
      <c r="ET105" s="259" t="n"/>
      <c r="EU105" s="259" t="n"/>
      <c r="EV105" s="259" t="n"/>
      <c r="EW105" s="259" t="n"/>
      <c r="EX105" s="259" t="n"/>
      <c r="EY105" s="259" t="n"/>
      <c r="EZ105" s="259" t="n"/>
      <c r="FA105" s="259" t="n"/>
      <c r="FB105" s="259" t="n"/>
      <c r="FC105" s="259" t="n"/>
      <c r="FD105" s="259" t="n"/>
      <c r="FE105" s="259" t="n"/>
      <c r="FF105" s="259" t="n"/>
      <c r="FG105" s="259" t="n"/>
      <c r="FH105" s="259" t="n"/>
      <c r="FI105" s="259" t="n"/>
      <c r="FJ105" s="259" t="n"/>
      <c r="FK105" s="259" t="n"/>
      <c r="FL105" s="259" t="n"/>
      <c r="FM105" s="259" t="n"/>
      <c r="FN105" s="259" t="n"/>
      <c r="FO105" s="259" t="n"/>
      <c r="FP105" s="259" t="n"/>
      <c r="FQ105" s="259" t="n"/>
      <c r="FR105" s="259" t="n"/>
      <c r="FS105" s="259" t="n"/>
      <c r="FT105" s="259" t="n"/>
      <c r="FU105" s="259" t="n"/>
      <c r="FV105" s="259" t="n"/>
      <c r="FW105" s="259" t="n"/>
      <c r="FX105" s="259" t="n"/>
      <c r="FY105" s="259" t="n"/>
      <c r="FZ105" s="259" t="n"/>
      <c r="GA105" s="259" t="n"/>
      <c r="GB105" s="259" t="n"/>
      <c r="GC105" s="259" t="n"/>
      <c r="GD105" s="259" t="n"/>
      <c r="GE105" s="259" t="n"/>
      <c r="GF105" s="259" t="n"/>
      <c r="GG105" s="259" t="n"/>
      <c r="GH105" s="259" t="n"/>
      <c r="GI105" s="259" t="n"/>
      <c r="GJ105" s="259" t="n"/>
      <c r="GK105" s="259" t="n"/>
      <c r="GL105" s="259" t="n"/>
      <c r="GM105" s="259" t="n"/>
      <c r="GN105" s="259" t="n"/>
      <c r="GO105" s="259" t="n"/>
      <c r="GP105" s="259" t="n"/>
      <c r="GQ105" s="259" t="n"/>
      <c r="GR105" s="259" t="n"/>
      <c r="GS105" s="259" t="n"/>
      <c r="GT105" s="259" t="n"/>
      <c r="GU105" s="259" t="n"/>
      <c r="GV105" s="261">
        <f>SUM(F105:GU105)</f>
        <v/>
      </c>
      <c r="GW105" s="262">
        <f>E105-GV105</f>
        <v/>
      </c>
    </row>
    <row r="106" ht="18" customHeight="1">
      <c r="A106" s="137" t="n">
        <v>105</v>
      </c>
      <c r="B106" s="256" t="n"/>
      <c r="C106" s="139" t="n"/>
      <c r="D106" s="240" t="n"/>
      <c r="E106" s="257" t="n"/>
      <c r="F106" s="274" t="n"/>
      <c r="G106" s="274" t="n"/>
      <c r="H106" s="274" t="n"/>
      <c r="I106" s="274" t="n"/>
      <c r="J106" s="274" t="n"/>
      <c r="K106" s="274" t="n"/>
      <c r="L106" s="274" t="n"/>
      <c r="M106" s="259" t="n"/>
      <c r="N106" s="259" t="n"/>
      <c r="O106" s="259" t="n"/>
      <c r="P106" s="259" t="n"/>
      <c r="Q106" s="259" t="n"/>
      <c r="R106" s="259" t="n"/>
      <c r="S106" s="259" t="n"/>
      <c r="T106" s="259" t="n"/>
      <c r="U106" s="259" t="n"/>
      <c r="V106" s="259" t="n"/>
      <c r="W106" s="259" t="n"/>
      <c r="X106" s="259" t="n"/>
      <c r="Y106" s="259" t="n"/>
      <c r="Z106" s="259" t="n"/>
      <c r="AA106" s="259" t="n"/>
      <c r="AB106" s="259" t="n"/>
      <c r="AC106" s="259" t="n"/>
      <c r="AD106" s="259" t="n"/>
      <c r="AE106" s="259" t="n"/>
      <c r="AF106" s="259" t="n"/>
      <c r="AG106" s="259" t="n"/>
      <c r="AH106" s="259" t="n"/>
      <c r="AI106" s="259" t="n"/>
      <c r="AJ106" s="259" t="n"/>
      <c r="AK106" s="259" t="n"/>
      <c r="AL106" s="259" t="n"/>
      <c r="AM106" s="259" t="n"/>
      <c r="AN106" s="259" t="n"/>
      <c r="AO106" s="259" t="n"/>
      <c r="AP106" s="259" t="n"/>
      <c r="AQ106" s="259" t="n"/>
      <c r="AR106" s="259" t="n"/>
      <c r="AS106" s="259" t="n"/>
      <c r="AT106" s="259" t="n"/>
      <c r="AU106" s="259" t="n"/>
      <c r="AV106" s="259" t="n"/>
      <c r="AW106" s="259" t="n"/>
      <c r="AX106" s="259" t="n"/>
      <c r="AY106" s="259" t="n"/>
      <c r="AZ106" s="259" t="n"/>
      <c r="BA106" s="259" t="n"/>
      <c r="BB106" s="259" t="n"/>
      <c r="BC106" s="259" t="n"/>
      <c r="BD106" s="259" t="n"/>
      <c r="BE106" s="259" t="n"/>
      <c r="BF106" s="259" t="n"/>
      <c r="BG106" s="259" t="n"/>
      <c r="BH106" s="259" t="n"/>
      <c r="BI106" s="259" t="n"/>
      <c r="BJ106" s="259" t="n"/>
      <c r="BK106" s="259" t="n"/>
      <c r="BL106" s="259" t="n"/>
      <c r="BM106" s="259" t="n"/>
      <c r="BN106" s="259" t="n"/>
      <c r="BO106" s="259" t="n"/>
      <c r="BP106" s="259" t="n"/>
      <c r="BQ106" s="259" t="n"/>
      <c r="BR106" s="259" t="n"/>
      <c r="BS106" s="259" t="n"/>
      <c r="BT106" s="259" t="n"/>
      <c r="BU106" s="259" t="n"/>
      <c r="BV106" s="259" t="n"/>
      <c r="BW106" s="259" t="n"/>
      <c r="BX106" s="259" t="n"/>
      <c r="BY106" s="259" t="n"/>
      <c r="BZ106" s="259" t="n"/>
      <c r="CA106" s="259" t="n"/>
      <c r="CB106" s="259" t="n"/>
      <c r="CC106" s="259" t="n"/>
      <c r="CD106" s="259" t="n"/>
      <c r="CE106" s="259" t="n"/>
      <c r="CF106" s="259" t="n"/>
      <c r="CG106" s="259" t="n"/>
      <c r="CH106" s="259" t="n"/>
      <c r="CI106" s="259" t="n"/>
      <c r="CJ106" s="259" t="n"/>
      <c r="CK106" s="259" t="n"/>
      <c r="CL106" s="259" t="n"/>
      <c r="CM106" s="259" t="n"/>
      <c r="CN106" s="259" t="n"/>
      <c r="CO106" s="259" t="n"/>
      <c r="CP106" s="259" t="n"/>
      <c r="CQ106" s="259" t="n"/>
      <c r="CR106" s="259" t="n"/>
      <c r="CS106" s="259" t="n"/>
      <c r="CT106" s="259" t="n"/>
      <c r="CU106" s="259" t="n"/>
      <c r="CV106" s="259" t="n"/>
      <c r="CW106" s="259" t="n"/>
      <c r="CX106" s="259" t="n"/>
      <c r="CY106" s="259" t="n"/>
      <c r="CZ106" s="259" t="n"/>
      <c r="DA106" s="259" t="n"/>
      <c r="DB106" s="259" t="n"/>
      <c r="DC106" s="259" t="n"/>
      <c r="DD106" s="259" t="n"/>
      <c r="DE106" s="259" t="n"/>
      <c r="DF106" s="259" t="n"/>
      <c r="DG106" s="259" t="n"/>
      <c r="DH106" s="259" t="n"/>
      <c r="DI106" s="259" t="n"/>
      <c r="DJ106" s="259" t="n"/>
      <c r="DK106" s="259" t="n"/>
      <c r="DL106" s="259" t="n"/>
      <c r="DM106" s="259" t="n"/>
      <c r="DN106" s="259" t="n"/>
      <c r="DO106" s="259" t="n"/>
      <c r="DP106" s="259" t="n"/>
      <c r="DQ106" s="259" t="n"/>
      <c r="DR106" s="259" t="n"/>
      <c r="DS106" s="259" t="n"/>
      <c r="DT106" s="259" t="n"/>
      <c r="DU106" s="259" t="n"/>
      <c r="DV106" s="259" t="n"/>
      <c r="DW106" s="259" t="n"/>
      <c r="DX106" s="259" t="n"/>
      <c r="DY106" s="259" t="n"/>
      <c r="DZ106" s="259" t="n"/>
      <c r="EA106" s="259" t="n"/>
      <c r="EB106" s="259" t="n"/>
      <c r="EC106" s="259" t="n"/>
      <c r="ED106" s="259" t="n"/>
      <c r="EE106" s="259" t="n"/>
      <c r="EF106" s="259" t="n"/>
      <c r="EG106" s="259" t="n"/>
      <c r="EH106" s="259" t="n"/>
      <c r="EI106" s="259" t="n"/>
      <c r="EJ106" s="259" t="n"/>
      <c r="EK106" s="259" t="n"/>
      <c r="EL106" s="259" t="n"/>
      <c r="EM106" s="259" t="n"/>
      <c r="EN106" s="259" t="n"/>
      <c r="EO106" s="259" t="n"/>
      <c r="EP106" s="259" t="n"/>
      <c r="EQ106" s="259" t="n"/>
      <c r="ER106" s="259" t="n"/>
      <c r="ES106" s="259" t="n"/>
      <c r="ET106" s="259" t="n"/>
      <c r="EU106" s="259" t="n"/>
      <c r="EV106" s="259" t="n"/>
      <c r="EW106" s="259" t="n"/>
      <c r="EX106" s="259" t="n"/>
      <c r="EY106" s="259" t="n"/>
      <c r="EZ106" s="259" t="n"/>
      <c r="FA106" s="259" t="n"/>
      <c r="FB106" s="259" t="n"/>
      <c r="FC106" s="259" t="n"/>
      <c r="FD106" s="259" t="n"/>
      <c r="FE106" s="259" t="n"/>
      <c r="FF106" s="259" t="n"/>
      <c r="FG106" s="259" t="n"/>
      <c r="FH106" s="259" t="n"/>
      <c r="FI106" s="259" t="n"/>
      <c r="FJ106" s="259" t="n"/>
      <c r="FK106" s="259" t="n"/>
      <c r="FL106" s="259" t="n"/>
      <c r="FM106" s="259" t="n"/>
      <c r="FN106" s="259" t="n"/>
      <c r="FO106" s="259" t="n"/>
      <c r="FP106" s="259" t="n"/>
      <c r="FQ106" s="259" t="n"/>
      <c r="FR106" s="259" t="n"/>
      <c r="FS106" s="259" t="n"/>
      <c r="FT106" s="259" t="n"/>
      <c r="FU106" s="259" t="n"/>
      <c r="FV106" s="259" t="n"/>
      <c r="FW106" s="259" t="n"/>
      <c r="FX106" s="259" t="n"/>
      <c r="FY106" s="259" t="n"/>
      <c r="FZ106" s="259" t="n"/>
      <c r="GA106" s="259" t="n"/>
      <c r="GB106" s="259" t="n"/>
      <c r="GC106" s="259" t="n"/>
      <c r="GD106" s="259" t="n"/>
      <c r="GE106" s="259" t="n"/>
      <c r="GF106" s="259" t="n"/>
      <c r="GG106" s="259" t="n"/>
      <c r="GH106" s="259" t="n"/>
      <c r="GI106" s="259" t="n"/>
      <c r="GJ106" s="259" t="n"/>
      <c r="GK106" s="259" t="n"/>
      <c r="GL106" s="259" t="n"/>
      <c r="GM106" s="259" t="n"/>
      <c r="GN106" s="259" t="n"/>
      <c r="GO106" s="259" t="n"/>
      <c r="GP106" s="259" t="n"/>
      <c r="GQ106" s="259" t="n"/>
      <c r="GR106" s="259" t="n"/>
      <c r="GS106" s="259" t="n"/>
      <c r="GT106" s="259" t="n"/>
      <c r="GU106" s="259" t="n"/>
      <c r="GV106" s="261">
        <f>SUM(F106:GU106)</f>
        <v/>
      </c>
      <c r="GW106" s="262">
        <f>E106-GV106</f>
        <v/>
      </c>
    </row>
    <row r="107" ht="18" customHeight="1">
      <c r="A107" s="137" t="n">
        <v>106</v>
      </c>
      <c r="B107" s="256" t="n"/>
      <c r="C107" s="139" t="n"/>
      <c r="D107" s="240" t="n"/>
      <c r="E107" s="257" t="n"/>
      <c r="F107" s="274" t="n"/>
      <c r="G107" s="274" t="n"/>
      <c r="H107" s="274" t="n"/>
      <c r="I107" s="274" t="n"/>
      <c r="J107" s="274" t="n"/>
      <c r="K107" s="274" t="n"/>
      <c r="L107" s="274" t="n"/>
      <c r="M107" s="259" t="n"/>
      <c r="N107" s="259" t="n"/>
      <c r="O107" s="259" t="n"/>
      <c r="P107" s="259" t="n"/>
      <c r="Q107" s="259" t="n"/>
      <c r="R107" s="259" t="n"/>
      <c r="S107" s="259" t="n"/>
      <c r="T107" s="259" t="n"/>
      <c r="U107" s="259" t="n"/>
      <c r="V107" s="259" t="n"/>
      <c r="W107" s="259" t="n"/>
      <c r="X107" s="259" t="n"/>
      <c r="Y107" s="259" t="n"/>
      <c r="Z107" s="259" t="n"/>
      <c r="AA107" s="259" t="n"/>
      <c r="AB107" s="259" t="n"/>
      <c r="AC107" s="259" t="n"/>
      <c r="AD107" s="259" t="n"/>
      <c r="AE107" s="259" t="n"/>
      <c r="AF107" s="259" t="n"/>
      <c r="AG107" s="259" t="n"/>
      <c r="AH107" s="259" t="n"/>
      <c r="AI107" s="259" t="n"/>
      <c r="AJ107" s="259" t="n"/>
      <c r="AK107" s="259" t="n"/>
      <c r="AL107" s="259" t="n"/>
      <c r="AM107" s="259" t="n"/>
      <c r="AN107" s="259" t="n"/>
      <c r="AO107" s="259" t="n"/>
      <c r="AP107" s="259" t="n"/>
      <c r="AQ107" s="259" t="n"/>
      <c r="AR107" s="259" t="n"/>
      <c r="AS107" s="259" t="n"/>
      <c r="AT107" s="259" t="n"/>
      <c r="AU107" s="259" t="n"/>
      <c r="AV107" s="259" t="n"/>
      <c r="AW107" s="259" t="n"/>
      <c r="AX107" s="259" t="n"/>
      <c r="AY107" s="259" t="n"/>
      <c r="AZ107" s="259" t="n"/>
      <c r="BA107" s="259" t="n"/>
      <c r="BB107" s="259" t="n"/>
      <c r="BC107" s="259" t="n"/>
      <c r="BD107" s="259" t="n"/>
      <c r="BE107" s="259" t="n"/>
      <c r="BF107" s="259" t="n"/>
      <c r="BG107" s="259" t="n"/>
      <c r="BH107" s="259" t="n"/>
      <c r="BI107" s="259" t="n"/>
      <c r="BJ107" s="259" t="n"/>
      <c r="BK107" s="259" t="n"/>
      <c r="BL107" s="259" t="n"/>
      <c r="BM107" s="259" t="n"/>
      <c r="BN107" s="259" t="n"/>
      <c r="BO107" s="259" t="n"/>
      <c r="BP107" s="259" t="n"/>
      <c r="BQ107" s="259" t="n"/>
      <c r="BR107" s="259" t="n"/>
      <c r="BS107" s="259" t="n"/>
      <c r="BT107" s="259" t="n"/>
      <c r="BU107" s="259" t="n"/>
      <c r="BV107" s="259" t="n"/>
      <c r="BW107" s="259" t="n"/>
      <c r="BX107" s="259" t="n"/>
      <c r="BY107" s="259" t="n"/>
      <c r="BZ107" s="259" t="n"/>
      <c r="CA107" s="259" t="n"/>
      <c r="CB107" s="259" t="n"/>
      <c r="CC107" s="259" t="n"/>
      <c r="CD107" s="259" t="n"/>
      <c r="CE107" s="259" t="n"/>
      <c r="CF107" s="259" t="n"/>
      <c r="CG107" s="259" t="n"/>
      <c r="CH107" s="259" t="n"/>
      <c r="CI107" s="259" t="n"/>
      <c r="CJ107" s="259" t="n"/>
      <c r="CK107" s="259" t="n"/>
      <c r="CL107" s="259" t="n"/>
      <c r="CM107" s="259" t="n"/>
      <c r="CN107" s="259" t="n"/>
      <c r="CO107" s="259" t="n"/>
      <c r="CP107" s="259" t="n"/>
      <c r="CQ107" s="259" t="n"/>
      <c r="CR107" s="259" t="n"/>
      <c r="CS107" s="259" t="n"/>
      <c r="CT107" s="259" t="n"/>
      <c r="CU107" s="259" t="n"/>
      <c r="CV107" s="259" t="n"/>
      <c r="CW107" s="259" t="n"/>
      <c r="CX107" s="259" t="n"/>
      <c r="CY107" s="259" t="n"/>
      <c r="CZ107" s="259" t="n"/>
      <c r="DA107" s="259" t="n"/>
      <c r="DB107" s="259" t="n"/>
      <c r="DC107" s="259" t="n"/>
      <c r="DD107" s="259" t="n"/>
      <c r="DE107" s="259" t="n"/>
      <c r="DF107" s="259" t="n"/>
      <c r="DG107" s="259" t="n"/>
      <c r="DH107" s="259" t="n"/>
      <c r="DI107" s="259" t="n"/>
      <c r="DJ107" s="259" t="n"/>
      <c r="DK107" s="259" t="n"/>
      <c r="DL107" s="259" t="n"/>
      <c r="DM107" s="259" t="n"/>
      <c r="DN107" s="259" t="n"/>
      <c r="DO107" s="259" t="n"/>
      <c r="DP107" s="259" t="n"/>
      <c r="DQ107" s="259" t="n"/>
      <c r="DR107" s="259" t="n"/>
      <c r="DS107" s="259" t="n"/>
      <c r="DT107" s="259" t="n"/>
      <c r="DU107" s="259" t="n"/>
      <c r="DV107" s="259" t="n"/>
      <c r="DW107" s="259" t="n"/>
      <c r="DX107" s="259" t="n"/>
      <c r="DY107" s="259" t="n"/>
      <c r="DZ107" s="259" t="n"/>
      <c r="EA107" s="259" t="n"/>
      <c r="EB107" s="259" t="n"/>
      <c r="EC107" s="259" t="n"/>
      <c r="ED107" s="259" t="n"/>
      <c r="EE107" s="259" t="n"/>
      <c r="EF107" s="259" t="n"/>
      <c r="EG107" s="259" t="n"/>
      <c r="EH107" s="259" t="n"/>
      <c r="EI107" s="259" t="n"/>
      <c r="EJ107" s="259" t="n"/>
      <c r="EK107" s="259" t="n"/>
      <c r="EL107" s="259" t="n"/>
      <c r="EM107" s="259" t="n"/>
      <c r="EN107" s="259" t="n"/>
      <c r="EO107" s="259" t="n"/>
      <c r="EP107" s="259" t="n"/>
      <c r="EQ107" s="259" t="n"/>
      <c r="ER107" s="259" t="n"/>
      <c r="ES107" s="259" t="n"/>
      <c r="ET107" s="259" t="n"/>
      <c r="EU107" s="259" t="n"/>
      <c r="EV107" s="259" t="n"/>
      <c r="EW107" s="259" t="n"/>
      <c r="EX107" s="259" t="n"/>
      <c r="EY107" s="259" t="n"/>
      <c r="EZ107" s="259" t="n"/>
      <c r="FA107" s="259" t="n"/>
      <c r="FB107" s="259" t="n"/>
      <c r="FC107" s="259" t="n"/>
      <c r="FD107" s="259" t="n"/>
      <c r="FE107" s="259" t="n"/>
      <c r="FF107" s="259" t="n"/>
      <c r="FG107" s="259" t="n"/>
      <c r="FH107" s="259" t="n"/>
      <c r="FI107" s="259" t="n"/>
      <c r="FJ107" s="259" t="n"/>
      <c r="FK107" s="259" t="n"/>
      <c r="FL107" s="259" t="n"/>
      <c r="FM107" s="259" t="n"/>
      <c r="FN107" s="259" t="n"/>
      <c r="FO107" s="259" t="n"/>
      <c r="FP107" s="259" t="n"/>
      <c r="FQ107" s="259" t="n"/>
      <c r="FR107" s="259" t="n"/>
      <c r="FS107" s="259" t="n"/>
      <c r="FT107" s="259" t="n"/>
      <c r="FU107" s="259" t="n"/>
      <c r="FV107" s="259" t="n"/>
      <c r="FW107" s="259" t="n"/>
      <c r="FX107" s="259" t="n"/>
      <c r="FY107" s="259" t="n"/>
      <c r="FZ107" s="259" t="n"/>
      <c r="GA107" s="259" t="n"/>
      <c r="GB107" s="259" t="n"/>
      <c r="GC107" s="259" t="n"/>
      <c r="GD107" s="259" t="n"/>
      <c r="GE107" s="259" t="n"/>
      <c r="GF107" s="259" t="n"/>
      <c r="GG107" s="259" t="n"/>
      <c r="GH107" s="259" t="n"/>
      <c r="GI107" s="259" t="n"/>
      <c r="GJ107" s="259" t="n"/>
      <c r="GK107" s="259" t="n"/>
      <c r="GL107" s="259" t="n"/>
      <c r="GM107" s="259" t="n"/>
      <c r="GN107" s="259" t="n"/>
      <c r="GO107" s="259" t="n"/>
      <c r="GP107" s="259" t="n"/>
      <c r="GQ107" s="259" t="n"/>
      <c r="GR107" s="259" t="n"/>
      <c r="GS107" s="259" t="n"/>
      <c r="GT107" s="259" t="n"/>
      <c r="GU107" s="259" t="n"/>
      <c r="GV107" s="261">
        <f>SUM(F107:GU107)</f>
        <v/>
      </c>
      <c r="GW107" s="262">
        <f>E107-GV107</f>
        <v/>
      </c>
    </row>
    <row r="108" ht="18" customHeight="1">
      <c r="A108" s="137" t="n">
        <v>107</v>
      </c>
      <c r="B108" s="256" t="n"/>
      <c r="C108" s="139" t="n"/>
      <c r="D108" s="240" t="n"/>
      <c r="E108" s="257" t="n"/>
      <c r="F108" s="274" t="n"/>
      <c r="G108" s="274" t="n"/>
      <c r="H108" s="274" t="n"/>
      <c r="I108" s="274" t="n"/>
      <c r="J108" s="274" t="n"/>
      <c r="K108" s="274" t="n"/>
      <c r="L108" s="274" t="n"/>
      <c r="M108" s="259" t="n"/>
      <c r="N108" s="259" t="n"/>
      <c r="O108" s="259" t="n"/>
      <c r="P108" s="259" t="n"/>
      <c r="Q108" s="259" t="n"/>
      <c r="R108" s="259" t="n"/>
      <c r="S108" s="259" t="n"/>
      <c r="T108" s="259" t="n"/>
      <c r="U108" s="259" t="n"/>
      <c r="V108" s="259" t="n"/>
      <c r="W108" s="259" t="n"/>
      <c r="X108" s="259" t="n"/>
      <c r="Y108" s="259" t="n"/>
      <c r="Z108" s="259" t="n"/>
      <c r="AA108" s="259" t="n"/>
      <c r="AB108" s="259" t="n"/>
      <c r="AC108" s="259" t="n"/>
      <c r="AD108" s="259" t="n"/>
      <c r="AE108" s="259" t="n"/>
      <c r="AF108" s="259" t="n"/>
      <c r="AG108" s="259" t="n"/>
      <c r="AH108" s="259" t="n"/>
      <c r="AI108" s="259" t="n"/>
      <c r="AJ108" s="259" t="n"/>
      <c r="AK108" s="259" t="n"/>
      <c r="AL108" s="259" t="n"/>
      <c r="AM108" s="259" t="n"/>
      <c r="AN108" s="259" t="n"/>
      <c r="AO108" s="259" t="n"/>
      <c r="AP108" s="259" t="n"/>
      <c r="AQ108" s="259" t="n"/>
      <c r="AR108" s="259" t="n"/>
      <c r="AS108" s="259" t="n"/>
      <c r="AT108" s="259" t="n"/>
      <c r="AU108" s="259" t="n"/>
      <c r="AV108" s="259" t="n"/>
      <c r="AW108" s="259" t="n"/>
      <c r="AX108" s="259" t="n"/>
      <c r="AY108" s="259" t="n"/>
      <c r="AZ108" s="259" t="n"/>
      <c r="BA108" s="259" t="n"/>
      <c r="BB108" s="259" t="n"/>
      <c r="BC108" s="259" t="n"/>
      <c r="BD108" s="259" t="n"/>
      <c r="BE108" s="259" t="n"/>
      <c r="BF108" s="259" t="n"/>
      <c r="BG108" s="259" t="n"/>
      <c r="BH108" s="259" t="n"/>
      <c r="BI108" s="259" t="n"/>
      <c r="BJ108" s="259" t="n"/>
      <c r="BK108" s="259" t="n"/>
      <c r="BL108" s="259" t="n"/>
      <c r="BM108" s="259" t="n"/>
      <c r="BN108" s="259" t="n"/>
      <c r="BO108" s="259" t="n"/>
      <c r="BP108" s="259" t="n"/>
      <c r="BQ108" s="259" t="n"/>
      <c r="BR108" s="259" t="n"/>
      <c r="BS108" s="259" t="n"/>
      <c r="BT108" s="259" t="n"/>
      <c r="BU108" s="259" t="n"/>
      <c r="BV108" s="259" t="n"/>
      <c r="BW108" s="259" t="n"/>
      <c r="BX108" s="259" t="n"/>
      <c r="BY108" s="259" t="n"/>
      <c r="BZ108" s="259" t="n"/>
      <c r="CA108" s="259" t="n"/>
      <c r="CB108" s="259" t="n"/>
      <c r="CC108" s="259" t="n"/>
      <c r="CD108" s="259" t="n"/>
      <c r="CE108" s="259" t="n"/>
      <c r="CF108" s="259" t="n"/>
      <c r="CG108" s="259" t="n"/>
      <c r="CH108" s="259" t="n"/>
      <c r="CI108" s="259" t="n"/>
      <c r="CJ108" s="259" t="n"/>
      <c r="CK108" s="259" t="n"/>
      <c r="CL108" s="259" t="n"/>
      <c r="CM108" s="259" t="n"/>
      <c r="CN108" s="259" t="n"/>
      <c r="CO108" s="259" t="n"/>
      <c r="CP108" s="259" t="n"/>
      <c r="CQ108" s="259" t="n"/>
      <c r="CR108" s="259" t="n"/>
      <c r="CS108" s="259" t="n"/>
      <c r="CT108" s="259" t="n"/>
      <c r="CU108" s="259" t="n"/>
      <c r="CV108" s="259" t="n"/>
      <c r="CW108" s="259" t="n"/>
      <c r="CX108" s="259" t="n"/>
      <c r="CY108" s="259" t="n"/>
      <c r="CZ108" s="259" t="n"/>
      <c r="DA108" s="259" t="n"/>
      <c r="DB108" s="259" t="n"/>
      <c r="DC108" s="259" t="n"/>
      <c r="DD108" s="259" t="n"/>
      <c r="DE108" s="259" t="n"/>
      <c r="DF108" s="259" t="n"/>
      <c r="DG108" s="259" t="n"/>
      <c r="DH108" s="259" t="n"/>
      <c r="DI108" s="259" t="n"/>
      <c r="DJ108" s="259" t="n"/>
      <c r="DK108" s="259" t="n"/>
      <c r="DL108" s="259" t="n"/>
      <c r="DM108" s="259" t="n"/>
      <c r="DN108" s="259" t="n"/>
      <c r="DO108" s="259" t="n"/>
      <c r="DP108" s="259" t="n"/>
      <c r="DQ108" s="259" t="n"/>
      <c r="DR108" s="259" t="n"/>
      <c r="DS108" s="259" t="n"/>
      <c r="DT108" s="259" t="n"/>
      <c r="DU108" s="259" t="n"/>
      <c r="DV108" s="259" t="n"/>
      <c r="DW108" s="259" t="n"/>
      <c r="DX108" s="259" t="n"/>
      <c r="DY108" s="259" t="n"/>
      <c r="DZ108" s="259" t="n"/>
      <c r="EA108" s="259" t="n"/>
      <c r="EB108" s="259" t="n"/>
      <c r="EC108" s="259" t="n"/>
      <c r="ED108" s="259" t="n"/>
      <c r="EE108" s="259" t="n"/>
      <c r="EF108" s="259" t="n"/>
      <c r="EG108" s="259" t="n"/>
      <c r="EH108" s="259" t="n"/>
      <c r="EI108" s="259" t="n"/>
      <c r="EJ108" s="259" t="n"/>
      <c r="EK108" s="259" t="n"/>
      <c r="EL108" s="259" t="n"/>
      <c r="EM108" s="259" t="n"/>
      <c r="EN108" s="259" t="n"/>
      <c r="EO108" s="259" t="n"/>
      <c r="EP108" s="259" t="n"/>
      <c r="EQ108" s="259" t="n"/>
      <c r="ER108" s="259" t="n"/>
      <c r="ES108" s="259" t="n"/>
      <c r="ET108" s="259" t="n"/>
      <c r="EU108" s="259" t="n"/>
      <c r="EV108" s="259" t="n"/>
      <c r="EW108" s="259" t="n"/>
      <c r="EX108" s="259" t="n"/>
      <c r="EY108" s="259" t="n"/>
      <c r="EZ108" s="259" t="n"/>
      <c r="FA108" s="259" t="n"/>
      <c r="FB108" s="259" t="n"/>
      <c r="FC108" s="259" t="n"/>
      <c r="FD108" s="259" t="n"/>
      <c r="FE108" s="259" t="n"/>
      <c r="FF108" s="259" t="n"/>
      <c r="FG108" s="259" t="n"/>
      <c r="FH108" s="259" t="n"/>
      <c r="FI108" s="259" t="n"/>
      <c r="FJ108" s="259" t="n"/>
      <c r="FK108" s="259" t="n"/>
      <c r="FL108" s="259" t="n"/>
      <c r="FM108" s="259" t="n"/>
      <c r="FN108" s="259" t="n"/>
      <c r="FO108" s="259" t="n"/>
      <c r="FP108" s="259" t="n"/>
      <c r="FQ108" s="259" t="n"/>
      <c r="FR108" s="259" t="n"/>
      <c r="FS108" s="259" t="n"/>
      <c r="FT108" s="259" t="n"/>
      <c r="FU108" s="259" t="n"/>
      <c r="FV108" s="259" t="n"/>
      <c r="FW108" s="259" t="n"/>
      <c r="FX108" s="259" t="n"/>
      <c r="FY108" s="259" t="n"/>
      <c r="FZ108" s="259" t="n"/>
      <c r="GA108" s="259" t="n"/>
      <c r="GB108" s="259" t="n"/>
      <c r="GC108" s="259" t="n"/>
      <c r="GD108" s="259" t="n"/>
      <c r="GE108" s="259" t="n"/>
      <c r="GF108" s="259" t="n"/>
      <c r="GG108" s="259" t="n"/>
      <c r="GH108" s="259" t="n"/>
      <c r="GI108" s="259" t="n"/>
      <c r="GJ108" s="259" t="n"/>
      <c r="GK108" s="259" t="n"/>
      <c r="GL108" s="259" t="n"/>
      <c r="GM108" s="259" t="n"/>
      <c r="GN108" s="259" t="n"/>
      <c r="GO108" s="259" t="n"/>
      <c r="GP108" s="259" t="n"/>
      <c r="GQ108" s="259" t="n"/>
      <c r="GR108" s="259" t="n"/>
      <c r="GS108" s="259" t="n"/>
      <c r="GT108" s="259" t="n"/>
      <c r="GU108" s="259" t="n"/>
      <c r="GV108" s="261">
        <f>SUM(F108:GU108)</f>
        <v/>
      </c>
      <c r="GW108" s="262">
        <f>E108-GV108</f>
        <v/>
      </c>
    </row>
    <row r="109" ht="18.95" customHeight="1">
      <c r="A109" s="137" t="n">
        <v>108</v>
      </c>
      <c r="B109" s="256" t="n"/>
      <c r="C109" s="146" t="n"/>
      <c r="D109" s="240" t="n"/>
      <c r="E109" s="257" t="n"/>
      <c r="F109" s="274" t="n"/>
      <c r="G109" s="274" t="n"/>
      <c r="H109" s="274" t="n"/>
      <c r="I109" s="274" t="n"/>
      <c r="J109" s="274" t="n"/>
      <c r="K109" s="274" t="n"/>
      <c r="L109" s="274" t="n"/>
      <c r="M109" s="259" t="n"/>
      <c r="N109" s="259" t="n"/>
      <c r="O109" s="259" t="n"/>
      <c r="P109" s="259" t="n"/>
      <c r="Q109" s="259" t="n"/>
      <c r="R109" s="259" t="n"/>
      <c r="S109" s="259" t="n"/>
      <c r="T109" s="259" t="n"/>
      <c r="U109" s="259" t="n"/>
      <c r="V109" s="259" t="n"/>
      <c r="W109" s="259" t="n"/>
      <c r="X109" s="259" t="n"/>
      <c r="Y109" s="259" t="n"/>
      <c r="Z109" s="259" t="n"/>
      <c r="AA109" s="259" t="n"/>
      <c r="AB109" s="259" t="n"/>
      <c r="AC109" s="259" t="n"/>
      <c r="AD109" s="259" t="n"/>
      <c r="AE109" s="259" t="n"/>
      <c r="AF109" s="259" t="n"/>
      <c r="AG109" s="259" t="n"/>
      <c r="AH109" s="259" t="n"/>
      <c r="AI109" s="259" t="n"/>
      <c r="AJ109" s="259" t="n"/>
      <c r="AK109" s="259" t="n"/>
      <c r="AL109" s="259" t="n"/>
      <c r="AM109" s="259" t="n"/>
      <c r="AN109" s="259" t="n"/>
      <c r="AO109" s="259" t="n"/>
      <c r="AP109" s="259" t="n"/>
      <c r="AQ109" s="259" t="n"/>
      <c r="AR109" s="259" t="n"/>
      <c r="AS109" s="259" t="n"/>
      <c r="AT109" s="259" t="n"/>
      <c r="AU109" s="259" t="n"/>
      <c r="AV109" s="259" t="n"/>
      <c r="AW109" s="259" t="n"/>
      <c r="AX109" s="259" t="n"/>
      <c r="AY109" s="259" t="n"/>
      <c r="AZ109" s="259" t="n"/>
      <c r="BA109" s="259" t="n"/>
      <c r="BB109" s="259" t="n"/>
      <c r="BC109" s="259" t="n"/>
      <c r="BD109" s="259" t="n"/>
      <c r="BE109" s="259" t="n"/>
      <c r="BF109" s="259" t="n"/>
      <c r="BG109" s="259" t="n"/>
      <c r="BH109" s="259" t="n"/>
      <c r="BI109" s="259" t="n"/>
      <c r="BJ109" s="259" t="n"/>
      <c r="BK109" s="259" t="n"/>
      <c r="BL109" s="259" t="n"/>
      <c r="BM109" s="259" t="n"/>
      <c r="BN109" s="259" t="n"/>
      <c r="BO109" s="259" t="n"/>
      <c r="BP109" s="259" t="n"/>
      <c r="BQ109" s="259" t="n"/>
      <c r="BR109" s="259" t="n"/>
      <c r="BS109" s="259" t="n"/>
      <c r="BT109" s="259" t="n"/>
      <c r="BU109" s="259" t="n"/>
      <c r="BV109" s="259" t="n"/>
      <c r="BW109" s="259" t="n"/>
      <c r="BX109" s="259" t="n"/>
      <c r="BY109" s="259" t="n"/>
      <c r="BZ109" s="259" t="n"/>
      <c r="CA109" s="259" t="n"/>
      <c r="CB109" s="259" t="n"/>
      <c r="CC109" s="259" t="n"/>
      <c r="CD109" s="259" t="n"/>
      <c r="CE109" s="259" t="n"/>
      <c r="CF109" s="259" t="n"/>
      <c r="CG109" s="259" t="n"/>
      <c r="CH109" s="259" t="n"/>
      <c r="CI109" s="259" t="n"/>
      <c r="CJ109" s="259" t="n"/>
      <c r="CK109" s="259" t="n"/>
      <c r="CL109" s="259" t="n"/>
      <c r="CM109" s="259" t="n"/>
      <c r="CN109" s="259" t="n"/>
      <c r="CO109" s="259" t="n"/>
      <c r="CP109" s="259" t="n"/>
      <c r="CQ109" s="259" t="n"/>
      <c r="CR109" s="259" t="n"/>
      <c r="CS109" s="259" t="n"/>
      <c r="CT109" s="259" t="n"/>
      <c r="CU109" s="259" t="n"/>
      <c r="CV109" s="259" t="n"/>
      <c r="CW109" s="259" t="n"/>
      <c r="CX109" s="259" t="n"/>
      <c r="CY109" s="259" t="n"/>
      <c r="CZ109" s="259" t="n"/>
      <c r="DA109" s="259" t="n"/>
      <c r="DB109" s="259" t="n"/>
      <c r="DC109" s="259" t="n"/>
      <c r="DD109" s="259" t="n"/>
      <c r="DE109" s="259" t="n"/>
      <c r="DF109" s="259" t="n"/>
      <c r="DG109" s="259" t="n"/>
      <c r="DH109" s="259" t="n"/>
      <c r="DI109" s="259" t="n"/>
      <c r="DJ109" s="259" t="n"/>
      <c r="DK109" s="259" t="n"/>
      <c r="DL109" s="259" t="n"/>
      <c r="DM109" s="259" t="n"/>
      <c r="DN109" s="259" t="n"/>
      <c r="DO109" s="259" t="n"/>
      <c r="DP109" s="259" t="n"/>
      <c r="DQ109" s="259" t="n"/>
      <c r="DR109" s="259" t="n"/>
      <c r="DS109" s="259" t="n"/>
      <c r="DT109" s="259" t="n"/>
      <c r="DU109" s="259" t="n"/>
      <c r="DV109" s="259" t="n"/>
      <c r="DW109" s="259" t="n"/>
      <c r="DX109" s="259" t="n"/>
      <c r="DY109" s="259" t="n"/>
      <c r="DZ109" s="259" t="n"/>
      <c r="EA109" s="259" t="n"/>
      <c r="EB109" s="259" t="n"/>
      <c r="EC109" s="259" t="n"/>
      <c r="ED109" s="259" t="n"/>
      <c r="EE109" s="259" t="n"/>
      <c r="EF109" s="259" t="n"/>
      <c r="EG109" s="259" t="n"/>
      <c r="EH109" s="259" t="n"/>
      <c r="EI109" s="259" t="n"/>
      <c r="EJ109" s="259" t="n"/>
      <c r="EK109" s="259" t="n"/>
      <c r="EL109" s="259" t="n"/>
      <c r="EM109" s="259" t="n"/>
      <c r="EN109" s="259" t="n"/>
      <c r="EO109" s="259" t="n"/>
      <c r="EP109" s="259" t="n"/>
      <c r="EQ109" s="259" t="n"/>
      <c r="ER109" s="259" t="n"/>
      <c r="ES109" s="259" t="n"/>
      <c r="ET109" s="259" t="n"/>
      <c r="EU109" s="259" t="n"/>
      <c r="EV109" s="259" t="n"/>
      <c r="EW109" s="259" t="n"/>
      <c r="EX109" s="259" t="n"/>
      <c r="EY109" s="259" t="n"/>
      <c r="EZ109" s="259" t="n"/>
      <c r="FA109" s="259" t="n"/>
      <c r="FB109" s="259" t="n"/>
      <c r="FC109" s="259" t="n"/>
      <c r="FD109" s="259" t="n"/>
      <c r="FE109" s="259" t="n"/>
      <c r="FF109" s="259" t="n"/>
      <c r="FG109" s="259" t="n"/>
      <c r="FH109" s="259" t="n"/>
      <c r="FI109" s="259" t="n"/>
      <c r="FJ109" s="259" t="n"/>
      <c r="FK109" s="259" t="n"/>
      <c r="FL109" s="259" t="n"/>
      <c r="FM109" s="259" t="n"/>
      <c r="FN109" s="259" t="n"/>
      <c r="FO109" s="259" t="n"/>
      <c r="FP109" s="259" t="n"/>
      <c r="FQ109" s="259" t="n"/>
      <c r="FR109" s="259" t="n"/>
      <c r="FS109" s="259" t="n"/>
      <c r="FT109" s="259" t="n"/>
      <c r="FU109" s="259" t="n"/>
      <c r="FV109" s="259" t="n"/>
      <c r="FW109" s="259" t="n"/>
      <c r="FX109" s="259" t="n"/>
      <c r="FY109" s="259" t="n"/>
      <c r="FZ109" s="259" t="n"/>
      <c r="GA109" s="259" t="n"/>
      <c r="GB109" s="259" t="n"/>
      <c r="GC109" s="259" t="n"/>
      <c r="GD109" s="259" t="n"/>
      <c r="GE109" s="259" t="n"/>
      <c r="GF109" s="259" t="n"/>
      <c r="GG109" s="259" t="n"/>
      <c r="GH109" s="259" t="n"/>
      <c r="GI109" s="259" t="n"/>
      <c r="GJ109" s="259" t="n"/>
      <c r="GK109" s="259" t="n"/>
      <c r="GL109" s="259" t="n"/>
      <c r="GM109" s="259" t="n"/>
      <c r="GN109" s="259" t="n"/>
      <c r="GO109" s="259" t="n"/>
      <c r="GP109" s="259" t="n"/>
      <c r="GQ109" s="259" t="n"/>
      <c r="GR109" s="259" t="n"/>
      <c r="GS109" s="259" t="n"/>
      <c r="GT109" s="259" t="n"/>
      <c r="GU109" s="259" t="n"/>
      <c r="GV109" s="261">
        <f>SUM(F109:GU109)</f>
        <v/>
      </c>
      <c r="GW109" s="262">
        <f>E109-GV109</f>
        <v/>
      </c>
    </row>
    <row r="110" ht="18" customHeight="1">
      <c r="A110" s="137" t="n">
        <v>109</v>
      </c>
      <c r="B110" s="256" t="n"/>
      <c r="C110" s="139" t="n"/>
      <c r="D110" s="240" t="n"/>
      <c r="E110" s="257" t="n"/>
      <c r="F110" s="274" t="n"/>
      <c r="G110" s="274" t="n"/>
      <c r="H110" s="274" t="n"/>
      <c r="I110" s="274" t="n"/>
      <c r="J110" s="274" t="n"/>
      <c r="K110" s="274" t="n"/>
      <c r="L110" s="274" t="n"/>
      <c r="M110" s="259" t="n"/>
      <c r="N110" s="259" t="n"/>
      <c r="O110" s="259" t="n"/>
      <c r="P110" s="259" t="n"/>
      <c r="Q110" s="259" t="n"/>
      <c r="R110" s="259" t="n"/>
      <c r="S110" s="259" t="n"/>
      <c r="T110" s="259" t="n"/>
      <c r="U110" s="259" t="n"/>
      <c r="V110" s="259" t="n"/>
      <c r="W110" s="259" t="n"/>
      <c r="X110" s="259" t="n"/>
      <c r="Y110" s="259" t="n"/>
      <c r="Z110" s="259" t="n"/>
      <c r="AA110" s="259" t="n"/>
      <c r="AB110" s="259" t="n"/>
      <c r="AC110" s="259" t="n"/>
      <c r="AD110" s="259" t="n"/>
      <c r="AE110" s="259" t="n"/>
      <c r="AF110" s="259" t="n"/>
      <c r="AG110" s="259" t="n"/>
      <c r="AH110" s="259" t="n"/>
      <c r="AI110" s="259" t="n"/>
      <c r="AJ110" s="259" t="n"/>
      <c r="AK110" s="259" t="n"/>
      <c r="AL110" s="259" t="n"/>
      <c r="AM110" s="259" t="n"/>
      <c r="AN110" s="259" t="n"/>
      <c r="AO110" s="259" t="n"/>
      <c r="AP110" s="259" t="n"/>
      <c r="AQ110" s="259" t="n"/>
      <c r="AR110" s="259" t="n"/>
      <c r="AS110" s="259" t="n"/>
      <c r="AT110" s="259" t="n"/>
      <c r="AU110" s="259" t="n"/>
      <c r="AV110" s="259" t="n"/>
      <c r="AW110" s="259" t="n"/>
      <c r="AX110" s="259" t="n"/>
      <c r="AY110" s="259" t="n"/>
      <c r="AZ110" s="259" t="n"/>
      <c r="BA110" s="259" t="n"/>
      <c r="BB110" s="259" t="n"/>
      <c r="BC110" s="259" t="n"/>
      <c r="BD110" s="259" t="n"/>
      <c r="BE110" s="259" t="n"/>
      <c r="BF110" s="259" t="n"/>
      <c r="BG110" s="259" t="n"/>
      <c r="BH110" s="259" t="n"/>
      <c r="BI110" s="259" t="n"/>
      <c r="BJ110" s="259" t="n"/>
      <c r="BK110" s="259" t="n"/>
      <c r="BL110" s="259" t="n"/>
      <c r="BM110" s="259" t="n"/>
      <c r="BN110" s="259" t="n"/>
      <c r="BO110" s="259" t="n"/>
      <c r="BP110" s="259" t="n"/>
      <c r="BQ110" s="259" t="n"/>
      <c r="BR110" s="259" t="n"/>
      <c r="BS110" s="259" t="n"/>
      <c r="BT110" s="259" t="n"/>
      <c r="BU110" s="259" t="n"/>
      <c r="BV110" s="259" t="n"/>
      <c r="BW110" s="259" t="n"/>
      <c r="BX110" s="259" t="n"/>
      <c r="BY110" s="259" t="n"/>
      <c r="BZ110" s="259" t="n"/>
      <c r="CA110" s="259" t="n"/>
      <c r="CB110" s="259" t="n"/>
      <c r="CC110" s="259" t="n"/>
      <c r="CD110" s="259" t="n"/>
      <c r="CE110" s="259" t="n"/>
      <c r="CF110" s="259" t="n"/>
      <c r="CG110" s="259" t="n"/>
      <c r="CH110" s="259" t="n"/>
      <c r="CI110" s="259" t="n"/>
      <c r="CJ110" s="259" t="n"/>
      <c r="CK110" s="259" t="n"/>
      <c r="CL110" s="259" t="n"/>
      <c r="CM110" s="259" t="n"/>
      <c r="CN110" s="259" t="n"/>
      <c r="CO110" s="259" t="n"/>
      <c r="CP110" s="259" t="n"/>
      <c r="CQ110" s="259" t="n"/>
      <c r="CR110" s="259" t="n"/>
      <c r="CS110" s="259" t="n"/>
      <c r="CT110" s="259" t="n"/>
      <c r="CU110" s="259" t="n"/>
      <c r="CV110" s="259" t="n"/>
      <c r="CW110" s="259" t="n"/>
      <c r="CX110" s="259" t="n"/>
      <c r="CY110" s="259" t="n"/>
      <c r="CZ110" s="259" t="n"/>
      <c r="DA110" s="259" t="n"/>
      <c r="DB110" s="259" t="n"/>
      <c r="DC110" s="259" t="n"/>
      <c r="DD110" s="259" t="n"/>
      <c r="DE110" s="259" t="n"/>
      <c r="DF110" s="259" t="n"/>
      <c r="DG110" s="259" t="n"/>
      <c r="DH110" s="259" t="n"/>
      <c r="DI110" s="259" t="n"/>
      <c r="DJ110" s="259" t="n"/>
      <c r="DK110" s="259" t="n"/>
      <c r="DL110" s="259" t="n"/>
      <c r="DM110" s="259" t="n"/>
      <c r="DN110" s="259" t="n"/>
      <c r="DO110" s="259" t="n"/>
      <c r="DP110" s="259" t="n"/>
      <c r="DQ110" s="259" t="n"/>
      <c r="DR110" s="259" t="n"/>
      <c r="DS110" s="259" t="n"/>
      <c r="DT110" s="259" t="n"/>
      <c r="DU110" s="259" t="n"/>
      <c r="DV110" s="259" t="n"/>
      <c r="DW110" s="259" t="n"/>
      <c r="DX110" s="259" t="n"/>
      <c r="DY110" s="259" t="n"/>
      <c r="DZ110" s="259" t="n"/>
      <c r="EA110" s="259" t="n"/>
      <c r="EB110" s="259" t="n"/>
      <c r="EC110" s="259" t="n"/>
      <c r="ED110" s="259" t="n"/>
      <c r="EE110" s="259" t="n"/>
      <c r="EF110" s="259" t="n"/>
      <c r="EG110" s="259" t="n"/>
      <c r="EH110" s="259" t="n"/>
      <c r="EI110" s="259" t="n"/>
      <c r="EJ110" s="259" t="n"/>
      <c r="EK110" s="259" t="n"/>
      <c r="EL110" s="259" t="n"/>
      <c r="EM110" s="259" t="n"/>
      <c r="EN110" s="259" t="n"/>
      <c r="EO110" s="259" t="n"/>
      <c r="EP110" s="259" t="n"/>
      <c r="EQ110" s="259" t="n"/>
      <c r="ER110" s="259" t="n"/>
      <c r="ES110" s="259" t="n"/>
      <c r="ET110" s="259" t="n"/>
      <c r="EU110" s="259" t="n"/>
      <c r="EV110" s="259" t="n"/>
      <c r="EW110" s="259" t="n"/>
      <c r="EX110" s="259" t="n"/>
      <c r="EY110" s="259" t="n"/>
      <c r="EZ110" s="259" t="n"/>
      <c r="FA110" s="259" t="n"/>
      <c r="FB110" s="259" t="n"/>
      <c r="FC110" s="259" t="n"/>
      <c r="FD110" s="259" t="n"/>
      <c r="FE110" s="259" t="n"/>
      <c r="FF110" s="259" t="n"/>
      <c r="FG110" s="259" t="n"/>
      <c r="FH110" s="259" t="n"/>
      <c r="FI110" s="259" t="n"/>
      <c r="FJ110" s="259" t="n"/>
      <c r="FK110" s="259" t="n"/>
      <c r="FL110" s="259" t="n"/>
      <c r="FM110" s="259" t="n"/>
      <c r="FN110" s="259" t="n"/>
      <c r="FO110" s="259" t="n"/>
      <c r="FP110" s="259" t="n"/>
      <c r="FQ110" s="259" t="n"/>
      <c r="FR110" s="259" t="n"/>
      <c r="FS110" s="259" t="n"/>
      <c r="FT110" s="259" t="n"/>
      <c r="FU110" s="259" t="n"/>
      <c r="FV110" s="259" t="n"/>
      <c r="FW110" s="259" t="n"/>
      <c r="FX110" s="259" t="n"/>
      <c r="FY110" s="259" t="n"/>
      <c r="FZ110" s="259" t="n"/>
      <c r="GA110" s="259" t="n"/>
      <c r="GB110" s="259" t="n"/>
      <c r="GC110" s="259" t="n"/>
      <c r="GD110" s="259" t="n"/>
      <c r="GE110" s="259" t="n"/>
      <c r="GF110" s="259" t="n"/>
      <c r="GG110" s="259" t="n"/>
      <c r="GH110" s="259" t="n"/>
      <c r="GI110" s="259" t="n"/>
      <c r="GJ110" s="259" t="n"/>
      <c r="GK110" s="259" t="n"/>
      <c r="GL110" s="259" t="n"/>
      <c r="GM110" s="259" t="n"/>
      <c r="GN110" s="259" t="n"/>
      <c r="GO110" s="259" t="n"/>
      <c r="GP110" s="259" t="n"/>
      <c r="GQ110" s="259" t="n"/>
      <c r="GR110" s="259" t="n"/>
      <c r="GS110" s="259" t="n"/>
      <c r="GT110" s="259" t="n"/>
      <c r="GU110" s="259" t="n"/>
      <c r="GV110" s="261">
        <f>SUM(F110:GU110)</f>
        <v/>
      </c>
      <c r="GW110" s="262">
        <f>E110-GV110</f>
        <v/>
      </c>
    </row>
    <row r="111" ht="18" customHeight="1">
      <c r="A111" s="137" t="n">
        <v>110</v>
      </c>
      <c r="B111" s="256" t="n"/>
      <c r="C111" s="139" t="n"/>
      <c r="D111" s="240" t="n"/>
      <c r="E111" s="257" t="n"/>
      <c r="F111" s="274" t="n"/>
      <c r="G111" s="274" t="n"/>
      <c r="H111" s="274" t="n"/>
      <c r="I111" s="274" t="n"/>
      <c r="J111" s="274" t="n"/>
      <c r="K111" s="274" t="n"/>
      <c r="L111" s="274" t="n"/>
      <c r="M111" s="259" t="n"/>
      <c r="N111" s="259" t="n"/>
      <c r="O111" s="259" t="n"/>
      <c r="P111" s="259" t="n"/>
      <c r="Q111" s="259" t="n"/>
      <c r="R111" s="259" t="n"/>
      <c r="S111" s="259" t="n"/>
      <c r="T111" s="259" t="n"/>
      <c r="U111" s="259" t="n"/>
      <c r="V111" s="259" t="n"/>
      <c r="W111" s="259" t="n"/>
      <c r="X111" s="259" t="n"/>
      <c r="Y111" s="259" t="n"/>
      <c r="Z111" s="259" t="n"/>
      <c r="AA111" s="259" t="n"/>
      <c r="AB111" s="259" t="n"/>
      <c r="AC111" s="259" t="n"/>
      <c r="AD111" s="259" t="n"/>
      <c r="AE111" s="259" t="n"/>
      <c r="AF111" s="259" t="n"/>
      <c r="AG111" s="259" t="n"/>
      <c r="AH111" s="259" t="n"/>
      <c r="AI111" s="259" t="n"/>
      <c r="AJ111" s="259" t="n"/>
      <c r="AK111" s="259" t="n"/>
      <c r="AL111" s="259" t="n"/>
      <c r="AM111" s="259" t="n"/>
      <c r="AN111" s="259" t="n"/>
      <c r="AO111" s="259" t="n"/>
      <c r="AP111" s="259" t="n"/>
      <c r="AQ111" s="259" t="n"/>
      <c r="AR111" s="259" t="n"/>
      <c r="AS111" s="259" t="n"/>
      <c r="AT111" s="259" t="n"/>
      <c r="AU111" s="259" t="n"/>
      <c r="AV111" s="259" t="n"/>
      <c r="AW111" s="259" t="n"/>
      <c r="AX111" s="259" t="n"/>
      <c r="AY111" s="259" t="n"/>
      <c r="AZ111" s="259" t="n"/>
      <c r="BA111" s="259" t="n"/>
      <c r="BB111" s="259" t="n"/>
      <c r="BC111" s="259" t="n"/>
      <c r="BD111" s="259" t="n"/>
      <c r="BE111" s="259" t="n"/>
      <c r="BF111" s="259" t="n"/>
      <c r="BG111" s="259" t="n"/>
      <c r="BH111" s="259" t="n"/>
      <c r="BI111" s="259" t="n"/>
      <c r="BJ111" s="259" t="n"/>
      <c r="BK111" s="259" t="n"/>
      <c r="BL111" s="259" t="n"/>
      <c r="BM111" s="259" t="n"/>
      <c r="BN111" s="259" t="n"/>
      <c r="BO111" s="259" t="n"/>
      <c r="BP111" s="259" t="n"/>
      <c r="BQ111" s="259" t="n"/>
      <c r="BR111" s="259" t="n"/>
      <c r="BS111" s="259" t="n"/>
      <c r="BT111" s="259" t="n"/>
      <c r="BU111" s="259" t="n"/>
      <c r="BV111" s="259" t="n"/>
      <c r="BW111" s="259" t="n"/>
      <c r="BX111" s="259" t="n"/>
      <c r="BY111" s="259" t="n"/>
      <c r="BZ111" s="259" t="n"/>
      <c r="CA111" s="259" t="n"/>
      <c r="CB111" s="259" t="n"/>
      <c r="CC111" s="259" t="n"/>
      <c r="CD111" s="259" t="n"/>
      <c r="CE111" s="259" t="n"/>
      <c r="CF111" s="259" t="n"/>
      <c r="CG111" s="259" t="n"/>
      <c r="CH111" s="259" t="n"/>
      <c r="CI111" s="259" t="n"/>
      <c r="CJ111" s="259" t="n"/>
      <c r="CK111" s="259" t="n"/>
      <c r="CL111" s="259" t="n"/>
      <c r="CM111" s="259" t="n"/>
      <c r="CN111" s="259" t="n"/>
      <c r="CO111" s="259" t="n"/>
      <c r="CP111" s="259" t="n"/>
      <c r="CQ111" s="259" t="n"/>
      <c r="CR111" s="259" t="n"/>
      <c r="CS111" s="259" t="n"/>
      <c r="CT111" s="259" t="n"/>
      <c r="CU111" s="259" t="n"/>
      <c r="CV111" s="259" t="n"/>
      <c r="CW111" s="259" t="n"/>
      <c r="CX111" s="259" t="n"/>
      <c r="CY111" s="259" t="n"/>
      <c r="CZ111" s="259" t="n"/>
      <c r="DA111" s="259" t="n"/>
      <c r="DB111" s="259" t="n"/>
      <c r="DC111" s="259" t="n"/>
      <c r="DD111" s="259" t="n"/>
      <c r="DE111" s="259" t="n"/>
      <c r="DF111" s="259" t="n"/>
      <c r="DG111" s="259" t="n"/>
      <c r="DH111" s="259" t="n"/>
      <c r="DI111" s="259" t="n"/>
      <c r="DJ111" s="259" t="n"/>
      <c r="DK111" s="259" t="n"/>
      <c r="DL111" s="259" t="n"/>
      <c r="DM111" s="259" t="n"/>
      <c r="DN111" s="259" t="n"/>
      <c r="DO111" s="259" t="n"/>
      <c r="DP111" s="259" t="n"/>
      <c r="DQ111" s="259" t="n"/>
      <c r="DR111" s="259" t="n"/>
      <c r="DS111" s="259" t="n"/>
      <c r="DT111" s="259" t="n"/>
      <c r="DU111" s="259" t="n"/>
      <c r="DV111" s="259" t="n"/>
      <c r="DW111" s="259" t="n"/>
      <c r="DX111" s="259" t="n"/>
      <c r="DY111" s="259" t="n"/>
      <c r="DZ111" s="259" t="n"/>
      <c r="EA111" s="259" t="n"/>
      <c r="EB111" s="259" t="n"/>
      <c r="EC111" s="259" t="n"/>
      <c r="ED111" s="259" t="n"/>
      <c r="EE111" s="259" t="n"/>
      <c r="EF111" s="259" t="n"/>
      <c r="EG111" s="259" t="n"/>
      <c r="EH111" s="259" t="n"/>
      <c r="EI111" s="259" t="n"/>
      <c r="EJ111" s="259" t="n"/>
      <c r="EK111" s="259" t="n"/>
      <c r="EL111" s="259" t="n"/>
      <c r="EM111" s="259" t="n"/>
      <c r="EN111" s="259" t="n"/>
      <c r="EO111" s="259" t="n"/>
      <c r="EP111" s="259" t="n"/>
      <c r="EQ111" s="259" t="n"/>
      <c r="ER111" s="259" t="n"/>
      <c r="ES111" s="259" t="n"/>
      <c r="ET111" s="259" t="n"/>
      <c r="EU111" s="259" t="n"/>
      <c r="EV111" s="259" t="n"/>
      <c r="EW111" s="259" t="n"/>
      <c r="EX111" s="259" t="n"/>
      <c r="EY111" s="259" t="n"/>
      <c r="EZ111" s="259" t="n"/>
      <c r="FA111" s="259" t="n"/>
      <c r="FB111" s="259" t="n"/>
      <c r="FC111" s="259" t="n"/>
      <c r="FD111" s="259" t="n"/>
      <c r="FE111" s="259" t="n"/>
      <c r="FF111" s="259" t="n"/>
      <c r="FG111" s="259" t="n"/>
      <c r="FH111" s="259" t="n"/>
      <c r="FI111" s="259" t="n"/>
      <c r="FJ111" s="259" t="n"/>
      <c r="FK111" s="259" t="n"/>
      <c r="FL111" s="259" t="n"/>
      <c r="FM111" s="259" t="n"/>
      <c r="FN111" s="259" t="n"/>
      <c r="FO111" s="259" t="n"/>
      <c r="FP111" s="259" t="n"/>
      <c r="FQ111" s="259" t="n"/>
      <c r="FR111" s="259" t="n"/>
      <c r="FS111" s="259" t="n"/>
      <c r="FT111" s="259" t="n"/>
      <c r="FU111" s="259" t="n"/>
      <c r="FV111" s="259" t="n"/>
      <c r="FW111" s="259" t="n"/>
      <c r="FX111" s="259" t="n"/>
      <c r="FY111" s="259" t="n"/>
      <c r="FZ111" s="259" t="n"/>
      <c r="GA111" s="259" t="n"/>
      <c r="GB111" s="259" t="n"/>
      <c r="GC111" s="259" t="n"/>
      <c r="GD111" s="259" t="n"/>
      <c r="GE111" s="259" t="n"/>
      <c r="GF111" s="259" t="n"/>
      <c r="GG111" s="259" t="n"/>
      <c r="GH111" s="259" t="n"/>
      <c r="GI111" s="259" t="n"/>
      <c r="GJ111" s="259" t="n"/>
      <c r="GK111" s="259" t="n"/>
      <c r="GL111" s="259" t="n"/>
      <c r="GM111" s="259" t="n"/>
      <c r="GN111" s="259" t="n"/>
      <c r="GO111" s="259" t="n"/>
      <c r="GP111" s="259" t="n"/>
      <c r="GQ111" s="259" t="n"/>
      <c r="GR111" s="259" t="n"/>
      <c r="GS111" s="259" t="n"/>
      <c r="GT111" s="259" t="n"/>
      <c r="GU111" s="259" t="n"/>
      <c r="GV111" s="261">
        <f>SUM(F111:GU111)</f>
        <v/>
      </c>
      <c r="GW111" s="262">
        <f>E111-GV111</f>
        <v/>
      </c>
    </row>
    <row r="112" ht="18" customHeight="1">
      <c r="A112" s="137" t="n">
        <v>111</v>
      </c>
      <c r="B112" s="256" t="n"/>
      <c r="C112" s="139" t="n"/>
      <c r="D112" s="240" t="n"/>
      <c r="E112" s="257" t="n"/>
      <c r="F112" s="274" t="n"/>
      <c r="G112" s="274" t="n"/>
      <c r="H112" s="274" t="n"/>
      <c r="I112" s="274" t="n"/>
      <c r="J112" s="274" t="n"/>
      <c r="K112" s="274" t="n"/>
      <c r="L112" s="274" t="n"/>
      <c r="M112" s="259" t="n"/>
      <c r="N112" s="259" t="n"/>
      <c r="O112" s="259" t="n"/>
      <c r="P112" s="259" t="n"/>
      <c r="Q112" s="259" t="n"/>
      <c r="R112" s="259" t="n"/>
      <c r="S112" s="259" t="n"/>
      <c r="T112" s="259" t="n"/>
      <c r="U112" s="259" t="n"/>
      <c r="V112" s="259" t="n"/>
      <c r="W112" s="259" t="n"/>
      <c r="X112" s="259" t="n"/>
      <c r="Y112" s="259" t="n"/>
      <c r="Z112" s="259" t="n"/>
      <c r="AA112" s="259" t="n"/>
      <c r="AB112" s="259" t="n"/>
      <c r="AC112" s="259" t="n"/>
      <c r="AD112" s="259" t="n"/>
      <c r="AE112" s="259" t="n"/>
      <c r="AF112" s="259" t="n"/>
      <c r="AG112" s="259" t="n"/>
      <c r="AH112" s="259" t="n"/>
      <c r="AI112" s="259" t="n"/>
      <c r="AJ112" s="259" t="n"/>
      <c r="AK112" s="259" t="n"/>
      <c r="AL112" s="259" t="n"/>
      <c r="AM112" s="259" t="n"/>
      <c r="AN112" s="259" t="n"/>
      <c r="AO112" s="259" t="n"/>
      <c r="AP112" s="259" t="n"/>
      <c r="AQ112" s="259" t="n"/>
      <c r="AR112" s="259" t="n"/>
      <c r="AS112" s="259" t="n"/>
      <c r="AT112" s="259" t="n"/>
      <c r="AU112" s="259" t="n"/>
      <c r="AV112" s="259" t="n"/>
      <c r="AW112" s="259" t="n"/>
      <c r="AX112" s="259" t="n"/>
      <c r="AY112" s="259" t="n"/>
      <c r="AZ112" s="259" t="n"/>
      <c r="BA112" s="259" t="n"/>
      <c r="BB112" s="259" t="n"/>
      <c r="BC112" s="259" t="n"/>
      <c r="BD112" s="259" t="n"/>
      <c r="BE112" s="259" t="n"/>
      <c r="BF112" s="259" t="n"/>
      <c r="BG112" s="259" t="n"/>
      <c r="BH112" s="259" t="n"/>
      <c r="BI112" s="259" t="n"/>
      <c r="BJ112" s="259" t="n"/>
      <c r="BK112" s="259" t="n"/>
      <c r="BL112" s="259" t="n"/>
      <c r="BM112" s="259" t="n"/>
      <c r="BN112" s="259" t="n"/>
      <c r="BO112" s="259" t="n"/>
      <c r="BP112" s="259" t="n"/>
      <c r="BQ112" s="259" t="n"/>
      <c r="BR112" s="259" t="n"/>
      <c r="BS112" s="259" t="n"/>
      <c r="BT112" s="259" t="n"/>
      <c r="BU112" s="259" t="n"/>
      <c r="BV112" s="259" t="n"/>
      <c r="BW112" s="259" t="n"/>
      <c r="BX112" s="259" t="n"/>
      <c r="BY112" s="259" t="n"/>
      <c r="BZ112" s="259" t="n"/>
      <c r="CA112" s="259" t="n"/>
      <c r="CB112" s="259" t="n"/>
      <c r="CC112" s="259" t="n"/>
      <c r="CD112" s="259" t="n"/>
      <c r="CE112" s="259" t="n"/>
      <c r="CF112" s="259" t="n"/>
      <c r="CG112" s="259" t="n"/>
      <c r="CH112" s="259" t="n"/>
      <c r="CI112" s="259" t="n"/>
      <c r="CJ112" s="259" t="n"/>
      <c r="CK112" s="259" t="n"/>
      <c r="CL112" s="259" t="n"/>
      <c r="CM112" s="259" t="n"/>
      <c r="CN112" s="259" t="n"/>
      <c r="CO112" s="259" t="n"/>
      <c r="CP112" s="259" t="n"/>
      <c r="CQ112" s="259" t="n"/>
      <c r="CR112" s="259" t="n"/>
      <c r="CS112" s="259" t="n"/>
      <c r="CT112" s="259" t="n"/>
      <c r="CU112" s="259" t="n"/>
      <c r="CV112" s="259" t="n"/>
      <c r="CW112" s="259" t="n"/>
      <c r="CX112" s="259" t="n"/>
      <c r="CY112" s="259" t="n"/>
      <c r="CZ112" s="259" t="n"/>
      <c r="DA112" s="259" t="n"/>
      <c r="DB112" s="259" t="n"/>
      <c r="DC112" s="259" t="n"/>
      <c r="DD112" s="259" t="n"/>
      <c r="DE112" s="259" t="n"/>
      <c r="DF112" s="259" t="n"/>
      <c r="DG112" s="259" t="n"/>
      <c r="DH112" s="259" t="n"/>
      <c r="DI112" s="259" t="n"/>
      <c r="DJ112" s="259" t="n"/>
      <c r="DK112" s="259" t="n"/>
      <c r="DL112" s="259" t="n"/>
      <c r="DM112" s="259" t="n"/>
      <c r="DN112" s="259" t="n"/>
      <c r="DO112" s="259" t="n"/>
      <c r="DP112" s="259" t="n"/>
      <c r="DQ112" s="259" t="n"/>
      <c r="DR112" s="259" t="n"/>
      <c r="DS112" s="259" t="n"/>
      <c r="DT112" s="259" t="n"/>
      <c r="DU112" s="259" t="n"/>
      <c r="DV112" s="259" t="n"/>
      <c r="DW112" s="259" t="n"/>
      <c r="DX112" s="259" t="n"/>
      <c r="DY112" s="259" t="n"/>
      <c r="DZ112" s="259" t="n"/>
      <c r="EA112" s="259" t="n"/>
      <c r="EB112" s="259" t="n"/>
      <c r="EC112" s="259" t="n"/>
      <c r="ED112" s="259" t="n"/>
      <c r="EE112" s="259" t="n"/>
      <c r="EF112" s="259" t="n"/>
      <c r="EG112" s="259" t="n"/>
      <c r="EH112" s="259" t="n"/>
      <c r="EI112" s="259" t="n"/>
      <c r="EJ112" s="259" t="n"/>
      <c r="EK112" s="259" t="n"/>
      <c r="EL112" s="259" t="n"/>
      <c r="EM112" s="259" t="n"/>
      <c r="EN112" s="259" t="n"/>
      <c r="EO112" s="259" t="n"/>
      <c r="EP112" s="259" t="n"/>
      <c r="EQ112" s="259" t="n"/>
      <c r="ER112" s="259" t="n"/>
      <c r="ES112" s="259" t="n"/>
      <c r="ET112" s="259" t="n"/>
      <c r="EU112" s="259" t="n"/>
      <c r="EV112" s="259" t="n"/>
      <c r="EW112" s="259" t="n"/>
      <c r="EX112" s="259" t="n"/>
      <c r="EY112" s="259" t="n"/>
      <c r="EZ112" s="259" t="n"/>
      <c r="FA112" s="259" t="n"/>
      <c r="FB112" s="259" t="n"/>
      <c r="FC112" s="259" t="n"/>
      <c r="FD112" s="259" t="n"/>
      <c r="FE112" s="259" t="n"/>
      <c r="FF112" s="259" t="n"/>
      <c r="FG112" s="259" t="n"/>
      <c r="FH112" s="259" t="n"/>
      <c r="FI112" s="259" t="n"/>
      <c r="FJ112" s="259" t="n"/>
      <c r="FK112" s="259" t="n"/>
      <c r="FL112" s="259" t="n"/>
      <c r="FM112" s="259" t="n"/>
      <c r="FN112" s="259" t="n"/>
      <c r="FO112" s="259" t="n"/>
      <c r="FP112" s="259" t="n"/>
      <c r="FQ112" s="259" t="n"/>
      <c r="FR112" s="259" t="n"/>
      <c r="FS112" s="259" t="n"/>
      <c r="FT112" s="259" t="n"/>
      <c r="FU112" s="259" t="n"/>
      <c r="FV112" s="259" t="n"/>
      <c r="FW112" s="259" t="n"/>
      <c r="FX112" s="259" t="n"/>
      <c r="FY112" s="259" t="n"/>
      <c r="FZ112" s="259" t="n"/>
      <c r="GA112" s="259" t="n"/>
      <c r="GB112" s="259" t="n"/>
      <c r="GC112" s="259" t="n"/>
      <c r="GD112" s="259" t="n"/>
      <c r="GE112" s="259" t="n"/>
      <c r="GF112" s="259" t="n"/>
      <c r="GG112" s="259" t="n"/>
      <c r="GH112" s="259" t="n"/>
      <c r="GI112" s="259" t="n"/>
      <c r="GJ112" s="259" t="n"/>
      <c r="GK112" s="259" t="n"/>
      <c r="GL112" s="259" t="n"/>
      <c r="GM112" s="259" t="n"/>
      <c r="GN112" s="259" t="n"/>
      <c r="GO112" s="259" t="n"/>
      <c r="GP112" s="259" t="n"/>
      <c r="GQ112" s="259" t="n"/>
      <c r="GR112" s="259" t="n"/>
      <c r="GS112" s="259" t="n"/>
      <c r="GT112" s="259" t="n"/>
      <c r="GU112" s="259" t="n"/>
      <c r="GV112" s="261">
        <f>SUM(F112:GU112)</f>
        <v/>
      </c>
      <c r="GW112" s="262">
        <f>E112-GV112</f>
        <v/>
      </c>
    </row>
    <row r="113" ht="18" customHeight="1">
      <c r="A113" s="137" t="n">
        <v>112</v>
      </c>
      <c r="B113" s="256" t="n"/>
      <c r="C113" s="139" t="n"/>
      <c r="D113" s="240" t="n"/>
      <c r="E113" s="257" t="n"/>
      <c r="F113" s="274" t="n"/>
      <c r="G113" s="274" t="n"/>
      <c r="H113" s="274" t="n"/>
      <c r="I113" s="274" t="n"/>
      <c r="J113" s="274" t="n"/>
      <c r="K113" s="274" t="n"/>
      <c r="L113" s="274" t="n"/>
      <c r="M113" s="259" t="n"/>
      <c r="N113" s="259" t="n"/>
      <c r="O113" s="259" t="n"/>
      <c r="P113" s="259" t="n"/>
      <c r="Q113" s="259" t="n"/>
      <c r="R113" s="259" t="n"/>
      <c r="S113" s="259" t="n"/>
      <c r="T113" s="259" t="n"/>
      <c r="U113" s="259" t="n"/>
      <c r="V113" s="259" t="n"/>
      <c r="W113" s="259" t="n"/>
      <c r="X113" s="259" t="n"/>
      <c r="Y113" s="259" t="n"/>
      <c r="Z113" s="259" t="n"/>
      <c r="AA113" s="259" t="n"/>
      <c r="AB113" s="259" t="n"/>
      <c r="AC113" s="259" t="n"/>
      <c r="AD113" s="259" t="n"/>
      <c r="AE113" s="259" t="n"/>
      <c r="AF113" s="259" t="n"/>
      <c r="AG113" s="259" t="n"/>
      <c r="AH113" s="259" t="n"/>
      <c r="AI113" s="259" t="n"/>
      <c r="AJ113" s="259" t="n"/>
      <c r="AK113" s="259" t="n"/>
      <c r="AL113" s="259" t="n"/>
      <c r="AM113" s="259" t="n"/>
      <c r="AN113" s="259" t="n"/>
      <c r="AO113" s="259" t="n"/>
      <c r="AP113" s="259" t="n"/>
      <c r="AQ113" s="259" t="n"/>
      <c r="AR113" s="259" t="n"/>
      <c r="AS113" s="259" t="n"/>
      <c r="AT113" s="259" t="n"/>
      <c r="AU113" s="259" t="n"/>
      <c r="AV113" s="259" t="n"/>
      <c r="AW113" s="259" t="n"/>
      <c r="AX113" s="259" t="n"/>
      <c r="AY113" s="259" t="n"/>
      <c r="AZ113" s="259" t="n"/>
      <c r="BA113" s="259" t="n"/>
      <c r="BB113" s="259" t="n"/>
      <c r="BC113" s="259" t="n"/>
      <c r="BD113" s="264" t="n"/>
      <c r="BE113" s="264" t="n"/>
      <c r="BG113" s="259" t="n"/>
      <c r="BH113" s="259" t="n"/>
      <c r="BI113" s="259" t="n"/>
      <c r="BJ113" s="259" t="n"/>
      <c r="BK113" s="259" t="n"/>
      <c r="BL113" s="259" t="n"/>
      <c r="BM113" s="259" t="n"/>
      <c r="BN113" s="259" t="n"/>
      <c r="BO113" s="259" t="n"/>
      <c r="BP113" s="259" t="n"/>
      <c r="BQ113" s="259" t="n"/>
      <c r="BR113" s="259" t="n"/>
      <c r="BS113" s="259" t="n"/>
      <c r="BT113" s="259" t="n"/>
      <c r="BU113" s="259" t="n"/>
      <c r="BV113" s="259" t="n"/>
      <c r="BW113" s="259" t="n"/>
      <c r="BX113" s="259" t="n"/>
      <c r="BY113" s="259" t="n"/>
      <c r="BZ113" s="259" t="n"/>
      <c r="CA113" s="259" t="n"/>
      <c r="CB113" s="259" t="n"/>
      <c r="CC113" s="259" t="n"/>
      <c r="CD113" s="259" t="n"/>
      <c r="CE113" s="259" t="n"/>
      <c r="CF113" s="259" t="n"/>
      <c r="CG113" s="259" t="n"/>
      <c r="CH113" s="259" t="n"/>
      <c r="CI113" s="259" t="n"/>
      <c r="CJ113" s="259" t="n"/>
      <c r="CK113" s="259" t="n"/>
      <c r="CL113" s="259" t="n"/>
      <c r="CM113" s="259" t="n"/>
      <c r="CN113" s="259" t="n"/>
      <c r="CO113" s="259" t="n"/>
      <c r="CP113" s="259" t="n"/>
      <c r="CQ113" s="259" t="n"/>
      <c r="CR113" s="259" t="n"/>
      <c r="CS113" s="259" t="n"/>
      <c r="CT113" s="259" t="n"/>
      <c r="CU113" s="259" t="n"/>
      <c r="CV113" s="259" t="n"/>
      <c r="CW113" s="259" t="n"/>
      <c r="CX113" s="259" t="n"/>
      <c r="CY113" s="259" t="n"/>
      <c r="CZ113" s="259" t="n"/>
      <c r="DA113" s="259" t="n"/>
      <c r="DB113" s="259" t="n"/>
      <c r="DC113" s="259" t="n"/>
      <c r="DD113" s="259" t="n"/>
      <c r="DE113" s="259" t="n"/>
      <c r="DF113" s="259" t="n"/>
      <c r="DG113" s="259" t="n"/>
      <c r="DH113" s="259" t="n"/>
      <c r="DI113" s="259" t="n"/>
      <c r="DJ113" s="259" t="n"/>
      <c r="DK113" s="259" t="n"/>
      <c r="DL113" s="259" t="n"/>
      <c r="DM113" s="259" t="n"/>
      <c r="DN113" s="259" t="n"/>
      <c r="DO113" s="259" t="n"/>
      <c r="DP113" s="259" t="n"/>
      <c r="DQ113" s="259" t="n"/>
      <c r="DR113" s="259" t="n"/>
      <c r="DS113" s="259" t="n"/>
      <c r="DT113" s="259" t="n"/>
      <c r="DU113" s="259" t="n"/>
      <c r="DV113" s="259" t="n"/>
      <c r="DW113" s="259" t="n"/>
      <c r="DX113" s="259" t="n"/>
      <c r="DY113" s="259" t="n"/>
      <c r="DZ113" s="259" t="n"/>
      <c r="EA113" s="259" t="n"/>
      <c r="EB113" s="259" t="n"/>
      <c r="EC113" s="259" t="n"/>
      <c r="ED113" s="259" t="n"/>
      <c r="EE113" s="259" t="n"/>
      <c r="EF113" s="259" t="n"/>
      <c r="EG113" s="259" t="n"/>
      <c r="EH113" s="259" t="n"/>
      <c r="EI113" s="259" t="n"/>
      <c r="EJ113" s="259" t="n"/>
      <c r="EK113" s="259" t="n"/>
      <c r="EL113" s="259" t="n"/>
      <c r="EM113" s="259" t="n"/>
      <c r="EN113" s="259" t="n"/>
      <c r="EO113" s="259" t="n"/>
      <c r="EP113" s="259" t="n"/>
      <c r="EQ113" s="259" t="n"/>
      <c r="ER113" s="259" t="n"/>
      <c r="ES113" s="259" t="n"/>
      <c r="ET113" s="259" t="n"/>
      <c r="EU113" s="259" t="n"/>
      <c r="EV113" s="259" t="n"/>
      <c r="EW113" s="259" t="n"/>
      <c r="EX113" s="259" t="n"/>
      <c r="EY113" s="259" t="n"/>
      <c r="EZ113" s="259" t="n"/>
      <c r="FA113" s="259" t="n"/>
      <c r="FB113" s="259" t="n"/>
      <c r="FC113" s="259" t="n"/>
      <c r="FD113" s="259" t="n"/>
      <c r="FE113" s="259" t="n"/>
      <c r="FF113" s="259" t="n"/>
      <c r="FG113" s="259" t="n"/>
      <c r="FH113" s="259" t="n"/>
      <c r="FI113" s="259" t="n"/>
      <c r="FJ113" s="259" t="n"/>
      <c r="FK113" s="259" t="n"/>
      <c r="FL113" s="259" t="n"/>
      <c r="FM113" s="259" t="n"/>
      <c r="FN113" s="259" t="n"/>
      <c r="FO113" s="259" t="n"/>
      <c r="FP113" s="259" t="n"/>
      <c r="FQ113" s="259" t="n"/>
      <c r="FR113" s="259" t="n"/>
      <c r="FS113" s="259" t="n"/>
      <c r="FT113" s="259" t="n"/>
      <c r="FU113" s="259" t="n"/>
      <c r="FV113" s="259" t="n"/>
      <c r="FW113" s="259" t="n"/>
      <c r="FX113" s="259" t="n"/>
      <c r="FY113" s="259" t="n"/>
      <c r="FZ113" s="259" t="n"/>
      <c r="GA113" s="259" t="n"/>
      <c r="GB113" s="259" t="n"/>
      <c r="GC113" s="259" t="n"/>
      <c r="GD113" s="259" t="n"/>
      <c r="GE113" s="259" t="n"/>
      <c r="GF113" s="259" t="n"/>
      <c r="GG113" s="259" t="n"/>
      <c r="GH113" s="259" t="n"/>
      <c r="GI113" s="259" t="n"/>
      <c r="GJ113" s="259" t="n"/>
      <c r="GK113" s="259" t="n"/>
      <c r="GL113" s="259" t="n"/>
      <c r="GM113" s="259" t="n"/>
      <c r="GN113" s="259" t="n"/>
      <c r="GO113" s="259" t="n"/>
      <c r="GP113" s="259" t="n"/>
      <c r="GQ113" s="259" t="n"/>
      <c r="GR113" s="259" t="n"/>
      <c r="GS113" s="259" t="n"/>
      <c r="GT113" s="259" t="n"/>
      <c r="GU113" s="259" t="n"/>
      <c r="GV113" s="261">
        <f>SUM(F113:GU113)</f>
        <v/>
      </c>
      <c r="GW113" s="262">
        <f>E113-GV113</f>
        <v/>
      </c>
    </row>
    <row r="114" ht="18" customHeight="1">
      <c r="A114" s="137" t="n">
        <v>113</v>
      </c>
      <c r="B114" s="256" t="n"/>
      <c r="C114" s="139" t="n"/>
      <c r="D114" s="240" t="n"/>
      <c r="E114" s="257" t="n"/>
      <c r="F114" s="274" t="n"/>
      <c r="G114" s="274" t="n"/>
      <c r="H114" s="274" t="n"/>
      <c r="I114" s="274" t="n"/>
      <c r="J114" s="274" t="n"/>
      <c r="K114" s="274" t="n"/>
      <c r="L114" s="274" t="n"/>
      <c r="M114" s="259" t="n"/>
      <c r="N114" s="259" t="n"/>
      <c r="O114" s="259" t="n"/>
      <c r="P114" s="259" t="n"/>
      <c r="Q114" s="259" t="n"/>
      <c r="R114" s="259" t="n"/>
      <c r="S114" s="259" t="n"/>
      <c r="T114" s="259" t="n"/>
      <c r="U114" s="259" t="n"/>
      <c r="V114" s="259" t="n"/>
      <c r="W114" s="259" t="n"/>
      <c r="X114" s="259" t="n"/>
      <c r="Y114" s="259" t="n"/>
      <c r="Z114" s="259" t="n"/>
      <c r="AA114" s="259" t="n"/>
      <c r="AB114" s="259" t="n"/>
      <c r="AC114" s="259" t="n"/>
      <c r="AD114" s="259" t="n"/>
      <c r="AE114" s="259" t="n"/>
      <c r="AF114" s="259" t="n"/>
      <c r="AG114" s="259" t="n"/>
      <c r="AH114" s="259" t="n"/>
      <c r="AI114" s="259" t="n"/>
      <c r="AJ114" s="259" t="n"/>
      <c r="AK114" s="259" t="n"/>
      <c r="AL114" s="259" t="n"/>
      <c r="AM114" s="259" t="n"/>
      <c r="AN114" s="259" t="n"/>
      <c r="AO114" s="259" t="n"/>
      <c r="AP114" s="259" t="n"/>
      <c r="AQ114" s="259" t="n"/>
      <c r="AR114" s="259" t="n"/>
      <c r="AS114" s="259" t="n"/>
      <c r="AT114" s="259" t="n"/>
      <c r="AU114" s="259" t="n"/>
      <c r="AV114" s="259" t="n"/>
      <c r="AW114" s="259" t="n"/>
      <c r="AX114" s="259" t="n"/>
      <c r="AY114" s="259" t="n"/>
      <c r="AZ114" s="259" t="n"/>
      <c r="BA114" s="259" t="n"/>
      <c r="BB114" s="259" t="n"/>
      <c r="BC114" s="259" t="n"/>
      <c r="BD114" s="259" t="n"/>
      <c r="BE114" s="259" t="n"/>
      <c r="BF114" s="259" t="n"/>
      <c r="BG114" s="259" t="n"/>
      <c r="BH114" s="259" t="n"/>
      <c r="BI114" s="259" t="n"/>
      <c r="BJ114" s="259" t="n"/>
      <c r="BK114" s="259" t="n"/>
      <c r="BL114" s="259" t="n"/>
      <c r="BM114" s="259" t="n"/>
      <c r="BN114" s="259" t="n"/>
      <c r="BO114" s="259" t="n"/>
      <c r="BP114" s="259" t="n"/>
      <c r="BQ114" s="259" t="n"/>
      <c r="BR114" s="259" t="n"/>
      <c r="BS114" s="259" t="n"/>
      <c r="BT114" s="259" t="n"/>
      <c r="BU114" s="259" t="n"/>
      <c r="BV114" s="259" t="n"/>
      <c r="BW114" s="259" t="n"/>
      <c r="BX114" s="259" t="n"/>
      <c r="BY114" s="259" t="n"/>
      <c r="BZ114" s="259" t="n"/>
      <c r="CA114" s="259" t="n"/>
      <c r="CB114" s="259" t="n"/>
      <c r="CC114" s="259" t="n"/>
      <c r="CD114" s="259" t="n"/>
      <c r="CE114" s="259" t="n"/>
      <c r="CF114" s="259" t="n"/>
      <c r="CG114" s="259" t="n"/>
      <c r="CH114" s="259" t="n"/>
      <c r="CI114" s="259" t="n"/>
      <c r="CJ114" s="259" t="n"/>
      <c r="CK114" s="259" t="n"/>
      <c r="CL114" s="259" t="n"/>
      <c r="CM114" s="259" t="n"/>
      <c r="CN114" s="259" t="n"/>
      <c r="CO114" s="259" t="n"/>
      <c r="CP114" s="259" t="n"/>
      <c r="CQ114" s="259" t="n"/>
      <c r="CR114" s="259" t="n"/>
      <c r="CS114" s="259" t="n"/>
      <c r="CT114" s="259" t="n"/>
      <c r="CU114" s="259" t="n"/>
      <c r="CV114" s="259" t="n"/>
      <c r="CW114" s="259" t="n"/>
      <c r="CX114" s="259" t="n"/>
      <c r="CY114" s="259" t="n"/>
      <c r="CZ114" s="259" t="n"/>
      <c r="DA114" s="259" t="n"/>
      <c r="DB114" s="259" t="n"/>
      <c r="DC114" s="259" t="n"/>
      <c r="DD114" s="259" t="n"/>
      <c r="DE114" s="259" t="n"/>
      <c r="DF114" s="259" t="n"/>
      <c r="DG114" s="259" t="n"/>
      <c r="DH114" s="259" t="n"/>
      <c r="DI114" s="259" t="n"/>
      <c r="DJ114" s="259" t="n"/>
      <c r="DK114" s="259" t="n"/>
      <c r="DL114" s="259" t="n"/>
      <c r="DM114" s="259" t="n"/>
      <c r="DN114" s="259" t="n"/>
      <c r="DO114" s="259" t="n"/>
      <c r="DP114" s="259" t="n"/>
      <c r="DQ114" s="259" t="n"/>
      <c r="DR114" s="259" t="n"/>
      <c r="DS114" s="259" t="n"/>
      <c r="DT114" s="259" t="n"/>
      <c r="DU114" s="259" t="n"/>
      <c r="DV114" s="259" t="n"/>
      <c r="DW114" s="259" t="n"/>
      <c r="DX114" s="259" t="n"/>
      <c r="DY114" s="259" t="n"/>
      <c r="DZ114" s="259" t="n"/>
      <c r="EA114" s="259" t="n"/>
      <c r="EB114" s="259" t="n"/>
      <c r="EC114" s="259" t="n"/>
      <c r="ED114" s="259" t="n"/>
      <c r="EE114" s="259" t="n"/>
      <c r="EF114" s="259" t="n"/>
      <c r="EG114" s="259" t="n"/>
      <c r="EH114" s="259" t="n"/>
      <c r="EI114" s="259" t="n"/>
      <c r="EJ114" s="259" t="n"/>
      <c r="EK114" s="259" t="n"/>
      <c r="EL114" s="259" t="n"/>
      <c r="EM114" s="259" t="n"/>
      <c r="EN114" s="259" t="n"/>
      <c r="EO114" s="259" t="n"/>
      <c r="EP114" s="259" t="n"/>
      <c r="EQ114" s="259" t="n"/>
      <c r="ER114" s="259" t="n"/>
      <c r="ES114" s="259" t="n"/>
      <c r="ET114" s="259" t="n"/>
      <c r="EU114" s="259" t="n"/>
      <c r="EV114" s="259" t="n"/>
      <c r="EW114" s="259" t="n"/>
      <c r="EX114" s="259" t="n"/>
      <c r="EY114" s="259" t="n"/>
      <c r="EZ114" s="259" t="n"/>
      <c r="FA114" s="259" t="n"/>
      <c r="FB114" s="259" t="n"/>
      <c r="FC114" s="259" t="n"/>
      <c r="FD114" s="259" t="n"/>
      <c r="FE114" s="259" t="n"/>
      <c r="FF114" s="259" t="n"/>
      <c r="FG114" s="259" t="n"/>
      <c r="FH114" s="259" t="n"/>
      <c r="FI114" s="259" t="n"/>
      <c r="FJ114" s="259" t="n"/>
      <c r="FK114" s="259" t="n"/>
      <c r="FL114" s="259" t="n"/>
      <c r="FM114" s="259" t="n"/>
      <c r="FN114" s="259" t="n"/>
      <c r="FO114" s="259" t="n"/>
      <c r="FP114" s="259" t="n"/>
      <c r="FQ114" s="259" t="n"/>
      <c r="FR114" s="259" t="n"/>
      <c r="FS114" s="259" t="n"/>
      <c r="FT114" s="259" t="n"/>
      <c r="FU114" s="259" t="n"/>
      <c r="FV114" s="259" t="n"/>
      <c r="FW114" s="259" t="n"/>
      <c r="FX114" s="259" t="n"/>
      <c r="FY114" s="259" t="n"/>
      <c r="FZ114" s="259" t="n"/>
      <c r="GA114" s="259" t="n"/>
      <c r="GB114" s="259" t="n"/>
      <c r="GC114" s="259" t="n"/>
      <c r="GD114" s="259" t="n"/>
      <c r="GE114" s="259" t="n"/>
      <c r="GF114" s="259" t="n"/>
      <c r="GG114" s="259" t="n"/>
      <c r="GH114" s="259" t="n"/>
      <c r="GI114" s="259" t="n"/>
      <c r="GJ114" s="259" t="n"/>
      <c r="GK114" s="259" t="n"/>
      <c r="GL114" s="259" t="n"/>
      <c r="GM114" s="259" t="n"/>
      <c r="GN114" s="259" t="n"/>
      <c r="GO114" s="259" t="n"/>
      <c r="GP114" s="259" t="n"/>
      <c r="GQ114" s="259" t="n"/>
      <c r="GR114" s="259" t="n"/>
      <c r="GS114" s="259" t="n"/>
      <c r="GT114" s="259" t="n"/>
      <c r="GU114" s="259" t="n"/>
      <c r="GV114" s="261">
        <f>SUM(F114:GU114)</f>
        <v/>
      </c>
      <c r="GW114" s="262">
        <f>E114-GV114</f>
        <v/>
      </c>
    </row>
    <row r="115" ht="18" customHeight="1">
      <c r="A115" s="137" t="n">
        <v>114</v>
      </c>
      <c r="B115" s="256" t="n"/>
      <c r="C115" s="139" t="n"/>
      <c r="D115" s="240" t="n"/>
      <c r="E115" s="257" t="n"/>
      <c r="F115" s="274" t="n"/>
      <c r="G115" s="274" t="n"/>
      <c r="H115" s="274" t="n"/>
      <c r="I115" s="274" t="n"/>
      <c r="J115" s="274" t="n"/>
      <c r="K115" s="274" t="n"/>
      <c r="L115" s="274" t="n"/>
      <c r="M115" s="259" t="n"/>
      <c r="N115" s="259" t="n"/>
      <c r="O115" s="259" t="n"/>
      <c r="P115" s="259" t="n"/>
      <c r="Q115" s="259" t="n"/>
      <c r="R115" s="259" t="n"/>
      <c r="S115" s="259" t="n"/>
      <c r="T115" s="259" t="n"/>
      <c r="U115" s="259" t="n"/>
      <c r="V115" s="259" t="n"/>
      <c r="W115" s="259" t="n"/>
      <c r="X115" s="259" t="n"/>
      <c r="Y115" s="259" t="n"/>
      <c r="Z115" s="259" t="n"/>
      <c r="AA115" s="259" t="n"/>
      <c r="AB115" s="259" t="n"/>
      <c r="AC115" s="259" t="n"/>
      <c r="AD115" s="259" t="n"/>
      <c r="AE115" s="259" t="n"/>
      <c r="AF115" s="259" t="n"/>
      <c r="AG115" s="259" t="n"/>
      <c r="AH115" s="259" t="n"/>
      <c r="AI115" s="259" t="n"/>
      <c r="AJ115" s="259" t="n"/>
      <c r="AK115" s="259" t="n"/>
      <c r="AL115" s="259" t="n"/>
      <c r="AM115" s="259" t="n"/>
      <c r="AN115" s="259" t="n"/>
      <c r="AO115" s="259" t="n"/>
      <c r="AP115" s="259" t="n"/>
      <c r="AQ115" s="259" t="n"/>
      <c r="AR115" s="259" t="n"/>
      <c r="AS115" s="259" t="n"/>
      <c r="AT115" s="259" t="n"/>
      <c r="AU115" s="259" t="n"/>
      <c r="AV115" s="259" t="n"/>
      <c r="AW115" s="259" t="n"/>
      <c r="AX115" s="259" t="n"/>
      <c r="AY115" s="259" t="n"/>
      <c r="AZ115" s="259" t="n"/>
      <c r="BA115" s="259" t="n"/>
      <c r="BB115" s="259" t="n"/>
      <c r="BC115" s="259" t="n"/>
      <c r="BD115" s="259" t="n"/>
      <c r="BE115" s="259" t="n"/>
      <c r="BF115" s="259" t="n"/>
      <c r="BG115" s="259" t="n"/>
      <c r="BH115" s="259" t="n"/>
      <c r="BI115" s="259" t="n"/>
      <c r="BJ115" s="259" t="n"/>
      <c r="BK115" s="259" t="n"/>
      <c r="BL115" s="259" t="n"/>
      <c r="BM115" s="259" t="n"/>
      <c r="BN115" s="259" t="n"/>
      <c r="BO115" s="259" t="n"/>
      <c r="BP115" s="259" t="n"/>
      <c r="BQ115" s="259" t="n"/>
      <c r="BR115" s="259" t="n"/>
      <c r="BS115" s="259" t="n"/>
      <c r="BT115" s="259" t="n"/>
      <c r="BU115" s="259" t="n"/>
      <c r="BV115" s="259" t="n"/>
      <c r="BW115" s="259" t="n"/>
      <c r="BX115" s="259" t="n"/>
      <c r="BY115" s="259" t="n"/>
      <c r="BZ115" s="259" t="n"/>
      <c r="CA115" s="259" t="n"/>
      <c r="CB115" s="259" t="n"/>
      <c r="CC115" s="259" t="n"/>
      <c r="CD115" s="259" t="n"/>
      <c r="CE115" s="259" t="n"/>
      <c r="CF115" s="259" t="n"/>
      <c r="CG115" s="259" t="n"/>
      <c r="CH115" s="259" t="n"/>
      <c r="CI115" s="259" t="n"/>
      <c r="CJ115" s="259" t="n"/>
      <c r="CK115" s="259" t="n"/>
      <c r="CL115" s="259" t="n"/>
      <c r="CM115" s="259" t="n"/>
      <c r="CN115" s="259" t="n"/>
      <c r="CO115" s="259" t="n"/>
      <c r="CP115" s="259" t="n"/>
      <c r="CQ115" s="259" t="n"/>
      <c r="CR115" s="259" t="n"/>
      <c r="CS115" s="259" t="n"/>
      <c r="CT115" s="259" t="n"/>
      <c r="CU115" s="259" t="n"/>
      <c r="CV115" s="259" t="n"/>
      <c r="CW115" s="259" t="n"/>
      <c r="CX115" s="259" t="n"/>
      <c r="CY115" s="259" t="n"/>
      <c r="CZ115" s="259" t="n"/>
      <c r="DA115" s="259" t="n"/>
      <c r="DB115" s="259" t="n"/>
      <c r="DC115" s="259" t="n"/>
      <c r="DD115" s="259" t="n"/>
      <c r="DE115" s="259" t="n"/>
      <c r="DF115" s="259" t="n"/>
      <c r="DG115" s="259" t="n"/>
      <c r="DH115" s="259" t="n"/>
      <c r="DI115" s="259" t="n"/>
      <c r="DJ115" s="259" t="n"/>
      <c r="DK115" s="259" t="n"/>
      <c r="DL115" s="259" t="n"/>
      <c r="DM115" s="259" t="n"/>
      <c r="DN115" s="259" t="n"/>
      <c r="DO115" s="259" t="n"/>
      <c r="DP115" s="259" t="n"/>
      <c r="DQ115" s="259" t="n"/>
      <c r="DR115" s="259" t="n"/>
      <c r="DS115" s="259" t="n"/>
      <c r="DT115" s="259" t="n"/>
      <c r="DU115" s="259" t="n"/>
      <c r="DV115" s="259" t="n"/>
      <c r="DW115" s="259" t="n"/>
      <c r="DX115" s="259" t="n"/>
      <c r="DY115" s="259" t="n"/>
      <c r="DZ115" s="259" t="n"/>
      <c r="EA115" s="259" t="n"/>
      <c r="EB115" s="259" t="n"/>
      <c r="EC115" s="259" t="n"/>
      <c r="ED115" s="259" t="n"/>
      <c r="EE115" s="259" t="n"/>
      <c r="EF115" s="259" t="n"/>
      <c r="EG115" s="259" t="n"/>
      <c r="EH115" s="259" t="n"/>
      <c r="EI115" s="259" t="n"/>
      <c r="EJ115" s="259" t="n"/>
      <c r="EK115" s="259" t="n"/>
      <c r="EL115" s="259" t="n"/>
      <c r="EM115" s="259" t="n"/>
      <c r="EN115" s="259" t="n"/>
      <c r="EO115" s="259" t="n"/>
      <c r="EP115" s="259" t="n"/>
      <c r="EQ115" s="259" t="n"/>
      <c r="ER115" s="259" t="n"/>
      <c r="ES115" s="259" t="n"/>
      <c r="ET115" s="259" t="n"/>
      <c r="EU115" s="259" t="n"/>
      <c r="EV115" s="259" t="n"/>
      <c r="EW115" s="259" t="n"/>
      <c r="EX115" s="259" t="n"/>
      <c r="EY115" s="259" t="n"/>
      <c r="EZ115" s="259" t="n"/>
      <c r="FA115" s="259" t="n"/>
      <c r="FB115" s="259" t="n"/>
      <c r="FC115" s="259" t="n"/>
      <c r="FD115" s="259" t="n"/>
      <c r="FE115" s="259" t="n"/>
      <c r="FF115" s="259" t="n"/>
      <c r="FG115" s="259" t="n"/>
      <c r="FH115" s="259" t="n"/>
      <c r="FI115" s="259" t="n"/>
      <c r="FJ115" s="259" t="n"/>
      <c r="FK115" s="259" t="n"/>
      <c r="FL115" s="259" t="n"/>
      <c r="FM115" s="259" t="n"/>
      <c r="FN115" s="259" t="n"/>
      <c r="FO115" s="259" t="n"/>
      <c r="FP115" s="259" t="n"/>
      <c r="FQ115" s="259" t="n"/>
      <c r="FR115" s="259" t="n"/>
      <c r="FS115" s="259" t="n"/>
      <c r="FT115" s="259" t="n"/>
      <c r="FU115" s="259" t="n"/>
      <c r="FV115" s="259" t="n"/>
      <c r="FW115" s="259" t="n"/>
      <c r="FX115" s="259" t="n"/>
      <c r="FY115" s="259" t="n"/>
      <c r="FZ115" s="259" t="n"/>
      <c r="GA115" s="259" t="n"/>
      <c r="GB115" s="259" t="n"/>
      <c r="GC115" s="259" t="n"/>
      <c r="GD115" s="259" t="n"/>
      <c r="GE115" s="259" t="n"/>
      <c r="GF115" s="259" t="n"/>
      <c r="GG115" s="259" t="n"/>
      <c r="GH115" s="259" t="n"/>
      <c r="GI115" s="259" t="n"/>
      <c r="GJ115" s="259" t="n"/>
      <c r="GK115" s="259" t="n"/>
      <c r="GL115" s="259" t="n"/>
      <c r="GM115" s="259" t="n"/>
      <c r="GN115" s="259" t="n"/>
      <c r="GO115" s="259" t="n"/>
      <c r="GP115" s="259" t="n"/>
      <c r="GQ115" s="259" t="n"/>
      <c r="GR115" s="259" t="n"/>
      <c r="GS115" s="259" t="n"/>
      <c r="GT115" s="259" t="n"/>
      <c r="GU115" s="259" t="n"/>
      <c r="GV115" s="261">
        <f>SUM(F115:GU115)</f>
        <v/>
      </c>
      <c r="GW115" s="262">
        <f>E115-GV115</f>
        <v/>
      </c>
    </row>
    <row r="116" ht="18" customHeight="1">
      <c r="A116" s="137" t="n">
        <v>115</v>
      </c>
      <c r="B116" s="256" t="n"/>
      <c r="C116" s="139" t="n"/>
      <c r="D116" s="240" t="n"/>
      <c r="E116" s="257" t="n"/>
      <c r="F116" s="274" t="n"/>
      <c r="G116" s="274" t="n"/>
      <c r="H116" s="274" t="n"/>
      <c r="I116" s="274" t="n"/>
      <c r="J116" s="274" t="n"/>
      <c r="K116" s="274" t="n"/>
      <c r="L116" s="274" t="n"/>
      <c r="M116" s="259" t="n"/>
      <c r="N116" s="259" t="n"/>
      <c r="O116" s="259" t="n"/>
      <c r="P116" s="259" t="n"/>
      <c r="Q116" s="259" t="n"/>
      <c r="R116" s="259" t="n"/>
      <c r="S116" s="259" t="n"/>
      <c r="T116" s="259" t="n"/>
      <c r="U116" s="259" t="n"/>
      <c r="V116" s="259" t="n"/>
      <c r="W116" s="259" t="n"/>
      <c r="X116" s="259" t="n"/>
      <c r="Y116" s="259" t="n"/>
      <c r="Z116" s="259" t="n"/>
      <c r="AA116" s="259" t="n"/>
      <c r="AB116" s="259" t="n"/>
      <c r="AC116" s="259" t="n"/>
      <c r="AD116" s="259" t="n"/>
      <c r="AE116" s="259" t="n"/>
      <c r="AF116" s="259" t="n"/>
      <c r="AG116" s="259" t="n"/>
      <c r="AH116" s="259" t="n"/>
      <c r="AI116" s="259" t="n"/>
      <c r="AJ116" s="259" t="n"/>
      <c r="AK116" s="259" t="n"/>
      <c r="AL116" s="259" t="n"/>
      <c r="AM116" s="259" t="n"/>
      <c r="AN116" s="259" t="n"/>
      <c r="AO116" s="259" t="n"/>
      <c r="AP116" s="259" t="n"/>
      <c r="AQ116" s="259" t="n"/>
      <c r="AR116" s="259" t="n"/>
      <c r="AS116" s="259" t="n"/>
      <c r="AT116" s="259" t="n"/>
      <c r="AU116" s="259" t="n"/>
      <c r="AV116" s="259" t="n"/>
      <c r="AW116" s="259" t="n"/>
      <c r="AX116" s="259" t="n"/>
      <c r="AY116" s="259" t="n"/>
      <c r="AZ116" s="259" t="n"/>
      <c r="BA116" s="259" t="n"/>
      <c r="BB116" s="259" t="n"/>
      <c r="BC116" s="259" t="n"/>
      <c r="BD116" s="259" t="n"/>
      <c r="BE116" s="259" t="n"/>
      <c r="BF116" s="259" t="n"/>
      <c r="BG116" s="259" t="n"/>
      <c r="BH116" s="259" t="n"/>
      <c r="BI116" s="259" t="n"/>
      <c r="BJ116" s="259" t="n"/>
      <c r="BK116" s="259" t="n"/>
      <c r="BL116" s="259" t="n"/>
      <c r="BM116" s="259" t="n"/>
      <c r="BN116" s="259" t="n"/>
      <c r="BO116" s="259" t="n"/>
      <c r="BP116" s="259" t="n"/>
      <c r="BQ116" s="259" t="n"/>
      <c r="BR116" s="259" t="n"/>
      <c r="BS116" s="259" t="n"/>
      <c r="BT116" s="259" t="n"/>
      <c r="BU116" s="259" t="n"/>
      <c r="BV116" s="259" t="n"/>
      <c r="BW116" s="259" t="n"/>
      <c r="BX116" s="259" t="n"/>
      <c r="BY116" s="259" t="n"/>
      <c r="BZ116" s="259" t="n"/>
      <c r="CA116" s="259" t="n"/>
      <c r="CB116" s="259" t="n"/>
      <c r="CC116" s="259" t="n"/>
      <c r="CD116" s="259" t="n"/>
      <c r="CE116" s="259" t="n"/>
      <c r="CF116" s="259" t="n"/>
      <c r="CG116" s="259" t="n"/>
      <c r="CH116" s="259" t="n"/>
      <c r="CI116" s="259" t="n"/>
      <c r="CJ116" s="259" t="n"/>
      <c r="CK116" s="259" t="n"/>
      <c r="CL116" s="259" t="n"/>
      <c r="CM116" s="259" t="n"/>
      <c r="CN116" s="259" t="n"/>
      <c r="CO116" s="259" t="n"/>
      <c r="CP116" s="259" t="n"/>
      <c r="CQ116" s="259" t="n"/>
      <c r="CR116" s="259" t="n"/>
      <c r="CS116" s="259" t="n"/>
      <c r="CT116" s="259" t="n"/>
      <c r="CU116" s="259" t="n"/>
      <c r="CV116" s="259" t="n"/>
      <c r="CW116" s="259" t="n"/>
      <c r="CX116" s="259" t="n"/>
      <c r="CY116" s="259" t="n"/>
      <c r="CZ116" s="259" t="n"/>
      <c r="DA116" s="259" t="n"/>
      <c r="DB116" s="259" t="n"/>
      <c r="DC116" s="259" t="n"/>
      <c r="DD116" s="259" t="n"/>
      <c r="DE116" s="259" t="n"/>
      <c r="DF116" s="259" t="n"/>
      <c r="DG116" s="259" t="n"/>
      <c r="DH116" s="259" t="n"/>
      <c r="DI116" s="259" t="n"/>
      <c r="DJ116" s="259" t="n"/>
      <c r="DK116" s="259" t="n"/>
      <c r="DL116" s="259" t="n"/>
      <c r="DM116" s="259" t="n"/>
      <c r="DN116" s="259" t="n"/>
      <c r="DO116" s="259" t="n"/>
      <c r="DP116" s="259" t="n"/>
      <c r="DQ116" s="259" t="n"/>
      <c r="DR116" s="259" t="n"/>
      <c r="DS116" s="259" t="n"/>
      <c r="DT116" s="259" t="n"/>
      <c r="DU116" s="259" t="n"/>
      <c r="DV116" s="259" t="n"/>
      <c r="DW116" s="259" t="n"/>
      <c r="DX116" s="259" t="n"/>
      <c r="DY116" s="259" t="n"/>
      <c r="DZ116" s="259" t="n"/>
      <c r="EA116" s="259" t="n"/>
      <c r="EB116" s="259" t="n"/>
      <c r="EC116" s="259" t="n"/>
      <c r="ED116" s="259" t="n"/>
      <c r="EE116" s="259" t="n"/>
      <c r="EF116" s="259" t="n"/>
      <c r="EG116" s="259" t="n"/>
      <c r="EH116" s="259" t="n"/>
      <c r="EI116" s="259" t="n"/>
      <c r="EJ116" s="259" t="n"/>
      <c r="EK116" s="259" t="n"/>
      <c r="EL116" s="259" t="n"/>
      <c r="EM116" s="259" t="n"/>
      <c r="EN116" s="259" t="n"/>
      <c r="EO116" s="259" t="n"/>
      <c r="EP116" s="259" t="n"/>
      <c r="EQ116" s="259" t="n"/>
      <c r="ER116" s="259" t="n"/>
      <c r="ES116" s="259" t="n"/>
      <c r="ET116" s="259" t="n"/>
      <c r="EU116" s="259" t="n"/>
      <c r="EV116" s="259" t="n"/>
      <c r="EW116" s="259" t="n"/>
      <c r="EX116" s="259" t="n"/>
      <c r="EY116" s="259" t="n"/>
      <c r="EZ116" s="259" t="n"/>
      <c r="FA116" s="259" t="n"/>
      <c r="FB116" s="259" t="n"/>
      <c r="FC116" s="259" t="n"/>
      <c r="FD116" s="259" t="n"/>
      <c r="FE116" s="259" t="n"/>
      <c r="FF116" s="259" t="n"/>
      <c r="FG116" s="259" t="n"/>
      <c r="FH116" s="259" t="n"/>
      <c r="FI116" s="259" t="n"/>
      <c r="FJ116" s="259" t="n"/>
      <c r="FK116" s="259" t="n"/>
      <c r="FL116" s="259" t="n"/>
      <c r="FM116" s="259" t="n"/>
      <c r="FN116" s="259" t="n"/>
      <c r="FO116" s="259" t="n"/>
      <c r="FP116" s="259" t="n"/>
      <c r="FQ116" s="259" t="n"/>
      <c r="FR116" s="259" t="n"/>
      <c r="FS116" s="259" t="n"/>
      <c r="FT116" s="259" t="n"/>
      <c r="FU116" s="259" t="n"/>
      <c r="FV116" s="259" t="n"/>
      <c r="FW116" s="259" t="n"/>
      <c r="FX116" s="259" t="n"/>
      <c r="FY116" s="259" t="n"/>
      <c r="FZ116" s="259" t="n"/>
      <c r="GA116" s="259" t="n"/>
      <c r="GB116" s="259" t="n"/>
      <c r="GC116" s="259" t="n"/>
      <c r="GD116" s="259" t="n"/>
      <c r="GE116" s="259" t="n"/>
      <c r="GF116" s="259" t="n"/>
      <c r="GG116" s="259" t="n"/>
      <c r="GH116" s="259" t="n"/>
      <c r="GI116" s="259" t="n"/>
      <c r="GJ116" s="259" t="n"/>
      <c r="GK116" s="259" t="n"/>
      <c r="GL116" s="259" t="n"/>
      <c r="GM116" s="259" t="n"/>
      <c r="GN116" s="259" t="n"/>
      <c r="GO116" s="259" t="n"/>
      <c r="GP116" s="259" t="n"/>
      <c r="GQ116" s="259" t="n"/>
      <c r="GR116" s="259" t="n"/>
      <c r="GS116" s="259" t="n"/>
      <c r="GT116" s="259" t="n"/>
      <c r="GU116" s="259" t="n"/>
      <c r="GV116" s="261">
        <f>SUM(F116:GU116)</f>
        <v/>
      </c>
      <c r="GW116" s="262">
        <f>E116-GV116</f>
        <v/>
      </c>
    </row>
    <row r="117" ht="18" customHeight="1">
      <c r="A117" s="137" t="n">
        <v>116</v>
      </c>
      <c r="B117" s="256" t="n"/>
      <c r="C117" s="139" t="n"/>
      <c r="D117" s="240" t="n"/>
      <c r="E117" s="257" t="n"/>
      <c r="F117" s="274" t="n"/>
      <c r="G117" s="274" t="n"/>
      <c r="H117" s="274" t="n"/>
      <c r="I117" s="274" t="n"/>
      <c r="J117" s="274" t="n"/>
      <c r="K117" s="274" t="n"/>
      <c r="L117" s="274" t="n"/>
      <c r="M117" s="259" t="n"/>
      <c r="N117" s="259" t="n"/>
      <c r="O117" s="259" t="n"/>
      <c r="P117" s="259" t="n"/>
      <c r="Q117" s="259" t="n"/>
      <c r="R117" s="259" t="n"/>
      <c r="S117" s="259" t="n"/>
      <c r="T117" s="259" t="n"/>
      <c r="U117" s="259" t="n"/>
      <c r="V117" s="259" t="n"/>
      <c r="W117" s="259" t="n"/>
      <c r="X117" s="259" t="n"/>
      <c r="Y117" s="259" t="n"/>
      <c r="Z117" s="259" t="n"/>
      <c r="AA117" s="259" t="n"/>
      <c r="AB117" s="259" t="n"/>
      <c r="AC117" s="259" t="n"/>
      <c r="AD117" s="259" t="n"/>
      <c r="AE117" s="259" t="n"/>
      <c r="AF117" s="259" t="n"/>
      <c r="AG117" s="259" t="n"/>
      <c r="AH117" s="259" t="n"/>
      <c r="AI117" s="259" t="n"/>
      <c r="AJ117" s="259" t="n"/>
      <c r="AK117" s="259" t="n"/>
      <c r="AL117" s="259" t="n"/>
      <c r="AM117" s="259" t="n"/>
      <c r="AN117" s="259" t="n"/>
      <c r="AO117" s="259" t="n"/>
      <c r="AP117" s="259" t="n"/>
      <c r="AQ117" s="259" t="n"/>
      <c r="AR117" s="259" t="n"/>
      <c r="AS117" s="259" t="n"/>
      <c r="AT117" s="259" t="n"/>
      <c r="AU117" s="259" t="n"/>
      <c r="AV117" s="259" t="n"/>
      <c r="AW117" s="259" t="n"/>
      <c r="AX117" s="259" t="n"/>
      <c r="AY117" s="259" t="n"/>
      <c r="AZ117" s="259" t="n"/>
      <c r="BA117" s="259" t="n"/>
      <c r="BB117" s="259" t="n"/>
      <c r="BC117" s="259" t="n"/>
      <c r="BD117" s="259" t="n"/>
      <c r="BE117" s="259" t="n"/>
      <c r="BF117" s="259" t="n"/>
      <c r="BG117" s="259" t="n"/>
      <c r="BH117" s="259" t="n"/>
      <c r="BI117" s="259" t="n"/>
      <c r="BJ117" s="259" t="n"/>
      <c r="BK117" s="259" t="n"/>
      <c r="BL117" s="259" t="n"/>
      <c r="BM117" s="259" t="n"/>
      <c r="BN117" s="259" t="n"/>
      <c r="BO117" s="259" t="n"/>
      <c r="BP117" s="259" t="n"/>
      <c r="BQ117" s="259" t="n"/>
      <c r="BR117" s="259" t="n"/>
      <c r="BS117" s="259" t="n"/>
      <c r="BT117" s="259" t="n"/>
      <c r="BU117" s="259" t="n"/>
      <c r="BV117" s="259" t="n"/>
      <c r="BW117" s="259" t="n"/>
      <c r="BX117" s="259" t="n"/>
      <c r="BY117" s="259" t="n"/>
      <c r="BZ117" s="259" t="n"/>
      <c r="CA117" s="259" t="n"/>
      <c r="CB117" s="259" t="n"/>
      <c r="CC117" s="259" t="n"/>
      <c r="CD117" s="259" t="n"/>
      <c r="CE117" s="259" t="n"/>
      <c r="CF117" s="259" t="n"/>
      <c r="CG117" s="259" t="n"/>
      <c r="CH117" s="259" t="n"/>
      <c r="CI117" s="259" t="n"/>
      <c r="CJ117" s="259" t="n"/>
      <c r="CK117" s="259" t="n"/>
      <c r="CL117" s="259" t="n"/>
      <c r="CM117" s="259" t="n"/>
      <c r="CN117" s="259" t="n"/>
      <c r="CO117" s="259" t="n"/>
      <c r="CP117" s="259" t="n"/>
      <c r="CQ117" s="259" t="n"/>
      <c r="CR117" s="259" t="n"/>
      <c r="CS117" s="259" t="n"/>
      <c r="CT117" s="259" t="n"/>
      <c r="CU117" s="259" t="n"/>
      <c r="CV117" s="259" t="n"/>
      <c r="CW117" s="259" t="n"/>
      <c r="CX117" s="259" t="n"/>
      <c r="CY117" s="259" t="n"/>
      <c r="CZ117" s="259" t="n"/>
      <c r="DA117" s="259" t="n"/>
      <c r="DB117" s="259" t="n"/>
      <c r="DC117" s="259" t="n"/>
      <c r="DD117" s="259" t="n"/>
      <c r="DE117" s="259" t="n"/>
      <c r="DF117" s="259" t="n"/>
      <c r="DG117" s="259" t="n"/>
      <c r="DH117" s="259" t="n"/>
      <c r="DI117" s="259" t="n"/>
      <c r="DJ117" s="259" t="n"/>
      <c r="DK117" s="259" t="n"/>
      <c r="DL117" s="259" t="n"/>
      <c r="DM117" s="259" t="n"/>
      <c r="DN117" s="259" t="n"/>
      <c r="DO117" s="259" t="n"/>
      <c r="DP117" s="259" t="n"/>
      <c r="DQ117" s="259" t="n"/>
      <c r="DR117" s="259" t="n"/>
      <c r="DS117" s="259" t="n"/>
      <c r="DT117" s="259" t="n"/>
      <c r="DU117" s="259" t="n"/>
      <c r="DV117" s="259" t="n"/>
      <c r="DW117" s="259" t="n"/>
      <c r="DX117" s="259" t="n"/>
      <c r="DY117" s="259" t="n"/>
      <c r="DZ117" s="259" t="n"/>
      <c r="EA117" s="259" t="n"/>
      <c r="EB117" s="259" t="n"/>
      <c r="EC117" s="259" t="n"/>
      <c r="ED117" s="259" t="n"/>
      <c r="EE117" s="259" t="n"/>
      <c r="EF117" s="259" t="n"/>
      <c r="EG117" s="259" t="n"/>
      <c r="EH117" s="259" t="n"/>
      <c r="EI117" s="259" t="n"/>
      <c r="EJ117" s="259" t="n"/>
      <c r="EK117" s="259" t="n"/>
      <c r="EL117" s="259" t="n"/>
      <c r="EM117" s="259" t="n"/>
      <c r="EN117" s="259" t="n"/>
      <c r="EO117" s="259" t="n"/>
      <c r="EP117" s="259" t="n"/>
      <c r="EQ117" s="259" t="n"/>
      <c r="ER117" s="259" t="n"/>
      <c r="ES117" s="259" t="n"/>
      <c r="ET117" s="259" t="n"/>
      <c r="EU117" s="259" t="n"/>
      <c r="EV117" s="259" t="n"/>
      <c r="EW117" s="259" t="n"/>
      <c r="EX117" s="259" t="n"/>
      <c r="EY117" s="259" t="n"/>
      <c r="EZ117" s="259" t="n"/>
      <c r="FA117" s="259" t="n"/>
      <c r="FB117" s="259" t="n"/>
      <c r="FC117" s="259" t="n"/>
      <c r="FD117" s="259" t="n"/>
      <c r="FE117" s="259" t="n"/>
      <c r="FF117" s="259" t="n"/>
      <c r="FG117" s="259" t="n"/>
      <c r="FH117" s="259" t="n"/>
      <c r="FI117" s="259" t="n"/>
      <c r="FJ117" s="259" t="n"/>
      <c r="FK117" s="259" t="n"/>
      <c r="FL117" s="259" t="n"/>
      <c r="FM117" s="259" t="n"/>
      <c r="FN117" s="259" t="n"/>
      <c r="FO117" s="259" t="n"/>
      <c r="FP117" s="259" t="n"/>
      <c r="FQ117" s="259" t="n"/>
      <c r="FR117" s="259" t="n"/>
      <c r="FS117" s="259" t="n"/>
      <c r="FT117" s="259" t="n"/>
      <c r="FU117" s="259" t="n"/>
      <c r="FV117" s="259" t="n"/>
      <c r="FW117" s="259" t="n"/>
      <c r="FX117" s="259" t="n"/>
      <c r="FY117" s="259" t="n"/>
      <c r="FZ117" s="259" t="n"/>
      <c r="GA117" s="259" t="n"/>
      <c r="GB117" s="259" t="n"/>
      <c r="GC117" s="259" t="n"/>
      <c r="GD117" s="259" t="n"/>
      <c r="GE117" s="259" t="n"/>
      <c r="GF117" s="259" t="n"/>
      <c r="GG117" s="259" t="n"/>
      <c r="GH117" s="259" t="n"/>
      <c r="GI117" s="259" t="n"/>
      <c r="GJ117" s="259" t="n"/>
      <c r="GK117" s="259" t="n"/>
      <c r="GL117" s="259" t="n"/>
      <c r="GM117" s="259" t="n"/>
      <c r="GN117" s="259" t="n"/>
      <c r="GO117" s="259" t="n"/>
      <c r="GP117" s="259" t="n"/>
      <c r="GQ117" s="259" t="n"/>
      <c r="GR117" s="259" t="n"/>
      <c r="GS117" s="259" t="n"/>
      <c r="GT117" s="259" t="n"/>
      <c r="GU117" s="259" t="n"/>
      <c r="GV117" s="261">
        <f>SUM(F117:GU117)</f>
        <v/>
      </c>
      <c r="GW117" s="262">
        <f>E117-GV117</f>
        <v/>
      </c>
    </row>
    <row r="118" ht="18" customHeight="1">
      <c r="A118" s="137" t="n">
        <v>117</v>
      </c>
      <c r="B118" s="256" t="n"/>
      <c r="C118" s="139" t="n"/>
      <c r="D118" s="240" t="n"/>
      <c r="E118" s="257" t="n"/>
      <c r="F118" s="274" t="n"/>
      <c r="G118" s="274" t="n"/>
      <c r="H118" s="274" t="n"/>
      <c r="I118" s="274" t="n"/>
      <c r="J118" s="274" t="n"/>
      <c r="K118" s="274" t="n"/>
      <c r="L118" s="274" t="n"/>
      <c r="M118" s="259" t="n"/>
      <c r="N118" s="259" t="n"/>
      <c r="O118" s="259" t="n"/>
      <c r="P118" s="259" t="n"/>
      <c r="Q118" s="259" t="n"/>
      <c r="R118" s="259" t="n"/>
      <c r="S118" s="259" t="n"/>
      <c r="T118" s="259" t="n"/>
      <c r="U118" s="259" t="n"/>
      <c r="V118" s="259" t="n"/>
      <c r="W118" s="259" t="n"/>
      <c r="X118" s="259" t="n"/>
      <c r="Y118" s="259" t="n"/>
      <c r="Z118" s="259" t="n"/>
      <c r="AA118" s="259" t="n"/>
      <c r="AB118" s="259" t="n"/>
      <c r="AC118" s="259" t="n"/>
      <c r="AD118" s="259" t="n"/>
      <c r="AE118" s="259" t="n"/>
      <c r="AF118" s="259" t="n"/>
      <c r="AG118" s="259" t="n"/>
      <c r="AH118" s="259" t="n"/>
      <c r="AI118" s="259" t="n"/>
      <c r="AJ118" s="259" t="n"/>
      <c r="AK118" s="259" t="n"/>
      <c r="AL118" s="259" t="n"/>
      <c r="AM118" s="259" t="n"/>
      <c r="AN118" s="259" t="n"/>
      <c r="AO118" s="259" t="n"/>
      <c r="AP118" s="259" t="n"/>
      <c r="AQ118" s="259" t="n"/>
      <c r="AR118" s="259" t="n"/>
      <c r="AS118" s="259" t="n"/>
      <c r="AT118" s="259" t="n"/>
      <c r="AU118" s="259" t="n"/>
      <c r="AV118" s="259" t="n"/>
      <c r="AW118" s="259" t="n"/>
      <c r="AX118" s="259" t="n"/>
      <c r="AY118" s="259" t="n"/>
      <c r="AZ118" s="259" t="n"/>
      <c r="BA118" s="259" t="n"/>
      <c r="BB118" s="259" t="n"/>
      <c r="BC118" s="259" t="n"/>
      <c r="BD118" s="259" t="n"/>
      <c r="BE118" s="259" t="n"/>
      <c r="BF118" s="259" t="n"/>
      <c r="BG118" s="259" t="n"/>
      <c r="BH118" s="259" t="n"/>
      <c r="BI118" s="259" t="n"/>
      <c r="BJ118" s="259" t="n"/>
      <c r="BK118" s="259" t="n"/>
      <c r="BL118" s="259" t="n"/>
      <c r="BM118" s="259" t="n"/>
      <c r="BN118" s="259" t="n"/>
      <c r="BO118" s="259" t="n"/>
      <c r="BP118" s="259" t="n"/>
      <c r="BQ118" s="259" t="n"/>
      <c r="BR118" s="259" t="n"/>
      <c r="BS118" s="259" t="n"/>
      <c r="BT118" s="259" t="n"/>
      <c r="BU118" s="259" t="n"/>
      <c r="BV118" s="259" t="n"/>
      <c r="BW118" s="259" t="n"/>
      <c r="BX118" s="259" t="n"/>
      <c r="BY118" s="259" t="n"/>
      <c r="BZ118" s="259" t="n"/>
      <c r="CA118" s="259" t="n"/>
      <c r="CB118" s="259" t="n"/>
      <c r="CC118" s="259" t="n"/>
      <c r="CD118" s="259" t="n"/>
      <c r="CE118" s="259" t="n"/>
      <c r="CF118" s="259" t="n"/>
      <c r="CG118" s="259" t="n"/>
      <c r="CH118" s="259" t="n"/>
      <c r="CI118" s="259" t="n"/>
      <c r="CJ118" s="259" t="n"/>
      <c r="CK118" s="259" t="n"/>
      <c r="CL118" s="259" t="n"/>
      <c r="CM118" s="259" t="n"/>
      <c r="CN118" s="259" t="n"/>
      <c r="CO118" s="259" t="n"/>
      <c r="CP118" s="259" t="n"/>
      <c r="CQ118" s="259" t="n"/>
      <c r="CR118" s="259" t="n"/>
      <c r="CS118" s="259" t="n"/>
      <c r="CT118" s="259" t="n"/>
      <c r="CU118" s="259" t="n"/>
      <c r="CV118" s="259" t="n"/>
      <c r="CW118" s="259" t="n"/>
      <c r="CX118" s="259" t="n"/>
      <c r="CY118" s="259" t="n"/>
      <c r="CZ118" s="259" t="n"/>
      <c r="DA118" s="259" t="n"/>
      <c r="DB118" s="259" t="n"/>
      <c r="DC118" s="259" t="n"/>
      <c r="DD118" s="259" t="n"/>
      <c r="DE118" s="259" t="n"/>
      <c r="DF118" s="259" t="n"/>
      <c r="DG118" s="259" t="n"/>
      <c r="DH118" s="259" t="n"/>
      <c r="DI118" s="259" t="n"/>
      <c r="DJ118" s="259" t="n"/>
      <c r="DK118" s="259" t="n"/>
      <c r="DL118" s="259" t="n"/>
      <c r="DM118" s="259" t="n"/>
      <c r="DN118" s="259" t="n"/>
      <c r="DO118" s="259" t="n"/>
      <c r="DP118" s="259" t="n"/>
      <c r="DQ118" s="259" t="n"/>
      <c r="DR118" s="259" t="n"/>
      <c r="DS118" s="259" t="n"/>
      <c r="DT118" s="259" t="n"/>
      <c r="DU118" s="259" t="n"/>
      <c r="DV118" s="259" t="n"/>
      <c r="DW118" s="259" t="n"/>
      <c r="DX118" s="259" t="n"/>
      <c r="DY118" s="259" t="n"/>
      <c r="DZ118" s="259" t="n"/>
      <c r="EA118" s="259" t="n"/>
      <c r="EB118" s="259" t="n"/>
      <c r="EC118" s="259" t="n"/>
      <c r="ED118" s="259" t="n"/>
      <c r="EE118" s="259" t="n"/>
      <c r="EF118" s="259" t="n"/>
      <c r="EG118" s="259" t="n"/>
      <c r="EH118" s="259" t="n"/>
      <c r="EI118" s="259" t="n"/>
      <c r="EJ118" s="259" t="n"/>
      <c r="EK118" s="259" t="n"/>
      <c r="EL118" s="259" t="n"/>
      <c r="EM118" s="259" t="n"/>
      <c r="EN118" s="259" t="n"/>
      <c r="EO118" s="259" t="n"/>
      <c r="EP118" s="259" t="n"/>
      <c r="EQ118" s="259" t="n"/>
      <c r="ER118" s="259" t="n"/>
      <c r="ES118" s="259" t="n"/>
      <c r="ET118" s="259" t="n"/>
      <c r="EU118" s="259" t="n"/>
      <c r="EV118" s="259" t="n"/>
      <c r="EW118" s="259" t="n"/>
      <c r="EX118" s="259" t="n"/>
      <c r="EY118" s="259" t="n"/>
      <c r="EZ118" s="259" t="n"/>
      <c r="FA118" s="259" t="n"/>
      <c r="FB118" s="259" t="n"/>
      <c r="FC118" s="259" t="n"/>
      <c r="FD118" s="259" t="n"/>
      <c r="FE118" s="259" t="n"/>
      <c r="FF118" s="259" t="n"/>
      <c r="FG118" s="259" t="n"/>
      <c r="FH118" s="259" t="n"/>
      <c r="FI118" s="259" t="n"/>
      <c r="FJ118" s="259" t="n"/>
      <c r="FK118" s="259" t="n"/>
      <c r="FL118" s="259" t="n"/>
      <c r="FM118" s="259" t="n"/>
      <c r="FN118" s="259" t="n"/>
      <c r="FO118" s="259" t="n"/>
      <c r="FP118" s="259" t="n"/>
      <c r="FQ118" s="259" t="n"/>
      <c r="FR118" s="259" t="n"/>
      <c r="FS118" s="259" t="n"/>
      <c r="FT118" s="259" t="n"/>
      <c r="FU118" s="259" t="n"/>
      <c r="FV118" s="259" t="n"/>
      <c r="FW118" s="259" t="n"/>
      <c r="FX118" s="259" t="n"/>
      <c r="FY118" s="259" t="n"/>
      <c r="FZ118" s="259" t="n"/>
      <c r="GA118" s="259" t="n"/>
      <c r="GB118" s="259" t="n"/>
      <c r="GC118" s="259" t="n"/>
      <c r="GD118" s="259" t="n"/>
      <c r="GE118" s="259" t="n"/>
      <c r="GF118" s="259" t="n"/>
      <c r="GG118" s="259" t="n"/>
      <c r="GH118" s="259" t="n"/>
      <c r="GI118" s="259" t="n"/>
      <c r="GJ118" s="259" t="n"/>
      <c r="GK118" s="259" t="n"/>
      <c r="GL118" s="259" t="n"/>
      <c r="GM118" s="259" t="n"/>
      <c r="GN118" s="259" t="n"/>
      <c r="GO118" s="259" t="n"/>
      <c r="GP118" s="259" t="n"/>
      <c r="GQ118" s="259" t="n"/>
      <c r="GR118" s="259" t="n"/>
      <c r="GS118" s="259" t="n"/>
      <c r="GT118" s="259" t="n"/>
      <c r="GU118" s="259" t="n"/>
      <c r="GV118" s="261">
        <f>SUM(F118:GU118)</f>
        <v/>
      </c>
      <c r="GW118" s="262">
        <f>E118-GV118</f>
        <v/>
      </c>
    </row>
    <row r="119" ht="18" customHeight="1">
      <c r="A119" s="137" t="n">
        <v>118</v>
      </c>
      <c r="B119" s="256" t="n"/>
      <c r="C119" s="139" t="n"/>
      <c r="D119" s="240" t="n"/>
      <c r="E119" s="257" t="n"/>
      <c r="F119" s="274" t="n"/>
      <c r="G119" s="274" t="n"/>
      <c r="H119" s="274" t="n"/>
      <c r="I119" s="274" t="n"/>
      <c r="J119" s="274" t="n"/>
      <c r="K119" s="274" t="n"/>
      <c r="L119" s="274" t="n"/>
      <c r="M119" s="259" t="n"/>
      <c r="N119" s="259" t="n"/>
      <c r="O119" s="259" t="n"/>
      <c r="P119" s="259" t="n"/>
      <c r="Q119" s="259" t="n"/>
      <c r="R119" s="259" t="n"/>
      <c r="S119" s="259" t="n"/>
      <c r="T119" s="259" t="n"/>
      <c r="U119" s="259" t="n"/>
      <c r="V119" s="259" t="n"/>
      <c r="W119" s="259" t="n"/>
      <c r="X119" s="259" t="n"/>
      <c r="Y119" s="259" t="n"/>
      <c r="Z119" s="259" t="n"/>
      <c r="AA119" s="259" t="n"/>
      <c r="AB119" s="259" t="n"/>
      <c r="AC119" s="259" t="n"/>
      <c r="AD119" s="259" t="n"/>
      <c r="AE119" s="259" t="n"/>
      <c r="AF119" s="259" t="n"/>
      <c r="AG119" s="259" t="n"/>
      <c r="AH119" s="259" t="n"/>
      <c r="AI119" s="259" t="n"/>
      <c r="AJ119" s="259" t="n"/>
      <c r="AK119" s="259" t="n"/>
      <c r="AL119" s="259" t="n"/>
      <c r="AM119" s="259" t="n"/>
      <c r="AN119" s="259" t="n"/>
      <c r="AO119" s="259" t="n"/>
      <c r="AP119" s="259" t="n"/>
      <c r="AQ119" s="259" t="n"/>
      <c r="AR119" s="259" t="n"/>
      <c r="AS119" s="259" t="n"/>
      <c r="AT119" s="259" t="n"/>
      <c r="AU119" s="259" t="n"/>
      <c r="AV119" s="259" t="n"/>
      <c r="AW119" s="259" t="n"/>
      <c r="AX119" s="259" t="n"/>
      <c r="AY119" s="259" t="n"/>
      <c r="AZ119" s="259" t="n"/>
      <c r="BA119" s="259" t="n"/>
      <c r="BB119" s="259" t="n"/>
      <c r="BC119" s="259" t="n"/>
      <c r="BD119" s="259" t="n"/>
      <c r="BE119" s="259" t="n"/>
      <c r="BF119" s="259" t="n"/>
      <c r="BG119" s="259" t="n"/>
      <c r="BH119" s="259" t="n"/>
      <c r="BI119" s="259" t="n"/>
      <c r="BJ119" s="259" t="n"/>
      <c r="BK119" s="259" t="n"/>
      <c r="BL119" s="259" t="n"/>
      <c r="BM119" s="259" t="n"/>
      <c r="BN119" s="259" t="n"/>
      <c r="BO119" s="259" t="n"/>
      <c r="BP119" s="259" t="n"/>
      <c r="BQ119" s="259" t="n"/>
      <c r="BR119" s="259" t="n"/>
      <c r="BS119" s="259" t="n"/>
      <c r="BT119" s="259" t="n"/>
      <c r="BU119" s="259" t="n"/>
      <c r="BV119" s="259" t="n"/>
      <c r="BW119" s="259" t="n"/>
      <c r="BX119" s="259" t="n"/>
      <c r="BY119" s="259" t="n"/>
      <c r="BZ119" s="259" t="n"/>
      <c r="CA119" s="259" t="n"/>
      <c r="CB119" s="259" t="n"/>
      <c r="CC119" s="259" t="n"/>
      <c r="CD119" s="259" t="n"/>
      <c r="CE119" s="259" t="n"/>
      <c r="CF119" s="259" t="n"/>
      <c r="CG119" s="259" t="n"/>
      <c r="CH119" s="259" t="n"/>
      <c r="CI119" s="259" t="n"/>
      <c r="CJ119" s="259" t="n"/>
      <c r="CK119" s="259" t="n"/>
      <c r="CL119" s="259" t="n"/>
      <c r="CM119" s="259" t="n"/>
      <c r="CN119" s="259" t="n"/>
      <c r="CO119" s="259" t="n"/>
      <c r="CP119" s="259" t="n"/>
      <c r="CQ119" s="259" t="n"/>
      <c r="CR119" s="259" t="n"/>
      <c r="CS119" s="259" t="n"/>
      <c r="CT119" s="259" t="n"/>
      <c r="CU119" s="259" t="n"/>
      <c r="CV119" s="259" t="n"/>
      <c r="CW119" s="259" t="n"/>
      <c r="CX119" s="259" t="n"/>
      <c r="CY119" s="259" t="n"/>
      <c r="CZ119" s="259" t="n"/>
      <c r="DA119" s="259" t="n"/>
      <c r="DB119" s="259" t="n"/>
      <c r="DC119" s="259" t="n"/>
      <c r="DD119" s="259" t="n"/>
      <c r="DE119" s="259" t="n"/>
      <c r="DF119" s="259" t="n"/>
      <c r="DG119" s="259" t="n"/>
      <c r="DH119" s="259" t="n"/>
      <c r="DI119" s="259" t="n"/>
      <c r="DJ119" s="259" t="n"/>
      <c r="DK119" s="259" t="n"/>
      <c r="DL119" s="259" t="n"/>
      <c r="DM119" s="259" t="n"/>
      <c r="DN119" s="259" t="n"/>
      <c r="DO119" s="259" t="n"/>
      <c r="DP119" s="259" t="n"/>
      <c r="DQ119" s="259" t="n"/>
      <c r="DR119" s="259" t="n"/>
      <c r="DS119" s="259" t="n"/>
      <c r="DT119" s="259" t="n"/>
      <c r="DU119" s="259" t="n"/>
      <c r="DV119" s="259" t="n"/>
      <c r="DW119" s="259" t="n"/>
      <c r="DX119" s="259" t="n"/>
      <c r="DY119" s="259" t="n"/>
      <c r="DZ119" s="259" t="n"/>
      <c r="EA119" s="259" t="n"/>
      <c r="EB119" s="259" t="n"/>
      <c r="EC119" s="259" t="n"/>
      <c r="ED119" s="259" t="n"/>
      <c r="EE119" s="259" t="n"/>
      <c r="EF119" s="259" t="n"/>
      <c r="EG119" s="259" t="n"/>
      <c r="EH119" s="259" t="n"/>
      <c r="EI119" s="259" t="n"/>
      <c r="EJ119" s="259" t="n"/>
      <c r="EK119" s="259" t="n"/>
      <c r="EL119" s="259" t="n"/>
      <c r="EM119" s="259" t="n"/>
      <c r="EN119" s="259" t="n"/>
      <c r="EO119" s="259" t="n"/>
      <c r="EP119" s="259" t="n"/>
      <c r="EQ119" s="259" t="n"/>
      <c r="ER119" s="259" t="n"/>
      <c r="ES119" s="259" t="n"/>
      <c r="ET119" s="259" t="n"/>
      <c r="EU119" s="259" t="n"/>
      <c r="EV119" s="259" t="n"/>
      <c r="EW119" s="259" t="n"/>
      <c r="EX119" s="259" t="n"/>
      <c r="EY119" s="259" t="n"/>
      <c r="EZ119" s="259" t="n"/>
      <c r="FA119" s="259" t="n"/>
      <c r="FB119" s="259" t="n"/>
      <c r="FC119" s="259" t="n"/>
      <c r="FD119" s="259" t="n"/>
      <c r="FE119" s="259" t="n"/>
      <c r="FF119" s="259" t="n"/>
      <c r="FG119" s="259" t="n"/>
      <c r="FH119" s="259" t="n"/>
      <c r="FI119" s="259" t="n"/>
      <c r="FJ119" s="259" t="n"/>
      <c r="FK119" s="259" t="n"/>
      <c r="FL119" s="259" t="n"/>
      <c r="FM119" s="259" t="n"/>
      <c r="FN119" s="259" t="n"/>
      <c r="FO119" s="259" t="n"/>
      <c r="FP119" s="259" t="n"/>
      <c r="FQ119" s="259" t="n"/>
      <c r="FR119" s="259" t="n"/>
      <c r="FS119" s="259" t="n"/>
      <c r="FT119" s="259" t="n"/>
      <c r="FU119" s="259" t="n"/>
      <c r="FV119" s="259" t="n"/>
      <c r="FW119" s="259" t="n"/>
      <c r="FX119" s="259" t="n"/>
      <c r="FY119" s="259" t="n"/>
      <c r="FZ119" s="259" t="n"/>
      <c r="GA119" s="259" t="n"/>
      <c r="GB119" s="259" t="n"/>
      <c r="GC119" s="259" t="n"/>
      <c r="GD119" s="259" t="n"/>
      <c r="GE119" s="259" t="n"/>
      <c r="GF119" s="259" t="n"/>
      <c r="GG119" s="259" t="n"/>
      <c r="GH119" s="259" t="n"/>
      <c r="GI119" s="259" t="n"/>
      <c r="GJ119" s="259" t="n"/>
      <c r="GK119" s="259" t="n"/>
      <c r="GL119" s="259" t="n"/>
      <c r="GM119" s="259" t="n"/>
      <c r="GN119" s="259" t="n"/>
      <c r="GO119" s="259" t="n"/>
      <c r="GP119" s="259" t="n"/>
      <c r="GQ119" s="259" t="n"/>
      <c r="GR119" s="259" t="n"/>
      <c r="GS119" s="259" t="n"/>
      <c r="GT119" s="259" t="n"/>
      <c r="GU119" s="259" t="n"/>
      <c r="GV119" s="261">
        <f>SUM(F119:GU119)</f>
        <v/>
      </c>
      <c r="GW119" s="262">
        <f>E119-GV119</f>
        <v/>
      </c>
    </row>
    <row r="120" ht="18" customHeight="1">
      <c r="A120" s="137" t="n">
        <v>119</v>
      </c>
      <c r="B120" s="256" t="n"/>
      <c r="C120" s="139" t="n"/>
      <c r="D120" s="240" t="n"/>
      <c r="E120" s="257" t="n"/>
      <c r="F120" s="274" t="n"/>
      <c r="G120" s="274" t="n"/>
      <c r="H120" s="274" t="n"/>
      <c r="I120" s="274" t="n"/>
      <c r="J120" s="274" t="n"/>
      <c r="K120" s="274" t="n"/>
      <c r="L120" s="274" t="n"/>
      <c r="M120" s="259" t="n"/>
      <c r="N120" s="259" t="n"/>
      <c r="O120" s="259" t="n"/>
      <c r="P120" s="259" t="n"/>
      <c r="Q120" s="259" t="n"/>
      <c r="R120" s="259" t="n"/>
      <c r="S120" s="259" t="n"/>
      <c r="T120" s="259" t="n"/>
      <c r="U120" s="259" t="n"/>
      <c r="V120" s="259" t="n"/>
      <c r="W120" s="259" t="n"/>
      <c r="X120" s="259" t="n"/>
      <c r="Y120" s="259" t="n"/>
      <c r="Z120" s="259" t="n"/>
      <c r="AA120" s="259" t="n"/>
      <c r="AB120" s="259" t="n"/>
      <c r="AC120" s="259" t="n"/>
      <c r="AD120" s="259" t="n"/>
      <c r="AE120" s="259" t="n"/>
      <c r="AF120" s="259" t="n"/>
      <c r="AG120" s="259" t="n"/>
      <c r="AH120" s="259" t="n"/>
      <c r="AI120" s="259" t="n"/>
      <c r="AJ120" s="259" t="n"/>
      <c r="AK120" s="259" t="n"/>
      <c r="AL120" s="259" t="n"/>
      <c r="AM120" s="259" t="n"/>
      <c r="AN120" s="259" t="n"/>
      <c r="AO120" s="259" t="n"/>
      <c r="AP120" s="259" t="n"/>
      <c r="AQ120" s="259" t="n"/>
      <c r="AR120" s="259" t="n"/>
      <c r="AS120" s="259" t="n"/>
      <c r="AT120" s="259" t="n"/>
      <c r="AU120" s="259" t="n"/>
      <c r="AV120" s="259" t="n"/>
      <c r="AW120" s="259" t="n"/>
      <c r="AX120" s="259" t="n"/>
      <c r="AY120" s="259" t="n"/>
      <c r="AZ120" s="259" t="n"/>
      <c r="BA120" s="259" t="n"/>
      <c r="BB120" s="259" t="n"/>
      <c r="BC120" s="259" t="n"/>
      <c r="BD120" s="259" t="n"/>
      <c r="BE120" s="259" t="n"/>
      <c r="BF120" s="259" t="n"/>
      <c r="BG120" s="259" t="n"/>
      <c r="BH120" s="259" t="n"/>
      <c r="BI120" s="259" t="n"/>
      <c r="BJ120" s="259" t="n"/>
      <c r="BK120" s="259" t="n"/>
      <c r="BL120" s="259" t="n"/>
      <c r="BM120" s="259" t="n"/>
      <c r="BN120" s="259" t="n"/>
      <c r="BO120" s="259" t="n"/>
      <c r="BP120" s="259" t="n"/>
      <c r="BQ120" s="259" t="n"/>
      <c r="BR120" s="259" t="n"/>
      <c r="BS120" s="259" t="n"/>
      <c r="BT120" s="259" t="n"/>
      <c r="BU120" s="259" t="n"/>
      <c r="BV120" s="259" t="n"/>
      <c r="BW120" s="259" t="n"/>
      <c r="BX120" s="259" t="n"/>
      <c r="BY120" s="259" t="n"/>
      <c r="BZ120" s="259" t="n"/>
      <c r="CA120" s="259" t="n"/>
      <c r="CB120" s="259" t="n"/>
      <c r="CC120" s="259" t="n"/>
      <c r="CD120" s="259" t="n"/>
      <c r="CE120" s="259" t="n"/>
      <c r="CF120" s="259" t="n"/>
      <c r="CG120" s="259" t="n"/>
      <c r="CH120" s="259" t="n"/>
      <c r="CI120" s="259" t="n"/>
      <c r="CJ120" s="259" t="n"/>
      <c r="CK120" s="259" t="n"/>
      <c r="CL120" s="259" t="n"/>
      <c r="CM120" s="259" t="n"/>
      <c r="CN120" s="259" t="n"/>
      <c r="CO120" s="259" t="n"/>
      <c r="CP120" s="259" t="n"/>
      <c r="CQ120" s="259" t="n"/>
      <c r="CR120" s="259" t="n"/>
      <c r="CS120" s="259" t="n"/>
      <c r="CT120" s="259" t="n"/>
      <c r="CU120" s="259" t="n"/>
      <c r="CV120" s="259" t="n"/>
      <c r="CW120" s="259" t="n"/>
      <c r="CX120" s="259" t="n"/>
      <c r="CY120" s="259" t="n"/>
      <c r="CZ120" s="259" t="n"/>
      <c r="DA120" s="259" t="n"/>
      <c r="DB120" s="259" t="n"/>
      <c r="DC120" s="259" t="n"/>
      <c r="DD120" s="259" t="n"/>
      <c r="DE120" s="259" t="n"/>
      <c r="DF120" s="259" t="n"/>
      <c r="DG120" s="259" t="n"/>
      <c r="DH120" s="259" t="n"/>
      <c r="DI120" s="259" t="n"/>
      <c r="DJ120" s="259" t="n"/>
      <c r="DK120" s="259" t="n"/>
      <c r="DL120" s="259" t="n"/>
      <c r="DM120" s="259" t="n"/>
      <c r="DN120" s="259" t="n"/>
      <c r="DO120" s="259" t="n"/>
      <c r="DP120" s="259" t="n"/>
      <c r="DQ120" s="259" t="n"/>
      <c r="DR120" s="259" t="n"/>
      <c r="DS120" s="259" t="n"/>
      <c r="DT120" s="259" t="n"/>
      <c r="DU120" s="259" t="n"/>
      <c r="DV120" s="259" t="n"/>
      <c r="DW120" s="259" t="n"/>
      <c r="DX120" s="259" t="n"/>
      <c r="DY120" s="259" t="n"/>
      <c r="DZ120" s="259" t="n"/>
      <c r="EA120" s="259" t="n"/>
      <c r="EB120" s="259" t="n"/>
      <c r="EC120" s="259" t="n"/>
      <c r="ED120" s="259" t="n"/>
      <c r="EE120" s="259" t="n"/>
      <c r="EF120" s="259" t="n"/>
      <c r="EG120" s="259" t="n"/>
      <c r="EH120" s="259" t="n"/>
      <c r="EI120" s="259" t="n"/>
      <c r="EJ120" s="259" t="n"/>
      <c r="EK120" s="259" t="n"/>
      <c r="EL120" s="259" t="n"/>
      <c r="EM120" s="259" t="n"/>
      <c r="EN120" s="259" t="n"/>
      <c r="EO120" s="259" t="n"/>
      <c r="EP120" s="259" t="n"/>
      <c r="EQ120" s="259" t="n"/>
      <c r="ER120" s="259" t="n"/>
      <c r="ES120" s="259" t="n"/>
      <c r="ET120" s="259" t="n"/>
      <c r="EU120" s="259" t="n"/>
      <c r="EV120" s="259" t="n"/>
      <c r="EW120" s="259" t="n"/>
      <c r="EX120" s="259" t="n"/>
      <c r="EY120" s="259" t="n"/>
      <c r="EZ120" s="259" t="n"/>
      <c r="FA120" s="259" t="n"/>
      <c r="FB120" s="259" t="n"/>
      <c r="FC120" s="259" t="n"/>
      <c r="FD120" s="259" t="n"/>
      <c r="FE120" s="259" t="n"/>
      <c r="FF120" s="259" t="n"/>
      <c r="FG120" s="259" t="n"/>
      <c r="FH120" s="259" t="n"/>
      <c r="FI120" s="259" t="n"/>
      <c r="FJ120" s="259" t="n"/>
      <c r="FK120" s="259" t="n"/>
      <c r="FL120" s="259" t="n"/>
      <c r="FM120" s="259" t="n"/>
      <c r="FN120" s="259" t="n"/>
      <c r="FO120" s="259" t="n"/>
      <c r="FP120" s="259" t="n"/>
      <c r="FQ120" s="259" t="n"/>
      <c r="FR120" s="259" t="n"/>
      <c r="FS120" s="259" t="n"/>
      <c r="FT120" s="259" t="n"/>
      <c r="FU120" s="259" t="n"/>
      <c r="FV120" s="259" t="n"/>
      <c r="FW120" s="259" t="n"/>
      <c r="FX120" s="259" t="n"/>
      <c r="FY120" s="259" t="n"/>
      <c r="FZ120" s="259" t="n"/>
      <c r="GA120" s="259" t="n"/>
      <c r="GB120" s="259" t="n"/>
      <c r="GC120" s="259" t="n"/>
      <c r="GD120" s="259" t="n"/>
      <c r="GE120" s="259" t="n"/>
      <c r="GF120" s="259" t="n"/>
      <c r="GG120" s="259" t="n"/>
      <c r="GH120" s="259" t="n"/>
      <c r="GI120" s="259" t="n"/>
      <c r="GJ120" s="259" t="n"/>
      <c r="GK120" s="259" t="n"/>
      <c r="GL120" s="259" t="n"/>
      <c r="GM120" s="259" t="n"/>
      <c r="GN120" s="259" t="n"/>
      <c r="GO120" s="259" t="n"/>
      <c r="GP120" s="259" t="n"/>
      <c r="GQ120" s="259" t="n"/>
      <c r="GR120" s="259" t="n"/>
      <c r="GS120" s="259" t="n"/>
      <c r="GT120" s="259" t="n"/>
      <c r="GU120" s="259" t="n"/>
      <c r="GV120" s="261">
        <f>SUM(F120:GU120)</f>
        <v/>
      </c>
      <c r="GW120" s="262">
        <f>E120-GV120</f>
        <v/>
      </c>
    </row>
    <row r="121" ht="18" customHeight="1">
      <c r="A121" s="137" t="n">
        <v>120</v>
      </c>
      <c r="B121" s="256" t="n"/>
      <c r="C121" s="139" t="n"/>
      <c r="D121" s="240" t="n"/>
      <c r="E121" s="257" t="n"/>
      <c r="F121" s="274" t="n"/>
      <c r="G121" s="274" t="n"/>
      <c r="H121" s="274" t="n"/>
      <c r="I121" s="274" t="n"/>
      <c r="J121" s="274" t="n"/>
      <c r="K121" s="274" t="n"/>
      <c r="L121" s="274" t="n"/>
      <c r="M121" s="259" t="n"/>
      <c r="N121" s="259" t="n"/>
      <c r="O121" s="259" t="n"/>
      <c r="P121" s="259" t="n"/>
      <c r="Q121" s="259" t="n"/>
      <c r="R121" s="259" t="n"/>
      <c r="S121" s="259" t="n"/>
      <c r="T121" s="259" t="n"/>
      <c r="U121" s="259" t="n"/>
      <c r="V121" s="259" t="n"/>
      <c r="W121" s="259" t="n"/>
      <c r="X121" s="259" t="n"/>
      <c r="Y121" s="259" t="n"/>
      <c r="Z121" s="259" t="n"/>
      <c r="AA121" s="259" t="n"/>
      <c r="AB121" s="259" t="n"/>
      <c r="AC121" s="259" t="n"/>
      <c r="AD121" s="259" t="n"/>
      <c r="AE121" s="259" t="n"/>
      <c r="AF121" s="259" t="n"/>
      <c r="AG121" s="259" t="n"/>
      <c r="AH121" s="259" t="n"/>
      <c r="AI121" s="259" t="n"/>
      <c r="AJ121" s="259" t="n"/>
      <c r="AK121" s="259" t="n"/>
      <c r="AL121" s="259" t="n"/>
      <c r="AM121" s="259" t="n"/>
      <c r="AN121" s="259" t="n"/>
      <c r="AO121" s="259" t="n"/>
      <c r="AP121" s="259" t="n"/>
      <c r="AQ121" s="259" t="n"/>
      <c r="AR121" s="259" t="n"/>
      <c r="AS121" s="259" t="n"/>
      <c r="AT121" s="259" t="n"/>
      <c r="AU121" s="259" t="n"/>
      <c r="AV121" s="259" t="n"/>
      <c r="AW121" s="259" t="n"/>
      <c r="AX121" s="259" t="n"/>
      <c r="AY121" s="259" t="n"/>
      <c r="AZ121" s="259" t="n"/>
      <c r="BA121" s="259" t="n"/>
      <c r="BB121" s="259" t="n"/>
      <c r="BC121" s="259" t="n"/>
      <c r="BD121" s="259" t="n"/>
      <c r="BE121" s="259" t="n"/>
      <c r="BF121" s="259" t="n"/>
      <c r="BG121" s="259" t="n"/>
      <c r="BH121" s="259" t="n"/>
      <c r="BI121" s="259" t="n"/>
      <c r="BJ121" s="259" t="n"/>
      <c r="BK121" s="259" t="n"/>
      <c r="BL121" s="259" t="n"/>
      <c r="BM121" s="259" t="n"/>
      <c r="BN121" s="259" t="n"/>
      <c r="BO121" s="259" t="n"/>
      <c r="BP121" s="259" t="n"/>
      <c r="BQ121" s="259" t="n"/>
      <c r="BR121" s="259" t="n"/>
      <c r="BS121" s="259" t="n"/>
      <c r="BT121" s="259" t="n"/>
      <c r="BU121" s="259" t="n"/>
      <c r="BV121" s="259" t="n"/>
      <c r="BW121" s="259" t="n"/>
      <c r="BX121" s="259" t="n"/>
      <c r="BY121" s="259" t="n"/>
      <c r="BZ121" s="259" t="n"/>
      <c r="CA121" s="259" t="n"/>
      <c r="CB121" s="259" t="n"/>
      <c r="CC121" s="259" t="n"/>
      <c r="CD121" s="259" t="n"/>
      <c r="CE121" s="259" t="n"/>
      <c r="CF121" s="259" t="n"/>
      <c r="CG121" s="259" t="n"/>
      <c r="CH121" s="259" t="n"/>
      <c r="CI121" s="259" t="n"/>
      <c r="CJ121" s="259" t="n"/>
      <c r="CK121" s="259" t="n"/>
      <c r="CL121" s="259" t="n"/>
      <c r="CM121" s="259" t="n"/>
      <c r="CN121" s="259" t="n"/>
      <c r="CO121" s="259" t="n"/>
      <c r="CP121" s="259" t="n"/>
      <c r="CQ121" s="259" t="n"/>
      <c r="CR121" s="259" t="n"/>
      <c r="CS121" s="259" t="n"/>
      <c r="CT121" s="259" t="n"/>
      <c r="CU121" s="259" t="n"/>
      <c r="CV121" s="259" t="n"/>
      <c r="CW121" s="259" t="n"/>
      <c r="CX121" s="259" t="n"/>
      <c r="CY121" s="259" t="n"/>
      <c r="CZ121" s="259" t="n"/>
      <c r="DA121" s="259" t="n"/>
      <c r="DB121" s="259" t="n"/>
      <c r="DC121" s="259" t="n"/>
      <c r="DD121" s="259" t="n"/>
      <c r="DE121" s="259" t="n"/>
      <c r="DF121" s="259" t="n"/>
      <c r="DG121" s="259" t="n"/>
      <c r="DH121" s="259" t="n"/>
      <c r="DI121" s="259" t="n"/>
      <c r="DJ121" s="259" t="n"/>
      <c r="DK121" s="259" t="n"/>
      <c r="DL121" s="259" t="n"/>
      <c r="DM121" s="259" t="n"/>
      <c r="DN121" s="259" t="n"/>
      <c r="DO121" s="259" t="n"/>
      <c r="DP121" s="259" t="n"/>
      <c r="DQ121" s="259" t="n"/>
      <c r="DR121" s="259" t="n"/>
      <c r="DS121" s="259" t="n"/>
      <c r="DT121" s="259" t="n"/>
      <c r="DU121" s="259" t="n"/>
      <c r="DV121" s="259" t="n"/>
      <c r="DW121" s="259" t="n"/>
      <c r="DX121" s="259" t="n"/>
      <c r="DY121" s="259" t="n"/>
      <c r="DZ121" s="259" t="n"/>
      <c r="EA121" s="259" t="n"/>
      <c r="EB121" s="259" t="n"/>
      <c r="EC121" s="259" t="n"/>
      <c r="ED121" s="259" t="n"/>
      <c r="EE121" s="259" t="n"/>
      <c r="EF121" s="259" t="n"/>
      <c r="EG121" s="259" t="n"/>
      <c r="EH121" s="259" t="n"/>
      <c r="EI121" s="259" t="n"/>
      <c r="EJ121" s="259" t="n"/>
      <c r="EK121" s="259" t="n"/>
      <c r="EL121" s="259" t="n"/>
      <c r="EM121" s="259" t="n"/>
      <c r="EN121" s="259" t="n"/>
      <c r="EO121" s="259" t="n"/>
      <c r="EP121" s="259" t="n"/>
      <c r="EQ121" s="259" t="n"/>
      <c r="ER121" s="259" t="n"/>
      <c r="ES121" s="259" t="n"/>
      <c r="ET121" s="259" t="n"/>
      <c r="EU121" s="259" t="n"/>
      <c r="EV121" s="259" t="n"/>
      <c r="EW121" s="259" t="n"/>
      <c r="EX121" s="259" t="n"/>
      <c r="EY121" s="259" t="n"/>
      <c r="EZ121" s="259" t="n"/>
      <c r="FA121" s="259" t="n"/>
      <c r="FB121" s="259" t="n"/>
      <c r="FC121" s="259" t="n"/>
      <c r="FD121" s="259" t="n"/>
      <c r="FE121" s="259" t="n"/>
      <c r="FF121" s="259" t="n"/>
      <c r="FG121" s="259" t="n"/>
      <c r="FH121" s="259" t="n"/>
      <c r="FI121" s="259" t="n"/>
      <c r="FJ121" s="259" t="n"/>
      <c r="FK121" s="259" t="n"/>
      <c r="FL121" s="259" t="n"/>
      <c r="FM121" s="259" t="n"/>
      <c r="FN121" s="259" t="n"/>
      <c r="FO121" s="259" t="n"/>
      <c r="FP121" s="259" t="n"/>
      <c r="FQ121" s="259" t="n"/>
      <c r="FR121" s="259" t="n"/>
      <c r="FS121" s="259" t="n"/>
      <c r="FT121" s="259" t="n"/>
      <c r="FU121" s="259" t="n"/>
      <c r="FV121" s="259" t="n"/>
      <c r="FW121" s="259" t="n"/>
      <c r="FX121" s="259" t="n"/>
      <c r="FY121" s="259" t="n"/>
      <c r="FZ121" s="259" t="n"/>
      <c r="GA121" s="259" t="n"/>
      <c r="GB121" s="259" t="n"/>
      <c r="GC121" s="259" t="n"/>
      <c r="GD121" s="259" t="n"/>
      <c r="GE121" s="259" t="n"/>
      <c r="GF121" s="259" t="n"/>
      <c r="GG121" s="259" t="n"/>
      <c r="GH121" s="259" t="n"/>
      <c r="GI121" s="259" t="n"/>
      <c r="GJ121" s="259" t="n"/>
      <c r="GK121" s="259" t="n"/>
      <c r="GL121" s="259" t="n"/>
      <c r="GM121" s="259" t="n"/>
      <c r="GN121" s="259" t="n"/>
      <c r="GO121" s="259" t="n"/>
      <c r="GP121" s="259" t="n"/>
      <c r="GQ121" s="259" t="n"/>
      <c r="GR121" s="259" t="n"/>
      <c r="GS121" s="259" t="n"/>
      <c r="GT121" s="259" t="n"/>
      <c r="GU121" s="259" t="n"/>
      <c r="GV121" s="261">
        <f>SUM(F121:GU121)</f>
        <v/>
      </c>
      <c r="GW121" s="262">
        <f>E121-GV121</f>
        <v/>
      </c>
    </row>
    <row r="122" ht="18" customHeight="1">
      <c r="A122" s="137" t="n">
        <v>121</v>
      </c>
      <c r="B122" s="256" t="n"/>
      <c r="C122" s="139" t="n"/>
      <c r="D122" s="240" t="n"/>
      <c r="E122" s="257" t="n"/>
      <c r="F122" s="274" t="n"/>
      <c r="G122" s="274" t="n"/>
      <c r="H122" s="274" t="n"/>
      <c r="I122" s="274" t="n"/>
      <c r="J122" s="274" t="n"/>
      <c r="K122" s="274" t="n"/>
      <c r="L122" s="274" t="n"/>
      <c r="M122" s="259" t="n"/>
      <c r="N122" s="259" t="n"/>
      <c r="O122" s="259" t="n"/>
      <c r="P122" s="259" t="n"/>
      <c r="Q122" s="259" t="n"/>
      <c r="R122" s="259" t="n"/>
      <c r="S122" s="259" t="n"/>
      <c r="T122" s="259" t="n"/>
      <c r="U122" s="259" t="n"/>
      <c r="V122" s="259" t="n"/>
      <c r="W122" s="259" t="n"/>
      <c r="X122" s="259" t="n"/>
      <c r="Y122" s="259" t="n"/>
      <c r="Z122" s="259" t="n"/>
      <c r="AA122" s="259" t="n"/>
      <c r="AB122" s="259" t="n"/>
      <c r="AC122" s="259" t="n"/>
      <c r="AD122" s="259" t="n"/>
      <c r="AE122" s="259" t="n"/>
      <c r="AF122" s="259" t="n"/>
      <c r="AG122" s="259" t="n"/>
      <c r="AH122" s="259" t="n"/>
      <c r="AI122" s="259" t="n"/>
      <c r="AJ122" s="259" t="n"/>
      <c r="AK122" s="259" t="n"/>
      <c r="AL122" s="259" t="n"/>
      <c r="AM122" s="259" t="n"/>
      <c r="AN122" s="259" t="n"/>
      <c r="AO122" s="259" t="n"/>
      <c r="AP122" s="259" t="n"/>
      <c r="AQ122" s="259" t="n"/>
      <c r="AR122" s="259" t="n"/>
      <c r="AS122" s="259" t="n"/>
      <c r="AT122" s="259" t="n"/>
      <c r="AU122" s="259" t="n"/>
      <c r="AV122" s="259" t="n"/>
      <c r="AW122" s="259" t="n"/>
      <c r="AX122" s="259" t="n"/>
      <c r="AY122" s="259" t="n"/>
      <c r="AZ122" s="259" t="n"/>
      <c r="BA122" s="259" t="n"/>
      <c r="BB122" s="259" t="n"/>
      <c r="BC122" s="259" t="n"/>
      <c r="BD122" s="259" t="n"/>
      <c r="BE122" s="259" t="n"/>
      <c r="BF122" s="259" t="n"/>
      <c r="BG122" s="259" t="n"/>
      <c r="BH122" s="259" t="n"/>
      <c r="BI122" s="259" t="n"/>
      <c r="BJ122" s="259" t="n"/>
      <c r="BK122" s="259" t="n"/>
      <c r="BL122" s="259" t="n"/>
      <c r="BM122" s="259" t="n"/>
      <c r="BN122" s="259" t="n"/>
      <c r="BO122" s="259" t="n"/>
      <c r="BP122" s="259" t="n"/>
      <c r="BQ122" s="259" t="n"/>
      <c r="BR122" s="259" t="n"/>
      <c r="BS122" s="259" t="n"/>
      <c r="BT122" s="259" t="n"/>
      <c r="BU122" s="259" t="n"/>
      <c r="BV122" s="259" t="n"/>
      <c r="BW122" s="259" t="n"/>
      <c r="BX122" s="259" t="n"/>
      <c r="BY122" s="259" t="n"/>
      <c r="BZ122" s="259" t="n"/>
      <c r="CA122" s="259" t="n"/>
      <c r="CB122" s="259" t="n"/>
      <c r="CC122" s="259" t="n"/>
      <c r="CD122" s="259" t="n"/>
      <c r="CE122" s="259" t="n"/>
      <c r="CF122" s="259" t="n"/>
      <c r="CG122" s="259" t="n"/>
      <c r="CH122" s="259" t="n"/>
      <c r="CI122" s="259" t="n"/>
      <c r="CJ122" s="259" t="n"/>
      <c r="CK122" s="259" t="n"/>
      <c r="CL122" s="259" t="n"/>
      <c r="CM122" s="259" t="n"/>
      <c r="CN122" s="259" t="n"/>
      <c r="CO122" s="259" t="n"/>
      <c r="CP122" s="259" t="n"/>
      <c r="CQ122" s="259" t="n"/>
      <c r="CR122" s="259" t="n"/>
      <c r="CS122" s="259" t="n"/>
      <c r="CT122" s="259" t="n"/>
      <c r="CU122" s="259" t="n"/>
      <c r="CV122" s="259" t="n"/>
      <c r="CW122" s="259" t="n"/>
      <c r="CX122" s="259" t="n"/>
      <c r="CY122" s="259" t="n"/>
      <c r="CZ122" s="259" t="n"/>
      <c r="DA122" s="259" t="n"/>
      <c r="DB122" s="259" t="n"/>
      <c r="DC122" s="259" t="n"/>
      <c r="DD122" s="259" t="n"/>
      <c r="DE122" s="259" t="n"/>
      <c r="DF122" s="259" t="n"/>
      <c r="DG122" s="259" t="n"/>
      <c r="DH122" s="259" t="n"/>
      <c r="DI122" s="259" t="n"/>
      <c r="DJ122" s="259" t="n"/>
      <c r="DK122" s="259" t="n"/>
      <c r="DL122" s="259" t="n"/>
      <c r="DM122" s="259" t="n"/>
      <c r="DN122" s="259" t="n"/>
      <c r="DO122" s="259" t="n"/>
      <c r="DP122" s="259" t="n"/>
      <c r="DQ122" s="259" t="n"/>
      <c r="DR122" s="259" t="n"/>
      <c r="DS122" s="259" t="n"/>
      <c r="DT122" s="259" t="n"/>
      <c r="DU122" s="259" t="n"/>
      <c r="DV122" s="259" t="n"/>
      <c r="DW122" s="259" t="n"/>
      <c r="DX122" s="259" t="n"/>
      <c r="DY122" s="259" t="n"/>
      <c r="DZ122" s="259" t="n"/>
      <c r="EA122" s="259" t="n"/>
      <c r="EB122" s="259" t="n"/>
      <c r="EC122" s="259" t="n"/>
      <c r="ED122" s="259" t="n"/>
      <c r="EE122" s="259" t="n"/>
      <c r="EF122" s="259" t="n"/>
      <c r="EG122" s="259" t="n"/>
      <c r="EH122" s="259" t="n"/>
      <c r="EI122" s="259" t="n"/>
      <c r="EJ122" s="259" t="n"/>
      <c r="EK122" s="259" t="n"/>
      <c r="EL122" s="259" t="n"/>
      <c r="EM122" s="259" t="n"/>
      <c r="EN122" s="259" t="n"/>
      <c r="EO122" s="259" t="n"/>
      <c r="EP122" s="259" t="n"/>
      <c r="EQ122" s="259" t="n"/>
      <c r="ER122" s="259" t="n"/>
      <c r="ES122" s="259" t="n"/>
      <c r="ET122" s="259" t="n"/>
      <c r="EU122" s="259" t="n"/>
      <c r="EV122" s="259" t="n"/>
      <c r="EW122" s="259" t="n"/>
      <c r="EX122" s="259" t="n"/>
      <c r="EY122" s="259" t="n"/>
      <c r="EZ122" s="259" t="n"/>
      <c r="FA122" s="259" t="n"/>
      <c r="FB122" s="259" t="n"/>
      <c r="FC122" s="259" t="n"/>
      <c r="FD122" s="259" t="n"/>
      <c r="FE122" s="259" t="n"/>
      <c r="FF122" s="259" t="n"/>
      <c r="FG122" s="259" t="n"/>
      <c r="FH122" s="259" t="n"/>
      <c r="FI122" s="259" t="n"/>
      <c r="FJ122" s="259" t="n"/>
      <c r="FK122" s="259" t="n"/>
      <c r="FL122" s="259" t="n"/>
      <c r="FM122" s="259" t="n"/>
      <c r="FN122" s="259" t="n"/>
      <c r="FO122" s="259" t="n"/>
      <c r="FP122" s="259" t="n"/>
      <c r="FQ122" s="259" t="n"/>
      <c r="FR122" s="259" t="n"/>
      <c r="FS122" s="259" t="n"/>
      <c r="FT122" s="259" t="n"/>
      <c r="FU122" s="259" t="n"/>
      <c r="FV122" s="259" t="n"/>
      <c r="FW122" s="259" t="n"/>
      <c r="FX122" s="259" t="n"/>
      <c r="FY122" s="259" t="n"/>
      <c r="FZ122" s="259" t="n"/>
      <c r="GA122" s="259" t="n"/>
      <c r="GB122" s="259" t="n"/>
      <c r="GC122" s="259" t="n"/>
      <c r="GD122" s="259" t="n"/>
      <c r="GE122" s="259" t="n"/>
      <c r="GF122" s="259" t="n"/>
      <c r="GG122" s="259" t="n"/>
      <c r="GH122" s="259" t="n"/>
      <c r="GI122" s="259" t="n"/>
      <c r="GJ122" s="259" t="n"/>
      <c r="GK122" s="259" t="n"/>
      <c r="GL122" s="259" t="n"/>
      <c r="GM122" s="259" t="n"/>
      <c r="GN122" s="259" t="n"/>
      <c r="GO122" s="259" t="n"/>
      <c r="GP122" s="259" t="n"/>
      <c r="GQ122" s="259" t="n"/>
      <c r="GR122" s="259" t="n"/>
      <c r="GS122" s="259" t="n"/>
      <c r="GT122" s="259" t="n"/>
      <c r="GU122" s="259" t="n"/>
      <c r="GV122" s="261">
        <f>SUM(F122:GU122)</f>
        <v/>
      </c>
      <c r="GW122" s="262">
        <f>E122-GV122</f>
        <v/>
      </c>
    </row>
    <row r="123" ht="18" customHeight="1">
      <c r="A123" s="137" t="n">
        <v>122</v>
      </c>
      <c r="B123" s="256" t="n"/>
      <c r="C123" s="139" t="n"/>
      <c r="D123" s="240" t="n"/>
      <c r="E123" s="257" t="n"/>
      <c r="F123" s="274" t="n"/>
      <c r="G123" s="274" t="n"/>
      <c r="H123" s="274" t="n"/>
      <c r="I123" s="274" t="n"/>
      <c r="J123" s="274" t="n"/>
      <c r="K123" s="274" t="n"/>
      <c r="L123" s="274" t="n"/>
      <c r="M123" s="259" t="n"/>
      <c r="N123" s="259" t="n"/>
      <c r="O123" s="259" t="n"/>
      <c r="P123" s="259" t="n"/>
      <c r="Q123" s="259" t="n"/>
      <c r="R123" s="259" t="n"/>
      <c r="S123" s="259" t="n"/>
      <c r="T123" s="259" t="n"/>
      <c r="U123" s="259" t="n"/>
      <c r="V123" s="259" t="n"/>
      <c r="W123" s="259" t="n"/>
      <c r="X123" s="259" t="n"/>
      <c r="Y123" s="259" t="n"/>
      <c r="Z123" s="259" t="n"/>
      <c r="AA123" s="259" t="n"/>
      <c r="AB123" s="259" t="n"/>
      <c r="AC123" s="259" t="n"/>
      <c r="AD123" s="259" t="n"/>
      <c r="AE123" s="259" t="n"/>
      <c r="AF123" s="259" t="n"/>
      <c r="AG123" s="259" t="n"/>
      <c r="AH123" s="259" t="n"/>
      <c r="AI123" s="259" t="n"/>
      <c r="AJ123" s="259" t="n"/>
      <c r="AK123" s="259" t="n"/>
      <c r="AL123" s="259" t="n"/>
      <c r="AM123" s="259" t="n"/>
      <c r="AN123" s="259" t="n"/>
      <c r="AO123" s="259" t="n"/>
      <c r="AP123" s="259" t="n"/>
      <c r="AQ123" s="259" t="n"/>
      <c r="AR123" s="259" t="n"/>
      <c r="AS123" s="259" t="n"/>
      <c r="AT123" s="259" t="n"/>
      <c r="AU123" s="259" t="n"/>
      <c r="AV123" s="259" t="n"/>
      <c r="AW123" s="259" t="n"/>
      <c r="AX123" s="259" t="n"/>
      <c r="AY123" s="259" t="n"/>
      <c r="AZ123" s="259" t="n"/>
      <c r="BA123" s="259" t="n"/>
      <c r="BB123" s="259" t="n"/>
      <c r="BC123" s="259" t="n"/>
      <c r="BD123" s="259" t="n"/>
      <c r="BE123" s="259" t="n"/>
      <c r="BF123" s="259" t="n"/>
      <c r="BG123" s="259" t="n"/>
      <c r="BH123" s="259" t="n"/>
      <c r="BI123" s="259" t="n"/>
      <c r="BJ123" s="259" t="n"/>
      <c r="BK123" s="259" t="n"/>
      <c r="BL123" s="259" t="n"/>
      <c r="BM123" s="259" t="n"/>
      <c r="BN123" s="259" t="n"/>
      <c r="BO123" s="259" t="n"/>
      <c r="BP123" s="259" t="n"/>
      <c r="BQ123" s="259" t="n"/>
      <c r="BR123" s="259" t="n"/>
      <c r="BS123" s="259" t="n"/>
      <c r="BT123" s="259" t="n"/>
      <c r="BU123" s="259" t="n"/>
      <c r="BV123" s="259" t="n"/>
      <c r="BW123" s="259" t="n"/>
      <c r="BX123" s="259" t="n"/>
      <c r="BY123" s="259" t="n"/>
      <c r="BZ123" s="259" t="n"/>
      <c r="CA123" s="259" t="n"/>
      <c r="CB123" s="259" t="n"/>
      <c r="CC123" s="259" t="n"/>
      <c r="CD123" s="259" t="n"/>
      <c r="CE123" s="259" t="n"/>
      <c r="CF123" s="259" t="n"/>
      <c r="CG123" s="259" t="n"/>
      <c r="CH123" s="259" t="n"/>
      <c r="CI123" s="259" t="n"/>
      <c r="CJ123" s="259" t="n"/>
      <c r="CK123" s="259" t="n"/>
      <c r="CL123" s="259" t="n"/>
      <c r="CM123" s="259" t="n"/>
      <c r="CN123" s="259" t="n"/>
      <c r="CO123" s="259" t="n"/>
      <c r="CP123" s="259" t="n"/>
      <c r="CQ123" s="259" t="n"/>
      <c r="CR123" s="259" t="n"/>
      <c r="CS123" s="259" t="n"/>
      <c r="CT123" s="259" t="n"/>
      <c r="CU123" s="259" t="n"/>
      <c r="CV123" s="259" t="n"/>
      <c r="CW123" s="259" t="n"/>
      <c r="CX123" s="259" t="n"/>
      <c r="CY123" s="259" t="n"/>
      <c r="CZ123" s="259" t="n"/>
      <c r="DA123" s="259" t="n"/>
      <c r="DB123" s="259" t="n"/>
      <c r="DC123" s="259" t="n"/>
      <c r="DD123" s="259" t="n"/>
      <c r="DE123" s="259" t="n"/>
      <c r="DF123" s="259" t="n"/>
      <c r="DG123" s="259" t="n"/>
      <c r="DH123" s="259" t="n"/>
      <c r="DI123" s="259" t="n"/>
      <c r="DJ123" s="259" t="n"/>
      <c r="DK123" s="259" t="n"/>
      <c r="DL123" s="259" t="n"/>
      <c r="DM123" s="259" t="n"/>
      <c r="DN123" s="259" t="n"/>
      <c r="DO123" s="259" t="n"/>
      <c r="DP123" s="259" t="n"/>
      <c r="DQ123" s="259" t="n"/>
      <c r="DR123" s="259" t="n"/>
      <c r="DS123" s="259" t="n"/>
      <c r="DT123" s="259" t="n"/>
      <c r="DU123" s="259" t="n"/>
      <c r="DV123" s="259" t="n"/>
      <c r="DW123" s="259" t="n"/>
      <c r="DX123" s="259" t="n"/>
      <c r="DY123" s="259" t="n"/>
      <c r="DZ123" s="259" t="n"/>
      <c r="EA123" s="259" t="n"/>
      <c r="EB123" s="259" t="n"/>
      <c r="EC123" s="259" t="n"/>
      <c r="ED123" s="259" t="n"/>
      <c r="EE123" s="259" t="n"/>
      <c r="EF123" s="259" t="n"/>
      <c r="EG123" s="259" t="n"/>
      <c r="EH123" s="259" t="n"/>
      <c r="EI123" s="259" t="n"/>
      <c r="EJ123" s="259" t="n"/>
      <c r="EK123" s="259" t="n"/>
      <c r="EL123" s="259" t="n"/>
      <c r="EM123" s="259" t="n"/>
      <c r="EN123" s="259" t="n"/>
      <c r="EO123" s="259" t="n"/>
      <c r="EP123" s="259" t="n"/>
      <c r="EQ123" s="259" t="n"/>
      <c r="ER123" s="259" t="n"/>
      <c r="ES123" s="259" t="n"/>
      <c r="ET123" s="259" t="n"/>
      <c r="EU123" s="259" t="n"/>
      <c r="EV123" s="259" t="n"/>
      <c r="EW123" s="259" t="n"/>
      <c r="EX123" s="259" t="n"/>
      <c r="EY123" s="259" t="n"/>
      <c r="EZ123" s="259" t="n"/>
      <c r="FA123" s="259" t="n"/>
      <c r="FB123" s="259" t="n"/>
      <c r="FC123" s="259" t="n"/>
      <c r="FD123" s="259" t="n"/>
      <c r="FE123" s="259" t="n"/>
      <c r="FF123" s="259" t="n"/>
      <c r="FG123" s="259" t="n"/>
      <c r="FH123" s="259" t="n"/>
      <c r="FI123" s="259" t="n"/>
      <c r="FJ123" s="259" t="n"/>
      <c r="FK123" s="259" t="n"/>
      <c r="FL123" s="259" t="n"/>
      <c r="FM123" s="259" t="n"/>
      <c r="FN123" s="259" t="n"/>
      <c r="FO123" s="259" t="n"/>
      <c r="FP123" s="259" t="n"/>
      <c r="FQ123" s="259" t="n"/>
      <c r="FR123" s="259" t="n"/>
      <c r="FS123" s="259" t="n"/>
      <c r="FT123" s="259" t="n"/>
      <c r="FU123" s="259" t="n"/>
      <c r="FV123" s="259" t="n"/>
      <c r="FW123" s="259" t="n"/>
      <c r="FX123" s="259" t="n"/>
      <c r="FY123" s="259" t="n"/>
      <c r="FZ123" s="259" t="n"/>
      <c r="GA123" s="259" t="n"/>
      <c r="GB123" s="259" t="n"/>
      <c r="GC123" s="259" t="n"/>
      <c r="GD123" s="259" t="n"/>
      <c r="GE123" s="259" t="n"/>
      <c r="GF123" s="259" t="n"/>
      <c r="GG123" s="259" t="n"/>
      <c r="GH123" s="259" t="n"/>
      <c r="GI123" s="259" t="n"/>
      <c r="GJ123" s="259" t="n"/>
      <c r="GK123" s="259" t="n"/>
      <c r="GL123" s="259" t="n"/>
      <c r="GM123" s="259" t="n"/>
      <c r="GN123" s="259" t="n"/>
      <c r="GO123" s="259" t="n"/>
      <c r="GP123" s="259" t="n"/>
      <c r="GQ123" s="259" t="n"/>
      <c r="GR123" s="259" t="n"/>
      <c r="GS123" s="259" t="n"/>
      <c r="GT123" s="259" t="n"/>
      <c r="GU123" s="259" t="n"/>
      <c r="GV123" s="261">
        <f>SUM(F123:GU123)</f>
        <v/>
      </c>
      <c r="GW123" s="262">
        <f>E123-GV123</f>
        <v/>
      </c>
    </row>
    <row r="124" ht="18" customHeight="1">
      <c r="A124" s="137" t="n">
        <v>123</v>
      </c>
      <c r="B124" s="256" t="n"/>
      <c r="C124" s="139" t="n"/>
      <c r="D124" s="240" t="n"/>
      <c r="E124" s="257" t="n"/>
      <c r="F124" s="274" t="n"/>
      <c r="G124" s="274" t="n"/>
      <c r="H124" s="274" t="n"/>
      <c r="I124" s="274" t="n"/>
      <c r="J124" s="274" t="n"/>
      <c r="K124" s="274" t="n"/>
      <c r="L124" s="274" t="n"/>
      <c r="M124" s="259" t="n"/>
      <c r="N124" s="259" t="n"/>
      <c r="O124" s="259" t="n"/>
      <c r="P124" s="259" t="n"/>
      <c r="Q124" s="259" t="n"/>
      <c r="R124" s="259" t="n"/>
      <c r="S124" s="259" t="n"/>
      <c r="T124" s="259" t="n"/>
      <c r="U124" s="259" t="n"/>
      <c r="V124" s="259" t="n"/>
      <c r="W124" s="259" t="n"/>
      <c r="X124" s="259" t="n"/>
      <c r="Y124" s="259" t="n"/>
      <c r="Z124" s="259" t="n"/>
      <c r="AA124" s="259" t="n"/>
      <c r="AB124" s="259" t="n"/>
      <c r="AC124" s="259" t="n"/>
      <c r="AD124" s="259" t="n"/>
      <c r="AE124" s="259" t="n"/>
      <c r="AF124" s="259" t="n"/>
      <c r="AG124" s="259" t="n"/>
      <c r="AH124" s="259" t="n"/>
      <c r="AI124" s="259" t="n"/>
      <c r="AJ124" s="259" t="n"/>
      <c r="AK124" s="259" t="n"/>
      <c r="AL124" s="259" t="n"/>
      <c r="AM124" s="259" t="n"/>
      <c r="AN124" s="259" t="n"/>
      <c r="AO124" s="259" t="n"/>
      <c r="AP124" s="259" t="n"/>
      <c r="AQ124" s="259" t="n"/>
      <c r="AR124" s="259" t="n"/>
      <c r="AS124" s="259" t="n"/>
      <c r="AT124" s="259" t="n"/>
      <c r="AU124" s="259" t="n"/>
      <c r="AV124" s="259" t="n"/>
      <c r="AW124" s="259" t="n"/>
      <c r="AX124" s="259" t="n"/>
      <c r="AY124" s="259" t="n"/>
      <c r="AZ124" s="259" t="n"/>
      <c r="BA124" s="259" t="n"/>
      <c r="BB124" s="259" t="n"/>
      <c r="BC124" s="259" t="n"/>
      <c r="BD124" s="259" t="n"/>
      <c r="BE124" s="259" t="n"/>
      <c r="BF124" s="259" t="n"/>
      <c r="BG124" s="259" t="n"/>
      <c r="BH124" s="259" t="n"/>
      <c r="BI124" s="259" t="n"/>
      <c r="BJ124" s="259" t="n"/>
      <c r="BK124" s="259" t="n"/>
      <c r="BL124" s="259" t="n"/>
      <c r="BM124" s="259" t="n"/>
      <c r="BN124" s="259" t="n"/>
      <c r="BO124" s="259" t="n"/>
      <c r="BP124" s="259" t="n"/>
      <c r="BQ124" s="259" t="n"/>
      <c r="BR124" s="259" t="n"/>
      <c r="BS124" s="259" t="n"/>
      <c r="BT124" s="259" t="n"/>
      <c r="BU124" s="259" t="n"/>
      <c r="BV124" s="259" t="n"/>
      <c r="BW124" s="259" t="n"/>
      <c r="BX124" s="259" t="n"/>
      <c r="BY124" s="259" t="n"/>
      <c r="BZ124" s="259" t="n"/>
      <c r="CA124" s="259" t="n"/>
      <c r="CB124" s="259" t="n"/>
      <c r="CC124" s="259" t="n"/>
      <c r="CD124" s="259" t="n"/>
      <c r="CE124" s="259" t="n"/>
      <c r="CF124" s="259" t="n"/>
      <c r="CG124" s="259" t="n"/>
      <c r="CH124" s="259" t="n"/>
      <c r="CI124" s="259" t="n"/>
      <c r="CJ124" s="259" t="n"/>
      <c r="CK124" s="259" t="n"/>
      <c r="CL124" s="259" t="n"/>
      <c r="CM124" s="259" t="n"/>
      <c r="CN124" s="259" t="n"/>
      <c r="CO124" s="259" t="n"/>
      <c r="CP124" s="259" t="n"/>
      <c r="CQ124" s="259" t="n"/>
      <c r="CR124" s="259" t="n"/>
      <c r="CS124" s="259" t="n"/>
      <c r="CT124" s="259" t="n"/>
      <c r="CU124" s="259" t="n"/>
      <c r="CV124" s="259" t="n"/>
      <c r="CW124" s="259" t="n"/>
      <c r="CX124" s="259" t="n"/>
      <c r="CY124" s="259" t="n"/>
      <c r="CZ124" s="259" t="n"/>
      <c r="DA124" s="259" t="n"/>
      <c r="DB124" s="259" t="n"/>
      <c r="DC124" s="259" t="n"/>
      <c r="DD124" s="259" t="n"/>
      <c r="DE124" s="259" t="n"/>
      <c r="DF124" s="259" t="n"/>
      <c r="DG124" s="259" t="n"/>
      <c r="DH124" s="259" t="n"/>
      <c r="DI124" s="259" t="n"/>
      <c r="DJ124" s="259" t="n"/>
      <c r="DK124" s="259" t="n"/>
      <c r="DL124" s="259" t="n"/>
      <c r="DM124" s="259" t="n"/>
      <c r="DN124" s="259" t="n"/>
      <c r="DO124" s="259" t="n"/>
      <c r="DP124" s="259" t="n"/>
      <c r="DQ124" s="259" t="n"/>
      <c r="DR124" s="259" t="n"/>
      <c r="DS124" s="259" t="n"/>
      <c r="DT124" s="259" t="n"/>
      <c r="DU124" s="259" t="n"/>
      <c r="DV124" s="259" t="n"/>
      <c r="DW124" s="259" t="n"/>
      <c r="DX124" s="259" t="n"/>
      <c r="DY124" s="259" t="n"/>
      <c r="DZ124" s="259" t="n"/>
      <c r="EA124" s="259" t="n"/>
      <c r="EB124" s="259" t="n"/>
      <c r="EC124" s="259" t="n"/>
      <c r="ED124" s="259" t="n"/>
      <c r="EE124" s="259" t="n"/>
      <c r="EF124" s="259" t="n"/>
      <c r="EG124" s="259" t="n"/>
      <c r="EH124" s="259" t="n"/>
      <c r="EI124" s="259" t="n"/>
      <c r="EJ124" s="259" t="n"/>
      <c r="EK124" s="259" t="n"/>
      <c r="EL124" s="259" t="n"/>
      <c r="EM124" s="259" t="n"/>
      <c r="EN124" s="259" t="n"/>
      <c r="EO124" s="259" t="n"/>
      <c r="EP124" s="259" t="n"/>
      <c r="EQ124" s="259" t="n"/>
      <c r="ER124" s="259" t="n"/>
      <c r="ES124" s="259" t="n"/>
      <c r="ET124" s="259" t="n"/>
      <c r="EU124" s="259" t="n"/>
      <c r="EV124" s="259" t="n"/>
      <c r="EW124" s="259" t="n"/>
      <c r="EX124" s="259" t="n"/>
      <c r="EY124" s="259" t="n"/>
      <c r="EZ124" s="259" t="n"/>
      <c r="FA124" s="259" t="n"/>
      <c r="FB124" s="259" t="n"/>
      <c r="FC124" s="259" t="n"/>
      <c r="FD124" s="259" t="n"/>
      <c r="FE124" s="259" t="n"/>
      <c r="FF124" s="259" t="n"/>
      <c r="FG124" s="259" t="n"/>
      <c r="FH124" s="259" t="n"/>
      <c r="FI124" s="259" t="n"/>
      <c r="FJ124" s="259" t="n"/>
      <c r="FK124" s="259" t="n"/>
      <c r="FL124" s="259" t="n"/>
      <c r="FM124" s="259" t="n"/>
      <c r="FN124" s="259" t="n"/>
      <c r="FO124" s="259" t="n"/>
      <c r="FP124" s="259" t="n"/>
      <c r="FQ124" s="259" t="n"/>
      <c r="FR124" s="259" t="n"/>
      <c r="FS124" s="259" t="n"/>
      <c r="FT124" s="259" t="n"/>
      <c r="FU124" s="259" t="n"/>
      <c r="FV124" s="259" t="n"/>
      <c r="FW124" s="259" t="n"/>
      <c r="FX124" s="259" t="n"/>
      <c r="FY124" s="259" t="n"/>
      <c r="FZ124" s="259" t="n"/>
      <c r="GA124" s="259" t="n"/>
      <c r="GB124" s="259" t="n"/>
      <c r="GC124" s="259" t="n"/>
      <c r="GD124" s="259" t="n"/>
      <c r="GE124" s="259" t="n"/>
      <c r="GF124" s="259" t="n"/>
      <c r="GG124" s="259" t="n"/>
      <c r="GH124" s="259" t="n"/>
      <c r="GI124" s="259" t="n"/>
      <c r="GJ124" s="259" t="n"/>
      <c r="GK124" s="259" t="n"/>
      <c r="GL124" s="259" t="n"/>
      <c r="GM124" s="259" t="n"/>
      <c r="GN124" s="259" t="n"/>
      <c r="GO124" s="259" t="n"/>
      <c r="GP124" s="259" t="n"/>
      <c r="GQ124" s="259" t="n"/>
      <c r="GR124" s="259" t="n"/>
      <c r="GS124" s="259" t="n"/>
      <c r="GT124" s="259" t="n"/>
      <c r="GU124" s="259" t="n"/>
      <c r="GV124" s="261">
        <f>SUM(F124:GU124)</f>
        <v/>
      </c>
      <c r="GW124" s="262">
        <f>E124-GV124</f>
        <v/>
      </c>
    </row>
    <row r="125" ht="18" customHeight="1">
      <c r="A125" s="137" t="n">
        <v>124</v>
      </c>
      <c r="B125" s="256" t="n"/>
      <c r="C125" s="139" t="n"/>
      <c r="D125" s="240" t="n"/>
      <c r="E125" s="257" t="n"/>
      <c r="F125" s="274" t="n"/>
      <c r="G125" s="274" t="n"/>
      <c r="H125" s="274" t="n"/>
      <c r="I125" s="274" t="n"/>
      <c r="J125" s="274" t="n"/>
      <c r="K125" s="274" t="n"/>
      <c r="L125" s="274" t="n"/>
      <c r="M125" s="259" t="n"/>
      <c r="N125" s="259" t="n"/>
      <c r="O125" s="259" t="n"/>
      <c r="P125" s="259" t="n"/>
      <c r="Q125" s="259" t="n"/>
      <c r="R125" s="259" t="n"/>
      <c r="S125" s="259" t="n"/>
      <c r="T125" s="259" t="n"/>
      <c r="U125" s="259" t="n"/>
      <c r="V125" s="259" t="n"/>
      <c r="W125" s="259" t="n"/>
      <c r="X125" s="259" t="n"/>
      <c r="Y125" s="259" t="n"/>
      <c r="Z125" s="259" t="n"/>
      <c r="AA125" s="259" t="n"/>
      <c r="AB125" s="259" t="n"/>
      <c r="AC125" s="259" t="n"/>
      <c r="AD125" s="259" t="n"/>
      <c r="AE125" s="259" t="n"/>
      <c r="AF125" s="259" t="n"/>
      <c r="AG125" s="259" t="n"/>
      <c r="AH125" s="259" t="n"/>
      <c r="AI125" s="259" t="n"/>
      <c r="AJ125" s="259" t="n"/>
      <c r="AK125" s="259" t="n"/>
      <c r="AL125" s="259" t="n"/>
      <c r="AM125" s="259" t="n"/>
      <c r="AN125" s="259" t="n"/>
      <c r="AO125" s="259" t="n"/>
      <c r="AP125" s="259" t="n"/>
      <c r="AQ125" s="259" t="n"/>
      <c r="AR125" s="259" t="n"/>
      <c r="AS125" s="259" t="n"/>
      <c r="AT125" s="259" t="n"/>
      <c r="AU125" s="259" t="n"/>
      <c r="AV125" s="259" t="n"/>
      <c r="AW125" s="259" t="n"/>
      <c r="AX125" s="259" t="n"/>
      <c r="AY125" s="259" t="n"/>
      <c r="AZ125" s="259" t="n"/>
      <c r="BA125" s="259" t="n"/>
      <c r="BB125" s="259" t="n"/>
      <c r="BC125" s="259" t="n"/>
      <c r="BD125" s="259" t="n"/>
      <c r="BE125" s="259" t="n"/>
      <c r="BF125" s="259" t="n"/>
      <c r="BG125" s="259" t="n"/>
      <c r="BH125" s="259" t="n"/>
      <c r="BI125" s="259" t="n"/>
      <c r="BJ125" s="259" t="n"/>
      <c r="BK125" s="259" t="n"/>
      <c r="BL125" s="259" t="n"/>
      <c r="BM125" s="259" t="n"/>
      <c r="BN125" s="259" t="n"/>
      <c r="BO125" s="259" t="n"/>
      <c r="BP125" s="259" t="n"/>
      <c r="BQ125" s="259" t="n"/>
      <c r="BR125" s="259" t="n"/>
      <c r="BS125" s="259" t="n"/>
      <c r="BT125" s="259" t="n"/>
      <c r="BU125" s="259" t="n"/>
      <c r="BV125" s="259" t="n"/>
      <c r="BW125" s="259" t="n"/>
      <c r="BX125" s="259" t="n"/>
      <c r="BY125" s="259" t="n"/>
      <c r="BZ125" s="259" t="n"/>
      <c r="CA125" s="259" t="n"/>
      <c r="CB125" s="259" t="n"/>
      <c r="CC125" s="259" t="n"/>
      <c r="CD125" s="259" t="n"/>
      <c r="CE125" s="259" t="n"/>
      <c r="CF125" s="259" t="n"/>
      <c r="CG125" s="259" t="n"/>
      <c r="CH125" s="259" t="n"/>
      <c r="CI125" s="259" t="n"/>
      <c r="CJ125" s="259" t="n"/>
      <c r="CK125" s="259" t="n"/>
      <c r="CL125" s="259" t="n"/>
      <c r="CM125" s="259" t="n"/>
      <c r="CN125" s="259" t="n"/>
      <c r="CO125" s="259" t="n"/>
      <c r="CP125" s="259" t="n"/>
      <c r="CQ125" s="259" t="n"/>
      <c r="CR125" s="259" t="n"/>
      <c r="CS125" s="259" t="n"/>
      <c r="CT125" s="259" t="n"/>
      <c r="CU125" s="259" t="n"/>
      <c r="CV125" s="259" t="n"/>
      <c r="CW125" s="259" t="n"/>
      <c r="CX125" s="259" t="n"/>
      <c r="CY125" s="259" t="n"/>
      <c r="CZ125" s="259" t="n"/>
      <c r="DA125" s="259" t="n"/>
      <c r="DB125" s="259" t="n"/>
      <c r="DC125" s="259" t="n"/>
      <c r="DD125" s="259" t="n"/>
      <c r="DE125" s="259" t="n"/>
      <c r="DF125" s="259" t="n"/>
      <c r="DG125" s="259" t="n"/>
      <c r="DH125" s="259" t="n"/>
      <c r="DI125" s="259" t="n"/>
      <c r="DJ125" s="259" t="n"/>
      <c r="DK125" s="259" t="n"/>
      <c r="DL125" s="259" t="n"/>
      <c r="DM125" s="259" t="n"/>
      <c r="DN125" s="259" t="n"/>
      <c r="DO125" s="259" t="n"/>
      <c r="DP125" s="259" t="n"/>
      <c r="DQ125" s="259" t="n"/>
      <c r="DR125" s="259" t="n"/>
      <c r="DS125" s="259" t="n"/>
      <c r="DT125" s="259" t="n"/>
      <c r="DU125" s="259" t="n"/>
      <c r="DV125" s="259" t="n"/>
      <c r="DW125" s="259" t="n"/>
      <c r="DX125" s="259" t="n"/>
      <c r="DY125" s="259" t="n"/>
      <c r="DZ125" s="259" t="n"/>
      <c r="EA125" s="259" t="n"/>
      <c r="EB125" s="259" t="n"/>
      <c r="EC125" s="259" t="n"/>
      <c r="ED125" s="259" t="n"/>
      <c r="EE125" s="259" t="n"/>
      <c r="EF125" s="259" t="n"/>
      <c r="EG125" s="259" t="n"/>
      <c r="EH125" s="259" t="n"/>
      <c r="EI125" s="259" t="n"/>
      <c r="EJ125" s="259" t="n"/>
      <c r="EK125" s="259" t="n"/>
      <c r="EL125" s="259" t="n"/>
      <c r="EM125" s="259" t="n"/>
      <c r="EN125" s="259" t="n"/>
      <c r="EO125" s="259" t="n"/>
      <c r="EP125" s="259" t="n"/>
      <c r="EQ125" s="259" t="n"/>
      <c r="ER125" s="259" t="n"/>
      <c r="ES125" s="259" t="n"/>
      <c r="ET125" s="259" t="n"/>
      <c r="EU125" s="259" t="n"/>
      <c r="EV125" s="259" t="n"/>
      <c r="EW125" s="259" t="n"/>
      <c r="EX125" s="259" t="n"/>
      <c r="EY125" s="259" t="n"/>
      <c r="EZ125" s="259" t="n"/>
      <c r="FA125" s="259" t="n"/>
      <c r="FB125" s="259" t="n"/>
      <c r="FC125" s="259" t="n"/>
      <c r="FD125" s="259" t="n"/>
      <c r="FE125" s="259" t="n"/>
      <c r="FF125" s="259" t="n"/>
      <c r="FG125" s="259" t="n"/>
      <c r="FH125" s="259" t="n"/>
      <c r="FI125" s="259" t="n"/>
      <c r="FJ125" s="259" t="n"/>
      <c r="FK125" s="259" t="n"/>
      <c r="FL125" s="259" t="n"/>
      <c r="FM125" s="259" t="n"/>
      <c r="FN125" s="259" t="n"/>
      <c r="FO125" s="259" t="n"/>
      <c r="FP125" s="259" t="n"/>
      <c r="FQ125" s="259" t="n"/>
      <c r="FR125" s="259" t="n"/>
      <c r="FS125" s="259" t="n"/>
      <c r="FT125" s="259" t="n"/>
      <c r="FU125" s="259" t="n"/>
      <c r="FV125" s="259" t="n"/>
      <c r="FW125" s="259" t="n"/>
      <c r="FX125" s="259" t="n"/>
      <c r="FY125" s="259" t="n"/>
      <c r="FZ125" s="259" t="n"/>
      <c r="GA125" s="259" t="n"/>
      <c r="GB125" s="259" t="n"/>
      <c r="GC125" s="259" t="n"/>
      <c r="GD125" s="259" t="n"/>
      <c r="GE125" s="259" t="n"/>
      <c r="GF125" s="259" t="n"/>
      <c r="GG125" s="259" t="n"/>
      <c r="GH125" s="259" t="n"/>
      <c r="GI125" s="259" t="n"/>
      <c r="GJ125" s="259" t="n"/>
      <c r="GK125" s="259" t="n"/>
      <c r="GL125" s="259" t="n"/>
      <c r="GM125" s="259" t="n"/>
      <c r="GN125" s="259" t="n"/>
      <c r="GO125" s="259" t="n"/>
      <c r="GP125" s="259" t="n"/>
      <c r="GQ125" s="259" t="n"/>
      <c r="GR125" s="259" t="n"/>
      <c r="GS125" s="259" t="n"/>
      <c r="GT125" s="259" t="n"/>
      <c r="GU125" s="259" t="n"/>
      <c r="GV125" s="261">
        <f>SUM(F125:GU125)</f>
        <v/>
      </c>
      <c r="GW125" s="262">
        <f>E125-GV125</f>
        <v/>
      </c>
    </row>
    <row r="126" ht="18" customHeight="1">
      <c r="A126" s="137" t="n">
        <v>125</v>
      </c>
      <c r="B126" s="256" t="n"/>
      <c r="C126" s="139" t="n"/>
      <c r="D126" s="240" t="n"/>
      <c r="E126" s="257" t="n"/>
      <c r="F126" s="274" t="n"/>
      <c r="G126" s="274" t="n"/>
      <c r="H126" s="274" t="n"/>
      <c r="I126" s="274" t="n"/>
      <c r="J126" s="274" t="n"/>
      <c r="K126" s="274" t="n"/>
      <c r="L126" s="274" t="n"/>
      <c r="M126" s="259" t="n"/>
      <c r="N126" s="259" t="n"/>
      <c r="O126" s="259" t="n"/>
      <c r="P126" s="259" t="n"/>
      <c r="Q126" s="259" t="n"/>
      <c r="R126" s="259" t="n"/>
      <c r="S126" s="259" t="n"/>
      <c r="T126" s="259" t="n"/>
      <c r="U126" s="259" t="n"/>
      <c r="V126" s="259" t="n"/>
      <c r="W126" s="259" t="n"/>
      <c r="X126" s="259" t="n"/>
      <c r="Y126" s="259" t="n"/>
      <c r="Z126" s="259" t="n"/>
      <c r="AA126" s="259" t="n"/>
      <c r="AB126" s="259" t="n"/>
      <c r="AC126" s="259" t="n"/>
      <c r="AD126" s="259" t="n"/>
      <c r="AE126" s="259" t="n"/>
      <c r="AF126" s="259" t="n"/>
      <c r="AG126" s="259" t="n"/>
      <c r="AH126" s="259" t="n"/>
      <c r="AI126" s="259" t="n"/>
      <c r="AJ126" s="259" t="n"/>
      <c r="AK126" s="259" t="n"/>
      <c r="AL126" s="259" t="n"/>
      <c r="AM126" s="259" t="n"/>
      <c r="AN126" s="259" t="n"/>
      <c r="AO126" s="259" t="n"/>
      <c r="AP126" s="259" t="n"/>
      <c r="AQ126" s="259" t="n"/>
      <c r="AR126" s="259" t="n"/>
      <c r="AS126" s="259" t="n"/>
      <c r="AT126" s="259" t="n"/>
      <c r="AU126" s="259" t="n"/>
      <c r="AV126" s="259" t="n"/>
      <c r="AW126" s="259" t="n"/>
      <c r="AX126" s="259" t="n"/>
      <c r="AY126" s="259" t="n"/>
      <c r="AZ126" s="259" t="n"/>
      <c r="BA126" s="259" t="n"/>
      <c r="BB126" s="259" t="n"/>
      <c r="BC126" s="259" t="n"/>
      <c r="BD126" s="259" t="n"/>
      <c r="BE126" s="259" t="n"/>
      <c r="BF126" s="259" t="n"/>
      <c r="BG126" s="259" t="n"/>
      <c r="BH126" s="259" t="n"/>
      <c r="BI126" s="259" t="n"/>
      <c r="BJ126" s="259" t="n"/>
      <c r="BK126" s="259" t="n"/>
      <c r="BL126" s="259" t="n"/>
      <c r="BM126" s="259" t="n"/>
      <c r="BN126" s="259" t="n"/>
      <c r="BO126" s="259" t="n"/>
      <c r="BP126" s="259" t="n"/>
      <c r="BQ126" s="259" t="n"/>
      <c r="BR126" s="259" t="n"/>
      <c r="BS126" s="259" t="n"/>
      <c r="BT126" s="259" t="n"/>
      <c r="BU126" s="259" t="n"/>
      <c r="BV126" s="259" t="n"/>
      <c r="BW126" s="259" t="n"/>
      <c r="BX126" s="259" t="n"/>
      <c r="BY126" s="259" t="n"/>
      <c r="BZ126" s="259" t="n"/>
      <c r="CA126" s="259" t="n"/>
      <c r="CB126" s="259" t="n"/>
      <c r="CC126" s="259" t="n"/>
      <c r="CD126" s="259" t="n"/>
      <c r="CE126" s="259" t="n"/>
      <c r="CF126" s="259" t="n"/>
      <c r="CG126" s="259" t="n"/>
      <c r="CH126" s="259" t="n"/>
      <c r="CI126" s="259" t="n"/>
      <c r="CJ126" s="259" t="n"/>
      <c r="CK126" s="259" t="n"/>
      <c r="CL126" s="259" t="n"/>
      <c r="CM126" s="259" t="n"/>
      <c r="CN126" s="259" t="n"/>
      <c r="CO126" s="259" t="n"/>
      <c r="CP126" s="259" t="n"/>
      <c r="CQ126" s="259" t="n"/>
      <c r="CR126" s="259" t="n"/>
      <c r="CS126" s="259" t="n"/>
      <c r="CT126" s="259" t="n"/>
      <c r="CU126" s="259" t="n"/>
      <c r="CV126" s="259" t="n"/>
      <c r="CW126" s="259" t="n"/>
      <c r="CX126" s="259" t="n"/>
      <c r="CY126" s="259" t="n"/>
      <c r="CZ126" s="259" t="n"/>
      <c r="DA126" s="259" t="n"/>
      <c r="DB126" s="259" t="n"/>
      <c r="DC126" s="259" t="n"/>
      <c r="DD126" s="259" t="n"/>
      <c r="DE126" s="259" t="n"/>
      <c r="DF126" s="259" t="n"/>
      <c r="DG126" s="259" t="n"/>
      <c r="DH126" s="259" t="n"/>
      <c r="DI126" s="259" t="n"/>
      <c r="DJ126" s="259" t="n"/>
      <c r="DK126" s="259" t="n"/>
      <c r="DL126" s="259" t="n"/>
      <c r="DM126" s="259" t="n"/>
      <c r="DN126" s="259" t="n"/>
      <c r="DO126" s="259" t="n"/>
      <c r="DP126" s="259" t="n"/>
      <c r="DQ126" s="259" t="n"/>
      <c r="DR126" s="259" t="n"/>
      <c r="DS126" s="259" t="n"/>
      <c r="DT126" s="259" t="n"/>
      <c r="DU126" s="259" t="n"/>
      <c r="DV126" s="259" t="n"/>
      <c r="DW126" s="259" t="n"/>
      <c r="DX126" s="259" t="n"/>
      <c r="DY126" s="259" t="n"/>
      <c r="DZ126" s="259" t="n"/>
      <c r="EA126" s="259" t="n"/>
      <c r="EB126" s="259" t="n"/>
      <c r="EC126" s="259" t="n"/>
      <c r="ED126" s="259" t="n"/>
      <c r="EE126" s="259" t="n"/>
      <c r="EF126" s="259" t="n"/>
      <c r="EG126" s="259" t="n"/>
      <c r="EH126" s="259" t="n"/>
      <c r="EI126" s="259" t="n"/>
      <c r="EJ126" s="259" t="n"/>
      <c r="EK126" s="259" t="n"/>
      <c r="EL126" s="259" t="n"/>
      <c r="EM126" s="259" t="n"/>
      <c r="EN126" s="259" t="n"/>
      <c r="EO126" s="259" t="n"/>
      <c r="EP126" s="259" t="n"/>
      <c r="EQ126" s="259" t="n"/>
      <c r="ER126" s="259" t="n"/>
      <c r="ES126" s="259" t="n"/>
      <c r="ET126" s="259" t="n"/>
      <c r="EU126" s="259" t="n"/>
      <c r="EV126" s="259" t="n"/>
      <c r="EW126" s="259" t="n"/>
      <c r="EX126" s="259" t="n"/>
      <c r="EY126" s="259" t="n"/>
      <c r="EZ126" s="259" t="n"/>
      <c r="FA126" s="259" t="n"/>
      <c r="FB126" s="259" t="n"/>
      <c r="FC126" s="259" t="n"/>
      <c r="FD126" s="259" t="n"/>
      <c r="FE126" s="259" t="n"/>
      <c r="FF126" s="259" t="n"/>
      <c r="FG126" s="259" t="n"/>
      <c r="FH126" s="259" t="n"/>
      <c r="FI126" s="259" t="n"/>
      <c r="FJ126" s="259" t="n"/>
      <c r="FK126" s="259" t="n"/>
      <c r="FL126" s="259" t="n"/>
      <c r="FM126" s="259" t="n"/>
      <c r="FN126" s="259" t="n"/>
      <c r="FO126" s="259" t="n"/>
      <c r="FP126" s="259" t="n"/>
      <c r="FQ126" s="259" t="n"/>
      <c r="FR126" s="259" t="n"/>
      <c r="FS126" s="259" t="n"/>
      <c r="FT126" s="259" t="n"/>
      <c r="FU126" s="259" t="n"/>
      <c r="FV126" s="259" t="n"/>
      <c r="FW126" s="259" t="n"/>
      <c r="FX126" s="259" t="n"/>
      <c r="FY126" s="259" t="n"/>
      <c r="FZ126" s="259" t="n"/>
      <c r="GA126" s="259" t="n"/>
      <c r="GB126" s="259" t="n"/>
      <c r="GC126" s="259" t="n"/>
      <c r="GD126" s="259" t="n"/>
      <c r="GE126" s="259" t="n"/>
      <c r="GF126" s="259" t="n"/>
      <c r="GG126" s="259" t="n"/>
      <c r="GH126" s="259" t="n"/>
      <c r="GI126" s="259" t="n"/>
      <c r="GJ126" s="259" t="n"/>
      <c r="GK126" s="259" t="n"/>
      <c r="GL126" s="259" t="n"/>
      <c r="GM126" s="259" t="n"/>
      <c r="GN126" s="259" t="n"/>
      <c r="GO126" s="259" t="n"/>
      <c r="GP126" s="259" t="n"/>
      <c r="GQ126" s="259" t="n"/>
      <c r="GR126" s="259" t="n"/>
      <c r="GS126" s="259" t="n"/>
      <c r="GT126" s="259" t="n"/>
      <c r="GU126" s="259" t="n"/>
      <c r="GV126" s="261">
        <f>SUM(F126:GU126)</f>
        <v/>
      </c>
      <c r="GW126" s="262">
        <f>E126-GV126</f>
        <v/>
      </c>
    </row>
    <row r="127" ht="18" customHeight="1">
      <c r="A127" s="137" t="n">
        <v>126</v>
      </c>
      <c r="B127" s="256" t="n"/>
      <c r="C127" s="139" t="n"/>
      <c r="D127" s="240" t="n"/>
      <c r="E127" s="257" t="n"/>
      <c r="F127" s="274" t="n"/>
      <c r="G127" s="274" t="n"/>
      <c r="H127" s="274" t="n"/>
      <c r="I127" s="274" t="n"/>
      <c r="J127" s="274" t="n"/>
      <c r="K127" s="274" t="n"/>
      <c r="L127" s="274" t="n"/>
      <c r="M127" s="259" t="n"/>
      <c r="N127" s="259" t="n"/>
      <c r="O127" s="259" t="n"/>
      <c r="P127" s="259" t="n"/>
      <c r="Q127" s="259" t="n"/>
      <c r="R127" s="259" t="n"/>
      <c r="S127" s="259" t="n"/>
      <c r="T127" s="259" t="n"/>
      <c r="U127" s="259" t="n"/>
      <c r="V127" s="259" t="n"/>
      <c r="W127" s="259" t="n"/>
      <c r="X127" s="259" t="n"/>
      <c r="Y127" s="259" t="n"/>
      <c r="Z127" s="259" t="n"/>
      <c r="AA127" s="259" t="n"/>
      <c r="AB127" s="259" t="n"/>
      <c r="AC127" s="259" t="n"/>
      <c r="AD127" s="259" t="n"/>
      <c r="AE127" s="259" t="n"/>
      <c r="AF127" s="259" t="n"/>
      <c r="AG127" s="259" t="n"/>
      <c r="AH127" s="259" t="n"/>
      <c r="AI127" s="259" t="n"/>
      <c r="AJ127" s="259" t="n"/>
      <c r="AK127" s="259" t="n"/>
      <c r="AL127" s="259" t="n"/>
      <c r="AM127" s="259" t="n"/>
      <c r="AN127" s="259" t="n"/>
      <c r="AO127" s="259" t="n"/>
      <c r="AP127" s="259" t="n"/>
      <c r="AQ127" s="259" t="n"/>
      <c r="AR127" s="259" t="n"/>
      <c r="AS127" s="259" t="n"/>
      <c r="AT127" s="259" t="n"/>
      <c r="AU127" s="259" t="n"/>
      <c r="AV127" s="259" t="n"/>
      <c r="AW127" s="259" t="n"/>
      <c r="AX127" s="259" t="n"/>
      <c r="AY127" s="259" t="n"/>
      <c r="AZ127" s="259" t="n"/>
      <c r="BA127" s="259" t="n"/>
      <c r="BB127" s="259" t="n"/>
      <c r="BC127" s="259" t="n"/>
      <c r="BD127" s="259" t="n"/>
      <c r="BE127" s="259" t="n"/>
      <c r="BF127" s="259" t="n"/>
      <c r="BG127" s="259" t="n"/>
      <c r="BH127" s="259" t="n"/>
      <c r="BI127" s="259" t="n"/>
      <c r="BJ127" s="259" t="n"/>
      <c r="BK127" s="259" t="n"/>
      <c r="BL127" s="259" t="n"/>
      <c r="BM127" s="259" t="n"/>
      <c r="BN127" s="259" t="n"/>
      <c r="BO127" s="259" t="n"/>
      <c r="BP127" s="259" t="n"/>
      <c r="BQ127" s="259" t="n"/>
      <c r="BR127" s="259" t="n"/>
      <c r="BS127" s="259" t="n"/>
      <c r="BT127" s="259" t="n"/>
      <c r="BU127" s="259" t="n"/>
      <c r="BV127" s="259" t="n"/>
      <c r="BW127" s="259" t="n"/>
      <c r="BX127" s="259" t="n"/>
      <c r="BY127" s="259" t="n"/>
      <c r="BZ127" s="259" t="n"/>
      <c r="CA127" s="259" t="n"/>
      <c r="CB127" s="259" t="n"/>
      <c r="CC127" s="259" t="n"/>
      <c r="CD127" s="259" t="n"/>
      <c r="CE127" s="259" t="n"/>
      <c r="CF127" s="259" t="n"/>
      <c r="CG127" s="259" t="n"/>
      <c r="CH127" s="259" t="n"/>
      <c r="CI127" s="259" t="n"/>
      <c r="CJ127" s="259" t="n"/>
      <c r="CK127" s="259" t="n"/>
      <c r="CL127" s="259" t="n"/>
      <c r="CM127" s="259" t="n"/>
      <c r="CN127" s="259" t="n"/>
      <c r="CO127" s="259" t="n"/>
      <c r="CP127" s="259" t="n"/>
      <c r="CQ127" s="259" t="n"/>
      <c r="CR127" s="259" t="n"/>
      <c r="CS127" s="259" t="n"/>
      <c r="CT127" s="259" t="n"/>
      <c r="CU127" s="259" t="n"/>
      <c r="CV127" s="259" t="n"/>
      <c r="CW127" s="259" t="n"/>
      <c r="CX127" s="259" t="n"/>
      <c r="CY127" s="259" t="n"/>
      <c r="CZ127" s="259" t="n"/>
      <c r="DA127" s="259" t="n"/>
      <c r="DB127" s="259" t="n"/>
      <c r="DC127" s="259" t="n"/>
      <c r="DD127" s="259" t="n"/>
      <c r="DE127" s="259" t="n"/>
      <c r="DF127" s="259" t="n"/>
      <c r="DG127" s="259" t="n"/>
      <c r="DH127" s="259" t="n"/>
      <c r="DI127" s="259" t="n"/>
      <c r="DJ127" s="259" t="n"/>
      <c r="DK127" s="259" t="n"/>
      <c r="DL127" s="259" t="n"/>
      <c r="DM127" s="259" t="n"/>
      <c r="DN127" s="259" t="n"/>
      <c r="DO127" s="259" t="n"/>
      <c r="DP127" s="259" t="n"/>
      <c r="DQ127" s="259" t="n"/>
      <c r="DR127" s="259" t="n"/>
      <c r="DS127" s="259" t="n"/>
      <c r="DT127" s="259" t="n"/>
      <c r="DU127" s="259" t="n"/>
      <c r="DV127" s="259" t="n"/>
      <c r="DW127" s="259" t="n"/>
      <c r="DX127" s="259" t="n"/>
      <c r="DY127" s="259" t="n"/>
      <c r="DZ127" s="259" t="n"/>
      <c r="EA127" s="259" t="n"/>
      <c r="EB127" s="259" t="n"/>
      <c r="EC127" s="259" t="n"/>
      <c r="ED127" s="259" t="n"/>
      <c r="EE127" s="259" t="n"/>
      <c r="EF127" s="259" t="n"/>
      <c r="EG127" s="259" t="n"/>
      <c r="EH127" s="259" t="n"/>
      <c r="EI127" s="259" t="n"/>
      <c r="EJ127" s="259" t="n"/>
      <c r="EK127" s="259" t="n"/>
      <c r="EL127" s="259" t="n"/>
      <c r="EM127" s="259" t="n"/>
      <c r="EN127" s="259" t="n"/>
      <c r="EO127" s="259" t="n"/>
      <c r="EP127" s="259" t="n"/>
      <c r="EQ127" s="259" t="n"/>
      <c r="ER127" s="259" t="n"/>
      <c r="ES127" s="259" t="n"/>
      <c r="ET127" s="259" t="n"/>
      <c r="EU127" s="259" t="n"/>
      <c r="EV127" s="259" t="n"/>
      <c r="EW127" s="259" t="n"/>
      <c r="EX127" s="259" t="n"/>
      <c r="EY127" s="259" t="n"/>
      <c r="EZ127" s="259" t="n"/>
      <c r="FA127" s="259" t="n"/>
      <c r="FB127" s="259" t="n"/>
      <c r="FC127" s="259" t="n"/>
      <c r="FD127" s="259" t="n"/>
      <c r="FE127" s="259" t="n"/>
      <c r="FF127" s="259" t="n"/>
      <c r="FG127" s="259" t="n"/>
      <c r="FH127" s="259" t="n"/>
      <c r="FI127" s="259" t="n"/>
      <c r="FJ127" s="259" t="n"/>
      <c r="FK127" s="259" t="n"/>
      <c r="FL127" s="259" t="n"/>
      <c r="FM127" s="259" t="n"/>
      <c r="FN127" s="259" t="n"/>
      <c r="FO127" s="259" t="n"/>
      <c r="FP127" s="259" t="n"/>
      <c r="FQ127" s="259" t="n"/>
      <c r="FR127" s="259" t="n"/>
      <c r="FS127" s="259" t="n"/>
      <c r="FT127" s="259" t="n"/>
      <c r="FU127" s="259" t="n"/>
      <c r="FV127" s="259" t="n"/>
      <c r="FW127" s="259" t="n"/>
      <c r="FX127" s="259" t="n"/>
      <c r="FY127" s="259" t="n"/>
      <c r="FZ127" s="259" t="n"/>
      <c r="GA127" s="259" t="n"/>
      <c r="GB127" s="259" t="n"/>
      <c r="GC127" s="259" t="n"/>
      <c r="GD127" s="259" t="n"/>
      <c r="GE127" s="259" t="n"/>
      <c r="GF127" s="259" t="n"/>
      <c r="GG127" s="259" t="n"/>
      <c r="GH127" s="259" t="n"/>
      <c r="GI127" s="259" t="n"/>
      <c r="GJ127" s="259" t="n"/>
      <c r="GK127" s="259" t="n"/>
      <c r="GL127" s="259" t="n"/>
      <c r="GM127" s="259" t="n"/>
      <c r="GN127" s="259" t="n"/>
      <c r="GO127" s="259" t="n"/>
      <c r="GP127" s="259" t="n"/>
      <c r="GQ127" s="259" t="n"/>
      <c r="GR127" s="259" t="n"/>
      <c r="GS127" s="259" t="n"/>
      <c r="GT127" s="259" t="n"/>
      <c r="GU127" s="259" t="n"/>
      <c r="GV127" s="261">
        <f>SUM(F127:GU127)</f>
        <v/>
      </c>
      <c r="GW127" s="262">
        <f>E127-GV127</f>
        <v/>
      </c>
    </row>
    <row r="128" ht="18" customHeight="1">
      <c r="A128" s="137" t="n">
        <v>127</v>
      </c>
      <c r="B128" s="256" t="n"/>
      <c r="C128" s="139" t="n"/>
      <c r="D128" s="240" t="n"/>
      <c r="E128" s="257" t="n"/>
      <c r="F128" s="274" t="n"/>
      <c r="G128" s="274" t="n"/>
      <c r="H128" s="274" t="n"/>
      <c r="I128" s="274" t="n"/>
      <c r="J128" s="274" t="n"/>
      <c r="K128" s="274" t="n"/>
      <c r="L128" s="274" t="n"/>
      <c r="M128" s="259" t="n"/>
      <c r="N128" s="259" t="n"/>
      <c r="O128" s="259" t="n"/>
      <c r="P128" s="259" t="n"/>
      <c r="Q128" s="259" t="n"/>
      <c r="R128" s="259" t="n"/>
      <c r="S128" s="259" t="n"/>
      <c r="T128" s="259" t="n"/>
      <c r="U128" s="259" t="n"/>
      <c r="V128" s="259" t="n"/>
      <c r="W128" s="259" t="n"/>
      <c r="X128" s="259" t="n"/>
      <c r="Y128" s="259" t="n"/>
      <c r="Z128" s="259" t="n"/>
      <c r="AA128" s="259" t="n"/>
      <c r="AB128" s="259" t="n"/>
      <c r="AC128" s="259" t="n"/>
      <c r="AD128" s="259" t="n"/>
      <c r="AE128" s="259" t="n"/>
      <c r="AF128" s="259" t="n"/>
      <c r="AG128" s="259" t="n"/>
      <c r="AH128" s="259" t="n"/>
      <c r="AI128" s="259" t="n"/>
      <c r="AJ128" s="259" t="n"/>
      <c r="AK128" s="259" t="n"/>
      <c r="AL128" s="259" t="n"/>
      <c r="AM128" s="259" t="n"/>
      <c r="AN128" s="259" t="n"/>
      <c r="AO128" s="259" t="n"/>
      <c r="AP128" s="259" t="n"/>
      <c r="AQ128" s="259" t="n"/>
      <c r="AR128" s="259" t="n"/>
      <c r="AS128" s="259" t="n"/>
      <c r="AT128" s="259" t="n"/>
      <c r="AU128" s="259" t="n"/>
      <c r="AV128" s="259" t="n"/>
      <c r="AW128" s="259" t="n"/>
      <c r="AX128" s="259" t="n"/>
      <c r="AY128" s="259" t="n"/>
      <c r="AZ128" s="259" t="n"/>
      <c r="BA128" s="259" t="n"/>
      <c r="BB128" s="259" t="n"/>
      <c r="BC128" s="259" t="n"/>
      <c r="BD128" s="259" t="n"/>
      <c r="BE128" s="259" t="n"/>
      <c r="BF128" s="259" t="n"/>
      <c r="BG128" s="259" t="n"/>
      <c r="BH128" s="259" t="n"/>
      <c r="BI128" s="259" t="n"/>
      <c r="BJ128" s="259" t="n"/>
      <c r="BK128" s="259" t="n"/>
      <c r="BL128" s="259" t="n"/>
      <c r="BM128" s="259" t="n"/>
      <c r="BN128" s="259" t="n"/>
      <c r="BO128" s="259" t="n"/>
      <c r="BP128" s="259" t="n"/>
      <c r="BQ128" s="259" t="n"/>
      <c r="BR128" s="259" t="n"/>
      <c r="BS128" s="259" t="n"/>
      <c r="BT128" s="259" t="n"/>
      <c r="BU128" s="259" t="n"/>
      <c r="BV128" s="259" t="n"/>
      <c r="BW128" s="259" t="n"/>
      <c r="BX128" s="259" t="n"/>
      <c r="BY128" s="259" t="n"/>
      <c r="BZ128" s="259" t="n"/>
      <c r="CA128" s="259" t="n"/>
      <c r="CB128" s="259" t="n"/>
      <c r="CC128" s="259" t="n"/>
      <c r="CD128" s="259" t="n"/>
      <c r="CE128" s="259" t="n"/>
      <c r="CF128" s="259" t="n"/>
      <c r="CG128" s="259" t="n"/>
      <c r="CH128" s="259" t="n"/>
      <c r="CI128" s="259" t="n"/>
      <c r="CJ128" s="259" t="n"/>
      <c r="CK128" s="259" t="n"/>
      <c r="CL128" s="259" t="n"/>
      <c r="CM128" s="259" t="n"/>
      <c r="CN128" s="259" t="n"/>
      <c r="CO128" s="259" t="n"/>
      <c r="CP128" s="259" t="n"/>
      <c r="CQ128" s="259" t="n"/>
      <c r="CR128" s="259" t="n"/>
      <c r="CS128" s="259" t="n"/>
      <c r="CT128" s="259" t="n"/>
      <c r="CU128" s="259" t="n"/>
      <c r="CV128" s="259" t="n"/>
      <c r="CW128" s="259" t="n"/>
      <c r="CX128" s="259" t="n"/>
      <c r="CY128" s="259" t="n"/>
      <c r="CZ128" s="259" t="n"/>
      <c r="DA128" s="259" t="n"/>
      <c r="DB128" s="259" t="n"/>
      <c r="DC128" s="259" t="n"/>
      <c r="DD128" s="259" t="n"/>
      <c r="DE128" s="259" t="n"/>
      <c r="DF128" s="259" t="n"/>
      <c r="DG128" s="259" t="n"/>
      <c r="DH128" s="259" t="n"/>
      <c r="DI128" s="259" t="n"/>
      <c r="DJ128" s="259" t="n"/>
      <c r="DK128" s="259" t="n"/>
      <c r="DL128" s="259" t="n"/>
      <c r="DM128" s="259" t="n"/>
      <c r="DN128" s="259" t="n"/>
      <c r="DO128" s="259" t="n"/>
      <c r="DP128" s="259" t="n"/>
      <c r="DQ128" s="259" t="n"/>
      <c r="DR128" s="259" t="n"/>
      <c r="DS128" s="259" t="n"/>
      <c r="DT128" s="259" t="n"/>
      <c r="DU128" s="259" t="n"/>
      <c r="DV128" s="259" t="n"/>
      <c r="DW128" s="259" t="n"/>
      <c r="DX128" s="259" t="n"/>
      <c r="DY128" s="259" t="n"/>
      <c r="DZ128" s="259" t="n"/>
      <c r="EA128" s="259" t="n"/>
      <c r="EB128" s="259" t="n"/>
      <c r="EC128" s="259" t="n"/>
      <c r="ED128" s="259" t="n"/>
      <c r="EE128" s="259" t="n"/>
      <c r="EF128" s="259" t="n"/>
      <c r="EG128" s="259" t="n"/>
      <c r="EH128" s="259" t="n"/>
      <c r="EI128" s="259" t="n"/>
      <c r="EJ128" s="259" t="n"/>
      <c r="EK128" s="259" t="n"/>
      <c r="EL128" s="259" t="n"/>
      <c r="EM128" s="259" t="n"/>
      <c r="EN128" s="259" t="n"/>
      <c r="EO128" s="259" t="n"/>
      <c r="EP128" s="259" t="n"/>
      <c r="EQ128" s="259" t="n"/>
      <c r="ER128" s="259" t="n"/>
      <c r="ES128" s="259" t="n"/>
      <c r="ET128" s="259" t="n"/>
      <c r="EU128" s="259" t="n"/>
      <c r="EV128" s="259" t="n"/>
      <c r="EW128" s="259" t="n"/>
      <c r="EX128" s="259" t="n"/>
      <c r="EY128" s="259" t="n"/>
      <c r="EZ128" s="259" t="n"/>
      <c r="FA128" s="259" t="n"/>
      <c r="FB128" s="259" t="n"/>
      <c r="FC128" s="259" t="n"/>
      <c r="FD128" s="259" t="n"/>
      <c r="FE128" s="259" t="n"/>
      <c r="FF128" s="259" t="n"/>
      <c r="FG128" s="259" t="n"/>
      <c r="FH128" s="259" t="n"/>
      <c r="FI128" s="259" t="n"/>
      <c r="FJ128" s="259" t="n"/>
      <c r="FK128" s="259" t="n"/>
      <c r="FL128" s="259" t="n"/>
      <c r="FM128" s="259" t="n"/>
      <c r="FN128" s="259" t="n"/>
      <c r="FO128" s="259" t="n"/>
      <c r="FP128" s="259" t="n"/>
      <c r="FQ128" s="259" t="n"/>
      <c r="FR128" s="259" t="n"/>
      <c r="FS128" s="259" t="n"/>
      <c r="FT128" s="259" t="n"/>
      <c r="FU128" s="259" t="n"/>
      <c r="FV128" s="259" t="n"/>
      <c r="FW128" s="259" t="n"/>
      <c r="FX128" s="259" t="n"/>
      <c r="FY128" s="259" t="n"/>
      <c r="FZ128" s="259" t="n"/>
      <c r="GA128" s="259" t="n"/>
      <c r="GB128" s="259" t="n"/>
      <c r="GC128" s="259" t="n"/>
      <c r="GD128" s="259" t="n"/>
      <c r="GE128" s="259" t="n"/>
      <c r="GF128" s="259" t="n"/>
      <c r="GG128" s="259" t="n"/>
      <c r="GH128" s="259" t="n"/>
      <c r="GI128" s="259" t="n"/>
      <c r="GJ128" s="259" t="n"/>
      <c r="GK128" s="259" t="n"/>
      <c r="GL128" s="259" t="n"/>
      <c r="GM128" s="259" t="n"/>
      <c r="GN128" s="259" t="n"/>
      <c r="GO128" s="259" t="n"/>
      <c r="GP128" s="259" t="n"/>
      <c r="GQ128" s="259" t="n"/>
      <c r="GR128" s="259" t="n"/>
      <c r="GS128" s="259" t="n"/>
      <c r="GT128" s="259" t="n"/>
      <c r="GU128" s="259" t="n"/>
      <c r="GV128" s="261">
        <f>SUM(F128:GU128)</f>
        <v/>
      </c>
      <c r="GW128" s="262">
        <f>E128-GV128</f>
        <v/>
      </c>
    </row>
    <row r="129" ht="18" customHeight="1">
      <c r="A129" s="137" t="n"/>
      <c r="B129" s="256" t="n"/>
      <c r="C129" s="139" t="n"/>
      <c r="D129" s="240" t="n"/>
      <c r="E129" s="257" t="n"/>
      <c r="F129" s="274" t="n"/>
      <c r="G129" s="274" t="n"/>
      <c r="H129" s="274" t="n"/>
      <c r="I129" s="274" t="n"/>
      <c r="J129" s="274" t="n"/>
      <c r="K129" s="274" t="n"/>
      <c r="L129" s="274" t="n"/>
      <c r="M129" s="259" t="n"/>
      <c r="N129" s="259" t="n"/>
      <c r="O129" s="259" t="n"/>
      <c r="P129" s="259" t="n"/>
      <c r="Q129" s="259" t="n"/>
      <c r="R129" s="259" t="n"/>
      <c r="S129" s="259" t="n"/>
      <c r="T129" s="259" t="n"/>
      <c r="U129" s="259" t="n"/>
      <c r="V129" s="259" t="n"/>
      <c r="W129" s="259" t="n"/>
      <c r="X129" s="259" t="n"/>
      <c r="Y129" s="259" t="n"/>
      <c r="Z129" s="259" t="n"/>
      <c r="AA129" s="259" t="n"/>
      <c r="AB129" s="259" t="n"/>
      <c r="AC129" s="259" t="n"/>
      <c r="AD129" s="259" t="n"/>
      <c r="AE129" s="259" t="n"/>
      <c r="AF129" s="259" t="n"/>
      <c r="AG129" s="259" t="n"/>
      <c r="AH129" s="259" t="n"/>
      <c r="AI129" s="259" t="n"/>
      <c r="AJ129" s="259" t="n"/>
      <c r="AK129" s="259" t="n"/>
      <c r="AL129" s="259" t="n"/>
      <c r="AM129" s="259" t="n"/>
      <c r="AN129" s="259" t="n"/>
      <c r="AO129" s="259" t="n"/>
      <c r="AP129" s="259" t="n"/>
      <c r="AQ129" s="259" t="n"/>
      <c r="AR129" s="259" t="n"/>
      <c r="AS129" s="259" t="n"/>
      <c r="AT129" s="259" t="n"/>
      <c r="AU129" s="259" t="n"/>
      <c r="AV129" s="259" t="n"/>
      <c r="AW129" s="259" t="n"/>
      <c r="AX129" s="259" t="n"/>
      <c r="AY129" s="259" t="n"/>
      <c r="AZ129" s="259" t="n"/>
      <c r="BA129" s="259" t="n"/>
      <c r="BB129" s="259" t="n"/>
      <c r="BC129" s="259" t="n"/>
      <c r="BD129" s="259" t="n"/>
      <c r="BE129" s="259" t="n"/>
      <c r="BF129" s="259" t="n"/>
      <c r="BG129" s="259" t="n"/>
      <c r="BH129" s="259" t="n"/>
      <c r="BI129" s="259" t="n"/>
      <c r="BJ129" s="259" t="n"/>
      <c r="BK129" s="259" t="n"/>
      <c r="BL129" s="259" t="n"/>
      <c r="BM129" s="259" t="n"/>
      <c r="BN129" s="259" t="n"/>
      <c r="BO129" s="259" t="n"/>
      <c r="BP129" s="259" t="n"/>
      <c r="BQ129" s="259" t="n"/>
      <c r="BR129" s="259" t="n"/>
      <c r="BS129" s="259" t="n"/>
      <c r="BT129" s="259" t="n"/>
      <c r="BU129" s="259" t="n"/>
      <c r="BV129" s="259" t="n"/>
      <c r="BW129" s="259" t="n"/>
      <c r="BX129" s="259" t="n"/>
      <c r="BY129" s="259" t="n"/>
      <c r="BZ129" s="259" t="n"/>
      <c r="CA129" s="259" t="n"/>
      <c r="CB129" s="259" t="n"/>
      <c r="CC129" s="259" t="n"/>
      <c r="CD129" s="259" t="n"/>
      <c r="CE129" s="259" t="n"/>
      <c r="CF129" s="259" t="n"/>
      <c r="CG129" s="259" t="n"/>
      <c r="CH129" s="259" t="n"/>
      <c r="CI129" s="259" t="n"/>
      <c r="CJ129" s="259" t="n"/>
      <c r="CK129" s="259" t="n"/>
      <c r="CL129" s="259" t="n"/>
      <c r="CM129" s="259" t="n"/>
      <c r="CN129" s="259" t="n"/>
      <c r="CO129" s="259" t="n"/>
      <c r="CP129" s="259" t="n"/>
      <c r="CQ129" s="259" t="n"/>
      <c r="CR129" s="259" t="n"/>
      <c r="CS129" s="259" t="n"/>
      <c r="CT129" s="259" t="n"/>
      <c r="CU129" s="259" t="n"/>
      <c r="CV129" s="259" t="n"/>
      <c r="CW129" s="259" t="n"/>
      <c r="CX129" s="259" t="n"/>
      <c r="CY129" s="259" t="n"/>
      <c r="CZ129" s="259" t="n"/>
      <c r="DA129" s="259" t="n"/>
      <c r="DB129" s="259" t="n"/>
      <c r="DC129" s="259" t="n"/>
      <c r="DD129" s="259" t="n"/>
      <c r="DE129" s="259" t="n"/>
      <c r="DF129" s="259" t="n"/>
      <c r="DG129" s="259" t="n"/>
      <c r="DH129" s="259" t="n"/>
      <c r="DI129" s="259" t="n"/>
      <c r="DJ129" s="259" t="n"/>
      <c r="DK129" s="259" t="n"/>
      <c r="DL129" s="259" t="n"/>
      <c r="DM129" s="259" t="n"/>
      <c r="DN129" s="259" t="n"/>
      <c r="DO129" s="259" t="n"/>
      <c r="DP129" s="259" t="n"/>
      <c r="DQ129" s="259" t="n"/>
      <c r="DR129" s="259" t="n"/>
      <c r="DS129" s="259" t="n"/>
      <c r="DT129" s="259" t="n"/>
      <c r="DU129" s="259" t="n"/>
      <c r="DV129" s="259" t="n"/>
      <c r="DW129" s="259" t="n"/>
      <c r="DX129" s="259" t="n"/>
      <c r="DY129" s="259" t="n"/>
      <c r="DZ129" s="259" t="n"/>
      <c r="EA129" s="259" t="n"/>
      <c r="EB129" s="259" t="n"/>
      <c r="EC129" s="259" t="n"/>
      <c r="ED129" s="259" t="n"/>
      <c r="EE129" s="259" t="n"/>
      <c r="EF129" s="259" t="n"/>
      <c r="EG129" s="259" t="n"/>
      <c r="EH129" s="259" t="n"/>
      <c r="EI129" s="259" t="n"/>
      <c r="EJ129" s="259" t="n"/>
      <c r="EK129" s="259" t="n"/>
      <c r="EL129" s="259" t="n"/>
      <c r="EM129" s="259" t="n"/>
      <c r="EN129" s="259" t="n"/>
      <c r="EO129" s="259" t="n"/>
      <c r="EP129" s="259" t="n"/>
      <c r="EQ129" s="259" t="n"/>
      <c r="ER129" s="259" t="n"/>
      <c r="ES129" s="259" t="n"/>
      <c r="ET129" s="259" t="n"/>
      <c r="EU129" s="259" t="n"/>
      <c r="EV129" s="259" t="n"/>
      <c r="EW129" s="259" t="n"/>
      <c r="EX129" s="259" t="n"/>
      <c r="EY129" s="259" t="n"/>
      <c r="EZ129" s="259" t="n"/>
      <c r="FA129" s="259" t="n"/>
      <c r="FB129" s="259" t="n"/>
      <c r="FC129" s="259" t="n"/>
      <c r="FD129" s="259" t="n"/>
      <c r="FE129" s="259" t="n"/>
      <c r="FF129" s="259" t="n"/>
      <c r="FG129" s="259" t="n"/>
      <c r="FH129" s="259" t="n"/>
      <c r="FI129" s="259" t="n"/>
      <c r="FJ129" s="259" t="n"/>
      <c r="FK129" s="259" t="n"/>
      <c r="FL129" s="259" t="n"/>
      <c r="FM129" s="259" t="n"/>
      <c r="FN129" s="259" t="n"/>
      <c r="FO129" s="259" t="n"/>
      <c r="FP129" s="259" t="n"/>
      <c r="FQ129" s="259" t="n"/>
      <c r="FR129" s="259" t="n"/>
      <c r="FS129" s="259" t="n"/>
      <c r="FT129" s="259" t="n"/>
      <c r="FU129" s="259" t="n"/>
      <c r="FV129" s="259" t="n"/>
      <c r="FW129" s="259" t="n"/>
      <c r="FX129" s="259" t="n"/>
      <c r="FY129" s="259" t="n"/>
      <c r="FZ129" s="259" t="n"/>
      <c r="GA129" s="259" t="n"/>
      <c r="GB129" s="259" t="n"/>
      <c r="GC129" s="259" t="n"/>
      <c r="GD129" s="259" t="n"/>
      <c r="GE129" s="259" t="n"/>
      <c r="GF129" s="259" t="n"/>
      <c r="GG129" s="259" t="n"/>
      <c r="GH129" s="259" t="n"/>
      <c r="GI129" s="259" t="n"/>
      <c r="GJ129" s="259" t="n"/>
      <c r="GK129" s="259" t="n"/>
      <c r="GL129" s="259" t="n"/>
      <c r="GM129" s="259" t="n"/>
      <c r="GN129" s="259" t="n"/>
      <c r="GO129" s="259" t="n"/>
      <c r="GP129" s="259" t="n"/>
      <c r="GQ129" s="259" t="n"/>
      <c r="GR129" s="259" t="n"/>
      <c r="GS129" s="259" t="n"/>
      <c r="GT129" s="259" t="n"/>
      <c r="GU129" s="259" t="n"/>
      <c r="GV129" s="261">
        <f>SUM(F129:GU129)</f>
        <v/>
      </c>
      <c r="GW129" s="262">
        <f>E129-GV129</f>
        <v/>
      </c>
    </row>
    <row r="130" ht="18" customHeight="1">
      <c r="A130" s="137" t="n"/>
      <c r="B130" s="256" t="n"/>
      <c r="C130" s="139" t="n"/>
      <c r="D130" s="240" t="n"/>
      <c r="E130" s="257" t="n"/>
      <c r="F130" s="274" t="n"/>
      <c r="G130" s="274" t="n"/>
      <c r="H130" s="274" t="n"/>
      <c r="I130" s="274" t="n"/>
      <c r="J130" s="274" t="n"/>
      <c r="K130" s="274" t="n"/>
      <c r="L130" s="274" t="n"/>
      <c r="M130" s="259" t="n"/>
      <c r="N130" s="259" t="n"/>
      <c r="O130" s="259" t="n"/>
      <c r="P130" s="259" t="n"/>
      <c r="Q130" s="259" t="n"/>
      <c r="R130" s="259" t="n"/>
      <c r="S130" s="259" t="n"/>
      <c r="T130" s="259" t="n"/>
      <c r="U130" s="259" t="n"/>
      <c r="V130" s="259" t="n"/>
      <c r="W130" s="259" t="n"/>
      <c r="X130" s="259" t="n"/>
      <c r="Y130" s="259" t="n"/>
      <c r="Z130" s="259" t="n"/>
      <c r="AA130" s="259" t="n"/>
      <c r="AB130" s="259" t="n"/>
      <c r="AC130" s="259" t="n"/>
      <c r="AD130" s="259" t="n"/>
      <c r="AE130" s="259" t="n"/>
      <c r="AF130" s="259" t="n"/>
      <c r="AG130" s="259" t="n"/>
      <c r="AH130" s="259" t="n"/>
      <c r="AI130" s="259" t="n"/>
      <c r="AJ130" s="259" t="n"/>
      <c r="AK130" s="259" t="n"/>
      <c r="AL130" s="259" t="n"/>
      <c r="AM130" s="259" t="n"/>
      <c r="AN130" s="259" t="n"/>
      <c r="AO130" s="259" t="n"/>
      <c r="AP130" s="259" t="n"/>
      <c r="AQ130" s="259" t="n"/>
      <c r="AR130" s="259" t="n"/>
      <c r="AS130" s="259" t="n"/>
      <c r="AT130" s="259" t="n"/>
      <c r="AU130" s="259" t="n"/>
      <c r="AV130" s="259" t="n"/>
      <c r="AW130" s="259" t="n"/>
      <c r="AX130" s="259" t="n"/>
      <c r="AY130" s="259" t="n"/>
      <c r="AZ130" s="259" t="n"/>
      <c r="BA130" s="259" t="n"/>
      <c r="BB130" s="259" t="n"/>
      <c r="BC130" s="259" t="n"/>
      <c r="BD130" s="259" t="n"/>
      <c r="BE130" s="259" t="n"/>
      <c r="BF130" s="259" t="n"/>
      <c r="BG130" s="259" t="n"/>
      <c r="BH130" s="259" t="n"/>
      <c r="BI130" s="259" t="n"/>
      <c r="BJ130" s="259" t="n"/>
      <c r="BK130" s="259" t="n"/>
      <c r="BL130" s="259" t="n"/>
      <c r="BM130" s="259" t="n"/>
      <c r="BN130" s="259" t="n"/>
      <c r="BO130" s="259" t="n"/>
      <c r="BP130" s="259" t="n"/>
      <c r="BQ130" s="259" t="n"/>
      <c r="BR130" s="259" t="n"/>
      <c r="BS130" s="259" t="n"/>
      <c r="BT130" s="259" t="n"/>
      <c r="BU130" s="259" t="n"/>
      <c r="BV130" s="259" t="n"/>
      <c r="BW130" s="259" t="n"/>
      <c r="BX130" s="259" t="n"/>
      <c r="BY130" s="259" t="n"/>
      <c r="BZ130" s="259" t="n"/>
      <c r="CA130" s="259" t="n"/>
      <c r="CB130" s="259" t="n"/>
      <c r="CC130" s="259" t="n"/>
      <c r="CD130" s="259" t="n"/>
      <c r="CE130" s="259" t="n"/>
      <c r="CF130" s="259" t="n"/>
      <c r="CG130" s="259" t="n"/>
      <c r="CH130" s="259" t="n"/>
      <c r="CI130" s="259" t="n"/>
      <c r="CJ130" s="259" t="n"/>
      <c r="CK130" s="259" t="n"/>
      <c r="CL130" s="259" t="n"/>
      <c r="CM130" s="259" t="n"/>
      <c r="CN130" s="259" t="n"/>
      <c r="CO130" s="259" t="n"/>
      <c r="CP130" s="259" t="n"/>
      <c r="CQ130" s="259" t="n"/>
      <c r="CR130" s="259" t="n"/>
      <c r="CS130" s="259" t="n"/>
      <c r="CT130" s="259" t="n"/>
      <c r="CU130" s="259" t="n"/>
      <c r="CV130" s="259" t="n"/>
      <c r="CW130" s="259" t="n"/>
      <c r="CX130" s="259" t="n"/>
      <c r="CY130" s="259" t="n"/>
      <c r="CZ130" s="259" t="n"/>
      <c r="DA130" s="259" t="n"/>
      <c r="DB130" s="259" t="n"/>
      <c r="DC130" s="259" t="n"/>
      <c r="DD130" s="259" t="n"/>
      <c r="DE130" s="259" t="n"/>
      <c r="DF130" s="259" t="n"/>
      <c r="DG130" s="259" t="n"/>
      <c r="DH130" s="259" t="n"/>
      <c r="DI130" s="259" t="n"/>
      <c r="DJ130" s="259" t="n"/>
      <c r="DK130" s="259" t="n"/>
      <c r="DL130" s="259" t="n"/>
      <c r="DM130" s="259" t="n"/>
      <c r="DN130" s="259" t="n"/>
      <c r="DO130" s="259" t="n"/>
      <c r="DP130" s="259" t="n"/>
      <c r="DQ130" s="259" t="n"/>
      <c r="DR130" s="259" t="n"/>
      <c r="DS130" s="259" t="n"/>
      <c r="DT130" s="259" t="n"/>
      <c r="DU130" s="259" t="n"/>
      <c r="DV130" s="259" t="n"/>
      <c r="DW130" s="259" t="n"/>
      <c r="DX130" s="259" t="n"/>
      <c r="DY130" s="259" t="n"/>
      <c r="DZ130" s="259" t="n"/>
      <c r="EA130" s="259" t="n"/>
      <c r="EB130" s="259" t="n"/>
      <c r="EC130" s="259" t="n"/>
      <c r="ED130" s="259" t="n"/>
      <c r="EE130" s="259" t="n"/>
      <c r="EF130" s="259" t="n"/>
      <c r="EG130" s="259" t="n"/>
      <c r="EH130" s="259" t="n"/>
      <c r="EI130" s="259" t="n"/>
      <c r="EJ130" s="259" t="n"/>
      <c r="EK130" s="259" t="n"/>
      <c r="EL130" s="259" t="n"/>
      <c r="EM130" s="259" t="n"/>
      <c r="EN130" s="259" t="n"/>
      <c r="EO130" s="259" t="n"/>
      <c r="EP130" s="259" t="n"/>
      <c r="EQ130" s="259" t="n"/>
      <c r="ER130" s="259" t="n"/>
      <c r="ES130" s="259" t="n"/>
      <c r="ET130" s="259" t="n"/>
      <c r="EU130" s="259" t="n"/>
      <c r="EV130" s="259" t="n"/>
      <c r="EW130" s="259" t="n"/>
      <c r="EX130" s="259" t="n"/>
      <c r="EY130" s="259" t="n"/>
      <c r="EZ130" s="259" t="n"/>
      <c r="FA130" s="259" t="n"/>
      <c r="FB130" s="259" t="n"/>
      <c r="FC130" s="259" t="n"/>
      <c r="FD130" s="259" t="n"/>
      <c r="FE130" s="259" t="n"/>
      <c r="FF130" s="259" t="n"/>
      <c r="FG130" s="259" t="n"/>
      <c r="FH130" s="259" t="n"/>
      <c r="FI130" s="259" t="n"/>
      <c r="FJ130" s="259" t="n"/>
      <c r="FK130" s="259" t="n"/>
      <c r="FL130" s="259" t="n"/>
      <c r="FM130" s="259" t="n"/>
      <c r="FN130" s="259" t="n"/>
      <c r="FO130" s="259" t="n"/>
      <c r="FP130" s="259" t="n"/>
      <c r="FQ130" s="259" t="n"/>
      <c r="FR130" s="259" t="n"/>
      <c r="FS130" s="259" t="n"/>
      <c r="FT130" s="259" t="n"/>
      <c r="FU130" s="259" t="n"/>
      <c r="FV130" s="259" t="n"/>
      <c r="FW130" s="259" t="n"/>
      <c r="FX130" s="259" t="n"/>
      <c r="FY130" s="259" t="n"/>
      <c r="FZ130" s="259" t="n"/>
      <c r="GA130" s="259" t="n"/>
      <c r="GB130" s="259" t="n"/>
      <c r="GC130" s="259" t="n"/>
      <c r="GD130" s="259" t="n"/>
      <c r="GE130" s="259" t="n"/>
      <c r="GF130" s="259" t="n"/>
      <c r="GG130" s="259" t="n"/>
      <c r="GH130" s="259" t="n"/>
      <c r="GI130" s="259" t="n"/>
      <c r="GJ130" s="259" t="n"/>
      <c r="GK130" s="259" t="n"/>
      <c r="GL130" s="259" t="n"/>
      <c r="GM130" s="259" t="n"/>
      <c r="GN130" s="259" t="n"/>
      <c r="GO130" s="259" t="n"/>
      <c r="GP130" s="259" t="n"/>
      <c r="GQ130" s="259" t="n"/>
      <c r="GR130" s="259" t="n"/>
      <c r="GS130" s="259" t="n"/>
      <c r="GT130" s="259" t="n"/>
      <c r="GU130" s="259" t="n"/>
      <c r="GV130" s="261">
        <f>SUM(F130:GU130)</f>
        <v/>
      </c>
      <c r="GW130" s="262">
        <f>E130-GV130</f>
        <v/>
      </c>
    </row>
    <row r="131" ht="18" customHeight="1" thickBot="1">
      <c r="A131" s="137" t="n"/>
      <c r="B131" s="256" t="n"/>
      <c r="C131" s="139" t="n"/>
      <c r="D131" s="240" t="n"/>
      <c r="E131" s="257" t="n"/>
      <c r="F131" s="274" t="n"/>
      <c r="G131" s="274" t="n"/>
      <c r="H131" s="274" t="n"/>
      <c r="I131" s="274" t="n"/>
      <c r="J131" s="274" t="n"/>
      <c r="K131" s="274" t="n"/>
      <c r="L131" s="274" t="n"/>
      <c r="M131" s="259" t="n"/>
      <c r="N131" s="259" t="n"/>
      <c r="O131" s="259" t="n"/>
      <c r="P131" s="259" t="n"/>
      <c r="Q131" s="259" t="n"/>
      <c r="R131" s="259" t="n"/>
      <c r="S131" s="259" t="n"/>
      <c r="T131" s="259" t="n"/>
      <c r="U131" s="259" t="n"/>
      <c r="V131" s="259" t="n"/>
      <c r="W131" s="259" t="n"/>
      <c r="X131" s="259" t="n"/>
      <c r="Y131" s="259" t="n"/>
      <c r="Z131" s="259" t="n"/>
      <c r="AA131" s="259" t="n"/>
      <c r="AB131" s="259" t="n"/>
      <c r="AC131" s="259" t="n"/>
      <c r="AD131" s="259" t="n"/>
      <c r="AE131" s="259" t="n"/>
      <c r="AF131" s="259" t="n"/>
      <c r="AG131" s="259" t="n"/>
      <c r="AH131" s="259" t="n"/>
      <c r="AI131" s="259" t="n"/>
      <c r="AJ131" s="259" t="n"/>
      <c r="AK131" s="259" t="n"/>
      <c r="AL131" s="259" t="n"/>
      <c r="AM131" s="259" t="n"/>
      <c r="AN131" s="259" t="n"/>
      <c r="AO131" s="259" t="n"/>
      <c r="AP131" s="259" t="n"/>
      <c r="AQ131" s="259" t="n"/>
      <c r="AR131" s="259" t="n"/>
      <c r="AS131" s="259" t="n"/>
      <c r="AT131" s="259" t="n"/>
      <c r="AU131" s="259" t="n"/>
      <c r="AV131" s="259" t="n"/>
      <c r="AW131" s="259" t="n"/>
      <c r="AX131" s="259" t="n"/>
      <c r="AY131" s="259" t="n"/>
      <c r="AZ131" s="259" t="n"/>
      <c r="BA131" s="259" t="n"/>
      <c r="BB131" s="259" t="n"/>
      <c r="BC131" s="259" t="n"/>
      <c r="BD131" s="259" t="n"/>
      <c r="BE131" s="259" t="n"/>
      <c r="BF131" s="259" t="n"/>
      <c r="BG131" s="259" t="n"/>
      <c r="BH131" s="259" t="n"/>
      <c r="BI131" s="259" t="n"/>
      <c r="BJ131" s="259" t="n"/>
      <c r="BK131" s="259" t="n"/>
      <c r="BL131" s="259" t="n"/>
      <c r="BM131" s="259" t="n"/>
      <c r="BN131" s="259" t="n"/>
      <c r="BO131" s="259" t="n"/>
      <c r="BP131" s="259" t="n"/>
      <c r="BQ131" s="259" t="n"/>
      <c r="BR131" s="259" t="n"/>
      <c r="BS131" s="259" t="n"/>
      <c r="BT131" s="259" t="n"/>
      <c r="BU131" s="259" t="n"/>
      <c r="BV131" s="259" t="n"/>
      <c r="BW131" s="259" t="n"/>
      <c r="BX131" s="259" t="n"/>
      <c r="BY131" s="259" t="n"/>
      <c r="BZ131" s="259" t="n"/>
      <c r="CA131" s="259" t="n"/>
      <c r="CB131" s="259" t="n"/>
      <c r="CC131" s="259" t="n"/>
      <c r="CD131" s="259" t="n"/>
      <c r="CE131" s="259" t="n"/>
      <c r="CF131" s="259" t="n"/>
      <c r="CG131" s="259" t="n"/>
      <c r="CH131" s="259" t="n"/>
      <c r="CI131" s="259" t="n"/>
      <c r="CJ131" s="259" t="n"/>
      <c r="CK131" s="259" t="n"/>
      <c r="CL131" s="259" t="n"/>
      <c r="CM131" s="259" t="n"/>
      <c r="CN131" s="259" t="n"/>
      <c r="CO131" s="259" t="n"/>
      <c r="CP131" s="259" t="n"/>
      <c r="CQ131" s="259" t="n"/>
      <c r="CR131" s="259" t="n"/>
      <c r="CS131" s="259" t="n"/>
      <c r="CT131" s="259" t="n"/>
      <c r="CU131" s="259" t="n"/>
      <c r="CV131" s="259" t="n"/>
      <c r="CW131" s="259" t="n"/>
      <c r="CX131" s="259" t="n"/>
      <c r="CY131" s="259" t="n"/>
      <c r="CZ131" s="259" t="n"/>
      <c r="DA131" s="259" t="n"/>
      <c r="DB131" s="259" t="n"/>
      <c r="DC131" s="259" t="n"/>
      <c r="DD131" s="259" t="n"/>
      <c r="DE131" s="259" t="n"/>
      <c r="DF131" s="259" t="n"/>
      <c r="DG131" s="259" t="n"/>
      <c r="DH131" s="259" t="n"/>
      <c r="DI131" s="259" t="n"/>
      <c r="DJ131" s="259" t="n"/>
      <c r="DK131" s="259" t="n"/>
      <c r="DL131" s="259" t="n"/>
      <c r="DM131" s="259" t="n"/>
      <c r="DN131" s="259" t="n"/>
      <c r="DO131" s="259" t="n"/>
      <c r="DP131" s="259" t="n"/>
      <c r="DQ131" s="259" t="n"/>
      <c r="DR131" s="259" t="n"/>
      <c r="DS131" s="259" t="n"/>
      <c r="DT131" s="259" t="n"/>
      <c r="DU131" s="259" t="n"/>
      <c r="DV131" s="259" t="n"/>
      <c r="DW131" s="259" t="n"/>
      <c r="DX131" s="259" t="n"/>
      <c r="DY131" s="259" t="n"/>
      <c r="DZ131" s="259" t="n"/>
      <c r="EA131" s="259" t="n"/>
      <c r="EB131" s="259" t="n"/>
      <c r="EC131" s="259" t="n"/>
      <c r="ED131" s="259" t="n"/>
      <c r="EE131" s="259" t="n"/>
      <c r="EF131" s="259" t="n"/>
      <c r="EG131" s="259" t="n"/>
      <c r="EH131" s="259" t="n"/>
      <c r="EI131" s="259" t="n"/>
      <c r="EJ131" s="259" t="n"/>
      <c r="EK131" s="259" t="n"/>
      <c r="EL131" s="259" t="n"/>
      <c r="EM131" s="259" t="n"/>
      <c r="EN131" s="259" t="n"/>
      <c r="EO131" s="259" t="n"/>
      <c r="EP131" s="259" t="n"/>
      <c r="EQ131" s="259" t="n"/>
      <c r="ER131" s="259" t="n"/>
      <c r="ES131" s="259" t="n"/>
      <c r="ET131" s="259" t="n"/>
      <c r="EU131" s="259" t="n"/>
      <c r="EV131" s="259" t="n"/>
      <c r="EW131" s="259" t="n"/>
      <c r="EX131" s="259" t="n"/>
      <c r="EY131" s="259" t="n"/>
      <c r="EZ131" s="259" t="n"/>
      <c r="FA131" s="259" t="n"/>
      <c r="FB131" s="259" t="n"/>
      <c r="FC131" s="259" t="n"/>
      <c r="FD131" s="259" t="n"/>
      <c r="FE131" s="259" t="n"/>
      <c r="FF131" s="259" t="n"/>
      <c r="FG131" s="259" t="n"/>
      <c r="FH131" s="259" t="n"/>
      <c r="FI131" s="259" t="n"/>
      <c r="FJ131" s="259" t="n"/>
      <c r="FK131" s="259" t="n"/>
      <c r="FL131" s="259" t="n"/>
      <c r="FM131" s="259" t="n"/>
      <c r="FN131" s="259" t="n"/>
      <c r="FO131" s="259" t="n"/>
      <c r="FP131" s="259" t="n"/>
      <c r="FQ131" s="259" t="n"/>
      <c r="FR131" s="259" t="n"/>
      <c r="FS131" s="259" t="n"/>
      <c r="FT131" s="259" t="n"/>
      <c r="FU131" s="259" t="n"/>
      <c r="FV131" s="259" t="n"/>
      <c r="FW131" s="259" t="n"/>
      <c r="FX131" s="259" t="n"/>
      <c r="FY131" s="259" t="n"/>
      <c r="FZ131" s="259" t="n"/>
      <c r="GA131" s="259" t="n"/>
      <c r="GB131" s="259" t="n"/>
      <c r="GC131" s="259" t="n"/>
      <c r="GD131" s="259" t="n"/>
      <c r="GE131" s="259" t="n"/>
      <c r="GF131" s="259" t="n"/>
      <c r="GG131" s="259" t="n"/>
      <c r="GH131" s="259" t="n"/>
      <c r="GI131" s="259" t="n"/>
      <c r="GJ131" s="259" t="n"/>
      <c r="GK131" s="259" t="n"/>
      <c r="GL131" s="259" t="n"/>
      <c r="GM131" s="259" t="n"/>
      <c r="GN131" s="259" t="n"/>
      <c r="GO131" s="259" t="n"/>
      <c r="GP131" s="259" t="n"/>
      <c r="GQ131" s="259" t="n"/>
      <c r="GR131" s="259" t="n"/>
      <c r="GS131" s="259" t="n"/>
      <c r="GT131" s="259" t="n"/>
      <c r="GU131" s="259" t="n"/>
      <c r="GV131" s="261">
        <f>SUM(F131:GU131)</f>
        <v/>
      </c>
      <c r="GW131" s="262">
        <f>E131-GV131</f>
        <v/>
      </c>
    </row>
    <row r="132" ht="18.95" customHeight="1" thickBot="1">
      <c r="A132" s="137" t="n"/>
      <c r="B132" s="265" t="n"/>
      <c r="C132" s="148" t="n"/>
      <c r="D132" s="265" t="n"/>
      <c r="E132" s="266">
        <f>SUM(E2:E131)</f>
        <v/>
      </c>
      <c r="F132" s="267">
        <f>SUM(F2:F131)</f>
        <v/>
      </c>
      <c r="G132" s="267">
        <f>SUM(G2:G131)</f>
        <v/>
      </c>
      <c r="H132" s="267">
        <f>SUM(H2:H131)</f>
        <v/>
      </c>
      <c r="I132" s="267">
        <f>SUM(I2:I131)</f>
        <v/>
      </c>
      <c r="J132" s="267">
        <f>SUM(J2:J131)</f>
        <v/>
      </c>
      <c r="K132" s="267">
        <f>SUM(K2:K131)</f>
        <v/>
      </c>
      <c r="L132" s="267">
        <f>SUM(L2:L131)</f>
        <v/>
      </c>
      <c r="M132" s="267">
        <f>SUM(M2:M131)</f>
        <v/>
      </c>
      <c r="N132" s="267">
        <f>SUM(N2:N131)</f>
        <v/>
      </c>
      <c r="O132" s="267">
        <f>SUM(O2:O131)</f>
        <v/>
      </c>
      <c r="P132" s="267">
        <f>SUM(P2:P131)</f>
        <v/>
      </c>
      <c r="Q132" s="267">
        <f>SUM(Q2:Q131)</f>
        <v/>
      </c>
      <c r="R132" s="267">
        <f>SUM(R2:R131)</f>
        <v/>
      </c>
      <c r="S132" s="267">
        <f>SUM(S2:S131)</f>
        <v/>
      </c>
      <c r="T132" s="267">
        <f>SUM(T2:T131)</f>
        <v/>
      </c>
      <c r="U132" s="267">
        <f>SUM(U29:U131)</f>
        <v/>
      </c>
      <c r="V132" s="267">
        <f>SUM(V29:V131)</f>
        <v/>
      </c>
      <c r="W132" s="267">
        <f>SUM(W29:W131)</f>
        <v/>
      </c>
      <c r="X132" s="267">
        <f>SUM(X2:X131)</f>
        <v/>
      </c>
      <c r="Y132" s="267">
        <f>SUM(Y2:Y131)</f>
        <v/>
      </c>
      <c r="Z132" s="267">
        <f>SUM(Z2:Z131)</f>
        <v/>
      </c>
      <c r="AA132" s="267">
        <f>SUM(AA2:AA131)</f>
        <v/>
      </c>
      <c r="AB132" s="267">
        <f>SUM(AB2:AB131)</f>
        <v/>
      </c>
      <c r="AC132" s="267">
        <f>SUM(AC2:AC131)</f>
        <v/>
      </c>
      <c r="AD132" s="267">
        <f>SUM(AD2:AD131)</f>
        <v/>
      </c>
      <c r="AE132" s="267">
        <f>SUM(AE2:AE131)</f>
        <v/>
      </c>
      <c r="AF132" s="267">
        <f>SUM(AF2:AF131)</f>
        <v/>
      </c>
      <c r="AG132" s="267">
        <f>SUM(AG2:AG131)</f>
        <v/>
      </c>
      <c r="AH132" s="267">
        <f>SUM(AH2:AH131)</f>
        <v/>
      </c>
      <c r="AI132" s="267">
        <f>SUM(AI2:AI131)</f>
        <v/>
      </c>
      <c r="AJ132" s="267">
        <f>SUM(AJ2:AJ131)</f>
        <v/>
      </c>
      <c r="AK132" s="267">
        <f>SUM(AK2:AK131)</f>
        <v/>
      </c>
      <c r="AL132" s="267">
        <f>SUM(AL2:AL131)</f>
        <v/>
      </c>
      <c r="AM132" s="267">
        <f>SUM(AM2:AM131)</f>
        <v/>
      </c>
      <c r="AN132" s="267">
        <f>SUM(AN2:AN131)</f>
        <v/>
      </c>
      <c r="AO132" s="267">
        <f>SUM(AO2:AO131)</f>
        <v/>
      </c>
      <c r="AP132" s="267">
        <f>SUM(AP31:AP131)</f>
        <v/>
      </c>
      <c r="AQ132" s="267">
        <f>SUM(AQ31:AQ131)</f>
        <v/>
      </c>
      <c r="AR132" s="267">
        <f>SUM(AR2:AR131)</f>
        <v/>
      </c>
      <c r="AS132" s="267">
        <f>SUM(AS2:AS131)</f>
        <v/>
      </c>
      <c r="AT132" s="267">
        <f>SUM(AT2:AT131)</f>
        <v/>
      </c>
      <c r="AU132" s="267">
        <f>SUM(AU2:AU131)</f>
        <v/>
      </c>
      <c r="AV132" s="267">
        <f>SUM(AV34:AV131)</f>
        <v/>
      </c>
      <c r="AW132" s="267">
        <f>SUM(AW34:AW131)</f>
        <v/>
      </c>
      <c r="AX132" s="267">
        <f>SUM(AX2:AX131)</f>
        <v/>
      </c>
      <c r="AY132" s="267">
        <f>SUM(AY2:AY131)</f>
        <v/>
      </c>
      <c r="AZ132" s="267">
        <f>SUM(AZ2:AZ131)</f>
        <v/>
      </c>
      <c r="BA132" s="267">
        <f>SUM(BA2:BA131)</f>
        <v/>
      </c>
      <c r="BB132" s="267">
        <f>SUM(BB2:BB131)</f>
        <v/>
      </c>
      <c r="BC132" s="267">
        <f>SUM(BC2:BC131)</f>
        <v/>
      </c>
      <c r="BD132" s="267">
        <f>SUM(BD2:BD131)</f>
        <v/>
      </c>
      <c r="BE132" s="267">
        <f>SUM(BE2:BE131)</f>
        <v/>
      </c>
      <c r="BF132" s="267">
        <f>SUM(BF2:BF131)</f>
        <v/>
      </c>
      <c r="BG132" s="267">
        <f>SUM(BG2:BG131)</f>
        <v/>
      </c>
      <c r="BH132" s="267">
        <f>SUM(BH2:BH131)</f>
        <v/>
      </c>
      <c r="BI132" s="267">
        <f>SUM(BI2:BI131)</f>
        <v/>
      </c>
      <c r="BJ132" s="267">
        <f>SUM(BJ2:BJ131)</f>
        <v/>
      </c>
      <c r="BK132" s="267">
        <f>SUM(BK2:BK131)</f>
        <v/>
      </c>
      <c r="BL132" s="267">
        <f>SUM(BL2:BL131)</f>
        <v/>
      </c>
      <c r="BM132" s="267">
        <f>SUM(BM2:BM131)</f>
        <v/>
      </c>
      <c r="BN132" s="267">
        <f>SUM(BN2:BN131)</f>
        <v/>
      </c>
      <c r="BO132" s="267">
        <f>SUM(BO2:BO131)</f>
        <v/>
      </c>
      <c r="BP132" s="267">
        <f>SUM(BP2:BP131)</f>
        <v/>
      </c>
      <c r="BQ132" s="267">
        <f>SUM(BQ2:BQ131)</f>
        <v/>
      </c>
      <c r="BR132" s="267">
        <f>SUM(BR2:BR131)</f>
        <v/>
      </c>
      <c r="BS132" s="267">
        <f>SUM(BS2:BS131)</f>
        <v/>
      </c>
      <c r="BT132" s="267">
        <f>SUM(BT2:BT131)</f>
        <v/>
      </c>
      <c r="BU132" s="267">
        <f>SUM(BU2:BU131)</f>
        <v/>
      </c>
      <c r="BV132" s="267">
        <f>SUM(BV2:BV131)</f>
        <v/>
      </c>
      <c r="BW132" s="267">
        <f>SUM(BW2:BW131)</f>
        <v/>
      </c>
      <c r="BX132" s="267">
        <f>SUM(BX2:BX131)</f>
        <v/>
      </c>
      <c r="BY132" s="267">
        <f>SUM(BY2:BY131)</f>
        <v/>
      </c>
      <c r="BZ132" s="267">
        <f>SUM(BZ2:BZ131)</f>
        <v/>
      </c>
      <c r="CA132" s="267">
        <f>SUM(CA2:CA131)</f>
        <v/>
      </c>
      <c r="CB132" s="267">
        <f>SUM(CB2:CB131)</f>
        <v/>
      </c>
      <c r="CC132" s="267">
        <f>SUM(CC2:CC131)</f>
        <v/>
      </c>
      <c r="CD132" s="267">
        <f>SUM(CD2:CD131)</f>
        <v/>
      </c>
      <c r="CE132" s="267">
        <f>SUM(CE2:CE131)</f>
        <v/>
      </c>
      <c r="CF132" s="267">
        <f>SUM(CF2:CF131)</f>
        <v/>
      </c>
      <c r="CG132" s="267">
        <f>SUM(CG2:CG131)</f>
        <v/>
      </c>
      <c r="CH132" s="267">
        <f>SUM(CH2:CH131)</f>
        <v/>
      </c>
      <c r="CI132" s="267">
        <f>SUM(CI2:CI131)</f>
        <v/>
      </c>
      <c r="CJ132" s="267">
        <f>SUM(CJ2:CJ131)</f>
        <v/>
      </c>
      <c r="CK132" s="267">
        <f>SUM(CK2:CK131)</f>
        <v/>
      </c>
      <c r="CL132" s="267">
        <f>SUM(CL2:CL131)</f>
        <v/>
      </c>
      <c r="CM132" s="267">
        <f>SUM(CM2:CM131)</f>
        <v/>
      </c>
      <c r="CN132" s="267">
        <f>SUM(CN2:CN131)</f>
        <v/>
      </c>
      <c r="CO132" s="267">
        <f>SUM(CO32:CO131)</f>
        <v/>
      </c>
      <c r="CP132" s="267">
        <f>SUM(CP2:CP131)</f>
        <v/>
      </c>
      <c r="CQ132" s="267">
        <f>SUM(CQ2:CQ131)</f>
        <v/>
      </c>
      <c r="CR132" s="267">
        <f>SUM(CR2:CR131)</f>
        <v/>
      </c>
      <c r="CS132" s="267">
        <f>SUM(CS2:CS131)</f>
        <v/>
      </c>
      <c r="CT132" s="267">
        <f>SUM(CT2:CT131)</f>
        <v/>
      </c>
      <c r="CU132" s="267">
        <f>SUM(CU2:CU131)</f>
        <v/>
      </c>
      <c r="CV132" s="267">
        <f>SUM(CV2:CV131)</f>
        <v/>
      </c>
      <c r="CW132" s="267">
        <f>SUM(CW2:CW131)</f>
        <v/>
      </c>
      <c r="CX132" s="267">
        <f>SUM(CX2:CX131)</f>
        <v/>
      </c>
      <c r="CY132" s="267">
        <f>SUM(CY2:CY131)</f>
        <v/>
      </c>
      <c r="CZ132" s="267">
        <f>SUM(CZ2:CZ131)</f>
        <v/>
      </c>
      <c r="DA132" s="267">
        <f>SUM(DA2:DA131)</f>
        <v/>
      </c>
      <c r="DB132" s="267">
        <f>SUM(DB2:DB131)</f>
        <v/>
      </c>
      <c r="DC132" s="267">
        <f>SUM(DC2:DC131)</f>
        <v/>
      </c>
      <c r="DD132" s="267">
        <f>SUM(DD2:DD131)</f>
        <v/>
      </c>
      <c r="DE132" s="267">
        <f>SUM(DE2:DE131)</f>
        <v/>
      </c>
      <c r="DF132" s="267">
        <f>SUM(DF2:DF131)</f>
        <v/>
      </c>
      <c r="DG132" s="267">
        <f>SUM(DG2:DG131)</f>
        <v/>
      </c>
      <c r="DH132" s="267">
        <f>SUM(DH2:DH131)</f>
        <v/>
      </c>
      <c r="DI132" s="267">
        <f>SUM(DI2:DI131)</f>
        <v/>
      </c>
      <c r="DJ132" s="267">
        <f>SUM(DJ2:DJ131)</f>
        <v/>
      </c>
      <c r="DK132" s="267">
        <f>SUM(DK2:DK131)</f>
        <v/>
      </c>
      <c r="DL132" s="267">
        <f>SUM(DL2:DL131)</f>
        <v/>
      </c>
      <c r="DM132" s="267">
        <f>SUM(DM2:DM131)</f>
        <v/>
      </c>
      <c r="DN132" s="267">
        <f>SUM(DN2:DN131)</f>
        <v/>
      </c>
      <c r="DO132" s="267">
        <f>SUM(DO2:DO131)</f>
        <v/>
      </c>
      <c r="DP132" s="267">
        <f>SUM(DP2:DP131)</f>
        <v/>
      </c>
      <c r="DQ132" s="267">
        <f>SUM(DQ2:DQ131)</f>
        <v/>
      </c>
      <c r="DR132" s="267">
        <f>SUM(DR2:DR131)</f>
        <v/>
      </c>
      <c r="DS132" s="267">
        <f>SUM(DS2:DS131)</f>
        <v/>
      </c>
      <c r="DT132" s="267">
        <f>SUM(DT2:DT131)</f>
        <v/>
      </c>
      <c r="DU132" s="267">
        <f>SUM(DU2:DU131)</f>
        <v/>
      </c>
      <c r="DV132" s="267">
        <f>SUM(DV2:DV131)</f>
        <v/>
      </c>
      <c r="DW132" s="267">
        <f>SUM(DW2:DW131)</f>
        <v/>
      </c>
      <c r="DX132" s="267">
        <f>SUM(DX2:DX131)</f>
        <v/>
      </c>
      <c r="DY132" s="267">
        <f>SUM(DY2:DY131)</f>
        <v/>
      </c>
      <c r="DZ132" s="267">
        <f>SUM(DZ2:DZ131)</f>
        <v/>
      </c>
      <c r="EA132" s="267">
        <f>SUM(EA2:EA131)</f>
        <v/>
      </c>
      <c r="EB132" s="267">
        <f>SUM(EB2:EB131)</f>
        <v/>
      </c>
      <c r="EC132" s="267">
        <f>SUM(EC2:EC131)</f>
        <v/>
      </c>
      <c r="ED132" s="267">
        <f>SUM(ED2:ED131)</f>
        <v/>
      </c>
      <c r="EE132" s="267">
        <f>SUM(EE2:EE131)</f>
        <v/>
      </c>
      <c r="EF132" s="267">
        <f>SUM(EF2:EF131)</f>
        <v/>
      </c>
      <c r="EG132" s="267">
        <f>SUM(EG2:EG131)</f>
        <v/>
      </c>
      <c r="EH132" s="267">
        <f>SUM(EH2:EH131)</f>
        <v/>
      </c>
      <c r="EI132" s="267">
        <f>SUM(EI2:EI131)</f>
        <v/>
      </c>
      <c r="EJ132" s="267">
        <f>SUM(EJ2:EJ131)</f>
        <v/>
      </c>
      <c r="EK132" s="267">
        <f>SUM(EK2:EK131)</f>
        <v/>
      </c>
      <c r="EL132" s="267">
        <f>SUM(EL2:EL131)</f>
        <v/>
      </c>
      <c r="EM132" s="267">
        <f>SUM(EM2:EM131)</f>
        <v/>
      </c>
      <c r="EN132" s="267">
        <f>SUM(EN2:EN131)</f>
        <v/>
      </c>
      <c r="EO132" s="267">
        <f>SUM(EO2:EO131)</f>
        <v/>
      </c>
      <c r="EP132" s="267">
        <f>SUM(EP2:EP131)</f>
        <v/>
      </c>
      <c r="EQ132" s="267">
        <f>SUM(EQ2:EQ131)</f>
        <v/>
      </c>
      <c r="ER132" s="267">
        <f>SUM(ER2:ER131)</f>
        <v/>
      </c>
      <c r="ES132" s="267">
        <f>SUM(ES2:ES131)</f>
        <v/>
      </c>
      <c r="ET132" s="267">
        <f>SUM(ET2:ET131)</f>
        <v/>
      </c>
      <c r="EU132" s="267">
        <f>SUM(EU2:EU131)</f>
        <v/>
      </c>
      <c r="EV132" s="267">
        <f>SUM(EV2:EV131)</f>
        <v/>
      </c>
      <c r="EW132" s="267">
        <f>SUM(EW2:EW131)</f>
        <v/>
      </c>
      <c r="EX132" s="267">
        <f>SUM(EX2:EX131)</f>
        <v/>
      </c>
      <c r="EY132" s="267">
        <f>SUM(EY2:EY131)</f>
        <v/>
      </c>
      <c r="EZ132" s="267">
        <f>SUM(EZ2:EZ131)</f>
        <v/>
      </c>
      <c r="FA132" s="267">
        <f>SUM(FA2:FA131)</f>
        <v/>
      </c>
      <c r="FB132" s="267">
        <f>SUM(FB2:FB131)</f>
        <v/>
      </c>
      <c r="FC132" s="267">
        <f>SUM(FC2:FC131)</f>
        <v/>
      </c>
      <c r="FD132" s="267">
        <f>SUM(FD2:FD131)</f>
        <v/>
      </c>
      <c r="FE132" s="267">
        <f>SUM(FE33:FE131)</f>
        <v/>
      </c>
      <c r="FF132" s="267">
        <f>SUM(FF33:FF131)</f>
        <v/>
      </c>
      <c r="FG132" s="267">
        <f>SUM(FG2:FG131)</f>
        <v/>
      </c>
      <c r="FH132" s="267">
        <f>SUM(FH2:FH131)</f>
        <v/>
      </c>
      <c r="FI132" s="267">
        <f>SUM(FI2:FI131)</f>
        <v/>
      </c>
      <c r="FJ132" s="267">
        <f>SUM(FJ2:FJ131)</f>
        <v/>
      </c>
      <c r="FK132" s="267">
        <f>SUM(FK2:FK131)</f>
        <v/>
      </c>
      <c r="FL132" s="267">
        <f>SUM(FL2:FL131)</f>
        <v/>
      </c>
      <c r="FM132" s="267">
        <f>SUM(FM2:FM131)</f>
        <v/>
      </c>
      <c r="FN132" s="267">
        <f>SUM(FN2:FN131)</f>
        <v/>
      </c>
      <c r="FO132" s="267">
        <f>SUM(FO2:FO131)</f>
        <v/>
      </c>
      <c r="FP132" s="267">
        <f>SUM(FP2:FP131)</f>
        <v/>
      </c>
      <c r="FQ132" s="267">
        <f>SUM(FQ2:FQ131)</f>
        <v/>
      </c>
      <c r="FR132" s="267">
        <f>SUM(FR2:FR131)</f>
        <v/>
      </c>
      <c r="FS132" s="267">
        <f>SUM(FS2:FS131)</f>
        <v/>
      </c>
      <c r="FT132" s="267">
        <f>SUM(FT2:FT131)</f>
        <v/>
      </c>
      <c r="FU132" s="267">
        <f>SUM(FU2:FU131)</f>
        <v/>
      </c>
      <c r="FV132" s="267">
        <f>SUM(FV2:FV131)</f>
        <v/>
      </c>
      <c r="FW132" s="267">
        <f>SUM(FW2:FW131)</f>
        <v/>
      </c>
      <c r="FX132" s="267">
        <f>SUM(FX2:FX131)</f>
        <v/>
      </c>
      <c r="FY132" s="267">
        <f>SUM(FY2:FY131)</f>
        <v/>
      </c>
      <c r="FZ132" s="267">
        <f>SUM(FZ2:FZ131)</f>
        <v/>
      </c>
      <c r="GA132" s="267">
        <f>SUM(GA2:GA131)</f>
        <v/>
      </c>
      <c r="GB132" s="267">
        <f>SUM(GB2:GB131)</f>
        <v/>
      </c>
      <c r="GC132" s="267">
        <f>SUM(GC2:GC131)</f>
        <v/>
      </c>
      <c r="GD132" s="267">
        <f>SUM(GD2:GD131)</f>
        <v/>
      </c>
      <c r="GE132" s="267">
        <f>SUM(GE2:GE131)</f>
        <v/>
      </c>
      <c r="GF132" s="267">
        <f>SUM(GF2:GF131)</f>
        <v/>
      </c>
      <c r="GG132" s="267">
        <f>SUM(GG2:GG131)</f>
        <v/>
      </c>
      <c r="GH132" s="267">
        <f>SUM(GH2:GH131)</f>
        <v/>
      </c>
      <c r="GI132" s="267">
        <f>SUM(GI2:GI131)</f>
        <v/>
      </c>
      <c r="GJ132" s="267">
        <f>SUM(GJ2:GJ131)</f>
        <v/>
      </c>
      <c r="GK132" s="267">
        <f>SUM(GK2:GK131)</f>
        <v/>
      </c>
      <c r="GL132" s="267">
        <f>SUM(GL2:GL131)</f>
        <v/>
      </c>
      <c r="GM132" s="267">
        <f>SUM(GM2:GM131)</f>
        <v/>
      </c>
      <c r="GN132" s="267">
        <f>SUM(GN2:GN131)</f>
        <v/>
      </c>
      <c r="GO132" s="267">
        <f>SUM(GO2:GO131)</f>
        <v/>
      </c>
      <c r="GP132" s="267">
        <f>SUM(GP2:GP131)</f>
        <v/>
      </c>
      <c r="GQ132" s="267">
        <f>SUM(GQ2:GQ131)</f>
        <v/>
      </c>
      <c r="GR132" s="267">
        <f>SUM(GR2:GR131)</f>
        <v/>
      </c>
      <c r="GS132" s="267">
        <f>SUM(GS2:GS131)</f>
        <v/>
      </c>
      <c r="GT132" s="267">
        <f>SUM(GT2:GT131)</f>
        <v/>
      </c>
      <c r="GU132" s="267">
        <f>SUM(GU2:GU131)</f>
        <v/>
      </c>
      <c r="GV132" s="261">
        <f>SUM(F132:GU132)</f>
        <v/>
      </c>
      <c r="GW132" s="262">
        <f>E132-GV132</f>
        <v/>
      </c>
      <c r="GX132" s="262" t="n"/>
    </row>
    <row r="133" ht="18.95" customHeight="1">
      <c r="A133" s="137" t="n"/>
    </row>
    <row r="134" ht="18.95" customHeight="1">
      <c r="A134" s="137" t="n"/>
    </row>
    <row r="135" ht="18.95" customHeight="1">
      <c r="A135" s="137" t="n"/>
    </row>
    <row r="136" ht="18.95" customHeight="1">
      <c r="A136" s="137" t="n"/>
    </row>
    <row r="137" ht="18.95" customHeight="1">
      <c r="A137" s="137" t="n"/>
    </row>
    <row r="138" ht="18.95" customHeight="1">
      <c r="A138" s="137" t="n"/>
    </row>
    <row r="139" ht="18.95" customHeight="1"/>
  </sheetData>
  <pageMargins left="0.7" right="0.7" top="0.75" bottom="0.75" header="0.3" footer="0.3"/>
  <pageSetup orientation="portrait" horizontalDpi="4294967292" verticalDpi="4294967292"/>
</worksheet>
</file>

<file path=xl/worksheets/sheet24.xml><?xml version="1.0" encoding="utf-8"?>
<worksheet xmlns="http://schemas.openxmlformats.org/spreadsheetml/2006/main">
  <sheetPr>
    <tabColor rgb="FFFFFF00"/>
    <outlinePr summaryBelow="1" summaryRight="1"/>
    <pageSetUpPr/>
  </sheetPr>
  <dimension ref="A1:FW74"/>
  <sheetViews>
    <sheetView zoomScale="50" zoomScaleNormal="50" zoomScalePageLayoutView="75" workbookViewId="0">
      <pane xSplit="5" ySplit="1" topLeftCell="CP24" activePane="bottomRight" state="frozen"/>
      <selection pane="topRight" activeCell="F1" sqref="F1"/>
      <selection pane="bottomLeft" activeCell="A2" sqref="A2"/>
      <selection pane="bottomRight" activeCell="BW1" sqref="BW1"/>
    </sheetView>
  </sheetViews>
  <sheetFormatPr baseColWidth="8" defaultColWidth="8.85546875" defaultRowHeight="15"/>
  <cols>
    <col width="11.42578125" bestFit="1" customWidth="1" min="1" max="1"/>
    <col width="12.140625" customWidth="1" min="2" max="2"/>
    <col width="39.140625" customWidth="1" style="70" min="3" max="3"/>
    <col width="12.140625" customWidth="1" min="4" max="4"/>
    <col width="15.85546875" customWidth="1" min="5" max="30"/>
    <col width="13.42578125" customWidth="1" min="31" max="50"/>
    <col width="8.5703125" bestFit="1" customWidth="1" min="51" max="51"/>
    <col width="11.42578125" bestFit="1" customWidth="1" min="52" max="52"/>
    <col width="8.140625" bestFit="1" customWidth="1" min="53" max="53"/>
    <col width="12.7109375" bestFit="1" customWidth="1" min="54" max="54"/>
    <col width="9.5703125" bestFit="1" customWidth="1" min="55" max="55"/>
    <col width="13.42578125" bestFit="1" customWidth="1" min="56" max="57"/>
    <col width="11.140625" bestFit="1" customWidth="1" min="58" max="58"/>
    <col width="8.140625" bestFit="1" customWidth="1" min="59" max="59"/>
    <col width="9.85546875" bestFit="1" customWidth="1" min="60" max="60"/>
    <col width="8.7109375" bestFit="1" customWidth="1" min="61" max="62"/>
    <col width="10.28515625" bestFit="1" customWidth="1" min="63" max="63"/>
    <col width="12.7109375" bestFit="1" customWidth="1" min="64" max="64"/>
    <col width="12.42578125" bestFit="1" customWidth="1" min="65" max="66"/>
    <col width="13.42578125" customWidth="1" min="67" max="67"/>
    <col width="13" customWidth="1" min="68" max="68"/>
    <col width="13.42578125" customWidth="1" min="69" max="81"/>
    <col width="13" customWidth="1" min="82" max="82"/>
    <col width="13.42578125" customWidth="1" min="83" max="85"/>
    <col width="0.140625" customWidth="1" min="86" max="86"/>
    <col width="13.42578125" customWidth="1" min="87" max="109"/>
    <col width="13.42578125" customWidth="1" style="36" min="110" max="110"/>
    <col width="13.42578125" customWidth="1" min="111" max="112"/>
    <col width="15.42578125" customWidth="1" style="36" min="113" max="114"/>
    <col width="13.42578125" customWidth="1" min="115" max="177"/>
    <col width="13" customWidth="1" min="178" max="178"/>
    <col width="15.42578125" customWidth="1" min="179" max="179"/>
  </cols>
  <sheetData>
    <row r="1" ht="65.25" customHeight="1">
      <c r="A1" s="249" t="inlineStr">
        <is>
          <t xml:space="preserve">  </t>
        </is>
      </c>
      <c r="B1" s="250" t="inlineStr">
        <is>
          <t xml:space="preserve">Posting Date </t>
        </is>
      </c>
      <c r="C1" s="130" t="inlineStr">
        <is>
          <t xml:space="preserve">FedEx Invoice# </t>
        </is>
      </c>
      <c r="D1" s="251" t="inlineStr">
        <is>
          <t>Invoice Date</t>
        </is>
      </c>
      <c r="E1" s="252" t="inlineStr">
        <is>
          <t>Invoice Amount</t>
        </is>
      </c>
      <c r="F1" s="253" t="inlineStr">
        <is>
          <t>A282 Dev</t>
        </is>
      </c>
      <c r="G1" s="253" t="inlineStr">
        <is>
          <t>B482 BASEBOARD</t>
        </is>
      </c>
      <c r="H1" s="253" t="inlineStr">
        <is>
          <t>B482 MLB</t>
        </is>
      </c>
      <c r="I1" s="253" t="inlineStr">
        <is>
          <t>B482 USB-C</t>
        </is>
      </c>
      <c r="J1" s="253" t="inlineStr">
        <is>
          <t>B499 Dev</t>
        </is>
      </c>
      <c r="K1" s="253" t="inlineStr">
        <is>
          <t>B532 Dev</t>
        </is>
      </c>
      <c r="L1" s="253" t="inlineStr">
        <is>
          <t>B620 EEKERSPAY DEV</t>
        </is>
      </c>
      <c r="M1" s="253" t="inlineStr">
        <is>
          <t>BF2 POWER</t>
        </is>
      </c>
      <c r="N1" s="134" t="inlineStr">
        <is>
          <t>D3Y OPTICAL</t>
        </is>
      </c>
      <c r="O1" s="134" t="inlineStr">
        <is>
          <t>D7X Koi Rev</t>
        </is>
      </c>
      <c r="P1" s="134" t="inlineStr">
        <is>
          <t>D8X AUDIO</t>
        </is>
      </c>
      <c r="Q1" s="134" t="inlineStr">
        <is>
          <t>D8x D3Y BASEBOARD</t>
        </is>
      </c>
      <c r="R1" s="134" t="inlineStr">
        <is>
          <t>D8X CHARGER</t>
        </is>
      </c>
      <c r="S1" s="134" t="inlineStr">
        <is>
          <t>D8x MILLIWAYS</t>
        </is>
      </c>
      <c r="T1" s="134" t="inlineStr">
        <is>
          <t>D8X OPTICAL</t>
        </is>
      </c>
      <c r="U1" s="134" t="inlineStr">
        <is>
          <t>D9X KERNS TO BF3</t>
        </is>
      </c>
      <c r="V1" s="134" t="inlineStr">
        <is>
          <t>E5 ARRAKIS</t>
        </is>
      </c>
      <c r="W1" s="134" t="inlineStr">
        <is>
          <t>E5 CARMELEON</t>
        </is>
      </c>
      <c r="X1" s="134" t="inlineStr">
        <is>
          <t>E5 Hypno</t>
        </is>
      </c>
      <c r="Y1" s="134" t="inlineStr">
        <is>
          <t>E5 IF Dev Expansion ADC Ditto</t>
        </is>
      </c>
      <c r="Z1" s="134" t="inlineStr">
        <is>
          <t>E5 IF  JigglyPuff</t>
        </is>
      </c>
      <c r="AA1" s="134" t="inlineStr">
        <is>
          <t>E5 IF MLB Drowzee</t>
        </is>
      </c>
      <c r="AB1" s="134" t="inlineStr">
        <is>
          <t>E5 RIGEL</t>
        </is>
      </c>
      <c r="AC1" s="134" t="inlineStr">
        <is>
          <t>E91 CLUTCH 3</t>
        </is>
      </c>
      <c r="AD1" s="134" t="inlineStr">
        <is>
          <t>E91 TXRX2</t>
        </is>
      </c>
      <c r="AE1" s="134" t="inlineStr">
        <is>
          <t>E99 ASTRAPE</t>
        </is>
      </c>
      <c r="AF1" s="134" t="inlineStr">
        <is>
          <t>E101 500 Mhz</t>
        </is>
      </c>
      <c r="AG1" s="134" t="inlineStr">
        <is>
          <t>E123 PENNY FLEX</t>
        </is>
      </c>
      <c r="AH1" s="134" t="inlineStr">
        <is>
          <t>E126 DOUBLE WIDE</t>
        </is>
      </c>
      <c r="AI1" s="134" t="inlineStr">
        <is>
          <t>J410 CHIPSET</t>
        </is>
      </c>
      <c r="AJ1" s="134" t="inlineStr">
        <is>
          <t>J490 BRANDYBUCK</t>
        </is>
      </c>
      <c r="AK1" s="134" t="inlineStr">
        <is>
          <t>J490 DEV</t>
        </is>
      </c>
      <c r="AL1" s="134" t="inlineStr">
        <is>
          <t>J490/X2612 Display Demo</t>
        </is>
      </c>
      <c r="AM1" s="134" t="inlineStr">
        <is>
          <t>J490 DISPLAY ANX</t>
        </is>
      </c>
      <c r="AN1" s="134" t="inlineStr">
        <is>
          <t>J490 FLEX HYDRA</t>
        </is>
      </c>
      <c r="AO1" s="134" t="inlineStr">
        <is>
          <t>JA4B9C0 (X2612) MLB PLACEMENT STUDY</t>
        </is>
      </c>
      <c r="AP1" s="134" t="inlineStr">
        <is>
          <t>J490/X2612 Power and Debug</t>
        </is>
      </c>
      <c r="AQ1" s="134" t="inlineStr">
        <is>
          <t>J5x7 Camera</t>
        </is>
      </c>
      <c r="AR1" s="134" t="inlineStr">
        <is>
          <t>J5X7 MAHI V2</t>
        </is>
      </c>
      <c r="AS1" s="134" t="inlineStr">
        <is>
          <t>J7XX ACE3</t>
        </is>
      </c>
      <c r="AT1" s="134" t="inlineStr">
        <is>
          <t>J7xx Dev</t>
        </is>
      </c>
      <c r="AU1" s="134" t="inlineStr">
        <is>
          <t>J7XX MAHI POC</t>
        </is>
      </c>
      <c r="AV1" s="134" t="inlineStr">
        <is>
          <t>JA7BXCX Mahi VNA Interposer</t>
        </is>
      </c>
      <c r="AW1" s="134" t="inlineStr">
        <is>
          <t>J7XX SENSOR</t>
        </is>
      </c>
      <c r="AX1" s="134" t="inlineStr">
        <is>
          <t>J717 PREP1 EUREKA MLB</t>
        </is>
      </c>
      <c r="AY1" s="134" t="inlineStr">
        <is>
          <t>J720 OS.</t>
        </is>
      </c>
      <c r="AZ1" s="134" t="inlineStr">
        <is>
          <t>K2 ALLSTER PACKAGE</t>
        </is>
      </c>
      <c r="BA1" s="134" t="inlineStr">
        <is>
          <t>TRIAL COBBLE BOARD</t>
        </is>
      </c>
      <c r="BB1" s="134" t="inlineStr">
        <is>
          <t>T275 Strategic Components</t>
        </is>
      </c>
      <c r="BC1" s="134" t="inlineStr">
        <is>
          <t>T306 ANT RALLY</t>
        </is>
      </c>
      <c r="BD1" s="134" t="inlineStr">
        <is>
          <t>T306 COYOTE LITE</t>
        </is>
      </c>
      <c r="BE1" s="134" t="inlineStr">
        <is>
          <t>T306 COYOTE Max</t>
        </is>
      </c>
      <c r="BF1" s="134" t="inlineStr">
        <is>
          <t>T306 DRIFT DPM DEV2</t>
        </is>
      </c>
      <c r="BG1" s="134" t="inlineStr">
        <is>
          <t>T306 HF Damp</t>
        </is>
      </c>
      <c r="BH1" s="134" t="inlineStr">
        <is>
          <t>T306 LINT DEV3</t>
        </is>
      </c>
      <c r="BI1" s="134" t="inlineStr">
        <is>
          <t>T306 MF Damp</t>
        </is>
      </c>
      <c r="BJ1" s="134" t="inlineStr">
        <is>
          <t>T306 PEM SFX PASSIVE</t>
        </is>
      </c>
      <c r="BK1" s="134" t="inlineStr">
        <is>
          <t>T306 PMU LLT</t>
        </is>
      </c>
      <c r="BL1" s="134" t="inlineStr">
        <is>
          <t>T306 SERVAL RALLY</t>
        </is>
      </c>
      <c r="BM1" s="134" t="inlineStr">
        <is>
          <t>T306 Sphynx Ant Rally</t>
        </is>
      </c>
      <c r="BN1" s="134" t="inlineStr">
        <is>
          <t>T306 Sphynx Cat Rally</t>
        </is>
      </c>
      <c r="BO1" s="134" t="inlineStr">
        <is>
          <t>TA3B0C6 PMU</t>
        </is>
      </c>
      <c r="BP1" s="134" t="inlineStr">
        <is>
          <t>T306 Sphynx LLT</t>
        </is>
      </c>
      <c r="BQ1" s="134" t="inlineStr">
        <is>
          <t>T306 TLOAD DEV1</t>
        </is>
      </c>
      <c r="BR1" s="134" t="inlineStr">
        <is>
          <t xml:space="preserve">T348 CHANNING BU#2 </t>
        </is>
      </c>
      <c r="BS1" s="134" t="inlineStr">
        <is>
          <t xml:space="preserve">T348 DENALI </t>
        </is>
      </c>
      <c r="BT1" s="134" t="inlineStr">
        <is>
          <t>T348 Katmai</t>
        </is>
      </c>
      <c r="BU1" s="134" t="inlineStr">
        <is>
          <t>T348 YOSEMITE</t>
        </is>
      </c>
      <c r="BV1" s="134" t="inlineStr">
        <is>
          <t>T359 LIONFISH NURI</t>
        </is>
      </c>
      <c r="BW1" s="134" t="inlineStr">
        <is>
          <t>T359 WKMN2 CDROM</t>
        </is>
      </c>
      <c r="BX1" s="134" t="inlineStr">
        <is>
          <t>T359 WKMN2 COAX TO CCCC</t>
        </is>
      </c>
      <c r="BY1" s="254" t="inlineStr">
        <is>
          <t>T428 Sentinel</t>
        </is>
      </c>
      <c r="BZ1" s="254" t="inlineStr">
        <is>
          <t>T506 Folio</t>
        </is>
      </c>
      <c r="CA1" s="254" t="inlineStr">
        <is>
          <t>T686 DEBUG</t>
        </is>
      </c>
      <c r="CB1" s="254" t="inlineStr">
        <is>
          <t>T686 Lotus MLB base</t>
        </is>
      </c>
      <c r="CC1" s="254" t="inlineStr">
        <is>
          <t xml:space="preserve">T742 WLCSP DOE </t>
        </is>
      </c>
      <c r="CD1" s="254" t="inlineStr">
        <is>
          <t>Ta3b5c9 Lionfish Nuri</t>
        </is>
      </c>
      <c r="CE1" s="254" t="inlineStr">
        <is>
          <t>T784 SEACAT</t>
        </is>
      </c>
      <c r="CF1" s="254" t="inlineStr">
        <is>
          <t>T841 Bambi</t>
        </is>
      </c>
      <c r="CG1" s="254" t="inlineStr">
        <is>
          <t>T841 Bobolink</t>
        </is>
      </c>
      <c r="CH1" s="134" t="inlineStr">
        <is>
          <t>T841 CERSEI</t>
        </is>
      </c>
      <c r="CI1" s="134" t="inlineStr">
        <is>
          <t>T841 COPPERHEAD</t>
        </is>
      </c>
      <c r="CJ1" s="134" t="inlineStr">
        <is>
          <t>T841 DAFFODIL</t>
        </is>
      </c>
      <c r="CK1" s="134" t="inlineStr">
        <is>
          <t>T841 Daisen, Proto1</t>
        </is>
      </c>
      <c r="CL1" s="134" t="inlineStr">
        <is>
          <t>T841 DEDEDE</t>
        </is>
      </c>
      <c r="CM1" s="134" t="inlineStr">
        <is>
          <t>T841  DESTINY</t>
        </is>
      </c>
      <c r="CN1" s="134" t="inlineStr">
        <is>
          <t>T841 Digglet L</t>
        </is>
      </c>
      <c r="CO1" s="134" t="inlineStr">
        <is>
          <t>T841 DORADO</t>
        </is>
      </c>
      <c r="CP1" s="134" t="inlineStr">
        <is>
          <t>T841 Draco</t>
        </is>
      </c>
      <c r="CQ1" s="134" t="inlineStr">
        <is>
          <t>T841 DUNLIN</t>
        </is>
      </c>
      <c r="CR1" s="134" t="inlineStr">
        <is>
          <t>T841 FLEX XD6X PWR</t>
        </is>
      </c>
      <c r="CS1" s="134" t="inlineStr">
        <is>
          <t>T841 HELIOS</t>
        </is>
      </c>
      <c r="CT1" s="134" t="inlineStr">
        <is>
          <t>T841 LEFEON</t>
        </is>
      </c>
      <c r="CU1" s="134" t="inlineStr">
        <is>
          <t xml:space="preserve">T841 LLT I-BOARDS </t>
        </is>
      </c>
      <c r="CV1" s="134" t="inlineStr">
        <is>
          <t>TA8B4C1 DRACO</t>
        </is>
      </c>
      <c r="CW1" s="134" t="inlineStr">
        <is>
          <t>T841 LLT FALL 2022</t>
        </is>
      </c>
      <c r="CX1" s="134" t="inlineStr">
        <is>
          <t>T841 LLT SUMMER 2022</t>
        </is>
      </c>
      <c r="CY1" s="134" t="inlineStr">
        <is>
          <t>T841 LOKI</t>
        </is>
      </c>
      <c r="CZ1" s="134" t="inlineStr">
        <is>
          <t>T841 LYCHEE</t>
        </is>
      </c>
      <c r="DA1" s="134" t="inlineStr">
        <is>
          <t>T841 LYRA</t>
        </is>
      </c>
      <c r="DB1" s="134" t="inlineStr">
        <is>
          <t>T841 PERSIMMON</t>
        </is>
      </c>
      <c r="DC1" s="134" t="inlineStr">
        <is>
          <t xml:space="preserve">T841 Pflamigo </t>
        </is>
      </c>
      <c r="DD1" s="134" t="inlineStr">
        <is>
          <t>T841 PHANPY L</t>
        </is>
      </c>
      <c r="DE1" s="134" t="inlineStr">
        <is>
          <t>T841 PMU</t>
        </is>
      </c>
      <c r="DF1" s="159" t="inlineStr">
        <is>
          <t>T359 WKMN2 CDROM</t>
        </is>
      </c>
      <c r="DG1" s="134" t="inlineStr">
        <is>
          <t>T506 Folio</t>
        </is>
      </c>
      <c r="DH1" s="134" t="inlineStr">
        <is>
          <t>T841DEDEDE</t>
        </is>
      </c>
      <c r="DI1" s="159" t="inlineStr">
        <is>
          <t>T841DORADO</t>
        </is>
      </c>
      <c r="DJ1" s="159" t="inlineStr">
        <is>
          <t>T841 PFLAMINGO</t>
        </is>
      </c>
      <c r="DK1" s="134" t="inlineStr">
        <is>
          <t>T841 Pomelo</t>
        </is>
      </c>
      <c r="DL1" s="134" t="inlineStr">
        <is>
          <t>T841 RA DEV2</t>
        </is>
      </c>
      <c r="DM1" s="134" t="inlineStr">
        <is>
          <t>T936 Blazar</t>
        </is>
      </c>
      <c r="DN1" s="134" t="inlineStr">
        <is>
          <t>T995 TAMBA</t>
        </is>
      </c>
      <c r="DO1" s="134" t="inlineStr">
        <is>
          <t>T1023 Olympus</t>
        </is>
      </c>
      <c r="DP1" s="134" t="inlineStr">
        <is>
          <t>T1023 SUNSTONE</t>
        </is>
      </c>
      <c r="DQ1" s="134" t="inlineStr">
        <is>
          <t>T1096 LYRA</t>
        </is>
      </c>
      <c r="DR1" s="134" t="inlineStr">
        <is>
          <t>T1171 SEAANGEL BANFF FOX INT</t>
        </is>
      </c>
      <c r="DS1" s="254" t="inlineStr">
        <is>
          <t>T1252 MLB CARRIER</t>
        </is>
      </c>
      <c r="DT1" s="254" t="inlineStr">
        <is>
          <t xml:space="preserve">T2345 Arco </t>
        </is>
      </c>
      <c r="DU1" s="254" t="inlineStr">
        <is>
          <t>T3055 Biscayne</t>
        </is>
      </c>
      <c r="DV1" s="254" t="inlineStr">
        <is>
          <t>T6502 Display</t>
        </is>
      </c>
      <c r="DW1" s="254" t="inlineStr">
        <is>
          <t>T6502 Input</t>
        </is>
      </c>
      <c r="DX1" s="134" t="inlineStr">
        <is>
          <t>WM1</t>
        </is>
      </c>
      <c r="DY1" s="134" t="inlineStr">
        <is>
          <t>X373 BUZZY INDUCTOR</t>
        </is>
      </c>
      <c r="DZ1" s="134" t="inlineStr">
        <is>
          <t>X1072 ROSELLA</t>
        </is>
      </c>
      <c r="EA1" s="134" t="inlineStr">
        <is>
          <t>X1230 ipd</t>
        </is>
      </c>
      <c r="EB1" s="134" t="inlineStr">
        <is>
          <t>X1230 MLB DVT</t>
        </is>
      </c>
      <c r="EC1" s="134" t="inlineStr">
        <is>
          <t>X1230 Tonga</t>
        </is>
      </c>
      <c r="ED1" s="134" t="inlineStr">
        <is>
          <t>X2042 DEV</t>
        </is>
      </c>
      <c r="EE1" s="134" t="inlineStr">
        <is>
          <t>X2146 Vinca</t>
        </is>
      </c>
      <c r="EF1" s="134" t="inlineStr">
        <is>
          <t>X2232 BLU DC</t>
        </is>
      </c>
      <c r="EG1" s="134" t="inlineStr">
        <is>
          <t>X2232 Blu Power</t>
        </is>
      </c>
      <c r="EH1" s="134" t="inlineStr">
        <is>
          <t>X2232 POC4 TBB</t>
        </is>
      </c>
      <c r="EI1" s="134" t="inlineStr">
        <is>
          <t>X2281 MLB</t>
        </is>
      </c>
      <c r="EJ1" s="134" t="inlineStr">
        <is>
          <t>X2281 WAV</t>
        </is>
      </c>
      <c r="EK1" s="254" t="inlineStr">
        <is>
          <t>X2357 MLB</t>
        </is>
      </c>
      <c r="EL1" s="254" t="inlineStr">
        <is>
          <t>X2378 PROTEUS XWING</t>
        </is>
      </c>
      <c r="EM1" s="254" t="inlineStr">
        <is>
          <t>X2381 AVDDH DC</t>
        </is>
      </c>
      <c r="EN1" s="254" t="inlineStr">
        <is>
          <t>X2381 Chianti</t>
        </is>
      </c>
      <c r="EO1" s="254" t="inlineStr">
        <is>
          <t>XA2B3C8D1 OTS</t>
        </is>
      </c>
      <c r="EP1" s="134" t="inlineStr">
        <is>
          <t>X2411 CARPO PERFORMANCE #3</t>
        </is>
      </c>
      <c r="EQ1" s="134" t="inlineStr">
        <is>
          <t>X2411 Leda B0</t>
        </is>
      </c>
      <c r="ER1" s="134" t="inlineStr">
        <is>
          <t>X2411 Puako</t>
        </is>
      </c>
      <c r="ES1" s="134" t="inlineStr">
        <is>
          <t>X2411 RF BRIDGE</t>
        </is>
      </c>
      <c r="ET1" s="134" t="inlineStr">
        <is>
          <t>X2411 RF DEV</t>
        </is>
      </c>
      <c r="EU1" s="134" t="inlineStr">
        <is>
          <t>X2411 RFEB</t>
        </is>
      </c>
      <c r="EV1" s="254" t="inlineStr">
        <is>
          <t>X2575 Dev</t>
        </is>
      </c>
      <c r="EW1" s="254" t="inlineStr">
        <is>
          <t>X2575 LI PPG</t>
        </is>
      </c>
      <c r="EX1" s="254" t="inlineStr">
        <is>
          <t>X2662 P0</t>
        </is>
      </c>
      <c r="EY1" s="134" t="inlineStr">
        <is>
          <t>X2677_X2618 CAM DC</t>
        </is>
      </c>
      <c r="EZ1" s="254" t="inlineStr">
        <is>
          <t>X2677 MAHI</t>
        </is>
      </c>
      <c r="FA1" s="254" t="inlineStr">
        <is>
          <t>X2677 NAND</t>
        </is>
      </c>
      <c r="FB1" s="254" t="inlineStr">
        <is>
          <t>X2677 ORGANIC GRAPE</t>
        </is>
      </c>
      <c r="FC1" s="254" t="inlineStr">
        <is>
          <t>X2677/J7xx Speaker Amp</t>
        </is>
      </c>
      <c r="FD1" s="254" t="inlineStr">
        <is>
          <t>X2686 EAGLE</t>
        </is>
      </c>
      <c r="FE1" s="254" t="inlineStr">
        <is>
          <t>X2686 MICKEY</t>
        </is>
      </c>
      <c r="FF1" s="134" t="inlineStr">
        <is>
          <t>X2703 &amp; X3103 BUILDS LLT</t>
        </is>
      </c>
      <c r="FG1" s="134" t="inlineStr">
        <is>
          <t>X2717 RF DEV3</t>
        </is>
      </c>
      <c r="FH1" s="134" t="inlineStr">
        <is>
          <t xml:space="preserve">X2812_ X2813 Dev </t>
        </is>
      </c>
      <c r="FI1" s="165" t="inlineStr">
        <is>
          <t>X3026 FLASH</t>
        </is>
      </c>
      <c r="FJ1" s="134" t="inlineStr">
        <is>
          <t>X3100 Legacy</t>
        </is>
      </c>
      <c r="FK1" s="134" t="inlineStr">
        <is>
          <t>X3103 EC BOURBON</t>
        </is>
      </c>
      <c r="FL1" s="134" t="inlineStr">
        <is>
          <t>X3103 EC BMU</t>
        </is>
      </c>
      <c r="FM1" s="134" t="inlineStr">
        <is>
          <t>X3103 EC KOKO</t>
        </is>
      </c>
      <c r="FN1" s="165" t="inlineStr">
        <is>
          <t>X3103 LISA</t>
        </is>
      </c>
      <c r="FO1" s="165" t="inlineStr">
        <is>
          <t>X3103 Limonite</t>
        </is>
      </c>
      <c r="FP1" s="165" t="inlineStr">
        <is>
          <t xml:space="preserve">X3103 TEST LAIT </t>
        </is>
      </c>
      <c r="FQ1" s="134" t="inlineStr">
        <is>
          <t>X3110 NFC</t>
        </is>
      </c>
      <c r="FR1" s="165" t="inlineStr">
        <is>
          <t>Z7 VIEW3 ADC</t>
        </is>
      </c>
      <c r="FS1" s="165" t="inlineStr">
        <is>
          <t>Z7 View3 MLB</t>
        </is>
      </c>
      <c r="FT1" s="165" t="inlineStr">
        <is>
          <t>ZA7 VIEW2 PREAMP #6</t>
        </is>
      </c>
      <c r="FU1" s="255" t="inlineStr">
        <is>
          <t>Total Amount</t>
        </is>
      </c>
    </row>
    <row r="2" ht="18" customHeight="1">
      <c r="A2" s="137" t="n">
        <v>1</v>
      </c>
      <c r="B2" s="256" t="n">
        <v>44935</v>
      </c>
      <c r="C2" s="139" t="inlineStr">
        <is>
          <t>Expeditors-INV#E223391808</t>
        </is>
      </c>
      <c r="D2" s="240" t="n">
        <v>44886</v>
      </c>
      <c r="E2" s="257" t="n">
        <v>55</v>
      </c>
      <c r="F2" s="274" t="n"/>
      <c r="G2" s="274" t="n"/>
      <c r="H2" s="274" t="n"/>
      <c r="I2" s="274" t="n"/>
      <c r="J2" s="274" t="n"/>
      <c r="K2" s="274" t="n"/>
      <c r="L2" s="274" t="n">
        <v>55</v>
      </c>
      <c r="M2" s="274" t="n"/>
      <c r="N2" s="259" t="n"/>
      <c r="O2" s="259" t="n"/>
      <c r="P2" s="259" t="n"/>
      <c r="Q2" s="259" t="n"/>
      <c r="R2" s="259" t="n"/>
      <c r="S2" s="259" t="n"/>
      <c r="T2" s="259" t="n"/>
      <c r="U2" s="259" t="n"/>
      <c r="V2" s="259" t="n"/>
      <c r="W2" s="259" t="n"/>
      <c r="X2" s="259" t="n"/>
      <c r="Y2" s="259" t="n"/>
      <c r="Z2" s="259" t="n"/>
      <c r="AA2" s="259" t="n"/>
      <c r="AB2" s="259" t="n"/>
      <c r="AC2" s="259" t="n"/>
      <c r="AD2" s="259" t="n"/>
      <c r="AE2" s="259" t="n"/>
      <c r="AF2" s="259" t="n"/>
      <c r="AG2" s="259" t="n"/>
      <c r="AH2" s="259" t="n"/>
      <c r="AI2" s="259" t="n"/>
      <c r="AJ2" s="259" t="n"/>
      <c r="AK2" s="259" t="n"/>
      <c r="AL2" s="259" t="n"/>
      <c r="AM2" s="259" t="n"/>
      <c r="AN2" s="259" t="n"/>
      <c r="AO2" s="259" t="n"/>
      <c r="AP2" s="259" t="n"/>
      <c r="AQ2" s="259" t="n"/>
      <c r="AR2" s="259" t="n"/>
      <c r="AS2" s="259" t="n"/>
      <c r="AT2" s="259" t="n"/>
      <c r="AU2" s="259" t="n"/>
      <c r="AV2" s="259" t="n"/>
      <c r="AW2" s="259" t="n"/>
      <c r="AX2" s="259" t="n"/>
      <c r="AY2" s="259" t="n"/>
      <c r="AZ2" s="259" t="n"/>
      <c r="BA2" s="259" t="n"/>
      <c r="BB2" s="259" t="n"/>
      <c r="BC2" s="259" t="n"/>
      <c r="BD2" s="259" t="n"/>
      <c r="BE2" s="259" t="n"/>
      <c r="BF2" s="259" t="n"/>
      <c r="BG2" s="259" t="n"/>
      <c r="BH2" s="259" t="n"/>
      <c r="BI2" s="259" t="n"/>
      <c r="BJ2" s="259" t="n"/>
      <c r="BK2" s="259" t="n"/>
      <c r="BL2" s="259" t="n"/>
      <c r="BM2" s="259" t="n"/>
      <c r="BN2" s="259" t="n"/>
      <c r="BO2" s="259" t="n"/>
      <c r="BP2" s="259" t="n"/>
      <c r="BQ2" s="259" t="n"/>
      <c r="BR2" s="259" t="n"/>
      <c r="BS2" s="259" t="n"/>
      <c r="BT2" s="259" t="n"/>
      <c r="BU2" s="259" t="n"/>
      <c r="BV2" s="259" t="n"/>
      <c r="BW2" s="259" t="n"/>
      <c r="BX2" s="259" t="n"/>
      <c r="BY2" s="259" t="n"/>
      <c r="BZ2" s="259" t="n"/>
      <c r="CA2" s="259" t="n"/>
      <c r="CB2" s="259" t="n"/>
      <c r="CC2" s="259" t="n"/>
      <c r="CD2" s="259" t="n"/>
      <c r="CE2" s="259" t="n"/>
      <c r="CF2" s="259" t="n"/>
      <c r="CG2" s="259" t="n"/>
      <c r="CH2" s="259" t="n"/>
      <c r="CI2" s="259" t="n"/>
      <c r="CJ2" s="259" t="n"/>
      <c r="CK2" s="259" t="n"/>
      <c r="CL2" s="259" t="n"/>
      <c r="CM2" s="259" t="n"/>
      <c r="CN2" s="259" t="n"/>
      <c r="CO2" s="259" t="n"/>
      <c r="CP2" s="259" t="n"/>
      <c r="CQ2" s="259" t="n"/>
      <c r="CR2" s="259" t="n"/>
      <c r="CS2" s="259" t="n"/>
      <c r="CT2" s="259" t="n"/>
      <c r="CU2" s="259" t="n"/>
      <c r="CV2" s="259" t="n"/>
      <c r="CW2" s="259" t="n"/>
      <c r="CX2" s="259" t="n"/>
      <c r="CY2" s="259" t="n"/>
      <c r="CZ2" s="259" t="n"/>
      <c r="DA2" s="259" t="n"/>
      <c r="DB2" s="259" t="n"/>
      <c r="DC2" s="259" t="n"/>
      <c r="DD2" s="259" t="n"/>
      <c r="DE2" s="259" t="n"/>
      <c r="DF2" s="268" t="n"/>
      <c r="DG2" s="259" t="n"/>
      <c r="DH2" s="259" t="n"/>
      <c r="DI2" s="268" t="n"/>
      <c r="DJ2" s="268" t="n"/>
      <c r="DK2" s="259" t="n"/>
      <c r="DL2" s="259" t="n"/>
      <c r="DM2" s="259" t="n"/>
      <c r="DN2" s="259" t="n"/>
      <c r="DO2" s="259" t="n"/>
      <c r="DP2" s="259" t="n"/>
      <c r="DQ2" s="259" t="n"/>
      <c r="DR2" s="259" t="n"/>
      <c r="DS2" s="259" t="n"/>
      <c r="DT2" s="259" t="n"/>
      <c r="DU2" s="259" t="n"/>
      <c r="DV2" s="259" t="n"/>
      <c r="DW2" s="259" t="n"/>
      <c r="DX2" s="259" t="n"/>
      <c r="DY2" s="259" t="n"/>
      <c r="DZ2" s="259" t="n"/>
      <c r="EA2" s="259" t="n"/>
      <c r="EB2" s="259" t="n"/>
      <c r="EC2" s="259" t="n"/>
      <c r="ED2" s="259" t="n"/>
      <c r="EE2" s="259" t="n"/>
      <c r="EF2" s="259" t="n"/>
      <c r="EG2" s="259" t="n"/>
      <c r="EH2" s="259" t="n"/>
      <c r="EI2" s="259" t="n"/>
      <c r="EJ2" s="259" t="n"/>
      <c r="EK2" s="259" t="n"/>
      <c r="EL2" s="259" t="n"/>
      <c r="EM2" s="259" t="n"/>
      <c r="EN2" s="259" t="n"/>
      <c r="EO2" s="259" t="n"/>
      <c r="EP2" s="259" t="n"/>
      <c r="EQ2" s="259" t="n"/>
      <c r="ER2" s="259" t="n"/>
      <c r="ES2" s="259" t="n"/>
      <c r="ET2" s="259" t="n"/>
      <c r="EU2" s="259" t="n"/>
      <c r="EV2" s="259" t="n"/>
      <c r="EW2" s="259" t="n"/>
      <c r="EX2" s="259" t="n"/>
      <c r="EY2" s="259" t="n"/>
      <c r="EZ2" s="259" t="n"/>
      <c r="FA2" s="259" t="n"/>
      <c r="FB2" s="259" t="n"/>
      <c r="FC2" s="259" t="n"/>
      <c r="FD2" s="259" t="n"/>
      <c r="FE2" s="259" t="n"/>
      <c r="FF2" s="259" t="n"/>
      <c r="FG2" s="259" t="n"/>
      <c r="FH2" s="259" t="n"/>
      <c r="FI2" s="259" t="n"/>
      <c r="FJ2" s="259" t="n"/>
      <c r="FK2" s="259" t="n"/>
      <c r="FL2" s="259" t="n"/>
      <c r="FM2" s="259" t="n"/>
      <c r="FN2" s="259" t="n"/>
      <c r="FO2" s="259" t="n"/>
      <c r="FP2" s="259" t="n"/>
      <c r="FQ2" s="259" t="n"/>
      <c r="FR2" s="259" t="n"/>
      <c r="FS2" s="259" t="n"/>
      <c r="FT2" s="259" t="n"/>
      <c r="FU2" s="261">
        <f>SUM(F2:FT2)</f>
        <v/>
      </c>
      <c r="FV2" s="262">
        <f>E2-FU2</f>
        <v/>
      </c>
    </row>
    <row r="3" ht="18" customHeight="1">
      <c r="A3" s="137" t="n">
        <v>2</v>
      </c>
      <c r="B3" s="256" t="n">
        <v>44935</v>
      </c>
      <c r="C3" s="139" t="inlineStr">
        <is>
          <t>Expeditors-INV#E223396796</t>
        </is>
      </c>
      <c r="D3" s="240" t="n">
        <v>44897</v>
      </c>
      <c r="E3" s="257" t="n">
        <v>55</v>
      </c>
      <c r="F3" s="274" t="n"/>
      <c r="G3" s="274" t="n"/>
      <c r="H3" s="274" t="n"/>
      <c r="I3" s="274" t="n"/>
      <c r="J3" s="274" t="n"/>
      <c r="K3" s="274" t="n"/>
      <c r="L3" s="274" t="n"/>
      <c r="M3" s="274" t="n"/>
      <c r="N3" s="259" t="n"/>
      <c r="O3" s="259" t="n"/>
      <c r="P3" s="259" t="n"/>
      <c r="Q3" s="259" t="n"/>
      <c r="R3" s="259" t="n"/>
      <c r="S3" s="259" t="n"/>
      <c r="T3" s="259" t="n"/>
      <c r="U3" s="259" t="n"/>
      <c r="V3" s="259" t="n"/>
      <c r="W3" s="259" t="n"/>
      <c r="X3" s="259" t="n"/>
      <c r="Y3" s="259" t="n"/>
      <c r="Z3" s="259" t="n"/>
      <c r="AA3" s="259" t="n"/>
      <c r="AB3" s="259" t="n"/>
      <c r="AC3" s="259" t="n"/>
      <c r="AD3" s="259" t="n"/>
      <c r="AE3" s="259" t="n"/>
      <c r="AF3" s="259" t="n"/>
      <c r="AG3" s="259" t="n"/>
      <c r="AH3" s="259" t="n"/>
      <c r="AI3" s="259" t="n"/>
      <c r="AJ3" s="259" t="n"/>
      <c r="AK3" s="259" t="n"/>
      <c r="AL3" s="259" t="n"/>
      <c r="AM3" s="259" t="n"/>
      <c r="AN3" s="259" t="n"/>
      <c r="AO3" s="259" t="n"/>
      <c r="AP3" s="259" t="n"/>
      <c r="AQ3" s="259" t="n"/>
      <c r="AR3" s="259" t="n"/>
      <c r="AS3" s="259" t="n"/>
      <c r="AT3" s="259" t="n"/>
      <c r="AU3" s="259" t="n"/>
      <c r="AV3" s="259" t="n"/>
      <c r="AW3" s="259" t="n"/>
      <c r="AX3" s="259" t="n"/>
      <c r="AY3" s="259" t="n"/>
      <c r="AZ3" s="259" t="n"/>
      <c r="BA3" s="259" t="n"/>
      <c r="BB3" s="259" t="n"/>
      <c r="BC3" s="259" t="n"/>
      <c r="BD3" s="259" t="n"/>
      <c r="BE3" s="259" t="n"/>
      <c r="BF3" s="259" t="n"/>
      <c r="BG3" s="259" t="n"/>
      <c r="BH3" s="259" t="n"/>
      <c r="BI3" s="259" t="n"/>
      <c r="BJ3" s="259" t="n"/>
      <c r="BK3" s="259" t="n"/>
      <c r="BL3" s="259" t="n"/>
      <c r="BM3" s="259" t="n"/>
      <c r="BN3" s="259" t="n"/>
      <c r="BO3" s="259" t="n"/>
      <c r="BP3" s="259" t="n"/>
      <c r="BQ3" s="259" t="n"/>
      <c r="BR3" s="259" t="n"/>
      <c r="BS3" s="259" t="n"/>
      <c r="BT3" s="259" t="n"/>
      <c r="BU3" s="259" t="n"/>
      <c r="BV3" s="259" t="n"/>
      <c r="BW3" s="259" t="n"/>
      <c r="BX3" s="259" t="n"/>
      <c r="BY3" s="259" t="n"/>
      <c r="BZ3" s="259" t="n"/>
      <c r="CA3" s="259" t="n"/>
      <c r="CB3" s="259" t="n"/>
      <c r="CC3" s="259" t="n"/>
      <c r="CD3" s="259" t="n"/>
      <c r="CE3" s="259" t="n"/>
      <c r="CF3" s="259" t="n"/>
      <c r="CG3" s="259" t="n"/>
      <c r="CH3" s="259" t="n"/>
      <c r="CI3" s="259" t="n"/>
      <c r="CJ3" s="259" t="n"/>
      <c r="CK3" s="259" t="n"/>
      <c r="CL3" s="259" t="n"/>
      <c r="CM3" s="259" t="n"/>
      <c r="CN3" s="259" t="n"/>
      <c r="CO3" s="259" t="n"/>
      <c r="CP3" s="259" t="n"/>
      <c r="CQ3" s="259" t="n"/>
      <c r="CR3" s="259" t="n"/>
      <c r="CS3" s="259" t="n">
        <v>55</v>
      </c>
      <c r="CT3" s="259" t="n"/>
      <c r="CU3" s="259" t="n"/>
      <c r="CV3" s="259" t="n"/>
      <c r="CW3" s="259" t="n"/>
      <c r="CX3" s="259" t="n"/>
      <c r="CY3" s="259" t="n"/>
      <c r="CZ3" s="259" t="n"/>
      <c r="DA3" s="259" t="n"/>
      <c r="DB3" s="259" t="n"/>
      <c r="DC3" s="259" t="n"/>
      <c r="DD3" s="259" t="n"/>
      <c r="DE3" s="259" t="n"/>
      <c r="DF3" s="268" t="n"/>
      <c r="DG3" s="259" t="n"/>
      <c r="DH3" s="259" t="n"/>
      <c r="DI3" s="268" t="n"/>
      <c r="DJ3" s="268" t="n"/>
      <c r="DK3" s="259" t="n"/>
      <c r="DL3" s="259" t="n"/>
      <c r="DM3" s="259" t="n"/>
      <c r="DN3" s="259" t="n"/>
      <c r="DO3" s="259" t="n"/>
      <c r="DP3" s="259" t="n"/>
      <c r="DQ3" s="259" t="n"/>
      <c r="DR3" s="259" t="n"/>
      <c r="DS3" s="259" t="n"/>
      <c r="DT3" s="259" t="n"/>
      <c r="DU3" s="259" t="n"/>
      <c r="DV3" s="259" t="n"/>
      <c r="DW3" s="259" t="n"/>
      <c r="DX3" s="259" t="n"/>
      <c r="DY3" s="259" t="n"/>
      <c r="DZ3" s="259" t="n"/>
      <c r="EA3" s="259" t="n"/>
      <c r="EB3" s="259" t="n"/>
      <c r="EC3" s="259" t="n"/>
      <c r="ED3" s="259" t="n"/>
      <c r="EE3" s="259" t="n"/>
      <c r="EF3" s="259" t="n"/>
      <c r="EG3" s="259" t="n"/>
      <c r="EH3" s="259" t="n"/>
      <c r="EI3" s="259" t="n"/>
      <c r="EJ3" s="259" t="n"/>
      <c r="EK3" s="259" t="n"/>
      <c r="EL3" s="259" t="n"/>
      <c r="EM3" s="259" t="n"/>
      <c r="EN3" s="259" t="n"/>
      <c r="EO3" s="259" t="n"/>
      <c r="EP3" s="259" t="n"/>
      <c r="EQ3" s="259" t="n"/>
      <c r="ER3" s="259" t="n"/>
      <c r="ES3" s="259" t="n"/>
      <c r="ET3" s="259" t="n"/>
      <c r="EU3" s="259" t="n"/>
      <c r="EV3" s="259" t="n"/>
      <c r="EW3" s="259" t="n"/>
      <c r="EX3" s="259" t="n"/>
      <c r="EY3" s="259" t="n"/>
      <c r="EZ3" s="259" t="n"/>
      <c r="FA3" s="259" t="n"/>
      <c r="FB3" s="259" t="n"/>
      <c r="FC3" s="259" t="n"/>
      <c r="FD3" s="259" t="n"/>
      <c r="FE3" s="259" t="n"/>
      <c r="FF3" s="259" t="n"/>
      <c r="FG3" s="259" t="n"/>
      <c r="FH3" s="259" t="n"/>
      <c r="FI3" s="259" t="n"/>
      <c r="FJ3" s="259" t="n"/>
      <c r="FK3" s="259" t="n"/>
      <c r="FL3" s="259" t="n"/>
      <c r="FM3" s="259" t="n"/>
      <c r="FN3" s="259" t="n"/>
      <c r="FO3" s="259" t="n"/>
      <c r="FP3" s="259" t="n"/>
      <c r="FQ3" s="259" t="n"/>
      <c r="FR3" s="259" t="n"/>
      <c r="FS3" s="259" t="n"/>
      <c r="FT3" s="259" t="n"/>
      <c r="FU3" s="261">
        <f>SUM(F3:FT3)</f>
        <v/>
      </c>
      <c r="FV3" s="262">
        <f>E3-FU3</f>
        <v/>
      </c>
    </row>
    <row r="4" ht="18" customHeight="1">
      <c r="A4" s="137" t="n">
        <v>3</v>
      </c>
      <c r="B4" s="256" t="n">
        <v>44935</v>
      </c>
      <c r="C4" s="139" t="inlineStr">
        <is>
          <t>7-993-92109</t>
        </is>
      </c>
      <c r="D4" s="240" t="n">
        <v>44924</v>
      </c>
      <c r="E4" s="257" t="n">
        <v>6.73</v>
      </c>
      <c r="F4" s="274" t="n"/>
      <c r="G4" s="274" t="n"/>
      <c r="H4" s="274" t="n"/>
      <c r="I4" s="274" t="n"/>
      <c r="J4" s="274" t="n"/>
      <c r="K4" s="274" t="n"/>
      <c r="L4" s="274" t="n"/>
      <c r="M4" s="274" t="n"/>
      <c r="N4" s="259" t="n"/>
      <c r="O4" s="259" t="n"/>
      <c r="P4" s="259" t="n"/>
      <c r="Q4" s="259" t="n"/>
      <c r="R4" s="259" t="n"/>
      <c r="S4" s="259" t="n"/>
      <c r="T4" s="259" t="n"/>
      <c r="U4" s="259" t="n"/>
      <c r="V4" s="259" t="n"/>
      <c r="W4" s="259" t="n"/>
      <c r="X4" s="259" t="n"/>
      <c r="Y4" s="259" t="n"/>
      <c r="Z4" s="259" t="n"/>
      <c r="AA4" s="259" t="n"/>
      <c r="AB4" s="259" t="n"/>
      <c r="AC4" s="259" t="n"/>
      <c r="AD4" s="259" t="n"/>
      <c r="AE4" s="259" t="n"/>
      <c r="AF4" s="259" t="n"/>
      <c r="AG4" s="259" t="n"/>
      <c r="AH4" s="259" t="n"/>
      <c r="AI4" s="259" t="n"/>
      <c r="AJ4" s="259" t="n"/>
      <c r="AK4" s="259" t="n"/>
      <c r="AL4" s="259" t="n"/>
      <c r="AM4" s="259" t="n"/>
      <c r="AN4" s="259" t="n"/>
      <c r="AO4" s="259" t="n"/>
      <c r="AP4" s="259" t="n"/>
      <c r="AQ4" s="259" t="n"/>
      <c r="AR4" s="259" t="n"/>
      <c r="AS4" s="259" t="n"/>
      <c r="AT4" s="259" t="n"/>
      <c r="AU4" s="259" t="n"/>
      <c r="AV4" s="259" t="n"/>
      <c r="AW4" s="259" t="n"/>
      <c r="AX4" s="259" t="n"/>
      <c r="AY4" s="259" t="n"/>
      <c r="AZ4" s="259" t="n"/>
      <c r="BA4" s="259" t="n"/>
      <c r="BB4" s="259" t="n"/>
      <c r="BC4" s="259" t="n"/>
      <c r="BD4" s="259" t="n"/>
      <c r="BE4" s="259" t="n"/>
      <c r="BF4" s="259" t="n"/>
      <c r="BG4" s="259" t="n"/>
      <c r="BH4" s="259" t="n"/>
      <c r="BI4" s="259" t="n"/>
      <c r="BJ4" s="259" t="n"/>
      <c r="BK4" s="259" t="n"/>
      <c r="BL4" s="259" t="n"/>
      <c r="BM4" s="259" t="n"/>
      <c r="BN4" s="259" t="n"/>
      <c r="BO4" s="259" t="n"/>
      <c r="BP4" s="259" t="n"/>
      <c r="BQ4" s="259" t="n"/>
      <c r="BR4" s="259" t="n"/>
      <c r="BS4" s="259" t="n"/>
      <c r="BT4" s="259" t="n"/>
      <c r="BU4" s="259" t="n"/>
      <c r="BV4" s="259" t="n"/>
      <c r="BW4" s="259" t="n"/>
      <c r="BX4" s="259" t="n"/>
      <c r="BY4" s="259" t="n"/>
      <c r="BZ4" s="259" t="n"/>
      <c r="CA4" s="259" t="n"/>
      <c r="CB4" s="259" t="n"/>
      <c r="CC4" s="259" t="n"/>
      <c r="CD4" s="259" t="n"/>
      <c r="CE4" s="259" t="n"/>
      <c r="CF4" s="259" t="n"/>
      <c r="CG4" s="259" t="n"/>
      <c r="CH4" s="259" t="n"/>
      <c r="CI4" s="259" t="n"/>
      <c r="CJ4" s="259" t="n"/>
      <c r="CK4" s="259" t="n"/>
      <c r="CL4" s="259" t="n"/>
      <c r="CM4" s="259" t="n"/>
      <c r="CN4" s="259" t="n"/>
      <c r="CO4" s="259" t="n"/>
      <c r="CP4" s="259" t="n"/>
      <c r="CQ4" s="259" t="n"/>
      <c r="CR4" s="259" t="n"/>
      <c r="CS4" s="259" t="n"/>
      <c r="CT4" s="259" t="n"/>
      <c r="CU4" s="259" t="n"/>
      <c r="CV4" s="259" t="n"/>
      <c r="CW4" s="259" t="n">
        <v>6.73</v>
      </c>
      <c r="CX4" s="259" t="n"/>
      <c r="CY4" s="259" t="n"/>
      <c r="CZ4" s="259" t="n"/>
      <c r="DA4" s="259" t="n"/>
      <c r="DB4" s="259" t="n"/>
      <c r="DC4" s="259" t="n"/>
      <c r="DD4" s="259" t="n"/>
      <c r="DE4" s="259" t="n"/>
      <c r="DF4" s="268" t="n"/>
      <c r="DG4" s="259" t="n"/>
      <c r="DH4" s="259" t="n"/>
      <c r="DI4" s="268" t="n"/>
      <c r="DJ4" s="268" t="n"/>
      <c r="DK4" s="259" t="n"/>
      <c r="DL4" s="259" t="n"/>
      <c r="DM4" s="259" t="n"/>
      <c r="DN4" s="259" t="n"/>
      <c r="DO4" s="259" t="n"/>
      <c r="DP4" s="259" t="n"/>
      <c r="DQ4" s="259" t="n"/>
      <c r="DR4" s="259" t="n"/>
      <c r="DS4" s="259" t="n"/>
      <c r="DT4" s="259" t="n"/>
      <c r="DU4" s="259" t="n"/>
      <c r="DV4" s="259" t="n"/>
      <c r="DW4" s="259" t="n"/>
      <c r="DX4" s="259" t="n"/>
      <c r="DY4" s="259" t="n"/>
      <c r="DZ4" s="259" t="n"/>
      <c r="EA4" s="259" t="n"/>
      <c r="EB4" s="259" t="n"/>
      <c r="EC4" s="259" t="n"/>
      <c r="ED4" s="259" t="n"/>
      <c r="EE4" s="259" t="n"/>
      <c r="EF4" s="259" t="n"/>
      <c r="EG4" s="259" t="n"/>
      <c r="EH4" s="259" t="n"/>
      <c r="EI4" s="259" t="n"/>
      <c r="EJ4" s="259" t="n"/>
      <c r="EK4" s="259" t="n"/>
      <c r="EL4" s="259" t="n"/>
      <c r="EM4" s="259" t="n"/>
      <c r="EN4" s="259" t="n"/>
      <c r="EO4" s="259" t="n"/>
      <c r="EP4" s="259" t="n"/>
      <c r="EQ4" s="259" t="n"/>
      <c r="ER4" s="259" t="n"/>
      <c r="ES4" s="259" t="n"/>
      <c r="ET4" s="259" t="n"/>
      <c r="EU4" s="259" t="n"/>
      <c r="EV4" s="259" t="n"/>
      <c r="EW4" s="259" t="n"/>
      <c r="EX4" s="259" t="n"/>
      <c r="EY4" s="259" t="n"/>
      <c r="EZ4" s="259" t="n"/>
      <c r="FA4" s="259" t="n"/>
      <c r="FB4" s="259" t="n"/>
      <c r="FC4" s="259" t="n"/>
      <c r="FD4" s="259" t="n"/>
      <c r="FE4" s="259" t="n"/>
      <c r="FF4" s="259" t="n"/>
      <c r="FG4" s="259" t="n"/>
      <c r="FH4" s="259" t="n"/>
      <c r="FI4" s="259" t="n"/>
      <c r="FJ4" s="259" t="n"/>
      <c r="FK4" s="259" t="n"/>
      <c r="FL4" s="259" t="n"/>
      <c r="FM4" s="259" t="n"/>
      <c r="FN4" s="259" t="n"/>
      <c r="FO4" s="259" t="n"/>
      <c r="FP4" s="259" t="n"/>
      <c r="FQ4" s="259" t="n"/>
      <c r="FR4" s="259" t="n"/>
      <c r="FS4" s="259" t="n"/>
      <c r="FT4" s="259" t="n"/>
      <c r="FU4" s="261">
        <f>SUM(F4:FT4)</f>
        <v/>
      </c>
      <c r="FV4" s="262">
        <f>E4-FU4</f>
        <v/>
      </c>
    </row>
    <row r="5" ht="18" customHeight="1">
      <c r="A5" s="137" t="n">
        <v>4</v>
      </c>
      <c r="B5" s="256" t="n">
        <v>44935</v>
      </c>
      <c r="C5" s="170" t="inlineStr">
        <is>
          <t>2-117-46112</t>
        </is>
      </c>
      <c r="D5" s="240" t="n">
        <v>44924</v>
      </c>
      <c r="E5" s="257" t="n">
        <v>4398.66</v>
      </c>
      <c r="F5" s="274" t="n"/>
      <c r="G5" s="274" t="n"/>
      <c r="H5" s="274" t="n"/>
      <c r="I5" s="274" t="n"/>
      <c r="J5" s="274" t="n"/>
      <c r="K5" s="274" t="n"/>
      <c r="L5" s="274" t="n"/>
      <c r="M5" s="274" t="n"/>
      <c r="N5" s="259" t="n"/>
      <c r="O5" s="259" t="n"/>
      <c r="P5" s="259" t="n"/>
      <c r="Q5" s="259" t="n"/>
      <c r="R5" s="259" t="n"/>
      <c r="S5" s="259" t="n"/>
      <c r="T5" s="259" t="n"/>
      <c r="U5" s="259" t="n"/>
      <c r="V5" s="259" t="n"/>
      <c r="W5" s="259" t="n"/>
      <c r="X5" s="259" t="n"/>
      <c r="Y5" s="259" t="n"/>
      <c r="Z5" s="259" t="n"/>
      <c r="AA5" s="259" t="n"/>
      <c r="AB5" s="259" t="n"/>
      <c r="AC5" s="259" t="n"/>
      <c r="AD5" s="259" t="n"/>
      <c r="AE5" s="259" t="n"/>
      <c r="AF5" s="259" t="n"/>
      <c r="AG5" s="259" t="n"/>
      <c r="AH5" s="259" t="n"/>
      <c r="AI5" s="259" t="n"/>
      <c r="AJ5" s="259" t="n"/>
      <c r="AK5" s="259" t="n"/>
      <c r="AL5" s="259" t="n"/>
      <c r="AM5" s="259" t="n"/>
      <c r="AN5" s="259" t="n"/>
      <c r="AO5" s="259" t="n"/>
      <c r="AP5" s="259" t="n"/>
      <c r="AQ5" s="259" t="n"/>
      <c r="AR5" s="259" t="n"/>
      <c r="AS5" s="259" t="n"/>
      <c r="AT5" s="259" t="n">
        <v>1886.65</v>
      </c>
      <c r="AU5" s="259" t="n"/>
      <c r="AV5" s="259" t="n"/>
      <c r="AW5" s="259" t="n"/>
      <c r="AX5" s="259" t="n"/>
      <c r="AY5" s="259" t="n"/>
      <c r="AZ5" s="259" t="n"/>
      <c r="BA5" s="259" t="n"/>
      <c r="BB5" s="259" t="n"/>
      <c r="BC5" s="259" t="n"/>
      <c r="BD5" s="259" t="n"/>
      <c r="BE5" s="259" t="n"/>
      <c r="BF5" s="259" t="n"/>
      <c r="BG5" s="259" t="n"/>
      <c r="BH5" s="259" t="n"/>
      <c r="BI5" s="259" t="n"/>
      <c r="BJ5" s="259" t="n"/>
      <c r="BK5" s="259" t="n"/>
      <c r="BL5" s="259" t="n"/>
      <c r="BM5" s="259" t="n"/>
      <c r="BN5" s="259" t="n"/>
      <c r="BO5" s="259" t="n"/>
      <c r="BP5" s="259" t="n"/>
      <c r="BQ5" s="259" t="n"/>
      <c r="BR5" s="259" t="n"/>
      <c r="BS5" s="259" t="n"/>
      <c r="BT5" s="259" t="n"/>
      <c r="BU5" s="259" t="n"/>
      <c r="BV5" s="259" t="n"/>
      <c r="BW5" s="259" t="n"/>
      <c r="BX5" s="259" t="n"/>
      <c r="BY5" s="259" t="n"/>
      <c r="BZ5" s="259" t="n"/>
      <c r="CA5" s="259" t="n"/>
      <c r="CB5" s="259" t="n"/>
      <c r="CC5" s="259" t="n"/>
      <c r="CD5" s="259" t="n"/>
      <c r="CE5" s="259" t="n"/>
      <c r="CF5" s="259" t="n"/>
      <c r="CG5" s="259" t="n"/>
      <c r="CH5" s="259" t="n"/>
      <c r="CI5" s="259" t="n"/>
      <c r="CJ5" s="259" t="n"/>
      <c r="CK5" s="259" t="n"/>
      <c r="CL5" s="259" t="n"/>
      <c r="CM5" s="259" t="n"/>
      <c r="CN5" s="259" t="n"/>
      <c r="CO5" s="259" t="n">
        <v>409.21</v>
      </c>
      <c r="CP5" s="259" t="n"/>
      <c r="CQ5" s="259" t="n"/>
      <c r="CR5" s="259" t="n"/>
      <c r="CS5" s="259" t="n"/>
      <c r="CT5" s="259" t="n"/>
      <c r="CU5" s="259" t="n"/>
      <c r="CV5" s="259" t="n"/>
      <c r="CW5" s="259" t="n"/>
      <c r="CX5" s="259" t="n"/>
      <c r="CY5" s="259" t="n"/>
      <c r="CZ5" s="259" t="n"/>
      <c r="DA5" s="259" t="n"/>
      <c r="DB5" s="259" t="n"/>
      <c r="DC5" s="259" t="n"/>
      <c r="DD5" s="259" t="n"/>
      <c r="DE5" s="259" t="n"/>
      <c r="DF5" s="268" t="n"/>
      <c r="DG5" s="259" t="n"/>
      <c r="DH5" s="259" t="n"/>
      <c r="DI5" s="268" t="n"/>
      <c r="DJ5" s="268" t="n"/>
      <c r="DK5" s="259" t="n"/>
      <c r="DL5" s="259" t="n"/>
      <c r="DM5" s="259" t="n"/>
      <c r="DN5" s="259" t="n"/>
      <c r="DO5" s="259" t="n"/>
      <c r="DP5" s="259" t="n"/>
      <c r="DQ5" s="259" t="n"/>
      <c r="DR5" s="259" t="n"/>
      <c r="DS5" s="259" t="n"/>
      <c r="DT5" s="259" t="n"/>
      <c r="DU5" s="259" t="n"/>
      <c r="DV5" s="259" t="n"/>
      <c r="DW5" s="259" t="n"/>
      <c r="DX5" s="259" t="n"/>
      <c r="DY5" s="259" t="n"/>
      <c r="DZ5" s="259" t="n"/>
      <c r="EA5" s="259" t="n"/>
      <c r="EB5" s="259" t="n"/>
      <c r="EC5" s="259" t="n"/>
      <c r="ED5" s="259" t="n"/>
      <c r="EE5" s="259" t="n"/>
      <c r="EF5" s="259" t="n"/>
      <c r="EG5" s="259" t="n"/>
      <c r="EH5" s="259" t="n">
        <v>727.9299999999999</v>
      </c>
      <c r="EI5" s="259" t="n"/>
      <c r="EJ5" s="259" t="n"/>
      <c r="EK5" s="259" t="n"/>
      <c r="EL5" s="259" t="n"/>
      <c r="EM5" s="259" t="n"/>
      <c r="EN5" s="259" t="n"/>
      <c r="EO5" s="259" t="n"/>
      <c r="EP5" s="259" t="n"/>
      <c r="EQ5" s="259" t="n"/>
      <c r="ER5" s="259" t="n"/>
      <c r="ES5" s="259" t="n"/>
      <c r="ET5" s="259" t="n"/>
      <c r="EU5" s="259" t="n"/>
      <c r="EV5" s="259" t="n"/>
      <c r="EW5" s="259" t="n"/>
      <c r="EX5" s="259" t="n"/>
      <c r="EY5" s="259" t="n"/>
      <c r="EZ5" s="259" t="n"/>
      <c r="FA5" s="259" t="n"/>
      <c r="FB5" s="259" t="n"/>
      <c r="FC5" s="259" t="n"/>
      <c r="FD5" s="259" t="n"/>
      <c r="FE5" s="259" t="n"/>
      <c r="FF5" s="259" t="n"/>
      <c r="FG5" s="259" t="n"/>
      <c r="FH5" s="259" t="n"/>
      <c r="FI5" s="259" t="n"/>
      <c r="FJ5" s="259" t="n"/>
      <c r="FK5" s="259" t="n"/>
      <c r="FL5" s="259" t="n"/>
      <c r="FM5" s="259" t="n">
        <v>1374.87</v>
      </c>
      <c r="FN5" s="259" t="n"/>
      <c r="FO5" s="259" t="n"/>
      <c r="FP5" s="259" t="n"/>
      <c r="FQ5" s="259" t="n"/>
      <c r="FR5" s="259" t="n"/>
      <c r="FS5" s="259" t="n"/>
      <c r="FT5" s="259" t="n"/>
      <c r="FU5" s="261">
        <f>SUM(F5:FT5)</f>
        <v/>
      </c>
      <c r="FV5" s="262">
        <f>E5-FU5</f>
        <v/>
      </c>
    </row>
    <row r="6" ht="18" customHeight="1">
      <c r="A6" s="137" t="n">
        <v>5</v>
      </c>
      <c r="B6" s="256" t="n">
        <v>44935</v>
      </c>
      <c r="C6" s="139" t="inlineStr">
        <is>
          <t>2-117-88678</t>
        </is>
      </c>
      <c r="D6" s="240" t="n">
        <v>44925</v>
      </c>
      <c r="E6" s="257" t="n">
        <v>4816.26</v>
      </c>
      <c r="F6" s="274" t="n"/>
      <c r="G6" s="274" t="n"/>
      <c r="H6" s="274" t="n"/>
      <c r="I6" s="274" t="n"/>
      <c r="J6" s="274" t="n"/>
      <c r="K6" s="274" t="n"/>
      <c r="L6" s="274" t="n"/>
      <c r="M6" s="274" t="n"/>
      <c r="N6" s="259" t="n"/>
      <c r="O6" s="259" t="n"/>
      <c r="P6" s="259" t="n"/>
      <c r="Q6" s="259" t="n"/>
      <c r="R6" s="259" t="n"/>
      <c r="S6" s="259" t="n"/>
      <c r="T6" s="259" t="n"/>
      <c r="U6" s="259" t="n"/>
      <c r="V6" s="259" t="n"/>
      <c r="W6" s="259" t="n"/>
      <c r="X6" s="259" t="n"/>
      <c r="Y6" s="259" t="n"/>
      <c r="Z6" s="259" t="n"/>
      <c r="AA6" s="259" t="n"/>
      <c r="AB6" s="259" t="n"/>
      <c r="AC6" s="259" t="n"/>
      <c r="AD6" s="259" t="n"/>
      <c r="AE6" s="259" t="n"/>
      <c r="AF6" s="259" t="n"/>
      <c r="AG6" s="259" t="n"/>
      <c r="AH6" s="259" t="n"/>
      <c r="AI6" s="259" t="n"/>
      <c r="AJ6" s="259" t="n"/>
      <c r="AK6" s="259" t="n"/>
      <c r="AL6" s="259" t="n"/>
      <c r="AM6" s="259" t="n"/>
      <c r="AN6" s="259" t="n"/>
      <c r="AO6" s="259" t="n"/>
      <c r="AP6" s="259" t="n"/>
      <c r="AQ6" s="259" t="n"/>
      <c r="AR6" s="259" t="n"/>
      <c r="AS6" s="259">
        <f>1156.33+2366.61</f>
        <v/>
      </c>
      <c r="AT6" s="259" t="n"/>
      <c r="AU6" s="259" t="n"/>
      <c r="AV6" s="259" t="n"/>
      <c r="AW6" s="259" t="n"/>
      <c r="AX6" s="259" t="n"/>
      <c r="AY6" s="259" t="n"/>
      <c r="AZ6" s="259" t="n"/>
      <c r="BA6" s="259" t="n"/>
      <c r="BB6" s="259" t="n"/>
      <c r="BC6" s="259" t="n"/>
      <c r="BD6" s="259" t="n"/>
      <c r="BE6" s="259" t="n"/>
      <c r="BF6" s="259" t="n"/>
      <c r="BG6" s="259" t="n"/>
      <c r="BH6" s="259" t="n"/>
      <c r="BI6" s="259" t="n"/>
      <c r="BJ6" s="259" t="n"/>
      <c r="BK6" s="259" t="n"/>
      <c r="BL6" s="259" t="n"/>
      <c r="BM6" s="259" t="n"/>
      <c r="BN6" s="259" t="n"/>
      <c r="BO6" s="259" t="n"/>
      <c r="BP6" s="259" t="n"/>
      <c r="BQ6" s="259" t="n"/>
      <c r="BR6" s="259" t="n"/>
      <c r="BS6" s="259" t="n"/>
      <c r="BT6" s="259" t="n"/>
      <c r="BU6" s="259" t="n"/>
      <c r="BV6" s="259" t="n"/>
      <c r="BW6" s="259" t="n">
        <v>41.66</v>
      </c>
      <c r="BX6" s="259" t="n"/>
      <c r="BY6" s="259" t="n"/>
      <c r="BZ6" s="259" t="n"/>
      <c r="CA6" s="259" t="n"/>
      <c r="CB6" s="259" t="n"/>
      <c r="CC6" s="259" t="n"/>
      <c r="CD6" s="259" t="n"/>
      <c r="CE6" s="259" t="n"/>
      <c r="CF6" s="259" t="n"/>
      <c r="CG6" s="259" t="n"/>
      <c r="CH6" s="259" t="n"/>
      <c r="CI6" s="259" t="n"/>
      <c r="CJ6" s="259" t="n"/>
      <c r="CK6" s="259" t="n"/>
      <c r="CL6" s="259" t="n"/>
      <c r="CM6" s="259" t="n"/>
      <c r="CN6" s="259" t="n"/>
      <c r="CO6" s="259" t="n"/>
      <c r="CP6" s="259" t="n">
        <v>571.66</v>
      </c>
      <c r="CQ6" s="259" t="n"/>
      <c r="CR6" s="259" t="n"/>
      <c r="CS6" s="259" t="n"/>
      <c r="CT6" s="259" t="n"/>
      <c r="CU6" s="259" t="n"/>
      <c r="CV6" s="259" t="n"/>
      <c r="CW6" s="259" t="n">
        <v>113.34</v>
      </c>
      <c r="CX6" s="259" t="n"/>
      <c r="CY6" s="259" t="n"/>
      <c r="CZ6" s="259" t="n"/>
      <c r="DA6" s="259" t="n"/>
      <c r="DB6" s="259" t="n"/>
      <c r="DC6" s="259" t="n"/>
      <c r="DD6" s="259" t="n"/>
      <c r="DE6" s="259" t="n"/>
      <c r="DF6" s="268" t="n"/>
      <c r="DG6" s="259" t="n"/>
      <c r="DH6" s="259" t="n"/>
      <c r="DI6" s="268" t="n"/>
      <c r="DJ6" s="268" t="n"/>
      <c r="DK6" s="259" t="n"/>
      <c r="DL6" s="259" t="n"/>
      <c r="DM6" s="259" t="n"/>
      <c r="DN6" s="259" t="n"/>
      <c r="DO6" s="259" t="n"/>
      <c r="DP6" s="259" t="n"/>
      <c r="DQ6" s="259" t="n"/>
      <c r="DR6" s="259" t="n"/>
      <c r="DS6" s="259" t="n"/>
      <c r="DT6" s="259" t="n"/>
      <c r="DU6" s="259" t="n"/>
      <c r="DV6" s="259" t="n"/>
      <c r="DW6" s="259" t="n"/>
      <c r="DX6" s="259" t="n"/>
      <c r="DY6" s="259" t="n"/>
      <c r="DZ6" s="259" t="n"/>
      <c r="EA6" s="259" t="n"/>
      <c r="EB6" s="259" t="n"/>
      <c r="EC6" s="259" t="n"/>
      <c r="ED6" s="259" t="n"/>
      <c r="EE6" s="259" t="n"/>
      <c r="EF6" s="259" t="n"/>
      <c r="EG6" s="259" t="n"/>
      <c r="EH6" s="259" t="n"/>
      <c r="EI6" s="259" t="n"/>
      <c r="EJ6" s="259" t="n"/>
      <c r="EK6" s="259" t="n"/>
      <c r="EL6" s="259" t="n"/>
      <c r="EM6" s="259" t="n"/>
      <c r="EN6" s="259" t="n"/>
      <c r="EO6" s="259" t="n"/>
      <c r="EP6" s="259" t="n"/>
      <c r="EQ6" s="259" t="n"/>
      <c r="ER6" s="259" t="n"/>
      <c r="ES6" s="259" t="n"/>
      <c r="ET6" s="259" t="n"/>
      <c r="EU6" s="259" t="n"/>
      <c r="EV6" s="259" t="n"/>
      <c r="EW6" s="259" t="n"/>
      <c r="EX6" s="259" t="n"/>
      <c r="EY6" s="259" t="n"/>
      <c r="EZ6" s="259" t="n"/>
      <c r="FA6" s="259" t="n"/>
      <c r="FB6" s="259" t="n"/>
      <c r="FC6" s="259" t="n"/>
      <c r="FD6" s="259" t="n"/>
      <c r="FE6" s="259" t="n"/>
      <c r="FF6" s="259" t="n"/>
      <c r="FG6" s="259" t="n"/>
      <c r="FH6" s="259" t="n"/>
      <c r="FI6" s="259" t="n"/>
      <c r="FJ6" s="259" t="n"/>
      <c r="FK6" s="259" t="n"/>
      <c r="FL6" s="259" t="n"/>
      <c r="FM6" s="259" t="n"/>
      <c r="FN6" s="259" t="n"/>
      <c r="FO6" s="259" t="n"/>
      <c r="FP6" s="259" t="n"/>
      <c r="FQ6" s="259" t="n"/>
      <c r="FR6" s="259" t="n"/>
      <c r="FS6" s="259" t="n">
        <v>566.66</v>
      </c>
      <c r="FT6" s="259" t="n"/>
      <c r="FU6" s="261">
        <f>SUM(F6:FT6)</f>
        <v/>
      </c>
      <c r="FV6" s="262">
        <f>E6-FU6</f>
        <v/>
      </c>
    </row>
    <row r="7" ht="18" customHeight="1">
      <c r="A7" s="137" t="n">
        <v>6</v>
      </c>
      <c r="B7" s="256" t="n">
        <v>44935</v>
      </c>
      <c r="C7" s="139" t="inlineStr">
        <is>
          <t>2-118-34286</t>
        </is>
      </c>
      <c r="D7" s="240" t="n">
        <v>44928</v>
      </c>
      <c r="E7" s="257" t="n">
        <v>5020.09</v>
      </c>
      <c r="F7" s="274" t="n"/>
      <c r="G7" s="274" t="n"/>
      <c r="H7" s="274" t="n"/>
      <c r="I7" s="274" t="n"/>
      <c r="J7" s="274" t="n"/>
      <c r="K7" s="274" t="n"/>
      <c r="L7" s="274" t="n"/>
      <c r="M7" s="274" t="n"/>
      <c r="N7" s="259" t="n"/>
      <c r="O7" s="259" t="n"/>
      <c r="P7" s="259" t="n"/>
      <c r="Q7" s="259" t="n"/>
      <c r="R7" s="259" t="n"/>
      <c r="S7" s="259" t="n"/>
      <c r="T7" s="259" t="n"/>
      <c r="U7" s="259" t="n"/>
      <c r="V7" s="259" t="n"/>
      <c r="W7" s="259" t="n"/>
      <c r="X7" s="259" t="n"/>
      <c r="Y7" s="259" t="n"/>
      <c r="Z7" s="259" t="n"/>
      <c r="AA7" s="259" t="n"/>
      <c r="AB7" s="259" t="n"/>
      <c r="AC7" s="259" t="n"/>
      <c r="AD7" s="259" t="n"/>
      <c r="AE7" s="259" t="n"/>
      <c r="AF7" s="259" t="n"/>
      <c r="AG7" s="259" t="n"/>
      <c r="AH7" s="259" t="n"/>
      <c r="AI7" s="259" t="n"/>
      <c r="AJ7" s="259" t="n"/>
      <c r="AK7" s="259" t="n"/>
      <c r="AL7" s="259" t="n"/>
      <c r="AM7" s="259" t="n"/>
      <c r="AN7" s="259" t="n"/>
      <c r="AO7" s="259" t="n">
        <v>551.41</v>
      </c>
      <c r="AP7" s="259" t="n"/>
      <c r="AQ7" s="259" t="n"/>
      <c r="AR7" s="259" t="n"/>
      <c r="AS7" s="259" t="n"/>
      <c r="AT7" s="259" t="n"/>
      <c r="AU7" s="259" t="n"/>
      <c r="AV7" s="259" t="n"/>
      <c r="AW7" s="259" t="n"/>
      <c r="AX7" s="259" t="n"/>
      <c r="AY7" s="259" t="n"/>
      <c r="AZ7" s="259" t="n"/>
      <c r="BA7" s="259" t="n"/>
      <c r="BB7" s="259" t="n"/>
      <c r="BC7" s="259" t="n"/>
      <c r="BD7" s="259" t="n"/>
      <c r="BE7" s="259" t="n"/>
      <c r="BF7" s="259" t="n"/>
      <c r="BG7" s="259" t="n"/>
      <c r="BH7" s="259" t="n"/>
      <c r="BI7" s="259" t="n"/>
      <c r="BJ7" s="259" t="n"/>
      <c r="BK7" s="259" t="n"/>
      <c r="BL7" s="259" t="n"/>
      <c r="BM7" s="259" t="n"/>
      <c r="BN7" s="259" t="n"/>
      <c r="BO7" s="259" t="n"/>
      <c r="BP7" s="259" t="n"/>
      <c r="BQ7" s="259" t="n"/>
      <c r="BR7" s="259" t="n"/>
      <c r="BS7" s="259" t="n"/>
      <c r="BT7" s="259" t="n"/>
      <c r="BU7" s="259" t="n"/>
      <c r="BV7" s="259" t="n"/>
      <c r="BW7" s="259" t="n"/>
      <c r="BX7" s="259" t="n"/>
      <c r="BY7" s="259" t="n"/>
      <c r="BZ7" s="259" t="n"/>
      <c r="CA7" s="259" t="n"/>
      <c r="CB7" s="259" t="n"/>
      <c r="CC7" s="259" t="n"/>
      <c r="CD7" s="259" t="n"/>
      <c r="CE7" s="259" t="n"/>
      <c r="CF7" s="259" t="n"/>
      <c r="CG7" s="259" t="n"/>
      <c r="CH7" s="259" t="n"/>
      <c r="CI7" s="259" t="n"/>
      <c r="CJ7" s="259" t="n"/>
      <c r="CK7" s="259" t="n"/>
      <c r="CL7" s="259" t="n"/>
      <c r="CM7" s="259" t="n"/>
      <c r="CN7" s="259" t="n"/>
      <c r="CO7" s="259" t="n"/>
      <c r="CP7" s="259" t="n">
        <v>3425.57</v>
      </c>
      <c r="CQ7" s="259" t="n"/>
      <c r="CR7" s="259" t="n"/>
      <c r="CS7" s="259" t="n"/>
      <c r="CT7" s="259" t="n"/>
      <c r="CU7" s="259" t="n"/>
      <c r="CV7" s="259" t="n"/>
      <c r="CW7" s="259" t="n"/>
      <c r="CX7" s="259" t="n"/>
      <c r="CY7" s="259" t="n"/>
      <c r="CZ7" s="259" t="n"/>
      <c r="DA7" s="259" t="n"/>
      <c r="DB7" s="259" t="n"/>
      <c r="DC7" s="259" t="n"/>
      <c r="DD7" s="259" t="n"/>
      <c r="DE7" s="259" t="n"/>
      <c r="DF7" s="268" t="n"/>
      <c r="DG7" s="259" t="n"/>
      <c r="DH7" s="259" t="n"/>
      <c r="DI7" s="268" t="n"/>
      <c r="DJ7" s="268" t="n"/>
      <c r="DK7" s="259" t="n"/>
      <c r="DL7" s="259" t="n"/>
      <c r="DM7" s="259" t="n"/>
      <c r="DN7" s="259" t="n"/>
      <c r="DO7" s="259" t="n"/>
      <c r="DP7" s="259" t="n"/>
      <c r="DQ7" s="259" t="n"/>
      <c r="DR7" s="259" t="n"/>
      <c r="DS7" s="259" t="n"/>
      <c r="DT7" s="259" t="n"/>
      <c r="DU7" s="259" t="n"/>
      <c r="DV7" s="259" t="n"/>
      <c r="DW7" s="259" t="n"/>
      <c r="DX7" s="259" t="n"/>
      <c r="DY7" s="259" t="n"/>
      <c r="DZ7" s="259" t="n"/>
      <c r="EA7" s="259" t="n"/>
      <c r="EB7" s="259" t="n"/>
      <c r="EC7" s="259" t="n"/>
      <c r="ED7" s="259" t="n"/>
      <c r="EE7" s="259" t="n"/>
      <c r="EF7" s="259" t="n"/>
      <c r="EG7" s="259" t="n"/>
      <c r="EH7" s="259" t="n">
        <v>1043.11</v>
      </c>
      <c r="EI7" s="259" t="n"/>
      <c r="EJ7" s="259" t="n"/>
      <c r="EK7" s="259" t="n"/>
      <c r="EL7" s="259" t="n"/>
      <c r="EM7" s="259" t="n"/>
      <c r="EN7" s="259" t="n"/>
      <c r="EO7" s="259" t="n"/>
      <c r="EP7" s="259" t="n"/>
      <c r="EQ7" s="259" t="n"/>
      <c r="ER7" s="259" t="n"/>
      <c r="ES7" s="259" t="n"/>
      <c r="ET7" s="259" t="n"/>
      <c r="EU7" s="259" t="n"/>
      <c r="EV7" s="259" t="n"/>
      <c r="EW7" s="259" t="n"/>
      <c r="EX7" s="259" t="n"/>
      <c r="EY7" s="259" t="n"/>
      <c r="EZ7" s="259" t="n"/>
      <c r="FA7" s="259" t="n"/>
      <c r="FB7" s="259" t="n"/>
      <c r="FC7" s="259" t="n"/>
      <c r="FD7" s="259" t="n"/>
      <c r="FE7" s="259" t="n"/>
      <c r="FF7" s="259" t="n"/>
      <c r="FG7" s="259" t="n"/>
      <c r="FH7" s="259" t="n"/>
      <c r="FI7" s="259" t="n"/>
      <c r="FJ7" s="259" t="n"/>
      <c r="FK7" s="259" t="n"/>
      <c r="FL7" s="259" t="n"/>
      <c r="FM7" s="259" t="n"/>
      <c r="FN7" s="259" t="n"/>
      <c r="FO7" s="259" t="n"/>
      <c r="FP7" s="259" t="n"/>
      <c r="FQ7" s="259" t="n"/>
      <c r="FR7" s="259" t="n"/>
      <c r="FS7" s="259" t="n"/>
      <c r="FT7" s="259" t="n"/>
      <c r="FU7" s="261">
        <f>SUM(F7:FT7)</f>
        <v/>
      </c>
      <c r="FV7" s="262">
        <f>E7-FU7</f>
        <v/>
      </c>
    </row>
    <row r="8" ht="18" customHeight="1">
      <c r="A8" s="137" t="n">
        <v>7</v>
      </c>
      <c r="B8" s="256" t="n">
        <v>44935</v>
      </c>
      <c r="C8" s="139" t="inlineStr">
        <is>
          <t>2-115-50263</t>
        </is>
      </c>
      <c r="D8" s="240" t="n">
        <v>44917</v>
      </c>
      <c r="E8" s="257" t="n">
        <v>67.41</v>
      </c>
      <c r="F8" s="274" t="n"/>
      <c r="G8" s="274" t="n"/>
      <c r="H8" s="274" t="n"/>
      <c r="I8" s="274" t="n"/>
      <c r="J8" s="274" t="n"/>
      <c r="K8" s="274" t="n"/>
      <c r="L8" s="274" t="n"/>
      <c r="M8" s="274" t="n"/>
      <c r="N8" s="259" t="n"/>
      <c r="O8" s="259" t="n"/>
      <c r="P8" s="259" t="n"/>
      <c r="Q8" s="259" t="n"/>
      <c r="R8" s="259" t="n"/>
      <c r="S8" s="259" t="n"/>
      <c r="T8" s="259" t="n"/>
      <c r="U8" s="259" t="n"/>
      <c r="V8" s="259" t="n"/>
      <c r="W8" s="259" t="n"/>
      <c r="X8" s="259" t="n"/>
      <c r="Y8" s="259" t="n"/>
      <c r="Z8" s="259" t="n"/>
      <c r="AA8" s="259" t="n"/>
      <c r="AB8" s="259" t="n"/>
      <c r="AC8" s="259" t="n"/>
      <c r="AD8" s="259" t="n"/>
      <c r="AE8" s="259" t="n"/>
      <c r="AF8" s="259" t="n"/>
      <c r="AG8" s="259" t="n"/>
      <c r="AH8" s="259" t="n"/>
      <c r="AI8" s="259" t="n"/>
      <c r="AJ8" s="259" t="n"/>
      <c r="AK8" s="259" t="n"/>
      <c r="AL8" s="259" t="n"/>
      <c r="AM8" s="259" t="n"/>
      <c r="AN8" s="259" t="n"/>
      <c r="AO8" s="259" t="n"/>
      <c r="AP8" s="259" t="n"/>
      <c r="AQ8" s="259" t="n"/>
      <c r="AR8" s="259" t="n"/>
      <c r="AS8" s="259" t="n"/>
      <c r="AT8" s="259" t="n"/>
      <c r="AU8" s="259" t="n"/>
      <c r="AV8" s="259" t="n"/>
      <c r="AW8" s="259" t="n"/>
      <c r="AX8" s="259" t="n"/>
      <c r="AY8" s="259" t="n"/>
      <c r="AZ8" s="259" t="n"/>
      <c r="BA8" s="259" t="n"/>
      <c r="BB8" s="259" t="n"/>
      <c r="BC8" s="259" t="n"/>
      <c r="BD8" s="259" t="n"/>
      <c r="BE8" s="259" t="n"/>
      <c r="BF8" s="259" t="n"/>
      <c r="BG8" s="259" t="n"/>
      <c r="BH8" s="259" t="n"/>
      <c r="BI8" s="259" t="n"/>
      <c r="BJ8" s="259" t="n"/>
      <c r="BK8" s="259" t="n"/>
      <c r="BL8" s="259" t="n"/>
      <c r="BM8" s="259" t="n"/>
      <c r="BN8" s="259" t="n"/>
      <c r="BO8" s="259" t="n"/>
      <c r="BP8" s="259" t="n"/>
      <c r="BQ8" s="259" t="n"/>
      <c r="BR8" s="259" t="n"/>
      <c r="BS8" s="259" t="n"/>
      <c r="BT8" s="259" t="n"/>
      <c r="BU8" s="259" t="n"/>
      <c r="BV8" s="259" t="n"/>
      <c r="BW8" s="259" t="n"/>
      <c r="BX8" s="259" t="n"/>
      <c r="BY8" s="259" t="n"/>
      <c r="BZ8" s="259" t="n"/>
      <c r="CA8" s="259" t="n"/>
      <c r="CB8" s="259" t="n"/>
      <c r="CC8" s="259" t="n"/>
      <c r="CD8" s="259" t="n"/>
      <c r="CE8" s="259" t="n"/>
      <c r="CF8" s="259" t="n"/>
      <c r="CG8" s="259" t="n"/>
      <c r="CH8" s="259" t="n"/>
      <c r="CI8" s="259" t="n"/>
      <c r="CJ8" s="259" t="n"/>
      <c r="CK8" s="259" t="n"/>
      <c r="CL8" s="259" t="n"/>
      <c r="CM8" s="259" t="n"/>
      <c r="CN8" s="259" t="n"/>
      <c r="CO8" s="259" t="n"/>
      <c r="CP8" s="259" t="n"/>
      <c r="CQ8" s="259" t="n"/>
      <c r="CR8" s="259" t="n"/>
      <c r="CS8" s="259" t="n"/>
      <c r="CT8" s="259" t="n"/>
      <c r="CU8" s="259" t="n"/>
      <c r="CV8" s="259" t="n"/>
      <c r="CW8" s="259" t="n"/>
      <c r="CX8" s="259" t="n">
        <v>41.66</v>
      </c>
      <c r="CY8" s="259" t="n"/>
      <c r="CZ8" s="259" t="n"/>
      <c r="DA8" s="259" t="n"/>
      <c r="DB8" s="259" t="n"/>
      <c r="DC8" s="259" t="n"/>
      <c r="DD8" s="259" t="n"/>
      <c r="DE8" s="259" t="n"/>
      <c r="DF8" s="268" t="n"/>
      <c r="DG8" s="259" t="n"/>
      <c r="DH8" s="259" t="n"/>
      <c r="DI8" s="268" t="n"/>
      <c r="DJ8" s="268" t="n"/>
      <c r="DK8" s="259" t="n"/>
      <c r="DL8" s="259" t="n"/>
      <c r="DM8" s="259" t="n"/>
      <c r="DN8" s="259" t="n"/>
      <c r="DO8" s="259" t="n"/>
      <c r="DP8" s="259" t="n"/>
      <c r="DQ8" s="259" t="n"/>
      <c r="DR8" s="259" t="n"/>
      <c r="DS8" s="259" t="n"/>
      <c r="DT8" s="259" t="n"/>
      <c r="DU8" s="259" t="n"/>
      <c r="DV8" s="259" t="n"/>
      <c r="DW8" s="259" t="n"/>
      <c r="DX8" s="259" t="n"/>
      <c r="DY8" s="259" t="n"/>
      <c r="DZ8" s="259" t="n"/>
      <c r="EA8" s="259" t="n"/>
      <c r="EB8" s="259" t="n"/>
      <c r="EC8" s="259" t="n"/>
      <c r="ED8" s="259" t="n"/>
      <c r="EE8" s="259" t="n"/>
      <c r="EF8" s="259" t="n"/>
      <c r="EG8" s="259" t="n"/>
      <c r="EH8" s="259" t="n"/>
      <c r="EI8" s="259" t="n"/>
      <c r="EJ8" s="259" t="n"/>
      <c r="EK8" s="259" t="n">
        <v>25.75</v>
      </c>
      <c r="EL8" s="259" t="n"/>
      <c r="EM8" s="259" t="n"/>
      <c r="EN8" s="259" t="n"/>
      <c r="EO8" s="259" t="n"/>
      <c r="EP8" s="259" t="n"/>
      <c r="EQ8" s="259" t="n"/>
      <c r="ER8" s="259" t="n"/>
      <c r="ES8" s="259" t="n"/>
      <c r="ET8" s="259" t="n"/>
      <c r="EU8" s="259" t="n"/>
      <c r="EV8" s="259" t="n"/>
      <c r="EW8" s="259" t="n"/>
      <c r="EX8" s="259" t="n"/>
      <c r="EY8" s="259" t="n"/>
      <c r="EZ8" s="259" t="n"/>
      <c r="FA8" s="259" t="n"/>
      <c r="FB8" s="259" t="n"/>
      <c r="FC8" s="259" t="n"/>
      <c r="FD8" s="259" t="n"/>
      <c r="FE8" s="259" t="n"/>
      <c r="FF8" s="259" t="n"/>
      <c r="FG8" s="259" t="n"/>
      <c r="FH8" s="259" t="n"/>
      <c r="FI8" s="259" t="n"/>
      <c r="FJ8" s="259" t="n"/>
      <c r="FK8" s="259" t="n"/>
      <c r="FL8" s="259" t="n"/>
      <c r="FM8" s="259" t="n"/>
      <c r="FN8" s="259" t="n"/>
      <c r="FO8" s="259" t="n"/>
      <c r="FP8" s="259" t="n"/>
      <c r="FQ8" s="259" t="n"/>
      <c r="FR8" s="259" t="n"/>
      <c r="FS8" s="259" t="n"/>
      <c r="FT8" s="259" t="n"/>
      <c r="FU8" s="261">
        <f>SUM(F8:FT8)</f>
        <v/>
      </c>
      <c r="FV8" s="262">
        <f>E8-FU8</f>
        <v/>
      </c>
    </row>
    <row r="9" ht="18" customHeight="1">
      <c r="A9" s="137" t="n">
        <v>8</v>
      </c>
      <c r="B9" s="256" t="n">
        <v>44935</v>
      </c>
      <c r="C9" s="139" t="inlineStr">
        <is>
          <t>2-118-95571</t>
        </is>
      </c>
      <c r="D9" s="240" t="n">
        <v>44930</v>
      </c>
      <c r="E9" s="257" t="n">
        <v>1237.42</v>
      </c>
      <c r="F9" s="274" t="n"/>
      <c r="G9" s="274" t="n"/>
      <c r="H9" s="274" t="n"/>
      <c r="I9" s="274" t="n"/>
      <c r="J9" s="274" t="n"/>
      <c r="K9" s="274" t="n"/>
      <c r="L9" s="274" t="n"/>
      <c r="M9" s="274" t="n"/>
      <c r="N9" s="259" t="n"/>
      <c r="O9" s="259" t="n"/>
      <c r="P9" s="259" t="n"/>
      <c r="Q9" s="259" t="n"/>
      <c r="R9" s="259" t="n"/>
      <c r="S9" s="259" t="n"/>
      <c r="T9" s="259" t="n"/>
      <c r="U9" s="259" t="n"/>
      <c r="V9" s="259" t="n"/>
      <c r="W9" s="259" t="n"/>
      <c r="X9" s="259" t="n"/>
      <c r="Y9" s="259" t="n"/>
      <c r="Z9" s="259" t="n"/>
      <c r="AA9" s="259" t="n"/>
      <c r="AB9" s="259" t="n"/>
      <c r="AC9" s="259" t="n"/>
      <c r="AD9" s="259" t="n"/>
      <c r="AE9" s="259" t="n"/>
      <c r="AF9" s="259" t="n"/>
      <c r="AG9" s="259" t="n"/>
      <c r="AH9" s="259" t="n"/>
      <c r="AI9" s="259" t="n"/>
      <c r="AJ9" s="259" t="n"/>
      <c r="AK9" s="259" t="n"/>
      <c r="AL9" s="259" t="n"/>
      <c r="AM9" s="259" t="n"/>
      <c r="AN9" s="259" t="n"/>
      <c r="AO9" s="259" t="n"/>
      <c r="AP9" s="259" t="n"/>
      <c r="AQ9" s="259" t="n"/>
      <c r="AR9" s="259" t="n"/>
      <c r="AS9" s="259" t="n"/>
      <c r="AT9" s="259" t="n"/>
      <c r="AU9" s="259" t="n"/>
      <c r="AV9" s="259" t="n"/>
      <c r="AW9" s="259" t="n"/>
      <c r="AX9" s="259" t="n"/>
      <c r="AY9" s="259" t="n"/>
      <c r="AZ9" s="259" t="n"/>
      <c r="BA9" s="259" t="n"/>
      <c r="BB9" s="259" t="n"/>
      <c r="BC9" s="259" t="n"/>
      <c r="BD9" s="259" t="n"/>
      <c r="BE9" s="259" t="n"/>
      <c r="BF9" s="259" t="n"/>
      <c r="BG9" s="259" t="n"/>
      <c r="BH9" s="259" t="n"/>
      <c r="BI9" s="259" t="n"/>
      <c r="BJ9" s="259" t="n"/>
      <c r="BK9" s="259" t="n"/>
      <c r="BL9" s="259" t="n"/>
      <c r="BM9" s="259" t="n"/>
      <c r="BN9" s="259" t="n"/>
      <c r="BO9" s="259" t="n"/>
      <c r="BP9" s="259" t="n"/>
      <c r="BQ9" s="259" t="n"/>
      <c r="BR9" s="259" t="n"/>
      <c r="BS9" s="259" t="n"/>
      <c r="BT9" s="259" t="n"/>
      <c r="BU9" s="259" t="n"/>
      <c r="BV9" s="259" t="n"/>
      <c r="BW9" s="259" t="n"/>
      <c r="BX9" s="259" t="n"/>
      <c r="BY9" s="259" t="n"/>
      <c r="BZ9" s="259" t="n"/>
      <c r="CA9" s="259" t="n"/>
      <c r="CB9" s="259" t="n"/>
      <c r="CC9" s="259" t="n"/>
      <c r="CD9" s="259" t="n"/>
      <c r="CE9" s="259" t="n"/>
      <c r="CF9" s="259" t="n"/>
      <c r="CG9" s="259" t="n"/>
      <c r="CH9" s="259" t="n"/>
      <c r="CI9" s="259" t="n"/>
      <c r="CJ9" s="259" t="n"/>
      <c r="CK9" s="259" t="n"/>
      <c r="CL9" s="259" t="n"/>
      <c r="CM9" s="259" t="n"/>
      <c r="CN9" s="259" t="n"/>
      <c r="CO9" s="259" t="n"/>
      <c r="CP9" s="259" t="n"/>
      <c r="CQ9" s="259" t="n"/>
      <c r="CR9" s="259" t="n"/>
      <c r="CS9" s="259" t="n"/>
      <c r="CT9" s="259" t="n"/>
      <c r="CU9" s="259" t="n"/>
      <c r="CV9" s="259" t="n"/>
      <c r="CW9" s="259" t="n"/>
      <c r="CX9" s="259" t="n"/>
      <c r="CY9" s="259" t="n"/>
      <c r="CZ9" s="259" t="n"/>
      <c r="DA9" s="259" t="n"/>
      <c r="DB9" s="259" t="n"/>
      <c r="DC9" s="259" t="n"/>
      <c r="DD9" s="259" t="n"/>
      <c r="DE9" s="259" t="n"/>
      <c r="DF9" s="268" t="n"/>
      <c r="DG9" s="259" t="n"/>
      <c r="DH9" s="259" t="n"/>
      <c r="DI9" s="268" t="n"/>
      <c r="DJ9" s="268" t="n"/>
      <c r="DK9" s="259" t="n"/>
      <c r="DL9" s="259" t="n"/>
      <c r="DM9" s="259" t="n"/>
      <c r="DN9" s="259" t="n"/>
      <c r="DO9" s="259" t="n"/>
      <c r="DP9" s="259" t="n"/>
      <c r="DQ9" s="259" t="n"/>
      <c r="DR9" s="259" t="n"/>
      <c r="DS9" s="259" t="n"/>
      <c r="DT9" s="259" t="n"/>
      <c r="DU9" s="259" t="n"/>
      <c r="DV9" s="259" t="n"/>
      <c r="DW9" s="259" t="n"/>
      <c r="DX9" s="259" t="n"/>
      <c r="DY9" s="259" t="n"/>
      <c r="DZ9" s="259" t="n"/>
      <c r="EA9" s="259" t="n"/>
      <c r="EB9" s="259" t="n"/>
      <c r="EC9" s="259" t="n"/>
      <c r="ED9" s="259" t="n"/>
      <c r="EE9" s="259" t="n"/>
      <c r="EF9" s="259" t="n"/>
      <c r="EG9" s="259" t="n"/>
      <c r="EH9" s="259" t="n"/>
      <c r="EI9" s="259" t="n"/>
      <c r="EJ9" s="259" t="n"/>
      <c r="EK9" s="259" t="n"/>
      <c r="EL9" s="259" t="n"/>
      <c r="EM9" s="259" t="n"/>
      <c r="EN9" s="259" t="n"/>
      <c r="EO9" s="259" t="n"/>
      <c r="EP9" s="259" t="n"/>
      <c r="EQ9" s="259" t="n"/>
      <c r="ER9" s="259" t="n"/>
      <c r="ES9" s="259" t="n"/>
      <c r="ET9" s="259" t="n"/>
      <c r="EU9" s="259" t="n"/>
      <c r="EV9" s="259" t="n"/>
      <c r="EW9" s="259" t="n"/>
      <c r="EX9" s="259" t="n"/>
      <c r="EY9" s="259" t="n"/>
      <c r="EZ9" s="259" t="n"/>
      <c r="FA9" s="259" t="n"/>
      <c r="FB9" s="259" t="n"/>
      <c r="FC9" s="259" t="n"/>
      <c r="FD9" s="259" t="n"/>
      <c r="FE9" s="259" t="n"/>
      <c r="FF9" s="259" t="n"/>
      <c r="FG9" s="259" t="n"/>
      <c r="FH9" s="259" t="n"/>
      <c r="FI9" s="259" t="n"/>
      <c r="FJ9" s="259" t="n"/>
      <c r="FK9" s="259" t="n"/>
      <c r="FL9" s="259" t="n"/>
      <c r="FM9" s="259" t="n"/>
      <c r="FN9" s="259" t="n"/>
      <c r="FO9" s="259" t="n"/>
      <c r="FP9" s="259" t="n"/>
      <c r="FQ9" s="259" t="n"/>
      <c r="FR9" s="259" t="n"/>
      <c r="FS9" s="259" t="n">
        <v>1237.42</v>
      </c>
      <c r="FT9" s="259" t="n"/>
      <c r="FU9" s="261">
        <f>SUM(F9:FT9)</f>
        <v/>
      </c>
      <c r="FV9" s="262">
        <f>E9-FU9</f>
        <v/>
      </c>
    </row>
    <row r="10" ht="18.95" customHeight="1">
      <c r="A10" s="137" t="n">
        <v>9</v>
      </c>
      <c r="B10" s="256" t="n">
        <v>44935</v>
      </c>
      <c r="C10" s="146" t="inlineStr">
        <is>
          <t>2-106-72311</t>
        </is>
      </c>
      <c r="D10" s="240" t="n">
        <v>44890</v>
      </c>
      <c r="E10" s="257" t="n">
        <v>8547.389999999999</v>
      </c>
      <c r="F10" s="274" t="n"/>
      <c r="G10" s="274" t="n"/>
      <c r="H10" s="274" t="n"/>
      <c r="I10" s="274" t="n"/>
      <c r="J10" s="274" t="n"/>
      <c r="K10" s="274" t="n"/>
      <c r="L10" s="274" t="n">
        <v>205.98</v>
      </c>
      <c r="M10" s="274" t="n"/>
      <c r="N10" s="259" t="n"/>
      <c r="O10" s="259" t="n">
        <v>274.76</v>
      </c>
      <c r="P10" s="259" t="n"/>
      <c r="Q10" s="259" t="n"/>
      <c r="R10" s="259" t="n"/>
      <c r="S10" s="259" t="n"/>
      <c r="T10" s="259" t="n"/>
      <c r="U10" s="259" t="n"/>
      <c r="V10" s="259" t="n"/>
      <c r="W10" s="259" t="n"/>
      <c r="X10" s="259" t="n">
        <v>263.5</v>
      </c>
      <c r="Y10" s="259" t="n"/>
      <c r="Z10" s="259" t="n"/>
      <c r="AA10" s="259" t="n"/>
      <c r="AB10" s="259" t="n">
        <v>116.64</v>
      </c>
      <c r="AC10" s="259" t="n"/>
      <c r="AD10" s="259" t="n"/>
      <c r="AE10" s="259" t="n"/>
      <c r="AF10" s="259" t="n"/>
      <c r="AG10" s="259" t="n"/>
      <c r="AH10" s="259" t="n"/>
      <c r="AI10" s="259" t="n"/>
      <c r="AJ10" s="259" t="n"/>
      <c r="AK10" s="259" t="n"/>
      <c r="AL10" s="259" t="n"/>
      <c r="AM10" s="259" t="n">
        <v>116.64</v>
      </c>
      <c r="AN10" s="259" t="n"/>
      <c r="AO10" s="259" t="n"/>
      <c r="AP10" s="259" t="n"/>
      <c r="AQ10" s="259" t="n"/>
      <c r="AR10" s="259" t="n"/>
      <c r="AS10" s="259" t="n">
        <v>978.33</v>
      </c>
      <c r="AT10" s="259" t="n"/>
      <c r="AU10" s="259" t="n"/>
      <c r="AV10" s="259" t="n">
        <v>108.76</v>
      </c>
      <c r="AW10" s="259" t="n"/>
      <c r="AX10" s="259" t="n">
        <v>360.66</v>
      </c>
      <c r="AY10" s="259" t="n"/>
      <c r="AZ10" s="259" t="n"/>
      <c r="BA10" s="259" t="n"/>
      <c r="BB10" s="259" t="n"/>
      <c r="BC10" s="259" t="n"/>
      <c r="BD10" s="259" t="n">
        <v>164.8</v>
      </c>
      <c r="BE10" s="259" t="n"/>
      <c r="BF10" s="259" t="n"/>
      <c r="BG10" s="259" t="n"/>
      <c r="BH10" s="259" t="n"/>
      <c r="BI10" s="259" t="n"/>
      <c r="BJ10" s="259" t="n"/>
      <c r="BK10" s="259" t="n"/>
      <c r="BL10" s="259" t="n"/>
      <c r="BM10" s="259" t="n">
        <v>959.1900000000001</v>
      </c>
      <c r="BN10" s="259" t="n">
        <v>421.67</v>
      </c>
      <c r="BO10" s="259" t="n"/>
      <c r="BP10" s="259" t="n"/>
      <c r="BQ10" s="259" t="n"/>
      <c r="BR10" s="259" t="n"/>
      <c r="BS10" s="259" t="n"/>
      <c r="BT10" s="259" t="n">
        <v>1268.86</v>
      </c>
      <c r="BU10" s="259" t="n"/>
      <c r="BV10" s="259" t="n"/>
      <c r="BW10" s="259" t="n">
        <v>205.19</v>
      </c>
      <c r="BX10" s="259" t="n"/>
      <c r="BY10" s="259" t="n"/>
      <c r="BZ10" s="259" t="n"/>
      <c r="CA10" s="259" t="n"/>
      <c r="CB10" s="259" t="n">
        <v>449.5</v>
      </c>
      <c r="CC10" s="259" t="n"/>
      <c r="CD10" s="259" t="n"/>
      <c r="CE10" s="259" t="n"/>
      <c r="CF10" s="259" t="n"/>
      <c r="CG10" s="259" t="n"/>
      <c r="CH10" s="259" t="n"/>
      <c r="CI10" s="259" t="n"/>
      <c r="CJ10" s="259" t="n"/>
      <c r="CK10" s="259" t="n"/>
      <c r="CL10" s="259" t="n"/>
      <c r="CM10" s="259" t="n"/>
      <c r="CN10" s="259" t="n"/>
      <c r="CO10" s="259" t="n"/>
      <c r="CP10" s="259" t="n"/>
      <c r="CQ10" s="259" t="n"/>
      <c r="CR10" s="259" t="n"/>
      <c r="CS10" s="259" t="n"/>
      <c r="CT10" s="259" t="n"/>
      <c r="CU10" s="259" t="n"/>
      <c r="CV10" s="259" t="n"/>
      <c r="CW10" s="259" t="n">
        <v>736.53</v>
      </c>
      <c r="CX10" s="259" t="n"/>
      <c r="CY10" s="259" t="n"/>
      <c r="CZ10" s="259" t="n"/>
      <c r="DA10" s="259" t="n"/>
      <c r="DB10" s="259" t="n"/>
      <c r="DC10" s="259" t="n"/>
      <c r="DD10" s="259" t="n"/>
      <c r="DE10" s="259" t="n"/>
      <c r="DF10" s="268" t="n"/>
      <c r="DG10" s="259" t="n"/>
      <c r="DH10" s="259" t="n"/>
      <c r="DI10" s="268" t="n"/>
      <c r="DJ10" s="268" t="n"/>
      <c r="DK10" s="259" t="n"/>
      <c r="DL10" s="259" t="n"/>
      <c r="DM10" s="259" t="n"/>
      <c r="DN10" s="259" t="n"/>
      <c r="DO10" s="259" t="n"/>
      <c r="DP10" s="259" t="n"/>
      <c r="DQ10" s="259" t="n"/>
      <c r="DR10" s="259" t="n">
        <v>109.85</v>
      </c>
      <c r="DS10" s="259" t="n"/>
      <c r="DT10" s="259" t="n"/>
      <c r="DU10" s="259" t="n"/>
      <c r="DV10" s="259" t="n"/>
      <c r="DW10" s="259" t="n"/>
      <c r="DX10" s="259" t="n"/>
      <c r="DY10" s="259" t="n"/>
      <c r="DZ10" s="259" t="n"/>
      <c r="EA10" s="259" t="n"/>
      <c r="EB10" s="259" t="n"/>
      <c r="EC10" s="259" t="n">
        <v>160.72</v>
      </c>
      <c r="ED10" s="259" t="n"/>
      <c r="EE10" s="259" t="n"/>
      <c r="EF10" s="259" t="n"/>
      <c r="EG10" s="259" t="n"/>
      <c r="EH10" s="259" t="n"/>
      <c r="EI10" s="259" t="n">
        <v>104.29</v>
      </c>
      <c r="EJ10" s="259" t="n"/>
      <c r="EK10" s="259" t="n"/>
      <c r="EL10" s="259" t="n"/>
      <c r="EM10" s="259" t="n"/>
      <c r="EN10" s="259" t="n">
        <v>946.47</v>
      </c>
      <c r="EO10" s="259" t="n"/>
      <c r="EP10" s="259" t="n"/>
      <c r="EQ10" s="259" t="n"/>
      <c r="ER10" s="259" t="n"/>
      <c r="ES10" s="259" t="n">
        <v>380.45</v>
      </c>
      <c r="ET10" s="259" t="n"/>
      <c r="EU10" s="259" t="n"/>
      <c r="EV10" s="259" t="n"/>
      <c r="EW10" s="259" t="n"/>
      <c r="EX10" s="259" t="n"/>
      <c r="EY10" s="259" t="n"/>
      <c r="EZ10" s="259" t="n"/>
      <c r="FA10" s="259" t="n"/>
      <c r="FB10" s="259" t="n"/>
      <c r="FC10" s="259" t="n"/>
      <c r="FD10" s="259" t="n"/>
      <c r="FE10" s="259" t="n"/>
      <c r="FF10" s="259" t="n"/>
      <c r="FG10" s="259" t="n"/>
      <c r="FH10" s="259" t="n"/>
      <c r="FI10" s="259" t="n"/>
      <c r="FJ10" s="259" t="n"/>
      <c r="FK10" s="259" t="n"/>
      <c r="FL10" s="259" t="n"/>
      <c r="FM10" s="259" t="n"/>
      <c r="FN10" s="259" t="n"/>
      <c r="FO10" s="259" t="n"/>
      <c r="FP10" s="259" t="n"/>
      <c r="FQ10" s="259" t="n">
        <v>214.6</v>
      </c>
      <c r="FR10" s="259" t="n"/>
      <c r="FS10" s="259" t="n"/>
      <c r="FT10" s="259" t="n"/>
      <c r="FU10" s="261">
        <f>SUM(F10:FT10)</f>
        <v/>
      </c>
      <c r="FV10" s="262">
        <f>E10-FU10</f>
        <v/>
      </c>
    </row>
    <row r="11" ht="18" customHeight="1">
      <c r="A11" s="137" t="n">
        <v>10</v>
      </c>
      <c r="B11" s="256" t="n">
        <v>44935</v>
      </c>
      <c r="C11" s="139" t="inlineStr">
        <is>
          <t>7-964-78774</t>
        </is>
      </c>
      <c r="D11" s="240" t="n">
        <v>44896</v>
      </c>
      <c r="E11" s="257" t="n">
        <v>532.1799999999999</v>
      </c>
      <c r="F11" s="274" t="n"/>
      <c r="G11" s="274" t="n"/>
      <c r="H11" s="274" t="n"/>
      <c r="I11" s="274" t="n"/>
      <c r="J11" s="274" t="n"/>
      <c r="K11" s="274" t="n">
        <v>19.04</v>
      </c>
      <c r="L11" s="274" t="n"/>
      <c r="M11" s="274" t="n"/>
      <c r="N11" s="259" t="n"/>
      <c r="O11" s="259" t="n"/>
      <c r="P11" s="259" t="n"/>
      <c r="Q11" s="259" t="n"/>
      <c r="R11" s="259" t="n"/>
      <c r="S11" s="259" t="n"/>
      <c r="T11" s="259" t="n"/>
      <c r="U11" s="259" t="n"/>
      <c r="V11" s="259" t="n"/>
      <c r="W11" s="259" t="n">
        <v>5.87</v>
      </c>
      <c r="X11" s="259" t="n"/>
      <c r="Y11" s="259" t="n"/>
      <c r="Z11" s="259" t="n"/>
      <c r="AA11" s="259" t="n"/>
      <c r="AB11" s="259" t="n"/>
      <c r="AC11" s="259" t="n"/>
      <c r="AD11" s="259" t="n"/>
      <c r="AE11" s="259" t="n"/>
      <c r="AF11" s="259" t="n"/>
      <c r="AG11" s="259" t="n"/>
      <c r="AH11" s="259" t="n"/>
      <c r="AI11" s="259" t="n"/>
      <c r="AJ11" s="259" t="n"/>
      <c r="AK11" s="259" t="n"/>
      <c r="AL11" s="259" t="n"/>
      <c r="AM11" s="259" t="n"/>
      <c r="AN11" s="259" t="n"/>
      <c r="AO11" s="259" t="n"/>
      <c r="AP11" s="259" t="n"/>
      <c r="AQ11" s="259" t="n"/>
      <c r="AR11" s="259" t="n"/>
      <c r="AS11" s="259" t="n">
        <v>12.91</v>
      </c>
      <c r="AT11" s="259" t="n"/>
      <c r="AU11" s="259" t="n"/>
      <c r="AV11" s="259" t="n">
        <v>19.71</v>
      </c>
      <c r="AW11" s="259" t="n"/>
      <c r="AX11" s="259" t="n"/>
      <c r="AY11" s="259" t="n"/>
      <c r="AZ11" s="259" t="n"/>
      <c r="BA11" s="259" t="n"/>
      <c r="BB11" s="259" t="n"/>
      <c r="BC11" s="259" t="n"/>
      <c r="BD11" s="259" t="n"/>
      <c r="BE11" s="259" t="n"/>
      <c r="BF11" s="259" t="n"/>
      <c r="BG11" s="259" t="n"/>
      <c r="BH11" s="259" t="n"/>
      <c r="BI11" s="259" t="n"/>
      <c r="BJ11" s="259" t="n"/>
      <c r="BK11" s="259" t="n"/>
      <c r="BL11" s="259" t="n"/>
      <c r="BM11" s="259" t="n"/>
      <c r="BN11" s="259" t="n"/>
      <c r="BO11" s="259" t="n"/>
      <c r="BP11" s="259" t="n"/>
      <c r="BQ11" s="259" t="n"/>
      <c r="BR11" s="259" t="n"/>
      <c r="BS11" s="259" t="n"/>
      <c r="BT11" s="259" t="n"/>
      <c r="BU11" s="259" t="n"/>
      <c r="BV11" s="259" t="n"/>
      <c r="BW11" s="259" t="n"/>
      <c r="BX11" s="259" t="n"/>
      <c r="BY11" s="259" t="n"/>
      <c r="BZ11" s="259" t="n"/>
      <c r="CA11" s="259" t="n"/>
      <c r="CB11" s="259" t="n">
        <v>5.47</v>
      </c>
      <c r="CC11" s="259" t="n"/>
      <c r="CD11" s="259" t="n"/>
      <c r="CE11" s="259" t="n"/>
      <c r="CF11" s="259" t="n"/>
      <c r="CG11" s="259" t="n"/>
      <c r="CH11" s="259" t="n"/>
      <c r="CI11" s="259" t="n"/>
      <c r="CJ11" s="259" t="n"/>
      <c r="CK11" s="259" t="n"/>
      <c r="CL11" s="259" t="n"/>
      <c r="CM11" s="259" t="n"/>
      <c r="CN11" s="259" t="n"/>
      <c r="CO11" s="259" t="n"/>
      <c r="CP11" s="259" t="n">
        <v>11.25</v>
      </c>
      <c r="CQ11" s="259" t="n"/>
      <c r="CR11" s="259" t="n"/>
      <c r="CS11" s="259" t="n">
        <v>5.85</v>
      </c>
      <c r="CT11" s="259" t="n"/>
      <c r="CU11" s="259" t="n"/>
      <c r="CV11" s="259" t="n"/>
      <c r="CW11" s="259" t="n">
        <v>68.48</v>
      </c>
      <c r="CX11" s="259" t="n"/>
      <c r="CY11" s="259" t="n"/>
      <c r="CZ11" s="259" t="n"/>
      <c r="DA11" s="259" t="n"/>
      <c r="DB11" s="259" t="n"/>
      <c r="DC11" s="259" t="n">
        <v>5.85</v>
      </c>
      <c r="DD11" s="259" t="n"/>
      <c r="DE11" s="259" t="n"/>
      <c r="DF11" s="268" t="n"/>
      <c r="DG11" s="259" t="n"/>
      <c r="DH11" s="259" t="n"/>
      <c r="DI11" s="268" t="n"/>
      <c r="DJ11" s="268" t="n"/>
      <c r="DK11" s="259" t="n"/>
      <c r="DL11" s="259" t="n"/>
      <c r="DM11" s="259" t="n"/>
      <c r="DN11" s="259" t="n"/>
      <c r="DO11" s="259" t="n">
        <v>5.87</v>
      </c>
      <c r="DP11" s="259" t="n"/>
      <c r="DQ11" s="259" t="n"/>
      <c r="DR11" s="259" t="n"/>
      <c r="DS11" s="259" t="n"/>
      <c r="DT11" s="259" t="n"/>
      <c r="DU11" s="259" t="n"/>
      <c r="DV11" s="259" t="n"/>
      <c r="DW11" s="259" t="n">
        <v>11.25</v>
      </c>
      <c r="DX11" s="259" t="n"/>
      <c r="DY11" s="259" t="n"/>
      <c r="DZ11" s="259" t="n"/>
      <c r="EA11" s="259" t="n"/>
      <c r="EB11" s="259" t="n"/>
      <c r="EC11" s="259" t="n"/>
      <c r="ED11" s="259" t="n"/>
      <c r="EE11" s="259" t="n"/>
      <c r="EF11" s="259" t="n"/>
      <c r="EG11" s="259" t="n">
        <v>35.99</v>
      </c>
      <c r="EH11" s="259" t="n"/>
      <c r="EI11" s="259" t="n"/>
      <c r="EJ11" s="259" t="n"/>
      <c r="EK11" s="259" t="n"/>
      <c r="EL11" s="259" t="n"/>
      <c r="EM11" s="259" t="n"/>
      <c r="EN11" s="259" t="n"/>
      <c r="EO11" s="259" t="n"/>
      <c r="EP11" s="259" t="n"/>
      <c r="EQ11" s="259" t="n"/>
      <c r="ER11" s="259" t="n"/>
      <c r="ES11" s="259" t="n"/>
      <c r="ET11" s="259" t="n"/>
      <c r="EU11" s="259" t="n"/>
      <c r="EV11" s="259" t="n"/>
      <c r="EW11" s="259" t="n"/>
      <c r="EX11" s="259" t="n"/>
      <c r="EY11" s="259" t="n"/>
      <c r="EZ11" s="259" t="n"/>
      <c r="FA11" s="259" t="n"/>
      <c r="FB11" s="259" t="n">
        <v>188.15</v>
      </c>
      <c r="FC11" s="259" t="n">
        <v>5.49</v>
      </c>
      <c r="FD11" s="259" t="n"/>
      <c r="FE11" s="259" t="n"/>
      <c r="FF11" s="259" t="n"/>
      <c r="FG11" s="259" t="n"/>
      <c r="FH11" s="259" t="n"/>
      <c r="FI11" s="259" t="n"/>
      <c r="FJ11" s="259" t="n"/>
      <c r="FK11" s="259" t="n"/>
      <c r="FL11" s="259" t="n">
        <v>40.91</v>
      </c>
      <c r="FM11" s="259" t="n"/>
      <c r="FN11" s="259" t="n"/>
      <c r="FO11" s="259" t="n">
        <v>41.91</v>
      </c>
      <c r="FP11" s="259" t="n"/>
      <c r="FQ11" s="259" t="n"/>
      <c r="FR11" s="259" t="n"/>
      <c r="FS11" s="259" t="n">
        <v>48.18</v>
      </c>
      <c r="FT11" s="259" t="n"/>
      <c r="FU11" s="261">
        <f>SUM(F11:FT11)</f>
        <v/>
      </c>
      <c r="FV11" s="262">
        <f>E11-FU11</f>
        <v/>
      </c>
    </row>
    <row r="12" ht="18" customHeight="1">
      <c r="A12" s="137" t="n">
        <v>11</v>
      </c>
      <c r="B12" s="256" t="n">
        <v>44935</v>
      </c>
      <c r="C12" s="139" t="inlineStr">
        <is>
          <t>2-108-74891</t>
        </is>
      </c>
      <c r="D12" s="240" t="n">
        <v>44897</v>
      </c>
      <c r="E12" s="257" t="n">
        <v>11263.04</v>
      </c>
      <c r="F12" s="274" t="n"/>
      <c r="G12" s="274" t="n"/>
      <c r="H12" s="274" t="n"/>
      <c r="I12" s="274" t="n"/>
      <c r="J12" s="274" t="n">
        <v>340.04</v>
      </c>
      <c r="K12" s="274" t="n"/>
      <c r="L12" s="274" t="n">
        <v>108.21</v>
      </c>
      <c r="M12" s="274" t="n"/>
      <c r="N12" s="259" t="n"/>
      <c r="O12" s="259" t="n"/>
      <c r="P12" s="259" t="n"/>
      <c r="Q12" s="259" t="n"/>
      <c r="R12" s="259" t="n"/>
      <c r="S12" s="259" t="n"/>
      <c r="T12" s="259" t="n"/>
      <c r="U12" s="259" t="n"/>
      <c r="V12" s="259" t="n"/>
      <c r="W12" s="259" t="n"/>
      <c r="X12" s="259" t="n"/>
      <c r="Y12" s="259" t="n"/>
      <c r="Z12" s="259" t="n"/>
      <c r="AA12" s="259" t="n"/>
      <c r="AB12" s="259" t="n"/>
      <c r="AC12" s="259" t="n"/>
      <c r="AD12" s="259" t="n"/>
      <c r="AE12" s="259" t="n"/>
      <c r="AF12" s="259" t="n"/>
      <c r="AG12" s="259" t="n"/>
      <c r="AH12" s="259" t="n"/>
      <c r="AI12" s="259" t="n"/>
      <c r="AJ12" s="259" t="n">
        <v>453.8</v>
      </c>
      <c r="AK12" s="259" t="n"/>
      <c r="AL12" s="259" t="n"/>
      <c r="AM12" s="259" t="n"/>
      <c r="AN12" s="259" t="n"/>
      <c r="AO12" s="259" t="n"/>
      <c r="AP12" s="259" t="n"/>
      <c r="AQ12" s="259" t="n"/>
      <c r="AR12" s="259" t="n"/>
      <c r="AS12" s="259" t="n">
        <v>318.33</v>
      </c>
      <c r="AT12" s="259" t="n"/>
      <c r="AU12" s="259" t="n"/>
      <c r="AV12" s="259" t="n"/>
      <c r="AW12" s="259" t="n">
        <v>211.78</v>
      </c>
      <c r="AX12" s="259" t="n">
        <v>1288</v>
      </c>
      <c r="AY12" s="264" t="n"/>
      <c r="BA12" s="259" t="n"/>
      <c r="BB12" s="279" t="n">
        <v>103.18</v>
      </c>
      <c r="BC12" s="259" t="n"/>
      <c r="BD12" s="259" t="n"/>
      <c r="BE12" s="259" t="n">
        <v>178.67</v>
      </c>
      <c r="BF12" s="259" t="n"/>
      <c r="BG12" s="259" t="n"/>
      <c r="BH12" s="259" t="n"/>
      <c r="BI12" s="259" t="n"/>
      <c r="BJ12" s="259" t="n"/>
      <c r="BK12" s="259" t="n"/>
      <c r="BL12" s="259" t="n"/>
      <c r="BM12" s="259" t="n"/>
      <c r="BN12" s="259" t="n"/>
      <c r="BO12" s="259" t="n"/>
      <c r="BP12" s="259" t="n"/>
      <c r="BQ12" s="259" t="n"/>
      <c r="BR12" s="259" t="n"/>
      <c r="BS12" s="259" t="n"/>
      <c r="BT12" s="259" t="n">
        <v>162.63</v>
      </c>
      <c r="BU12" s="259" t="n"/>
      <c r="BV12" s="259" t="n"/>
      <c r="BW12" s="259" t="n">
        <v>393.82</v>
      </c>
      <c r="BX12" s="259" t="n"/>
      <c r="BY12" s="259" t="n"/>
      <c r="BZ12" s="259" t="n"/>
      <c r="CA12" s="259" t="n"/>
      <c r="CB12" s="259" t="n">
        <v>498.16</v>
      </c>
      <c r="CC12" s="259" t="n"/>
      <c r="CD12" s="259" t="n"/>
      <c r="CE12" s="259" t="n"/>
      <c r="CF12" s="259" t="n"/>
      <c r="CG12" s="259" t="n"/>
      <c r="CH12" s="259" t="n"/>
      <c r="CI12" s="259" t="n"/>
      <c r="CJ12" s="259" t="n"/>
      <c r="CK12" s="259" t="n"/>
      <c r="CL12" s="259" t="n">
        <v>404.98</v>
      </c>
      <c r="CM12" s="259" t="n">
        <v>284.56</v>
      </c>
      <c r="CN12" s="259" t="n"/>
      <c r="CO12" s="259" t="n">
        <v>202.49</v>
      </c>
      <c r="CP12" s="259" t="n"/>
      <c r="CQ12" s="259" t="n"/>
      <c r="CR12" s="259" t="n"/>
      <c r="CS12" s="259" t="n"/>
      <c r="CT12" s="259" t="n"/>
      <c r="CU12" s="259" t="n"/>
      <c r="CV12" s="259" t="n"/>
      <c r="CW12" s="259" t="n">
        <v>341.59</v>
      </c>
      <c r="CX12" s="259" t="n"/>
      <c r="CY12" s="259" t="n"/>
      <c r="CZ12" s="259" t="n"/>
      <c r="DA12" s="259" t="n"/>
      <c r="DB12" s="259" t="n"/>
      <c r="DC12" s="259" t="n"/>
      <c r="DD12" s="259" t="n"/>
      <c r="DE12" s="259" t="n"/>
      <c r="DF12" s="268" t="n"/>
      <c r="DG12" s="259" t="n"/>
      <c r="DH12" s="259" t="n"/>
      <c r="DI12" s="268" t="n"/>
      <c r="DJ12" s="268" t="n"/>
      <c r="DK12" s="259" t="n">
        <v>216.83</v>
      </c>
      <c r="DL12" s="259" t="n"/>
      <c r="DM12" s="259" t="n"/>
      <c r="DN12" s="259" t="n"/>
      <c r="DO12" s="259" t="n"/>
      <c r="DP12" s="259" t="n"/>
      <c r="DQ12" s="259" t="n"/>
      <c r="DR12" s="259" t="n"/>
      <c r="DS12" s="259" t="n"/>
      <c r="DT12" s="259" t="n"/>
      <c r="DU12" s="259" t="n"/>
      <c r="DV12" s="259" t="n">
        <v>1342.58</v>
      </c>
      <c r="DW12" s="259" t="n"/>
      <c r="DX12" s="259" t="n">
        <v>202.49</v>
      </c>
      <c r="DY12" s="259" t="n"/>
      <c r="DZ12" s="259" t="n"/>
      <c r="EA12" s="259" t="n"/>
      <c r="EB12" s="259" t="n"/>
      <c r="EC12" s="259" t="n"/>
      <c r="ED12" s="259" t="n"/>
      <c r="EE12" s="259" t="n"/>
      <c r="EF12" s="259" t="n"/>
      <c r="EG12" s="259" t="n">
        <v>325.59</v>
      </c>
      <c r="EH12" s="259" t="n"/>
      <c r="EI12" s="259" t="n"/>
      <c r="EJ12" s="259" t="n"/>
      <c r="EK12" s="259" t="n">
        <v>347.9</v>
      </c>
      <c r="EL12" s="259" t="n"/>
      <c r="EM12" s="259" t="n"/>
      <c r="EN12" s="259" t="n"/>
      <c r="EO12" s="259" t="n"/>
      <c r="EP12" s="259" t="n"/>
      <c r="EQ12" s="259" t="n"/>
      <c r="ER12" s="259" t="n">
        <v>201.48</v>
      </c>
      <c r="ES12" s="259" t="n"/>
      <c r="ET12" s="259" t="n"/>
      <c r="EU12" s="259" t="n"/>
      <c r="EV12" s="259" t="n"/>
      <c r="EW12" s="259" t="n"/>
      <c r="EX12" s="259" t="n"/>
      <c r="EY12" s="259" t="n"/>
      <c r="EZ12" s="259" t="n"/>
      <c r="FA12" s="259" t="n">
        <v>201.48</v>
      </c>
      <c r="FB12" s="259" t="n">
        <v>3134.45</v>
      </c>
      <c r="FC12" s="259" t="n"/>
      <c r="FD12" s="259" t="n"/>
      <c r="FE12" s="259" t="n"/>
      <c r="FF12" s="259" t="n"/>
      <c r="FG12" s="259" t="n"/>
      <c r="FH12" s="259" t="n"/>
      <c r="FI12" s="259" t="n"/>
      <c r="FJ12" s="259" t="n"/>
      <c r="FK12" s="259" t="n"/>
      <c r="FL12" s="259" t="n"/>
      <c r="FM12" s="259" t="n"/>
      <c r="FN12" s="259" t="n"/>
      <c r="FO12" s="259" t="n"/>
      <c r="FP12" s="259" t="n"/>
      <c r="FQ12" s="259" t="n"/>
      <c r="FR12" s="259" t="n"/>
      <c r="FS12" s="259" t="n"/>
      <c r="FT12" s="259" t="n"/>
      <c r="FU12" s="261">
        <f>SUM(F12:FT12)</f>
        <v/>
      </c>
      <c r="FV12" s="262">
        <f>E12-FU12</f>
        <v/>
      </c>
    </row>
    <row r="13" ht="18" customHeight="1">
      <c r="A13" s="137" t="n">
        <v>12</v>
      </c>
      <c r="B13" s="256" t="n">
        <v>44935</v>
      </c>
      <c r="C13" s="139" t="inlineStr">
        <is>
          <t>7-971-25944</t>
        </is>
      </c>
      <c r="D13" s="240" t="n">
        <v>44903</v>
      </c>
      <c r="E13" s="257" t="n">
        <v>2318.28</v>
      </c>
      <c r="F13" s="274" t="n"/>
      <c r="G13" s="274" t="n"/>
      <c r="H13" s="274" t="n"/>
      <c r="I13" s="274" t="n"/>
      <c r="J13" s="274" t="n"/>
      <c r="K13" s="274" t="n"/>
      <c r="L13" s="274" t="n"/>
      <c r="M13" s="274" t="n"/>
      <c r="N13" s="259" t="n"/>
      <c r="O13" s="259" t="n"/>
      <c r="P13" s="259" t="n"/>
      <c r="Q13" s="259" t="n"/>
      <c r="R13" s="259" t="n"/>
      <c r="S13" s="259" t="n"/>
      <c r="T13" s="259" t="n"/>
      <c r="U13" s="259" t="n"/>
      <c r="V13" s="259" t="n">
        <v>19.12</v>
      </c>
      <c r="W13" s="259" t="n"/>
      <c r="X13" s="259" t="n">
        <v>11.21</v>
      </c>
      <c r="Y13" s="259" t="n"/>
      <c r="Z13" s="259" t="n">
        <v>11.21</v>
      </c>
      <c r="AA13" s="259" t="n"/>
      <c r="AB13" s="259" t="n">
        <v>11.67</v>
      </c>
      <c r="AC13" s="259" t="n"/>
      <c r="AD13" s="259" t="n"/>
      <c r="AE13" s="259" t="n">
        <v>47.03</v>
      </c>
      <c r="AF13" s="259" t="n"/>
      <c r="AG13" s="259" t="n"/>
      <c r="AH13" s="259" t="n"/>
      <c r="AI13" s="259" t="n">
        <v>46.81</v>
      </c>
      <c r="AJ13" s="259" t="n">
        <v>74.95999999999999</v>
      </c>
      <c r="AK13" s="259" t="n"/>
      <c r="AL13" s="259" t="n"/>
      <c r="AM13" s="259" t="n"/>
      <c r="AN13" s="259" t="n">
        <v>9.779999999999999</v>
      </c>
      <c r="AO13" s="259" t="n"/>
      <c r="AP13" s="259" t="n"/>
      <c r="AQ13" s="259" t="n"/>
      <c r="AR13" s="259" t="n"/>
      <c r="AS13" s="259" t="n">
        <v>32.27</v>
      </c>
      <c r="AT13" s="259" t="n">
        <v>331.93</v>
      </c>
      <c r="AU13" s="259" t="n"/>
      <c r="AV13" s="259" t="n"/>
      <c r="AW13" s="259" t="n"/>
      <c r="AX13" s="259" t="n">
        <v>24.77</v>
      </c>
      <c r="AY13" s="259" t="n"/>
      <c r="AZ13" s="259" t="n"/>
      <c r="BA13" s="259" t="n"/>
      <c r="BB13" s="279" t="n"/>
      <c r="BC13" s="259" t="n"/>
      <c r="BD13" s="259" t="n"/>
      <c r="BE13" s="259" t="n"/>
      <c r="BF13" s="259" t="n">
        <v>11.65</v>
      </c>
      <c r="BG13" s="259" t="n"/>
      <c r="BH13" s="259" t="n"/>
      <c r="BI13" s="259" t="n"/>
      <c r="BJ13" s="259" t="n"/>
      <c r="BK13" s="259" t="n">
        <v>19.61</v>
      </c>
      <c r="BL13" s="259" t="n">
        <v>114.23</v>
      </c>
      <c r="BM13" s="259" t="n">
        <v>29.7</v>
      </c>
      <c r="BN13" s="259" t="n"/>
      <c r="BO13" s="259" t="n"/>
      <c r="BP13" s="259" t="n">
        <v>24.91</v>
      </c>
      <c r="BQ13" s="259" t="n"/>
      <c r="BR13" s="259" t="n"/>
      <c r="BS13" s="259" t="n">
        <v>127.66</v>
      </c>
      <c r="BT13" s="259" t="n"/>
      <c r="BU13" s="259" t="n">
        <v>135.35</v>
      </c>
      <c r="BV13" s="259" t="n"/>
      <c r="BW13" s="259" t="n"/>
      <c r="BX13" s="259" t="n"/>
      <c r="BY13" s="259" t="n"/>
      <c r="BZ13" s="259" t="n">
        <v>52.74</v>
      </c>
      <c r="CA13" s="259" t="n"/>
      <c r="CB13" s="259" t="n"/>
      <c r="CC13" s="259" t="n"/>
      <c r="CD13" s="259" t="n"/>
      <c r="CE13" s="259" t="n">
        <v>137.43</v>
      </c>
      <c r="CF13" s="259" t="n"/>
      <c r="CG13" s="259" t="n"/>
      <c r="CH13" s="259" t="n"/>
      <c r="CI13" s="259" t="n">
        <v>5.47</v>
      </c>
      <c r="CJ13" s="259" t="n"/>
      <c r="CK13" s="259" t="n"/>
      <c r="CL13" s="259" t="n"/>
      <c r="CM13" s="259" t="n"/>
      <c r="CN13" s="259" t="n"/>
      <c r="CO13" s="259" t="n">
        <v>52.1</v>
      </c>
      <c r="CP13" s="259" t="n"/>
      <c r="CQ13" s="259" t="n"/>
      <c r="CR13" s="259" t="n"/>
      <c r="CS13" s="259" t="n"/>
      <c r="CT13" s="259" t="n"/>
      <c r="CU13" s="259" t="n"/>
      <c r="CV13" s="259" t="n"/>
      <c r="CW13" s="259" t="n">
        <v>771.9400000000001</v>
      </c>
      <c r="CX13" s="259" t="n"/>
      <c r="CY13" s="259" t="n"/>
      <c r="CZ13" s="259" t="n"/>
      <c r="DA13" s="259" t="n"/>
      <c r="DB13" s="259" t="n"/>
      <c r="DC13" s="259" t="n">
        <v>17.91</v>
      </c>
      <c r="DD13" s="259" t="n"/>
      <c r="DE13" s="259" t="n"/>
      <c r="DF13" s="268" t="n"/>
      <c r="DG13" s="259" t="n"/>
      <c r="DH13" s="259" t="n"/>
      <c r="DI13" s="268" t="n"/>
      <c r="DJ13" s="268" t="n"/>
      <c r="DK13" s="259" t="n"/>
      <c r="DL13" s="259" t="n"/>
      <c r="DM13" s="259" t="n"/>
      <c r="DN13" s="259" t="n"/>
      <c r="DO13" s="259" t="n"/>
      <c r="DP13" s="259" t="n"/>
      <c r="DQ13" s="259" t="n"/>
      <c r="DR13" s="259" t="n">
        <v>13.62</v>
      </c>
      <c r="DS13" s="259" t="n">
        <v>24.03</v>
      </c>
      <c r="DT13" s="259" t="n"/>
      <c r="DU13" s="259" t="n"/>
      <c r="DV13" s="259" t="n"/>
      <c r="DW13" s="259" t="n"/>
      <c r="DX13" s="259" t="n"/>
      <c r="DY13" s="259" t="n"/>
      <c r="DZ13" s="259" t="n"/>
      <c r="EA13" s="259" t="n"/>
      <c r="EB13" s="259" t="n"/>
      <c r="EC13" s="259" t="n"/>
      <c r="ED13" s="259" t="n"/>
      <c r="EE13" s="259" t="n">
        <v>10.37</v>
      </c>
      <c r="EF13" s="259" t="n"/>
      <c r="EG13" s="259" t="n"/>
      <c r="EH13" s="259" t="n"/>
      <c r="EI13" s="259" t="n"/>
      <c r="EJ13" s="259" t="n"/>
      <c r="EK13" s="259" t="n"/>
      <c r="EL13" s="259" t="n"/>
      <c r="EM13" s="259" t="n"/>
      <c r="EN13" s="259" t="n"/>
      <c r="EO13" s="259" t="n"/>
      <c r="EP13" s="259" t="n"/>
      <c r="EQ13" s="259" t="n">
        <v>11.21</v>
      </c>
      <c r="ER13" s="259" t="n"/>
      <c r="ES13" s="259" t="n"/>
      <c r="ET13" s="259" t="n">
        <v>10.28</v>
      </c>
      <c r="EU13" s="259" t="n"/>
      <c r="EV13" s="259" t="n">
        <v>35.2</v>
      </c>
      <c r="EW13" s="259" t="n"/>
      <c r="EX13" s="259" t="n"/>
      <c r="EY13" s="259" t="n"/>
      <c r="EZ13" s="259" t="n"/>
      <c r="FA13" s="259" t="n"/>
      <c r="FB13" s="259" t="n">
        <v>47.4</v>
      </c>
      <c r="FC13" s="259" t="n"/>
      <c r="FD13" s="259" t="n">
        <v>11.21</v>
      </c>
      <c r="FE13" s="259" t="n"/>
      <c r="FF13" s="259" t="n"/>
      <c r="FG13" s="259" t="n"/>
      <c r="FH13" s="259" t="n"/>
      <c r="FI13" s="259" t="n"/>
      <c r="FJ13" s="259" t="n"/>
      <c r="FK13" s="259" t="n"/>
      <c r="FL13" s="259" t="n"/>
      <c r="FM13" s="259" t="n"/>
      <c r="FN13" s="259" t="n"/>
      <c r="FO13" s="259" t="n"/>
      <c r="FP13" s="259" t="n"/>
      <c r="FQ13" s="259" t="n">
        <v>13.58</v>
      </c>
      <c r="FR13" s="259" t="n">
        <v>5.8</v>
      </c>
      <c r="FS13" s="259" t="n">
        <v>14.12</v>
      </c>
      <c r="FT13" s="259" t="n"/>
      <c r="FU13" s="261">
        <f>SUM(F13:FT13)</f>
        <v/>
      </c>
      <c r="FV13" s="262">
        <f>E13-FU13</f>
        <v/>
      </c>
    </row>
    <row r="14" ht="18" customHeight="1">
      <c r="A14" s="137" t="n">
        <v>13</v>
      </c>
      <c r="B14" s="256" t="n">
        <v>44935</v>
      </c>
      <c r="C14" s="139" t="inlineStr">
        <is>
          <t>2-111-01959</t>
        </is>
      </c>
      <c r="D14" s="240" t="n">
        <v>44904</v>
      </c>
      <c r="E14" s="257" t="n">
        <v>9146.24</v>
      </c>
      <c r="F14" s="274" t="n"/>
      <c r="G14" s="274" t="n"/>
      <c r="H14" s="274" t="n"/>
      <c r="I14" s="274" t="n"/>
      <c r="J14" s="274" t="n">
        <v>394</v>
      </c>
      <c r="K14" s="274" t="n"/>
      <c r="L14" s="274" t="n">
        <v>188.25</v>
      </c>
      <c r="M14" s="274" t="n"/>
      <c r="N14" s="259" t="n"/>
      <c r="O14" s="259" t="n">
        <v>261.93</v>
      </c>
      <c r="P14" s="259" t="n"/>
      <c r="Q14" s="259" t="n"/>
      <c r="R14" s="259" t="n"/>
      <c r="S14" s="259" t="n"/>
      <c r="T14" s="259" t="n"/>
      <c r="U14" s="259" t="n"/>
      <c r="V14" s="259" t="n">
        <v>203.5</v>
      </c>
      <c r="W14" s="259" t="n"/>
      <c r="X14" s="259" t="n"/>
      <c r="Y14" s="259" t="n"/>
      <c r="Z14" s="259" t="n">
        <v>102.54</v>
      </c>
      <c r="AA14" s="259" t="n"/>
      <c r="AB14" s="259" t="n"/>
      <c r="AC14" s="259" t="n"/>
      <c r="AD14" s="259" t="n"/>
      <c r="AE14" s="259" t="n">
        <v>505.23</v>
      </c>
      <c r="AF14" s="259" t="n"/>
      <c r="AG14" s="259" t="n"/>
      <c r="AH14" s="259" t="n"/>
      <c r="AI14" s="259" t="n"/>
      <c r="AJ14" s="259" t="n"/>
      <c r="AK14" s="259" t="n"/>
      <c r="AL14" s="259" t="n"/>
      <c r="AM14" s="259" t="n"/>
      <c r="AN14" s="259" t="n"/>
      <c r="AO14" s="259" t="n"/>
      <c r="AP14" s="259" t="n"/>
      <c r="AQ14" s="259" t="n"/>
      <c r="AR14" s="259" t="n"/>
      <c r="AS14" s="259" t="n">
        <v>113.57</v>
      </c>
      <c r="AT14" s="259" t="n">
        <v>1046.63</v>
      </c>
      <c r="AU14" s="259" t="n"/>
      <c r="AV14" s="259" t="n"/>
      <c r="AW14" s="259" t="n">
        <v>160.47</v>
      </c>
      <c r="AX14" s="259" t="n">
        <v>808.29</v>
      </c>
      <c r="AY14" s="259" t="n"/>
      <c r="AZ14" s="259" t="n"/>
      <c r="BA14" s="259" t="n"/>
      <c r="BC14" s="259" t="n"/>
      <c r="BD14" s="259" t="n"/>
      <c r="BE14" s="259" t="n"/>
      <c r="BF14" s="259" t="n"/>
      <c r="BG14" s="259" t="n"/>
      <c r="BH14" s="259" t="n"/>
      <c r="BI14" s="259" t="n"/>
      <c r="BJ14" s="259" t="n"/>
      <c r="BK14" s="259" t="n">
        <v>125.95</v>
      </c>
      <c r="BL14" s="259" t="n"/>
      <c r="BM14" s="259" t="n"/>
      <c r="BN14" s="259" t="n">
        <v>1068.28</v>
      </c>
      <c r="BO14" s="259" t="n"/>
      <c r="BP14" s="259" t="n"/>
      <c r="BQ14" s="259" t="n"/>
      <c r="BR14" s="259" t="n">
        <v>151.5</v>
      </c>
      <c r="BS14" s="259" t="n"/>
      <c r="BT14" s="259" t="n"/>
      <c r="BU14" s="259" t="n"/>
      <c r="BV14" s="259" t="n"/>
      <c r="BW14" s="259" t="n">
        <v>329.18</v>
      </c>
      <c r="BX14" s="259" t="n"/>
      <c r="BY14" s="259" t="n"/>
      <c r="BZ14" s="259" t="n"/>
      <c r="CA14" s="259" t="n"/>
      <c r="CB14" s="259" t="n">
        <v>326.02</v>
      </c>
      <c r="CC14" s="259" t="n">
        <v>230.96</v>
      </c>
      <c r="CD14" s="259" t="n"/>
      <c r="CE14" s="259" t="n">
        <v>114.53</v>
      </c>
      <c r="CF14" s="259" t="n"/>
      <c r="CG14" s="259" t="n"/>
      <c r="CH14" s="259" t="n"/>
      <c r="CI14" s="259" t="n">
        <v>320.43</v>
      </c>
      <c r="CJ14" s="259" t="n"/>
      <c r="CK14" s="259" t="n"/>
      <c r="CL14" s="259" t="n"/>
      <c r="CM14" s="259" t="n">
        <v>199.79</v>
      </c>
      <c r="CN14" s="259" t="n"/>
      <c r="CO14" s="259" t="n">
        <v>113.57</v>
      </c>
      <c r="CP14" s="259" t="n"/>
      <c r="CQ14" s="259" t="n"/>
      <c r="CR14" s="259" t="n"/>
      <c r="CS14" s="259" t="n"/>
      <c r="CT14" s="259" t="n"/>
      <c r="CU14" s="259" t="n"/>
      <c r="CV14" s="259" t="n"/>
      <c r="CW14" s="259" t="n">
        <v>615.66</v>
      </c>
      <c r="CX14" s="259" t="n"/>
      <c r="CY14" s="259" t="n"/>
      <c r="CZ14" s="259" t="n"/>
      <c r="DA14" s="259" t="n"/>
      <c r="DB14" s="259" t="n"/>
      <c r="DC14" s="259" t="n"/>
      <c r="DD14" s="259" t="n"/>
      <c r="DE14" s="259" t="n"/>
      <c r="DF14" s="268" t="n"/>
      <c r="DG14" s="259" t="n"/>
      <c r="DH14" s="259" t="n"/>
      <c r="DI14" s="268" t="n"/>
      <c r="DJ14" s="268" t="n"/>
      <c r="DK14" s="259" t="n">
        <v>147.11</v>
      </c>
      <c r="DL14" s="259" t="n"/>
      <c r="DM14" s="259" t="n"/>
      <c r="DN14" s="259" t="n"/>
      <c r="DO14" s="259" t="n"/>
      <c r="DP14" s="259" t="n"/>
      <c r="DQ14" s="259" t="n"/>
      <c r="DR14" s="259" t="n"/>
      <c r="DS14" s="259" t="n"/>
      <c r="DT14" s="259" t="n"/>
      <c r="DU14" s="259" t="n"/>
      <c r="DV14" s="259" t="n"/>
      <c r="DW14" s="259" t="n"/>
      <c r="DX14" s="259" t="n"/>
      <c r="DY14" s="259" t="n"/>
      <c r="DZ14" s="259" t="n"/>
      <c r="EA14" s="259" t="n"/>
      <c r="EB14" s="259" t="n"/>
      <c r="EC14" s="259" t="n"/>
      <c r="ED14" s="259" t="n"/>
      <c r="EE14" s="259" t="n"/>
      <c r="EF14" s="259" t="n"/>
      <c r="EG14" s="259" t="n">
        <v>113.57</v>
      </c>
      <c r="EH14" s="259" t="n"/>
      <c r="EI14" s="259" t="n"/>
      <c r="EJ14" s="259" t="n"/>
      <c r="EK14" s="259" t="n"/>
      <c r="EL14" s="259" t="n"/>
      <c r="EM14" s="259" t="n"/>
      <c r="EN14" s="259" t="n"/>
      <c r="EO14" s="259" t="n"/>
      <c r="EP14" s="259" t="n"/>
      <c r="EQ14" s="259" t="n"/>
      <c r="ER14" s="259" t="n"/>
      <c r="ES14" s="259" t="n"/>
      <c r="ET14" s="259" t="n"/>
      <c r="EU14" s="259" t="n"/>
      <c r="EV14" s="259" t="n"/>
      <c r="EW14" s="259" t="n"/>
      <c r="EX14" s="259" t="n"/>
      <c r="EY14" s="259" t="n"/>
      <c r="EZ14" s="259" t="n"/>
      <c r="FA14" s="259" t="n">
        <v>461.76</v>
      </c>
      <c r="FB14" s="259" t="n">
        <v>426.87</v>
      </c>
      <c r="FC14" s="259" t="n">
        <v>199.79</v>
      </c>
      <c r="FD14" s="259" t="n"/>
      <c r="FE14" s="259" t="n"/>
      <c r="FF14" s="259" t="n">
        <v>102.54</v>
      </c>
      <c r="FG14" s="259" t="n"/>
      <c r="FH14" s="259" t="n"/>
      <c r="FI14" s="259" t="n"/>
      <c r="FJ14" s="259" t="n"/>
      <c r="FK14" s="259" t="n"/>
      <c r="FL14" s="259" t="n"/>
      <c r="FM14" s="259" t="n">
        <v>199.79</v>
      </c>
      <c r="FN14" s="259" t="n"/>
      <c r="FO14" s="259" t="n"/>
      <c r="FP14" s="259" t="n"/>
      <c r="FQ14" s="259" t="n"/>
      <c r="FR14" s="259" t="n">
        <v>114.53</v>
      </c>
      <c r="FS14" s="259" t="n"/>
      <c r="FT14" s="259" t="n"/>
      <c r="FU14" s="261">
        <f>SUM(F14:FT14)</f>
        <v/>
      </c>
      <c r="FV14" s="262">
        <f>E14-FU14</f>
        <v/>
      </c>
    </row>
    <row r="15" ht="18" customHeight="1">
      <c r="A15" s="137" t="n">
        <v>14</v>
      </c>
      <c r="B15" s="256" t="n">
        <v>44935</v>
      </c>
      <c r="C15" s="139" t="inlineStr">
        <is>
          <t>7-978-75865</t>
        </is>
      </c>
      <c r="D15" s="240" t="n">
        <v>44910</v>
      </c>
      <c r="E15" s="257" t="n">
        <v>2766.84</v>
      </c>
      <c r="F15" s="274" t="n"/>
      <c r="G15" s="274" t="n"/>
      <c r="H15" s="274" t="n"/>
      <c r="I15" s="274" t="n"/>
      <c r="J15" s="274" t="n"/>
      <c r="K15" s="274" t="n"/>
      <c r="L15" s="274" t="n"/>
      <c r="M15" s="274" t="n"/>
      <c r="N15" s="259" t="n"/>
      <c r="O15" s="259" t="n"/>
      <c r="P15" s="259" t="n"/>
      <c r="Q15" s="259" t="n"/>
      <c r="R15" s="259" t="n"/>
      <c r="S15" s="259" t="n"/>
      <c r="T15" s="259" t="n"/>
      <c r="U15" s="259" t="n"/>
      <c r="V15" s="259" t="n"/>
      <c r="W15" s="259" t="n"/>
      <c r="X15" s="259" t="n">
        <v>17.75</v>
      </c>
      <c r="Y15" s="259" t="n"/>
      <c r="Z15" s="259" t="n">
        <v>58.39</v>
      </c>
      <c r="AA15" s="259" t="n"/>
      <c r="AB15" s="259" t="n"/>
      <c r="AC15" s="259" t="n"/>
      <c r="AD15" s="259" t="n"/>
      <c r="AE15" s="259" t="n">
        <v>5.78</v>
      </c>
      <c r="AF15" s="259" t="n"/>
      <c r="AG15" s="259" t="n"/>
      <c r="AH15" s="259" t="n"/>
      <c r="AI15" s="259" t="n">
        <v>5.8</v>
      </c>
      <c r="AJ15" s="259" t="n">
        <v>5.8</v>
      </c>
      <c r="AK15" s="259" t="n"/>
      <c r="AL15" s="259" t="n"/>
      <c r="AM15" s="259" t="n"/>
      <c r="AN15" s="259" t="n">
        <v>5.78</v>
      </c>
      <c r="AO15" s="259" t="n"/>
      <c r="AP15" s="259" t="n"/>
      <c r="AQ15" s="259" t="n"/>
      <c r="AR15" s="259" t="n"/>
      <c r="AS15" s="259" t="n">
        <v>11.12</v>
      </c>
      <c r="AT15" s="259" t="n">
        <v>1333.51</v>
      </c>
      <c r="AU15" s="259" t="n"/>
      <c r="AV15" s="259" t="n"/>
      <c r="AW15" s="259" t="n"/>
      <c r="AX15" s="259" t="n"/>
      <c r="AY15" s="259" t="n"/>
      <c r="AZ15" s="259" t="n"/>
      <c r="BA15" s="259" t="n"/>
      <c r="BB15" s="279" t="n"/>
      <c r="BC15" s="259" t="n"/>
      <c r="BD15" s="259" t="n"/>
      <c r="BE15" s="259" t="n"/>
      <c r="BF15" s="259" t="n"/>
      <c r="BG15" s="259" t="n"/>
      <c r="BH15" s="259" t="n"/>
      <c r="BI15" s="259" t="n"/>
      <c r="BJ15" s="259" t="n"/>
      <c r="BK15" s="259" t="n">
        <v>11.53</v>
      </c>
      <c r="BL15" s="259" t="n">
        <v>13.94</v>
      </c>
      <c r="BM15" s="259" t="n"/>
      <c r="BN15" s="259" t="n"/>
      <c r="BO15" s="259" t="n"/>
      <c r="BP15" s="259" t="n">
        <v>53.15</v>
      </c>
      <c r="BQ15" s="259" t="n"/>
      <c r="BR15" s="259" t="n"/>
      <c r="BS15" s="259" t="n"/>
      <c r="BT15" s="259" t="n"/>
      <c r="BU15" s="259" t="n">
        <v>14.03</v>
      </c>
      <c r="BV15" s="259" t="n"/>
      <c r="BW15" s="259" t="n">
        <v>52.79</v>
      </c>
      <c r="BX15" s="259" t="n"/>
      <c r="BY15" s="259" t="n"/>
      <c r="BZ15" s="259" t="n"/>
      <c r="CA15" s="259" t="n">
        <v>61.47</v>
      </c>
      <c r="CB15" s="259" t="n">
        <v>150.8</v>
      </c>
      <c r="CC15" s="259" t="n"/>
      <c r="CD15" s="259" t="n"/>
      <c r="CE15" s="259" t="n">
        <v>77.95</v>
      </c>
      <c r="CF15" s="259" t="n"/>
      <c r="CG15" s="259" t="n"/>
      <c r="CH15" s="259" t="n"/>
      <c r="CI15" s="259" t="n"/>
      <c r="CJ15" s="259" t="n"/>
      <c r="CK15" s="259" t="n"/>
      <c r="CL15" s="259" t="n">
        <v>14.64</v>
      </c>
      <c r="CM15" s="259" t="n">
        <v>64.15000000000001</v>
      </c>
      <c r="CN15" s="259" t="n"/>
      <c r="CO15" s="259" t="n">
        <v>102.75</v>
      </c>
      <c r="CP15" s="259" t="n"/>
      <c r="CQ15" s="259" t="n"/>
      <c r="CR15" s="259" t="n"/>
      <c r="CS15" s="259" t="n">
        <v>11.12</v>
      </c>
      <c r="CT15" s="259" t="n"/>
      <c r="CU15" s="259" t="n"/>
      <c r="CV15" s="259" t="n"/>
      <c r="CW15" s="259" t="n">
        <v>13.94</v>
      </c>
      <c r="CX15" s="259" t="n"/>
      <c r="CY15" s="259" t="n"/>
      <c r="CZ15" s="259" t="n"/>
      <c r="DA15" s="259" t="n"/>
      <c r="DB15" s="259" t="n"/>
      <c r="DC15" s="259" t="n"/>
      <c r="DD15" s="259" t="n"/>
      <c r="DE15" s="259" t="n"/>
      <c r="DF15" s="268" t="n"/>
      <c r="DG15" s="259" t="n"/>
      <c r="DH15" s="259" t="n"/>
      <c r="DI15" s="268" t="n"/>
      <c r="DJ15" s="268" t="n"/>
      <c r="DK15" s="259" t="n"/>
      <c r="DL15" s="259" t="n"/>
      <c r="DM15" s="259" t="n"/>
      <c r="DN15" s="259" t="n"/>
      <c r="DO15" s="259" t="n"/>
      <c r="DP15" s="259" t="n"/>
      <c r="DQ15" s="259" t="n"/>
      <c r="DR15" s="259" t="n"/>
      <c r="DS15" s="259" t="n">
        <v>6.41</v>
      </c>
      <c r="DT15" s="259" t="n"/>
      <c r="DU15" s="259" t="n"/>
      <c r="DV15" s="259" t="n"/>
      <c r="DW15" s="259" t="n"/>
      <c r="DX15" s="259" t="n"/>
      <c r="DY15" s="259" t="n"/>
      <c r="DZ15" s="259" t="n"/>
      <c r="EA15" s="259" t="n"/>
      <c r="EB15" s="259" t="n"/>
      <c r="EC15" s="259" t="n"/>
      <c r="ED15" s="259" t="n"/>
      <c r="EE15" s="259" t="n"/>
      <c r="EF15" s="259" t="n">
        <v>20.07</v>
      </c>
      <c r="EG15" s="259" t="n">
        <v>16.7</v>
      </c>
      <c r="EH15" s="259" t="n">
        <v>70.92</v>
      </c>
      <c r="EI15" s="259" t="n"/>
      <c r="EJ15" s="259" t="n"/>
      <c r="EK15" s="259" t="n">
        <v>21.07</v>
      </c>
      <c r="EL15" s="259" t="n"/>
      <c r="EM15" s="259" t="n"/>
      <c r="EN15" s="259" t="n">
        <v>21.4</v>
      </c>
      <c r="EO15" s="259" t="n"/>
      <c r="EP15" s="259" t="n"/>
      <c r="EQ15" s="259" t="n">
        <v>61.5</v>
      </c>
      <c r="ER15" s="259" t="n"/>
      <c r="ES15" s="259" t="n"/>
      <c r="ET15" s="259" t="n"/>
      <c r="EU15" s="259" t="n"/>
      <c r="EV15" s="259" t="n">
        <v>14</v>
      </c>
      <c r="EW15" s="259" t="n"/>
      <c r="EX15" s="259" t="n"/>
      <c r="EY15" s="259" t="n"/>
      <c r="EZ15" s="259" t="n"/>
      <c r="FA15" s="259" t="n"/>
      <c r="FB15" s="259" t="n">
        <v>107.55</v>
      </c>
      <c r="FC15" s="259" t="n"/>
      <c r="FD15" s="259" t="n"/>
      <c r="FE15" s="259" t="n">
        <v>9.779999999999999</v>
      </c>
      <c r="FF15" s="259" t="n">
        <v>21.78</v>
      </c>
      <c r="FG15" s="259" t="n"/>
      <c r="FH15" s="259" t="n"/>
      <c r="FI15" s="259" t="n"/>
      <c r="FJ15" s="259" t="n"/>
      <c r="FK15" s="259" t="n">
        <v>17.75</v>
      </c>
      <c r="FL15" s="259" t="n">
        <v>43.21</v>
      </c>
      <c r="FM15" s="259" t="n"/>
      <c r="FN15" s="259" t="n"/>
      <c r="FO15" s="259" t="n"/>
      <c r="FP15" s="259" t="n"/>
      <c r="FQ15" s="259" t="n"/>
      <c r="FR15" s="259" t="n"/>
      <c r="FS15" s="259" t="n">
        <v>248.51</v>
      </c>
      <c r="FT15" s="259" t="n"/>
      <c r="FU15" s="261">
        <f>SUM(F15:FT15)</f>
        <v/>
      </c>
      <c r="FV15" s="262">
        <f>E15-FU15</f>
        <v/>
      </c>
    </row>
    <row r="16" ht="18" customHeight="1">
      <c r="A16" s="137" t="n">
        <v>15</v>
      </c>
      <c r="B16" s="256" t="n">
        <v>44935</v>
      </c>
      <c r="C16" s="139" t="inlineStr">
        <is>
          <t>2-113-29923</t>
        </is>
      </c>
      <c r="D16" s="240" t="n">
        <v>44911</v>
      </c>
      <c r="E16" s="257" t="n">
        <v>9245.34</v>
      </c>
      <c r="F16" s="274" t="n"/>
      <c r="G16" s="274" t="n"/>
      <c r="H16" s="274" t="n"/>
      <c r="I16" s="274" t="n"/>
      <c r="J16" s="274" t="n"/>
      <c r="K16" s="274" t="n"/>
      <c r="L16" s="274" t="n"/>
      <c r="M16" s="274" t="n"/>
      <c r="N16" s="259" t="n"/>
      <c r="O16" s="259" t="n"/>
      <c r="P16" s="259" t="n"/>
      <c r="Q16" s="259" t="n"/>
      <c r="R16" s="259" t="n"/>
      <c r="S16" s="259" t="n"/>
      <c r="T16" s="259" t="n"/>
      <c r="U16" s="259" t="n"/>
      <c r="V16" s="259" t="n"/>
      <c r="W16" s="259" t="n"/>
      <c r="X16" s="259" t="n"/>
      <c r="Y16" s="259" t="n"/>
      <c r="Z16" s="259" t="n">
        <v>408.42</v>
      </c>
      <c r="AA16" s="259" t="n"/>
      <c r="AB16" s="259" t="n"/>
      <c r="AC16" s="259" t="n"/>
      <c r="AD16" s="259" t="n"/>
      <c r="AE16" s="259" t="n"/>
      <c r="AF16" s="259" t="n">
        <v>374.06</v>
      </c>
      <c r="AG16" s="259" t="n"/>
      <c r="AH16" s="259" t="n">
        <v>125.95</v>
      </c>
      <c r="AI16" s="259" t="n">
        <v>369.8</v>
      </c>
      <c r="AJ16" s="259" t="n"/>
      <c r="AK16" s="259" t="n"/>
      <c r="AL16" s="259" t="n"/>
      <c r="AM16" s="259" t="n"/>
      <c r="AN16" s="259" t="n"/>
      <c r="AO16" s="259" t="n"/>
      <c r="AP16" s="259" t="n">
        <v>186.68</v>
      </c>
      <c r="AQ16" s="259" t="n"/>
      <c r="AR16" s="259" t="n"/>
      <c r="AS16" s="259" t="n">
        <v>270.36</v>
      </c>
      <c r="AT16" s="259" t="n">
        <v>1066.64</v>
      </c>
      <c r="AU16" s="259" t="n"/>
      <c r="AV16" s="259" t="n"/>
      <c r="AW16" s="259" t="n"/>
      <c r="AX16" s="259" t="n">
        <v>541.16</v>
      </c>
      <c r="AY16" s="259" t="n"/>
      <c r="AZ16" s="259" t="n"/>
      <c r="BA16" s="259" t="n"/>
      <c r="BB16" s="259" t="n">
        <v>192.74</v>
      </c>
      <c r="BC16" s="259" t="n"/>
      <c r="BD16" s="259" t="n"/>
      <c r="BE16" s="259" t="n"/>
      <c r="BF16" s="259" t="n"/>
      <c r="BG16" s="259" t="n"/>
      <c r="BH16" s="259" t="n"/>
      <c r="BI16" s="259" t="n"/>
      <c r="BJ16" s="259" t="n"/>
      <c r="BK16" s="259" t="n"/>
      <c r="BL16" s="259" t="n"/>
      <c r="BM16" s="259" t="n">
        <v>113.57</v>
      </c>
      <c r="BN16" s="259" t="n"/>
      <c r="BO16" s="259" t="n"/>
      <c r="BP16" s="259" t="n"/>
      <c r="BQ16" s="259" t="n"/>
      <c r="BR16" s="259" t="n"/>
      <c r="BS16" s="259" t="n"/>
      <c r="BT16" s="259" t="n"/>
      <c r="BU16" s="259" t="n"/>
      <c r="BV16" s="259" t="n">
        <v>183.47</v>
      </c>
      <c r="BW16" s="259" t="n"/>
      <c r="BX16" s="259" t="n"/>
      <c r="BY16" s="259" t="n"/>
      <c r="BZ16" s="259" t="n"/>
      <c r="CA16" s="259" t="n"/>
      <c r="CB16" s="259" t="n">
        <v>310.1</v>
      </c>
      <c r="CC16" s="259" t="n"/>
      <c r="CD16" s="259" t="n"/>
      <c r="CE16" s="259" t="n"/>
      <c r="CF16" s="259" t="n"/>
      <c r="CG16" s="259" t="n"/>
      <c r="CH16" s="259" t="n">
        <v>824.23</v>
      </c>
      <c r="CI16" s="259" t="n"/>
      <c r="CJ16" s="259" t="n"/>
      <c r="CK16" s="259" t="n"/>
      <c r="CL16" s="259" t="n"/>
      <c r="CM16" s="259" t="n"/>
      <c r="CN16" s="259" t="n"/>
      <c r="CO16" s="259" t="n"/>
      <c r="CP16" s="259" t="n"/>
      <c r="CQ16" s="259" t="n"/>
      <c r="CR16" s="259" t="n"/>
      <c r="CS16" s="259" t="n">
        <v>524.37</v>
      </c>
      <c r="CT16" s="259" t="n"/>
      <c r="CU16" s="259" t="n"/>
      <c r="CV16" s="259" t="n"/>
      <c r="CW16" s="259" t="n">
        <v>476.73</v>
      </c>
      <c r="CX16" s="259" t="n"/>
      <c r="CY16" s="259" t="n"/>
      <c r="CZ16" s="259" t="n"/>
      <c r="DA16" s="259" t="n"/>
      <c r="DB16" s="259" t="n"/>
      <c r="DC16" s="259" t="n"/>
      <c r="DD16" s="259" t="n"/>
      <c r="DE16" s="259" t="n"/>
      <c r="DF16" s="268" t="n"/>
      <c r="DG16" s="259" t="n"/>
      <c r="DH16" s="259" t="n"/>
      <c r="DI16" s="268" t="n"/>
      <c r="DJ16" s="268" t="n"/>
      <c r="DK16" s="259" t="n"/>
      <c r="DL16" s="259" t="n"/>
      <c r="DM16" s="259" t="n"/>
      <c r="DN16" s="259" t="n"/>
      <c r="DO16" s="259" t="n"/>
      <c r="DP16" s="259" t="n"/>
      <c r="DQ16" s="259" t="n"/>
      <c r="DR16" s="259" t="n">
        <v>176.28</v>
      </c>
      <c r="DS16" s="259" t="n">
        <v>106.38</v>
      </c>
      <c r="DT16" s="259" t="n"/>
      <c r="DU16" s="259" t="n"/>
      <c r="DV16" s="259" t="n"/>
      <c r="DW16" s="259" t="n"/>
      <c r="DX16" s="259" t="n"/>
      <c r="DY16" s="259" t="n"/>
      <c r="DZ16" s="259" t="n"/>
      <c r="EA16" s="259" t="n"/>
      <c r="EB16" s="259" t="n"/>
      <c r="EC16" s="259" t="n"/>
      <c r="ED16" s="259" t="n"/>
      <c r="EE16" s="259" t="n"/>
      <c r="EF16" s="259" t="n">
        <v>141.31</v>
      </c>
      <c r="EG16" s="259" t="n"/>
      <c r="EH16" s="259" t="n"/>
      <c r="EI16" s="259" t="n"/>
      <c r="EJ16" s="259" t="n"/>
      <c r="EK16" s="259" t="n"/>
      <c r="EL16" s="259" t="n">
        <v>111.57</v>
      </c>
      <c r="EM16" s="259" t="n"/>
      <c r="EN16" s="259" t="n"/>
      <c r="EO16" s="259" t="n">
        <v>113.57</v>
      </c>
      <c r="EP16" s="259" t="n"/>
      <c r="EQ16" s="259" t="n"/>
      <c r="ER16" s="259" t="n"/>
      <c r="ES16" s="259" t="n"/>
      <c r="ET16" s="259" t="n"/>
      <c r="EU16" s="259" t="n"/>
      <c r="EV16" s="259" t="n"/>
      <c r="EW16" s="259" t="n"/>
      <c r="EX16" s="259" t="n"/>
      <c r="EY16" s="259" t="n"/>
      <c r="EZ16" s="259" t="n"/>
      <c r="FA16" s="259" t="n">
        <v>395.98</v>
      </c>
      <c r="FB16" s="259" t="n">
        <v>1731.62</v>
      </c>
      <c r="FC16" s="259" t="n"/>
      <c r="FD16" s="259" t="n"/>
      <c r="FE16" s="259" t="n"/>
      <c r="FF16" s="259" t="n"/>
      <c r="FG16" s="259" t="n"/>
      <c r="FH16" s="259" t="n"/>
      <c r="FI16" s="259" t="n"/>
      <c r="FJ16" s="259" t="n"/>
      <c r="FK16" s="259" t="n"/>
      <c r="FL16" s="259" t="n"/>
      <c r="FM16" s="259" t="n"/>
      <c r="FN16" s="259" t="n"/>
      <c r="FO16" s="259" t="n">
        <v>165.32</v>
      </c>
      <c r="FP16" s="259" t="n"/>
      <c r="FQ16" s="259" t="n"/>
      <c r="FR16" s="259" t="n">
        <v>209.72</v>
      </c>
      <c r="FS16" s="259" t="n">
        <v>125.31</v>
      </c>
      <c r="FT16" s="259" t="n"/>
      <c r="FU16" s="261">
        <f>SUM(F16:FT16)</f>
        <v/>
      </c>
      <c r="FV16" s="262">
        <f>E16-FU16</f>
        <v/>
      </c>
    </row>
    <row r="17" ht="18" customHeight="1">
      <c r="A17" s="137" t="n">
        <v>16</v>
      </c>
      <c r="B17" s="256" t="n">
        <v>44935</v>
      </c>
      <c r="C17" s="139" t="inlineStr">
        <is>
          <t>7-986-41380</t>
        </is>
      </c>
      <c r="D17" s="240" t="n">
        <v>44917</v>
      </c>
      <c r="E17" s="257" t="n">
        <v>1204.58</v>
      </c>
      <c r="F17" s="274" t="n"/>
      <c r="G17" s="274" t="n"/>
      <c r="H17" s="274" t="n"/>
      <c r="I17" s="274" t="n"/>
      <c r="J17" s="274" t="n"/>
      <c r="K17" s="274" t="n"/>
      <c r="L17" s="274" t="n"/>
      <c r="M17" s="274" t="n"/>
      <c r="N17" s="259" t="n"/>
      <c r="O17" s="259" t="n"/>
      <c r="P17" s="259" t="n"/>
      <c r="Q17" s="259" t="n"/>
      <c r="R17" s="259" t="n"/>
      <c r="S17" s="259" t="n"/>
      <c r="T17" s="259" t="n"/>
      <c r="U17" s="259" t="n"/>
      <c r="V17" s="259" t="n"/>
      <c r="W17" s="259" t="n"/>
      <c r="X17" s="259" t="n"/>
      <c r="Y17" s="259" t="n"/>
      <c r="Z17" s="259" t="n">
        <v>19.14</v>
      </c>
      <c r="AA17" s="259" t="n">
        <v>10.98</v>
      </c>
      <c r="AB17" s="259" t="n"/>
      <c r="AC17" s="259" t="n"/>
      <c r="AD17" s="259" t="n"/>
      <c r="AE17" s="259" t="n"/>
      <c r="AF17" s="259" t="n"/>
      <c r="AG17" s="259" t="n"/>
      <c r="AH17" s="259" t="n"/>
      <c r="AI17" s="259" t="n"/>
      <c r="AJ17" s="259" t="n">
        <v>9.75</v>
      </c>
      <c r="AK17" s="259" t="n"/>
      <c r="AL17" s="259" t="n"/>
      <c r="AM17" s="259" t="n"/>
      <c r="AN17" s="259" t="n">
        <v>20.83</v>
      </c>
      <c r="AO17" s="259" t="n"/>
      <c r="AP17" s="259" t="n"/>
      <c r="AQ17" s="259" t="n">
        <v>11.08</v>
      </c>
      <c r="AR17" s="259" t="n">
        <v>119.53</v>
      </c>
      <c r="AS17" s="259" t="n">
        <v>18.89</v>
      </c>
      <c r="AT17" s="259" t="n">
        <v>65.72</v>
      </c>
      <c r="AU17" s="259" t="n"/>
      <c r="AV17" s="259" t="n"/>
      <c r="AW17" s="259" t="n"/>
      <c r="AX17" s="259" t="n">
        <v>32.25</v>
      </c>
      <c r="AY17" s="259" t="n"/>
      <c r="AZ17" s="259" t="n">
        <v>43.77</v>
      </c>
      <c r="BA17" s="259" t="n"/>
      <c r="BB17" s="259" t="n"/>
      <c r="BC17" s="259" t="n"/>
      <c r="BD17" s="259" t="n"/>
      <c r="BE17" s="259" t="n"/>
      <c r="BF17" s="259" t="n"/>
      <c r="BG17" s="259" t="n"/>
      <c r="BH17" s="259" t="n"/>
      <c r="BI17" s="259" t="n"/>
      <c r="BJ17" s="259" t="n"/>
      <c r="BK17" s="259" t="n">
        <v>145.94</v>
      </c>
      <c r="BL17" s="259" t="n"/>
      <c r="BM17" s="259" t="n"/>
      <c r="BN17" s="259" t="n"/>
      <c r="BO17" s="259" t="n"/>
      <c r="BP17" s="259" t="n">
        <v>54.33</v>
      </c>
      <c r="BQ17" s="259" t="n">
        <v>5.78</v>
      </c>
      <c r="BR17" s="259" t="n"/>
      <c r="BS17" s="259" t="n">
        <v>63.83</v>
      </c>
      <c r="BT17" s="259" t="n"/>
      <c r="BU17" s="259" t="n"/>
      <c r="BV17" s="259" t="n"/>
      <c r="BW17" s="259" t="n"/>
      <c r="BX17" s="259" t="n">
        <v>43.66</v>
      </c>
      <c r="BY17" s="259" t="n">
        <v>11.08</v>
      </c>
      <c r="BZ17" s="259" t="n"/>
      <c r="CA17" s="259" t="n">
        <v>33.78</v>
      </c>
      <c r="CB17" s="259" t="n">
        <v>10.98</v>
      </c>
      <c r="CC17" s="259" t="n"/>
      <c r="CD17" s="259" t="n"/>
      <c r="CE17" s="259" t="n">
        <v>10.16</v>
      </c>
      <c r="CF17" s="259" t="n"/>
      <c r="CG17" s="259" t="n"/>
      <c r="CH17" s="259" t="n"/>
      <c r="CI17" s="259" t="n">
        <v>8.449999999999999</v>
      </c>
      <c r="CJ17" s="259" t="n"/>
      <c r="CK17" s="259" t="n"/>
      <c r="CL17" s="259" t="n">
        <v>42.46</v>
      </c>
      <c r="CM17" s="259" t="n">
        <v>56.63</v>
      </c>
      <c r="CN17" s="259" t="n">
        <v>13.77</v>
      </c>
      <c r="CO17" s="259" t="n"/>
      <c r="CP17" s="259" t="n"/>
      <c r="CQ17" s="259" t="n"/>
      <c r="CR17" s="259" t="n"/>
      <c r="CS17" s="259" t="n"/>
      <c r="CT17" s="259" t="n"/>
      <c r="CU17" s="259" t="n"/>
      <c r="CV17" s="259" t="n"/>
      <c r="CW17" s="259" t="n">
        <v>18.24</v>
      </c>
      <c r="CX17" s="259" t="n"/>
      <c r="CY17" s="259" t="n"/>
      <c r="CZ17" s="259" t="n"/>
      <c r="DA17" s="259" t="n"/>
      <c r="DB17" s="259" t="n">
        <v>9.66</v>
      </c>
      <c r="DC17" s="259" t="n">
        <v>5.73</v>
      </c>
      <c r="DD17" s="259" t="n"/>
      <c r="DE17" s="259" t="n"/>
      <c r="DF17" s="268" t="n"/>
      <c r="DG17" s="259" t="n"/>
      <c r="DH17" s="259" t="n"/>
      <c r="DI17" s="268" t="n"/>
      <c r="DJ17" s="268" t="n"/>
      <c r="DK17" s="259" t="n"/>
      <c r="DL17" s="259" t="n"/>
      <c r="DM17" s="259" t="n"/>
      <c r="DN17" s="259" t="n"/>
      <c r="DO17" s="259" t="n"/>
      <c r="DP17" s="259" t="n"/>
      <c r="DQ17" s="259" t="n"/>
      <c r="DR17" s="259" t="n"/>
      <c r="DS17" s="259" t="n"/>
      <c r="DT17" s="259" t="n">
        <v>15.25</v>
      </c>
      <c r="DU17" s="259" t="n">
        <v>77.27</v>
      </c>
      <c r="DV17" s="259" t="n"/>
      <c r="DW17" s="259" t="n"/>
      <c r="DX17" s="259" t="n"/>
      <c r="DY17" s="259" t="n"/>
      <c r="DZ17" s="259" t="n"/>
      <c r="EA17" s="259" t="n"/>
      <c r="EB17" s="259" t="n"/>
      <c r="EC17" s="259" t="n"/>
      <c r="ED17" s="259" t="n"/>
      <c r="EE17" s="259" t="n"/>
      <c r="EF17" s="259" t="n"/>
      <c r="EG17" s="259" t="n"/>
      <c r="EH17" s="259" t="n">
        <v>91.84999999999999</v>
      </c>
      <c r="EI17" s="259" t="n"/>
      <c r="EJ17" s="259" t="n"/>
      <c r="EK17" s="259" t="n">
        <v>6.33</v>
      </c>
      <c r="EL17" s="259" t="n"/>
      <c r="EM17" s="259" t="n"/>
      <c r="EN17" s="259" t="n"/>
      <c r="EO17" s="259" t="n"/>
      <c r="EP17" s="259" t="n"/>
      <c r="EQ17" s="259" t="n"/>
      <c r="ER17" s="259" t="n"/>
      <c r="ES17" s="259" t="n"/>
      <c r="ET17" s="259" t="n"/>
      <c r="EU17" s="259" t="n">
        <v>9.66</v>
      </c>
      <c r="EV17" s="259" t="n">
        <v>30.24</v>
      </c>
      <c r="EW17" s="259" t="n"/>
      <c r="EX17" s="259" t="n"/>
      <c r="EY17" s="259" t="n"/>
      <c r="EZ17" s="259" t="n"/>
      <c r="FA17" s="259" t="n"/>
      <c r="FB17" s="259" t="n">
        <v>9.94</v>
      </c>
      <c r="FC17" s="259" t="n"/>
      <c r="FD17" s="259" t="n"/>
      <c r="FE17" s="259" t="n"/>
      <c r="FF17" s="259" t="n">
        <v>13.5</v>
      </c>
      <c r="FG17" s="259" t="n"/>
      <c r="FH17" s="259" t="n"/>
      <c r="FI17" s="259" t="n"/>
      <c r="FJ17" s="259" t="n"/>
      <c r="FK17" s="259" t="n">
        <v>12.71</v>
      </c>
      <c r="FL17" s="259" t="n"/>
      <c r="FM17" s="259" t="n"/>
      <c r="FN17" s="259" t="n"/>
      <c r="FO17" s="259" t="n"/>
      <c r="FP17" s="259" t="n"/>
      <c r="FQ17" s="259" t="n"/>
      <c r="FR17" s="259" t="n"/>
      <c r="FS17" s="259" t="n"/>
      <c r="FT17" s="259" t="n">
        <v>51.41</v>
      </c>
      <c r="FU17" s="261">
        <f>SUM(F17:FT17)</f>
        <v/>
      </c>
      <c r="FV17" s="262">
        <f>E17-FU17</f>
        <v/>
      </c>
    </row>
    <row r="18" ht="18" customHeight="1">
      <c r="A18" s="137" t="n">
        <v>17</v>
      </c>
      <c r="B18" s="256" t="n">
        <v>44935</v>
      </c>
      <c r="C18" s="139" t="inlineStr">
        <is>
          <t>7-993-92108</t>
        </is>
      </c>
      <c r="D18" s="240" t="n">
        <v>44924</v>
      </c>
      <c r="E18" s="257" t="n">
        <v>3742.82</v>
      </c>
      <c r="F18" s="274" t="n"/>
      <c r="G18" s="274" t="n">
        <v>183.18</v>
      </c>
      <c r="H18" s="274" t="n"/>
      <c r="I18" s="274" t="n">
        <v>97.78</v>
      </c>
      <c r="J18" s="274" t="n">
        <v>48.28</v>
      </c>
      <c r="K18" s="274" t="n"/>
      <c r="L18" s="274" t="n"/>
      <c r="M18" s="274" t="n"/>
      <c r="N18" s="259" t="n"/>
      <c r="O18" s="259" t="n"/>
      <c r="P18" s="259" t="n"/>
      <c r="Q18" s="259" t="n"/>
      <c r="R18" s="259" t="n"/>
      <c r="S18" s="259" t="n"/>
      <c r="T18" s="259" t="n"/>
      <c r="U18" s="259" t="n"/>
      <c r="V18" s="259" t="n"/>
      <c r="W18" s="259" t="n"/>
      <c r="X18" s="259" t="n"/>
      <c r="Y18" s="259" t="n">
        <v>16.49</v>
      </c>
      <c r="Z18" s="259" t="n">
        <v>36.59</v>
      </c>
      <c r="AA18" s="259" t="n">
        <v>10.98</v>
      </c>
      <c r="AB18" s="259" t="n"/>
      <c r="AC18" s="259" t="n">
        <v>30.32</v>
      </c>
      <c r="AD18" s="259" t="n">
        <v>10.98</v>
      </c>
      <c r="AE18" s="259" t="n"/>
      <c r="AF18" s="259" t="n"/>
      <c r="AG18" s="259" t="n"/>
      <c r="AH18" s="259" t="n"/>
      <c r="AI18" s="259" t="n"/>
      <c r="AJ18" s="259" t="n">
        <v>20.16</v>
      </c>
      <c r="AK18" s="259" t="n"/>
      <c r="AL18" s="259" t="n"/>
      <c r="AM18" s="259" t="n"/>
      <c r="AN18" s="259" t="n"/>
      <c r="AO18" s="259" t="n"/>
      <c r="AP18" s="259" t="n"/>
      <c r="AQ18" s="259" t="n">
        <v>9.66</v>
      </c>
      <c r="AR18" s="259" t="n"/>
      <c r="AS18" s="259" t="n"/>
      <c r="AT18" s="259" t="n">
        <v>47.25</v>
      </c>
      <c r="AU18" s="259" t="n"/>
      <c r="AV18" s="259" t="n"/>
      <c r="AW18" s="259" t="n"/>
      <c r="AX18" s="259" t="n"/>
      <c r="AY18" s="259" t="n">
        <v>17.53</v>
      </c>
      <c r="AZ18" s="259" t="n">
        <v>35.24</v>
      </c>
      <c r="BA18" s="259" t="n"/>
      <c r="BB18" s="259" t="n"/>
      <c r="BC18" s="259" t="n"/>
      <c r="BD18" s="259" t="n"/>
      <c r="BE18" s="259" t="n"/>
      <c r="BF18" s="259" t="n">
        <v>9.66</v>
      </c>
      <c r="BG18" s="259" t="n"/>
      <c r="BH18" s="259" t="n"/>
      <c r="BI18" s="259" t="n"/>
      <c r="BJ18" s="259" t="n"/>
      <c r="BK18" s="259" t="n">
        <v>5.8</v>
      </c>
      <c r="BL18" s="259" t="n"/>
      <c r="BM18" s="259" t="n"/>
      <c r="BN18" s="259" t="n"/>
      <c r="BO18" s="259" t="n"/>
      <c r="BP18" s="259" t="n"/>
      <c r="BQ18" s="259" t="n"/>
      <c r="BR18" s="259" t="n"/>
      <c r="BS18" s="259" t="n"/>
      <c r="BT18" s="259" t="n"/>
      <c r="BU18" s="259" t="n"/>
      <c r="BV18" s="259" t="n"/>
      <c r="BW18" s="259" t="n">
        <v>28.31</v>
      </c>
      <c r="BX18" s="259" t="n"/>
      <c r="BY18" s="259" t="n"/>
      <c r="BZ18" s="259" t="n">
        <v>132.22</v>
      </c>
      <c r="CA18" s="259" t="n"/>
      <c r="CB18" s="259" t="n">
        <v>6.02</v>
      </c>
      <c r="CC18" s="259" t="n"/>
      <c r="CD18" s="259" t="n"/>
      <c r="CE18" s="259" t="n">
        <v>42.94</v>
      </c>
      <c r="CF18" s="259" t="n"/>
      <c r="CG18" s="259" t="n"/>
      <c r="CH18" s="259" t="n"/>
      <c r="CI18" s="259" t="n"/>
      <c r="CJ18" s="259" t="n"/>
      <c r="CK18" s="259" t="n"/>
      <c r="CL18" s="259" t="n"/>
      <c r="CM18" s="259" t="n"/>
      <c r="CN18" s="259" t="n"/>
      <c r="CO18" s="259" t="n"/>
      <c r="CP18" s="259" t="n">
        <v>13.77</v>
      </c>
      <c r="CQ18" s="259" t="n"/>
      <c r="CR18" s="259" t="n"/>
      <c r="CS18" s="259" t="n"/>
      <c r="CT18" s="259" t="n"/>
      <c r="CU18" s="259" t="n"/>
      <c r="CV18" s="259" t="n"/>
      <c r="CW18" s="259" t="n">
        <v>18.06</v>
      </c>
      <c r="CX18" s="259" t="n">
        <v>18.28</v>
      </c>
      <c r="CY18" s="259" t="n"/>
      <c r="CZ18" s="259" t="n"/>
      <c r="DA18" s="259" t="n">
        <v>13.91</v>
      </c>
      <c r="DB18" s="259" t="n"/>
      <c r="DC18" s="259" t="n"/>
      <c r="DD18" s="259" t="n"/>
      <c r="DE18" s="259" t="n"/>
      <c r="DF18" s="268" t="n"/>
      <c r="DG18" s="259" t="n"/>
      <c r="DH18" s="259" t="n"/>
      <c r="DI18" s="268" t="n"/>
      <c r="DJ18" s="268" t="n"/>
      <c r="DK18" s="259" t="n"/>
      <c r="DL18" s="259" t="n"/>
      <c r="DM18" s="259" t="n"/>
      <c r="DN18" s="259" t="n"/>
      <c r="DO18" s="259" t="n"/>
      <c r="DP18" s="259" t="n"/>
      <c r="DQ18" s="259" t="n"/>
      <c r="DR18" s="259" t="n"/>
      <c r="DS18" s="259" t="n">
        <v>10.16</v>
      </c>
      <c r="DT18" s="259" t="n"/>
      <c r="DU18" s="259" t="n"/>
      <c r="DV18" s="259" t="n"/>
      <c r="DW18" s="259" t="n"/>
      <c r="DX18" s="259" t="n"/>
      <c r="DY18" s="259" t="n"/>
      <c r="DZ18" s="259" t="n"/>
      <c r="EA18" s="259" t="n"/>
      <c r="EB18" s="259" t="n"/>
      <c r="EC18" s="259" t="n"/>
      <c r="ED18" s="259" t="n">
        <v>9.779999999999999</v>
      </c>
      <c r="EE18" s="259" t="n"/>
      <c r="EF18" s="259" t="n"/>
      <c r="EG18" s="259" t="n"/>
      <c r="EH18" s="259" t="n"/>
      <c r="EI18" s="259" t="n"/>
      <c r="EJ18" s="259" t="n"/>
      <c r="EK18" s="259" t="n"/>
      <c r="EL18" s="259" t="n"/>
      <c r="EM18" s="259" t="n"/>
      <c r="EN18" s="259" t="n"/>
      <c r="EO18" s="259" t="n"/>
      <c r="EP18" s="259" t="n">
        <v>1678.95</v>
      </c>
      <c r="EQ18" s="259" t="n"/>
      <c r="ER18" s="259" t="n"/>
      <c r="ES18" s="259" t="n"/>
      <c r="ET18" s="259" t="n">
        <v>611.64</v>
      </c>
      <c r="EU18" s="259" t="n"/>
      <c r="EV18" s="259" t="n"/>
      <c r="EW18" s="259" t="n"/>
      <c r="EX18" s="259" t="n"/>
      <c r="EY18" s="259" t="n"/>
      <c r="EZ18" s="259" t="n">
        <v>45.66</v>
      </c>
      <c r="FA18" s="259" t="n">
        <v>50.08</v>
      </c>
      <c r="FB18" s="259" t="n"/>
      <c r="FC18" s="259" t="n"/>
      <c r="FD18" s="259" t="n"/>
      <c r="FE18" s="259" t="n"/>
      <c r="FF18" s="259" t="n">
        <v>8.41</v>
      </c>
      <c r="FG18" s="259" t="n"/>
      <c r="FH18" s="259" t="n">
        <v>75.89</v>
      </c>
      <c r="FI18" s="259" t="n">
        <v>68.79000000000001</v>
      </c>
      <c r="FJ18" s="259" t="n"/>
      <c r="FK18" s="259" t="n"/>
      <c r="FL18" s="259" t="n"/>
      <c r="FM18" s="259" t="n"/>
      <c r="FN18" s="259" t="n"/>
      <c r="FO18" s="259" t="n"/>
      <c r="FP18" s="259" t="n"/>
      <c r="FQ18" s="259" t="n"/>
      <c r="FR18" s="259" t="n">
        <v>59.77</v>
      </c>
      <c r="FS18" s="259" t="n">
        <v>212.56</v>
      </c>
      <c r="FT18" s="259" t="n">
        <v>57.72</v>
      </c>
      <c r="FU18" s="261">
        <f>SUM(F18:FT18)</f>
        <v/>
      </c>
      <c r="FV18" s="262">
        <f>E18-FU18</f>
        <v/>
      </c>
    </row>
    <row r="19" ht="18" customHeight="1">
      <c r="A19" s="137" t="n">
        <v>18</v>
      </c>
      <c r="B19" s="256" t="n">
        <v>44935</v>
      </c>
      <c r="C19" s="139" t="inlineStr">
        <is>
          <t>2-115-74459</t>
        </is>
      </c>
      <c r="D19" s="240" t="n">
        <v>44918</v>
      </c>
      <c r="E19" s="257" t="n">
        <v>9423.639999999999</v>
      </c>
      <c r="F19" s="274" t="n"/>
      <c r="G19" s="274" t="n"/>
      <c r="H19" s="274" t="n"/>
      <c r="I19" s="274" t="n"/>
      <c r="J19" s="274" t="n">
        <v>565.9</v>
      </c>
      <c r="K19" s="274" t="n"/>
      <c r="L19" s="274" t="n"/>
      <c r="M19" s="274" t="n"/>
      <c r="N19" s="259" t="n"/>
      <c r="O19" s="259" t="n">
        <v>223.76</v>
      </c>
      <c r="P19" s="259" t="n"/>
      <c r="Q19" s="259" t="n"/>
      <c r="R19" s="259" t="n"/>
      <c r="S19" s="259" t="n"/>
      <c r="T19" s="259" t="n"/>
      <c r="U19" s="259" t="n"/>
      <c r="V19" s="259" t="n"/>
      <c r="W19" s="259" t="n"/>
      <c r="X19" s="259" t="n"/>
      <c r="Y19" s="259" t="n"/>
      <c r="Z19" s="259" t="n"/>
      <c r="AA19" s="259" t="n"/>
      <c r="AB19" s="259" t="n"/>
      <c r="AC19" s="259" t="n"/>
      <c r="AD19" s="259" t="n"/>
      <c r="AE19" s="259" t="n"/>
      <c r="AF19" s="259" t="n"/>
      <c r="AG19" s="259" t="n"/>
      <c r="AH19" s="259" t="n"/>
      <c r="AI19" s="259" t="n"/>
      <c r="AJ19" s="259" t="n"/>
      <c r="AK19" s="259" t="n"/>
      <c r="AL19" s="259" t="n"/>
      <c r="AM19" s="259" t="n"/>
      <c r="AN19" s="259" t="n">
        <v>158.07</v>
      </c>
      <c r="AO19" s="259" t="n">
        <v>60.75</v>
      </c>
      <c r="AP19" s="259" t="n"/>
      <c r="AQ19" s="259" t="n">
        <v>236.51</v>
      </c>
      <c r="AR19" s="259" t="n">
        <v>407.93</v>
      </c>
      <c r="AS19" s="259" t="n"/>
      <c r="AT19" s="259" t="n">
        <v>846.49</v>
      </c>
      <c r="AU19" s="259" t="n"/>
      <c r="AV19" s="259" t="n"/>
      <c r="AW19" s="259" t="n"/>
      <c r="AX19" s="259" t="n">
        <v>314.92</v>
      </c>
      <c r="AY19" s="259" t="n"/>
      <c r="AZ19" s="259" t="n"/>
      <c r="BA19" s="259" t="n"/>
      <c r="BB19" s="259" t="n"/>
      <c r="BC19" s="259" t="n"/>
      <c r="BD19" s="259" t="n"/>
      <c r="BE19" s="259" t="n"/>
      <c r="BF19" s="259" t="n"/>
      <c r="BG19" s="259" t="n"/>
      <c r="BH19" s="259" t="n"/>
      <c r="BI19" s="259" t="n"/>
      <c r="BJ19" s="259" t="n"/>
      <c r="BK19" s="259" t="n">
        <v>127.3</v>
      </c>
      <c r="BL19" s="259" t="n"/>
      <c r="BM19" s="259" t="n"/>
      <c r="BN19" s="259" t="n"/>
      <c r="BO19" s="259" t="n"/>
      <c r="BP19" s="259" t="n"/>
      <c r="BQ19" s="259" t="n"/>
      <c r="BR19" s="259" t="n"/>
      <c r="BS19" s="259" t="n"/>
      <c r="BT19" s="259" t="n"/>
      <c r="BU19" s="259" t="n"/>
      <c r="BV19" s="259" t="n"/>
      <c r="BW19" s="259" t="n">
        <v>302.63</v>
      </c>
      <c r="BX19" s="259" t="n"/>
      <c r="BY19" s="259" t="n"/>
      <c r="BZ19" s="259" t="n">
        <v>101.33</v>
      </c>
      <c r="CA19" s="259" t="n"/>
      <c r="CB19" s="259" t="n">
        <v>231.97</v>
      </c>
      <c r="CC19" s="259" t="n"/>
      <c r="CD19" s="259" t="n"/>
      <c r="CE19" s="259" t="n"/>
      <c r="CF19" s="259" t="n"/>
      <c r="CG19" s="259" t="n"/>
      <c r="CH19" s="259" t="n"/>
      <c r="CI19" s="259" t="n"/>
      <c r="CJ19" s="259" t="n"/>
      <c r="CK19" s="259" t="n"/>
      <c r="CL19" s="259" t="n"/>
      <c r="CM19" s="259" t="n">
        <v>196.41</v>
      </c>
      <c r="CN19" s="259" t="n"/>
      <c r="CO19" s="259" t="n"/>
      <c r="CP19" s="259" t="n"/>
      <c r="CQ19" s="259" t="n"/>
      <c r="CR19" s="259" t="n"/>
      <c r="CS19" s="259" t="n"/>
      <c r="CT19" s="259" t="n"/>
      <c r="CU19" s="259" t="n"/>
      <c r="CV19" s="259" t="n"/>
      <c r="CW19" s="259" t="n">
        <v>744.55</v>
      </c>
      <c r="CX19" s="259" t="n"/>
      <c r="CY19" s="259" t="n"/>
      <c r="CZ19" s="259" t="n"/>
      <c r="DA19" s="259" t="n"/>
      <c r="DB19" s="259" t="n"/>
      <c r="DC19" s="259" t="n"/>
      <c r="DD19" s="259" t="n"/>
      <c r="DE19" s="259" t="n"/>
      <c r="DF19" s="268" t="n"/>
      <c r="DG19" s="259" t="n"/>
      <c r="DH19" s="259" t="n"/>
      <c r="DI19" s="268" t="n"/>
      <c r="DJ19" s="268" t="n"/>
      <c r="DK19" s="259" t="n"/>
      <c r="DL19" s="259" t="n"/>
      <c r="DM19" s="259" t="n"/>
      <c r="DN19" s="259" t="n"/>
      <c r="DO19" s="259" t="n"/>
      <c r="DP19" s="259" t="n"/>
      <c r="DQ19" s="259" t="n"/>
      <c r="DR19" s="259" t="n"/>
      <c r="DS19" s="259" t="n">
        <v>350.3</v>
      </c>
      <c r="DT19" s="259" t="n"/>
      <c r="DU19" s="259" t="n">
        <v>111.65</v>
      </c>
      <c r="DV19" s="259" t="n"/>
      <c r="DW19" s="259" t="n"/>
      <c r="DX19" s="259" t="n"/>
      <c r="DY19" s="259" t="n"/>
      <c r="DZ19" s="259" t="n"/>
      <c r="EA19" s="259" t="n"/>
      <c r="EB19" s="259" t="n"/>
      <c r="EC19" s="259" t="n"/>
      <c r="ED19" s="259" t="n"/>
      <c r="EE19" s="259" t="n"/>
      <c r="EF19" s="259" t="n">
        <v>164.93</v>
      </c>
      <c r="EG19" s="259" t="n"/>
      <c r="EH19" s="259" t="n">
        <v>159.66</v>
      </c>
      <c r="EI19" s="259" t="n"/>
      <c r="EJ19" s="259" t="n"/>
      <c r="EK19" s="259" t="n"/>
      <c r="EL19" s="259" t="n"/>
      <c r="EM19" s="259" t="n"/>
      <c r="EN19" s="259" t="n"/>
      <c r="EO19" s="259" t="n"/>
      <c r="EP19" s="259" t="n"/>
      <c r="EQ19" s="259" t="n"/>
      <c r="ER19" s="259" t="n"/>
      <c r="ES19" s="259" t="n">
        <v>255.59</v>
      </c>
      <c r="ET19" s="259" t="n"/>
      <c r="EU19" s="259" t="n"/>
      <c r="EV19" s="259" t="n"/>
      <c r="EW19" s="259" t="n"/>
      <c r="EX19" s="259" t="n"/>
      <c r="EY19" s="259" t="n"/>
      <c r="EZ19" s="259" t="n"/>
      <c r="FA19" s="259" t="n"/>
      <c r="FB19" s="259" t="n">
        <v>236.03</v>
      </c>
      <c r="FC19" s="259" t="n"/>
      <c r="FD19" s="259" t="n"/>
      <c r="FE19" s="259" t="n"/>
      <c r="FF19" s="259" t="n">
        <v>172.35</v>
      </c>
      <c r="FG19" s="259" t="n"/>
      <c r="FH19" s="259" t="n"/>
      <c r="FI19" s="259" t="n"/>
      <c r="FJ19" s="259" t="n"/>
      <c r="FK19" s="259" t="n">
        <v>2074.12</v>
      </c>
      <c r="FL19" s="259" t="n"/>
      <c r="FM19" s="259" t="n">
        <v>205.42</v>
      </c>
      <c r="FN19" s="259" t="n"/>
      <c r="FO19" s="259" t="n"/>
      <c r="FP19" s="259" t="n"/>
      <c r="FQ19" s="259" t="n"/>
      <c r="FR19" s="259" t="n">
        <v>987.25</v>
      </c>
      <c r="FS19" s="259" t="n">
        <v>187.82</v>
      </c>
      <c r="FT19" s="259" t="n"/>
      <c r="FU19" s="261">
        <f>SUM(F19:FT19)</f>
        <v/>
      </c>
      <c r="FV19" s="262">
        <f>E19-FU19</f>
        <v/>
      </c>
    </row>
    <row r="20" ht="18" customHeight="1">
      <c r="A20" s="137" t="n">
        <v>19</v>
      </c>
      <c r="B20" s="256" t="n">
        <v>44935</v>
      </c>
      <c r="C20" s="139" t="inlineStr">
        <is>
          <t>2-117-66156</t>
        </is>
      </c>
      <c r="D20" s="240" t="n">
        <v>44925</v>
      </c>
      <c r="E20" s="257" t="n">
        <v>8363.450000000001</v>
      </c>
      <c r="F20" s="274" t="n"/>
      <c r="G20" s="274" t="n">
        <v>121.66</v>
      </c>
      <c r="H20" s="274" t="n"/>
      <c r="I20" s="274" t="n"/>
      <c r="J20" s="274" t="n">
        <v>199.45</v>
      </c>
      <c r="K20" s="274" t="n"/>
      <c r="L20" s="274" t="n"/>
      <c r="M20" s="274" t="n"/>
      <c r="N20" s="259" t="n"/>
      <c r="O20" s="259" t="n"/>
      <c r="P20" s="259" t="n"/>
      <c r="Q20" s="259" t="n"/>
      <c r="R20" s="259" t="n"/>
      <c r="S20" s="259" t="n"/>
      <c r="T20" s="259" t="n"/>
      <c r="U20" s="259" t="n"/>
      <c r="V20" s="259" t="n"/>
      <c r="W20" s="259" t="n"/>
      <c r="X20" s="259" t="n"/>
      <c r="Y20" s="259" t="n"/>
      <c r="Z20" s="259" t="n">
        <v>58.65</v>
      </c>
      <c r="AA20" s="259" t="n">
        <v>119.23</v>
      </c>
      <c r="AB20" s="259" t="n"/>
      <c r="AC20" s="259" t="n"/>
      <c r="AD20" s="259" t="n"/>
      <c r="AE20" s="259" t="n"/>
      <c r="AF20" s="259" t="n"/>
      <c r="AG20" s="259" t="n"/>
      <c r="AH20" s="259" t="n"/>
      <c r="AI20" s="259" t="n"/>
      <c r="AJ20" s="259" t="n"/>
      <c r="AK20" s="259" t="n"/>
      <c r="AL20" s="259" t="n"/>
      <c r="AM20" s="259" t="n"/>
      <c r="AN20" s="259" t="n"/>
      <c r="AO20" s="259" t="n"/>
      <c r="AP20" s="259" t="n"/>
      <c r="AQ20" s="259" t="n">
        <v>199.45</v>
      </c>
      <c r="AR20" s="259" t="n">
        <v>302.65</v>
      </c>
      <c r="AS20" s="259" t="n">
        <v>426.26</v>
      </c>
      <c r="AT20" s="259" t="n">
        <v>511.45</v>
      </c>
      <c r="AU20" s="259" t="n"/>
      <c r="AV20" s="259" t="n"/>
      <c r="AW20" s="259" t="n"/>
      <c r="AX20" s="259" t="n">
        <v>125.73</v>
      </c>
      <c r="AY20" s="259" t="n"/>
      <c r="AZ20" s="259" t="n"/>
      <c r="BA20" s="259" t="n"/>
      <c r="BB20" s="259" t="n"/>
      <c r="BC20" s="259" t="n"/>
      <c r="BD20" s="259" t="n"/>
      <c r="BE20" s="259" t="n"/>
      <c r="BF20" s="259" t="n"/>
      <c r="BG20" s="259" t="n"/>
      <c r="BH20" s="259" t="n"/>
      <c r="BI20" s="259" t="n"/>
      <c r="BJ20" s="259" t="n"/>
      <c r="BK20" s="259" t="n"/>
      <c r="BL20" s="259" t="n"/>
      <c r="BM20" s="259" t="n"/>
      <c r="BN20" s="259" t="n"/>
      <c r="BO20" s="259" t="n"/>
      <c r="BP20" s="259" t="n"/>
      <c r="BQ20" s="259" t="n"/>
      <c r="BR20" s="259" t="n"/>
      <c r="BS20" s="259" t="n"/>
      <c r="BT20" s="259" t="n"/>
      <c r="BU20" s="259" t="n"/>
      <c r="BV20" s="259" t="n"/>
      <c r="BW20" s="259" t="n">
        <v>280.3</v>
      </c>
      <c r="BX20" s="259" t="n"/>
      <c r="BY20" s="259" t="n"/>
      <c r="BZ20" s="259" t="n"/>
      <c r="CA20" s="259" t="n"/>
      <c r="CB20" s="259" t="n"/>
      <c r="CC20" s="259" t="n"/>
      <c r="CD20" s="259" t="n"/>
      <c r="CE20" s="259" t="n"/>
      <c r="CF20" s="259" t="n"/>
      <c r="CG20" s="259" t="n"/>
      <c r="CH20" s="259" t="n"/>
      <c r="CI20" s="259" t="n"/>
      <c r="CJ20" s="259" t="n"/>
      <c r="CK20" s="259" t="n"/>
      <c r="CL20" s="259" t="n"/>
      <c r="CM20" s="259" t="n">
        <v>111.65</v>
      </c>
      <c r="CN20" s="259" t="n"/>
      <c r="CO20" s="259" t="n">
        <v>2590.86</v>
      </c>
      <c r="CP20" s="259" t="n"/>
      <c r="CQ20" s="259" t="n"/>
      <c r="CR20" s="259" t="n"/>
      <c r="CS20" s="259" t="n"/>
      <c r="CT20" s="259" t="n"/>
      <c r="CU20" s="259" t="n"/>
      <c r="CV20" s="259" t="n"/>
      <c r="CW20" s="259" t="n">
        <v>750.03</v>
      </c>
      <c r="CX20" s="259" t="n"/>
      <c r="CY20" s="259" t="n"/>
      <c r="CZ20" s="259" t="n"/>
      <c r="DA20" s="259" t="n"/>
      <c r="DB20" s="259" t="n"/>
      <c r="DC20" s="259" t="n"/>
      <c r="DD20" s="259" t="n"/>
      <c r="DE20" s="259" t="n"/>
      <c r="DF20" s="268" t="n"/>
      <c r="DG20" s="259" t="n"/>
      <c r="DH20" s="259" t="n"/>
      <c r="DI20" s="268" t="n"/>
      <c r="DJ20" s="268" t="n"/>
      <c r="DK20" s="259" t="n"/>
      <c r="DL20" s="259" t="n"/>
      <c r="DM20" s="259" t="n"/>
      <c r="DN20" s="259" t="n"/>
      <c r="DO20" s="259" t="n"/>
      <c r="DP20" s="259" t="n"/>
      <c r="DQ20" s="259" t="n"/>
      <c r="DR20" s="259" t="n"/>
      <c r="DS20" s="259" t="n">
        <v>240.86</v>
      </c>
      <c r="DT20" s="259" t="n"/>
      <c r="DU20" s="259" t="n">
        <v>215.71</v>
      </c>
      <c r="DV20" s="259" t="n"/>
      <c r="DW20" s="259" t="n"/>
      <c r="DX20" s="259" t="n"/>
      <c r="DY20" s="259" t="n"/>
      <c r="DZ20" s="259" t="n"/>
      <c r="EA20" s="259" t="n"/>
      <c r="EB20" s="259" t="n"/>
      <c r="EC20" s="259" t="n"/>
      <c r="ED20" s="259" t="n"/>
      <c r="EE20" s="259" t="n"/>
      <c r="EF20" s="259" t="n"/>
      <c r="EG20" s="259" t="n"/>
      <c r="EH20" s="259" t="n">
        <v>793.79</v>
      </c>
      <c r="EI20" s="259" t="n"/>
      <c r="EJ20" s="259" t="n"/>
      <c r="EK20" s="259" t="n"/>
      <c r="EL20" s="259" t="n"/>
      <c r="EM20" s="259" t="n"/>
      <c r="EN20" s="259" t="n"/>
      <c r="EO20" s="259" t="n"/>
      <c r="EP20" s="259" t="n"/>
      <c r="EQ20" s="259" t="n"/>
      <c r="ER20" s="259" t="n"/>
      <c r="ES20" s="259" t="n"/>
      <c r="ET20" s="259" t="n"/>
      <c r="EU20" s="259" t="n"/>
      <c r="EV20" s="259" t="n">
        <v>107.13</v>
      </c>
      <c r="EW20" s="259" t="n"/>
      <c r="EX20" s="259" t="n"/>
      <c r="EY20" s="259" t="n"/>
      <c r="EZ20" s="259" t="n"/>
      <c r="FA20" s="259" t="n"/>
      <c r="FB20" s="259" t="n">
        <v>111.95</v>
      </c>
      <c r="FC20" s="259" t="n"/>
      <c r="FD20" s="259" t="n"/>
      <c r="FE20" s="259" t="n"/>
      <c r="FF20" s="259" t="n"/>
      <c r="FG20" s="259" t="n"/>
      <c r="FH20" s="259" t="n">
        <v>184.09</v>
      </c>
      <c r="FI20" s="259" t="n">
        <v>142.45</v>
      </c>
      <c r="FJ20" s="259" t="n"/>
      <c r="FK20" s="259" t="n"/>
      <c r="FL20" s="259" t="n"/>
      <c r="FM20" s="259" t="n">
        <v>510.78</v>
      </c>
      <c r="FN20" s="259" t="n"/>
      <c r="FO20" s="259" t="n"/>
      <c r="FP20" s="259" t="n"/>
      <c r="FQ20" s="259" t="n"/>
      <c r="FR20" s="259" t="n"/>
      <c r="FS20" s="259" t="n">
        <v>259.32</v>
      </c>
      <c r="FT20" s="259" t="n"/>
      <c r="FU20" s="261">
        <f>SUM(F20:FT20)</f>
        <v/>
      </c>
      <c r="FV20" s="262">
        <f>E20-FU20</f>
        <v/>
      </c>
    </row>
    <row r="21" ht="18" customHeight="1">
      <c r="A21" s="137" t="n">
        <v>20</v>
      </c>
      <c r="B21" s="256" t="n">
        <v>44935</v>
      </c>
      <c r="C21" s="139" t="inlineStr">
        <is>
          <t>7-999-91041</t>
        </is>
      </c>
      <c r="D21" s="240" t="n">
        <v>44931</v>
      </c>
      <c r="E21" s="257" t="n">
        <v>1071.21</v>
      </c>
      <c r="F21" s="274" t="n"/>
      <c r="G21" s="274" t="n">
        <v>386.81</v>
      </c>
      <c r="H21" s="274" t="n">
        <v>77.69</v>
      </c>
      <c r="I21" s="274" t="n">
        <v>11.12</v>
      </c>
      <c r="J21" s="274" t="n"/>
      <c r="K21" s="274" t="n">
        <v>11.12</v>
      </c>
      <c r="L21" s="274" t="n"/>
      <c r="M21" s="274" t="n"/>
      <c r="N21" s="259" t="n"/>
      <c r="O21" s="259" t="n"/>
      <c r="P21" s="259" t="n"/>
      <c r="Q21" s="259" t="n"/>
      <c r="R21" s="259" t="n"/>
      <c r="S21" s="259" t="n"/>
      <c r="T21" s="259" t="n"/>
      <c r="U21" s="259" t="n"/>
      <c r="V21" s="259" t="n"/>
      <c r="W21" s="259" t="n"/>
      <c r="X21" s="259" t="n"/>
      <c r="Y21" s="259" t="n">
        <v>13.46</v>
      </c>
      <c r="Z21" s="259" t="n"/>
      <c r="AA21" s="259" t="n">
        <v>17.28</v>
      </c>
      <c r="AB21" s="259" t="n"/>
      <c r="AC21" s="259" t="n"/>
      <c r="AD21" s="259" t="n"/>
      <c r="AE21" s="259" t="n"/>
      <c r="AF21" s="259" t="n"/>
      <c r="AG21" s="259" t="n"/>
      <c r="AH21" s="259" t="n"/>
      <c r="AI21" s="259" t="n"/>
      <c r="AJ21" s="259" t="n"/>
      <c r="AK21" s="259" t="n">
        <v>5.8</v>
      </c>
      <c r="AL21" s="259" t="n"/>
      <c r="AM21" s="259" t="n"/>
      <c r="AN21" s="259" t="n"/>
      <c r="AO21" s="259" t="n"/>
      <c r="AP21" s="259" t="n"/>
      <c r="AQ21" s="259" t="n"/>
      <c r="AR21" s="259" t="n">
        <v>35.45</v>
      </c>
      <c r="AS21" s="259" t="n"/>
      <c r="AT21" s="259" t="n">
        <v>149.94</v>
      </c>
      <c r="AU21" s="259" t="n"/>
      <c r="AV21" s="259" t="n"/>
      <c r="AW21" s="259" t="n"/>
      <c r="AX21" s="259" t="n"/>
      <c r="AY21" s="259" t="n"/>
      <c r="AZ21" s="259" t="n"/>
      <c r="BA21" s="259" t="n"/>
      <c r="BB21" s="259" t="n"/>
      <c r="BC21" s="259" t="n"/>
      <c r="BD21" s="259" t="n"/>
      <c r="BE21" s="259" t="n"/>
      <c r="BF21" s="259" t="n"/>
      <c r="BG21" s="259" t="n"/>
      <c r="BH21" s="259" t="n"/>
      <c r="BI21" s="259" t="n"/>
      <c r="BJ21" s="259" t="n"/>
      <c r="BK21" s="259" t="n">
        <v>23.58</v>
      </c>
      <c r="BL21" s="259" t="n"/>
      <c r="BM21" s="259" t="n"/>
      <c r="BN21" s="259" t="n"/>
      <c r="BO21" s="259" t="n"/>
      <c r="BP21" s="259" t="n"/>
      <c r="BQ21" s="259" t="n"/>
      <c r="BR21" s="259" t="n">
        <v>11.79</v>
      </c>
      <c r="BS21" s="259" t="n">
        <v>11.12</v>
      </c>
      <c r="BT21" s="259" t="n"/>
      <c r="BU21" s="259" t="n"/>
      <c r="BV21" s="259" t="n"/>
      <c r="BW21" s="259" t="n">
        <v>12.28</v>
      </c>
      <c r="BX21" s="259" t="n"/>
      <c r="BY21" s="259" t="n"/>
      <c r="BZ21" s="259" t="n">
        <v>11.56</v>
      </c>
      <c r="CA21" s="259" t="n"/>
      <c r="CB21" s="259" t="n">
        <v>51.5</v>
      </c>
      <c r="CC21" s="259" t="n"/>
      <c r="CD21" s="259" t="n"/>
      <c r="CE21" s="259" t="n">
        <v>24.95</v>
      </c>
      <c r="CF21" s="259" t="n"/>
      <c r="CG21" s="259" t="n"/>
      <c r="CH21" s="259" t="n"/>
      <c r="CI21" s="259" t="n"/>
      <c r="CJ21" s="259" t="n"/>
      <c r="CK21" s="259" t="n"/>
      <c r="CL21" s="259" t="n"/>
      <c r="CM21" s="259" t="n"/>
      <c r="CN21" s="259" t="n"/>
      <c r="CO21" s="259" t="n"/>
      <c r="CP21" s="259" t="n"/>
      <c r="CQ21" s="259" t="n"/>
      <c r="CR21" s="259" t="n"/>
      <c r="CS21" s="259" t="n"/>
      <c r="CT21" s="259" t="n"/>
      <c r="CU21" s="259" t="n"/>
      <c r="CV21" s="259" t="n"/>
      <c r="CW21" s="259" t="n">
        <v>19.21</v>
      </c>
      <c r="CX21" s="259" t="n"/>
      <c r="CY21" s="259" t="n"/>
      <c r="CZ21" s="259" t="n"/>
      <c r="DA21" s="259" t="n"/>
      <c r="DB21" s="259" t="n"/>
      <c r="DC21" s="259" t="n"/>
      <c r="DD21" s="259" t="n"/>
      <c r="DE21" s="259" t="n"/>
      <c r="DF21" s="268" t="n"/>
      <c r="DG21" s="259" t="n"/>
      <c r="DH21" s="259" t="n"/>
      <c r="DI21" s="268" t="n"/>
      <c r="DJ21" s="268" t="n"/>
      <c r="DK21" s="259" t="n"/>
      <c r="DL21" s="259" t="n"/>
      <c r="DM21" s="259" t="n"/>
      <c r="DN21" s="259" t="n"/>
      <c r="DO21" s="259" t="n"/>
      <c r="DP21" s="259" t="n"/>
      <c r="DQ21" s="259" t="n"/>
      <c r="DR21" s="259" t="n"/>
      <c r="DS21" s="259" t="n"/>
      <c r="DT21" s="259" t="n">
        <v>12.38</v>
      </c>
      <c r="DU21" s="259" t="n"/>
      <c r="DV21" s="259" t="n"/>
      <c r="DW21" s="259" t="n"/>
      <c r="DX21" s="259" t="n"/>
      <c r="DY21" s="259" t="n"/>
      <c r="DZ21" s="259" t="n"/>
      <c r="EA21" s="259" t="n"/>
      <c r="EB21" s="259" t="n"/>
      <c r="EC21" s="259" t="n"/>
      <c r="ED21" s="259" t="n"/>
      <c r="EE21" s="259" t="n"/>
      <c r="EF21" s="259" t="n"/>
      <c r="EG21" s="259" t="n"/>
      <c r="EH21" s="259" t="n"/>
      <c r="EI21" s="259" t="n"/>
      <c r="EJ21" s="259" t="n"/>
      <c r="EK21" s="259" t="n"/>
      <c r="EL21" s="259" t="n"/>
      <c r="EM21" s="259" t="n"/>
      <c r="EN21" s="259" t="n"/>
      <c r="EO21" s="259" t="n"/>
      <c r="EP21" s="259" t="n"/>
      <c r="EQ21" s="259" t="n"/>
      <c r="ER21" s="259" t="n"/>
      <c r="ES21" s="259" t="n">
        <v>26.18</v>
      </c>
      <c r="ET21" s="259" t="n"/>
      <c r="EU21" s="259" t="n"/>
      <c r="EV21" s="259" t="n"/>
      <c r="EW21" s="259" t="n"/>
      <c r="EX21" s="259" t="n"/>
      <c r="EY21" s="259">
        <f>65.57+11.12</f>
        <v/>
      </c>
      <c r="EZ21" s="259" t="n"/>
      <c r="FA21" s="259" t="n"/>
      <c r="FB21" s="259" t="n"/>
      <c r="FC21" s="259" t="n"/>
      <c r="FD21" s="259" t="n"/>
      <c r="FE21" s="259" t="n"/>
      <c r="FF21" s="259" t="n"/>
      <c r="FG21" s="259" t="n"/>
      <c r="FH21" s="259" t="n">
        <v>31.88</v>
      </c>
      <c r="FI21" s="259" t="n"/>
      <c r="FJ21" s="259" t="n"/>
      <c r="FK21" s="259" t="n"/>
      <c r="FL21" s="259" t="n"/>
      <c r="FM21" s="259" t="n"/>
      <c r="FN21" s="259" t="n"/>
      <c r="FO21" s="259" t="n"/>
      <c r="FP21" s="259" t="n">
        <v>6.19</v>
      </c>
      <c r="FQ21" s="259" t="n"/>
      <c r="FR21" s="259" t="n">
        <v>12.34</v>
      </c>
      <c r="FS21" s="259" t="n"/>
      <c r="FT21" s="259" t="n">
        <v>30.89</v>
      </c>
      <c r="FU21" s="261">
        <f>SUM(F21:FT21)</f>
        <v/>
      </c>
      <c r="FV21" s="262">
        <f>E21-FU21</f>
        <v/>
      </c>
    </row>
    <row r="22" ht="18" customHeight="1">
      <c r="A22" s="137" t="n">
        <v>21</v>
      </c>
      <c r="B22" s="256" t="n">
        <v>44942</v>
      </c>
      <c r="C22" s="172" t="inlineStr">
        <is>
          <t>ARROW4500700780</t>
        </is>
      </c>
      <c r="D22" s="240" t="n">
        <v>44927</v>
      </c>
      <c r="E22" s="257">
        <f>8.58</f>
        <v/>
      </c>
      <c r="F22" s="274" t="n"/>
      <c r="G22" s="274" t="n"/>
      <c r="H22" s="274" t="n">
        <v>8.58</v>
      </c>
      <c r="I22" s="274" t="n"/>
      <c r="J22" s="274" t="n"/>
      <c r="K22" s="274" t="n"/>
      <c r="L22" s="274" t="n"/>
      <c r="M22" s="274" t="n"/>
      <c r="N22" s="259" t="n"/>
      <c r="O22" s="259" t="n"/>
      <c r="P22" s="259" t="n"/>
      <c r="Q22" s="259" t="n"/>
      <c r="R22" s="259" t="n"/>
      <c r="S22" s="259" t="n"/>
      <c r="T22" s="259" t="n"/>
      <c r="U22" s="259" t="n"/>
      <c r="V22" s="259" t="n"/>
      <c r="W22" s="259" t="n"/>
      <c r="X22" s="259" t="n"/>
      <c r="Y22" s="259" t="n"/>
      <c r="Z22" s="259" t="n"/>
      <c r="AA22" s="259" t="n"/>
      <c r="AB22" s="259" t="n"/>
      <c r="AC22" s="259" t="n"/>
      <c r="AD22" s="259" t="n"/>
      <c r="AE22" s="259" t="n"/>
      <c r="AF22" s="259" t="n"/>
      <c r="AG22" s="259" t="n"/>
      <c r="AH22" s="259" t="n"/>
      <c r="AI22" s="259" t="n"/>
      <c r="AJ22" s="259" t="n"/>
      <c r="AK22" s="259" t="n"/>
      <c r="AL22" s="259" t="n"/>
      <c r="AM22" s="259" t="n"/>
      <c r="AN22" s="259" t="n"/>
      <c r="AO22" s="259" t="n"/>
      <c r="AP22" s="259" t="n"/>
      <c r="AQ22" s="259" t="n"/>
      <c r="AR22" s="259" t="n"/>
      <c r="AS22" s="259" t="n"/>
      <c r="AT22" s="259" t="n"/>
      <c r="AU22" s="259" t="n"/>
      <c r="AV22" s="259" t="n"/>
      <c r="AW22" s="259" t="n"/>
      <c r="AX22" s="259" t="n"/>
      <c r="AY22" s="259" t="n"/>
      <c r="AZ22" s="259" t="n"/>
      <c r="BA22" s="259" t="n"/>
      <c r="BB22" s="259" t="n"/>
      <c r="BC22" s="259" t="n"/>
      <c r="BD22" s="259" t="n"/>
      <c r="BE22" s="259" t="n"/>
      <c r="BF22" s="259" t="n"/>
      <c r="BG22" s="259" t="n"/>
      <c r="BH22" s="259" t="n"/>
      <c r="BI22" s="259" t="n"/>
      <c r="BJ22" s="259" t="n"/>
      <c r="BK22" s="259" t="n"/>
      <c r="BL22" s="259" t="n"/>
      <c r="BM22" s="259" t="n"/>
      <c r="BN22" s="259" t="n"/>
      <c r="BO22" s="259" t="n"/>
      <c r="BP22" s="259" t="n"/>
      <c r="BQ22" s="259" t="n"/>
      <c r="BR22" s="259" t="n"/>
      <c r="BS22" s="259" t="n"/>
      <c r="BT22" s="259" t="n"/>
      <c r="BU22" s="259" t="n"/>
      <c r="BV22" s="259" t="n"/>
      <c r="BW22" s="259" t="n"/>
      <c r="BX22" s="259" t="n"/>
      <c r="BY22" s="259" t="n"/>
      <c r="BZ22" s="259" t="n"/>
      <c r="CA22" s="259" t="n"/>
      <c r="CB22" s="259" t="n"/>
      <c r="CC22" s="259" t="n"/>
      <c r="CD22" s="259" t="n"/>
      <c r="CE22" s="259" t="n"/>
      <c r="CF22" s="259" t="n"/>
      <c r="CG22" s="259" t="n"/>
      <c r="CH22" s="259" t="n"/>
      <c r="CI22" s="259" t="n"/>
      <c r="CJ22" s="259" t="n"/>
      <c r="CK22" s="259" t="n"/>
      <c r="CL22" s="259" t="n"/>
      <c r="CM22" s="259" t="n"/>
      <c r="CN22" s="259" t="n"/>
      <c r="CO22" s="259" t="n"/>
      <c r="CP22" s="259" t="n"/>
      <c r="CQ22" s="259" t="n"/>
      <c r="CR22" s="259" t="n"/>
      <c r="CS22" s="259" t="n"/>
      <c r="CT22" s="259" t="n"/>
      <c r="CU22" s="259" t="n"/>
      <c r="CV22" s="259" t="n"/>
      <c r="CW22" s="259" t="n"/>
      <c r="CX22" s="259" t="n"/>
      <c r="CY22" s="259" t="n"/>
      <c r="CZ22" s="259" t="n"/>
      <c r="DA22" s="259" t="n"/>
      <c r="DB22" s="259" t="n"/>
      <c r="DC22" s="259" t="n"/>
      <c r="DD22" s="259" t="n"/>
      <c r="DE22" s="259" t="n"/>
      <c r="DF22" s="268" t="n"/>
      <c r="DG22" s="259" t="n"/>
      <c r="DH22" s="259" t="n"/>
      <c r="DI22" s="268" t="n"/>
      <c r="DJ22" s="268" t="n"/>
      <c r="DK22" s="259" t="n"/>
      <c r="DL22" s="259" t="n"/>
      <c r="DM22" s="259" t="n"/>
      <c r="DN22" s="259" t="n"/>
      <c r="DO22" s="259" t="n"/>
      <c r="DP22" s="259" t="n"/>
      <c r="DQ22" s="259" t="n"/>
      <c r="DR22" s="259" t="n"/>
      <c r="DS22" s="259" t="n"/>
      <c r="DT22" s="259" t="n"/>
      <c r="DU22" s="259" t="n"/>
      <c r="DV22" s="259" t="n"/>
      <c r="DW22" s="259" t="n"/>
      <c r="DX22" s="259" t="n"/>
      <c r="DY22" s="259" t="n"/>
      <c r="DZ22" s="259" t="n"/>
      <c r="EA22" s="259" t="n"/>
      <c r="EB22" s="259" t="n"/>
      <c r="EC22" s="259" t="n"/>
      <c r="ED22" s="259" t="n"/>
      <c r="EE22" s="259" t="n"/>
      <c r="EF22" s="259" t="n"/>
      <c r="EG22" s="259" t="n"/>
      <c r="EH22" s="259" t="n"/>
      <c r="EI22" s="259" t="n"/>
      <c r="EJ22" s="259" t="n"/>
      <c r="EK22" s="259" t="n"/>
      <c r="EL22" s="259" t="n"/>
      <c r="EM22" s="259" t="n"/>
      <c r="EN22" s="259" t="n"/>
      <c r="EO22" s="259" t="n"/>
      <c r="EP22" s="259" t="n"/>
      <c r="EQ22" s="259" t="n"/>
      <c r="ER22" s="259" t="n"/>
      <c r="ES22" s="259" t="n"/>
      <c r="ET22" s="259" t="n"/>
      <c r="EU22" s="259" t="n"/>
      <c r="EV22" s="259" t="n"/>
      <c r="EW22" s="259" t="n"/>
      <c r="EX22" s="259" t="n"/>
      <c r="EY22" s="259" t="n"/>
      <c r="EZ22" s="259" t="n"/>
      <c r="FA22" s="259" t="n"/>
      <c r="FB22" s="259" t="n"/>
      <c r="FC22" s="259" t="n"/>
      <c r="FD22" s="259" t="n"/>
      <c r="FE22" s="259" t="n"/>
      <c r="FF22" s="259" t="n"/>
      <c r="FG22" s="259" t="n"/>
      <c r="FH22" s="259" t="n"/>
      <c r="FI22" s="259" t="n"/>
      <c r="FJ22" s="259" t="n"/>
      <c r="FK22" s="259" t="n"/>
      <c r="FL22" s="259" t="n"/>
      <c r="FM22" s="259" t="n"/>
      <c r="FN22" s="259" t="n"/>
      <c r="FO22" s="259" t="n"/>
      <c r="FP22" s="259" t="n"/>
      <c r="FQ22" s="259" t="n"/>
      <c r="FR22" s="259" t="n"/>
      <c r="FS22" s="259" t="n"/>
      <c r="FT22" s="259" t="n"/>
      <c r="FU22" s="261">
        <f>SUM(F22:FT22)</f>
        <v/>
      </c>
      <c r="FV22" s="262">
        <f>E22-FU22</f>
        <v/>
      </c>
    </row>
    <row r="23" ht="18" customHeight="1">
      <c r="A23" s="137" t="n">
        <v>22</v>
      </c>
      <c r="B23" s="256" t="n">
        <v>44942</v>
      </c>
      <c r="C23" s="94" t="inlineStr">
        <is>
          <t>LITEON4500701463</t>
        </is>
      </c>
      <c r="D23" s="240" t="n">
        <v>44931</v>
      </c>
      <c r="E23" s="257" t="n">
        <v>28.03</v>
      </c>
      <c r="F23" s="274" t="n"/>
      <c r="G23" s="274" t="n">
        <v>28.03</v>
      </c>
      <c r="H23" s="274" t="n"/>
      <c r="I23" s="274" t="n"/>
      <c r="J23" s="274" t="n"/>
      <c r="K23" s="274" t="n"/>
      <c r="L23" s="274" t="n"/>
      <c r="M23" s="274" t="n"/>
      <c r="N23" s="259" t="n"/>
      <c r="O23" s="259" t="n"/>
      <c r="P23" s="259" t="n"/>
      <c r="Q23" s="259" t="n"/>
      <c r="R23" s="259" t="n"/>
      <c r="S23" s="259" t="n"/>
      <c r="T23" s="259" t="n"/>
      <c r="U23" s="259" t="n"/>
      <c r="V23" s="259" t="n"/>
      <c r="W23" s="259" t="n"/>
      <c r="X23" s="259" t="n"/>
      <c r="Y23" s="259" t="n"/>
      <c r="Z23" s="259" t="n"/>
      <c r="AA23" s="259" t="n"/>
      <c r="AB23" s="259" t="n"/>
      <c r="AC23" s="259" t="n"/>
      <c r="AD23" s="259" t="n"/>
      <c r="AE23" s="259" t="n"/>
      <c r="AF23" s="259" t="n"/>
      <c r="AG23" s="259" t="n"/>
      <c r="AH23" s="259" t="n"/>
      <c r="AI23" s="259" t="n"/>
      <c r="AJ23" s="259" t="n"/>
      <c r="AK23" s="259" t="n"/>
      <c r="AL23" s="259" t="n"/>
      <c r="AM23" s="259" t="n"/>
      <c r="AN23" s="259" t="n"/>
      <c r="AO23" s="259" t="n"/>
      <c r="AP23" s="259" t="n"/>
      <c r="AQ23" s="259" t="n"/>
      <c r="AR23" s="259" t="n"/>
      <c r="AS23" s="259" t="n"/>
      <c r="AT23" s="259" t="n"/>
      <c r="AU23" s="259" t="n"/>
      <c r="AV23" s="259" t="n"/>
      <c r="AW23" s="259" t="n"/>
      <c r="AX23" s="259" t="n"/>
      <c r="AY23" s="259" t="n"/>
      <c r="AZ23" s="259" t="n"/>
      <c r="BA23" s="259" t="n"/>
      <c r="BB23" s="259" t="n"/>
      <c r="BC23" s="259" t="n"/>
      <c r="BD23" s="259" t="n"/>
      <c r="BE23" s="259" t="n"/>
      <c r="BF23" s="259" t="n"/>
      <c r="BG23" s="259" t="n"/>
      <c r="BH23" s="259" t="n"/>
      <c r="BI23" s="259" t="n"/>
      <c r="BJ23" s="259" t="n"/>
      <c r="BK23" s="259" t="n"/>
      <c r="BL23" s="259" t="n"/>
      <c r="BM23" s="259" t="n"/>
      <c r="BN23" s="259" t="n"/>
      <c r="BO23" s="259" t="n"/>
      <c r="BP23" s="259" t="n"/>
      <c r="BQ23" s="259" t="n"/>
      <c r="BR23" s="259" t="n"/>
      <c r="BS23" s="259" t="n"/>
      <c r="BT23" s="259" t="n"/>
      <c r="BU23" s="259" t="n"/>
      <c r="BV23" s="259" t="n"/>
      <c r="BW23" s="259" t="n"/>
      <c r="BX23" s="259" t="n"/>
      <c r="BY23" s="259" t="n"/>
      <c r="BZ23" s="259" t="n"/>
      <c r="CA23" s="259" t="n"/>
      <c r="CB23" s="259" t="n"/>
      <c r="CC23" s="259" t="n"/>
      <c r="CD23" s="259" t="n"/>
      <c r="CE23" s="259" t="n"/>
      <c r="CF23" s="259" t="n"/>
      <c r="CG23" s="259" t="n"/>
      <c r="CH23" s="259" t="n"/>
      <c r="CI23" s="259" t="n"/>
      <c r="CJ23" s="259" t="n"/>
      <c r="CK23" s="259" t="n"/>
      <c r="CL23" s="259" t="n"/>
      <c r="CM23" s="259" t="n"/>
      <c r="CN23" s="259" t="n"/>
      <c r="CO23" s="259" t="n"/>
      <c r="CP23" s="259" t="n"/>
      <c r="CQ23" s="259" t="n"/>
      <c r="CR23" s="259" t="n"/>
      <c r="CS23" s="259" t="n"/>
      <c r="CT23" s="259" t="n"/>
      <c r="CU23" s="259" t="n"/>
      <c r="CV23" s="259" t="n"/>
      <c r="CW23" s="259" t="n"/>
      <c r="CX23" s="259" t="n"/>
      <c r="CY23" s="259" t="n"/>
      <c r="CZ23" s="259" t="n"/>
      <c r="DA23" s="259" t="n"/>
      <c r="DB23" s="259" t="n"/>
      <c r="DC23" s="259" t="n"/>
      <c r="DD23" s="259" t="n"/>
      <c r="DE23" s="259" t="n"/>
      <c r="DF23" s="268" t="n"/>
      <c r="DG23" s="259" t="n"/>
      <c r="DH23" s="259" t="n"/>
      <c r="DI23" s="268" t="n"/>
      <c r="DJ23" s="268" t="n"/>
      <c r="DK23" s="259" t="n"/>
      <c r="DL23" s="259" t="n"/>
      <c r="DM23" s="259" t="n"/>
      <c r="DN23" s="259" t="n"/>
      <c r="DO23" s="259" t="n"/>
      <c r="DP23" s="259" t="n"/>
      <c r="DQ23" s="259" t="n"/>
      <c r="DR23" s="259" t="n"/>
      <c r="DS23" s="259" t="n"/>
      <c r="DT23" s="259" t="n"/>
      <c r="DU23" s="259" t="n"/>
      <c r="DV23" s="259" t="n"/>
      <c r="DW23" s="259" t="n"/>
      <c r="DX23" s="259" t="n"/>
      <c r="DY23" s="259" t="n"/>
      <c r="DZ23" s="259" t="n"/>
      <c r="EA23" s="259" t="n"/>
      <c r="EB23" s="259" t="n"/>
      <c r="EC23" s="259" t="n"/>
      <c r="ED23" s="259" t="n"/>
      <c r="EE23" s="259" t="n"/>
      <c r="EF23" s="259" t="n"/>
      <c r="EG23" s="259" t="n"/>
      <c r="EH23" s="259" t="n"/>
      <c r="EI23" s="259" t="n"/>
      <c r="EJ23" s="259" t="n"/>
      <c r="EK23" s="259" t="n"/>
      <c r="EL23" s="259" t="n"/>
      <c r="EM23" s="259" t="n"/>
      <c r="EN23" s="259" t="n"/>
      <c r="EO23" s="259" t="n"/>
      <c r="EP23" s="259" t="n"/>
      <c r="EQ23" s="259" t="n"/>
      <c r="ER23" s="259" t="n"/>
      <c r="ES23" s="259" t="n"/>
      <c r="ET23" s="259" t="n"/>
      <c r="EU23" s="259" t="n"/>
      <c r="EV23" s="259" t="n"/>
      <c r="EW23" s="259" t="n"/>
      <c r="EX23" s="259" t="n"/>
      <c r="EY23" s="259" t="n"/>
      <c r="EZ23" s="259" t="n"/>
      <c r="FA23" s="259" t="n"/>
      <c r="FB23" s="259" t="n"/>
      <c r="FC23" s="259" t="n"/>
      <c r="FD23" s="259" t="n"/>
      <c r="FE23" s="259" t="n"/>
      <c r="FF23" s="259" t="n"/>
      <c r="FG23" s="259" t="n"/>
      <c r="FH23" s="259" t="n"/>
      <c r="FI23" s="259" t="n"/>
      <c r="FJ23" s="259" t="n"/>
      <c r="FK23" s="259" t="n"/>
      <c r="FL23" s="259" t="n"/>
      <c r="FM23" s="259" t="n"/>
      <c r="FN23" s="259" t="n"/>
      <c r="FO23" s="259" t="n"/>
      <c r="FP23" s="259" t="n"/>
      <c r="FQ23" s="259" t="n"/>
      <c r="FR23" s="259" t="n"/>
      <c r="FS23" s="259" t="n"/>
      <c r="FT23" s="259" t="n"/>
      <c r="FU23" s="261">
        <f>SUM(F23:FT23)</f>
        <v/>
      </c>
      <c r="FV23" s="262">
        <f>E23-FU23</f>
        <v/>
      </c>
    </row>
    <row r="24" ht="18" customHeight="1">
      <c r="A24" s="137" t="n">
        <v>23</v>
      </c>
      <c r="B24" s="256" t="n">
        <v>44942</v>
      </c>
      <c r="C24" s="94" t="inlineStr">
        <is>
          <t>TTI4500699528</t>
        </is>
      </c>
      <c r="D24" s="240" t="n">
        <v>44929</v>
      </c>
      <c r="E24" s="257" t="n">
        <v>56.44</v>
      </c>
      <c r="F24" s="274" t="n"/>
      <c r="G24" s="274" t="n"/>
      <c r="H24" s="274" t="n"/>
      <c r="I24" s="274" t="n"/>
      <c r="J24" s="274" t="n"/>
      <c r="K24" s="274" t="n"/>
      <c r="L24" s="274" t="n"/>
      <c r="M24" s="274" t="n"/>
      <c r="N24" s="259" t="n"/>
      <c r="O24" s="259" t="n"/>
      <c r="P24" s="259" t="n"/>
      <c r="Q24" s="259" t="n"/>
      <c r="R24" s="259" t="n"/>
      <c r="S24" s="259" t="n"/>
      <c r="T24" s="259" t="n"/>
      <c r="U24" s="259" t="n"/>
      <c r="V24" s="259" t="n"/>
      <c r="W24" s="259" t="n"/>
      <c r="X24" s="259" t="n"/>
      <c r="Y24" s="259" t="n"/>
      <c r="Z24" s="259" t="n"/>
      <c r="AA24" s="259" t="n"/>
      <c r="AB24" s="259" t="n"/>
      <c r="AC24" s="259" t="n"/>
      <c r="AD24" s="259" t="n"/>
      <c r="AE24" s="259" t="n"/>
      <c r="AF24" s="259" t="n"/>
      <c r="AG24" s="259" t="n"/>
      <c r="AH24" s="259" t="n"/>
      <c r="AI24" s="259" t="n"/>
      <c r="AJ24" s="259" t="n"/>
      <c r="AK24" s="259" t="n"/>
      <c r="AL24" s="259" t="n"/>
      <c r="AM24" s="259" t="n"/>
      <c r="AN24" s="259" t="n"/>
      <c r="AO24" s="259" t="n"/>
      <c r="AP24" s="259" t="n"/>
      <c r="AQ24" s="259" t="n"/>
      <c r="AR24" s="259" t="n"/>
      <c r="AS24" s="259" t="n"/>
      <c r="AT24" s="259" t="n"/>
      <c r="AU24" s="259" t="n"/>
      <c r="AV24" s="259" t="n"/>
      <c r="AW24" s="259" t="n"/>
      <c r="AX24" s="259" t="n"/>
      <c r="AY24" s="259" t="n"/>
      <c r="AZ24" s="259" t="n"/>
      <c r="BA24" s="259" t="n"/>
      <c r="BB24" s="259" t="n"/>
      <c r="BC24" s="259" t="n"/>
      <c r="BD24" s="259" t="n"/>
      <c r="BE24" s="259" t="n"/>
      <c r="BF24" s="259" t="n"/>
      <c r="BG24" s="259" t="n"/>
      <c r="BH24" s="259" t="n"/>
      <c r="BI24" s="259" t="n"/>
      <c r="BJ24" s="259" t="n"/>
      <c r="BK24" s="259" t="n"/>
      <c r="BL24" s="259" t="n"/>
      <c r="BM24" s="259" t="n"/>
      <c r="BN24" s="259" t="n"/>
      <c r="BO24" s="259" t="n"/>
      <c r="BP24" s="259" t="n"/>
      <c r="BQ24" s="259" t="n"/>
      <c r="BR24" s="259" t="n"/>
      <c r="BS24" s="259" t="n"/>
      <c r="BT24" s="259" t="n"/>
      <c r="BU24" s="259" t="n"/>
      <c r="BV24" s="259" t="n"/>
      <c r="BW24" s="259" t="n"/>
      <c r="BX24" s="259" t="n"/>
      <c r="BY24" s="259" t="n"/>
      <c r="BZ24" s="259" t="n"/>
      <c r="CA24" s="259" t="n"/>
      <c r="CB24" s="259" t="n"/>
      <c r="CC24" s="259" t="n"/>
      <c r="CD24" s="259" t="n"/>
      <c r="CE24" s="259" t="n">
        <v>56.44</v>
      </c>
      <c r="CF24" s="259" t="n"/>
      <c r="CG24" s="259" t="n"/>
      <c r="CH24" s="259" t="n"/>
      <c r="CI24" s="259" t="n"/>
      <c r="CJ24" s="259" t="n"/>
      <c r="CK24" s="259" t="n"/>
      <c r="CL24" s="259" t="n"/>
      <c r="CM24" s="259" t="n"/>
      <c r="CN24" s="259" t="n"/>
      <c r="CO24" s="259" t="n"/>
      <c r="CP24" s="259" t="n"/>
      <c r="CQ24" s="259" t="n"/>
      <c r="CR24" s="259" t="n"/>
      <c r="CS24" s="259" t="n"/>
      <c r="CT24" s="259" t="n"/>
      <c r="CU24" s="259" t="n"/>
      <c r="CV24" s="259" t="n"/>
      <c r="CW24" s="259" t="n"/>
      <c r="CX24" s="259" t="n"/>
      <c r="CY24" s="259" t="n"/>
      <c r="CZ24" s="259" t="n"/>
      <c r="DA24" s="259" t="n"/>
      <c r="DB24" s="259" t="n"/>
      <c r="DC24" s="259" t="n"/>
      <c r="DD24" s="259" t="n"/>
      <c r="DE24" s="259" t="n"/>
      <c r="DF24" s="268" t="n"/>
      <c r="DG24" s="259" t="n"/>
      <c r="DH24" s="259" t="n"/>
      <c r="DI24" s="268" t="n"/>
      <c r="DJ24" s="268" t="n"/>
      <c r="DK24" s="259" t="n"/>
      <c r="DL24" s="259" t="n"/>
      <c r="DM24" s="259" t="n"/>
      <c r="DN24" s="259" t="n"/>
      <c r="DO24" s="259" t="n"/>
      <c r="DP24" s="259" t="n"/>
      <c r="DQ24" s="259" t="n"/>
      <c r="DR24" s="259" t="n"/>
      <c r="DS24" s="259" t="n"/>
      <c r="DT24" s="259" t="n"/>
      <c r="DU24" s="259" t="n"/>
      <c r="DV24" s="259" t="n"/>
      <c r="DW24" s="259" t="n"/>
      <c r="DX24" s="259" t="n"/>
      <c r="DY24" s="259" t="n"/>
      <c r="DZ24" s="259" t="n"/>
      <c r="EA24" s="259" t="n"/>
      <c r="EB24" s="259" t="n"/>
      <c r="EC24" s="259" t="n"/>
      <c r="ED24" s="259" t="n"/>
      <c r="EE24" s="259" t="n"/>
      <c r="EF24" s="259" t="n"/>
      <c r="EG24" s="259" t="n"/>
      <c r="EH24" s="259" t="n"/>
      <c r="EI24" s="259" t="n"/>
      <c r="EJ24" s="259" t="n"/>
      <c r="EK24" s="259" t="n"/>
      <c r="EL24" s="259" t="n"/>
      <c r="EM24" s="259" t="n"/>
      <c r="EN24" s="259" t="n"/>
      <c r="EO24" s="259" t="n"/>
      <c r="EP24" s="259" t="n"/>
      <c r="EQ24" s="259" t="n"/>
      <c r="ER24" s="259" t="n"/>
      <c r="ES24" s="259" t="n"/>
      <c r="ET24" s="259" t="n"/>
      <c r="EU24" s="259" t="n"/>
      <c r="EV24" s="259" t="n"/>
      <c r="EW24" s="259" t="n"/>
      <c r="EX24" s="259" t="n"/>
      <c r="EY24" s="259" t="n"/>
      <c r="EZ24" s="259" t="n"/>
      <c r="FA24" s="259" t="n"/>
      <c r="FB24" s="259" t="n"/>
      <c r="FC24" s="259" t="n"/>
      <c r="FD24" s="259" t="n"/>
      <c r="FE24" s="259" t="n"/>
      <c r="FF24" s="259" t="n"/>
      <c r="FG24" s="259" t="n"/>
      <c r="FH24" s="259" t="n"/>
      <c r="FI24" s="259" t="n"/>
      <c r="FJ24" s="259" t="n"/>
      <c r="FK24" s="259" t="n"/>
      <c r="FL24" s="259" t="n"/>
      <c r="FM24" s="259" t="n"/>
      <c r="FN24" s="259" t="n"/>
      <c r="FO24" s="259" t="n"/>
      <c r="FP24" s="259" t="n"/>
      <c r="FQ24" s="259" t="n"/>
      <c r="FR24" s="259" t="n"/>
      <c r="FS24" s="259" t="n"/>
      <c r="FT24" s="259" t="n"/>
      <c r="FU24" s="261">
        <f>SUM(F24:FT24)</f>
        <v/>
      </c>
      <c r="FV24" s="262">
        <f>E24-FU24</f>
        <v/>
      </c>
    </row>
    <row r="25" ht="18" customHeight="1">
      <c r="A25" s="137" t="n">
        <v>24</v>
      </c>
      <c r="B25" s="256" t="n">
        <v>44942</v>
      </c>
      <c r="C25" s="94" t="inlineStr">
        <is>
          <t>AVNET9113602796</t>
        </is>
      </c>
      <c r="D25" s="240" t="n">
        <v>44929</v>
      </c>
      <c r="E25" s="257" t="n">
        <v>9.99</v>
      </c>
      <c r="F25" s="274" t="n"/>
      <c r="G25" s="274" t="n"/>
      <c r="H25" s="274" t="n"/>
      <c r="I25" s="274" t="n"/>
      <c r="J25" s="274" t="n"/>
      <c r="K25" s="274" t="n"/>
      <c r="L25" s="274" t="n"/>
      <c r="M25" s="274" t="n"/>
      <c r="N25" s="259" t="n"/>
      <c r="O25" s="259" t="n"/>
      <c r="P25" s="259" t="n"/>
      <c r="Q25" s="259" t="n"/>
      <c r="R25" s="259" t="n"/>
      <c r="S25" s="259" t="n"/>
      <c r="T25" s="259" t="n"/>
      <c r="U25" s="259" t="n"/>
      <c r="V25" s="259" t="n"/>
      <c r="W25" s="259" t="n"/>
      <c r="X25" s="259" t="n"/>
      <c r="Y25" s="259" t="n"/>
      <c r="Z25" s="259" t="n"/>
      <c r="AA25" s="259" t="n"/>
      <c r="AB25" s="259" t="n"/>
      <c r="AC25" s="259" t="n"/>
      <c r="AD25" s="259" t="n"/>
      <c r="AE25" s="259" t="n"/>
      <c r="AF25" s="259" t="n"/>
      <c r="AG25" s="259" t="n"/>
      <c r="AH25" s="259" t="n"/>
      <c r="AI25" s="259" t="n"/>
      <c r="AJ25" s="259" t="n"/>
      <c r="AK25" s="259" t="n"/>
      <c r="AL25" s="259" t="n"/>
      <c r="AM25" s="259" t="n"/>
      <c r="AN25" s="259" t="n"/>
      <c r="AO25" s="259" t="n"/>
      <c r="AP25" s="259" t="n"/>
      <c r="AQ25" s="259" t="n"/>
      <c r="AR25" s="259" t="n"/>
      <c r="AS25" s="259" t="n"/>
      <c r="AT25" s="259" t="n"/>
      <c r="AU25" s="259" t="n"/>
      <c r="AV25" s="259" t="n"/>
      <c r="AW25" s="259" t="n"/>
      <c r="AX25" s="259" t="n"/>
      <c r="AY25" s="259" t="n"/>
      <c r="AZ25" s="259" t="n"/>
      <c r="BA25" s="259" t="n"/>
      <c r="BB25" s="259" t="n"/>
      <c r="BC25" s="259" t="n"/>
      <c r="BD25" s="259" t="n"/>
      <c r="BE25" s="259" t="n"/>
      <c r="BF25" s="259" t="n"/>
      <c r="BG25" s="259" t="n"/>
      <c r="BH25" s="259" t="n"/>
      <c r="BI25" s="259" t="n"/>
      <c r="BJ25" s="259" t="n"/>
      <c r="BK25" s="259" t="n"/>
      <c r="BL25" s="259" t="n"/>
      <c r="BM25" s="259" t="n"/>
      <c r="BN25" s="259" t="n"/>
      <c r="BO25" s="259" t="n"/>
      <c r="BP25" s="259" t="n"/>
      <c r="BQ25" s="259" t="n"/>
      <c r="BR25" s="259" t="n"/>
      <c r="BS25" s="259" t="n"/>
      <c r="BT25" s="259" t="n"/>
      <c r="BU25" s="259" t="n"/>
      <c r="BV25" s="259" t="n"/>
      <c r="BW25" s="259" t="n"/>
      <c r="BX25" s="259" t="n"/>
      <c r="BY25" s="259" t="n"/>
      <c r="BZ25" s="259" t="n"/>
      <c r="CA25" s="259" t="n"/>
      <c r="CB25" s="259" t="n"/>
      <c r="CC25" s="259" t="n"/>
      <c r="CD25" s="259" t="n"/>
      <c r="CE25" s="259" t="n"/>
      <c r="CF25" s="259" t="n"/>
      <c r="CG25" s="259" t="n"/>
      <c r="CH25" s="259" t="n"/>
      <c r="CI25" s="259" t="n"/>
      <c r="CJ25" s="259" t="n"/>
      <c r="CK25" s="259" t="n"/>
      <c r="CL25" s="259" t="n"/>
      <c r="CM25" s="259" t="n"/>
      <c r="CN25" s="259" t="n"/>
      <c r="CO25" s="259" t="n"/>
      <c r="CP25" s="259" t="n"/>
      <c r="CQ25" s="259" t="n"/>
      <c r="CR25" s="259" t="n"/>
      <c r="CS25" s="259" t="n"/>
      <c r="CT25" s="259" t="n"/>
      <c r="CU25" s="259" t="n"/>
      <c r="CV25" s="259" t="n"/>
      <c r="CW25" s="259" t="n">
        <v>9.99</v>
      </c>
      <c r="CX25" s="259" t="n"/>
      <c r="CY25" s="259" t="n"/>
      <c r="CZ25" s="259" t="n"/>
      <c r="DA25" s="259" t="n"/>
      <c r="DB25" s="259" t="n"/>
      <c r="DC25" s="259" t="n"/>
      <c r="DD25" s="259" t="n"/>
      <c r="DE25" s="259" t="n"/>
      <c r="DF25" s="268" t="n"/>
      <c r="DG25" s="259" t="n"/>
      <c r="DH25" s="259" t="n"/>
      <c r="DI25" s="268" t="n"/>
      <c r="DJ25" s="268" t="n"/>
      <c r="DK25" s="259" t="n"/>
      <c r="DL25" s="259" t="n"/>
      <c r="DM25" s="259" t="n"/>
      <c r="DN25" s="259" t="n"/>
      <c r="DO25" s="259" t="n"/>
      <c r="DP25" s="259" t="n"/>
      <c r="DQ25" s="259" t="n"/>
      <c r="DR25" s="259" t="n"/>
      <c r="DS25" s="259" t="n"/>
      <c r="DT25" s="259" t="n"/>
      <c r="DU25" s="259" t="n"/>
      <c r="DV25" s="259" t="n"/>
      <c r="DW25" s="259" t="n"/>
      <c r="DX25" s="259" t="n"/>
      <c r="DY25" s="259" t="n"/>
      <c r="DZ25" s="259" t="n"/>
      <c r="EA25" s="259" t="n"/>
      <c r="EB25" s="259" t="n"/>
      <c r="EC25" s="259" t="n"/>
      <c r="ED25" s="259" t="n"/>
      <c r="EE25" s="259" t="n"/>
      <c r="EF25" s="259" t="n"/>
      <c r="EG25" s="259" t="n"/>
      <c r="EH25" s="259" t="n"/>
      <c r="EI25" s="259" t="n"/>
      <c r="EJ25" s="259" t="n"/>
      <c r="EK25" s="259" t="n"/>
      <c r="EL25" s="259" t="n"/>
      <c r="EM25" s="259" t="n"/>
      <c r="EN25" s="259" t="n"/>
      <c r="EO25" s="259" t="n"/>
      <c r="EP25" s="259" t="n"/>
      <c r="EQ25" s="259" t="n"/>
      <c r="ER25" s="259" t="n"/>
      <c r="ES25" s="259" t="n"/>
      <c r="ET25" s="259" t="n"/>
      <c r="EU25" s="259" t="n"/>
      <c r="EV25" s="259" t="n"/>
      <c r="EW25" s="259" t="n"/>
      <c r="EX25" s="259" t="n"/>
      <c r="EY25" s="259" t="n"/>
      <c r="EZ25" s="259" t="n"/>
      <c r="FA25" s="259" t="n"/>
      <c r="FB25" s="259" t="n"/>
      <c r="FC25" s="259" t="n"/>
      <c r="FD25" s="259" t="n"/>
      <c r="FE25" s="259" t="n"/>
      <c r="FF25" s="259" t="n"/>
      <c r="FG25" s="259" t="n"/>
      <c r="FH25" s="259" t="n"/>
      <c r="FI25" s="259" t="n"/>
      <c r="FJ25" s="259" t="n"/>
      <c r="FK25" s="259" t="n"/>
      <c r="FL25" s="259" t="n"/>
      <c r="FM25" s="259" t="n"/>
      <c r="FN25" s="259" t="n"/>
      <c r="FO25" s="259" t="n"/>
      <c r="FP25" s="259" t="n"/>
      <c r="FQ25" s="259" t="n"/>
      <c r="FR25" s="259" t="n"/>
      <c r="FS25" s="259" t="n"/>
      <c r="FT25" s="259" t="n"/>
      <c r="FU25" s="261">
        <f>SUM(F25:FT25)</f>
        <v/>
      </c>
      <c r="FV25" s="262">
        <f>E25-FU25</f>
        <v/>
      </c>
    </row>
    <row r="26" ht="18" customHeight="1">
      <c r="A26" s="137" t="n">
        <v>25</v>
      </c>
      <c r="B26" s="256" t="n">
        <v>44942</v>
      </c>
      <c r="C26" s="94" t="inlineStr">
        <is>
          <t>AVNET4500693881</t>
        </is>
      </c>
      <c r="D26" s="240" t="n">
        <v>44929</v>
      </c>
      <c r="E26" s="257" t="n">
        <v>114.53</v>
      </c>
      <c r="F26" s="274" t="n"/>
      <c r="G26" s="274" t="n"/>
      <c r="H26" s="274" t="n"/>
      <c r="I26" s="274" t="n"/>
      <c r="J26" s="274" t="n"/>
      <c r="K26" s="274" t="n"/>
      <c r="L26" s="274" t="n"/>
      <c r="M26" s="274" t="n"/>
      <c r="N26" s="259" t="n"/>
      <c r="O26" s="259" t="n"/>
      <c r="P26" s="259" t="n"/>
      <c r="Q26" s="259" t="n"/>
      <c r="R26" s="259" t="n"/>
      <c r="S26" s="259" t="n"/>
      <c r="T26" s="259" t="n"/>
      <c r="U26" s="259" t="n"/>
      <c r="V26" s="259" t="n"/>
      <c r="W26" s="259" t="n"/>
      <c r="X26" s="259" t="n"/>
      <c r="Y26" s="259" t="n"/>
      <c r="Z26" s="259" t="n"/>
      <c r="AA26" s="259" t="n"/>
      <c r="AB26" s="259" t="n"/>
      <c r="AC26" s="259" t="n"/>
      <c r="AD26" s="259" t="n"/>
      <c r="AE26" s="259" t="n"/>
      <c r="AF26" s="259" t="n"/>
      <c r="AG26" s="259" t="n"/>
      <c r="AH26" s="259" t="n"/>
      <c r="AI26" s="259" t="n"/>
      <c r="AJ26" s="259" t="n"/>
      <c r="AK26" s="259" t="n"/>
      <c r="AL26" s="259" t="n"/>
      <c r="AM26" s="259" t="n"/>
      <c r="AN26" s="259" t="n"/>
      <c r="AO26" s="259" t="n"/>
      <c r="AP26" s="259" t="n"/>
      <c r="AQ26" s="259" t="n"/>
      <c r="AR26" s="259" t="n"/>
      <c r="AS26" s="259" t="n"/>
      <c r="AT26" s="259" t="n"/>
      <c r="AU26" s="259" t="n"/>
      <c r="AV26" s="259" t="n"/>
      <c r="AW26" s="259" t="n"/>
      <c r="AX26" s="259" t="n"/>
      <c r="AY26" s="259" t="n"/>
      <c r="AZ26" s="259" t="n"/>
      <c r="BA26" s="259" t="n"/>
      <c r="BB26" s="259" t="n"/>
      <c r="BC26" s="259" t="n"/>
      <c r="BD26" s="259" t="n"/>
      <c r="BE26" s="259" t="n"/>
      <c r="BF26" s="259" t="n"/>
      <c r="BG26" s="259" t="n"/>
      <c r="BH26" s="259" t="n"/>
      <c r="BI26" s="259" t="n"/>
      <c r="BJ26" s="259" t="n"/>
      <c r="BK26" s="259" t="n"/>
      <c r="BL26" s="259" t="n"/>
      <c r="BM26" s="259" t="n"/>
      <c r="BN26" s="259" t="n"/>
      <c r="BO26" s="259" t="n"/>
      <c r="BP26" s="259" t="n"/>
      <c r="BQ26" s="259" t="n"/>
      <c r="BR26" s="259" t="n"/>
      <c r="BS26" s="259" t="n"/>
      <c r="BT26" s="259" t="n"/>
      <c r="BU26" s="259" t="n"/>
      <c r="BV26" s="259" t="n"/>
      <c r="BW26" s="259" t="n"/>
      <c r="BX26" s="259" t="n"/>
      <c r="BY26" s="259" t="n"/>
      <c r="BZ26" s="259" t="n"/>
      <c r="CA26" s="259" t="n"/>
      <c r="CB26" s="259" t="n"/>
      <c r="CC26" s="259" t="n"/>
      <c r="CD26" s="259" t="n"/>
      <c r="CE26" s="259" t="n"/>
      <c r="CF26" s="259" t="n"/>
      <c r="CG26" s="259" t="n"/>
      <c r="CH26" s="259" t="n"/>
      <c r="CI26" s="259" t="n"/>
      <c r="CJ26" s="259" t="n"/>
      <c r="CK26" s="259" t="n"/>
      <c r="CL26" s="259" t="n"/>
      <c r="CM26" s="259" t="n"/>
      <c r="CN26" s="259" t="n"/>
      <c r="CO26" s="259" t="n"/>
      <c r="CP26" s="259" t="n"/>
      <c r="CQ26" s="259" t="n"/>
      <c r="CR26" s="259" t="n"/>
      <c r="CS26" s="259" t="n"/>
      <c r="CT26" s="259" t="n"/>
      <c r="CU26" s="259" t="n"/>
      <c r="CV26" s="259" t="n"/>
      <c r="CW26" s="259" t="n">
        <v>114.53</v>
      </c>
      <c r="CX26" s="259" t="n"/>
      <c r="CY26" s="259" t="n"/>
      <c r="CZ26" s="259" t="n"/>
      <c r="DA26" s="259" t="n"/>
      <c r="DB26" s="259" t="n"/>
      <c r="DC26" s="259" t="n"/>
      <c r="DD26" s="259" t="n"/>
      <c r="DE26" s="259" t="n"/>
      <c r="DF26" s="268" t="n"/>
      <c r="DG26" s="259" t="n"/>
      <c r="DH26" s="259" t="n"/>
      <c r="DI26" s="268" t="n"/>
      <c r="DJ26" s="268" t="n"/>
      <c r="DK26" s="259" t="n"/>
      <c r="DL26" s="259" t="n"/>
      <c r="DM26" s="259" t="n"/>
      <c r="DN26" s="259" t="n"/>
      <c r="DO26" s="259" t="n"/>
      <c r="DP26" s="259" t="n"/>
      <c r="DQ26" s="259" t="n"/>
      <c r="DR26" s="259" t="n"/>
      <c r="DS26" s="259" t="n"/>
      <c r="DT26" s="259" t="n"/>
      <c r="DU26" s="259" t="n"/>
      <c r="DV26" s="259" t="n"/>
      <c r="DW26" s="259" t="n"/>
      <c r="DX26" s="259" t="n"/>
      <c r="DY26" s="259" t="n"/>
      <c r="DZ26" s="259" t="n"/>
      <c r="EA26" s="259" t="n"/>
      <c r="EB26" s="259" t="n"/>
      <c r="EC26" s="259" t="n"/>
      <c r="ED26" s="259" t="n"/>
      <c r="EE26" s="259" t="n"/>
      <c r="EF26" s="259" t="n"/>
      <c r="EG26" s="259" t="n"/>
      <c r="EH26" s="259" t="n"/>
      <c r="EI26" s="259" t="n"/>
      <c r="EJ26" s="259" t="n"/>
      <c r="EK26" s="259" t="n"/>
      <c r="EL26" s="259" t="n"/>
      <c r="EM26" s="259" t="n"/>
      <c r="EN26" s="259" t="n"/>
      <c r="EO26" s="259" t="n"/>
      <c r="EP26" s="259" t="n"/>
      <c r="EQ26" s="259" t="n"/>
      <c r="ER26" s="259" t="n"/>
      <c r="ES26" s="259" t="n"/>
      <c r="ET26" s="259" t="n"/>
      <c r="EU26" s="259" t="n"/>
      <c r="EV26" s="259" t="n"/>
      <c r="EW26" s="259" t="n"/>
      <c r="EX26" s="259" t="n"/>
      <c r="EY26" s="259" t="n"/>
      <c r="EZ26" s="259" t="n"/>
      <c r="FA26" s="259" t="n"/>
      <c r="FB26" s="259" t="n"/>
      <c r="FC26" s="259" t="n"/>
      <c r="FD26" s="259" t="n"/>
      <c r="FE26" s="259" t="n"/>
      <c r="FF26" s="259" t="n"/>
      <c r="FG26" s="259" t="n"/>
      <c r="FH26" s="259" t="n"/>
      <c r="FI26" s="259" t="n"/>
      <c r="FJ26" s="259" t="n"/>
      <c r="FK26" s="259" t="n"/>
      <c r="FL26" s="259" t="n"/>
      <c r="FM26" s="259" t="n"/>
      <c r="FN26" s="259" t="n"/>
      <c r="FO26" s="259" t="n"/>
      <c r="FP26" s="259" t="n"/>
      <c r="FQ26" s="259" t="n"/>
      <c r="FR26" s="259" t="n"/>
      <c r="FS26" s="259" t="n"/>
      <c r="FT26" s="259" t="n"/>
      <c r="FU26" s="261">
        <f>SUM(F26:FT26)</f>
        <v/>
      </c>
      <c r="FV26" s="262">
        <f>E26-FU26</f>
        <v/>
      </c>
    </row>
    <row r="27" ht="18" customHeight="1">
      <c r="A27" s="137" t="n">
        <v>26</v>
      </c>
      <c r="B27" s="256" t="n">
        <v>44942</v>
      </c>
      <c r="C27" s="94" t="inlineStr">
        <is>
          <t>FCI4500692318</t>
        </is>
      </c>
      <c r="D27" s="240" t="n">
        <v>44939</v>
      </c>
      <c r="E27" s="257" t="n">
        <v>934</v>
      </c>
      <c r="F27" s="274" t="n"/>
      <c r="G27" s="274" t="n"/>
      <c r="H27" s="274" t="n"/>
      <c r="I27" s="274" t="n"/>
      <c r="J27" s="274" t="n"/>
      <c r="K27" s="274" t="n"/>
      <c r="L27" s="274" t="n"/>
      <c r="M27" s="274" t="n"/>
      <c r="N27" s="259" t="n"/>
      <c r="O27" s="259" t="n"/>
      <c r="P27" s="259" t="n"/>
      <c r="Q27" s="259" t="n"/>
      <c r="R27" s="259" t="n"/>
      <c r="S27" s="259" t="n"/>
      <c r="T27" s="259" t="n"/>
      <c r="U27" s="259" t="n"/>
      <c r="V27" s="259" t="n"/>
      <c r="W27" s="259" t="n"/>
      <c r="X27" s="259" t="n"/>
      <c r="Y27" s="259" t="n"/>
      <c r="Z27" s="259" t="n"/>
      <c r="AA27" s="259" t="n"/>
      <c r="AB27" s="259" t="n"/>
      <c r="AC27" s="259" t="n"/>
      <c r="AD27" s="259" t="n"/>
      <c r="AE27" s="259" t="n"/>
      <c r="AF27" s="259" t="n"/>
      <c r="AG27" s="259" t="n"/>
      <c r="AH27" s="259" t="n"/>
      <c r="AI27" s="259" t="n"/>
      <c r="AJ27" s="259" t="n"/>
      <c r="AK27" s="259" t="n"/>
      <c r="AL27" s="259" t="n"/>
      <c r="AM27" s="259" t="n"/>
      <c r="AN27" s="259" t="n"/>
      <c r="AO27" s="259" t="n"/>
      <c r="AP27" s="259" t="n"/>
      <c r="AQ27" s="259" t="n"/>
      <c r="AR27" s="259" t="n"/>
      <c r="AS27" s="259" t="n"/>
      <c r="AT27" s="259" t="n"/>
      <c r="AU27" s="259" t="n"/>
      <c r="AV27" s="259" t="n"/>
      <c r="AW27" s="259" t="n"/>
      <c r="AX27" s="259" t="n"/>
      <c r="AY27" s="259" t="n"/>
      <c r="AZ27" s="259" t="n"/>
      <c r="BA27" s="259" t="n"/>
      <c r="BB27" s="259" t="n"/>
      <c r="BC27" s="259" t="n"/>
      <c r="BD27" s="259" t="n"/>
      <c r="BE27" s="259" t="n"/>
      <c r="BF27" s="259" t="n"/>
      <c r="BG27" s="259" t="n"/>
      <c r="BH27" s="259" t="n"/>
      <c r="BI27" s="259" t="n"/>
      <c r="BJ27" s="259" t="n"/>
      <c r="BK27" s="259" t="n"/>
      <c r="BL27" s="259" t="n"/>
      <c r="BM27" s="259" t="n"/>
      <c r="BN27" s="259" t="n"/>
      <c r="BO27" s="259" t="n"/>
      <c r="BP27" s="259" t="n">
        <v>934</v>
      </c>
      <c r="BQ27" s="259" t="n"/>
      <c r="BR27" s="259" t="n"/>
      <c r="BS27" s="259" t="n"/>
      <c r="BT27" s="259" t="n"/>
      <c r="BU27" s="259" t="n"/>
      <c r="BV27" s="259" t="n"/>
      <c r="BW27" s="259" t="n"/>
      <c r="BX27" s="259" t="n"/>
      <c r="BY27" s="259" t="n"/>
      <c r="BZ27" s="259" t="n"/>
      <c r="CA27" s="259" t="n"/>
      <c r="CB27" s="259" t="n"/>
      <c r="CC27" s="259" t="n"/>
      <c r="CD27" s="259" t="n"/>
      <c r="CE27" s="259" t="n"/>
      <c r="CF27" s="259" t="n"/>
      <c r="CG27" s="259" t="n"/>
      <c r="CH27" s="259" t="n"/>
      <c r="CI27" s="259" t="n"/>
      <c r="CJ27" s="259" t="n"/>
      <c r="CK27" s="259" t="n"/>
      <c r="CL27" s="259" t="n"/>
      <c r="CM27" s="259" t="n"/>
      <c r="CN27" s="259" t="n"/>
      <c r="CO27" s="259" t="n"/>
      <c r="CP27" s="259" t="n"/>
      <c r="CQ27" s="259" t="n"/>
      <c r="CR27" s="259" t="n"/>
      <c r="CS27" s="259" t="n"/>
      <c r="CT27" s="259" t="n"/>
      <c r="CU27" s="259" t="n"/>
      <c r="CV27" s="259" t="n"/>
      <c r="CW27" s="259" t="n"/>
      <c r="CX27" s="259" t="n"/>
      <c r="CY27" s="259" t="n"/>
      <c r="CZ27" s="259" t="n"/>
      <c r="DA27" s="259" t="n"/>
      <c r="DB27" s="259" t="n"/>
      <c r="DC27" s="259" t="n"/>
      <c r="DD27" s="259" t="n"/>
      <c r="DE27" s="259" t="n"/>
      <c r="DF27" s="268" t="n"/>
      <c r="DG27" s="259" t="n"/>
      <c r="DH27" s="259" t="n"/>
      <c r="DI27" s="268" t="n"/>
      <c r="DJ27" s="268" t="n"/>
      <c r="DK27" s="259" t="n"/>
      <c r="DL27" s="259" t="n"/>
      <c r="DM27" s="259" t="n"/>
      <c r="DN27" s="259" t="n"/>
      <c r="DO27" s="259" t="n"/>
      <c r="DP27" s="259" t="n"/>
      <c r="DQ27" s="259" t="n"/>
      <c r="DR27" s="259" t="n"/>
      <c r="DS27" s="259" t="n"/>
      <c r="DT27" s="259" t="n"/>
      <c r="DU27" s="259" t="n"/>
      <c r="DV27" s="259" t="n"/>
      <c r="DW27" s="259" t="n"/>
      <c r="DX27" s="259" t="n"/>
      <c r="DY27" s="259" t="n"/>
      <c r="DZ27" s="259" t="n"/>
      <c r="EA27" s="259" t="n"/>
      <c r="EB27" s="259" t="n"/>
      <c r="EC27" s="259" t="n"/>
      <c r="ED27" s="259" t="n"/>
      <c r="EE27" s="259" t="n"/>
      <c r="EF27" s="259" t="n"/>
      <c r="EG27" s="259" t="n"/>
      <c r="EH27" s="259" t="n"/>
      <c r="EI27" s="259" t="n"/>
      <c r="EJ27" s="259" t="n"/>
      <c r="EK27" s="259" t="n"/>
      <c r="EL27" s="259" t="n"/>
      <c r="EM27" s="259" t="n"/>
      <c r="EN27" s="259" t="n"/>
      <c r="EO27" s="259" t="n"/>
      <c r="EP27" s="259" t="n"/>
      <c r="EQ27" s="259" t="n"/>
      <c r="ER27" s="259" t="n"/>
      <c r="ES27" s="259" t="n"/>
      <c r="ET27" s="259" t="n"/>
      <c r="EU27" s="259" t="n"/>
      <c r="EV27" s="259" t="n"/>
      <c r="EW27" s="259" t="n"/>
      <c r="EX27" s="259" t="n"/>
      <c r="EY27" s="259" t="n"/>
      <c r="EZ27" s="259" t="n"/>
      <c r="FA27" s="259" t="n"/>
      <c r="FB27" s="259" t="n"/>
      <c r="FC27" s="259" t="n"/>
      <c r="FD27" s="259" t="n"/>
      <c r="FE27" s="259" t="n"/>
      <c r="FF27" s="259" t="n"/>
      <c r="FG27" s="259" t="n"/>
      <c r="FH27" s="259" t="n"/>
      <c r="FI27" s="259" t="n"/>
      <c r="FJ27" s="259" t="n"/>
      <c r="FK27" s="259" t="n"/>
      <c r="FL27" s="259" t="n"/>
      <c r="FM27" s="259" t="n"/>
      <c r="FN27" s="259" t="n"/>
      <c r="FO27" s="259" t="n"/>
      <c r="FP27" s="259" t="n"/>
      <c r="FQ27" s="259" t="n"/>
      <c r="FR27" s="259" t="n"/>
      <c r="FS27" s="259" t="n"/>
      <c r="FT27" s="259" t="n"/>
      <c r="FU27" s="261">
        <f>SUM(F27:FT27)</f>
        <v/>
      </c>
      <c r="FV27" s="262">
        <f>E27-FU27</f>
        <v/>
      </c>
    </row>
    <row r="28" ht="18" customHeight="1">
      <c r="A28" s="137" t="n">
        <v>27</v>
      </c>
      <c r="B28" s="256" t="n">
        <v>44942</v>
      </c>
      <c r="C28" s="94" t="inlineStr">
        <is>
          <t>AVNET9113623295</t>
        </is>
      </c>
      <c r="D28" s="240" t="n">
        <v>44937</v>
      </c>
      <c r="E28" s="257" t="n">
        <v>9.99</v>
      </c>
      <c r="F28" s="274" t="n"/>
      <c r="G28" s="274" t="n"/>
      <c r="H28" s="274" t="n"/>
      <c r="I28" s="274" t="n"/>
      <c r="J28" s="274" t="n"/>
      <c r="K28" s="274" t="n"/>
      <c r="L28" s="274" t="n"/>
      <c r="M28" s="274" t="n"/>
      <c r="N28" s="259" t="n"/>
      <c r="O28" s="259" t="n"/>
      <c r="P28" s="259" t="n"/>
      <c r="Q28" s="259" t="n"/>
      <c r="R28" s="259" t="n"/>
      <c r="S28" s="259" t="n"/>
      <c r="T28" s="259" t="n"/>
      <c r="U28" s="259" t="n"/>
      <c r="V28" s="259" t="n"/>
      <c r="W28" s="259" t="n"/>
      <c r="X28" s="259" t="n"/>
      <c r="Y28" s="259" t="n"/>
      <c r="Z28" s="259" t="n"/>
      <c r="AA28" s="259" t="n"/>
      <c r="AB28" s="259" t="n"/>
      <c r="AC28" s="259" t="n"/>
      <c r="AD28" s="259" t="n"/>
      <c r="AE28" s="259" t="n"/>
      <c r="AF28" s="259" t="n"/>
      <c r="AG28" s="259" t="n"/>
      <c r="AH28" s="259" t="n"/>
      <c r="AI28" s="259" t="n"/>
      <c r="AJ28" s="259" t="n"/>
      <c r="AK28" s="259" t="n"/>
      <c r="AL28" s="259" t="n"/>
      <c r="AM28" s="259" t="n"/>
      <c r="AN28" s="259" t="n"/>
      <c r="AO28" s="259" t="n"/>
      <c r="AP28" s="259" t="n"/>
      <c r="AQ28" s="259" t="n"/>
      <c r="AR28" s="259" t="n"/>
      <c r="AS28" s="259" t="n"/>
      <c r="AT28" s="259" t="n"/>
      <c r="AU28" s="259" t="n"/>
      <c r="AV28" s="259" t="n"/>
      <c r="AW28" s="259" t="n"/>
      <c r="AX28" s="259" t="n"/>
      <c r="AY28" s="259" t="n"/>
      <c r="AZ28" s="259" t="n"/>
      <c r="BA28" s="259" t="n"/>
      <c r="BB28" s="259" t="n"/>
      <c r="BC28" s="259" t="n"/>
      <c r="BD28" s="259" t="n"/>
      <c r="BE28" s="259" t="n"/>
      <c r="BF28" s="259" t="n"/>
      <c r="BG28" s="259" t="n"/>
      <c r="BH28" s="259" t="n"/>
      <c r="BI28" s="259" t="n"/>
      <c r="BJ28" s="259" t="n"/>
      <c r="BK28" s="259" t="n"/>
      <c r="BL28" s="259" t="n"/>
      <c r="BM28" s="259" t="n"/>
      <c r="BN28" s="259" t="n"/>
      <c r="BO28" s="259" t="n"/>
      <c r="BP28" s="259" t="n"/>
      <c r="BQ28" s="259" t="n"/>
      <c r="BR28" s="259" t="n"/>
      <c r="BS28" s="259" t="n"/>
      <c r="BT28" s="259" t="n"/>
      <c r="BU28" s="259" t="n"/>
      <c r="BV28" s="259" t="n"/>
      <c r="BW28" s="259" t="n"/>
      <c r="BX28" s="259" t="n"/>
      <c r="BY28" s="259" t="n"/>
      <c r="BZ28" s="259" t="n"/>
      <c r="CA28" s="259" t="n"/>
      <c r="CB28" s="259" t="n"/>
      <c r="CC28" s="259" t="n"/>
      <c r="CD28" s="259" t="n"/>
      <c r="CE28" s="259" t="n"/>
      <c r="CF28" s="259" t="n"/>
      <c r="CG28" s="259" t="n"/>
      <c r="CH28" s="259" t="n"/>
      <c r="CI28" s="259" t="n"/>
      <c r="CJ28" s="259" t="n"/>
      <c r="CK28" s="259" t="n"/>
      <c r="CL28" s="259" t="n"/>
      <c r="CM28" s="259" t="n"/>
      <c r="CN28" s="259" t="n"/>
      <c r="CO28" s="259" t="n"/>
      <c r="CP28" s="259" t="n"/>
      <c r="CQ28" s="259" t="n"/>
      <c r="CR28" s="259" t="n"/>
      <c r="CS28" s="259" t="n"/>
      <c r="CT28" s="259" t="n"/>
      <c r="CU28" s="259" t="n"/>
      <c r="CV28" s="259" t="n">
        <v>9.99</v>
      </c>
      <c r="CW28" s="259" t="n"/>
      <c r="CX28" s="259" t="n"/>
      <c r="CY28" s="259" t="n"/>
      <c r="CZ28" s="259" t="n"/>
      <c r="DA28" s="259" t="n"/>
      <c r="DB28" s="259" t="n"/>
      <c r="DC28" s="259" t="n"/>
      <c r="DD28" s="259" t="n"/>
      <c r="DE28" s="259" t="n"/>
      <c r="DF28" s="268" t="n"/>
      <c r="DG28" s="259" t="n"/>
      <c r="DH28" s="259" t="n"/>
      <c r="DI28" s="268" t="n"/>
      <c r="DJ28" s="268" t="n"/>
      <c r="DK28" s="259" t="n"/>
      <c r="DL28" s="259" t="n"/>
      <c r="DM28" s="259" t="n"/>
      <c r="DN28" s="259" t="n"/>
      <c r="DO28" s="259" t="n"/>
      <c r="DP28" s="259" t="n"/>
      <c r="DQ28" s="259" t="n"/>
      <c r="DR28" s="259" t="n"/>
      <c r="DS28" s="259" t="n"/>
      <c r="DT28" s="259" t="n"/>
      <c r="DU28" s="259" t="n"/>
      <c r="DV28" s="259" t="n"/>
      <c r="DW28" s="259" t="n"/>
      <c r="DX28" s="259" t="n"/>
      <c r="DY28" s="259" t="n"/>
      <c r="DZ28" s="259" t="n"/>
      <c r="EA28" s="259" t="n"/>
      <c r="EB28" s="259" t="n"/>
      <c r="EC28" s="259" t="n"/>
      <c r="ED28" s="259" t="n"/>
      <c r="EE28" s="259" t="n"/>
      <c r="EF28" s="259" t="n"/>
      <c r="EG28" s="259" t="n"/>
      <c r="EH28" s="259" t="n"/>
      <c r="EI28" s="259" t="n"/>
      <c r="EJ28" s="259" t="n"/>
      <c r="EK28" s="259" t="n"/>
      <c r="EL28" s="259" t="n"/>
      <c r="EM28" s="259" t="n"/>
      <c r="EN28" s="259" t="n"/>
      <c r="EO28" s="259" t="n"/>
      <c r="EP28" s="259" t="n"/>
      <c r="EQ28" s="259" t="n"/>
      <c r="ER28" s="259" t="n"/>
      <c r="ES28" s="259" t="n"/>
      <c r="ET28" s="259" t="n"/>
      <c r="EU28" s="259" t="n"/>
      <c r="EV28" s="259" t="n"/>
      <c r="EW28" s="259" t="n"/>
      <c r="EX28" s="259" t="n"/>
      <c r="EY28" s="259" t="n"/>
      <c r="EZ28" s="259" t="n"/>
      <c r="FA28" s="259" t="n"/>
      <c r="FB28" s="259" t="n"/>
      <c r="FC28" s="259" t="n"/>
      <c r="FD28" s="259" t="n"/>
      <c r="FE28" s="259" t="n"/>
      <c r="FF28" s="259" t="n"/>
      <c r="FG28" s="259" t="n"/>
      <c r="FH28" s="259" t="n"/>
      <c r="FI28" s="259" t="n"/>
      <c r="FJ28" s="259" t="n"/>
      <c r="FK28" s="259" t="n"/>
      <c r="FL28" s="259" t="n"/>
      <c r="FM28" s="259" t="n"/>
      <c r="FN28" s="259" t="n"/>
      <c r="FO28" s="259" t="n"/>
      <c r="FP28" s="259" t="n"/>
      <c r="FQ28" s="259" t="n"/>
      <c r="FR28" s="259" t="n"/>
      <c r="FS28" s="259" t="n"/>
      <c r="FT28" s="259" t="n"/>
      <c r="FU28" s="261">
        <f>SUM(F28:FT28)</f>
        <v/>
      </c>
      <c r="FV28" s="262">
        <f>E28-FU28</f>
        <v/>
      </c>
    </row>
    <row r="29" ht="18" customHeight="1">
      <c r="A29" s="137" t="n">
        <v>28</v>
      </c>
      <c r="B29" s="256" t="n">
        <v>44942</v>
      </c>
      <c r="C29" s="94" t="inlineStr">
        <is>
          <t>AVNET9113584959&amp;9113584963</t>
        </is>
      </c>
      <c r="D29" s="240" t="n">
        <v>44924</v>
      </c>
      <c r="E29" s="257">
        <f>9.99+9.99</f>
        <v/>
      </c>
      <c r="F29" s="274" t="n"/>
      <c r="G29" s="274" t="n"/>
      <c r="H29" s="274" t="n"/>
      <c r="I29" s="274" t="n"/>
      <c r="J29" s="274" t="n"/>
      <c r="K29" s="274" t="n"/>
      <c r="L29" s="274" t="n"/>
      <c r="M29" s="274" t="n"/>
      <c r="N29" s="259" t="n"/>
      <c r="O29" s="259" t="n"/>
      <c r="P29" s="259" t="n"/>
      <c r="Q29" s="259" t="n"/>
      <c r="R29" s="259" t="n"/>
      <c r="S29" s="259" t="n"/>
      <c r="T29" s="259" t="n"/>
      <c r="U29" s="259" t="n"/>
      <c r="V29" s="259" t="n"/>
      <c r="W29" s="259" t="n"/>
      <c r="X29" s="259" t="n"/>
      <c r="Y29" s="259" t="n"/>
      <c r="Z29" s="259" t="n"/>
      <c r="AA29" s="259" t="n"/>
      <c r="AB29" s="259" t="n"/>
      <c r="AC29" s="259" t="n"/>
      <c r="AD29" s="259" t="n"/>
      <c r="AE29" s="259" t="n"/>
      <c r="AF29" s="259" t="n"/>
      <c r="AG29" s="259" t="n"/>
      <c r="AH29" s="259" t="n"/>
      <c r="AI29" s="259" t="n"/>
      <c r="AJ29" s="259" t="n"/>
      <c r="AK29" s="259" t="n"/>
      <c r="AL29" s="259" t="n"/>
      <c r="AM29" s="259" t="n"/>
      <c r="AN29" s="259" t="n"/>
      <c r="AO29" s="259" t="n"/>
      <c r="AP29" s="259" t="n"/>
      <c r="AQ29" s="259" t="n"/>
      <c r="AR29" s="259" t="n"/>
      <c r="AS29" s="259" t="n"/>
      <c r="AT29" s="259" t="n"/>
      <c r="AU29" s="259" t="n"/>
      <c r="AV29" s="259" t="n"/>
      <c r="AW29" s="259" t="n"/>
      <c r="AX29" s="259" t="n"/>
      <c r="AY29" s="259" t="n"/>
      <c r="AZ29" s="259" t="n"/>
      <c r="BA29" s="259" t="n"/>
      <c r="BB29" s="259" t="n"/>
      <c r="BC29" s="259" t="n"/>
      <c r="BD29" s="259" t="n"/>
      <c r="BE29" s="259" t="n"/>
      <c r="BF29" s="259" t="n"/>
      <c r="BG29" s="259" t="n"/>
      <c r="BH29" s="259" t="n"/>
      <c r="BI29" s="259" t="n"/>
      <c r="BJ29" s="259" t="n"/>
      <c r="BK29" s="259" t="n"/>
      <c r="BL29" s="259" t="n"/>
      <c r="BM29" s="259" t="n"/>
      <c r="BN29" s="259" t="n"/>
      <c r="BO29" s="259" t="n"/>
      <c r="BP29" s="259" t="n"/>
      <c r="BQ29" s="259" t="n"/>
      <c r="BR29" s="259" t="n"/>
      <c r="BS29" s="259" t="n"/>
      <c r="BT29" s="259" t="n"/>
      <c r="BU29" s="259" t="n"/>
      <c r="BV29" s="259" t="n"/>
      <c r="BW29" s="259" t="n"/>
      <c r="BX29" s="259" t="n"/>
      <c r="BY29" s="259" t="n"/>
      <c r="BZ29" s="259" t="n"/>
      <c r="CA29" s="259" t="n"/>
      <c r="CB29" s="259" t="n"/>
      <c r="CC29" s="259" t="n"/>
      <c r="CD29" s="259" t="n"/>
      <c r="CE29" s="259" t="n"/>
      <c r="CF29" s="259" t="n"/>
      <c r="CG29" s="259" t="n"/>
      <c r="CH29" s="259" t="n"/>
      <c r="CI29" s="259" t="n"/>
      <c r="CJ29" s="259" t="n"/>
      <c r="CK29" s="259" t="n"/>
      <c r="CL29" s="259" t="n"/>
      <c r="CM29" s="259" t="n"/>
      <c r="CN29" s="259" t="n"/>
      <c r="CO29" s="259" t="n"/>
      <c r="CP29" s="259" t="n"/>
      <c r="CQ29" s="259" t="n"/>
      <c r="CR29" s="259" t="n"/>
      <c r="CS29" s="259" t="n"/>
      <c r="CT29" s="259" t="n"/>
      <c r="CU29" s="259" t="n"/>
      <c r="CV29" s="259" t="n"/>
      <c r="CW29" s="259" t="n">
        <v>19.98</v>
      </c>
      <c r="CX29" s="259" t="n"/>
      <c r="CY29" s="259" t="n"/>
      <c r="CZ29" s="259" t="n"/>
      <c r="DA29" s="259" t="n"/>
      <c r="DB29" s="259" t="n"/>
      <c r="DC29" s="259" t="n"/>
      <c r="DD29" s="259" t="n"/>
      <c r="DE29" s="259" t="n"/>
      <c r="DF29" s="268" t="n"/>
      <c r="DG29" s="259" t="n"/>
      <c r="DH29" s="259" t="n"/>
      <c r="DI29" s="268" t="n"/>
      <c r="DJ29" s="268" t="n"/>
      <c r="DK29" s="259" t="n"/>
      <c r="DL29" s="259" t="n"/>
      <c r="DM29" s="259" t="n"/>
      <c r="DN29" s="259" t="n"/>
      <c r="DO29" s="259" t="n"/>
      <c r="DP29" s="259" t="n"/>
      <c r="DQ29" s="259" t="n"/>
      <c r="DR29" s="259" t="n"/>
      <c r="DS29" s="259" t="n"/>
      <c r="DT29" s="259" t="n"/>
      <c r="DU29" s="259" t="n"/>
      <c r="DV29" s="259" t="n"/>
      <c r="DW29" s="259" t="n"/>
      <c r="DX29" s="259" t="n"/>
      <c r="DY29" s="259" t="n"/>
      <c r="DZ29" s="259" t="n"/>
      <c r="EA29" s="259" t="n"/>
      <c r="EB29" s="259" t="n"/>
      <c r="EC29" s="259" t="n"/>
      <c r="ED29" s="259" t="n"/>
      <c r="EE29" s="259" t="n"/>
      <c r="EF29" s="259" t="n"/>
      <c r="EG29" s="259" t="n"/>
      <c r="EH29" s="259" t="n"/>
      <c r="EI29" s="259" t="n"/>
      <c r="EJ29" s="259" t="n"/>
      <c r="EK29" s="259" t="n"/>
      <c r="EL29" s="259" t="n"/>
      <c r="EM29" s="259" t="n"/>
      <c r="EN29" s="259" t="n"/>
      <c r="EO29" s="259" t="n"/>
      <c r="EP29" s="259" t="n"/>
      <c r="EQ29" s="259" t="n"/>
      <c r="ER29" s="259" t="n"/>
      <c r="ES29" s="259" t="n"/>
      <c r="ET29" s="259" t="n"/>
      <c r="EU29" s="259" t="n"/>
      <c r="EV29" s="259" t="n"/>
      <c r="EW29" s="259" t="n"/>
      <c r="EX29" s="259" t="n"/>
      <c r="EY29" s="259" t="n"/>
      <c r="EZ29" s="259" t="n"/>
      <c r="FA29" s="259" t="n"/>
      <c r="FB29" s="259" t="n"/>
      <c r="FC29" s="259" t="n"/>
      <c r="FD29" s="259" t="n"/>
      <c r="FE29" s="259" t="n"/>
      <c r="FF29" s="259" t="n"/>
      <c r="FG29" s="259" t="n"/>
      <c r="FH29" s="259" t="n"/>
      <c r="FI29" s="259" t="n"/>
      <c r="FJ29" s="259" t="n"/>
      <c r="FK29" s="259" t="n"/>
      <c r="FL29" s="259" t="n"/>
      <c r="FM29" s="259" t="n"/>
      <c r="FN29" s="259" t="n"/>
      <c r="FO29" s="259" t="n"/>
      <c r="FP29" s="259" t="n"/>
      <c r="FQ29" s="259" t="n"/>
      <c r="FR29" s="259" t="n"/>
      <c r="FS29" s="259" t="n"/>
      <c r="FT29" s="259" t="n"/>
      <c r="FU29" s="261">
        <f>SUM(F29:FT29)</f>
        <v/>
      </c>
      <c r="FV29" s="262">
        <f>E29-FU29</f>
        <v/>
      </c>
    </row>
    <row r="30" ht="18" customHeight="1">
      <c r="A30" s="137" t="n">
        <v>30</v>
      </c>
      <c r="B30" s="256" t="n">
        <v>44949</v>
      </c>
      <c r="C30" s="94" t="inlineStr">
        <is>
          <t>SUMMIT175806</t>
        </is>
      </c>
      <c r="D30" s="240" t="n">
        <v>44942</v>
      </c>
      <c r="E30" s="257" t="n">
        <v>35</v>
      </c>
      <c r="F30" s="274" t="n"/>
      <c r="G30" s="274" t="n"/>
      <c r="H30" s="274" t="n"/>
      <c r="I30" s="274" t="n"/>
      <c r="J30" s="274" t="n"/>
      <c r="K30" s="274" t="n"/>
      <c r="L30" s="274" t="n"/>
      <c r="M30" s="274" t="n"/>
      <c r="N30" s="259" t="n"/>
      <c r="O30" s="259" t="n"/>
      <c r="P30" s="259" t="n"/>
      <c r="Q30" s="259" t="n"/>
      <c r="R30" s="259" t="n"/>
      <c r="S30" s="259" t="n"/>
      <c r="T30" s="259" t="n"/>
      <c r="U30" s="259" t="n"/>
      <c r="V30" s="259" t="n"/>
      <c r="W30" s="259" t="n"/>
      <c r="X30" s="259" t="n"/>
      <c r="Y30" s="259" t="n"/>
      <c r="Z30" s="259" t="n"/>
      <c r="AA30" s="259" t="n"/>
      <c r="AB30" s="259" t="n"/>
      <c r="AC30" s="259" t="n"/>
      <c r="AD30" s="259" t="n"/>
      <c r="AE30" s="259" t="n"/>
      <c r="AF30" s="259" t="n"/>
      <c r="AG30" s="259" t="n"/>
      <c r="AH30" s="259" t="n"/>
      <c r="AI30" s="259" t="n"/>
      <c r="AJ30" s="259" t="n"/>
      <c r="AK30" s="259" t="n"/>
      <c r="AL30" s="259" t="n"/>
      <c r="AM30" s="259" t="n"/>
      <c r="AN30" s="259" t="n"/>
      <c r="AO30" s="259" t="n"/>
      <c r="AP30" s="259" t="n"/>
      <c r="AQ30" s="259" t="n"/>
      <c r="AR30" s="259" t="n"/>
      <c r="AS30" s="259" t="n"/>
      <c r="AT30" s="259" t="n"/>
      <c r="AU30" s="259" t="n"/>
      <c r="AV30" s="259" t="n"/>
      <c r="AW30" s="259" t="n"/>
      <c r="AX30" s="259" t="n"/>
      <c r="AY30" s="259" t="n"/>
      <c r="AZ30" s="259" t="n"/>
      <c r="BA30" s="259" t="n"/>
      <c r="BB30" s="259" t="n"/>
      <c r="BC30" s="259" t="n"/>
      <c r="BD30" s="259" t="n"/>
      <c r="BE30" s="259" t="n"/>
      <c r="BF30" s="259" t="n"/>
      <c r="BG30" s="259" t="n"/>
      <c r="BH30" s="259" t="n"/>
      <c r="BI30" s="259" t="n"/>
      <c r="BJ30" s="259" t="n"/>
      <c r="BK30" s="259" t="n"/>
      <c r="BL30" s="259" t="n"/>
      <c r="BM30" s="259" t="n"/>
      <c r="BN30" s="259" t="n"/>
      <c r="BO30" s="259" t="n"/>
      <c r="BP30" s="259" t="n"/>
      <c r="BQ30" s="259" t="n"/>
      <c r="BR30" s="259" t="n"/>
      <c r="BS30" s="259" t="n"/>
      <c r="BT30" s="259" t="n"/>
      <c r="BU30" s="259" t="n"/>
      <c r="BV30" s="259" t="n"/>
      <c r="BW30" s="259" t="n"/>
      <c r="BX30" s="259" t="n"/>
      <c r="BY30" s="259" t="n"/>
      <c r="BZ30" s="259" t="n"/>
      <c r="CA30" s="259" t="n"/>
      <c r="CB30" s="259" t="n"/>
      <c r="CC30" s="259" t="n"/>
      <c r="CD30" s="259" t="n">
        <v>35</v>
      </c>
      <c r="CE30" s="259" t="n"/>
      <c r="CF30" s="259" t="n"/>
      <c r="CG30" s="259" t="n"/>
      <c r="CH30" s="259" t="n"/>
      <c r="CI30" s="259" t="n"/>
      <c r="CJ30" s="259" t="n"/>
      <c r="CK30" s="259" t="n"/>
      <c r="CL30" s="259" t="n"/>
      <c r="CM30" s="259" t="n"/>
      <c r="CN30" s="259" t="n"/>
      <c r="CO30" s="259" t="n"/>
      <c r="CP30" s="259" t="n"/>
      <c r="CQ30" s="259" t="n"/>
      <c r="CR30" s="259" t="n"/>
      <c r="CS30" s="259" t="n"/>
      <c r="CT30" s="259" t="n"/>
      <c r="CU30" s="259" t="n"/>
      <c r="CV30" s="259" t="n"/>
      <c r="CW30" s="259" t="n"/>
      <c r="CX30" s="259" t="n"/>
      <c r="CY30" s="259" t="n"/>
      <c r="CZ30" s="259" t="n"/>
      <c r="DA30" s="259" t="n"/>
      <c r="DB30" s="259" t="n"/>
      <c r="DC30" s="259" t="n"/>
      <c r="DD30" s="259" t="n"/>
      <c r="DE30" s="259" t="n"/>
      <c r="DF30" s="268" t="n"/>
      <c r="DG30" s="259" t="n"/>
      <c r="DH30" s="259" t="n"/>
      <c r="DI30" s="268" t="n"/>
      <c r="DJ30" s="268" t="n"/>
      <c r="DK30" s="259" t="n"/>
      <c r="DL30" s="259" t="n"/>
      <c r="DM30" s="259" t="n"/>
      <c r="DN30" s="259" t="n"/>
      <c r="DO30" s="259" t="n"/>
      <c r="DP30" s="259" t="n"/>
      <c r="DQ30" s="259" t="n"/>
      <c r="DR30" s="259" t="n"/>
      <c r="DS30" s="259" t="n"/>
      <c r="DT30" s="259" t="n"/>
      <c r="DU30" s="259" t="n"/>
      <c r="DV30" s="259" t="n"/>
      <c r="DW30" s="259" t="n"/>
      <c r="DX30" s="259" t="n"/>
      <c r="DY30" s="259" t="n"/>
      <c r="DZ30" s="259" t="n"/>
      <c r="EA30" s="259" t="n"/>
      <c r="EB30" s="259" t="n"/>
      <c r="EC30" s="259" t="n"/>
      <c r="ED30" s="259" t="n"/>
      <c r="EE30" s="259" t="n"/>
      <c r="EF30" s="259" t="n"/>
      <c r="EG30" s="259" t="n"/>
      <c r="EH30" s="259" t="n"/>
      <c r="EI30" s="259" t="n"/>
      <c r="EJ30" s="259" t="n"/>
      <c r="EK30" s="259" t="n"/>
      <c r="EL30" s="259" t="n"/>
      <c r="EM30" s="259" t="n"/>
      <c r="EN30" s="259" t="n"/>
      <c r="EO30" s="259" t="n"/>
      <c r="EP30" s="259" t="n"/>
      <c r="EQ30" s="259" t="n"/>
      <c r="ER30" s="259" t="n"/>
      <c r="ES30" s="259" t="n"/>
      <c r="ET30" s="259" t="n"/>
      <c r="EU30" s="259" t="n"/>
      <c r="EV30" s="259" t="n"/>
      <c r="EW30" s="259" t="n"/>
      <c r="EX30" s="259" t="n"/>
      <c r="EY30" s="259" t="n"/>
      <c r="EZ30" s="259" t="n"/>
      <c r="FA30" s="259" t="n"/>
      <c r="FB30" s="259" t="n"/>
      <c r="FC30" s="259" t="n"/>
      <c r="FD30" s="259" t="n"/>
      <c r="FE30" s="259" t="n"/>
      <c r="FF30" s="259" t="n"/>
      <c r="FG30" s="259" t="n"/>
      <c r="FH30" s="259" t="n"/>
      <c r="FI30" s="259" t="n"/>
      <c r="FJ30" s="259" t="n"/>
      <c r="FK30" s="259" t="n"/>
      <c r="FL30" s="259" t="n"/>
      <c r="FM30" s="259" t="n"/>
      <c r="FN30" s="259" t="n"/>
      <c r="FO30" s="259" t="n"/>
      <c r="FP30" s="259" t="n"/>
      <c r="FQ30" s="259" t="n"/>
      <c r="FR30" s="259" t="n"/>
      <c r="FS30" s="259" t="n"/>
      <c r="FT30" s="259" t="n"/>
      <c r="FU30" s="261">
        <f>SUM(F30:FT30)</f>
        <v/>
      </c>
      <c r="FV30" s="262">
        <f>E30-FU30</f>
        <v/>
      </c>
    </row>
    <row r="31" ht="18" customHeight="1">
      <c r="A31" s="137" t="n">
        <v>31</v>
      </c>
      <c r="B31" s="256" t="n">
        <v>44949</v>
      </c>
      <c r="C31" s="94" t="inlineStr">
        <is>
          <t>AVNET9113552748</t>
        </is>
      </c>
      <c r="D31" s="240" t="n">
        <v>44917</v>
      </c>
      <c r="E31" s="257" t="n">
        <v>9.99</v>
      </c>
      <c r="F31" s="274" t="n"/>
      <c r="G31" s="274" t="n"/>
      <c r="H31" s="274" t="n"/>
      <c r="I31" s="274" t="n"/>
      <c r="J31" s="274" t="n"/>
      <c r="K31" s="274" t="n"/>
      <c r="L31" s="274" t="n"/>
      <c r="M31" s="274" t="n"/>
      <c r="N31" s="259" t="n"/>
      <c r="O31" s="259" t="n"/>
      <c r="P31" s="259" t="n"/>
      <c r="Q31" s="259" t="n"/>
      <c r="R31" s="259" t="n"/>
      <c r="S31" s="259" t="n"/>
      <c r="T31" s="259" t="n"/>
      <c r="U31" s="259" t="n"/>
      <c r="V31" s="259" t="n"/>
      <c r="W31" s="259" t="n"/>
      <c r="X31" s="259" t="n"/>
      <c r="Y31" s="259" t="n"/>
      <c r="Z31" s="259" t="n"/>
      <c r="AA31" s="259" t="n"/>
      <c r="AB31" s="259" t="n"/>
      <c r="AC31" s="259" t="n"/>
      <c r="AD31" s="259" t="n"/>
      <c r="AE31" s="259" t="n"/>
      <c r="AF31" s="259" t="n"/>
      <c r="AG31" s="259" t="n"/>
      <c r="AH31" s="259" t="n"/>
      <c r="AI31" s="259" t="n"/>
      <c r="AJ31" s="259" t="n"/>
      <c r="AK31" s="259" t="n"/>
      <c r="AL31" s="259" t="n"/>
      <c r="AM31" s="259" t="n"/>
      <c r="AN31" s="259" t="n"/>
      <c r="AO31" s="259" t="n"/>
      <c r="AP31" s="259" t="n"/>
      <c r="AQ31" s="259" t="n"/>
      <c r="AR31" s="259" t="n"/>
      <c r="AS31" s="259" t="n"/>
      <c r="AT31" s="259" t="n">
        <v>9.99</v>
      </c>
      <c r="AU31" s="259" t="n"/>
      <c r="AV31" s="259" t="n"/>
      <c r="AW31" s="259" t="n"/>
      <c r="AX31" s="259" t="n"/>
      <c r="AY31" s="259" t="n"/>
      <c r="AZ31" s="259" t="n"/>
      <c r="BA31" s="259" t="n"/>
      <c r="BB31" s="259" t="n"/>
      <c r="BC31" s="259" t="n"/>
      <c r="BD31" s="259" t="n"/>
      <c r="BE31" s="259" t="n"/>
      <c r="BF31" s="259" t="n"/>
      <c r="BG31" s="259" t="n"/>
      <c r="BH31" s="259" t="n"/>
      <c r="BI31" s="259" t="n"/>
      <c r="BJ31" s="259" t="n"/>
      <c r="BK31" s="259" t="n"/>
      <c r="BL31" s="259" t="n"/>
      <c r="BM31" s="259" t="n"/>
      <c r="BN31" s="259" t="n"/>
      <c r="BO31" s="259" t="n"/>
      <c r="BP31" s="259" t="n"/>
      <c r="BQ31" s="259" t="n"/>
      <c r="BR31" s="259" t="n"/>
      <c r="BS31" s="259" t="n"/>
      <c r="BT31" s="259" t="n"/>
      <c r="BU31" s="259" t="n"/>
      <c r="BV31" s="259" t="n"/>
      <c r="BW31" s="259" t="n"/>
      <c r="BX31" s="259" t="n"/>
      <c r="BY31" s="259" t="n"/>
      <c r="BZ31" s="259" t="n"/>
      <c r="CA31" s="259" t="n"/>
      <c r="CB31" s="259" t="n"/>
      <c r="CC31" s="259" t="n"/>
      <c r="CD31" s="259" t="n"/>
      <c r="CE31" s="259" t="n"/>
      <c r="CF31" s="259" t="n"/>
      <c r="CG31" s="259" t="n"/>
      <c r="CH31" s="259" t="n"/>
      <c r="CI31" s="259" t="n"/>
      <c r="CJ31" s="259" t="n"/>
      <c r="CK31" s="259" t="n"/>
      <c r="CL31" s="259" t="n"/>
      <c r="CM31" s="259" t="n"/>
      <c r="CN31" s="259" t="n"/>
      <c r="CO31" s="259" t="n"/>
      <c r="CP31" s="259" t="n"/>
      <c r="CQ31" s="259" t="n"/>
      <c r="CR31" s="259" t="n"/>
      <c r="CS31" s="259" t="n"/>
      <c r="CT31" s="259" t="n"/>
      <c r="CU31" s="259" t="n"/>
      <c r="CV31" s="259" t="n"/>
      <c r="CW31" s="259" t="n"/>
      <c r="CX31" s="259" t="n"/>
      <c r="CY31" s="259" t="n"/>
      <c r="CZ31" s="259" t="n"/>
      <c r="DA31" s="259" t="n"/>
      <c r="DB31" s="259" t="n"/>
      <c r="DC31" s="259" t="n"/>
      <c r="DD31" s="259" t="n"/>
      <c r="DE31" s="259" t="n"/>
      <c r="DF31" s="268" t="n"/>
      <c r="DG31" s="259" t="n"/>
      <c r="DH31" s="259" t="n"/>
      <c r="DI31" s="268" t="n"/>
      <c r="DJ31" s="268" t="n"/>
      <c r="DK31" s="259" t="n"/>
      <c r="DL31" s="259" t="n"/>
      <c r="DM31" s="259" t="n"/>
      <c r="DN31" s="259" t="n"/>
      <c r="DO31" s="259" t="n"/>
      <c r="DP31" s="259" t="n"/>
      <c r="DQ31" s="259" t="n"/>
      <c r="DR31" s="259" t="n"/>
      <c r="DS31" s="259" t="n"/>
      <c r="DT31" s="259" t="n"/>
      <c r="DU31" s="259" t="n"/>
      <c r="DV31" s="259" t="n"/>
      <c r="DW31" s="259" t="n"/>
      <c r="DX31" s="259" t="n"/>
      <c r="DY31" s="259" t="n"/>
      <c r="DZ31" s="259" t="n"/>
      <c r="EA31" s="259" t="n"/>
      <c r="EB31" s="259" t="n"/>
      <c r="EC31" s="259" t="n"/>
      <c r="ED31" s="259" t="n"/>
      <c r="EE31" s="259" t="n"/>
      <c r="EF31" s="259" t="n"/>
      <c r="EG31" s="259" t="n"/>
      <c r="EH31" s="259" t="n"/>
      <c r="EI31" s="259" t="n"/>
      <c r="EJ31" s="259" t="n"/>
      <c r="EK31" s="259" t="n"/>
      <c r="EL31" s="259" t="n"/>
      <c r="EM31" s="259" t="n"/>
      <c r="EN31" s="259" t="n"/>
      <c r="EO31" s="259" t="n"/>
      <c r="EP31" s="259" t="n"/>
      <c r="EQ31" s="259" t="n"/>
      <c r="ER31" s="259" t="n"/>
      <c r="ES31" s="259" t="n"/>
      <c r="ET31" s="259" t="n"/>
      <c r="EU31" s="259" t="n"/>
      <c r="EV31" s="259" t="n"/>
      <c r="EW31" s="259" t="n"/>
      <c r="EX31" s="259" t="n"/>
      <c r="EY31" s="259" t="n"/>
      <c r="EZ31" s="259" t="n"/>
      <c r="FA31" s="259" t="n"/>
      <c r="FB31" s="259" t="n"/>
      <c r="FC31" s="259" t="n"/>
      <c r="FD31" s="259" t="n"/>
      <c r="FE31" s="259" t="n"/>
      <c r="FF31" s="259" t="n"/>
      <c r="FG31" s="259" t="n"/>
      <c r="FH31" s="259" t="n"/>
      <c r="FI31" s="259" t="n"/>
      <c r="FJ31" s="259" t="n"/>
      <c r="FK31" s="259" t="n"/>
      <c r="FL31" s="259" t="n"/>
      <c r="FM31" s="259" t="n"/>
      <c r="FN31" s="259" t="n"/>
      <c r="FO31" s="259" t="n"/>
      <c r="FP31" s="259" t="n"/>
      <c r="FQ31" s="259" t="n"/>
      <c r="FR31" s="259" t="n"/>
      <c r="FS31" s="259" t="n"/>
      <c r="FT31" s="259" t="n"/>
      <c r="FU31" s="261">
        <f>SUM(F31:FT31)</f>
        <v/>
      </c>
      <c r="FV31" s="262">
        <f>E31-FU31</f>
        <v/>
      </c>
    </row>
    <row r="32" ht="18" customHeight="1">
      <c r="A32" s="137" t="n">
        <v>32</v>
      </c>
      <c r="B32" s="256" t="n">
        <v>44949</v>
      </c>
      <c r="C32" s="94" t="inlineStr">
        <is>
          <t>AVNET9113645551</t>
        </is>
      </c>
      <c r="D32" s="240" t="n">
        <v>44944</v>
      </c>
      <c r="E32" s="257" t="n">
        <v>9.99</v>
      </c>
      <c r="F32" s="274" t="n"/>
      <c r="G32" s="274" t="n"/>
      <c r="H32" s="274" t="n"/>
      <c r="I32" s="274" t="n"/>
      <c r="J32" s="274" t="n"/>
      <c r="K32" s="274" t="n"/>
      <c r="L32" s="274" t="n"/>
      <c r="M32" s="274" t="n"/>
      <c r="N32" s="259" t="n"/>
      <c r="O32" s="259" t="n"/>
      <c r="P32" s="259" t="n"/>
      <c r="Q32" s="259" t="n"/>
      <c r="R32" s="259" t="n"/>
      <c r="S32" s="259" t="n"/>
      <c r="T32" s="259" t="n"/>
      <c r="U32" s="259" t="n"/>
      <c r="V32" s="259" t="n"/>
      <c r="W32" s="259" t="n"/>
      <c r="X32" s="259" t="n"/>
      <c r="Y32" s="259" t="n"/>
      <c r="Z32" s="259" t="n"/>
      <c r="AA32" s="259" t="n"/>
      <c r="AB32" s="259" t="n"/>
      <c r="AC32" s="259" t="n"/>
      <c r="AD32" s="259" t="n"/>
      <c r="AE32" s="259" t="n"/>
      <c r="AF32" s="259" t="n"/>
      <c r="AG32" s="259" t="n"/>
      <c r="AH32" s="259" t="n"/>
      <c r="AI32" s="259" t="n"/>
      <c r="AJ32" s="259" t="n"/>
      <c r="AK32" s="259" t="n"/>
      <c r="AL32" s="259" t="n"/>
      <c r="AM32" s="259" t="n"/>
      <c r="AN32" s="259" t="n"/>
      <c r="AO32" s="259" t="n"/>
      <c r="AP32" s="259" t="n"/>
      <c r="AQ32" s="259" t="n"/>
      <c r="AR32" s="259" t="n"/>
      <c r="AS32" s="259" t="n"/>
      <c r="AT32" s="259" t="n"/>
      <c r="AU32" s="259" t="n"/>
      <c r="AV32" s="259" t="n"/>
      <c r="AW32" s="259" t="n"/>
      <c r="AX32" s="259" t="n"/>
      <c r="AY32" s="259" t="n"/>
      <c r="AZ32" s="259" t="n"/>
      <c r="BA32" s="259" t="n"/>
      <c r="BB32" s="259" t="n"/>
      <c r="BC32" s="259" t="n"/>
      <c r="BD32" s="259" t="n"/>
      <c r="BE32" s="259" t="n"/>
      <c r="BF32" s="259" t="n"/>
      <c r="BG32" s="259" t="n"/>
      <c r="BH32" s="259" t="n"/>
      <c r="BI32" s="259" t="n"/>
      <c r="BJ32" s="259" t="n"/>
      <c r="BK32" s="259" t="n"/>
      <c r="BL32" s="259" t="n"/>
      <c r="BM32" s="259" t="n"/>
      <c r="BN32" s="259" t="n"/>
      <c r="BO32" s="259" t="n"/>
      <c r="BP32" s="259" t="n"/>
      <c r="BQ32" s="259" t="n"/>
      <c r="BR32" s="259" t="n"/>
      <c r="BS32" s="259" t="n"/>
      <c r="BT32" s="259" t="n"/>
      <c r="BU32" s="259" t="n"/>
      <c r="BV32" s="259" t="n"/>
      <c r="BW32" s="259" t="n"/>
      <c r="BX32" s="259" t="n"/>
      <c r="BY32" s="259" t="n"/>
      <c r="BZ32" s="259" t="n"/>
      <c r="CA32" s="259" t="n"/>
      <c r="CB32" s="259" t="n"/>
      <c r="CC32" s="259" t="n"/>
      <c r="CD32" s="259" t="n"/>
      <c r="CE32" s="259" t="n"/>
      <c r="CF32" s="259" t="n"/>
      <c r="CG32" s="259" t="n"/>
      <c r="CH32" s="259" t="n"/>
      <c r="CI32" s="259" t="n"/>
      <c r="CJ32" s="259" t="n"/>
      <c r="CK32" s="259" t="n"/>
      <c r="CL32" s="259" t="n"/>
      <c r="CM32" s="259" t="n"/>
      <c r="CN32" s="259" t="n"/>
      <c r="CO32" s="259" t="n"/>
      <c r="CP32" s="259" t="n"/>
      <c r="CQ32" s="259" t="n"/>
      <c r="CR32" s="259" t="n"/>
      <c r="CS32" s="259" t="n"/>
      <c r="CT32" s="259" t="n"/>
      <c r="CU32" s="259" t="n"/>
      <c r="CV32" s="259" t="n"/>
      <c r="CW32" s="259" t="n"/>
      <c r="CX32" s="259" t="n"/>
      <c r="CY32" s="259" t="n"/>
      <c r="CZ32" s="259" t="n"/>
      <c r="DA32" s="259" t="n"/>
      <c r="DB32" s="259" t="n"/>
      <c r="DC32" s="259" t="n"/>
      <c r="DD32" s="259" t="n"/>
      <c r="DE32" s="259" t="n"/>
      <c r="DF32" s="268" t="n"/>
      <c r="DG32" s="259" t="n"/>
      <c r="DH32" s="259" t="n"/>
      <c r="DI32" s="268" t="n"/>
      <c r="DJ32" s="268" t="n"/>
      <c r="DK32" s="259" t="n">
        <v>9.99</v>
      </c>
      <c r="DL32" s="259" t="n"/>
      <c r="DM32" s="259" t="n"/>
      <c r="DN32" s="259" t="n"/>
      <c r="DO32" s="259" t="n"/>
      <c r="DP32" s="259" t="n"/>
      <c r="DQ32" s="259" t="n"/>
      <c r="DR32" s="259" t="n"/>
      <c r="DS32" s="259" t="n"/>
      <c r="DT32" s="259" t="n"/>
      <c r="DU32" s="259" t="n"/>
      <c r="DV32" s="259" t="n"/>
      <c r="DW32" s="259" t="n"/>
      <c r="DX32" s="259" t="n"/>
      <c r="DY32" s="259" t="n"/>
      <c r="DZ32" s="259" t="n"/>
      <c r="EA32" s="259" t="n"/>
      <c r="EB32" s="259" t="n"/>
      <c r="EC32" s="259" t="n"/>
      <c r="ED32" s="259" t="n"/>
      <c r="EE32" s="259" t="n"/>
      <c r="EF32" s="259" t="n"/>
      <c r="EG32" s="259" t="n"/>
      <c r="EH32" s="259" t="n"/>
      <c r="EI32" s="259" t="n"/>
      <c r="EJ32" s="259" t="n"/>
      <c r="EK32" s="259" t="n"/>
      <c r="EL32" s="259" t="n"/>
      <c r="EM32" s="259" t="n"/>
      <c r="EN32" s="259" t="n"/>
      <c r="EO32" s="259" t="n"/>
      <c r="EP32" s="259" t="n"/>
      <c r="EQ32" s="259" t="n"/>
      <c r="ER32" s="259" t="n"/>
      <c r="ES32" s="259" t="n"/>
      <c r="ET32" s="259" t="n"/>
      <c r="EU32" s="259" t="n"/>
      <c r="EV32" s="259" t="n"/>
      <c r="EW32" s="259" t="n"/>
      <c r="EX32" s="259" t="n"/>
      <c r="EY32" s="259" t="n"/>
      <c r="EZ32" s="259" t="n"/>
      <c r="FA32" s="259" t="n"/>
      <c r="FB32" s="259" t="n"/>
      <c r="FC32" s="259" t="n"/>
      <c r="FD32" s="259" t="n"/>
      <c r="FE32" s="259" t="n"/>
      <c r="FF32" s="259" t="n"/>
      <c r="FG32" s="259" t="n"/>
      <c r="FH32" s="259" t="n"/>
      <c r="FI32" s="259" t="n"/>
      <c r="FJ32" s="259" t="n"/>
      <c r="FK32" s="259" t="n"/>
      <c r="FL32" s="259" t="n"/>
      <c r="FM32" s="259" t="n"/>
      <c r="FN32" s="259" t="n"/>
      <c r="FO32" s="259" t="n"/>
      <c r="FP32" s="259" t="n"/>
      <c r="FQ32" s="259" t="n"/>
      <c r="FR32" s="259" t="n"/>
      <c r="FS32" s="259" t="n"/>
      <c r="FT32" s="259" t="n"/>
      <c r="FU32" s="261">
        <f>SUM(F32:FT32)</f>
        <v/>
      </c>
      <c r="FV32" s="262">
        <f>E32-FU32</f>
        <v/>
      </c>
    </row>
    <row r="33" ht="18" customHeight="1">
      <c r="A33" s="137" t="n">
        <v>33</v>
      </c>
      <c r="B33" s="256" t="n">
        <v>44949</v>
      </c>
      <c r="C33" s="94" t="inlineStr">
        <is>
          <t>AVNET9113656422</t>
        </is>
      </c>
      <c r="D33" s="240" t="n">
        <v>44946</v>
      </c>
      <c r="E33" s="257" t="n">
        <v>9.99</v>
      </c>
      <c r="F33" s="274" t="n"/>
      <c r="G33" s="274" t="n"/>
      <c r="H33" s="274" t="n"/>
      <c r="I33" s="274" t="n"/>
      <c r="J33" s="274" t="n"/>
      <c r="K33" s="274" t="n"/>
      <c r="L33" s="274" t="n"/>
      <c r="M33" s="274" t="n"/>
      <c r="N33" s="259" t="n"/>
      <c r="O33" s="259" t="n"/>
      <c r="P33" s="259" t="n"/>
      <c r="Q33" s="259" t="n"/>
      <c r="R33" s="259" t="n"/>
      <c r="S33" s="259" t="n"/>
      <c r="T33" s="259" t="n"/>
      <c r="U33" s="259" t="n"/>
      <c r="V33" s="259" t="n"/>
      <c r="W33" s="259" t="n"/>
      <c r="X33" s="259" t="n"/>
      <c r="Y33" s="259" t="n"/>
      <c r="Z33" s="259" t="n"/>
      <c r="AA33" s="259" t="n"/>
      <c r="AB33" s="259" t="n"/>
      <c r="AC33" s="259" t="n"/>
      <c r="AD33" s="259" t="n"/>
      <c r="AE33" s="259" t="n"/>
      <c r="AF33" s="259" t="n"/>
      <c r="AG33" s="259" t="n"/>
      <c r="AH33" s="259" t="n"/>
      <c r="AI33" s="259" t="n"/>
      <c r="AJ33" s="259" t="n"/>
      <c r="AK33" s="259" t="n"/>
      <c r="AL33" s="259" t="n"/>
      <c r="AM33" s="259" t="n"/>
      <c r="AN33" s="259" t="n"/>
      <c r="AO33" s="259" t="n"/>
      <c r="AP33" s="259" t="n"/>
      <c r="AQ33" s="259" t="n"/>
      <c r="AR33" s="259" t="n"/>
      <c r="AS33" s="259" t="n"/>
      <c r="AT33" s="259" t="n"/>
      <c r="AU33" s="259" t="n"/>
      <c r="AV33" s="259" t="n"/>
      <c r="AW33" s="259" t="n"/>
      <c r="AX33" s="259" t="n"/>
      <c r="AY33" s="259" t="n"/>
      <c r="AZ33" s="259" t="n"/>
      <c r="BA33" s="259" t="n"/>
      <c r="BB33" s="259" t="n"/>
      <c r="BC33" s="259" t="n"/>
      <c r="BD33" s="259" t="n"/>
      <c r="BE33" s="259" t="n"/>
      <c r="BF33" s="259" t="n"/>
      <c r="BG33" s="259" t="n"/>
      <c r="BH33" s="259" t="n"/>
      <c r="BI33" s="259" t="n"/>
      <c r="BJ33" s="259" t="n"/>
      <c r="BK33" s="259" t="n"/>
      <c r="BL33" s="259" t="n"/>
      <c r="BM33" s="259" t="n"/>
      <c r="BN33" s="259" t="n"/>
      <c r="BO33" s="259" t="n"/>
      <c r="BP33" s="259" t="n"/>
      <c r="BQ33" s="259" t="n"/>
      <c r="BR33" s="259" t="n"/>
      <c r="BS33" s="259" t="n"/>
      <c r="BT33" s="259" t="n"/>
      <c r="BU33" s="259" t="n"/>
      <c r="BV33" s="259" t="n"/>
      <c r="BW33" s="259" t="n"/>
      <c r="BX33" s="259" t="n"/>
      <c r="BY33" s="259" t="n"/>
      <c r="BZ33" s="259" t="n"/>
      <c r="CA33" s="259" t="n"/>
      <c r="CB33" s="259" t="n"/>
      <c r="CC33" s="259" t="n"/>
      <c r="CD33" s="259" t="n"/>
      <c r="CE33" s="259" t="n"/>
      <c r="CF33" s="259" t="n"/>
      <c r="CG33" s="259" t="n"/>
      <c r="CH33" s="259" t="n"/>
      <c r="CI33" s="259" t="n"/>
      <c r="CJ33" s="259" t="n"/>
      <c r="CK33" s="259" t="n"/>
      <c r="CL33" s="259" t="n"/>
      <c r="CM33" s="259" t="n"/>
      <c r="CN33" s="259" t="n"/>
      <c r="CO33" s="259" t="n"/>
      <c r="CP33" s="259" t="n"/>
      <c r="CQ33" s="259" t="n"/>
      <c r="CR33" s="259" t="n"/>
      <c r="CS33" s="259" t="n"/>
      <c r="CT33" s="259" t="n"/>
      <c r="CU33" s="259" t="n"/>
      <c r="CV33" s="259" t="n"/>
      <c r="CW33" s="259" t="n"/>
      <c r="CX33" s="259" t="n"/>
      <c r="CY33" s="259" t="n"/>
      <c r="CZ33" s="259" t="n"/>
      <c r="DA33" s="259" t="n"/>
      <c r="DB33" s="259" t="n"/>
      <c r="DC33" s="259" t="n"/>
      <c r="DD33" s="259" t="n"/>
      <c r="DE33" s="259" t="n"/>
      <c r="DF33" s="268" t="n"/>
      <c r="DG33" s="259" t="n"/>
      <c r="DH33" s="259" t="n"/>
      <c r="DI33" s="268" t="n">
        <v>9.99</v>
      </c>
      <c r="DJ33" s="268" t="n"/>
      <c r="DK33" s="259" t="n"/>
      <c r="DL33" s="259" t="n"/>
      <c r="DM33" s="259" t="n"/>
      <c r="DN33" s="259" t="n"/>
      <c r="DO33" s="259" t="n"/>
      <c r="DP33" s="259" t="n"/>
      <c r="DQ33" s="259" t="n"/>
      <c r="DR33" s="259" t="n"/>
      <c r="DS33" s="259" t="n"/>
      <c r="DT33" s="259" t="n"/>
      <c r="DU33" s="259" t="n"/>
      <c r="DV33" s="259" t="n"/>
      <c r="DW33" s="259" t="n"/>
      <c r="DX33" s="259" t="n"/>
      <c r="DY33" s="259" t="n"/>
      <c r="DZ33" s="259" t="n"/>
      <c r="EA33" s="259" t="n"/>
      <c r="EB33" s="259" t="n"/>
      <c r="EC33" s="259" t="n"/>
      <c r="ED33" s="259" t="n"/>
      <c r="EE33" s="259" t="n"/>
      <c r="EF33" s="259" t="n"/>
      <c r="EG33" s="259" t="n"/>
      <c r="EH33" s="259" t="n"/>
      <c r="EI33" s="259" t="n"/>
      <c r="EJ33" s="259" t="n"/>
      <c r="EK33" s="259" t="n"/>
      <c r="EL33" s="259" t="n"/>
      <c r="EM33" s="259" t="n"/>
      <c r="EN33" s="259" t="n"/>
      <c r="EO33" s="259" t="n"/>
      <c r="EP33" s="259" t="n"/>
      <c r="EQ33" s="259" t="n"/>
      <c r="ER33" s="259" t="n"/>
      <c r="ES33" s="259" t="n"/>
      <c r="ET33" s="259" t="n"/>
      <c r="EU33" s="259" t="n"/>
      <c r="EV33" s="259" t="n"/>
      <c r="EW33" s="259" t="n"/>
      <c r="EX33" s="259" t="n"/>
      <c r="EY33" s="259" t="n"/>
      <c r="EZ33" s="259" t="n"/>
      <c r="FA33" s="259" t="n"/>
      <c r="FB33" s="259" t="n"/>
      <c r="FC33" s="259" t="n"/>
      <c r="FD33" s="259" t="n"/>
      <c r="FE33" s="259" t="n"/>
      <c r="FF33" s="259" t="n"/>
      <c r="FG33" s="259" t="n"/>
      <c r="FH33" s="259" t="n"/>
      <c r="FI33" s="259" t="n"/>
      <c r="FJ33" s="259" t="n"/>
      <c r="FK33" s="259" t="n"/>
      <c r="FL33" s="259" t="n"/>
      <c r="FM33" s="259" t="n"/>
      <c r="FN33" s="259" t="n"/>
      <c r="FO33" s="259" t="n"/>
      <c r="FP33" s="259" t="n"/>
      <c r="FQ33" s="259" t="n"/>
      <c r="FR33" s="259" t="n"/>
      <c r="FS33" s="259" t="n"/>
      <c r="FT33" s="259" t="n"/>
      <c r="FU33" s="261">
        <f>SUM(F33:FT33)</f>
        <v/>
      </c>
      <c r="FV33" s="262">
        <f>E33-FU33</f>
        <v/>
      </c>
    </row>
    <row r="34" ht="18" customHeight="1">
      <c r="A34" s="137" t="n">
        <v>34</v>
      </c>
      <c r="B34" s="256" t="n">
        <v>44949</v>
      </c>
      <c r="C34" s="94" t="inlineStr">
        <is>
          <t>VISHAY4500680179</t>
        </is>
      </c>
      <c r="D34" s="240" t="n">
        <v>44946</v>
      </c>
      <c r="E34" s="257" t="n">
        <v>724.5</v>
      </c>
      <c r="F34" s="274" t="n"/>
      <c r="G34" s="274" t="n"/>
      <c r="H34" s="274" t="n"/>
      <c r="I34" s="274" t="n"/>
      <c r="J34" s="274" t="n"/>
      <c r="K34" s="274" t="n"/>
      <c r="L34" s="274" t="n"/>
      <c r="M34" s="274" t="n"/>
      <c r="N34" s="259" t="n"/>
      <c r="O34" s="259" t="n"/>
      <c r="P34" s="259" t="n"/>
      <c r="Q34" s="259" t="n"/>
      <c r="R34" s="259" t="n"/>
      <c r="S34" s="259" t="n"/>
      <c r="T34" s="259" t="n"/>
      <c r="U34" s="259" t="n"/>
      <c r="V34" s="259" t="n"/>
      <c r="W34" s="259" t="n"/>
      <c r="X34" s="259" t="n"/>
      <c r="Y34" s="259" t="n"/>
      <c r="Z34" s="259" t="n"/>
      <c r="AA34" s="259" t="n"/>
      <c r="AB34" s="259" t="n"/>
      <c r="AC34" s="259" t="n"/>
      <c r="AD34" s="259" t="n"/>
      <c r="AE34" s="259" t="n"/>
      <c r="AF34" s="259" t="n"/>
      <c r="AG34" s="259" t="n"/>
      <c r="AH34" s="259" t="n"/>
      <c r="AI34" s="259" t="n"/>
      <c r="AJ34" s="259" t="n"/>
      <c r="AK34" s="259" t="n"/>
      <c r="AL34" s="259" t="n"/>
      <c r="AM34" s="259" t="n"/>
      <c r="AN34" s="259" t="n"/>
      <c r="AO34" s="259" t="n"/>
      <c r="AP34" s="259" t="n"/>
      <c r="AQ34" s="259" t="n"/>
      <c r="AR34" s="259" t="n"/>
      <c r="AS34" s="259" t="n"/>
      <c r="AT34" s="259" t="n"/>
      <c r="AU34" s="259" t="n"/>
      <c r="AV34" s="259" t="n"/>
      <c r="AW34" s="259" t="n"/>
      <c r="AX34" s="259" t="n"/>
      <c r="AY34" s="259" t="n"/>
      <c r="AZ34" s="259" t="n"/>
      <c r="BA34" s="259" t="n"/>
      <c r="BB34" s="259" t="n"/>
      <c r="BC34" s="259" t="n"/>
      <c r="BD34" s="259" t="n"/>
      <c r="BE34" s="259" t="n"/>
      <c r="BF34" s="259" t="n"/>
      <c r="BG34" s="259" t="n"/>
      <c r="BH34" s="259" t="n"/>
      <c r="BI34" s="259" t="n"/>
      <c r="BJ34" s="259" t="n"/>
      <c r="BK34" s="259" t="n"/>
      <c r="BL34" s="259" t="n"/>
      <c r="BM34" s="259" t="n"/>
      <c r="BN34" s="259" t="n"/>
      <c r="BO34" s="259" t="n">
        <v>724.5</v>
      </c>
      <c r="BP34" s="259" t="n"/>
      <c r="BQ34" s="259" t="n"/>
      <c r="BR34" s="259" t="n"/>
      <c r="BS34" s="259" t="n"/>
      <c r="BT34" s="259" t="n"/>
      <c r="BU34" s="259" t="n"/>
      <c r="BV34" s="259" t="n"/>
      <c r="BW34" s="259" t="n"/>
      <c r="BX34" s="259" t="n"/>
      <c r="BY34" s="259" t="n"/>
      <c r="BZ34" s="259" t="n"/>
      <c r="CA34" s="259" t="n"/>
      <c r="CB34" s="259" t="n"/>
      <c r="CC34" s="259" t="n"/>
      <c r="CD34" s="259" t="n"/>
      <c r="CE34" s="259" t="n"/>
      <c r="CF34" s="259" t="n"/>
      <c r="CG34" s="259" t="n"/>
      <c r="CH34" s="259" t="n"/>
      <c r="CI34" s="259" t="n"/>
      <c r="CJ34" s="259" t="n"/>
      <c r="CK34" s="259" t="n"/>
      <c r="CL34" s="259" t="n"/>
      <c r="CM34" s="259" t="n"/>
      <c r="CN34" s="259" t="n"/>
      <c r="CO34" s="259" t="n"/>
      <c r="CP34" s="259" t="n"/>
      <c r="CQ34" s="259" t="n"/>
      <c r="CR34" s="259" t="n"/>
      <c r="CS34" s="259" t="n"/>
      <c r="CT34" s="259" t="n"/>
      <c r="CU34" s="259" t="n"/>
      <c r="CV34" s="259" t="n"/>
      <c r="CW34" s="259" t="n"/>
      <c r="CX34" s="259" t="n"/>
      <c r="CY34" s="259" t="n"/>
      <c r="CZ34" s="259" t="n"/>
      <c r="DA34" s="259" t="n"/>
      <c r="DB34" s="259" t="n"/>
      <c r="DC34" s="259" t="n"/>
      <c r="DD34" s="259" t="n"/>
      <c r="DE34" s="259" t="n"/>
      <c r="DF34" s="268" t="n"/>
      <c r="DG34" s="259" t="n"/>
      <c r="DH34" s="259" t="n"/>
      <c r="DI34" s="268" t="n"/>
      <c r="DJ34" s="268" t="n"/>
      <c r="DK34" s="259" t="n"/>
      <c r="DL34" s="259" t="n"/>
      <c r="DM34" s="259" t="n"/>
      <c r="DN34" s="259" t="n"/>
      <c r="DO34" s="259" t="n"/>
      <c r="DP34" s="259" t="n"/>
      <c r="DQ34" s="259" t="n"/>
      <c r="DR34" s="259" t="n"/>
      <c r="DS34" s="259" t="n"/>
      <c r="DT34" s="259" t="n"/>
      <c r="DU34" s="259" t="n"/>
      <c r="DV34" s="259" t="n"/>
      <c r="DW34" s="259" t="n"/>
      <c r="DX34" s="259" t="n"/>
      <c r="DY34" s="259" t="n"/>
      <c r="DZ34" s="259" t="n"/>
      <c r="EA34" s="259" t="n"/>
      <c r="EB34" s="259" t="n"/>
      <c r="EC34" s="259" t="n"/>
      <c r="ED34" s="259" t="n"/>
      <c r="EE34" s="259" t="n"/>
      <c r="EF34" s="259" t="n"/>
      <c r="EG34" s="259" t="n"/>
      <c r="EH34" s="259" t="n"/>
      <c r="EI34" s="259" t="n"/>
      <c r="EJ34" s="259" t="n"/>
      <c r="EK34" s="259" t="n"/>
      <c r="EL34" s="259" t="n"/>
      <c r="EM34" s="259" t="n"/>
      <c r="EN34" s="259" t="n"/>
      <c r="EO34" s="259" t="n"/>
      <c r="EP34" s="259" t="n"/>
      <c r="EQ34" s="259" t="n"/>
      <c r="ER34" s="259" t="n"/>
      <c r="ES34" s="259" t="n"/>
      <c r="ET34" s="259" t="n"/>
      <c r="EU34" s="259" t="n"/>
      <c r="EV34" s="259" t="n"/>
      <c r="EW34" s="259" t="n"/>
      <c r="EX34" s="259" t="n"/>
      <c r="EY34" s="259" t="n"/>
      <c r="EZ34" s="259" t="n"/>
      <c r="FA34" s="259" t="n"/>
      <c r="FB34" s="259" t="n"/>
      <c r="FC34" s="259" t="n"/>
      <c r="FD34" s="259" t="n"/>
      <c r="FE34" s="259" t="n"/>
      <c r="FF34" s="259" t="n"/>
      <c r="FG34" s="259" t="n"/>
      <c r="FH34" s="259" t="n"/>
      <c r="FI34" s="259" t="n"/>
      <c r="FJ34" s="259" t="n"/>
      <c r="FK34" s="259" t="n"/>
      <c r="FL34" s="259" t="n"/>
      <c r="FM34" s="259" t="n"/>
      <c r="FN34" s="259" t="n"/>
      <c r="FO34" s="259" t="n"/>
      <c r="FP34" s="259" t="n"/>
      <c r="FQ34" s="259" t="n"/>
      <c r="FR34" s="259" t="n"/>
      <c r="FS34" s="259" t="n"/>
      <c r="FT34" s="259" t="n"/>
      <c r="FU34" s="261">
        <f>SUM(F34:FT34)</f>
        <v/>
      </c>
      <c r="FV34" s="262">
        <f>E34-FU34</f>
        <v/>
      </c>
    </row>
    <row r="35" ht="18" customHeight="1">
      <c r="A35" s="137" t="n">
        <v>35</v>
      </c>
      <c r="B35" s="256" t="n">
        <v>44949</v>
      </c>
      <c r="C35" s="94" t="inlineStr">
        <is>
          <t>FCI4500692318</t>
        </is>
      </c>
      <c r="D35" s="240" t="n">
        <v>44946</v>
      </c>
      <c r="E35" s="257" t="n">
        <v>330.5</v>
      </c>
      <c r="F35" s="274" t="n"/>
      <c r="G35" s="274" t="n"/>
      <c r="H35" s="274" t="n"/>
      <c r="I35" s="274" t="n"/>
      <c r="J35" s="274" t="n"/>
      <c r="K35" s="274" t="n"/>
      <c r="L35" s="274" t="n"/>
      <c r="M35" s="274" t="n"/>
      <c r="N35" s="259" t="n"/>
      <c r="O35" s="259" t="n"/>
      <c r="P35" s="259" t="n"/>
      <c r="Q35" s="259" t="n"/>
      <c r="R35" s="259" t="n"/>
      <c r="S35" s="259" t="n"/>
      <c r="T35" s="259" t="n"/>
      <c r="U35" s="259" t="n"/>
      <c r="V35" s="259" t="n"/>
      <c r="W35" s="259" t="n"/>
      <c r="X35" s="259" t="n"/>
      <c r="Y35" s="259" t="n"/>
      <c r="Z35" s="259" t="n"/>
      <c r="AA35" s="259" t="n"/>
      <c r="AB35" s="259" t="n"/>
      <c r="AC35" s="259" t="n"/>
      <c r="AD35" s="259" t="n"/>
      <c r="AE35" s="259" t="n"/>
      <c r="AF35" s="259" t="n"/>
      <c r="AG35" s="259" t="n"/>
      <c r="AH35" s="259" t="n"/>
      <c r="AI35" s="259" t="n"/>
      <c r="AJ35" s="259" t="n"/>
      <c r="AK35" s="259" t="n"/>
      <c r="AL35" s="259" t="n"/>
      <c r="AM35" s="259" t="n"/>
      <c r="AN35" s="259" t="n"/>
      <c r="AO35" s="259" t="n"/>
      <c r="AP35" s="259" t="n"/>
      <c r="AQ35" s="259" t="n"/>
      <c r="AR35" s="259" t="n"/>
      <c r="AS35" s="259" t="n"/>
      <c r="AT35" s="259" t="n"/>
      <c r="AU35" s="259" t="n"/>
      <c r="AV35" s="259" t="n"/>
      <c r="AW35" s="259" t="n"/>
      <c r="AX35" s="259" t="n"/>
      <c r="AY35" s="259" t="n"/>
      <c r="AZ35" s="259" t="n"/>
      <c r="BA35" s="259" t="n"/>
      <c r="BB35" s="259" t="n"/>
      <c r="BC35" s="259" t="n"/>
      <c r="BD35" s="259" t="n"/>
      <c r="BE35" s="259" t="n"/>
      <c r="BF35" s="259" t="n"/>
      <c r="BG35" s="259" t="n"/>
      <c r="BH35" s="259" t="n"/>
      <c r="BI35" s="259" t="n"/>
      <c r="BJ35" s="259" t="n"/>
      <c r="BK35" s="259" t="n"/>
      <c r="BL35" s="259" t="n"/>
      <c r="BM35" s="259" t="n"/>
      <c r="BN35" s="259" t="n"/>
      <c r="BO35" s="259" t="n"/>
      <c r="BP35" s="259" t="n">
        <v>330.5</v>
      </c>
      <c r="BQ35" s="259" t="n"/>
      <c r="BR35" s="259" t="n"/>
      <c r="BS35" s="259" t="n"/>
      <c r="BT35" s="259" t="n"/>
      <c r="BU35" s="259" t="n"/>
      <c r="BV35" s="259" t="n"/>
      <c r="BW35" s="259" t="n"/>
      <c r="BX35" s="259" t="n"/>
      <c r="BY35" s="259" t="n"/>
      <c r="BZ35" s="259" t="n"/>
      <c r="CA35" s="259" t="n"/>
      <c r="CB35" s="259" t="n"/>
      <c r="CC35" s="259" t="n"/>
      <c r="CD35" s="259" t="n"/>
      <c r="CE35" s="259" t="n"/>
      <c r="CF35" s="259" t="n"/>
      <c r="CG35" s="259" t="n"/>
      <c r="CH35" s="259" t="n"/>
      <c r="CI35" s="259" t="n"/>
      <c r="CJ35" s="259" t="n"/>
      <c r="CK35" s="259" t="n"/>
      <c r="CL35" s="259" t="n"/>
      <c r="CM35" s="259" t="n"/>
      <c r="CN35" s="259" t="n"/>
      <c r="CO35" s="259" t="n"/>
      <c r="CP35" s="259" t="n"/>
      <c r="CQ35" s="259" t="n"/>
      <c r="CR35" s="259" t="n"/>
      <c r="CS35" s="259" t="n"/>
      <c r="CT35" s="259" t="n"/>
      <c r="CU35" s="259" t="n"/>
      <c r="CV35" s="259" t="n"/>
      <c r="CW35" s="259" t="n"/>
      <c r="CX35" s="259" t="n"/>
      <c r="CY35" s="259" t="n"/>
      <c r="CZ35" s="259" t="n"/>
      <c r="DA35" s="259" t="n"/>
      <c r="DB35" s="259" t="n"/>
      <c r="DC35" s="259" t="n"/>
      <c r="DD35" s="259" t="n"/>
      <c r="DE35" s="259" t="n"/>
      <c r="DF35" s="268" t="n"/>
      <c r="DG35" s="259" t="n"/>
      <c r="DH35" s="259" t="n"/>
      <c r="DI35" s="268" t="n"/>
      <c r="DJ35" s="268" t="n"/>
      <c r="DK35" s="259" t="n"/>
      <c r="DL35" s="259" t="n"/>
      <c r="DM35" s="259" t="n"/>
      <c r="DN35" s="259" t="n"/>
      <c r="DO35" s="259" t="n"/>
      <c r="DP35" s="259" t="n"/>
      <c r="DQ35" s="259" t="n"/>
      <c r="DR35" s="259" t="n"/>
      <c r="DS35" s="259" t="n"/>
      <c r="DT35" s="259" t="n"/>
      <c r="DU35" s="259" t="n"/>
      <c r="DV35" s="259" t="n"/>
      <c r="DW35" s="259" t="n"/>
      <c r="DX35" s="259" t="n"/>
      <c r="DY35" s="259" t="n"/>
      <c r="DZ35" s="259" t="n"/>
      <c r="EA35" s="259" t="n"/>
      <c r="EB35" s="259" t="n"/>
      <c r="EC35" s="259" t="n"/>
      <c r="ED35" s="259" t="n"/>
      <c r="EE35" s="259" t="n"/>
      <c r="EF35" s="259" t="n"/>
      <c r="EG35" s="259" t="n"/>
      <c r="EH35" s="259" t="n"/>
      <c r="EI35" s="259" t="n"/>
      <c r="EJ35" s="259" t="n"/>
      <c r="EK35" s="259" t="n"/>
      <c r="EL35" s="259" t="n"/>
      <c r="EM35" s="259" t="n"/>
      <c r="EN35" s="259" t="n"/>
      <c r="EO35" s="259" t="n"/>
      <c r="EP35" s="259" t="n"/>
      <c r="EQ35" s="259" t="n"/>
      <c r="ER35" s="259" t="n"/>
      <c r="ES35" s="259" t="n"/>
      <c r="ET35" s="259" t="n"/>
      <c r="EU35" s="259" t="n"/>
      <c r="EV35" s="259" t="n"/>
      <c r="EW35" s="259" t="n"/>
      <c r="EX35" s="259" t="n"/>
      <c r="EY35" s="259" t="n"/>
      <c r="EZ35" s="259" t="n"/>
      <c r="FA35" s="259" t="n"/>
      <c r="FB35" s="259" t="n"/>
      <c r="FC35" s="259" t="n"/>
      <c r="FD35" s="259" t="n"/>
      <c r="FE35" s="259" t="n"/>
      <c r="FF35" s="259" t="n"/>
      <c r="FG35" s="259" t="n"/>
      <c r="FH35" s="259" t="n"/>
      <c r="FI35" s="259" t="n"/>
      <c r="FJ35" s="259" t="n"/>
      <c r="FK35" s="259" t="n"/>
      <c r="FL35" s="259" t="n"/>
      <c r="FM35" s="259" t="n"/>
      <c r="FN35" s="259" t="n"/>
      <c r="FO35" s="259" t="n"/>
      <c r="FP35" s="259" t="n"/>
      <c r="FQ35" s="259" t="n"/>
      <c r="FR35" s="259" t="n"/>
      <c r="FS35" s="259" t="n"/>
      <c r="FT35" s="259" t="n"/>
      <c r="FU35" s="261">
        <f>SUM(F35:FT35)</f>
        <v/>
      </c>
      <c r="FV35" s="262">
        <f>E35-FU35</f>
        <v/>
      </c>
    </row>
    <row r="36" ht="18" customHeight="1">
      <c r="A36" s="137" t="n">
        <v>36</v>
      </c>
      <c r="B36" s="256" t="n">
        <v>44950</v>
      </c>
      <c r="C36" s="139" t="inlineStr">
        <is>
          <t>AVNET 9113549548</t>
        </is>
      </c>
      <c r="D36" s="240" t="n">
        <v>44911</v>
      </c>
      <c r="E36" s="257" t="n">
        <v>9.99</v>
      </c>
      <c r="F36" s="274" t="n"/>
      <c r="G36" s="274" t="n"/>
      <c r="H36" s="274" t="n"/>
      <c r="I36" s="274" t="n"/>
      <c r="J36" s="274" t="n"/>
      <c r="K36" s="274" t="n"/>
      <c r="L36" s="274" t="n"/>
      <c r="M36" s="274" t="n"/>
      <c r="N36" s="259" t="n"/>
      <c r="O36" s="259" t="n"/>
      <c r="P36" s="259" t="n"/>
      <c r="Q36" s="259" t="n"/>
      <c r="R36" s="259" t="n"/>
      <c r="S36" s="259" t="n"/>
      <c r="T36" s="259" t="n"/>
      <c r="U36" s="259" t="n"/>
      <c r="V36" s="259" t="n"/>
      <c r="W36" s="259" t="n"/>
      <c r="X36" s="259" t="n"/>
      <c r="Y36" s="259" t="n"/>
      <c r="Z36" s="259" t="n"/>
      <c r="AA36" s="259" t="n"/>
      <c r="AB36" s="259" t="n"/>
      <c r="AC36" s="259" t="n"/>
      <c r="AD36" s="259" t="n"/>
      <c r="AE36" s="259" t="n"/>
      <c r="AF36" s="259" t="n"/>
      <c r="AG36" s="259" t="n"/>
      <c r="AH36" s="259" t="n"/>
      <c r="AI36" s="259" t="n"/>
      <c r="AJ36" s="259" t="n"/>
      <c r="AK36" s="259" t="n"/>
      <c r="AL36" s="259" t="n"/>
      <c r="AM36" s="259" t="n"/>
      <c r="AN36" s="259" t="n"/>
      <c r="AO36" s="259" t="n"/>
      <c r="AP36" s="259" t="n"/>
      <c r="AQ36" s="259" t="n"/>
      <c r="AR36" s="259" t="n"/>
      <c r="AS36" s="259" t="n"/>
      <c r="AT36" s="259" t="n"/>
      <c r="AU36" s="259" t="n"/>
      <c r="AV36" s="259" t="n"/>
      <c r="AW36" s="259" t="n"/>
      <c r="AX36" s="259" t="n"/>
      <c r="AY36" s="259" t="n"/>
      <c r="AZ36" s="259" t="n"/>
      <c r="BA36" s="259" t="n"/>
      <c r="BB36" s="259" t="n"/>
      <c r="BC36" s="259" t="n"/>
      <c r="BD36" s="259" t="n"/>
      <c r="BE36" s="259" t="n"/>
      <c r="BF36" s="259" t="n"/>
      <c r="BG36" s="259" t="n"/>
      <c r="BH36" s="259" t="n"/>
      <c r="BI36" s="259" t="n"/>
      <c r="BJ36" s="259" t="n"/>
      <c r="BK36" s="259" t="n"/>
      <c r="BL36" s="259" t="n"/>
      <c r="BM36" s="259" t="n"/>
      <c r="BN36" s="259" t="n"/>
      <c r="BO36" s="259" t="n"/>
      <c r="BP36" s="259" t="n"/>
      <c r="BQ36" s="259" t="n"/>
      <c r="BR36" s="259" t="n"/>
      <c r="BS36" s="259" t="n"/>
      <c r="BT36" s="259" t="n"/>
      <c r="BU36" s="259" t="n"/>
      <c r="BV36" s="259" t="n"/>
      <c r="BW36" s="259" t="n"/>
      <c r="BX36" s="259" t="n"/>
      <c r="BY36" s="259" t="n"/>
      <c r="BZ36" s="259" t="n"/>
      <c r="CA36" s="259" t="n"/>
      <c r="CB36" s="259" t="n"/>
      <c r="CC36" s="259" t="n"/>
      <c r="CD36" s="259" t="n"/>
      <c r="CE36" s="259" t="n"/>
      <c r="CF36" s="259" t="n"/>
      <c r="CG36" s="259" t="n"/>
      <c r="CH36" s="259" t="n"/>
      <c r="CI36" s="259" t="n"/>
      <c r="CJ36" s="259" t="n"/>
      <c r="CK36" s="259" t="n"/>
      <c r="CL36" s="259" t="n"/>
      <c r="CM36" s="259" t="n"/>
      <c r="CN36" s="259" t="n"/>
      <c r="CO36" s="259" t="n"/>
      <c r="CP36" s="259" t="n"/>
      <c r="CQ36" s="259" t="n"/>
      <c r="CR36" s="259" t="n"/>
      <c r="CS36" s="259" t="n"/>
      <c r="CT36" s="259" t="n"/>
      <c r="CU36" s="259" t="n"/>
      <c r="CV36" s="259" t="n"/>
      <c r="CW36" s="259" t="n"/>
      <c r="CX36" s="259" t="n"/>
      <c r="CY36" s="259" t="n"/>
      <c r="CZ36" s="259" t="n"/>
      <c r="DA36" s="259" t="n"/>
      <c r="DB36" s="259" t="n"/>
      <c r="DC36" s="259" t="n"/>
      <c r="DD36" s="259" t="n"/>
      <c r="DE36" s="259" t="n"/>
      <c r="DF36" s="268" t="n"/>
      <c r="DG36" s="259" t="n"/>
      <c r="DH36" s="259" t="n"/>
      <c r="DI36" s="268" t="n"/>
      <c r="DJ36" s="268" t="n"/>
      <c r="DK36" s="259" t="n">
        <v>9.99</v>
      </c>
      <c r="DL36" s="259" t="n"/>
      <c r="DM36" s="259" t="n"/>
      <c r="DN36" s="259" t="n"/>
      <c r="DO36" s="259" t="n"/>
      <c r="DP36" s="259" t="n"/>
      <c r="DQ36" s="259" t="n"/>
      <c r="DR36" s="259" t="n"/>
      <c r="DS36" s="259" t="n"/>
      <c r="DT36" s="259" t="n"/>
      <c r="DU36" s="259" t="n"/>
      <c r="DV36" s="259" t="n"/>
      <c r="DW36" s="259" t="n"/>
      <c r="DX36" s="259" t="n"/>
      <c r="DY36" s="259" t="n"/>
      <c r="DZ36" s="259" t="n"/>
      <c r="EA36" s="259" t="n"/>
      <c r="EB36" s="259" t="n"/>
      <c r="EC36" s="259" t="n"/>
      <c r="ED36" s="259" t="n"/>
      <c r="EE36" s="259" t="n"/>
      <c r="EF36" s="259" t="n"/>
      <c r="EG36" s="259" t="n"/>
      <c r="EH36" s="259" t="n"/>
      <c r="EI36" s="259" t="n"/>
      <c r="EJ36" s="259" t="n"/>
      <c r="EK36" s="259" t="n"/>
      <c r="EL36" s="259" t="n"/>
      <c r="EM36" s="259" t="n"/>
      <c r="EN36" s="259" t="n"/>
      <c r="EO36" s="259" t="n"/>
      <c r="EP36" s="259" t="n"/>
      <c r="EQ36" s="259" t="n"/>
      <c r="ER36" s="259" t="n"/>
      <c r="ES36" s="259" t="n"/>
      <c r="ET36" s="259" t="n"/>
      <c r="EU36" s="259" t="n"/>
      <c r="EV36" s="259" t="n"/>
      <c r="EW36" s="259" t="n"/>
      <c r="EX36" s="259" t="n"/>
      <c r="EY36" s="259" t="n"/>
      <c r="EZ36" s="259" t="n"/>
      <c r="FA36" s="259" t="n"/>
      <c r="FB36" s="259" t="n"/>
      <c r="FC36" s="259" t="n"/>
      <c r="FD36" s="259" t="n"/>
      <c r="FE36" s="259" t="n"/>
      <c r="FF36" s="259" t="n"/>
      <c r="FG36" s="259" t="n"/>
      <c r="FH36" s="259" t="n"/>
      <c r="FI36" s="259" t="n"/>
      <c r="FJ36" s="259" t="n"/>
      <c r="FK36" s="259" t="n"/>
      <c r="FL36" s="259" t="n"/>
      <c r="FM36" s="259" t="n"/>
      <c r="FN36" s="259" t="n"/>
      <c r="FO36" s="259" t="n"/>
      <c r="FP36" s="259" t="n"/>
      <c r="FQ36" s="259" t="n"/>
      <c r="FR36" s="259" t="n"/>
      <c r="FS36" s="259" t="n"/>
      <c r="FT36" s="259" t="n"/>
      <c r="FU36" s="261">
        <f>SUM(F36:FT36)</f>
        <v/>
      </c>
      <c r="FV36" s="262">
        <f>E36-FU36</f>
        <v/>
      </c>
    </row>
    <row r="37" ht="18" customHeight="1">
      <c r="A37" s="137" t="n">
        <v>37</v>
      </c>
      <c r="B37" s="256" t="n">
        <v>44950</v>
      </c>
      <c r="C37" s="139" t="inlineStr">
        <is>
          <t>AVNET 9113523472; 9113523482</t>
        </is>
      </c>
      <c r="D37" s="240" t="n">
        <v>44908</v>
      </c>
      <c r="E37" s="257" t="n">
        <v>19.98</v>
      </c>
      <c r="F37" s="274" t="n"/>
      <c r="G37" s="274" t="n"/>
      <c r="H37" s="274" t="n"/>
      <c r="I37" s="274" t="n"/>
      <c r="J37" s="274" t="n"/>
      <c r="K37" s="274" t="n"/>
      <c r="L37" s="274" t="n"/>
      <c r="M37" s="274" t="n"/>
      <c r="N37" s="259" t="n"/>
      <c r="O37" s="259" t="n"/>
      <c r="P37" s="259" t="n"/>
      <c r="Q37" s="259" t="n"/>
      <c r="R37" s="259" t="n"/>
      <c r="S37" s="259" t="n"/>
      <c r="T37" s="259" t="n"/>
      <c r="U37" s="259" t="n"/>
      <c r="V37" s="259" t="n"/>
      <c r="W37" s="259" t="n"/>
      <c r="X37" s="259" t="n"/>
      <c r="Y37" s="259" t="n"/>
      <c r="Z37" s="259" t="n"/>
      <c r="AA37" s="259" t="n"/>
      <c r="AB37" s="259" t="n"/>
      <c r="AC37" s="259" t="n"/>
      <c r="AD37" s="259" t="n"/>
      <c r="AE37" s="259" t="n"/>
      <c r="AF37" s="259" t="n"/>
      <c r="AG37" s="259" t="n"/>
      <c r="AH37" s="259" t="n"/>
      <c r="AI37" s="259" t="n"/>
      <c r="AJ37" s="259" t="n"/>
      <c r="AK37" s="259" t="n"/>
      <c r="AL37" s="259" t="n"/>
      <c r="AM37" s="259" t="n"/>
      <c r="AN37" s="259" t="n"/>
      <c r="AO37" s="259" t="n"/>
      <c r="AP37" s="259" t="n"/>
      <c r="AQ37" s="259" t="n"/>
      <c r="AR37" s="259" t="n"/>
      <c r="AS37" s="259" t="n"/>
      <c r="AT37" s="259" t="n"/>
      <c r="AU37" s="259" t="n"/>
      <c r="AV37" s="259" t="n"/>
      <c r="AW37" s="259" t="n"/>
      <c r="AX37" s="259" t="n"/>
      <c r="AY37" s="259" t="n"/>
      <c r="AZ37" s="259" t="n"/>
      <c r="BA37" s="259" t="n"/>
      <c r="BB37" s="259" t="n"/>
      <c r="BC37" s="259" t="n"/>
      <c r="BD37" s="259" t="n"/>
      <c r="BE37" s="259" t="n"/>
      <c r="BF37" s="259" t="n"/>
      <c r="BG37" s="259" t="n"/>
      <c r="BH37" s="259" t="n"/>
      <c r="BI37" s="259" t="n"/>
      <c r="BJ37" s="259" t="n"/>
      <c r="BK37" s="259" t="n"/>
      <c r="BL37" s="259" t="n"/>
      <c r="BM37" s="259" t="n"/>
      <c r="BN37" s="259" t="n"/>
      <c r="BO37" s="259" t="n"/>
      <c r="BP37" s="259" t="n"/>
      <c r="BQ37" s="259" t="n"/>
      <c r="BR37" s="259" t="n"/>
      <c r="BS37" s="259" t="n"/>
      <c r="BT37" s="259" t="n"/>
      <c r="BU37" s="259" t="n"/>
      <c r="BV37" s="259" t="n"/>
      <c r="BW37" s="259" t="n"/>
      <c r="BX37" s="259" t="n"/>
      <c r="BY37" s="259" t="n"/>
      <c r="BZ37" s="259" t="n"/>
      <c r="CA37" s="259" t="n"/>
      <c r="CB37" s="259" t="n"/>
      <c r="CC37" s="259" t="n"/>
      <c r="CD37" s="259" t="n"/>
      <c r="CE37" s="259" t="n"/>
      <c r="CF37" s="259" t="n"/>
      <c r="CG37" s="259" t="n"/>
      <c r="CH37" s="259" t="n"/>
      <c r="CI37" s="259" t="n"/>
      <c r="CJ37" s="259" t="n"/>
      <c r="CK37" s="259" t="n"/>
      <c r="CL37" s="259" t="n"/>
      <c r="CM37" s="259" t="n"/>
      <c r="CN37" s="259" t="n"/>
      <c r="CO37" s="259" t="n"/>
      <c r="CP37" s="259" t="n"/>
      <c r="CQ37" s="259" t="n"/>
      <c r="CR37" s="259" t="n"/>
      <c r="CS37" s="259" t="n"/>
      <c r="CT37" s="259" t="n"/>
      <c r="CU37" s="259" t="n"/>
      <c r="CV37" s="259" t="n"/>
      <c r="CW37" s="259" t="n"/>
      <c r="CX37" s="259" t="n"/>
      <c r="CY37" s="259" t="n"/>
      <c r="CZ37" s="259" t="n"/>
      <c r="DA37" s="259" t="n"/>
      <c r="DB37" s="259" t="n"/>
      <c r="DC37" s="259" t="n"/>
      <c r="DD37" s="259" t="n"/>
      <c r="DE37" s="259" t="n"/>
      <c r="DF37" s="268" t="n"/>
      <c r="DG37" s="259" t="n"/>
      <c r="DH37" s="259" t="n"/>
      <c r="DI37" s="268" t="n"/>
      <c r="DJ37" s="268" t="n"/>
      <c r="DK37" s="259" t="n"/>
      <c r="DL37" s="259" t="n"/>
      <c r="DM37" s="259" t="n"/>
      <c r="DN37" s="259" t="n"/>
      <c r="DO37" s="259" t="n"/>
      <c r="DP37" s="259" t="n"/>
      <c r="DQ37" s="259" t="n"/>
      <c r="DR37" s="259" t="n"/>
      <c r="DS37" s="259" t="n"/>
      <c r="DT37" s="259" t="n"/>
      <c r="DU37" s="259" t="n"/>
      <c r="DV37" s="259" t="n"/>
      <c r="DW37" s="259" t="n"/>
      <c r="DX37" s="259" t="n"/>
      <c r="DY37" s="259" t="n"/>
      <c r="DZ37" s="259" t="n"/>
      <c r="EA37" s="259" t="n"/>
      <c r="EB37" s="259" t="n"/>
      <c r="EC37" s="259" t="n"/>
      <c r="ED37" s="259" t="n"/>
      <c r="EE37" s="259" t="n"/>
      <c r="EF37" s="259" t="n"/>
      <c r="EG37" s="259" t="n"/>
      <c r="EH37" s="259" t="n"/>
      <c r="EI37" s="259" t="n"/>
      <c r="EJ37" s="259" t="n"/>
      <c r="EK37" s="259" t="n">
        <v>19.98</v>
      </c>
      <c r="EL37" s="259" t="n"/>
      <c r="EM37" s="259" t="n"/>
      <c r="EN37" s="259" t="n"/>
      <c r="EO37" s="259" t="n"/>
      <c r="EP37" s="259" t="n"/>
      <c r="EQ37" s="259" t="n"/>
      <c r="ER37" s="259" t="n"/>
      <c r="ES37" s="259" t="n"/>
      <c r="ET37" s="259" t="n"/>
      <c r="EU37" s="259" t="n"/>
      <c r="EV37" s="259" t="n"/>
      <c r="EW37" s="259" t="n"/>
      <c r="EX37" s="259" t="n"/>
      <c r="EY37" s="259" t="n"/>
      <c r="EZ37" s="259" t="n"/>
      <c r="FA37" s="259" t="n"/>
      <c r="FB37" s="259" t="n"/>
      <c r="FC37" s="259" t="n"/>
      <c r="FD37" s="259" t="n"/>
      <c r="FE37" s="259" t="n"/>
      <c r="FF37" s="259" t="n"/>
      <c r="FG37" s="259" t="n"/>
      <c r="FH37" s="259" t="n"/>
      <c r="FI37" s="259" t="n"/>
      <c r="FJ37" s="259" t="n"/>
      <c r="FK37" s="259" t="n"/>
      <c r="FL37" s="259" t="n"/>
      <c r="FM37" s="259" t="n"/>
      <c r="FN37" s="259" t="n"/>
      <c r="FO37" s="259" t="n"/>
      <c r="FP37" s="259" t="n"/>
      <c r="FQ37" s="259" t="n"/>
      <c r="FR37" s="259" t="n"/>
      <c r="FS37" s="259" t="n"/>
      <c r="FT37" s="259" t="n"/>
      <c r="FU37" s="261">
        <f>SUM(F37:FT37)</f>
        <v/>
      </c>
      <c r="FV37" s="262">
        <f>E37-FU37</f>
        <v/>
      </c>
    </row>
    <row r="38" ht="18" customHeight="1">
      <c r="A38" s="137" t="n">
        <v>38</v>
      </c>
      <c r="B38" s="256" t="n">
        <v>44950</v>
      </c>
      <c r="C38" s="139" t="inlineStr">
        <is>
          <t>LITEON 4500700687</t>
        </is>
      </c>
      <c r="D38" s="240" t="n">
        <v>44923</v>
      </c>
      <c r="E38" s="257" t="n">
        <v>13.21</v>
      </c>
      <c r="F38" s="274" t="n"/>
      <c r="G38" s="274" t="n"/>
      <c r="H38" s="274" t="n"/>
      <c r="I38" s="274" t="n"/>
      <c r="J38" s="274" t="n"/>
      <c r="K38" s="274" t="n"/>
      <c r="L38" s="274" t="n"/>
      <c r="M38" s="274" t="n"/>
      <c r="N38" s="259" t="n"/>
      <c r="O38" s="259" t="n"/>
      <c r="P38" s="259" t="n"/>
      <c r="Q38" s="259" t="n"/>
      <c r="R38" s="259" t="n"/>
      <c r="S38" s="259" t="n"/>
      <c r="T38" s="259" t="n"/>
      <c r="U38" s="259" t="n"/>
      <c r="V38" s="259" t="n"/>
      <c r="W38" s="259" t="n"/>
      <c r="X38" s="259" t="n"/>
      <c r="Y38" s="259" t="n"/>
      <c r="Z38" s="259" t="n"/>
      <c r="AA38" s="259" t="n"/>
      <c r="AB38" s="259" t="n"/>
      <c r="AC38" s="259" t="n"/>
      <c r="AD38" s="259" t="n"/>
      <c r="AE38" s="259" t="n"/>
      <c r="AF38" s="259" t="n"/>
      <c r="AG38" s="259" t="n"/>
      <c r="AH38" s="259" t="n"/>
      <c r="AI38" s="259" t="n"/>
      <c r="AJ38" s="259" t="n"/>
      <c r="AK38" s="259" t="n"/>
      <c r="AL38" s="259" t="n"/>
      <c r="AM38" s="259" t="n"/>
      <c r="AN38" s="259" t="n"/>
      <c r="AO38" s="259" t="n"/>
      <c r="AP38" s="259" t="n"/>
      <c r="AQ38" s="259" t="n"/>
      <c r="AR38" s="259" t="n"/>
      <c r="AS38" s="259" t="n"/>
      <c r="AT38" s="259" t="n"/>
      <c r="AU38" s="259" t="n"/>
      <c r="AV38" s="259" t="n"/>
      <c r="AW38" s="259" t="n"/>
      <c r="AX38" s="259" t="n"/>
      <c r="AY38" s="259" t="n"/>
      <c r="AZ38" s="259" t="n"/>
      <c r="BA38" s="259" t="n"/>
      <c r="BB38" s="259" t="n"/>
      <c r="BC38" s="259" t="n"/>
      <c r="BD38" s="259" t="n"/>
      <c r="BE38" s="259" t="n"/>
      <c r="BF38" s="259" t="n"/>
      <c r="BG38" s="259" t="n"/>
      <c r="BH38" s="259" t="n"/>
      <c r="BI38" s="259" t="n"/>
      <c r="BJ38" s="259" t="n"/>
      <c r="BK38" s="259" t="n"/>
      <c r="BL38" s="259" t="n"/>
      <c r="BM38" s="259" t="n"/>
      <c r="BN38" s="259" t="n"/>
      <c r="BO38" s="259" t="n"/>
      <c r="BP38" s="259" t="n"/>
      <c r="BQ38" s="259" t="n"/>
      <c r="BR38" s="259" t="n"/>
      <c r="BS38" s="259" t="n"/>
      <c r="BT38" s="259" t="n"/>
      <c r="BU38" s="259" t="n"/>
      <c r="BV38" s="259" t="n"/>
      <c r="BW38" s="259" t="n"/>
      <c r="BX38" s="259" t="n"/>
      <c r="BY38" s="259" t="n"/>
      <c r="BZ38" s="259" t="n"/>
      <c r="CA38" s="259" t="n"/>
      <c r="CB38" s="259" t="n"/>
      <c r="CC38" s="259" t="n"/>
      <c r="CD38" s="259" t="n"/>
      <c r="CE38" s="259" t="n"/>
      <c r="CF38" s="259" t="n"/>
      <c r="CG38" s="259" t="n"/>
      <c r="CH38" s="259" t="n"/>
      <c r="CI38" s="259" t="n"/>
      <c r="CJ38" s="259" t="n"/>
      <c r="CK38" s="259" t="n"/>
      <c r="CL38" s="259" t="n"/>
      <c r="CM38" s="259" t="n"/>
      <c r="CN38" s="259" t="n"/>
      <c r="CO38" s="259" t="n"/>
      <c r="CP38" s="259" t="n"/>
      <c r="CQ38" s="259" t="n"/>
      <c r="CR38" s="259" t="n"/>
      <c r="CS38" s="259" t="n"/>
      <c r="CT38" s="259" t="n"/>
      <c r="CU38" s="259" t="n"/>
      <c r="CV38" s="259" t="n"/>
      <c r="CW38" s="259" t="n"/>
      <c r="CX38" s="259" t="n"/>
      <c r="CY38" s="259" t="n"/>
      <c r="CZ38" s="259" t="n"/>
      <c r="DA38" s="259" t="n"/>
      <c r="DB38" s="259" t="n"/>
      <c r="DC38" s="259" t="n"/>
      <c r="DD38" s="259" t="n"/>
      <c r="DE38" s="259" t="n"/>
      <c r="DF38" s="268" t="n"/>
      <c r="DG38" s="259" t="n"/>
      <c r="DH38" s="259" t="n"/>
      <c r="DI38" s="268" t="n"/>
      <c r="DJ38" s="268" t="n"/>
      <c r="DK38" s="259" t="n"/>
      <c r="DL38" s="259" t="n"/>
      <c r="DM38" s="259" t="n"/>
      <c r="DN38" s="259" t="n"/>
      <c r="DO38" s="259" t="n"/>
      <c r="DP38" s="259" t="n"/>
      <c r="DQ38" s="259" t="n"/>
      <c r="DR38" s="259" t="n"/>
      <c r="DS38" s="259" t="n"/>
      <c r="DT38" s="259" t="n"/>
      <c r="DU38" s="259" t="n"/>
      <c r="DV38" s="259" t="n"/>
      <c r="DW38" s="259" t="n"/>
      <c r="DX38" s="259" t="n"/>
      <c r="DY38" s="259" t="n"/>
      <c r="DZ38" s="259" t="n"/>
      <c r="EA38" s="259" t="n"/>
      <c r="EB38" s="259" t="n"/>
      <c r="EC38" s="259" t="n"/>
      <c r="ED38" s="259" t="n"/>
      <c r="EE38" s="259" t="n"/>
      <c r="EF38" s="259" t="n"/>
      <c r="EG38" s="259" t="n"/>
      <c r="EH38" s="259" t="n"/>
      <c r="EI38" s="259" t="n"/>
      <c r="EJ38" s="259" t="n"/>
      <c r="EK38" s="259" t="n"/>
      <c r="EL38" s="259" t="n"/>
      <c r="EM38" s="259" t="n"/>
      <c r="EN38" s="259" t="n"/>
      <c r="EO38" s="259" t="n"/>
      <c r="EP38" s="259" t="n"/>
      <c r="EQ38" s="259" t="n"/>
      <c r="ER38" s="259" t="n"/>
      <c r="ES38" s="259" t="n"/>
      <c r="ET38" s="259" t="n"/>
      <c r="EU38" s="259" t="n"/>
      <c r="EV38" s="259" t="n"/>
      <c r="EW38" s="259" t="n"/>
      <c r="EX38" s="259" t="n"/>
      <c r="EY38" s="259" t="n"/>
      <c r="EZ38" s="259" t="n"/>
      <c r="FA38" s="259" t="n"/>
      <c r="FB38" s="259" t="n"/>
      <c r="FC38" s="259" t="n"/>
      <c r="FD38" s="259" t="n"/>
      <c r="FE38" s="259" t="n"/>
      <c r="FF38" s="259" t="n"/>
      <c r="FG38" s="259" t="n"/>
      <c r="FH38" s="259" t="n">
        <v>13.21</v>
      </c>
      <c r="FI38" s="259" t="n"/>
      <c r="FJ38" s="259" t="n"/>
      <c r="FK38" s="259" t="n"/>
      <c r="FL38" s="259" t="n"/>
      <c r="FM38" s="259" t="n"/>
      <c r="FN38" s="259" t="n"/>
      <c r="FO38" s="259" t="n"/>
      <c r="FP38" s="259" t="n"/>
      <c r="FQ38" s="259" t="n"/>
      <c r="FR38" s="259" t="n"/>
      <c r="FS38" s="259" t="n"/>
      <c r="FT38" s="259" t="n"/>
      <c r="FU38" s="261">
        <f>SUM(F38:FT38)</f>
        <v/>
      </c>
      <c r="FV38" s="262">
        <f>E38-FU38</f>
        <v/>
      </c>
    </row>
    <row r="39" ht="18" customHeight="1">
      <c r="A39" s="137" t="n">
        <v>39</v>
      </c>
      <c r="B39" s="256" t="n">
        <v>44950</v>
      </c>
      <c r="C39" s="139" t="inlineStr">
        <is>
          <t>SUMMIT 175501</t>
        </is>
      </c>
      <c r="D39" s="240" t="n">
        <v>44917</v>
      </c>
      <c r="E39" s="257" t="n">
        <v>35</v>
      </c>
      <c r="F39" s="274" t="n"/>
      <c r="G39" s="274" t="n"/>
      <c r="H39" s="274" t="n"/>
      <c r="I39" s="274" t="n"/>
      <c r="J39" s="274" t="n"/>
      <c r="K39" s="274" t="n"/>
      <c r="L39" s="274" t="n"/>
      <c r="M39" s="274" t="n"/>
      <c r="N39" s="259" t="n"/>
      <c r="O39" s="259" t="n"/>
      <c r="P39" s="259" t="n"/>
      <c r="Q39" s="259" t="n"/>
      <c r="R39" s="259" t="n"/>
      <c r="S39" s="259" t="n"/>
      <c r="T39" s="259" t="n"/>
      <c r="U39" s="259" t="n"/>
      <c r="V39" s="259" t="n"/>
      <c r="W39" s="259" t="n"/>
      <c r="X39" s="259" t="n"/>
      <c r="Y39" s="259" t="n"/>
      <c r="Z39" s="259" t="n"/>
      <c r="AA39" s="259" t="n"/>
      <c r="AB39" s="259" t="n"/>
      <c r="AC39" s="259" t="n"/>
      <c r="AD39" s="259" t="n"/>
      <c r="AE39" s="259" t="n"/>
      <c r="AF39" s="259" t="n"/>
      <c r="AG39" s="259" t="n"/>
      <c r="AH39" s="259" t="n"/>
      <c r="AI39" s="259" t="n"/>
      <c r="AJ39" s="259" t="n"/>
      <c r="AK39" s="259" t="n"/>
      <c r="AL39" s="259" t="n"/>
      <c r="AM39" s="259" t="n"/>
      <c r="AN39" s="259" t="n"/>
      <c r="AO39" s="259" t="n"/>
      <c r="AP39" s="259" t="n"/>
      <c r="AQ39" s="259" t="n"/>
      <c r="AR39" s="259" t="n"/>
      <c r="AS39" s="259" t="n"/>
      <c r="AT39" s="259" t="n"/>
      <c r="AU39" s="259" t="n"/>
      <c r="AV39" s="259" t="n"/>
      <c r="AW39" s="259" t="n"/>
      <c r="AX39" s="259" t="n"/>
      <c r="AY39" s="259" t="n"/>
      <c r="AZ39" s="259" t="n"/>
      <c r="BA39" s="259" t="n"/>
      <c r="BB39" s="259" t="n"/>
      <c r="BC39" s="259" t="n"/>
      <c r="BD39" s="259" t="n"/>
      <c r="BE39" s="259" t="n"/>
      <c r="BF39" s="259" t="n"/>
      <c r="BG39" s="259" t="n"/>
      <c r="BH39" s="259" t="n"/>
      <c r="BI39" s="259" t="n"/>
      <c r="BJ39" s="259" t="n"/>
      <c r="BK39" s="259" t="n"/>
      <c r="BL39" s="259" t="n"/>
      <c r="BM39" s="259" t="n"/>
      <c r="BN39" s="259" t="n"/>
      <c r="BO39" s="259" t="n"/>
      <c r="BP39" s="259" t="n"/>
      <c r="BQ39" s="259" t="n"/>
      <c r="BR39" s="259" t="n"/>
      <c r="BS39" s="259" t="n"/>
      <c r="BT39" s="259" t="n"/>
      <c r="BU39" s="259" t="n"/>
      <c r="BV39" s="259" t="n"/>
      <c r="BW39" s="259" t="n"/>
      <c r="BX39" s="259" t="n"/>
      <c r="BY39" s="259" t="n"/>
      <c r="BZ39" s="259" t="n"/>
      <c r="CA39" s="259" t="n"/>
      <c r="CB39" s="259" t="n"/>
      <c r="CC39" s="259" t="n"/>
      <c r="CD39" s="259" t="n"/>
      <c r="CE39" s="259" t="n"/>
      <c r="CF39" s="259" t="n"/>
      <c r="CG39" s="259" t="n"/>
      <c r="CH39" s="259" t="n"/>
      <c r="CI39" s="259" t="n"/>
      <c r="CJ39" s="259" t="n"/>
      <c r="CK39" s="259" t="n"/>
      <c r="CL39" s="259" t="n"/>
      <c r="CM39" s="259" t="n"/>
      <c r="CN39" s="259" t="n"/>
      <c r="CO39" s="259" t="n"/>
      <c r="CP39" s="259" t="n"/>
      <c r="CQ39" s="259" t="n"/>
      <c r="CR39" s="259" t="n"/>
      <c r="CS39" s="259" t="n"/>
      <c r="CT39" s="259" t="n"/>
      <c r="CU39" s="259" t="n"/>
      <c r="CV39" s="259" t="n"/>
      <c r="CW39" s="259" t="n"/>
      <c r="CX39" s="259" t="n"/>
      <c r="CY39" s="259" t="n"/>
      <c r="CZ39" s="259" t="n"/>
      <c r="DA39" s="259" t="n"/>
      <c r="DB39" s="259" t="n"/>
      <c r="DC39" s="259" t="n"/>
      <c r="DD39" s="259" t="n"/>
      <c r="DE39" s="259" t="n"/>
      <c r="DF39" s="268" t="n"/>
      <c r="DG39" s="259" t="n"/>
      <c r="DH39" s="259" t="n"/>
      <c r="DI39" s="268" t="n"/>
      <c r="DJ39" s="268" t="n"/>
      <c r="DK39" s="259" t="n"/>
      <c r="DL39" s="259" t="n"/>
      <c r="DM39" s="259" t="n"/>
      <c r="DN39" s="259" t="n"/>
      <c r="DO39" s="259" t="n"/>
      <c r="DP39" s="259" t="n"/>
      <c r="DQ39" s="259" t="n"/>
      <c r="DR39" s="259" t="n">
        <v>35</v>
      </c>
      <c r="DS39" s="259" t="n"/>
      <c r="DT39" s="259" t="n"/>
      <c r="DU39" s="259" t="n"/>
      <c r="DV39" s="259" t="n"/>
      <c r="DW39" s="259" t="n"/>
      <c r="DX39" s="259" t="n"/>
      <c r="DY39" s="259" t="n"/>
      <c r="DZ39" s="259" t="n"/>
      <c r="EA39" s="259" t="n"/>
      <c r="EB39" s="259" t="n"/>
      <c r="EC39" s="259" t="n"/>
      <c r="ED39" s="259" t="n"/>
      <c r="EE39" s="259" t="n"/>
      <c r="EF39" s="259" t="n"/>
      <c r="EG39" s="259" t="n"/>
      <c r="EH39" s="259" t="n"/>
      <c r="EI39" s="259" t="n"/>
      <c r="EJ39" s="259" t="n"/>
      <c r="EK39" s="259" t="n"/>
      <c r="EL39" s="259" t="n"/>
      <c r="EM39" s="259" t="n"/>
      <c r="EN39" s="259" t="n"/>
      <c r="EO39" s="259" t="n"/>
      <c r="EP39" s="259" t="n"/>
      <c r="EQ39" s="259" t="n"/>
      <c r="ER39" s="259" t="n"/>
      <c r="ES39" s="259" t="n"/>
      <c r="ET39" s="259" t="n"/>
      <c r="EU39" s="259" t="n"/>
      <c r="EV39" s="259" t="n"/>
      <c r="EW39" s="259" t="n"/>
      <c r="EX39" s="259" t="n"/>
      <c r="EY39" s="259" t="n"/>
      <c r="EZ39" s="259" t="n"/>
      <c r="FA39" s="259" t="n"/>
      <c r="FB39" s="259" t="n"/>
      <c r="FC39" s="259" t="n"/>
      <c r="FD39" s="259" t="n"/>
      <c r="FE39" s="259" t="n"/>
      <c r="FF39" s="259" t="n"/>
      <c r="FG39" s="259" t="n"/>
      <c r="FH39" s="259" t="n"/>
      <c r="FI39" s="259" t="n"/>
      <c r="FJ39" s="259" t="n"/>
      <c r="FK39" s="259" t="n"/>
      <c r="FL39" s="259" t="n"/>
      <c r="FM39" s="259" t="n"/>
      <c r="FN39" s="259" t="n"/>
      <c r="FO39" s="259" t="n"/>
      <c r="FP39" s="259" t="n"/>
      <c r="FQ39" s="259" t="n"/>
      <c r="FR39" s="259" t="n"/>
      <c r="FS39" s="259" t="n"/>
      <c r="FT39" s="259" t="n"/>
      <c r="FU39" s="261">
        <f>SUM(F39:FT39)</f>
        <v/>
      </c>
      <c r="FV39" s="262">
        <f>E39-FU39</f>
        <v/>
      </c>
    </row>
    <row r="40" ht="18" customHeight="1">
      <c r="A40" s="137" t="n">
        <v>40</v>
      </c>
      <c r="B40" s="256" t="n">
        <v>44950</v>
      </c>
      <c r="C40" s="139" t="inlineStr">
        <is>
          <t>ONSEM 4500699114</t>
        </is>
      </c>
      <c r="D40" s="240" t="n">
        <v>44915</v>
      </c>
      <c r="E40" s="257" t="n">
        <v>51</v>
      </c>
      <c r="F40" s="274" t="n"/>
      <c r="G40" s="274" t="n"/>
      <c r="H40" s="274" t="n"/>
      <c r="I40" s="274" t="n"/>
      <c r="J40" s="274" t="n"/>
      <c r="K40" s="274" t="n"/>
      <c r="L40" s="274" t="n"/>
      <c r="M40" s="274" t="n"/>
      <c r="N40" s="259" t="n"/>
      <c r="O40" s="259" t="n"/>
      <c r="P40" s="259" t="n"/>
      <c r="Q40" s="259" t="n"/>
      <c r="R40" s="259" t="n"/>
      <c r="S40" s="259" t="n"/>
      <c r="T40" s="259" t="n"/>
      <c r="U40" s="259" t="n"/>
      <c r="V40" s="259" t="n"/>
      <c r="W40" s="259" t="n"/>
      <c r="X40" s="259" t="n"/>
      <c r="Y40" s="259" t="n"/>
      <c r="Z40" s="259" t="n"/>
      <c r="AA40" s="259" t="n"/>
      <c r="AB40" s="259" t="n"/>
      <c r="AC40" s="259" t="n"/>
      <c r="AD40" s="259" t="n"/>
      <c r="AE40" s="259" t="n"/>
      <c r="AF40" s="259" t="n"/>
      <c r="AG40" s="259" t="n"/>
      <c r="AH40" s="259" t="n"/>
      <c r="AI40" s="259" t="n"/>
      <c r="AJ40" s="259" t="n"/>
      <c r="AK40" s="259" t="n"/>
      <c r="AL40" s="259" t="n"/>
      <c r="AM40" s="259" t="n"/>
      <c r="AN40" s="259" t="n"/>
      <c r="AO40" s="259" t="n"/>
      <c r="AP40" s="259" t="n"/>
      <c r="AQ40" s="259" t="n"/>
      <c r="AR40" s="259" t="n"/>
      <c r="AS40" s="259" t="n"/>
      <c r="AT40" s="259" t="n"/>
      <c r="AU40" s="259" t="n"/>
      <c r="AV40" s="259" t="n"/>
      <c r="AW40" s="259" t="n"/>
      <c r="AX40" s="259" t="n">
        <v>51</v>
      </c>
      <c r="AY40" s="259" t="n"/>
      <c r="AZ40" s="259" t="n"/>
      <c r="BA40" s="259" t="n"/>
      <c r="BB40" s="259" t="n"/>
      <c r="BC40" s="259" t="n"/>
      <c r="BD40" s="259" t="n"/>
      <c r="BE40" s="259" t="n"/>
      <c r="BF40" s="259" t="n"/>
      <c r="BG40" s="259" t="n"/>
      <c r="BH40" s="259" t="n"/>
      <c r="BI40" s="259" t="n"/>
      <c r="BJ40" s="259" t="n"/>
      <c r="BK40" s="259" t="n"/>
      <c r="BL40" s="259" t="n"/>
      <c r="BM40" s="259" t="n"/>
      <c r="BN40" s="259" t="n"/>
      <c r="BO40" s="259" t="n"/>
      <c r="BP40" s="259" t="n"/>
      <c r="BQ40" s="259" t="n"/>
      <c r="BR40" s="259" t="n"/>
      <c r="BS40" s="259" t="n"/>
      <c r="BT40" s="259" t="n"/>
      <c r="BU40" s="259" t="n"/>
      <c r="BV40" s="259" t="n"/>
      <c r="BW40" s="259" t="n"/>
      <c r="BX40" s="259" t="n"/>
      <c r="BY40" s="259" t="n"/>
      <c r="BZ40" s="259" t="n"/>
      <c r="CA40" s="259" t="n"/>
      <c r="CB40" s="259" t="n"/>
      <c r="CC40" s="259" t="n"/>
      <c r="CD40" s="259" t="n"/>
      <c r="CE40" s="259" t="n"/>
      <c r="CF40" s="259" t="n"/>
      <c r="CG40" s="259" t="n"/>
      <c r="CH40" s="259" t="n"/>
      <c r="CI40" s="259" t="n"/>
      <c r="CJ40" s="259" t="n"/>
      <c r="CK40" s="259" t="n"/>
      <c r="CL40" s="259" t="n"/>
      <c r="CM40" s="259" t="n"/>
      <c r="CN40" s="259" t="n"/>
      <c r="CO40" s="259" t="n"/>
      <c r="CP40" s="259" t="n"/>
      <c r="CQ40" s="259" t="n"/>
      <c r="CR40" s="259" t="n"/>
      <c r="CS40" s="259" t="n"/>
      <c r="CT40" s="259" t="n"/>
      <c r="CU40" s="259" t="n"/>
      <c r="CV40" s="259" t="n"/>
      <c r="CW40" s="259" t="n"/>
      <c r="CX40" s="259" t="n"/>
      <c r="CY40" s="259" t="n"/>
      <c r="CZ40" s="259" t="n"/>
      <c r="DA40" s="259" t="n"/>
      <c r="DB40" s="259" t="n"/>
      <c r="DC40" s="259" t="n"/>
      <c r="DD40" s="259" t="n"/>
      <c r="DE40" s="259" t="n"/>
      <c r="DF40" s="268" t="n"/>
      <c r="DG40" s="259" t="n"/>
      <c r="DH40" s="259" t="n"/>
      <c r="DI40" s="268" t="n"/>
      <c r="DJ40" s="268" t="n"/>
      <c r="DK40" s="259" t="n"/>
      <c r="DL40" s="259" t="n"/>
      <c r="DM40" s="259" t="n"/>
      <c r="DN40" s="259" t="n"/>
      <c r="DO40" s="259" t="n"/>
      <c r="DP40" s="259" t="n"/>
      <c r="DQ40" s="259" t="n"/>
      <c r="DR40" s="259" t="n"/>
      <c r="DS40" s="259" t="n"/>
      <c r="DT40" s="259" t="n"/>
      <c r="DU40" s="259" t="n"/>
      <c r="DV40" s="259" t="n"/>
      <c r="DW40" s="259" t="n"/>
      <c r="DX40" s="259" t="n"/>
      <c r="DY40" s="259" t="n"/>
      <c r="DZ40" s="259" t="n"/>
      <c r="EA40" s="259" t="n"/>
      <c r="EB40" s="259" t="n"/>
      <c r="EC40" s="259" t="n"/>
      <c r="ED40" s="259" t="n"/>
      <c r="EE40" s="259" t="n"/>
      <c r="EF40" s="259" t="n"/>
      <c r="EG40" s="259" t="n"/>
      <c r="EH40" s="259" t="n"/>
      <c r="EI40" s="259" t="n"/>
      <c r="EJ40" s="259" t="n"/>
      <c r="EK40" s="259" t="n"/>
      <c r="EL40" s="259" t="n"/>
      <c r="EM40" s="259" t="n"/>
      <c r="EN40" s="259" t="n"/>
      <c r="EO40" s="259" t="n"/>
      <c r="EP40" s="259" t="n"/>
      <c r="EQ40" s="259" t="n"/>
      <c r="ER40" s="259" t="n"/>
      <c r="ES40" s="259" t="n"/>
      <c r="ET40" s="259" t="n"/>
      <c r="EU40" s="259" t="n"/>
      <c r="EV40" s="259" t="n"/>
      <c r="EW40" s="259" t="n"/>
      <c r="EX40" s="259" t="n"/>
      <c r="EY40" s="259" t="n"/>
      <c r="EZ40" s="259" t="n"/>
      <c r="FA40" s="259" t="n"/>
      <c r="FB40" s="259" t="n"/>
      <c r="FC40" s="259" t="n"/>
      <c r="FD40" s="259" t="n"/>
      <c r="FE40" s="259" t="n"/>
      <c r="FF40" s="259" t="n"/>
      <c r="FG40" s="259" t="n"/>
      <c r="FH40" s="259" t="n"/>
      <c r="FI40" s="259" t="n"/>
      <c r="FJ40" s="259" t="n"/>
      <c r="FK40" s="259" t="n"/>
      <c r="FL40" s="259" t="n"/>
      <c r="FM40" s="259" t="n"/>
      <c r="FN40" s="259" t="n"/>
      <c r="FO40" s="259" t="n"/>
      <c r="FP40" s="259" t="n"/>
      <c r="FQ40" s="259" t="n"/>
      <c r="FR40" s="259" t="n"/>
      <c r="FS40" s="259" t="n"/>
      <c r="FT40" s="259" t="n"/>
      <c r="FU40" s="261">
        <f>SUM(F40:FT40)</f>
        <v/>
      </c>
      <c r="FV40" s="262">
        <f>E40-FU40</f>
        <v/>
      </c>
    </row>
    <row r="41" ht="18" customHeight="1">
      <c r="A41" s="137" t="n">
        <v>41</v>
      </c>
      <c r="B41" s="256" t="n">
        <v>44950</v>
      </c>
      <c r="C41" s="139" t="inlineStr">
        <is>
          <t>VISHAY 4500680491</t>
        </is>
      </c>
      <c r="D41" s="240" t="n">
        <v>44872</v>
      </c>
      <c r="E41" s="257" t="n">
        <v>368</v>
      </c>
      <c r="F41" s="274" t="n"/>
      <c r="G41" s="274" t="n"/>
      <c r="H41" s="274" t="n"/>
      <c r="I41" s="274" t="n"/>
      <c r="J41" s="274" t="n"/>
      <c r="K41" s="274" t="n"/>
      <c r="L41" s="274" t="n"/>
      <c r="M41" s="274" t="n"/>
      <c r="N41" s="259" t="n"/>
      <c r="O41" s="259" t="n"/>
      <c r="P41" s="259" t="n"/>
      <c r="Q41" s="259" t="n"/>
      <c r="R41" s="259" t="n"/>
      <c r="S41" s="259" t="n"/>
      <c r="T41" s="259" t="n"/>
      <c r="U41" s="259" t="n"/>
      <c r="V41" s="259" t="n"/>
      <c r="W41" s="259" t="n"/>
      <c r="X41" s="259" t="n"/>
      <c r="Y41" s="259" t="n"/>
      <c r="Z41" s="259" t="n"/>
      <c r="AA41" s="259" t="n"/>
      <c r="AB41" s="259" t="n"/>
      <c r="AC41" s="259" t="n"/>
      <c r="AD41" s="259" t="n"/>
      <c r="AE41" s="259" t="n"/>
      <c r="AF41" s="259" t="n"/>
      <c r="AG41" s="259" t="n"/>
      <c r="AH41" s="259" t="n"/>
      <c r="AI41" s="259" t="n"/>
      <c r="AJ41" s="259" t="n"/>
      <c r="AK41" s="259" t="n"/>
      <c r="AL41" s="259" t="n"/>
      <c r="AM41" s="259" t="n"/>
      <c r="AN41" s="259" t="n"/>
      <c r="AO41" s="259" t="n"/>
      <c r="AP41" s="259" t="n"/>
      <c r="AQ41" s="259" t="n"/>
      <c r="AR41" s="259" t="n"/>
      <c r="AS41" s="259" t="n"/>
      <c r="AT41" s="259" t="n"/>
      <c r="AU41" s="259" t="n"/>
      <c r="AV41" s="259" t="n"/>
      <c r="AW41" s="259" t="n"/>
      <c r="AX41" s="259" t="n"/>
      <c r="AY41" s="259" t="n"/>
      <c r="AZ41" s="259" t="n"/>
      <c r="BA41" s="259" t="n"/>
      <c r="BB41" s="259" t="n"/>
      <c r="BC41" s="259" t="n"/>
      <c r="BD41" s="259" t="n"/>
      <c r="BE41" s="259" t="n"/>
      <c r="BF41" s="259" t="n"/>
      <c r="BG41" s="259" t="n"/>
      <c r="BH41" s="259" t="n"/>
      <c r="BI41" s="259" t="n"/>
      <c r="BJ41" s="259" t="n"/>
      <c r="BK41" s="259" t="n"/>
      <c r="BL41" s="259" t="n"/>
      <c r="BM41" s="259" t="n"/>
      <c r="BN41" s="259" t="n"/>
      <c r="BO41" s="259" t="n"/>
      <c r="BP41" s="259" t="n"/>
      <c r="BQ41" s="259" t="n"/>
      <c r="BR41" s="259" t="n"/>
      <c r="BS41" s="259" t="n"/>
      <c r="BT41" s="259" t="n"/>
      <c r="BU41" s="259" t="n"/>
      <c r="BV41" s="259" t="n"/>
      <c r="BW41" s="259" t="n"/>
      <c r="BX41" s="259" t="n"/>
      <c r="BY41" s="259" t="n"/>
      <c r="BZ41" s="259" t="n"/>
      <c r="CA41" s="259" t="n"/>
      <c r="CB41" s="259" t="n"/>
      <c r="CC41" s="259" t="n"/>
      <c r="CD41" s="259" t="n"/>
      <c r="CE41" s="259" t="n"/>
      <c r="CF41" s="259" t="n"/>
      <c r="CG41" s="259" t="n"/>
      <c r="CH41" s="259" t="n"/>
      <c r="CI41" s="259" t="n"/>
      <c r="CJ41" s="259" t="n"/>
      <c r="CK41" s="259" t="n"/>
      <c r="CL41" s="259" t="n"/>
      <c r="CM41" s="259" t="n"/>
      <c r="CN41" s="259" t="n"/>
      <c r="CO41" s="259" t="n"/>
      <c r="CP41" s="259" t="n"/>
      <c r="CQ41" s="259" t="n"/>
      <c r="CR41" s="259" t="n"/>
      <c r="CS41" s="259" t="n"/>
      <c r="CT41" s="259" t="n"/>
      <c r="CU41" s="259" t="n"/>
      <c r="CV41" s="259" t="n"/>
      <c r="CW41" s="259" t="n"/>
      <c r="CX41" s="259" t="n"/>
      <c r="CY41" s="259" t="n"/>
      <c r="CZ41" s="259" t="n"/>
      <c r="DA41" s="259" t="n"/>
      <c r="DB41" s="259" t="n"/>
      <c r="DC41" s="259" t="n"/>
      <c r="DD41" s="259" t="n"/>
      <c r="DE41" s="259" t="n"/>
      <c r="DF41" s="268" t="n"/>
      <c r="DG41" s="259" t="n"/>
      <c r="DH41" s="259" t="n"/>
      <c r="DI41" s="268" t="n"/>
      <c r="DJ41" s="268" t="n">
        <v>368</v>
      </c>
      <c r="DK41" s="259" t="n"/>
      <c r="DL41" s="259" t="n"/>
      <c r="DM41" s="259" t="n"/>
      <c r="DN41" s="259" t="n"/>
      <c r="DO41" s="259" t="n"/>
      <c r="DP41" s="259" t="n"/>
      <c r="DQ41" s="259" t="n"/>
      <c r="DR41" s="259" t="n"/>
      <c r="DS41" s="259" t="n"/>
      <c r="DT41" s="259" t="n"/>
      <c r="DU41" s="259" t="n"/>
      <c r="DV41" s="259" t="n"/>
      <c r="DW41" s="259" t="n"/>
      <c r="DX41" s="259" t="n"/>
      <c r="DY41" s="259" t="n"/>
      <c r="DZ41" s="259" t="n"/>
      <c r="EA41" s="259" t="n"/>
      <c r="EB41" s="259" t="n"/>
      <c r="EC41" s="259" t="n"/>
      <c r="ED41" s="259" t="n"/>
      <c r="EE41" s="259" t="n"/>
      <c r="EF41" s="259" t="n"/>
      <c r="EG41" s="259" t="n"/>
      <c r="EH41" s="259" t="n"/>
      <c r="EI41" s="259" t="n"/>
      <c r="EJ41" s="259" t="n"/>
      <c r="EK41" s="259" t="n"/>
      <c r="EL41" s="259" t="n"/>
      <c r="EM41" s="259" t="n"/>
      <c r="EN41" s="259" t="n"/>
      <c r="EO41" s="259" t="n"/>
      <c r="EP41" s="259" t="n"/>
      <c r="EQ41" s="259" t="n"/>
      <c r="ER41" s="259" t="n"/>
      <c r="ES41" s="259" t="n"/>
      <c r="ET41" s="259" t="n"/>
      <c r="EU41" s="259" t="n"/>
      <c r="EV41" s="259" t="n"/>
      <c r="EW41" s="259" t="n"/>
      <c r="EX41" s="259" t="n"/>
      <c r="EY41" s="259" t="n"/>
      <c r="EZ41" s="259" t="n"/>
      <c r="FA41" s="259" t="n"/>
      <c r="FB41" s="259" t="n"/>
      <c r="FC41" s="259" t="n"/>
      <c r="FD41" s="259" t="n"/>
      <c r="FE41" s="259" t="n"/>
      <c r="FF41" s="259" t="n"/>
      <c r="FG41" s="259" t="n"/>
      <c r="FH41" s="259" t="n"/>
      <c r="FI41" s="259" t="n"/>
      <c r="FJ41" s="259" t="n"/>
      <c r="FK41" s="259" t="n"/>
      <c r="FL41" s="259" t="n"/>
      <c r="FM41" s="259" t="n"/>
      <c r="FN41" s="259" t="n"/>
      <c r="FO41" s="259" t="n"/>
      <c r="FP41" s="259" t="n"/>
      <c r="FQ41" s="259" t="n"/>
      <c r="FR41" s="259" t="n"/>
      <c r="FS41" s="259" t="n"/>
      <c r="FT41" s="259" t="n"/>
      <c r="FU41" s="261">
        <f>SUM(F41:FT41)</f>
        <v/>
      </c>
      <c r="FV41" s="262">
        <f>E41-FU41</f>
        <v/>
      </c>
    </row>
    <row r="42" ht="18" customHeight="1">
      <c r="A42" s="137" t="n">
        <v>42</v>
      </c>
      <c r="B42" s="256" t="n">
        <v>44950</v>
      </c>
      <c r="C42" s="139" t="inlineStr">
        <is>
          <t>AVNET 9113501657</t>
        </is>
      </c>
      <c r="D42" s="240" t="n">
        <v>44901</v>
      </c>
      <c r="E42" s="257" t="n">
        <v>9.99</v>
      </c>
      <c r="F42" s="274" t="n"/>
      <c r="G42" s="274" t="n"/>
      <c r="H42" s="274" t="n"/>
      <c r="I42" s="274" t="n"/>
      <c r="J42" s="274" t="n"/>
      <c r="K42" s="274" t="n"/>
      <c r="L42" s="274" t="n"/>
      <c r="M42" s="274" t="n"/>
      <c r="N42" s="259" t="n"/>
      <c r="O42" s="259" t="n"/>
      <c r="P42" s="259" t="n"/>
      <c r="Q42" s="259" t="n"/>
      <c r="R42" s="259" t="n"/>
      <c r="S42" s="259" t="n"/>
      <c r="T42" s="259" t="n"/>
      <c r="U42" s="259" t="n"/>
      <c r="V42" s="259" t="n"/>
      <c r="W42" s="259" t="n"/>
      <c r="X42" s="259" t="n"/>
      <c r="Y42" s="259" t="n"/>
      <c r="Z42" s="259" t="n"/>
      <c r="AA42" s="259" t="n"/>
      <c r="AB42" s="259" t="n"/>
      <c r="AC42" s="259" t="n"/>
      <c r="AD42" s="259" t="n"/>
      <c r="AE42" s="259" t="n"/>
      <c r="AF42" s="259" t="n"/>
      <c r="AG42" s="259" t="n"/>
      <c r="AH42" s="259" t="n"/>
      <c r="AI42" s="259" t="n"/>
      <c r="AJ42" s="259" t="n"/>
      <c r="AK42" s="259" t="n"/>
      <c r="AL42" s="259" t="n"/>
      <c r="AM42" s="259" t="n"/>
      <c r="AN42" s="259" t="n"/>
      <c r="AO42" s="259" t="n"/>
      <c r="AP42" s="259" t="n"/>
      <c r="AQ42" s="259" t="n"/>
      <c r="AR42" s="259" t="n"/>
      <c r="AS42" s="259" t="n"/>
      <c r="AT42" s="259" t="n"/>
      <c r="AU42" s="259" t="n"/>
      <c r="AV42" s="259" t="n"/>
      <c r="AW42" s="259" t="n"/>
      <c r="AX42" s="259" t="n"/>
      <c r="AY42" s="259" t="n"/>
      <c r="AZ42" s="259" t="n"/>
      <c r="BA42" s="259" t="n"/>
      <c r="BB42" s="259" t="n"/>
      <c r="BC42" s="259" t="n"/>
      <c r="BD42" s="259" t="n"/>
      <c r="BE42" s="259" t="n"/>
      <c r="BF42" s="259" t="n"/>
      <c r="BG42" s="259" t="n"/>
      <c r="BH42" s="259" t="n"/>
      <c r="BI42" s="259" t="n"/>
      <c r="BJ42" s="259" t="n"/>
      <c r="BK42" s="259" t="n"/>
      <c r="BL42" s="259" t="n"/>
      <c r="BM42" s="259" t="n"/>
      <c r="BN42" s="259" t="n"/>
      <c r="BO42" s="259" t="n"/>
      <c r="BP42" s="259" t="n"/>
      <c r="BQ42" s="259" t="n"/>
      <c r="BR42" s="259" t="n"/>
      <c r="BS42" s="259" t="n"/>
      <c r="BT42" s="259" t="n"/>
      <c r="BU42" s="259" t="n"/>
      <c r="BV42" s="259" t="n"/>
      <c r="BW42" s="259" t="n"/>
      <c r="BX42" s="259" t="n"/>
      <c r="BY42" s="259" t="n"/>
      <c r="BZ42" s="259" t="n"/>
      <c r="CA42" s="259" t="n"/>
      <c r="CB42" s="259" t="n"/>
      <c r="CC42" s="259" t="n"/>
      <c r="CD42" s="259" t="n"/>
      <c r="CE42" s="259" t="n"/>
      <c r="CF42" s="259" t="n"/>
      <c r="CG42" s="259" t="n"/>
      <c r="CH42" s="259" t="n"/>
      <c r="CI42" s="259" t="n"/>
      <c r="CJ42" s="259" t="n"/>
      <c r="CK42" s="259" t="n"/>
      <c r="CL42" s="259" t="n"/>
      <c r="CM42" s="259" t="n"/>
      <c r="CN42" s="259" t="n"/>
      <c r="CO42" s="259" t="n"/>
      <c r="CP42" s="259" t="n"/>
      <c r="CQ42" s="259" t="n"/>
      <c r="CR42" s="259" t="n"/>
      <c r="CS42" s="259" t="n"/>
      <c r="CT42" s="259" t="n"/>
      <c r="CU42" s="259" t="n"/>
      <c r="CV42" s="259" t="n"/>
      <c r="CW42" s="259" t="n"/>
      <c r="CX42" s="259" t="n"/>
      <c r="CY42" s="259" t="n"/>
      <c r="CZ42" s="259" t="n"/>
      <c r="DA42" s="259" t="n"/>
      <c r="DB42" s="259" t="n"/>
      <c r="DC42" s="259" t="n"/>
      <c r="DD42" s="259" t="n"/>
      <c r="DE42" s="259" t="n"/>
      <c r="DF42" s="268" t="n"/>
      <c r="DG42" s="259" t="n"/>
      <c r="DH42" s="259" t="n"/>
      <c r="DI42" s="268" t="n"/>
      <c r="DJ42" s="268" t="n">
        <v>9.99</v>
      </c>
      <c r="DK42" s="259" t="n"/>
      <c r="DL42" s="259" t="n"/>
      <c r="DM42" s="259" t="n"/>
      <c r="DN42" s="259" t="n"/>
      <c r="DO42" s="259" t="n"/>
      <c r="DP42" s="259" t="n"/>
      <c r="DQ42" s="259" t="n"/>
      <c r="DR42" s="259" t="n"/>
      <c r="DS42" s="259" t="n"/>
      <c r="DT42" s="259" t="n"/>
      <c r="DU42" s="259" t="n"/>
      <c r="DV42" s="259" t="n"/>
      <c r="DW42" s="259" t="n"/>
      <c r="DX42" s="259" t="n"/>
      <c r="DY42" s="259" t="n"/>
      <c r="DZ42" s="259" t="n"/>
      <c r="EA42" s="259" t="n"/>
      <c r="EB42" s="259" t="n"/>
      <c r="EC42" s="259" t="n"/>
      <c r="ED42" s="259" t="n"/>
      <c r="EE42" s="259" t="n"/>
      <c r="EF42" s="259" t="n"/>
      <c r="EG42" s="259" t="n"/>
      <c r="EH42" s="259" t="n"/>
      <c r="EI42" s="259" t="n"/>
      <c r="EJ42" s="259" t="n"/>
      <c r="EK42" s="259" t="n"/>
      <c r="EL42" s="259" t="n"/>
      <c r="EM42" s="259" t="n"/>
      <c r="EN42" s="259" t="n"/>
      <c r="EO42" s="259" t="n"/>
      <c r="EP42" s="259" t="n"/>
      <c r="EQ42" s="259" t="n"/>
      <c r="ER42" s="259" t="n"/>
      <c r="ES42" s="259" t="n"/>
      <c r="ET42" s="259" t="n"/>
      <c r="EU42" s="259" t="n"/>
      <c r="EV42" s="259" t="n"/>
      <c r="EW42" s="259" t="n"/>
      <c r="EX42" s="259" t="n"/>
      <c r="EY42" s="259" t="n"/>
      <c r="EZ42" s="259" t="n"/>
      <c r="FA42" s="259" t="n"/>
      <c r="FB42" s="259" t="n"/>
      <c r="FC42" s="259" t="n"/>
      <c r="FD42" s="259" t="n"/>
      <c r="FE42" s="259" t="n"/>
      <c r="FF42" s="259" t="n"/>
      <c r="FG42" s="259" t="n"/>
      <c r="FH42" s="259" t="n"/>
      <c r="FI42" s="259" t="n"/>
      <c r="FJ42" s="259" t="n"/>
      <c r="FK42" s="259" t="n"/>
      <c r="FL42" s="259" t="n"/>
      <c r="FM42" s="259" t="n"/>
      <c r="FN42" s="259" t="n"/>
      <c r="FO42" s="259" t="n"/>
      <c r="FP42" s="259" t="n"/>
      <c r="FQ42" s="259" t="n"/>
      <c r="FR42" s="259" t="n"/>
      <c r="FS42" s="259" t="n"/>
      <c r="FT42" s="259" t="n"/>
      <c r="FU42" s="261">
        <f>SUM(F42:FT42)</f>
        <v/>
      </c>
      <c r="FV42" s="262">
        <f>E42-FU42</f>
        <v/>
      </c>
    </row>
    <row r="43" ht="18" customHeight="1">
      <c r="A43" s="137" t="n">
        <v>43</v>
      </c>
      <c r="B43" s="256" t="n">
        <v>44953</v>
      </c>
      <c r="C43" s="139" t="inlineStr">
        <is>
          <t>DIGIKEY-4500699798</t>
        </is>
      </c>
      <c r="D43" s="240" t="n">
        <v>44928</v>
      </c>
      <c r="E43" s="257" t="n">
        <v>9.470000000000001</v>
      </c>
      <c r="F43" s="274" t="n"/>
      <c r="G43" s="274" t="n"/>
      <c r="H43" s="274" t="n"/>
      <c r="I43" s="274" t="n"/>
      <c r="J43" s="274" t="n"/>
      <c r="K43" s="274" t="n"/>
      <c r="L43" s="274" t="n"/>
      <c r="M43" s="274" t="n"/>
      <c r="N43" s="259" t="n"/>
      <c r="O43" s="259" t="n"/>
      <c r="P43" s="259" t="n"/>
      <c r="Q43" s="259" t="n"/>
      <c r="R43" s="259" t="n"/>
      <c r="S43" s="259" t="n"/>
      <c r="T43" s="259" t="n"/>
      <c r="U43" s="259" t="n"/>
      <c r="V43" s="259" t="n"/>
      <c r="W43" s="259" t="n"/>
      <c r="X43" s="259" t="n"/>
      <c r="Y43" s="259" t="n"/>
      <c r="Z43" s="259" t="n"/>
      <c r="AA43" s="259" t="n"/>
      <c r="AB43" s="259" t="n"/>
      <c r="AC43" s="259" t="n"/>
      <c r="AD43" s="259" t="n"/>
      <c r="AE43" s="259" t="n"/>
      <c r="AF43" s="259" t="n"/>
      <c r="AG43" s="259" t="n"/>
      <c r="AH43" s="259" t="n"/>
      <c r="AI43" s="259" t="n"/>
      <c r="AJ43" s="259" t="n"/>
      <c r="AK43" s="259" t="n"/>
      <c r="AL43" s="259" t="n"/>
      <c r="AM43" s="259" t="n"/>
      <c r="AN43" s="259" t="n"/>
      <c r="AO43" s="259" t="n"/>
      <c r="AP43" s="259" t="n"/>
      <c r="AQ43" s="259" t="n"/>
      <c r="AR43" s="259" t="n"/>
      <c r="AS43" s="259" t="n"/>
      <c r="AT43" s="259" t="n"/>
      <c r="AU43" s="259" t="n"/>
      <c r="AV43" s="259" t="n"/>
      <c r="AW43" s="259" t="n"/>
      <c r="AX43" s="259" t="n"/>
      <c r="AY43" s="259" t="n"/>
      <c r="AZ43" s="259" t="n">
        <v>9.470000000000001</v>
      </c>
      <c r="BA43" s="259" t="n"/>
      <c r="BB43" s="259" t="n"/>
      <c r="BC43" s="259" t="n"/>
      <c r="BD43" s="259" t="n"/>
      <c r="BE43" s="259" t="n"/>
      <c r="BF43" s="259" t="n"/>
      <c r="BG43" s="259" t="n"/>
      <c r="BH43" s="259" t="n"/>
      <c r="BI43" s="259" t="n"/>
      <c r="BJ43" s="259" t="n"/>
      <c r="BK43" s="259" t="n"/>
      <c r="BL43" s="259" t="n"/>
      <c r="BM43" s="259" t="n"/>
      <c r="BN43" s="259" t="n"/>
      <c r="BO43" s="259" t="n"/>
      <c r="BP43" s="259" t="n"/>
      <c r="BQ43" s="259" t="n"/>
      <c r="BR43" s="259" t="n"/>
      <c r="BS43" s="259" t="n"/>
      <c r="BT43" s="259" t="n"/>
      <c r="BU43" s="259" t="n"/>
      <c r="BV43" s="259" t="n"/>
      <c r="BW43" s="259" t="n"/>
      <c r="BX43" s="259" t="n"/>
      <c r="BY43" s="259" t="n"/>
      <c r="BZ43" s="259" t="n"/>
      <c r="CA43" s="259" t="n"/>
      <c r="CB43" s="259" t="n"/>
      <c r="CC43" s="259" t="n"/>
      <c r="CD43" s="259" t="n"/>
      <c r="CE43" s="259" t="n"/>
      <c r="CF43" s="259" t="n"/>
      <c r="CG43" s="259" t="n"/>
      <c r="CH43" s="259" t="n"/>
      <c r="CI43" s="259" t="n"/>
      <c r="CJ43" s="259" t="n"/>
      <c r="CK43" s="259" t="n"/>
      <c r="CL43" s="259" t="n"/>
      <c r="CM43" s="259" t="n"/>
      <c r="CN43" s="259" t="n"/>
      <c r="CO43" s="259" t="n"/>
      <c r="CP43" s="259" t="n"/>
      <c r="CQ43" s="259" t="n"/>
      <c r="CR43" s="259" t="n"/>
      <c r="CS43" s="259" t="n"/>
      <c r="CT43" s="259" t="n"/>
      <c r="CU43" s="259" t="n"/>
      <c r="CV43" s="259" t="n"/>
      <c r="CW43" s="259" t="n"/>
      <c r="CX43" s="259" t="n"/>
      <c r="CY43" s="259" t="n"/>
      <c r="CZ43" s="259" t="n"/>
      <c r="DA43" s="259" t="n"/>
      <c r="DB43" s="259" t="n"/>
      <c r="DC43" s="259" t="n"/>
      <c r="DD43" s="259" t="n"/>
      <c r="DE43" s="259" t="n"/>
      <c r="DF43" s="268" t="n"/>
      <c r="DG43" s="259" t="n"/>
      <c r="DH43" s="259" t="n"/>
      <c r="DI43" s="268" t="n"/>
      <c r="DJ43" s="268" t="n"/>
      <c r="DK43" s="259" t="n"/>
      <c r="DL43" s="259" t="n"/>
      <c r="DM43" s="259" t="n"/>
      <c r="DN43" s="259" t="n"/>
      <c r="DO43" s="259" t="n"/>
      <c r="DP43" s="259" t="n"/>
      <c r="DQ43" s="259" t="n"/>
      <c r="DR43" s="259" t="n"/>
      <c r="DS43" s="259" t="n"/>
      <c r="DT43" s="259" t="n"/>
      <c r="DU43" s="259" t="n"/>
      <c r="DV43" s="259" t="n"/>
      <c r="DW43" s="259" t="n"/>
      <c r="DX43" s="259" t="n"/>
      <c r="DY43" s="259" t="n"/>
      <c r="DZ43" s="259" t="n"/>
      <c r="EA43" s="259" t="n"/>
      <c r="EB43" s="259" t="n"/>
      <c r="EC43" s="259" t="n"/>
      <c r="ED43" s="259" t="n"/>
      <c r="EE43" s="259" t="n"/>
      <c r="EF43" s="259" t="n"/>
      <c r="EG43" s="259" t="n"/>
      <c r="EH43" s="259" t="n"/>
      <c r="EI43" s="259" t="n"/>
      <c r="EJ43" s="259" t="n"/>
      <c r="EK43" s="259" t="n"/>
      <c r="EL43" s="259" t="n"/>
      <c r="EM43" s="259" t="n"/>
      <c r="EN43" s="259" t="n"/>
      <c r="EO43" s="259" t="n"/>
      <c r="EP43" s="259" t="n"/>
      <c r="EQ43" s="259" t="n"/>
      <c r="ER43" s="259" t="n"/>
      <c r="ES43" s="259" t="n"/>
      <c r="ET43" s="259" t="n"/>
      <c r="EU43" s="259" t="n"/>
      <c r="EV43" s="259" t="n"/>
      <c r="EW43" s="259" t="n"/>
      <c r="EX43" s="259" t="n"/>
      <c r="EY43" s="259" t="n"/>
      <c r="EZ43" s="259" t="n"/>
      <c r="FA43" s="259" t="n"/>
      <c r="FB43" s="259" t="n"/>
      <c r="FC43" s="259" t="n"/>
      <c r="FD43" s="259" t="n"/>
      <c r="FE43" s="259" t="n"/>
      <c r="FF43" s="259" t="n"/>
      <c r="FG43" s="259" t="n"/>
      <c r="FH43" s="259" t="n"/>
      <c r="FI43" s="259" t="n"/>
      <c r="FJ43" s="259" t="n"/>
      <c r="FK43" s="259" t="n"/>
      <c r="FL43" s="259" t="n"/>
      <c r="FM43" s="259" t="n"/>
      <c r="FN43" s="259" t="n"/>
      <c r="FO43" s="259" t="n"/>
      <c r="FP43" s="259" t="n"/>
      <c r="FQ43" s="259" t="n"/>
      <c r="FR43" s="259" t="n"/>
      <c r="FS43" s="259" t="n"/>
      <c r="FT43" s="259" t="n"/>
      <c r="FU43" s="261">
        <f>SUM(F43:FT43)</f>
        <v/>
      </c>
      <c r="FV43" s="262">
        <f>E43-FU43</f>
        <v/>
      </c>
    </row>
    <row r="44" ht="18" customHeight="1">
      <c r="A44" s="137" t="n">
        <v>44</v>
      </c>
      <c r="B44" s="256" t="n">
        <v>44953</v>
      </c>
      <c r="C44" s="139" t="inlineStr">
        <is>
          <t>DIGIKEY-4500699821/4500699835</t>
        </is>
      </c>
      <c r="D44" s="240" t="n">
        <v>44928</v>
      </c>
      <c r="E44" s="257">
        <f>20.2+2.71</f>
        <v/>
      </c>
      <c r="F44" s="274" t="n"/>
      <c r="G44" s="274" t="n"/>
      <c r="H44" s="274" t="n"/>
      <c r="I44" s="274" t="n"/>
      <c r="J44" s="274" t="n"/>
      <c r="K44" s="274" t="n"/>
      <c r="L44" s="274" t="n"/>
      <c r="M44" s="274" t="n"/>
      <c r="N44" s="259" t="n"/>
      <c r="O44" s="259" t="n"/>
      <c r="P44" s="259" t="n"/>
      <c r="Q44" s="259" t="n"/>
      <c r="R44" s="259" t="n"/>
      <c r="S44" s="259" t="n"/>
      <c r="T44" s="259" t="n"/>
      <c r="U44" s="259" t="n"/>
      <c r="V44" s="259" t="n"/>
      <c r="W44" s="259" t="n"/>
      <c r="X44" s="259" t="n"/>
      <c r="Y44" s="259" t="n"/>
      <c r="Z44" s="259" t="n"/>
      <c r="AA44" s="259">
        <f>20.2+2.71</f>
        <v/>
      </c>
      <c r="AB44" s="259" t="n"/>
      <c r="AC44" s="259" t="n"/>
      <c r="AD44" s="259" t="n"/>
      <c r="AE44" s="259" t="n"/>
      <c r="AF44" s="259" t="n"/>
      <c r="AG44" s="259" t="n"/>
      <c r="AH44" s="259" t="n"/>
      <c r="AI44" s="259" t="n"/>
      <c r="AJ44" s="259" t="n"/>
      <c r="AK44" s="259" t="n"/>
      <c r="AL44" s="259" t="n"/>
      <c r="AM44" s="259" t="n"/>
      <c r="AN44" s="259" t="n"/>
      <c r="AO44" s="259" t="n"/>
      <c r="AP44" s="259" t="n"/>
      <c r="AQ44" s="259" t="n"/>
      <c r="AR44" s="259" t="n"/>
      <c r="AS44" s="259" t="n"/>
      <c r="AT44" s="259" t="n"/>
      <c r="AU44" s="259" t="n"/>
      <c r="AV44" s="259" t="n"/>
      <c r="AW44" s="259" t="n"/>
      <c r="AX44" s="259" t="n"/>
      <c r="AY44" s="259" t="n"/>
      <c r="AZ44" s="259" t="n"/>
      <c r="BA44" s="259" t="n"/>
      <c r="BB44" s="259" t="n"/>
      <c r="BC44" s="259" t="n"/>
      <c r="BD44" s="259" t="n"/>
      <c r="BE44" s="259" t="n"/>
      <c r="BF44" s="259" t="n"/>
      <c r="BG44" s="259" t="n"/>
      <c r="BH44" s="259" t="n"/>
      <c r="BI44" s="259" t="n"/>
      <c r="BJ44" s="259" t="n"/>
      <c r="BK44" s="259" t="n"/>
      <c r="BL44" s="259" t="n"/>
      <c r="BM44" s="259" t="n"/>
      <c r="BN44" s="259" t="n"/>
      <c r="BO44" s="259" t="n"/>
      <c r="BP44" s="259" t="n"/>
      <c r="BQ44" s="259" t="n"/>
      <c r="BR44" s="259" t="n"/>
      <c r="BS44" s="259" t="n"/>
      <c r="BT44" s="259" t="n"/>
      <c r="BU44" s="259" t="n"/>
      <c r="BV44" s="259" t="n"/>
      <c r="BW44" s="259" t="n"/>
      <c r="BX44" s="259" t="n"/>
      <c r="BY44" s="259" t="n"/>
      <c r="BZ44" s="259" t="n"/>
      <c r="CA44" s="259" t="n"/>
      <c r="CB44" s="259" t="n"/>
      <c r="CC44" s="259" t="n"/>
      <c r="CD44" s="259" t="n"/>
      <c r="CE44" s="259" t="n"/>
      <c r="CF44" s="259" t="n"/>
      <c r="CG44" s="259" t="n"/>
      <c r="CH44" s="259" t="n"/>
      <c r="CI44" s="259" t="n"/>
      <c r="CJ44" s="259" t="n"/>
      <c r="CK44" s="259" t="n"/>
      <c r="CL44" s="259" t="n"/>
      <c r="CM44" s="259" t="n"/>
      <c r="CN44" s="259" t="n"/>
      <c r="CO44" s="259" t="n"/>
      <c r="CP44" s="259" t="n"/>
      <c r="CQ44" s="259" t="n"/>
      <c r="CR44" s="259" t="n"/>
      <c r="CS44" s="259" t="n"/>
      <c r="CT44" s="259" t="n"/>
      <c r="CU44" s="259" t="n"/>
      <c r="CV44" s="259" t="n"/>
      <c r="CW44" s="259" t="n"/>
      <c r="CX44" s="259" t="n"/>
      <c r="CY44" s="259" t="n"/>
      <c r="CZ44" s="259" t="n"/>
      <c r="DA44" s="259" t="n"/>
      <c r="DB44" s="259" t="n"/>
      <c r="DC44" s="259" t="n"/>
      <c r="DD44" s="259" t="n"/>
      <c r="DE44" s="259" t="n"/>
      <c r="DF44" s="268" t="n"/>
      <c r="DG44" s="259" t="n"/>
      <c r="DH44" s="259" t="n"/>
      <c r="DI44" s="268" t="n"/>
      <c r="DJ44" s="268" t="n"/>
      <c r="DK44" s="259" t="n"/>
      <c r="DL44" s="259" t="n"/>
      <c r="DM44" s="259" t="n"/>
      <c r="DN44" s="259" t="n"/>
      <c r="DO44" s="259" t="n"/>
      <c r="DP44" s="259" t="n"/>
      <c r="DQ44" s="259" t="n"/>
      <c r="DR44" s="259" t="n"/>
      <c r="DS44" s="259" t="n"/>
      <c r="DT44" s="259" t="n"/>
      <c r="DU44" s="259" t="n"/>
      <c r="DV44" s="259" t="n"/>
      <c r="DW44" s="259" t="n"/>
      <c r="DX44" s="259" t="n"/>
      <c r="DY44" s="259" t="n"/>
      <c r="DZ44" s="259" t="n"/>
      <c r="EA44" s="259" t="n"/>
      <c r="EB44" s="259" t="n"/>
      <c r="EC44" s="259" t="n"/>
      <c r="ED44" s="259" t="n"/>
      <c r="EE44" s="259" t="n"/>
      <c r="EF44" s="259" t="n"/>
      <c r="EG44" s="259" t="n"/>
      <c r="EH44" s="259" t="n"/>
      <c r="EI44" s="259" t="n"/>
      <c r="EJ44" s="259" t="n"/>
      <c r="EK44" s="259" t="n"/>
      <c r="EL44" s="259" t="n"/>
      <c r="EM44" s="259" t="n"/>
      <c r="EN44" s="259" t="n"/>
      <c r="EO44" s="259" t="n"/>
      <c r="EP44" s="259" t="n"/>
      <c r="EQ44" s="259" t="n"/>
      <c r="ER44" s="259" t="n"/>
      <c r="ES44" s="259" t="n"/>
      <c r="ET44" s="259" t="n"/>
      <c r="EU44" s="259" t="n"/>
      <c r="EV44" s="259" t="n"/>
      <c r="EW44" s="259" t="n"/>
      <c r="EX44" s="259" t="n"/>
      <c r="EY44" s="259" t="n"/>
      <c r="EZ44" s="259" t="n"/>
      <c r="FA44" s="259" t="n"/>
      <c r="FB44" s="259" t="n"/>
      <c r="FC44" s="259" t="n"/>
      <c r="FD44" s="259" t="n"/>
      <c r="FE44" s="259" t="n"/>
      <c r="FF44" s="259" t="n"/>
      <c r="FG44" s="259" t="n"/>
      <c r="FH44" s="259" t="n"/>
      <c r="FI44" s="259" t="n"/>
      <c r="FJ44" s="259" t="n"/>
      <c r="FK44" s="259" t="n"/>
      <c r="FL44" s="259" t="n"/>
      <c r="FM44" s="259" t="n"/>
      <c r="FN44" s="259" t="n"/>
      <c r="FO44" s="259" t="n"/>
      <c r="FP44" s="259" t="n"/>
      <c r="FQ44" s="259" t="n"/>
      <c r="FR44" s="259" t="n"/>
      <c r="FS44" s="259" t="n"/>
      <c r="FT44" s="259" t="n"/>
      <c r="FU44" s="261">
        <f>SUM(F44:FT44)</f>
        <v/>
      </c>
      <c r="FV44" s="262">
        <f>E44-FU44</f>
        <v/>
      </c>
    </row>
    <row r="45" ht="18" customHeight="1">
      <c r="A45" s="137" t="n">
        <v>45</v>
      </c>
      <c r="B45" s="256" t="n">
        <v>44953</v>
      </c>
      <c r="C45" s="139" t="inlineStr">
        <is>
          <t>DIGIKEY-4500700759</t>
        </is>
      </c>
      <c r="D45" s="240" t="n">
        <v>44928</v>
      </c>
      <c r="E45" s="257" t="n">
        <v>280.77</v>
      </c>
      <c r="F45" s="274" t="n"/>
      <c r="G45" s="274" t="n"/>
      <c r="H45" s="274" t="n"/>
      <c r="I45" s="274" t="n"/>
      <c r="J45" s="274" t="n"/>
      <c r="K45" s="274" t="n"/>
      <c r="L45" s="274" t="n"/>
      <c r="M45" s="274" t="n"/>
      <c r="N45" s="259" t="n"/>
      <c r="O45" s="259" t="n"/>
      <c r="P45" s="259" t="n"/>
      <c r="Q45" s="259" t="n"/>
      <c r="R45" s="259" t="n"/>
      <c r="S45" s="259" t="n"/>
      <c r="T45" s="259" t="n"/>
      <c r="U45" s="259" t="n"/>
      <c r="V45" s="259" t="n"/>
      <c r="W45" s="259" t="n"/>
      <c r="X45" s="259" t="n"/>
      <c r="Y45" s="259" t="n"/>
      <c r="Z45" s="259" t="n"/>
      <c r="AA45" s="259" t="n"/>
      <c r="AB45" s="259" t="n"/>
      <c r="AC45" s="259" t="n"/>
      <c r="AD45" s="259" t="n"/>
      <c r="AE45" s="259" t="n"/>
      <c r="AF45" s="259" t="n"/>
      <c r="AG45" s="259" t="n"/>
      <c r="AH45" s="259" t="n"/>
      <c r="AI45" s="259" t="n"/>
      <c r="AJ45" s="259" t="n"/>
      <c r="AK45" s="259" t="n"/>
      <c r="AL45" s="259" t="n"/>
      <c r="AM45" s="259" t="n"/>
      <c r="AN45" s="259" t="n"/>
      <c r="AO45" s="259" t="n"/>
      <c r="AP45" s="259" t="n"/>
      <c r="AQ45" s="259" t="n"/>
      <c r="AR45" s="259" t="n"/>
      <c r="AS45" s="259" t="n"/>
      <c r="AT45" s="259" t="n"/>
      <c r="AU45" s="259" t="n"/>
      <c r="AV45" s="259" t="n"/>
      <c r="AW45" s="259" t="n"/>
      <c r="AX45" s="259" t="n"/>
      <c r="AY45" s="259" t="n"/>
      <c r="AZ45" s="259" t="n"/>
      <c r="BA45" s="259" t="n"/>
      <c r="BB45" s="259" t="n"/>
      <c r="BC45" s="259" t="n"/>
      <c r="BD45" s="259" t="n"/>
      <c r="BE45" s="259" t="n"/>
      <c r="BF45" s="259" t="n"/>
      <c r="BG45" s="259" t="n"/>
      <c r="BH45" s="259" t="n"/>
      <c r="BI45" s="259" t="n"/>
      <c r="BJ45" s="259" t="n"/>
      <c r="BK45" s="259" t="n"/>
      <c r="BL45" s="259" t="n"/>
      <c r="BM45" s="259" t="n"/>
      <c r="BN45" s="259" t="n"/>
      <c r="BO45" s="259" t="n"/>
      <c r="BP45" s="259" t="n"/>
      <c r="BQ45" s="259" t="n"/>
      <c r="BR45" s="259" t="n"/>
      <c r="BS45" s="259" t="n"/>
      <c r="BT45" s="259" t="n"/>
      <c r="BU45" s="259" t="n"/>
      <c r="BV45" s="259" t="n"/>
      <c r="BW45" s="259" t="n"/>
      <c r="BX45" s="259" t="n"/>
      <c r="BY45" s="259" t="n"/>
      <c r="BZ45" s="259" t="n"/>
      <c r="CA45" s="259" t="n"/>
      <c r="CB45" s="259" t="n"/>
      <c r="CC45" s="259" t="n"/>
      <c r="CD45" s="259" t="n"/>
      <c r="CE45" s="259" t="n"/>
      <c r="CF45" s="259" t="n"/>
      <c r="CG45" s="259" t="n"/>
      <c r="CH45" s="259" t="n"/>
      <c r="CI45" s="259" t="n"/>
      <c r="CJ45" s="259" t="n"/>
      <c r="CK45" s="259" t="n"/>
      <c r="CL45" s="259" t="n"/>
      <c r="CM45" s="259" t="n"/>
      <c r="CN45" s="259" t="n"/>
      <c r="CO45" s="259" t="n"/>
      <c r="CP45" s="259" t="n"/>
      <c r="CQ45" s="259" t="n"/>
      <c r="CR45" s="259" t="n"/>
      <c r="CS45" s="259" t="n"/>
      <c r="CT45" s="259" t="n"/>
      <c r="CU45" s="259" t="n"/>
      <c r="CV45" s="259" t="n"/>
      <c r="CW45" s="259" t="n"/>
      <c r="CX45" s="259" t="n"/>
      <c r="CY45" s="259" t="n"/>
      <c r="CZ45" s="259" t="n"/>
      <c r="DA45" s="259" t="n"/>
      <c r="DB45" s="259" t="n"/>
      <c r="DC45" s="259" t="n"/>
      <c r="DD45" s="259" t="n"/>
      <c r="DE45" s="259" t="n"/>
      <c r="DF45" s="268" t="n"/>
      <c r="DG45" s="259" t="n"/>
      <c r="DH45" s="259" t="n"/>
      <c r="DI45" s="268" t="n"/>
      <c r="DJ45" s="268" t="n"/>
      <c r="DK45" s="259" t="n"/>
      <c r="DL45" s="259" t="n"/>
      <c r="DM45" s="259" t="n"/>
      <c r="DN45" s="259" t="n"/>
      <c r="DO45" s="259" t="n"/>
      <c r="DP45" s="259" t="n"/>
      <c r="DQ45" s="259" t="n"/>
      <c r="DR45" s="259" t="n"/>
      <c r="DS45" s="259" t="n"/>
      <c r="DT45" s="259" t="n"/>
      <c r="DU45" s="259" t="n"/>
      <c r="DV45" s="259" t="n"/>
      <c r="DW45" s="259" t="n"/>
      <c r="DX45" s="259" t="n"/>
      <c r="DY45" s="259" t="n"/>
      <c r="DZ45" s="259" t="n"/>
      <c r="EA45" s="259" t="n"/>
      <c r="EB45" s="259" t="n"/>
      <c r="EC45" s="259" t="n"/>
      <c r="ED45" s="259" t="n"/>
      <c r="EE45" s="259" t="n"/>
      <c r="EF45" s="259" t="n"/>
      <c r="EG45" s="259" t="n"/>
      <c r="EH45" s="259" t="n"/>
      <c r="EI45" s="259" t="n"/>
      <c r="EJ45" s="259" t="n"/>
      <c r="EK45" s="259" t="n"/>
      <c r="EL45" s="259" t="n"/>
      <c r="EM45" s="259" t="n"/>
      <c r="EN45" s="259" t="n"/>
      <c r="EO45" s="259" t="n"/>
      <c r="EP45" s="259" t="n"/>
      <c r="EQ45" s="259" t="n"/>
      <c r="ER45" s="259" t="n"/>
      <c r="ES45" s="259" t="n"/>
      <c r="ET45" s="259" t="n"/>
      <c r="EU45" s="259" t="n"/>
      <c r="EV45" s="259" t="n"/>
      <c r="EW45" s="259" t="n"/>
      <c r="EX45" s="259" t="n"/>
      <c r="EY45" s="259" t="n"/>
      <c r="EZ45" s="259" t="n">
        <v>280.77</v>
      </c>
      <c r="FA45" s="259" t="n"/>
      <c r="FB45" s="259" t="n"/>
      <c r="FC45" s="259" t="n"/>
      <c r="FD45" s="259" t="n"/>
      <c r="FE45" s="259" t="n"/>
      <c r="FF45" s="259" t="n"/>
      <c r="FG45" s="259" t="n"/>
      <c r="FH45" s="259" t="n"/>
      <c r="FI45" s="259" t="n"/>
      <c r="FJ45" s="259" t="n"/>
      <c r="FK45" s="259" t="n"/>
      <c r="FL45" s="259" t="n"/>
      <c r="FM45" s="259" t="n"/>
      <c r="FN45" s="259" t="n"/>
      <c r="FO45" s="259" t="n"/>
      <c r="FP45" s="259" t="n"/>
      <c r="FQ45" s="259" t="n"/>
      <c r="FR45" s="259" t="n"/>
      <c r="FS45" s="259" t="n"/>
      <c r="FT45" s="259" t="n"/>
      <c r="FU45" s="261">
        <f>SUM(F45:FT45)</f>
        <v/>
      </c>
      <c r="FV45" s="262">
        <f>E45-FU45</f>
        <v/>
      </c>
    </row>
    <row r="46" ht="18" customHeight="1">
      <c r="A46" s="137" t="n">
        <v>46</v>
      </c>
      <c r="B46" s="256" t="n">
        <v>44953</v>
      </c>
      <c r="C46" s="139" t="inlineStr">
        <is>
          <t>DIGIKEY-4500700533</t>
        </is>
      </c>
      <c r="D46" s="240" t="n">
        <v>44929</v>
      </c>
      <c r="E46" s="257" t="n">
        <v>32.32</v>
      </c>
      <c r="F46" s="274" t="n"/>
      <c r="G46" s="274" t="n"/>
      <c r="H46" s="274" t="n"/>
      <c r="I46" s="274" t="n"/>
      <c r="J46" s="274" t="n"/>
      <c r="K46" s="274" t="n"/>
      <c r="L46" s="274" t="n"/>
      <c r="M46" s="274" t="n"/>
      <c r="N46" s="259" t="n"/>
      <c r="O46" s="259" t="n"/>
      <c r="P46" s="259" t="n"/>
      <c r="Q46" s="259" t="n"/>
      <c r="R46" s="259" t="n"/>
      <c r="S46" s="259" t="n"/>
      <c r="T46" s="259" t="n"/>
      <c r="U46" s="259" t="n"/>
      <c r="V46" s="259" t="n"/>
      <c r="W46" s="259" t="n"/>
      <c r="X46" s="259" t="n"/>
      <c r="Y46" s="259" t="n"/>
      <c r="Z46" s="259" t="n">
        <v>32.32</v>
      </c>
      <c r="AA46" s="259" t="n"/>
      <c r="AB46" s="259" t="n"/>
      <c r="AC46" s="259" t="n"/>
      <c r="AD46" s="259" t="n"/>
      <c r="AE46" s="259" t="n"/>
      <c r="AF46" s="259" t="n"/>
      <c r="AG46" s="259" t="n"/>
      <c r="AH46" s="259" t="n"/>
      <c r="AI46" s="259" t="n"/>
      <c r="AJ46" s="259" t="n"/>
      <c r="AK46" s="259" t="n"/>
      <c r="AL46" s="259" t="n"/>
      <c r="AM46" s="259" t="n"/>
      <c r="AN46" s="259" t="n"/>
      <c r="AO46" s="259" t="n"/>
      <c r="AP46" s="259" t="n"/>
      <c r="AQ46" s="259" t="n"/>
      <c r="AR46" s="259" t="n"/>
      <c r="AS46" s="259" t="n"/>
      <c r="AT46" s="259" t="n"/>
      <c r="AU46" s="259" t="n"/>
      <c r="AV46" s="259" t="n"/>
      <c r="AW46" s="259" t="n"/>
      <c r="AX46" s="259" t="n"/>
      <c r="AY46" s="259" t="n"/>
      <c r="AZ46" s="259" t="n"/>
      <c r="BA46" s="259" t="n"/>
      <c r="BB46" s="259" t="n"/>
      <c r="BC46" s="259" t="n"/>
      <c r="BD46" s="259" t="n"/>
      <c r="BE46" s="259" t="n"/>
      <c r="BF46" s="259" t="n"/>
      <c r="BG46" s="259" t="n"/>
      <c r="BH46" s="259" t="n"/>
      <c r="BI46" s="259" t="n"/>
      <c r="BJ46" s="259" t="n"/>
      <c r="BK46" s="259" t="n"/>
      <c r="BL46" s="259" t="n"/>
      <c r="BM46" s="259" t="n"/>
      <c r="BN46" s="259" t="n"/>
      <c r="BO46" s="259" t="n"/>
      <c r="BP46" s="259" t="n"/>
      <c r="BQ46" s="259" t="n"/>
      <c r="BR46" s="259" t="n"/>
      <c r="BS46" s="259" t="n"/>
      <c r="BT46" s="259" t="n"/>
      <c r="BU46" s="259" t="n"/>
      <c r="BV46" s="259" t="n"/>
      <c r="BW46" s="259" t="n"/>
      <c r="BX46" s="259" t="n"/>
      <c r="BY46" s="259" t="n"/>
      <c r="BZ46" s="259" t="n"/>
      <c r="CA46" s="259" t="n"/>
      <c r="CB46" s="259" t="n"/>
      <c r="CC46" s="259" t="n"/>
      <c r="CD46" s="259" t="n"/>
      <c r="CE46" s="259" t="n"/>
      <c r="CF46" s="259" t="n"/>
      <c r="CG46" s="259" t="n"/>
      <c r="CH46" s="259" t="n"/>
      <c r="CI46" s="259" t="n"/>
      <c r="CJ46" s="259" t="n"/>
      <c r="CK46" s="259" t="n"/>
      <c r="CL46" s="259" t="n"/>
      <c r="CM46" s="259" t="n"/>
      <c r="CN46" s="259" t="n"/>
      <c r="CO46" s="259" t="n"/>
      <c r="CP46" s="259" t="n"/>
      <c r="CQ46" s="259" t="n"/>
      <c r="CR46" s="259" t="n"/>
      <c r="CS46" s="259" t="n"/>
      <c r="CT46" s="259" t="n"/>
      <c r="CU46" s="259" t="n"/>
      <c r="CV46" s="259" t="n"/>
      <c r="CW46" s="259" t="n"/>
      <c r="CX46" s="259" t="n"/>
      <c r="CY46" s="259" t="n"/>
      <c r="CZ46" s="259" t="n"/>
      <c r="DA46" s="259" t="n"/>
      <c r="DB46" s="259" t="n"/>
      <c r="DC46" s="259" t="n"/>
      <c r="DD46" s="259" t="n"/>
      <c r="DE46" s="259" t="n"/>
      <c r="DF46" s="268" t="n"/>
      <c r="DG46" s="259" t="n"/>
      <c r="DH46" s="259" t="n"/>
      <c r="DI46" s="268" t="n"/>
      <c r="DJ46" s="268" t="n"/>
      <c r="DK46" s="259" t="n"/>
      <c r="DL46" s="259" t="n"/>
      <c r="DM46" s="259" t="n"/>
      <c r="DN46" s="259" t="n"/>
      <c r="DO46" s="259" t="n"/>
      <c r="DP46" s="259" t="n"/>
      <c r="DQ46" s="259" t="n"/>
      <c r="DR46" s="259" t="n"/>
      <c r="DS46" s="259" t="n"/>
      <c r="DT46" s="259" t="n"/>
      <c r="DU46" s="259" t="n"/>
      <c r="DV46" s="259" t="n"/>
      <c r="DW46" s="259" t="n"/>
      <c r="DX46" s="259" t="n"/>
      <c r="DY46" s="259" t="n"/>
      <c r="DZ46" s="259" t="n"/>
      <c r="EA46" s="259" t="n"/>
      <c r="EB46" s="259" t="n"/>
      <c r="EC46" s="259" t="n"/>
      <c r="ED46" s="259" t="n"/>
      <c r="EE46" s="259" t="n"/>
      <c r="EF46" s="259" t="n"/>
      <c r="EG46" s="259" t="n"/>
      <c r="EH46" s="259" t="n"/>
      <c r="EI46" s="259" t="n"/>
      <c r="EJ46" s="259" t="n"/>
      <c r="EK46" s="259" t="n"/>
      <c r="EL46" s="259" t="n"/>
      <c r="EM46" s="259" t="n"/>
      <c r="EN46" s="259" t="n"/>
      <c r="EO46" s="259" t="n"/>
      <c r="EP46" s="259" t="n"/>
      <c r="EQ46" s="259" t="n"/>
      <c r="ER46" s="259" t="n"/>
      <c r="ES46" s="259" t="n"/>
      <c r="ET46" s="259" t="n"/>
      <c r="EU46" s="259" t="n"/>
      <c r="EV46" s="259" t="n"/>
      <c r="EW46" s="259" t="n"/>
      <c r="EX46" s="259" t="n"/>
      <c r="EY46" s="259" t="n"/>
      <c r="EZ46" s="259" t="n"/>
      <c r="FA46" s="259" t="n"/>
      <c r="FB46" s="259" t="n"/>
      <c r="FC46" s="259" t="n"/>
      <c r="FD46" s="259" t="n"/>
      <c r="FE46" s="259" t="n"/>
      <c r="FF46" s="259" t="n"/>
      <c r="FG46" s="259" t="n"/>
      <c r="FH46" s="259" t="n"/>
      <c r="FI46" s="259" t="n"/>
      <c r="FJ46" s="259" t="n"/>
      <c r="FK46" s="259" t="n"/>
      <c r="FL46" s="259" t="n"/>
      <c r="FM46" s="259" t="n"/>
      <c r="FN46" s="259" t="n"/>
      <c r="FO46" s="259" t="n"/>
      <c r="FP46" s="259" t="n"/>
      <c r="FQ46" s="259" t="n"/>
      <c r="FR46" s="259" t="n"/>
      <c r="FS46" s="259" t="n"/>
      <c r="FT46" s="259" t="n"/>
      <c r="FU46" s="261">
        <f>SUM(F46:FT46)</f>
        <v/>
      </c>
      <c r="FV46" s="262">
        <f>E46-FU46</f>
        <v/>
      </c>
    </row>
    <row r="47" ht="18" customHeight="1">
      <c r="A47" s="137" t="n">
        <v>47</v>
      </c>
      <c r="B47" s="256" t="n">
        <v>44953</v>
      </c>
      <c r="C47" s="139" t="inlineStr">
        <is>
          <t>DIGIKEY-4500700245</t>
        </is>
      </c>
      <c r="D47" s="240" t="n">
        <v>44917</v>
      </c>
      <c r="E47" s="257" t="n">
        <v>2.13</v>
      </c>
      <c r="F47" s="274" t="n"/>
      <c r="G47" s="274" t="n"/>
      <c r="H47" s="274" t="n"/>
      <c r="I47" s="274" t="n"/>
      <c r="J47" s="274" t="n"/>
      <c r="K47" s="274" t="n"/>
      <c r="L47" s="274" t="n"/>
      <c r="M47" s="274" t="n"/>
      <c r="N47" s="259" t="n"/>
      <c r="O47" s="259" t="n"/>
      <c r="P47" s="259" t="n"/>
      <c r="Q47" s="259" t="n"/>
      <c r="R47" s="259" t="n"/>
      <c r="S47" s="259" t="n"/>
      <c r="T47" s="259" t="n"/>
      <c r="U47" s="259" t="n"/>
      <c r="V47" s="259" t="n"/>
      <c r="W47" s="259" t="n"/>
      <c r="X47" s="259" t="n"/>
      <c r="Y47" s="259" t="n"/>
      <c r="Z47" s="259" t="n"/>
      <c r="AA47" s="259" t="n"/>
      <c r="AB47" s="259" t="n"/>
      <c r="AC47" s="259" t="n"/>
      <c r="AD47" s="259" t="n"/>
      <c r="AE47" s="259" t="n"/>
      <c r="AF47" s="259" t="n"/>
      <c r="AG47" s="259" t="n"/>
      <c r="AH47" s="259" t="n"/>
      <c r="AI47" s="259" t="n"/>
      <c r="AJ47" s="259" t="n"/>
      <c r="AK47" s="259" t="n"/>
      <c r="AL47" s="259" t="n"/>
      <c r="AM47" s="259" t="n"/>
      <c r="AN47" s="259" t="n"/>
      <c r="AO47" s="259" t="n"/>
      <c r="AP47" s="259" t="n"/>
      <c r="AQ47" s="259" t="n"/>
      <c r="AR47" s="259" t="n"/>
      <c r="AS47" s="259" t="n"/>
      <c r="AT47" s="259" t="n"/>
      <c r="AU47" s="259" t="n"/>
      <c r="AV47" s="259" t="n"/>
      <c r="AW47" s="259" t="n"/>
      <c r="AX47" s="259" t="n"/>
      <c r="AY47" s="259" t="n"/>
      <c r="AZ47" s="259" t="n"/>
      <c r="BA47" s="259" t="n"/>
      <c r="BB47" s="259" t="n"/>
      <c r="BC47" s="259" t="n"/>
      <c r="BD47" s="259" t="n"/>
      <c r="BE47" s="259" t="n"/>
      <c r="BF47" s="259" t="n"/>
      <c r="BG47" s="259" t="n"/>
      <c r="BH47" s="259" t="n"/>
      <c r="BI47" s="259" t="n"/>
      <c r="BJ47" s="259" t="n"/>
      <c r="BK47" s="259" t="n"/>
      <c r="BL47" s="259" t="n"/>
      <c r="BM47" s="259" t="n"/>
      <c r="BN47" s="259" t="n"/>
      <c r="BO47" s="259" t="n"/>
      <c r="BP47" s="259" t="n"/>
      <c r="BQ47" s="259" t="n"/>
      <c r="BR47" s="259" t="n"/>
      <c r="BS47" s="259" t="n"/>
      <c r="BT47" s="259" t="n"/>
      <c r="BU47" s="259" t="n"/>
      <c r="BV47" s="259" t="n"/>
      <c r="BW47" s="259" t="n"/>
      <c r="BX47" s="259" t="n"/>
      <c r="BY47" s="259" t="n"/>
      <c r="BZ47" s="259" t="n"/>
      <c r="CA47" s="259" t="n"/>
      <c r="CB47" s="259" t="n"/>
      <c r="CC47" s="259" t="n"/>
      <c r="CD47" s="259" t="n"/>
      <c r="CE47" s="259" t="n"/>
      <c r="CF47" s="259" t="n"/>
      <c r="CG47" s="259" t="n"/>
      <c r="CH47" s="259" t="n"/>
      <c r="CI47" s="259" t="n"/>
      <c r="CJ47" s="259" t="n"/>
      <c r="CK47" s="259" t="n"/>
      <c r="CL47" s="259" t="n"/>
      <c r="CM47" s="259" t="n"/>
      <c r="CN47" s="259" t="n"/>
      <c r="CO47" s="259" t="n"/>
      <c r="CP47" s="259" t="n"/>
      <c r="CQ47" s="259" t="n"/>
      <c r="CR47" s="259" t="n"/>
      <c r="CS47" s="259" t="n"/>
      <c r="CT47" s="259" t="n"/>
      <c r="CU47" s="259" t="n"/>
      <c r="CV47" s="259" t="n"/>
      <c r="CW47" s="259" t="n"/>
      <c r="CX47" s="259" t="n"/>
      <c r="CY47" s="259" t="n"/>
      <c r="CZ47" s="259" t="n"/>
      <c r="DA47" s="259" t="n"/>
      <c r="DB47" s="259" t="n"/>
      <c r="DC47" s="259" t="n"/>
      <c r="DD47" s="259" t="n"/>
      <c r="DE47" s="259" t="n"/>
      <c r="DF47" s="268" t="n"/>
      <c r="DG47" s="259" t="n">
        <v>2.13</v>
      </c>
      <c r="DH47" s="259" t="n"/>
      <c r="DI47" s="268" t="n"/>
      <c r="DJ47" s="268" t="n"/>
      <c r="DK47" s="259" t="n"/>
      <c r="DL47" s="259" t="n"/>
      <c r="DM47" s="259" t="n"/>
      <c r="DN47" s="259" t="n"/>
      <c r="DO47" s="259" t="n"/>
      <c r="DP47" s="259" t="n"/>
      <c r="DQ47" s="259" t="n"/>
      <c r="DR47" s="259" t="n"/>
      <c r="DS47" s="259" t="n"/>
      <c r="DT47" s="259" t="n"/>
      <c r="DU47" s="259" t="n"/>
      <c r="DV47" s="259" t="n"/>
      <c r="DW47" s="259" t="n"/>
      <c r="DX47" s="259" t="n"/>
      <c r="DY47" s="259" t="n"/>
      <c r="DZ47" s="259" t="n"/>
      <c r="EA47" s="259" t="n"/>
      <c r="EB47" s="259" t="n"/>
      <c r="EC47" s="259" t="n"/>
      <c r="ED47" s="259" t="n"/>
      <c r="EE47" s="259" t="n"/>
      <c r="EF47" s="259" t="n"/>
      <c r="EG47" s="259" t="n"/>
      <c r="EH47" s="259" t="n"/>
      <c r="EI47" s="259" t="n"/>
      <c r="EJ47" s="259" t="n"/>
      <c r="EK47" s="259" t="n"/>
      <c r="EL47" s="259" t="n"/>
      <c r="EM47" s="259" t="n"/>
      <c r="EN47" s="259" t="n"/>
      <c r="EO47" s="259" t="n"/>
      <c r="EP47" s="259" t="n"/>
      <c r="EQ47" s="259" t="n"/>
      <c r="ER47" s="259" t="n"/>
      <c r="ES47" s="259" t="n"/>
      <c r="ET47" s="259" t="n"/>
      <c r="EU47" s="259" t="n"/>
      <c r="EV47" s="259" t="n"/>
      <c r="EW47" s="259" t="n"/>
      <c r="EX47" s="259" t="n"/>
      <c r="EY47" s="259" t="n"/>
      <c r="EZ47" s="259" t="n"/>
      <c r="FA47" s="259" t="n"/>
      <c r="FB47" s="259" t="n"/>
      <c r="FC47" s="259" t="n"/>
      <c r="FD47" s="259" t="n"/>
      <c r="FE47" s="259" t="n"/>
      <c r="FF47" s="259" t="n"/>
      <c r="FG47" s="259" t="n"/>
      <c r="FH47" s="259" t="n"/>
      <c r="FI47" s="259" t="n"/>
      <c r="FJ47" s="259" t="n"/>
      <c r="FK47" s="259" t="n"/>
      <c r="FL47" s="259" t="n"/>
      <c r="FM47" s="259" t="n"/>
      <c r="FN47" s="259" t="n"/>
      <c r="FO47" s="259" t="n"/>
      <c r="FP47" s="259" t="n"/>
      <c r="FQ47" s="259" t="n"/>
      <c r="FR47" s="259" t="n"/>
      <c r="FS47" s="259" t="n"/>
      <c r="FT47" s="259" t="n"/>
      <c r="FU47" s="261">
        <f>SUM(F47:FT47)</f>
        <v/>
      </c>
      <c r="FV47" s="262">
        <f>E47-FU47</f>
        <v/>
      </c>
    </row>
    <row r="48" ht="18" customHeight="1">
      <c r="A48" s="137" t="n">
        <v>48</v>
      </c>
      <c r="B48" s="256" t="n">
        <v>44953</v>
      </c>
      <c r="C48" s="139" t="inlineStr">
        <is>
          <t>DIGIKEY-4500700177</t>
        </is>
      </c>
      <c r="D48" s="240" t="n">
        <v>44929</v>
      </c>
      <c r="E48" s="257" t="n">
        <v>180.42</v>
      </c>
      <c r="F48" s="274" t="n"/>
      <c r="G48" s="274" t="n"/>
      <c r="H48" s="274" t="n"/>
      <c r="I48" s="274" t="n"/>
      <c r="J48" s="274" t="n"/>
      <c r="K48" s="274" t="n"/>
      <c r="L48" s="274" t="n"/>
      <c r="M48" s="274" t="n"/>
      <c r="N48" s="259" t="n"/>
      <c r="O48" s="259" t="n"/>
      <c r="P48" s="259" t="n"/>
      <c r="Q48" s="259" t="n"/>
      <c r="R48" s="259" t="n"/>
      <c r="S48" s="259" t="n"/>
      <c r="T48" s="259" t="n"/>
      <c r="U48" s="259" t="n"/>
      <c r="V48" s="259" t="n"/>
      <c r="W48" s="259" t="n"/>
      <c r="X48" s="259" t="n"/>
      <c r="Y48" s="259" t="n"/>
      <c r="Z48" s="259" t="n"/>
      <c r="AA48" s="259" t="n"/>
      <c r="AB48" s="259" t="n"/>
      <c r="AC48" s="259" t="n"/>
      <c r="AD48" s="259" t="n"/>
      <c r="AE48" s="259" t="n"/>
      <c r="AF48" s="259" t="n"/>
      <c r="AG48" s="259" t="n"/>
      <c r="AH48" s="259" t="n"/>
      <c r="AI48" s="259" t="n"/>
      <c r="AJ48" s="259" t="n"/>
      <c r="AK48" s="259" t="n"/>
      <c r="AL48" s="259" t="n"/>
      <c r="AM48" s="259" t="n"/>
      <c r="AN48" s="259" t="n"/>
      <c r="AO48" s="259" t="n"/>
      <c r="AP48" s="259" t="n"/>
      <c r="AQ48" s="259" t="n"/>
      <c r="AR48" s="259" t="n"/>
      <c r="AS48" s="259" t="n"/>
      <c r="AT48" s="259" t="n"/>
      <c r="AU48" s="259" t="n"/>
      <c r="AV48" s="259" t="n"/>
      <c r="AW48" s="259" t="n"/>
      <c r="AX48" s="259" t="n"/>
      <c r="AY48" s="259" t="n"/>
      <c r="AZ48" s="259" t="n"/>
      <c r="BA48" s="259" t="n"/>
      <c r="BB48" s="259" t="n"/>
      <c r="BC48" s="259" t="n"/>
      <c r="BD48" s="259" t="n"/>
      <c r="BE48" s="259" t="n"/>
      <c r="BF48" s="259" t="n"/>
      <c r="BG48" s="259" t="n"/>
      <c r="BH48" s="259" t="n"/>
      <c r="BI48" s="259" t="n"/>
      <c r="BJ48" s="259" t="n"/>
      <c r="BK48" s="259" t="n"/>
      <c r="BL48" s="259" t="n"/>
      <c r="BM48" s="259" t="n"/>
      <c r="BN48" s="259" t="n"/>
      <c r="BO48" s="259" t="n"/>
      <c r="BP48" s="259" t="n"/>
      <c r="BQ48" s="259" t="n"/>
      <c r="BR48" s="259" t="n"/>
      <c r="BS48" s="259" t="n"/>
      <c r="BT48" s="259" t="n"/>
      <c r="BU48" s="259" t="n"/>
      <c r="BV48" s="259" t="n"/>
      <c r="BW48" s="259" t="n"/>
      <c r="BX48" s="259" t="n"/>
      <c r="BY48" s="259" t="n"/>
      <c r="BZ48" s="259" t="n"/>
      <c r="CA48" s="259" t="n"/>
      <c r="CB48" s="259" t="n"/>
      <c r="CC48" s="259" t="n"/>
      <c r="CD48" s="259" t="n"/>
      <c r="CE48" s="259" t="n"/>
      <c r="CF48" s="259" t="n"/>
      <c r="CG48" s="259" t="n"/>
      <c r="CH48" s="259" t="n"/>
      <c r="CI48" s="259" t="n"/>
      <c r="CJ48" s="259" t="n"/>
      <c r="CK48" s="259" t="n"/>
      <c r="CL48" s="259" t="n"/>
      <c r="CM48" s="259" t="n"/>
      <c r="CN48" s="259" t="n"/>
      <c r="CO48" s="259" t="n"/>
      <c r="CP48" s="259" t="n"/>
      <c r="CQ48" s="259" t="n"/>
      <c r="CR48" s="259" t="n"/>
      <c r="CS48" s="259" t="n"/>
      <c r="CT48" s="259" t="n"/>
      <c r="CU48" s="259" t="n"/>
      <c r="CV48" s="259" t="n"/>
      <c r="CW48" s="259" t="n"/>
      <c r="CX48" s="259" t="n"/>
      <c r="CY48" s="259" t="n"/>
      <c r="CZ48" s="259" t="n"/>
      <c r="DA48" s="259" t="n"/>
      <c r="DB48" s="259" t="n"/>
      <c r="DC48" s="259" t="n"/>
      <c r="DD48" s="259" t="n"/>
      <c r="DE48" s="259" t="n"/>
      <c r="DF48" s="268" t="n"/>
      <c r="DG48" s="259" t="n"/>
      <c r="DH48" s="259" t="n"/>
      <c r="DI48" s="268" t="n"/>
      <c r="DJ48" s="268" t="n"/>
      <c r="DK48" s="259" t="n"/>
      <c r="DL48" s="259" t="n"/>
      <c r="DM48" s="259" t="n"/>
      <c r="DN48" s="259" t="n"/>
      <c r="DO48" s="259" t="n"/>
      <c r="DP48" s="259" t="n"/>
      <c r="DQ48" s="259" t="n"/>
      <c r="DR48" s="259" t="n"/>
      <c r="DS48" s="259" t="n"/>
      <c r="DT48" s="259" t="n"/>
      <c r="DU48" s="259" t="n"/>
      <c r="DV48" s="259" t="n"/>
      <c r="DW48" s="259" t="n"/>
      <c r="DX48" s="259" t="n"/>
      <c r="DY48" s="259" t="n"/>
      <c r="DZ48" s="259" t="n"/>
      <c r="EA48" s="259" t="n"/>
      <c r="EB48" s="259" t="n"/>
      <c r="EC48" s="259" t="n"/>
      <c r="ED48" s="259" t="n"/>
      <c r="EE48" s="259" t="n"/>
      <c r="EF48" s="259" t="n"/>
      <c r="EG48" s="259" t="n"/>
      <c r="EH48" s="259" t="n"/>
      <c r="EI48" s="259" t="n"/>
      <c r="EJ48" s="259" t="n"/>
      <c r="EK48" s="259" t="n"/>
      <c r="EL48" s="259" t="n"/>
      <c r="EM48" s="259" t="n"/>
      <c r="EN48" s="259" t="n"/>
      <c r="EO48" s="259" t="n"/>
      <c r="EP48" s="259" t="n"/>
      <c r="EQ48" s="259" t="n"/>
      <c r="ER48" s="259" t="n"/>
      <c r="ES48" s="259" t="n">
        <v>180.42</v>
      </c>
      <c r="ET48" s="259" t="n"/>
      <c r="EU48" s="259" t="n"/>
      <c r="EV48" s="259" t="n"/>
      <c r="EW48" s="259" t="n"/>
      <c r="EX48" s="259" t="n"/>
      <c r="EY48" s="259" t="n"/>
      <c r="EZ48" s="259" t="n"/>
      <c r="FA48" s="259" t="n"/>
      <c r="FB48" s="259" t="n"/>
      <c r="FC48" s="259" t="n"/>
      <c r="FD48" s="259" t="n"/>
      <c r="FE48" s="259" t="n"/>
      <c r="FF48" s="259" t="n"/>
      <c r="FG48" s="259" t="n"/>
      <c r="FH48" s="259" t="n"/>
      <c r="FI48" s="259" t="n"/>
      <c r="FJ48" s="259" t="n"/>
      <c r="FK48" s="259" t="n"/>
      <c r="FL48" s="259" t="n"/>
      <c r="FM48" s="259" t="n"/>
      <c r="FN48" s="259" t="n"/>
      <c r="FO48" s="259" t="n"/>
      <c r="FP48" s="259" t="n"/>
      <c r="FQ48" s="259" t="n"/>
      <c r="FR48" s="259" t="n"/>
      <c r="FS48" s="259" t="n"/>
      <c r="FT48" s="259" t="n"/>
      <c r="FU48" s="261">
        <f>SUM(F48:FT48)</f>
        <v/>
      </c>
      <c r="FV48" s="262">
        <f>E48-FU48</f>
        <v/>
      </c>
    </row>
    <row r="49" ht="18" customHeight="1">
      <c r="A49" s="137" t="n">
        <v>49</v>
      </c>
      <c r="B49" s="256" t="n">
        <v>44953</v>
      </c>
      <c r="C49" s="139" t="inlineStr">
        <is>
          <t>DIGIKEY-4500700566</t>
        </is>
      </c>
      <c r="D49" s="240" t="n">
        <v>44929</v>
      </c>
      <c r="E49" s="257" t="n">
        <v>102.89</v>
      </c>
      <c r="F49" s="274" t="n"/>
      <c r="G49" s="274" t="n"/>
      <c r="H49" s="274" t="n"/>
      <c r="I49" s="274" t="n"/>
      <c r="J49" s="274" t="n"/>
      <c r="K49" s="274" t="n"/>
      <c r="L49" s="274" t="n"/>
      <c r="M49" s="274" t="n"/>
      <c r="N49" s="259" t="n"/>
      <c r="O49" s="259" t="n"/>
      <c r="P49" s="259" t="n"/>
      <c r="Q49" s="259" t="n"/>
      <c r="R49" s="259" t="n"/>
      <c r="S49" s="259" t="n"/>
      <c r="T49" s="259" t="n"/>
      <c r="U49" s="259" t="n"/>
      <c r="V49" s="259" t="n"/>
      <c r="W49" s="259" t="n"/>
      <c r="X49" s="259" t="n"/>
      <c r="Y49" s="259" t="n"/>
      <c r="Z49" s="259" t="n"/>
      <c r="AA49" s="259" t="n"/>
      <c r="AB49" s="259" t="n"/>
      <c r="AC49" s="259" t="n"/>
      <c r="AD49" s="259" t="n"/>
      <c r="AE49" s="259" t="n"/>
      <c r="AF49" s="259" t="n"/>
      <c r="AG49" s="259" t="n"/>
      <c r="AH49" s="259" t="n"/>
      <c r="AI49" s="259" t="n"/>
      <c r="AJ49" s="259" t="n"/>
      <c r="AK49" s="259" t="n"/>
      <c r="AL49" s="259" t="n"/>
      <c r="AM49" s="259" t="n"/>
      <c r="AN49" s="259" t="n"/>
      <c r="AO49" s="259" t="n"/>
      <c r="AP49" s="259" t="n"/>
      <c r="AQ49" s="259" t="n"/>
      <c r="AR49" s="259" t="n"/>
      <c r="AS49" s="259" t="n"/>
      <c r="AT49" s="259" t="n"/>
      <c r="AU49" s="259" t="n"/>
      <c r="AV49" s="259" t="n"/>
      <c r="AW49" s="259" t="n"/>
      <c r="AX49" s="259" t="n"/>
      <c r="AY49" s="259" t="n"/>
      <c r="AZ49" s="259" t="n"/>
      <c r="BA49" s="259" t="n"/>
      <c r="BB49" s="259" t="n"/>
      <c r="BC49" s="259" t="n"/>
      <c r="BD49" s="259" t="n"/>
      <c r="BE49" s="259" t="n"/>
      <c r="BF49" s="259" t="n"/>
      <c r="BG49" s="259" t="n"/>
      <c r="BH49" s="259" t="n"/>
      <c r="BI49" s="259" t="n"/>
      <c r="BJ49" s="259" t="n"/>
      <c r="BK49" s="259" t="n"/>
      <c r="BL49" s="259" t="n"/>
      <c r="BM49" s="259" t="n"/>
      <c r="BN49" s="259" t="n"/>
      <c r="BO49" s="259" t="n"/>
      <c r="BP49" s="259" t="n"/>
      <c r="BQ49" s="259" t="n"/>
      <c r="BR49" s="259" t="n"/>
      <c r="BS49" s="259" t="n"/>
      <c r="BT49" s="259" t="n"/>
      <c r="BU49" s="259" t="n"/>
      <c r="BV49" s="259" t="n"/>
      <c r="BW49" s="259" t="n"/>
      <c r="BX49" s="259" t="n"/>
      <c r="BY49" s="259" t="n"/>
      <c r="BZ49" s="259" t="n"/>
      <c r="CA49" s="259" t="n"/>
      <c r="CB49" s="259" t="n"/>
      <c r="CC49" s="259" t="n"/>
      <c r="CD49" s="259" t="n"/>
      <c r="CE49" s="259" t="n"/>
      <c r="CF49" s="259" t="n"/>
      <c r="CG49" s="259" t="n"/>
      <c r="CH49" s="259" t="n"/>
      <c r="CI49" s="259" t="n"/>
      <c r="CJ49" s="259" t="n"/>
      <c r="CK49" s="259" t="n"/>
      <c r="CL49" s="259" t="n"/>
      <c r="CM49" s="259" t="n"/>
      <c r="CN49" s="259" t="n"/>
      <c r="CO49" s="259" t="n"/>
      <c r="CP49" s="259" t="n"/>
      <c r="CQ49" s="259" t="n"/>
      <c r="CR49" s="259" t="n"/>
      <c r="CS49" s="259" t="n"/>
      <c r="CT49" s="259" t="n"/>
      <c r="CU49" s="259" t="n"/>
      <c r="CV49" s="259" t="n"/>
      <c r="CW49" s="259" t="n"/>
      <c r="CX49" s="259" t="n"/>
      <c r="CY49" s="259" t="n"/>
      <c r="CZ49" s="259" t="n"/>
      <c r="DA49" s="259" t="n"/>
      <c r="DB49" s="259" t="n"/>
      <c r="DC49" s="259" t="n"/>
      <c r="DD49" s="259" t="n"/>
      <c r="DE49" s="259" t="n"/>
      <c r="DF49" s="268" t="n"/>
      <c r="DG49" s="259" t="n"/>
      <c r="DH49" s="259" t="n"/>
      <c r="DI49" s="268" t="n"/>
      <c r="DJ49" s="268" t="n"/>
      <c r="DK49" s="259" t="n"/>
      <c r="DL49" s="259" t="n"/>
      <c r="DM49" s="259" t="n"/>
      <c r="DN49" s="259" t="n"/>
      <c r="DO49" s="259" t="n"/>
      <c r="DP49" s="259" t="n"/>
      <c r="DQ49" s="259" t="n"/>
      <c r="DR49" s="259" t="n"/>
      <c r="DS49" s="259" t="n"/>
      <c r="DT49" s="259" t="n"/>
      <c r="DU49" s="259" t="n"/>
      <c r="DV49" s="259" t="n"/>
      <c r="DW49" s="259" t="n"/>
      <c r="DX49" s="259" t="n"/>
      <c r="DY49" s="259" t="n"/>
      <c r="DZ49" s="259" t="n"/>
      <c r="EA49" s="259" t="n"/>
      <c r="EB49" s="259" t="n"/>
      <c r="EC49" s="259" t="n"/>
      <c r="ED49" s="259" t="n"/>
      <c r="EE49" s="259" t="n"/>
      <c r="EF49" s="259" t="n"/>
      <c r="EG49" s="259" t="n"/>
      <c r="EH49" s="259" t="n"/>
      <c r="EI49" s="259" t="n"/>
      <c r="EJ49" s="259" t="n"/>
      <c r="EK49" s="259" t="n"/>
      <c r="EL49" s="259" t="n"/>
      <c r="EM49" s="259" t="n"/>
      <c r="EN49" s="259" t="n"/>
      <c r="EO49" s="259" t="n"/>
      <c r="EP49" s="259" t="n"/>
      <c r="EQ49" s="259" t="n"/>
      <c r="ER49" s="259" t="n"/>
      <c r="ES49" s="259" t="n"/>
      <c r="ET49" s="259" t="n"/>
      <c r="EU49" s="259" t="n"/>
      <c r="EV49" s="259" t="n"/>
      <c r="EW49" s="259" t="n"/>
      <c r="EX49" s="259" t="n"/>
      <c r="EY49" s="259" t="n"/>
      <c r="EZ49" s="259" t="n"/>
      <c r="FA49" s="259" t="n"/>
      <c r="FB49" s="259" t="n"/>
      <c r="FC49" s="259" t="n"/>
      <c r="FD49" s="259" t="n"/>
      <c r="FE49" s="259" t="n"/>
      <c r="FF49" s="259" t="n"/>
      <c r="FG49" s="259" t="n"/>
      <c r="FH49" s="259" t="n">
        <v>102.89</v>
      </c>
      <c r="FI49" s="259" t="n"/>
      <c r="FJ49" s="259" t="n"/>
      <c r="FK49" s="259" t="n"/>
      <c r="FL49" s="259" t="n"/>
      <c r="FM49" s="259" t="n"/>
      <c r="FN49" s="259" t="n"/>
      <c r="FO49" s="259" t="n"/>
      <c r="FP49" s="259" t="n"/>
      <c r="FQ49" s="259" t="n"/>
      <c r="FR49" s="259" t="n"/>
      <c r="FS49" s="259" t="n"/>
      <c r="FT49" s="259" t="n"/>
      <c r="FU49" s="261">
        <f>SUM(F49:FT49)</f>
        <v/>
      </c>
      <c r="FV49" s="262">
        <f>E49-FU49</f>
        <v/>
      </c>
    </row>
    <row r="50" ht="18" customHeight="1">
      <c r="A50" s="137" t="n">
        <v>50</v>
      </c>
      <c r="B50" s="256" t="n">
        <v>44953</v>
      </c>
      <c r="C50" s="139" t="inlineStr">
        <is>
          <t>DIGIKEY-4500700258</t>
        </is>
      </c>
      <c r="D50" s="240" t="n">
        <v>44929</v>
      </c>
      <c r="E50" s="257" t="n">
        <v>14.11</v>
      </c>
      <c r="F50" s="274" t="n"/>
      <c r="G50" s="274" t="n"/>
      <c r="H50" s="274" t="n"/>
      <c r="I50" s="274" t="n"/>
      <c r="J50" s="274" t="n">
        <v>14.11</v>
      </c>
      <c r="K50" s="274" t="n"/>
      <c r="L50" s="274" t="n"/>
      <c r="M50" s="274" t="n"/>
      <c r="N50" s="259" t="n"/>
      <c r="O50" s="259" t="n"/>
      <c r="P50" s="259" t="n"/>
      <c r="Q50" s="259" t="n"/>
      <c r="R50" s="259" t="n"/>
      <c r="S50" s="259" t="n"/>
      <c r="T50" s="259" t="n"/>
      <c r="U50" s="259" t="n"/>
      <c r="V50" s="259" t="n"/>
      <c r="W50" s="259" t="n"/>
      <c r="X50" s="259" t="n"/>
      <c r="Y50" s="259" t="n"/>
      <c r="Z50" s="259" t="n"/>
      <c r="AA50" s="259" t="n"/>
      <c r="AB50" s="259" t="n"/>
      <c r="AC50" s="259" t="n"/>
      <c r="AD50" s="259" t="n"/>
      <c r="AE50" s="259" t="n"/>
      <c r="AF50" s="259" t="n"/>
      <c r="AG50" s="259" t="n"/>
      <c r="AH50" s="259" t="n"/>
      <c r="AI50" s="259" t="n"/>
      <c r="AJ50" s="259" t="n"/>
      <c r="AK50" s="259" t="n"/>
      <c r="AL50" s="259" t="n"/>
      <c r="AM50" s="259" t="n"/>
      <c r="AN50" s="259" t="n"/>
      <c r="AO50" s="259" t="n"/>
      <c r="AP50" s="259" t="n"/>
      <c r="AQ50" s="259" t="n"/>
      <c r="AR50" s="259" t="n"/>
      <c r="AS50" s="259" t="n"/>
      <c r="AT50" s="259" t="n"/>
      <c r="AU50" s="259" t="n"/>
      <c r="AV50" s="259" t="n"/>
      <c r="AW50" s="259" t="n"/>
      <c r="AX50" s="259" t="n"/>
      <c r="AY50" s="259" t="n"/>
      <c r="AZ50" s="259" t="n"/>
      <c r="BA50" s="259" t="n"/>
      <c r="BB50" s="259" t="n"/>
      <c r="BC50" s="259" t="n"/>
      <c r="BD50" s="259" t="n"/>
      <c r="BE50" s="259" t="n"/>
      <c r="BF50" s="259" t="n"/>
      <c r="BG50" s="259" t="n"/>
      <c r="BH50" s="259" t="n"/>
      <c r="BI50" s="259" t="n"/>
      <c r="BJ50" s="259" t="n"/>
      <c r="BK50" s="259" t="n"/>
      <c r="BL50" s="259" t="n"/>
      <c r="BM50" s="259" t="n"/>
      <c r="BN50" s="259" t="n"/>
      <c r="BO50" s="259" t="n"/>
      <c r="BP50" s="259" t="n"/>
      <c r="BQ50" s="259" t="n"/>
      <c r="BR50" s="259" t="n"/>
      <c r="BS50" s="259" t="n"/>
      <c r="BT50" s="259" t="n"/>
      <c r="BU50" s="259" t="n"/>
      <c r="BV50" s="259" t="n"/>
      <c r="BW50" s="259" t="n"/>
      <c r="BX50" s="259" t="n"/>
      <c r="BY50" s="259" t="n"/>
      <c r="BZ50" s="259" t="n"/>
      <c r="CA50" s="259" t="n"/>
      <c r="CB50" s="259" t="n"/>
      <c r="CC50" s="259" t="n"/>
      <c r="CD50" s="259" t="n"/>
      <c r="CE50" s="259" t="n"/>
      <c r="CF50" s="259" t="n"/>
      <c r="CG50" s="259" t="n"/>
      <c r="CH50" s="259" t="n"/>
      <c r="CI50" s="259" t="n"/>
      <c r="CJ50" s="259" t="n"/>
      <c r="CK50" s="259" t="n"/>
      <c r="CL50" s="259" t="n"/>
      <c r="CM50" s="259" t="n"/>
      <c r="CN50" s="259" t="n"/>
      <c r="CO50" s="259" t="n"/>
      <c r="CP50" s="259" t="n"/>
      <c r="CQ50" s="259" t="n"/>
      <c r="CR50" s="259" t="n"/>
      <c r="CS50" s="259" t="n"/>
      <c r="CT50" s="259" t="n"/>
      <c r="CU50" s="259" t="n"/>
      <c r="CV50" s="259" t="n"/>
      <c r="CW50" s="259" t="n"/>
      <c r="CX50" s="259" t="n"/>
      <c r="CY50" s="259" t="n"/>
      <c r="CZ50" s="259" t="n"/>
      <c r="DA50" s="259" t="n"/>
      <c r="DB50" s="259" t="n"/>
      <c r="DC50" s="259" t="n"/>
      <c r="DD50" s="259" t="n"/>
      <c r="DE50" s="259" t="n"/>
      <c r="DF50" s="268" t="n"/>
      <c r="DG50" s="259" t="n"/>
      <c r="DH50" s="259" t="n"/>
      <c r="DI50" s="268" t="n"/>
      <c r="DJ50" s="268" t="n"/>
      <c r="DK50" s="259" t="n"/>
      <c r="DL50" s="259" t="n"/>
      <c r="DM50" s="259" t="n"/>
      <c r="DN50" s="259" t="n"/>
      <c r="DO50" s="259" t="n"/>
      <c r="DP50" s="259" t="n"/>
      <c r="DQ50" s="259" t="n"/>
      <c r="DR50" s="259" t="n"/>
      <c r="DS50" s="259" t="n"/>
      <c r="DT50" s="259" t="n"/>
      <c r="DU50" s="259" t="n"/>
      <c r="DV50" s="259" t="n"/>
      <c r="DW50" s="259" t="n"/>
      <c r="DX50" s="259" t="n"/>
      <c r="DY50" s="259" t="n"/>
      <c r="DZ50" s="259" t="n"/>
      <c r="EA50" s="259" t="n"/>
      <c r="EB50" s="259" t="n"/>
      <c r="EC50" s="259" t="n"/>
      <c r="ED50" s="259" t="n"/>
      <c r="EE50" s="259" t="n"/>
      <c r="EF50" s="259" t="n"/>
      <c r="EG50" s="259" t="n"/>
      <c r="EH50" s="259" t="n"/>
      <c r="EI50" s="259" t="n"/>
      <c r="EJ50" s="259" t="n"/>
      <c r="EK50" s="259" t="n"/>
      <c r="EL50" s="259" t="n"/>
      <c r="EM50" s="259" t="n"/>
      <c r="EN50" s="259" t="n"/>
      <c r="EO50" s="259" t="n"/>
      <c r="EP50" s="259" t="n"/>
      <c r="EQ50" s="259" t="n"/>
      <c r="ER50" s="259" t="n"/>
      <c r="ES50" s="259" t="n"/>
      <c r="ET50" s="259" t="n"/>
      <c r="EU50" s="259" t="n"/>
      <c r="EV50" s="259" t="n"/>
      <c r="EW50" s="259" t="n"/>
      <c r="EX50" s="259" t="n"/>
      <c r="EY50" s="259" t="n"/>
      <c r="EZ50" s="259" t="n"/>
      <c r="FA50" s="259" t="n"/>
      <c r="FB50" s="259" t="n"/>
      <c r="FC50" s="259" t="n"/>
      <c r="FD50" s="259" t="n"/>
      <c r="FE50" s="259" t="n"/>
      <c r="FF50" s="259" t="n"/>
      <c r="FG50" s="259" t="n"/>
      <c r="FH50" s="259" t="n"/>
      <c r="FI50" s="259" t="n"/>
      <c r="FJ50" s="259" t="n"/>
      <c r="FK50" s="259" t="n"/>
      <c r="FL50" s="259" t="n"/>
      <c r="FM50" s="259" t="n"/>
      <c r="FN50" s="259" t="n"/>
      <c r="FO50" s="259" t="n"/>
      <c r="FP50" s="259" t="n"/>
      <c r="FQ50" s="259" t="n"/>
      <c r="FR50" s="259" t="n"/>
      <c r="FS50" s="259" t="n"/>
      <c r="FT50" s="259" t="n"/>
      <c r="FU50" s="261">
        <f>SUM(F50:FT50)</f>
        <v/>
      </c>
      <c r="FV50" s="262">
        <f>E50-FU50</f>
        <v/>
      </c>
    </row>
    <row r="51" ht="18" customHeight="1">
      <c r="A51" s="137" t="n">
        <v>51</v>
      </c>
      <c r="B51" s="256" t="n">
        <v>44953</v>
      </c>
      <c r="C51" s="139" t="inlineStr">
        <is>
          <t>DIGIKEY-4500699998</t>
        </is>
      </c>
      <c r="D51" s="240" t="n">
        <v>44929</v>
      </c>
      <c r="E51" s="257" t="n">
        <v>659.61</v>
      </c>
      <c r="F51" s="274" t="n"/>
      <c r="G51" s="274" t="n"/>
      <c r="H51" s="274" t="n"/>
      <c r="I51" s="274" t="n"/>
      <c r="J51" s="274" t="n"/>
      <c r="K51" s="274" t="n"/>
      <c r="L51" s="274" t="n"/>
      <c r="M51" s="274" t="n"/>
      <c r="N51" s="259" t="n"/>
      <c r="O51" s="259" t="n"/>
      <c r="P51" s="259" t="n"/>
      <c r="Q51" s="259" t="n"/>
      <c r="R51" s="259" t="n"/>
      <c r="S51" s="259" t="n"/>
      <c r="T51" s="259" t="n"/>
      <c r="U51" s="259" t="n"/>
      <c r="V51" s="259" t="n"/>
      <c r="W51" s="259" t="n"/>
      <c r="X51" s="259" t="n"/>
      <c r="Y51" s="259" t="n"/>
      <c r="Z51" s="259" t="n"/>
      <c r="AA51" s="259" t="n"/>
      <c r="AB51" s="259" t="n"/>
      <c r="AC51" s="259" t="n"/>
      <c r="AD51" s="259" t="n"/>
      <c r="AE51" s="259" t="n"/>
      <c r="AF51" s="259" t="n"/>
      <c r="AG51" s="259" t="n"/>
      <c r="AH51" s="259" t="n"/>
      <c r="AI51" s="259" t="n"/>
      <c r="AJ51" s="259" t="n"/>
      <c r="AK51" s="259" t="n"/>
      <c r="AL51" s="259" t="n"/>
      <c r="AM51" s="259" t="n"/>
      <c r="AN51" s="259" t="n"/>
      <c r="AO51" s="259" t="n"/>
      <c r="AP51" s="259" t="n"/>
      <c r="AQ51" s="259" t="n"/>
      <c r="AR51" s="259" t="n"/>
      <c r="AS51" s="259" t="n"/>
      <c r="AT51" s="259" t="n"/>
      <c r="AU51" s="259" t="n"/>
      <c r="AV51" s="259" t="n"/>
      <c r="AW51" s="259" t="n"/>
      <c r="AX51" s="259" t="n"/>
      <c r="AY51" s="259" t="n"/>
      <c r="AZ51" s="259" t="n"/>
      <c r="BA51" s="259" t="n"/>
      <c r="BB51" s="259" t="n"/>
      <c r="BC51" s="259" t="n"/>
      <c r="BD51" s="259" t="n"/>
      <c r="BE51" s="259" t="n"/>
      <c r="BF51" s="259" t="n"/>
      <c r="BG51" s="259" t="n"/>
      <c r="BH51" s="259" t="n"/>
      <c r="BI51" s="259" t="n"/>
      <c r="BJ51" s="259" t="n"/>
      <c r="BK51" s="259" t="n"/>
      <c r="BL51" s="259" t="n"/>
      <c r="BM51" s="259" t="n"/>
      <c r="BN51" s="259" t="n"/>
      <c r="BO51" s="259" t="n"/>
      <c r="BP51" s="259" t="n"/>
      <c r="BQ51" s="259" t="n"/>
      <c r="BR51" s="259" t="n"/>
      <c r="BS51" s="259" t="n"/>
      <c r="BT51" s="259" t="n"/>
      <c r="BU51" s="259" t="n"/>
      <c r="BV51" s="259" t="n"/>
      <c r="BW51" s="259" t="n"/>
      <c r="BX51" s="259" t="n"/>
      <c r="BY51" s="259" t="n"/>
      <c r="BZ51" s="259" t="n"/>
      <c r="CA51" s="259" t="n"/>
      <c r="CB51" s="259" t="n"/>
      <c r="CC51" s="259" t="n"/>
      <c r="CD51" s="259" t="n"/>
      <c r="CE51" s="259" t="n"/>
      <c r="CF51" s="259" t="n"/>
      <c r="CG51" s="259" t="n"/>
      <c r="CH51" s="259" t="n"/>
      <c r="CI51" s="259" t="n"/>
      <c r="CJ51" s="259" t="n"/>
      <c r="CK51" s="259" t="n"/>
      <c r="CL51" s="259" t="n"/>
      <c r="CM51" s="259" t="n"/>
      <c r="CN51" s="259" t="n"/>
      <c r="CO51" s="259" t="n"/>
      <c r="CP51" s="259" t="n"/>
      <c r="CQ51" s="259" t="n"/>
      <c r="CR51" s="259" t="n"/>
      <c r="CS51" s="259" t="n"/>
      <c r="CT51" s="259" t="n"/>
      <c r="CU51" s="259" t="n"/>
      <c r="CV51" s="259" t="n"/>
      <c r="CW51" s="259" t="n"/>
      <c r="CX51" s="259" t="n"/>
      <c r="CY51" s="259" t="n"/>
      <c r="CZ51" s="259" t="n"/>
      <c r="DA51" s="259" t="n"/>
      <c r="DB51" s="259" t="n"/>
      <c r="DC51" s="259" t="n"/>
      <c r="DD51" s="259" t="n"/>
      <c r="DE51" s="259" t="n"/>
      <c r="DF51" s="268" t="n"/>
      <c r="DG51" s="259" t="n"/>
      <c r="DH51" s="259" t="n"/>
      <c r="DI51" s="268" t="n"/>
      <c r="DJ51" s="268" t="n"/>
      <c r="DK51" s="259" t="n"/>
      <c r="DL51" s="259" t="n"/>
      <c r="DM51" s="259" t="n"/>
      <c r="DN51" s="259" t="n"/>
      <c r="DO51" s="259" t="n"/>
      <c r="DP51" s="259" t="n"/>
      <c r="DQ51" s="259" t="n"/>
      <c r="DR51" s="259" t="n"/>
      <c r="DS51" s="259" t="n"/>
      <c r="DT51" s="259" t="n"/>
      <c r="DU51" s="259" t="n"/>
      <c r="DV51" s="259" t="n"/>
      <c r="DW51" s="259" t="n"/>
      <c r="DX51" s="259" t="n"/>
      <c r="DY51" s="259" t="n"/>
      <c r="DZ51" s="259" t="n"/>
      <c r="EA51" s="259" t="n"/>
      <c r="EB51" s="259" t="n"/>
      <c r="EC51" s="259" t="n"/>
      <c r="ED51" s="259" t="n"/>
      <c r="EE51" s="259" t="n"/>
      <c r="EF51" s="259" t="n"/>
      <c r="EG51" s="259" t="n"/>
      <c r="EH51" s="259" t="n"/>
      <c r="EI51" s="259" t="n"/>
      <c r="EJ51" s="259" t="n"/>
      <c r="EK51" s="259" t="n"/>
      <c r="EL51" s="259" t="n"/>
      <c r="EM51" s="259" t="n"/>
      <c r="EN51" s="259" t="n"/>
      <c r="EO51" s="259" t="n"/>
      <c r="EP51" s="259" t="n"/>
      <c r="EQ51" s="259" t="n"/>
      <c r="ER51" s="259" t="n"/>
      <c r="ES51" s="259" t="n"/>
      <c r="ET51" s="259" t="n"/>
      <c r="EU51" s="259" t="n"/>
      <c r="EV51" s="259" t="n"/>
      <c r="EW51" s="259" t="n"/>
      <c r="EX51" s="259" t="n"/>
      <c r="EY51" s="259" t="n"/>
      <c r="EZ51" s="259" t="n"/>
      <c r="FA51" s="259" t="n"/>
      <c r="FB51" s="259" t="n"/>
      <c r="FC51" s="259" t="n"/>
      <c r="FD51" s="259" t="n"/>
      <c r="FE51" s="259" t="n"/>
      <c r="FF51" s="259" t="n"/>
      <c r="FG51" s="259" t="n"/>
      <c r="FH51" s="259" t="n"/>
      <c r="FI51" s="259" t="n"/>
      <c r="FJ51" s="259" t="n"/>
      <c r="FK51" s="259" t="n"/>
      <c r="FL51" s="259" t="n"/>
      <c r="FM51" s="259" t="n"/>
      <c r="FN51" s="259" t="n"/>
      <c r="FO51" s="259" t="n"/>
      <c r="FP51" s="259" t="n"/>
      <c r="FQ51" s="259" t="n"/>
      <c r="FR51" s="259" t="n">
        <v>659.61</v>
      </c>
      <c r="FS51" s="259" t="n"/>
      <c r="FT51" s="259" t="n"/>
      <c r="FU51" s="261">
        <f>SUM(F51:FT51)</f>
        <v/>
      </c>
      <c r="FV51" s="262">
        <f>E51-FU51</f>
        <v/>
      </c>
    </row>
    <row r="52" ht="18" customHeight="1">
      <c r="A52" s="137" t="n">
        <v>52</v>
      </c>
      <c r="B52" s="256" t="n">
        <v>44953</v>
      </c>
      <c r="C52" s="139" t="inlineStr">
        <is>
          <t>DIGIKEY-4500700253</t>
        </is>
      </c>
      <c r="D52" s="240" t="n">
        <v>44928</v>
      </c>
      <c r="E52" s="257" t="n">
        <v>11.39</v>
      </c>
      <c r="F52" s="274" t="n"/>
      <c r="G52" s="274" t="n"/>
      <c r="H52" s="274" t="n"/>
      <c r="I52" s="274" t="n"/>
      <c r="J52" s="274" t="n"/>
      <c r="K52" s="274" t="n"/>
      <c r="L52" s="274" t="n"/>
      <c r="M52" s="274" t="n"/>
      <c r="N52" s="259" t="n"/>
      <c r="O52" s="259" t="n"/>
      <c r="P52" s="259" t="n"/>
      <c r="Q52" s="259" t="n"/>
      <c r="R52" s="259" t="n"/>
      <c r="S52" s="259" t="n"/>
      <c r="T52" s="259" t="n"/>
      <c r="U52" s="259" t="n"/>
      <c r="V52" s="259" t="n"/>
      <c r="W52" s="259" t="n"/>
      <c r="X52" s="259" t="n"/>
      <c r="Y52" s="259" t="n">
        <v>11.39</v>
      </c>
      <c r="Z52" s="259" t="n"/>
      <c r="AA52" s="259" t="n"/>
      <c r="AB52" s="259" t="n"/>
      <c r="AC52" s="259" t="n"/>
      <c r="AD52" s="259" t="n"/>
      <c r="AE52" s="259" t="n"/>
      <c r="AF52" s="259" t="n"/>
      <c r="AG52" s="259" t="n"/>
      <c r="AH52" s="259" t="n"/>
      <c r="AI52" s="259" t="n"/>
      <c r="AJ52" s="259" t="n"/>
      <c r="AK52" s="259" t="n"/>
      <c r="AL52" s="259" t="n"/>
      <c r="AM52" s="259" t="n"/>
      <c r="AN52" s="259" t="n"/>
      <c r="AO52" s="259" t="n"/>
      <c r="AP52" s="259" t="n"/>
      <c r="AQ52" s="259" t="n"/>
      <c r="AR52" s="259" t="n"/>
      <c r="AS52" s="259" t="n"/>
      <c r="AT52" s="259" t="n"/>
      <c r="AU52" s="259" t="n"/>
      <c r="AV52" s="259" t="n"/>
      <c r="AW52" s="259" t="n"/>
      <c r="AX52" s="259" t="n"/>
      <c r="AY52" s="259" t="n"/>
      <c r="AZ52" s="259" t="n"/>
      <c r="BA52" s="259" t="n"/>
      <c r="BB52" s="259" t="n"/>
      <c r="BC52" s="259" t="n"/>
      <c r="BD52" s="259" t="n"/>
      <c r="BE52" s="259" t="n"/>
      <c r="BF52" s="259" t="n"/>
      <c r="BG52" s="259" t="n"/>
      <c r="BH52" s="259" t="n"/>
      <c r="BI52" s="259" t="n"/>
      <c r="BJ52" s="259" t="n"/>
      <c r="BK52" s="259" t="n"/>
      <c r="BL52" s="259" t="n"/>
      <c r="BM52" s="259" t="n"/>
      <c r="BN52" s="259" t="n"/>
      <c r="BO52" s="259" t="n"/>
      <c r="BP52" s="259" t="n"/>
      <c r="BQ52" s="259" t="n"/>
      <c r="BR52" s="259" t="n"/>
      <c r="BS52" s="259" t="n"/>
      <c r="BT52" s="259" t="n"/>
      <c r="BU52" s="259" t="n"/>
      <c r="BV52" s="259" t="n"/>
      <c r="BW52" s="259" t="n"/>
      <c r="BX52" s="259" t="n"/>
      <c r="BY52" s="259" t="n"/>
      <c r="BZ52" s="259" t="n"/>
      <c r="CA52" s="259" t="n"/>
      <c r="CB52" s="259" t="n"/>
      <c r="CC52" s="259" t="n"/>
      <c r="CD52" s="259" t="n"/>
      <c r="CE52" s="259" t="n"/>
      <c r="CF52" s="259" t="n"/>
      <c r="CG52" s="259" t="n"/>
      <c r="CH52" s="259" t="n"/>
      <c r="CI52" s="259" t="n"/>
      <c r="CJ52" s="259" t="n"/>
      <c r="CK52" s="259" t="n"/>
      <c r="CL52" s="259" t="n"/>
      <c r="CM52" s="259" t="n"/>
      <c r="CN52" s="259" t="n"/>
      <c r="CO52" s="259" t="n"/>
      <c r="CP52" s="259" t="n"/>
      <c r="CQ52" s="259" t="n"/>
      <c r="CR52" s="259" t="n"/>
      <c r="CS52" s="259" t="n"/>
      <c r="CT52" s="259" t="n"/>
      <c r="CU52" s="259" t="n"/>
      <c r="CV52" s="259" t="n"/>
      <c r="CW52" s="259" t="n"/>
      <c r="CX52" s="259" t="n"/>
      <c r="CY52" s="259" t="n"/>
      <c r="CZ52" s="259" t="n"/>
      <c r="DA52" s="259" t="n"/>
      <c r="DB52" s="259" t="n"/>
      <c r="DC52" s="259" t="n"/>
      <c r="DD52" s="259" t="n"/>
      <c r="DE52" s="259" t="n"/>
      <c r="DF52" s="268" t="n"/>
      <c r="DG52" s="259" t="n"/>
      <c r="DH52" s="259" t="n"/>
      <c r="DI52" s="268" t="n"/>
      <c r="DJ52" s="268" t="n"/>
      <c r="DK52" s="259" t="n"/>
      <c r="DL52" s="259" t="n"/>
      <c r="DM52" s="259" t="n"/>
      <c r="DN52" s="259" t="n"/>
      <c r="DO52" s="259" t="n"/>
      <c r="DP52" s="259" t="n"/>
      <c r="DQ52" s="259" t="n"/>
      <c r="DR52" s="259" t="n"/>
      <c r="DS52" s="259" t="n"/>
      <c r="DT52" s="259" t="n"/>
      <c r="DU52" s="259" t="n"/>
      <c r="DV52" s="259" t="n"/>
      <c r="DW52" s="259" t="n"/>
      <c r="DX52" s="259" t="n"/>
      <c r="DY52" s="259" t="n"/>
      <c r="DZ52" s="259" t="n"/>
      <c r="EA52" s="259" t="n"/>
      <c r="EB52" s="259" t="n"/>
      <c r="EC52" s="259" t="n"/>
      <c r="ED52" s="259" t="n"/>
      <c r="EE52" s="259" t="n"/>
      <c r="EF52" s="259" t="n"/>
      <c r="EG52" s="259" t="n"/>
      <c r="EH52" s="259" t="n"/>
      <c r="EI52" s="259" t="n"/>
      <c r="EJ52" s="259" t="n"/>
      <c r="EK52" s="259" t="n"/>
      <c r="EL52" s="259" t="n"/>
      <c r="EM52" s="259" t="n"/>
      <c r="EN52" s="259" t="n"/>
      <c r="EO52" s="259" t="n"/>
      <c r="EP52" s="259" t="n"/>
      <c r="EQ52" s="259" t="n"/>
      <c r="ER52" s="259" t="n"/>
      <c r="ES52" s="259" t="n"/>
      <c r="ET52" s="259" t="n"/>
      <c r="EU52" s="259" t="n"/>
      <c r="EV52" s="259" t="n"/>
      <c r="EW52" s="259" t="n"/>
      <c r="EX52" s="259" t="n"/>
      <c r="EY52" s="259" t="n"/>
      <c r="EZ52" s="259" t="n"/>
      <c r="FA52" s="259" t="n"/>
      <c r="FB52" s="259" t="n"/>
      <c r="FC52" s="259" t="n"/>
      <c r="FD52" s="259" t="n"/>
      <c r="FE52" s="259" t="n"/>
      <c r="FF52" s="259" t="n"/>
      <c r="FG52" s="259" t="n"/>
      <c r="FH52" s="259" t="n"/>
      <c r="FI52" s="259" t="n"/>
      <c r="FJ52" s="259" t="n"/>
      <c r="FK52" s="259" t="n"/>
      <c r="FL52" s="259" t="n"/>
      <c r="FM52" s="259" t="n"/>
      <c r="FN52" s="259" t="n"/>
      <c r="FO52" s="259" t="n"/>
      <c r="FP52" s="259" t="n"/>
      <c r="FQ52" s="259" t="n"/>
      <c r="FR52" s="259" t="n"/>
      <c r="FS52" s="259" t="n"/>
      <c r="FT52" s="259" t="n"/>
      <c r="FU52" s="261">
        <f>SUM(F52:FT52)</f>
        <v/>
      </c>
      <c r="FV52" s="262">
        <f>E52-FU52</f>
        <v/>
      </c>
    </row>
    <row r="53" ht="18" customHeight="1">
      <c r="A53" s="137" t="n">
        <v>53</v>
      </c>
      <c r="B53" s="256" t="n">
        <v>44953</v>
      </c>
      <c r="C53" s="139" t="inlineStr">
        <is>
          <t>DIGIKEY-4500699985</t>
        </is>
      </c>
      <c r="D53" s="240" t="n">
        <v>44929</v>
      </c>
      <c r="E53" s="257" t="n">
        <v>226.04</v>
      </c>
      <c r="F53" s="274" t="n"/>
      <c r="G53" s="274" t="n"/>
      <c r="H53" s="274" t="n"/>
      <c r="I53" s="274" t="n"/>
      <c r="J53" s="274" t="n"/>
      <c r="K53" s="274" t="n"/>
      <c r="L53" s="274" t="n"/>
      <c r="M53" s="274" t="n"/>
      <c r="N53" s="259" t="n"/>
      <c r="O53" s="259" t="n"/>
      <c r="P53" s="259" t="n"/>
      <c r="Q53" s="259" t="n"/>
      <c r="R53" s="259" t="n"/>
      <c r="S53" s="259" t="n"/>
      <c r="T53" s="259" t="n"/>
      <c r="U53" s="259" t="n"/>
      <c r="V53" s="259" t="n"/>
      <c r="W53" s="259" t="n"/>
      <c r="X53" s="259" t="n"/>
      <c r="Y53" s="259" t="n"/>
      <c r="Z53" s="259" t="n"/>
      <c r="AA53" s="259" t="n"/>
      <c r="AB53" s="259" t="n"/>
      <c r="AC53" s="259" t="n"/>
      <c r="AD53" s="259" t="n"/>
      <c r="AE53" s="259" t="n"/>
      <c r="AF53" s="259" t="n"/>
      <c r="AG53" s="259" t="n"/>
      <c r="AH53" s="259" t="n"/>
      <c r="AI53" s="259" t="n"/>
      <c r="AJ53" s="259" t="n"/>
      <c r="AK53" s="259" t="n"/>
      <c r="AL53" s="259" t="n"/>
      <c r="AM53" s="259" t="n"/>
      <c r="AN53" s="259" t="n"/>
      <c r="AO53" s="259" t="n"/>
      <c r="AP53" s="259" t="n"/>
      <c r="AQ53" s="259" t="n"/>
      <c r="AR53" s="259" t="n"/>
      <c r="AS53" s="259" t="n"/>
      <c r="AT53" s="259" t="n"/>
      <c r="AU53" s="259" t="n"/>
      <c r="AV53" s="259" t="n"/>
      <c r="AW53" s="259" t="n"/>
      <c r="AX53" s="259" t="n"/>
      <c r="AY53" s="259" t="n"/>
      <c r="AZ53" s="259" t="n"/>
      <c r="BA53" s="259" t="n"/>
      <c r="BB53" s="259" t="n"/>
      <c r="BC53" s="259" t="n"/>
      <c r="BD53" s="259" t="n"/>
      <c r="BE53" s="259" t="n"/>
      <c r="BF53" s="259" t="n"/>
      <c r="BG53" s="259" t="n"/>
      <c r="BH53" s="259" t="n"/>
      <c r="BI53" s="259" t="n"/>
      <c r="BJ53" s="259" t="n"/>
      <c r="BK53" s="259" t="n"/>
      <c r="BL53" s="259" t="n"/>
      <c r="BM53" s="259" t="n"/>
      <c r="BN53" s="259" t="n"/>
      <c r="BO53" s="259" t="n"/>
      <c r="BP53" s="259" t="n"/>
      <c r="BQ53" s="259" t="n"/>
      <c r="BR53" s="259" t="n"/>
      <c r="BS53" s="259" t="n"/>
      <c r="BT53" s="259" t="n"/>
      <c r="BU53" s="259" t="n"/>
      <c r="BV53" s="259" t="n"/>
      <c r="BW53" s="259" t="n"/>
      <c r="BX53" s="259" t="n"/>
      <c r="BY53" s="259" t="n"/>
      <c r="BZ53" s="259" t="n"/>
      <c r="CA53" s="259" t="n"/>
      <c r="CB53" s="259" t="n"/>
      <c r="CC53" s="259" t="n"/>
      <c r="CD53" s="259" t="n"/>
      <c r="CE53" s="259" t="n"/>
      <c r="CF53" s="259" t="n"/>
      <c r="CG53" s="259" t="n"/>
      <c r="CH53" s="259" t="n"/>
      <c r="CI53" s="259" t="n"/>
      <c r="CJ53" s="259" t="n"/>
      <c r="CK53" s="259" t="n"/>
      <c r="CL53" s="259" t="n"/>
      <c r="CM53" s="259" t="n"/>
      <c r="CN53" s="259" t="n"/>
      <c r="CO53" s="259" t="n"/>
      <c r="CP53" s="259" t="n"/>
      <c r="CQ53" s="259" t="n"/>
      <c r="CR53" s="259" t="n"/>
      <c r="CS53" s="259" t="n"/>
      <c r="CT53" s="259" t="n"/>
      <c r="CU53" s="259" t="n"/>
      <c r="CV53" s="259" t="n"/>
      <c r="CW53" s="259" t="n"/>
      <c r="CX53" s="259" t="n"/>
      <c r="CY53" s="259" t="n"/>
      <c r="CZ53" s="259" t="n"/>
      <c r="DA53" s="259" t="n"/>
      <c r="DB53" s="259" t="n"/>
      <c r="DC53" s="259" t="n"/>
      <c r="DD53" s="259" t="n"/>
      <c r="DE53" s="259" t="n"/>
      <c r="DF53" s="268" t="n"/>
      <c r="DG53" s="259" t="n"/>
      <c r="DH53" s="259" t="n"/>
      <c r="DI53" s="268" t="n"/>
      <c r="DJ53" s="268" t="n"/>
      <c r="DK53" s="259" t="n"/>
      <c r="DL53" s="259" t="n"/>
      <c r="DM53" s="259" t="n"/>
      <c r="DN53" s="259" t="n"/>
      <c r="DO53" s="259" t="n"/>
      <c r="DP53" s="259" t="n"/>
      <c r="DQ53" s="259" t="n"/>
      <c r="DR53" s="259" t="n"/>
      <c r="DS53" s="259" t="n"/>
      <c r="DT53" s="259" t="n"/>
      <c r="DU53" s="259" t="n"/>
      <c r="DV53" s="259" t="n"/>
      <c r="DW53" s="259" t="n"/>
      <c r="DX53" s="259" t="n"/>
      <c r="DY53" s="259" t="n"/>
      <c r="DZ53" s="259" t="n"/>
      <c r="EA53" s="259" t="n"/>
      <c r="EB53" s="259" t="n"/>
      <c r="EC53" s="259" t="n"/>
      <c r="ED53" s="259" t="n"/>
      <c r="EE53" s="259" t="n"/>
      <c r="EF53" s="259" t="n"/>
      <c r="EG53" s="259" t="n"/>
      <c r="EH53" s="259" t="n"/>
      <c r="EI53" s="259" t="n"/>
      <c r="EJ53" s="259" t="n"/>
      <c r="EK53" s="259" t="n"/>
      <c r="EL53" s="259" t="n"/>
      <c r="EM53" s="259" t="n"/>
      <c r="EN53" s="259" t="n"/>
      <c r="EO53" s="259" t="n"/>
      <c r="EP53" s="259" t="n">
        <v>226.04</v>
      </c>
      <c r="EQ53" s="259" t="n"/>
      <c r="ER53" s="259" t="n"/>
      <c r="ES53" s="259" t="n"/>
      <c r="ET53" s="259" t="n"/>
      <c r="EU53" s="259" t="n"/>
      <c r="EV53" s="259" t="n"/>
      <c r="EW53" s="259" t="n"/>
      <c r="EX53" s="259" t="n"/>
      <c r="EY53" s="259" t="n"/>
      <c r="EZ53" s="259" t="n"/>
      <c r="FA53" s="259" t="n"/>
      <c r="FB53" s="259" t="n"/>
      <c r="FC53" s="259" t="n"/>
      <c r="FD53" s="259" t="n"/>
      <c r="FE53" s="259" t="n"/>
      <c r="FF53" s="259" t="n"/>
      <c r="FG53" s="259" t="n"/>
      <c r="FH53" s="259" t="n"/>
      <c r="FI53" s="259" t="n"/>
      <c r="FJ53" s="259" t="n"/>
      <c r="FK53" s="259" t="n"/>
      <c r="FL53" s="259" t="n"/>
      <c r="FM53" s="259" t="n"/>
      <c r="FN53" s="259" t="n"/>
      <c r="FO53" s="259" t="n"/>
      <c r="FP53" s="259" t="n"/>
      <c r="FQ53" s="259" t="n"/>
      <c r="FR53" s="259" t="n"/>
      <c r="FS53" s="259" t="n"/>
      <c r="FT53" s="259" t="n"/>
      <c r="FU53" s="261">
        <f>SUM(F53:FT53)</f>
        <v/>
      </c>
      <c r="FV53" s="262">
        <f>E53-FU53</f>
        <v/>
      </c>
    </row>
    <row r="54" ht="18" customHeight="1">
      <c r="A54" s="137" t="n">
        <v>54</v>
      </c>
      <c r="B54" s="256" t="n">
        <v>44953</v>
      </c>
      <c r="C54" s="139" t="inlineStr">
        <is>
          <t>DIGIKEY-4500700995</t>
        </is>
      </c>
      <c r="D54" s="240" t="n">
        <v>44928</v>
      </c>
      <c r="E54" s="257" t="n">
        <v>39.43</v>
      </c>
      <c r="F54" s="274" t="n"/>
      <c r="G54" s="274" t="n"/>
      <c r="H54" s="274" t="n"/>
      <c r="I54" s="274" t="n">
        <v>39.43</v>
      </c>
      <c r="J54" s="274" t="n"/>
      <c r="K54" s="274" t="n"/>
      <c r="L54" s="274" t="n"/>
      <c r="M54" s="274" t="n"/>
      <c r="N54" s="259" t="n"/>
      <c r="O54" s="259" t="n"/>
      <c r="P54" s="259" t="n"/>
      <c r="Q54" s="259" t="n"/>
      <c r="R54" s="259" t="n"/>
      <c r="S54" s="259" t="n"/>
      <c r="T54" s="259" t="n"/>
      <c r="U54" s="259" t="n"/>
      <c r="V54" s="259" t="n"/>
      <c r="W54" s="259" t="n"/>
      <c r="X54" s="259" t="n"/>
      <c r="Y54" s="259" t="n"/>
      <c r="Z54" s="259" t="n"/>
      <c r="AA54" s="259" t="n"/>
      <c r="AB54" s="259" t="n"/>
      <c r="AC54" s="259" t="n"/>
      <c r="AD54" s="259" t="n"/>
      <c r="AE54" s="259" t="n"/>
      <c r="AF54" s="259" t="n"/>
      <c r="AG54" s="259" t="n"/>
      <c r="AH54" s="259" t="n"/>
      <c r="AI54" s="259" t="n"/>
      <c r="AJ54" s="259" t="n"/>
      <c r="AK54" s="259" t="n"/>
      <c r="AL54" s="259" t="n"/>
      <c r="AM54" s="259" t="n"/>
      <c r="AN54" s="259" t="n"/>
      <c r="AO54" s="259" t="n"/>
      <c r="AP54" s="259" t="n"/>
      <c r="AQ54" s="259" t="n"/>
      <c r="AR54" s="259" t="n"/>
      <c r="AS54" s="259" t="n"/>
      <c r="AT54" s="259" t="n"/>
      <c r="AU54" s="259" t="n"/>
      <c r="AV54" s="259" t="n"/>
      <c r="AW54" s="259" t="n"/>
      <c r="AX54" s="259" t="n"/>
      <c r="AY54" s="259" t="n"/>
      <c r="AZ54" s="259" t="n"/>
      <c r="BA54" s="259" t="n"/>
      <c r="BB54" s="259" t="n"/>
      <c r="BC54" s="259" t="n"/>
      <c r="BD54" s="259" t="n"/>
      <c r="BE54" s="259" t="n"/>
      <c r="BF54" s="259" t="n"/>
      <c r="BG54" s="259" t="n"/>
      <c r="BH54" s="259" t="n"/>
      <c r="BI54" s="259" t="n"/>
      <c r="BJ54" s="259" t="n"/>
      <c r="BK54" s="259" t="n"/>
      <c r="BL54" s="259" t="n"/>
      <c r="BM54" s="259" t="n"/>
      <c r="BN54" s="259" t="n"/>
      <c r="BO54" s="259" t="n"/>
      <c r="BP54" s="259" t="n"/>
      <c r="BQ54" s="259" t="n"/>
      <c r="BR54" s="259" t="n"/>
      <c r="BS54" s="259" t="n"/>
      <c r="BT54" s="259" t="n"/>
      <c r="BU54" s="259" t="n"/>
      <c r="BV54" s="259" t="n"/>
      <c r="BW54" s="259" t="n"/>
      <c r="BX54" s="259" t="n"/>
      <c r="BY54" s="259" t="n"/>
      <c r="BZ54" s="259" t="n"/>
      <c r="CA54" s="259" t="n"/>
      <c r="CB54" s="259" t="n"/>
      <c r="CC54" s="259" t="n"/>
      <c r="CD54" s="259" t="n"/>
      <c r="CE54" s="259" t="n"/>
      <c r="CF54" s="259" t="n"/>
      <c r="CG54" s="259" t="n"/>
      <c r="CH54" s="259" t="n"/>
      <c r="CI54" s="259" t="n"/>
      <c r="CJ54" s="259" t="n"/>
      <c r="CK54" s="259" t="n"/>
      <c r="CL54" s="259" t="n"/>
      <c r="CM54" s="259" t="n"/>
      <c r="CN54" s="259" t="n"/>
      <c r="CO54" s="259" t="n"/>
      <c r="CP54" s="259" t="n"/>
      <c r="CQ54" s="259" t="n"/>
      <c r="CR54" s="259" t="n"/>
      <c r="CS54" s="259" t="n"/>
      <c r="CT54" s="259" t="n"/>
      <c r="CU54" s="259" t="n"/>
      <c r="CV54" s="259" t="n"/>
      <c r="CW54" s="259" t="n"/>
      <c r="CX54" s="259" t="n"/>
      <c r="CY54" s="259" t="n"/>
      <c r="CZ54" s="259" t="n"/>
      <c r="DA54" s="259" t="n"/>
      <c r="DB54" s="259" t="n"/>
      <c r="DC54" s="259" t="n"/>
      <c r="DD54" s="259" t="n"/>
      <c r="DE54" s="259" t="n"/>
      <c r="DF54" s="268" t="n"/>
      <c r="DG54" s="259" t="n"/>
      <c r="DH54" s="259" t="n"/>
      <c r="DI54" s="268" t="n"/>
      <c r="DJ54" s="268" t="n"/>
      <c r="DK54" s="259" t="n"/>
      <c r="DL54" s="259" t="n"/>
      <c r="DM54" s="259" t="n"/>
      <c r="DN54" s="259" t="n"/>
      <c r="DO54" s="259" t="n"/>
      <c r="DP54" s="259" t="n"/>
      <c r="DQ54" s="259" t="n"/>
      <c r="DR54" s="259" t="n"/>
      <c r="DS54" s="259" t="n"/>
      <c r="DT54" s="259" t="n"/>
      <c r="DU54" s="259" t="n"/>
      <c r="DV54" s="259" t="n"/>
      <c r="DW54" s="259" t="n"/>
      <c r="DX54" s="259" t="n"/>
      <c r="DY54" s="259" t="n"/>
      <c r="DZ54" s="259" t="n"/>
      <c r="EA54" s="259" t="n"/>
      <c r="EB54" s="259" t="n"/>
      <c r="EC54" s="259" t="n"/>
      <c r="ED54" s="259" t="n"/>
      <c r="EE54" s="259" t="n"/>
      <c r="EF54" s="259" t="n"/>
      <c r="EG54" s="259" t="n"/>
      <c r="EH54" s="259" t="n"/>
      <c r="EI54" s="259" t="n"/>
      <c r="EJ54" s="259" t="n"/>
      <c r="EK54" s="259" t="n"/>
      <c r="EL54" s="259" t="n"/>
      <c r="EM54" s="259" t="n"/>
      <c r="EN54" s="259" t="n"/>
      <c r="EO54" s="259" t="n"/>
      <c r="EP54" s="259" t="n"/>
      <c r="EQ54" s="259" t="n"/>
      <c r="ER54" s="259" t="n"/>
      <c r="ES54" s="259" t="n"/>
      <c r="ET54" s="259" t="n"/>
      <c r="EU54" s="259" t="n"/>
      <c r="EV54" s="259" t="n"/>
      <c r="EW54" s="259" t="n"/>
      <c r="EX54" s="259" t="n"/>
      <c r="EY54" s="259" t="n"/>
      <c r="EZ54" s="259" t="n"/>
      <c r="FA54" s="259" t="n"/>
      <c r="FB54" s="259" t="n"/>
      <c r="FC54" s="259" t="n"/>
      <c r="FD54" s="259" t="n"/>
      <c r="FE54" s="259" t="n"/>
      <c r="FF54" s="259" t="n"/>
      <c r="FG54" s="259" t="n"/>
      <c r="FH54" s="259" t="n"/>
      <c r="FI54" s="259" t="n"/>
      <c r="FJ54" s="259" t="n"/>
      <c r="FK54" s="259" t="n"/>
      <c r="FL54" s="259" t="n"/>
      <c r="FM54" s="259" t="n"/>
      <c r="FN54" s="259" t="n"/>
      <c r="FO54" s="259" t="n"/>
      <c r="FP54" s="259" t="n"/>
      <c r="FQ54" s="259" t="n"/>
      <c r="FR54" s="259" t="n"/>
      <c r="FS54" s="259" t="n"/>
      <c r="FT54" s="259" t="n"/>
      <c r="FU54" s="261">
        <f>SUM(F54:FT54)</f>
        <v/>
      </c>
      <c r="FV54" s="262">
        <f>E54-FU54</f>
        <v/>
      </c>
    </row>
    <row r="55" ht="18" customHeight="1">
      <c r="A55" s="137" t="n">
        <v>55</v>
      </c>
      <c r="B55" s="256" t="n">
        <v>44953</v>
      </c>
      <c r="C55" s="139" t="inlineStr">
        <is>
          <t>DIGIKEY-4500700263</t>
        </is>
      </c>
      <c r="D55" s="240" t="n">
        <v>44929</v>
      </c>
      <c r="E55" s="257" t="n">
        <v>119.18</v>
      </c>
      <c r="F55" s="274" t="n"/>
      <c r="G55" s="274" t="n"/>
      <c r="H55" s="274" t="n"/>
      <c r="I55" s="274" t="n"/>
      <c r="J55" s="274" t="n"/>
      <c r="K55" s="274" t="n"/>
      <c r="L55" s="274" t="n"/>
      <c r="M55" s="274" t="n"/>
      <c r="N55" s="259" t="n"/>
      <c r="O55" s="259" t="n"/>
      <c r="P55" s="259" t="n"/>
      <c r="Q55" s="259" t="n"/>
      <c r="R55" s="259" t="n"/>
      <c r="S55" s="259" t="n"/>
      <c r="T55" s="259" t="n"/>
      <c r="U55" s="259" t="n"/>
      <c r="V55" s="259" t="n"/>
      <c r="W55" s="259" t="n"/>
      <c r="X55" s="259" t="n"/>
      <c r="Y55" s="259" t="n"/>
      <c r="Z55" s="259" t="n"/>
      <c r="AA55" s="259" t="n"/>
      <c r="AB55" s="259" t="n"/>
      <c r="AC55" s="259" t="n"/>
      <c r="AD55" s="259" t="n"/>
      <c r="AE55" s="259" t="n"/>
      <c r="AF55" s="259" t="n"/>
      <c r="AG55" s="259" t="n"/>
      <c r="AH55" s="259" t="n"/>
      <c r="AI55" s="259" t="n"/>
      <c r="AJ55" s="259" t="n"/>
      <c r="AK55" s="259" t="n"/>
      <c r="AL55" s="259" t="n"/>
      <c r="AM55" s="259" t="n"/>
      <c r="AN55" s="259" t="n"/>
      <c r="AO55" s="259" t="n"/>
      <c r="AP55" s="259" t="n"/>
      <c r="AQ55" s="259" t="n"/>
      <c r="AR55" s="259" t="n"/>
      <c r="AS55" s="259" t="n"/>
      <c r="AT55" s="259" t="n"/>
      <c r="AU55" s="259" t="n"/>
      <c r="AV55" s="259" t="n"/>
      <c r="AW55" s="259" t="n"/>
      <c r="AX55" s="259" t="n"/>
      <c r="AY55" s="259" t="n"/>
      <c r="AZ55" s="259" t="n"/>
      <c r="BA55" s="259" t="n"/>
      <c r="BB55" s="259" t="n"/>
      <c r="BC55" s="259" t="n"/>
      <c r="BD55" s="259" t="n"/>
      <c r="BE55" s="259" t="n"/>
      <c r="BF55" s="259" t="n"/>
      <c r="BG55" s="259" t="n"/>
      <c r="BH55" s="259" t="n"/>
      <c r="BI55" s="259" t="n"/>
      <c r="BJ55" s="259" t="n"/>
      <c r="BK55" s="259" t="n"/>
      <c r="BL55" s="259" t="n"/>
      <c r="BM55" s="259" t="n"/>
      <c r="BN55" s="259" t="n"/>
      <c r="BO55" s="259" t="n"/>
      <c r="BP55" s="259" t="n"/>
      <c r="BQ55" s="259" t="n"/>
      <c r="BR55" s="259" t="n"/>
      <c r="BS55" s="259" t="n"/>
      <c r="BT55" s="259" t="n"/>
      <c r="BU55" s="259" t="n"/>
      <c r="BV55" s="259" t="n"/>
      <c r="BW55" s="259" t="n"/>
      <c r="BX55" s="259" t="n"/>
      <c r="BY55" s="259" t="n"/>
      <c r="BZ55" s="259" t="n"/>
      <c r="CA55" s="259" t="n"/>
      <c r="CB55" s="259" t="n"/>
      <c r="CC55" s="259" t="n"/>
      <c r="CD55" s="259" t="n"/>
      <c r="CE55" s="259" t="n"/>
      <c r="CF55" s="259" t="n"/>
      <c r="CG55" s="259" t="n"/>
      <c r="CH55" s="259" t="n"/>
      <c r="CI55" s="259" t="n"/>
      <c r="CJ55" s="259" t="n"/>
      <c r="CK55" s="259" t="n"/>
      <c r="CL55" s="259" t="n"/>
      <c r="CM55" s="259" t="n"/>
      <c r="CN55" s="259" t="n"/>
      <c r="CO55" s="259" t="n"/>
      <c r="CP55" s="259" t="n"/>
      <c r="CQ55" s="259" t="n"/>
      <c r="CR55" s="259" t="n"/>
      <c r="CS55" s="259" t="n"/>
      <c r="CT55" s="259" t="n"/>
      <c r="CU55" s="259" t="n"/>
      <c r="CV55" s="259" t="n"/>
      <c r="CW55" s="259" t="n"/>
      <c r="CX55" s="259" t="n"/>
      <c r="CY55" s="259" t="n"/>
      <c r="CZ55" s="259" t="n"/>
      <c r="DA55" s="259" t="n"/>
      <c r="DB55" s="259" t="n"/>
      <c r="DC55" s="259" t="n"/>
      <c r="DD55" s="259" t="n"/>
      <c r="DE55" s="259" t="n"/>
      <c r="DF55" s="268" t="n"/>
      <c r="DG55" s="259" t="n"/>
      <c r="DH55" s="259" t="n"/>
      <c r="DI55" s="268" t="n"/>
      <c r="DJ55" s="268" t="n"/>
      <c r="DK55" s="259" t="n"/>
      <c r="DL55" s="259" t="n"/>
      <c r="DM55" s="259" t="n"/>
      <c r="DN55" s="259" t="n"/>
      <c r="DO55" s="259" t="n"/>
      <c r="DP55" s="259" t="n"/>
      <c r="DQ55" s="259" t="n"/>
      <c r="DR55" s="259" t="n"/>
      <c r="DS55" s="259" t="n"/>
      <c r="DT55" s="259" t="n"/>
      <c r="DU55" s="259" t="n"/>
      <c r="DV55" s="259" t="n"/>
      <c r="DW55" s="259" t="n"/>
      <c r="DX55" s="259" t="n"/>
      <c r="DY55" s="259" t="n"/>
      <c r="DZ55" s="259" t="n"/>
      <c r="EA55" s="259" t="n"/>
      <c r="EB55" s="259" t="n"/>
      <c r="EC55" s="259" t="n"/>
      <c r="ED55" s="259" t="n"/>
      <c r="EE55" s="259" t="n"/>
      <c r="EF55" s="259" t="n"/>
      <c r="EG55" s="259" t="n"/>
      <c r="EH55" s="259" t="n"/>
      <c r="EI55" s="259" t="n"/>
      <c r="EJ55" s="259" t="n"/>
      <c r="EK55" s="259" t="n"/>
      <c r="EL55" s="259" t="n"/>
      <c r="EM55" s="259" t="n"/>
      <c r="EN55" s="259" t="n"/>
      <c r="EO55" s="259" t="n"/>
      <c r="EP55" s="259" t="n"/>
      <c r="EQ55" s="259" t="n"/>
      <c r="ER55" s="259" t="n"/>
      <c r="ES55" s="259" t="n"/>
      <c r="ET55" s="259" t="n"/>
      <c r="EU55" s="259" t="n"/>
      <c r="EV55" s="259" t="n"/>
      <c r="EW55" s="259" t="n"/>
      <c r="EX55" s="259" t="n"/>
      <c r="EY55" s="259" t="n"/>
      <c r="EZ55" s="259" t="n"/>
      <c r="FA55" s="259" t="n"/>
      <c r="FB55" s="259" t="n"/>
      <c r="FC55" s="259" t="n"/>
      <c r="FD55" s="259" t="n"/>
      <c r="FE55" s="259" t="n"/>
      <c r="FF55" s="259" t="n"/>
      <c r="FG55" s="259" t="n"/>
      <c r="FH55" s="259" t="n"/>
      <c r="FI55" s="259" t="n"/>
      <c r="FJ55" s="259" t="n"/>
      <c r="FK55" s="259" t="n"/>
      <c r="FL55" s="259" t="n"/>
      <c r="FM55" s="259" t="n"/>
      <c r="FN55" s="259" t="n"/>
      <c r="FO55" s="259" t="n"/>
      <c r="FP55" s="259" t="n"/>
      <c r="FQ55" s="259" t="n"/>
      <c r="FR55" s="259" t="n"/>
      <c r="FS55" s="259" t="n">
        <v>119.18</v>
      </c>
      <c r="FT55" s="259" t="n"/>
      <c r="FU55" s="261">
        <f>SUM(F55:FT55)</f>
        <v/>
      </c>
      <c r="FV55" s="262">
        <f>E55-FU55</f>
        <v/>
      </c>
    </row>
    <row r="56" ht="18" customHeight="1">
      <c r="A56" s="137" t="n">
        <v>56</v>
      </c>
      <c r="B56" s="256" t="n">
        <v>44953</v>
      </c>
      <c r="C56" s="139" t="inlineStr">
        <is>
          <t>DIGIKEY-4500701139</t>
        </is>
      </c>
      <c r="D56" s="240" t="n">
        <v>44928</v>
      </c>
      <c r="E56" s="257" t="n">
        <v>37.86</v>
      </c>
      <c r="F56" s="274" t="n"/>
      <c r="G56" s="274" t="n"/>
      <c r="H56" s="274" t="n"/>
      <c r="I56" s="274" t="n"/>
      <c r="J56" s="274" t="n"/>
      <c r="K56" s="274" t="n"/>
      <c r="L56" s="274" t="n"/>
      <c r="M56" s="274" t="n"/>
      <c r="N56" s="259" t="n"/>
      <c r="O56" s="259" t="n"/>
      <c r="P56" s="259" t="n"/>
      <c r="Q56" s="259" t="n"/>
      <c r="R56" s="259" t="n"/>
      <c r="S56" s="259" t="n"/>
      <c r="T56" s="259" t="n"/>
      <c r="U56" s="259" t="n"/>
      <c r="V56" s="259" t="n"/>
      <c r="W56" s="259" t="n"/>
      <c r="X56" s="259" t="n"/>
      <c r="Y56" s="259" t="n"/>
      <c r="Z56" s="259" t="n"/>
      <c r="AA56" s="259" t="n"/>
      <c r="AB56" s="259" t="n"/>
      <c r="AC56" s="259" t="n"/>
      <c r="AD56" s="259" t="n"/>
      <c r="AE56" s="259" t="n"/>
      <c r="AF56" s="259" t="n"/>
      <c r="AG56" s="259" t="n"/>
      <c r="AH56" s="259" t="n"/>
      <c r="AI56" s="259" t="n"/>
      <c r="AJ56" s="259" t="n"/>
      <c r="AK56" s="259" t="n"/>
      <c r="AL56" s="259" t="n"/>
      <c r="AM56" s="259" t="n"/>
      <c r="AN56" s="259" t="n"/>
      <c r="AO56" s="259" t="n"/>
      <c r="AP56" s="259" t="n"/>
      <c r="AQ56" s="259" t="n"/>
      <c r="AR56" s="259" t="n"/>
      <c r="AS56" s="259" t="n"/>
      <c r="AT56" s="259" t="n"/>
      <c r="AU56" s="259" t="n"/>
      <c r="AV56" s="259" t="n"/>
      <c r="AW56" s="259" t="n"/>
      <c r="AX56" s="259" t="n"/>
      <c r="AY56" s="259" t="n"/>
      <c r="AZ56" s="259" t="n"/>
      <c r="BA56" s="259" t="n"/>
      <c r="BB56" s="259" t="n"/>
      <c r="BC56" s="259" t="n"/>
      <c r="BD56" s="259" t="n"/>
      <c r="BE56" s="259" t="n"/>
      <c r="BF56" s="259" t="n"/>
      <c r="BG56" s="259" t="n"/>
      <c r="BH56" s="259" t="n"/>
      <c r="BI56" s="259" t="n"/>
      <c r="BJ56" s="259" t="n"/>
      <c r="BK56" s="259" t="n"/>
      <c r="BL56" s="259" t="n"/>
      <c r="BM56" s="259" t="n"/>
      <c r="BN56" s="259" t="n"/>
      <c r="BO56" s="259" t="n"/>
      <c r="BP56" s="259" t="n"/>
      <c r="BQ56" s="259" t="n"/>
      <c r="BR56" s="259" t="n"/>
      <c r="BS56" s="259" t="n"/>
      <c r="BT56" s="259" t="n"/>
      <c r="BU56" s="259" t="n"/>
      <c r="BV56" s="259" t="n"/>
      <c r="BW56" s="259" t="n"/>
      <c r="BX56" s="259" t="n"/>
      <c r="BY56" s="259" t="n"/>
      <c r="BZ56" s="259" t="n"/>
      <c r="CA56" s="259" t="n"/>
      <c r="CB56" s="259" t="n"/>
      <c r="CC56" s="259" t="n"/>
      <c r="CD56" s="259" t="n"/>
      <c r="CE56" s="259" t="n"/>
      <c r="CF56" s="259" t="n"/>
      <c r="CG56" s="259" t="n"/>
      <c r="CH56" s="259" t="n"/>
      <c r="CI56" s="259" t="n"/>
      <c r="CJ56" s="259" t="n"/>
      <c r="CK56" s="259" t="n"/>
      <c r="CL56" s="259" t="n"/>
      <c r="CM56" s="259" t="n"/>
      <c r="CN56" s="259" t="n"/>
      <c r="CO56" s="259" t="n"/>
      <c r="CP56" s="259" t="n"/>
      <c r="CQ56" s="259" t="n"/>
      <c r="CR56" s="259" t="n"/>
      <c r="CS56" s="259" t="n"/>
      <c r="CT56" s="259" t="n"/>
      <c r="CU56" s="259" t="n"/>
      <c r="CV56" s="259" t="n"/>
      <c r="CW56" s="259" t="n"/>
      <c r="CX56" s="259" t="n"/>
      <c r="CY56" s="259" t="n"/>
      <c r="CZ56" s="259" t="n"/>
      <c r="DA56" s="259" t="n"/>
      <c r="DB56" s="259" t="n"/>
      <c r="DC56" s="259" t="n"/>
      <c r="DD56" s="259" t="n"/>
      <c r="DE56" s="259" t="n"/>
      <c r="DF56" s="268" t="n"/>
      <c r="DG56" s="259" t="n"/>
      <c r="DH56" s="259" t="n"/>
      <c r="DI56" s="268" t="n"/>
      <c r="DJ56" s="268" t="n"/>
      <c r="DK56" s="259" t="n"/>
      <c r="DL56" s="259" t="n"/>
      <c r="DM56" s="259" t="n"/>
      <c r="DN56" s="259" t="n"/>
      <c r="DO56" s="259" t="n"/>
      <c r="DP56" s="259" t="n"/>
      <c r="DQ56" s="259" t="n"/>
      <c r="DR56" s="259" t="n"/>
      <c r="DS56" s="259" t="n"/>
      <c r="DT56" s="259" t="n"/>
      <c r="DU56" s="259" t="n"/>
      <c r="DV56" s="259" t="n"/>
      <c r="DW56" s="259" t="n"/>
      <c r="DX56" s="259" t="n"/>
      <c r="DY56" s="259" t="n"/>
      <c r="DZ56" s="259" t="n"/>
      <c r="EA56" s="259" t="n"/>
      <c r="EB56" s="259" t="n"/>
      <c r="EC56" s="259" t="n"/>
      <c r="ED56" s="259" t="n"/>
      <c r="EE56" s="259" t="n"/>
      <c r="EF56" s="259" t="n"/>
      <c r="EG56" s="259" t="n"/>
      <c r="EH56" s="259" t="n"/>
      <c r="EI56" s="259" t="n"/>
      <c r="EJ56" s="259" t="n"/>
      <c r="EK56" s="259" t="n"/>
      <c r="EL56" s="259" t="n"/>
      <c r="EM56" s="259" t="n"/>
      <c r="EN56" s="259" t="n"/>
      <c r="EO56" s="259" t="n"/>
      <c r="EP56" s="259" t="n"/>
      <c r="EQ56" s="259" t="n"/>
      <c r="ER56" s="259" t="n"/>
      <c r="ES56" s="259" t="n"/>
      <c r="ET56" s="259" t="n"/>
      <c r="EU56" s="259" t="n"/>
      <c r="EV56" s="259" t="n"/>
      <c r="EW56" s="259" t="n"/>
      <c r="EX56" s="259" t="n"/>
      <c r="EY56" s="259" t="n">
        <v>37.86</v>
      </c>
      <c r="EZ56" s="259" t="n"/>
      <c r="FA56" s="259" t="n"/>
      <c r="FB56" s="259" t="n"/>
      <c r="FC56" s="259" t="n"/>
      <c r="FD56" s="259" t="n"/>
      <c r="FE56" s="259" t="n"/>
      <c r="FF56" s="259" t="n"/>
      <c r="FG56" s="259" t="n"/>
      <c r="FH56" s="259" t="n"/>
      <c r="FI56" s="259" t="n"/>
      <c r="FJ56" s="259" t="n"/>
      <c r="FK56" s="259" t="n"/>
      <c r="FL56" s="259" t="n"/>
      <c r="FM56" s="259" t="n"/>
      <c r="FN56" s="259" t="n"/>
      <c r="FO56" s="259" t="n"/>
      <c r="FP56" s="259" t="n"/>
      <c r="FQ56" s="259" t="n"/>
      <c r="FR56" s="259" t="n"/>
      <c r="FS56" s="259" t="n"/>
      <c r="FT56" s="259" t="n"/>
      <c r="FU56" s="261">
        <f>SUM(F56:FT56)</f>
        <v/>
      </c>
      <c r="FV56" s="262">
        <f>E56-FU56</f>
        <v/>
      </c>
    </row>
    <row r="57" ht="18" customHeight="1">
      <c r="A57" s="137" t="n">
        <v>57</v>
      </c>
      <c r="B57" s="256" t="n">
        <v>44953</v>
      </c>
      <c r="C57" s="139" t="inlineStr">
        <is>
          <t>DIGIKEY-4500700781</t>
        </is>
      </c>
      <c r="D57" s="240" t="n">
        <v>44929</v>
      </c>
      <c r="E57" s="257" t="n">
        <v>548.7</v>
      </c>
      <c r="F57" s="274" t="n"/>
      <c r="G57" s="274" t="n"/>
      <c r="H57" s="274" t="n">
        <v>548.7</v>
      </c>
      <c r="I57" s="274" t="n"/>
      <c r="J57" s="274" t="n"/>
      <c r="K57" s="274" t="n"/>
      <c r="L57" s="274" t="n"/>
      <c r="M57" s="274" t="n"/>
      <c r="N57" s="259" t="n"/>
      <c r="O57" s="259" t="n"/>
      <c r="P57" s="259" t="n"/>
      <c r="Q57" s="259" t="n"/>
      <c r="R57" s="259" t="n"/>
      <c r="S57" s="259" t="n"/>
      <c r="T57" s="259" t="n"/>
      <c r="U57" s="259" t="n"/>
      <c r="V57" s="259" t="n"/>
      <c r="W57" s="259" t="n"/>
      <c r="X57" s="259" t="n"/>
      <c r="Y57" s="259" t="n"/>
      <c r="Z57" s="259" t="n"/>
      <c r="AA57" s="259" t="n"/>
      <c r="AB57" s="259" t="n"/>
      <c r="AC57" s="259" t="n"/>
      <c r="AD57" s="259" t="n"/>
      <c r="AE57" s="259" t="n"/>
      <c r="AF57" s="259" t="n"/>
      <c r="AG57" s="259" t="n"/>
      <c r="AH57" s="259" t="n"/>
      <c r="AI57" s="259" t="n"/>
      <c r="AJ57" s="259" t="n"/>
      <c r="AK57" s="259" t="n"/>
      <c r="AL57" s="259" t="n"/>
      <c r="AM57" s="259" t="n"/>
      <c r="AN57" s="259" t="n"/>
      <c r="AO57" s="259" t="n"/>
      <c r="AP57" s="259" t="n"/>
      <c r="AQ57" s="259" t="n"/>
      <c r="AR57" s="259" t="n"/>
      <c r="AS57" s="259" t="n"/>
      <c r="AT57" s="259" t="n"/>
      <c r="AU57" s="259" t="n"/>
      <c r="AV57" s="259" t="n"/>
      <c r="AW57" s="259" t="n"/>
      <c r="AX57" s="259" t="n"/>
      <c r="AY57" s="259" t="n"/>
      <c r="AZ57" s="259" t="n"/>
      <c r="BA57" s="259" t="n"/>
      <c r="BB57" s="259" t="n"/>
      <c r="BC57" s="259" t="n"/>
      <c r="BD57" s="259" t="n"/>
      <c r="BE57" s="259" t="n"/>
      <c r="BF57" s="259" t="n"/>
      <c r="BG57" s="259" t="n"/>
      <c r="BH57" s="259" t="n"/>
      <c r="BI57" s="259" t="n"/>
      <c r="BJ57" s="259" t="n"/>
      <c r="BK57" s="259" t="n"/>
      <c r="BL57" s="259" t="n"/>
      <c r="BM57" s="259" t="n"/>
      <c r="BN57" s="259" t="n"/>
      <c r="BO57" s="259" t="n"/>
      <c r="BP57" s="259" t="n"/>
      <c r="BQ57" s="259" t="n"/>
      <c r="BR57" s="259" t="n"/>
      <c r="BS57" s="259" t="n"/>
      <c r="BT57" s="259" t="n"/>
      <c r="BU57" s="259" t="n"/>
      <c r="BV57" s="259" t="n"/>
      <c r="BW57" s="259" t="n"/>
      <c r="BX57" s="259" t="n"/>
      <c r="BY57" s="259" t="n"/>
      <c r="BZ57" s="259" t="n"/>
      <c r="CA57" s="259" t="n"/>
      <c r="CB57" s="259" t="n"/>
      <c r="CC57" s="259" t="n"/>
      <c r="CD57" s="259" t="n"/>
      <c r="CE57" s="259" t="n"/>
      <c r="CF57" s="259" t="n"/>
      <c r="CG57" s="259" t="n"/>
      <c r="CH57" s="259" t="n"/>
      <c r="CI57" s="259" t="n"/>
      <c r="CJ57" s="259" t="n"/>
      <c r="CK57" s="259" t="n"/>
      <c r="CL57" s="259" t="n"/>
      <c r="CM57" s="259" t="n"/>
      <c r="CN57" s="259" t="n"/>
      <c r="CO57" s="259" t="n"/>
      <c r="CP57" s="259" t="n"/>
      <c r="CQ57" s="259" t="n"/>
      <c r="CR57" s="259" t="n"/>
      <c r="CS57" s="259" t="n"/>
      <c r="CT57" s="259" t="n"/>
      <c r="CU57" s="259" t="n"/>
      <c r="CV57" s="259" t="n"/>
      <c r="CW57" s="259" t="n"/>
      <c r="CX57" s="259" t="n"/>
      <c r="CY57" s="259" t="n"/>
      <c r="CZ57" s="259" t="n"/>
      <c r="DA57" s="259" t="n"/>
      <c r="DB57" s="259" t="n"/>
      <c r="DC57" s="259" t="n"/>
      <c r="DD57" s="259" t="n"/>
      <c r="DE57" s="259" t="n"/>
      <c r="DF57" s="268" t="n"/>
      <c r="DG57" s="259" t="n"/>
      <c r="DH57" s="259" t="n"/>
      <c r="DI57" s="268" t="n"/>
      <c r="DJ57" s="268" t="n"/>
      <c r="DK57" s="259" t="n"/>
      <c r="DL57" s="259" t="n"/>
      <c r="DM57" s="259" t="n"/>
      <c r="DN57" s="259" t="n"/>
      <c r="DO57" s="259" t="n"/>
      <c r="DP57" s="259" t="n"/>
      <c r="DQ57" s="259" t="n"/>
      <c r="DR57" s="259" t="n"/>
      <c r="DS57" s="259" t="n"/>
      <c r="DT57" s="259" t="n"/>
      <c r="DU57" s="259" t="n"/>
      <c r="DV57" s="259" t="n"/>
      <c r="DW57" s="259" t="n"/>
      <c r="DX57" s="259" t="n"/>
      <c r="DY57" s="259" t="n"/>
      <c r="DZ57" s="259" t="n"/>
      <c r="EA57" s="259" t="n"/>
      <c r="EB57" s="259" t="n"/>
      <c r="EC57" s="259" t="n"/>
      <c r="ED57" s="259" t="n"/>
      <c r="EE57" s="259" t="n"/>
      <c r="EF57" s="259" t="n"/>
      <c r="EG57" s="259" t="n"/>
      <c r="EH57" s="259" t="n"/>
      <c r="EI57" s="259" t="n"/>
      <c r="EJ57" s="259" t="n"/>
      <c r="EK57" s="259" t="n"/>
      <c r="EL57" s="259" t="n"/>
      <c r="EM57" s="259" t="n"/>
      <c r="EN57" s="259" t="n"/>
      <c r="EO57" s="259" t="n"/>
      <c r="EP57" s="259" t="n"/>
      <c r="EQ57" s="259" t="n"/>
      <c r="ER57" s="259" t="n"/>
      <c r="ES57" s="259" t="n"/>
      <c r="ET57" s="259" t="n"/>
      <c r="EU57" s="259" t="n"/>
      <c r="EV57" s="259" t="n"/>
      <c r="EW57" s="259" t="n"/>
      <c r="EX57" s="259" t="n"/>
      <c r="EY57" s="259" t="n"/>
      <c r="EZ57" s="259" t="n"/>
      <c r="FA57" s="259" t="n"/>
      <c r="FB57" s="259" t="n"/>
      <c r="FC57" s="259" t="n"/>
      <c r="FD57" s="259" t="n"/>
      <c r="FE57" s="259" t="n"/>
      <c r="FF57" s="259" t="n"/>
      <c r="FG57" s="259" t="n"/>
      <c r="FH57" s="259" t="n"/>
      <c r="FI57" s="259" t="n"/>
      <c r="FJ57" s="259" t="n"/>
      <c r="FK57" s="259" t="n"/>
      <c r="FL57" s="259" t="n"/>
      <c r="FM57" s="259" t="n"/>
      <c r="FN57" s="259" t="n"/>
      <c r="FO57" s="259" t="n"/>
      <c r="FP57" s="259" t="n"/>
      <c r="FQ57" s="259" t="n"/>
      <c r="FR57" s="259" t="n"/>
      <c r="FS57" s="259" t="n"/>
      <c r="FT57" s="259" t="n"/>
      <c r="FU57" s="261">
        <f>SUM(F57:FT57)</f>
        <v/>
      </c>
      <c r="FV57" s="262">
        <f>E57-FU57</f>
        <v/>
      </c>
    </row>
    <row r="58" ht="18" customHeight="1">
      <c r="A58" s="137" t="n">
        <v>58</v>
      </c>
      <c r="B58" s="256" t="n">
        <v>44953</v>
      </c>
      <c r="C58" s="139" t="inlineStr">
        <is>
          <t>DIGIKEY-4500701581</t>
        </is>
      </c>
      <c r="D58" s="240" t="n">
        <v>44931</v>
      </c>
      <c r="E58" s="257" t="n">
        <v>21.83</v>
      </c>
      <c r="F58" s="274" t="n"/>
      <c r="G58" s="274" t="n"/>
      <c r="H58" s="274" t="n"/>
      <c r="I58" s="274" t="n"/>
      <c r="J58" s="274" t="n"/>
      <c r="K58" s="274" t="n"/>
      <c r="L58" s="274" t="n"/>
      <c r="M58" s="274" t="n"/>
      <c r="N58" s="259" t="n"/>
      <c r="O58" s="259" t="n"/>
      <c r="P58" s="259" t="n"/>
      <c r="Q58" s="259" t="n"/>
      <c r="R58" s="259" t="n"/>
      <c r="S58" s="259" t="n"/>
      <c r="T58" s="259" t="n"/>
      <c r="U58" s="259" t="n"/>
      <c r="V58" s="259" t="n"/>
      <c r="W58" s="259" t="n"/>
      <c r="X58" s="259" t="n"/>
      <c r="Y58" s="259" t="n"/>
      <c r="Z58" s="259" t="n"/>
      <c r="AA58" s="259" t="n"/>
      <c r="AB58" s="259" t="n"/>
      <c r="AC58" s="259" t="n"/>
      <c r="AD58" s="259" t="n"/>
      <c r="AE58" s="259" t="n"/>
      <c r="AF58" s="259" t="n"/>
      <c r="AG58" s="259" t="n"/>
      <c r="AH58" s="259" t="n"/>
      <c r="AI58" s="259" t="n"/>
      <c r="AJ58" s="259" t="n"/>
      <c r="AK58" s="259" t="n"/>
      <c r="AL58" s="259" t="n"/>
      <c r="AM58" s="259" t="n"/>
      <c r="AN58" s="259" t="n"/>
      <c r="AO58" s="259" t="n"/>
      <c r="AP58" s="259" t="n"/>
      <c r="AQ58" s="259" t="n"/>
      <c r="AR58" s="259" t="n"/>
      <c r="AS58" s="259" t="n"/>
      <c r="AT58" s="259" t="n"/>
      <c r="AU58" s="259" t="n"/>
      <c r="AV58" s="259" t="n"/>
      <c r="AW58" s="259" t="n"/>
      <c r="AX58" s="259" t="n"/>
      <c r="AY58" s="259" t="n"/>
      <c r="AZ58" s="259" t="n"/>
      <c r="BA58" s="259" t="n"/>
      <c r="BB58" s="259" t="n"/>
      <c r="BC58" s="259" t="n"/>
      <c r="BD58" s="259" t="n"/>
      <c r="BE58" s="259" t="n"/>
      <c r="BF58" s="259" t="n"/>
      <c r="BG58" s="259" t="n"/>
      <c r="BH58" s="259" t="n"/>
      <c r="BI58" s="259" t="n"/>
      <c r="BJ58" s="259" t="n"/>
      <c r="BK58" s="259" t="n"/>
      <c r="BL58" s="259" t="n"/>
      <c r="BM58" s="259" t="n"/>
      <c r="BN58" s="259" t="n"/>
      <c r="BO58" s="259" t="n"/>
      <c r="BP58" s="259" t="n"/>
      <c r="BQ58" s="259" t="n"/>
      <c r="BR58" s="259" t="n"/>
      <c r="BS58" s="259" t="n"/>
      <c r="BT58" s="259" t="n"/>
      <c r="BU58" s="259" t="n"/>
      <c r="BV58" s="259" t="n"/>
      <c r="BW58" s="259" t="n"/>
      <c r="BX58" s="259" t="n"/>
      <c r="BY58" s="259" t="n"/>
      <c r="BZ58" s="259" t="n"/>
      <c r="CA58" s="259" t="n"/>
      <c r="CB58" s="259" t="n"/>
      <c r="CC58" s="259" t="n"/>
      <c r="CD58" s="259" t="n"/>
      <c r="CE58" s="259" t="n"/>
      <c r="CF58" s="259" t="n"/>
      <c r="CG58" s="259" t="n"/>
      <c r="CH58" s="259" t="n"/>
      <c r="CI58" s="259" t="n"/>
      <c r="CJ58" s="259" t="n"/>
      <c r="CK58" s="259" t="n"/>
      <c r="CL58" s="259" t="n"/>
      <c r="CM58" s="259" t="n"/>
      <c r="CN58" s="259" t="n"/>
      <c r="CO58" s="259" t="n"/>
      <c r="CP58" s="259" t="n"/>
      <c r="CQ58" s="259" t="n"/>
      <c r="CR58" s="259" t="n"/>
      <c r="CS58" s="259" t="n"/>
      <c r="CT58" s="259" t="n"/>
      <c r="CU58" s="259" t="n"/>
      <c r="CV58" s="259" t="n"/>
      <c r="CW58" s="259" t="n"/>
      <c r="CX58" s="259" t="n"/>
      <c r="CY58" s="259" t="n"/>
      <c r="CZ58" s="259" t="n"/>
      <c r="DA58" s="259" t="n"/>
      <c r="DB58" s="259" t="n"/>
      <c r="DC58" s="259" t="n"/>
      <c r="DD58" s="259" t="n"/>
      <c r="DE58" s="259" t="n"/>
      <c r="DF58" s="268" t="n">
        <v>21.83</v>
      </c>
      <c r="DG58" s="259" t="n"/>
      <c r="DH58" s="259" t="n"/>
      <c r="DI58" s="268" t="n"/>
      <c r="DJ58" s="268" t="n"/>
      <c r="DK58" s="259" t="n"/>
      <c r="DL58" s="259" t="n"/>
      <c r="DM58" s="259" t="n"/>
      <c r="DN58" s="259" t="n"/>
      <c r="DO58" s="259" t="n"/>
      <c r="DP58" s="259" t="n"/>
      <c r="DQ58" s="259" t="n"/>
      <c r="DR58" s="259" t="n"/>
      <c r="DS58" s="259" t="n"/>
      <c r="DT58" s="259" t="n"/>
      <c r="DU58" s="259" t="n"/>
      <c r="DV58" s="259" t="n"/>
      <c r="DW58" s="259" t="n"/>
      <c r="DX58" s="259" t="n"/>
      <c r="DY58" s="259" t="n"/>
      <c r="DZ58" s="259" t="n"/>
      <c r="EA58" s="259" t="n"/>
      <c r="EB58" s="259" t="n"/>
      <c r="EC58" s="259" t="n"/>
      <c r="ED58" s="259" t="n"/>
      <c r="EE58" s="259" t="n"/>
      <c r="EF58" s="259" t="n"/>
      <c r="EG58" s="259" t="n"/>
      <c r="EH58" s="259" t="n"/>
      <c r="EI58" s="259" t="n"/>
      <c r="EJ58" s="259" t="n"/>
      <c r="EK58" s="259" t="n"/>
      <c r="EL58" s="259" t="n"/>
      <c r="EM58" s="259" t="n"/>
      <c r="EN58" s="259" t="n"/>
      <c r="EO58" s="259" t="n"/>
      <c r="EP58" s="259" t="n"/>
      <c r="EQ58" s="259" t="n"/>
      <c r="ER58" s="259" t="n"/>
      <c r="ES58" s="259" t="n"/>
      <c r="ET58" s="259" t="n"/>
      <c r="EU58" s="259" t="n"/>
      <c r="EV58" s="259" t="n"/>
      <c r="EW58" s="259" t="n"/>
      <c r="EX58" s="259" t="n"/>
      <c r="EY58" s="259" t="n"/>
      <c r="EZ58" s="259" t="n"/>
      <c r="FA58" s="259" t="n"/>
      <c r="FB58" s="259" t="n"/>
      <c r="FC58" s="259" t="n"/>
      <c r="FD58" s="259" t="n"/>
      <c r="FE58" s="259" t="n"/>
      <c r="FF58" s="259" t="n"/>
      <c r="FG58" s="259" t="n"/>
      <c r="FH58" s="259" t="n"/>
      <c r="FI58" s="259" t="n"/>
      <c r="FJ58" s="259" t="n"/>
      <c r="FK58" s="259" t="n"/>
      <c r="FL58" s="259" t="n"/>
      <c r="FM58" s="259" t="n"/>
      <c r="FN58" s="259" t="n"/>
      <c r="FO58" s="259" t="n"/>
      <c r="FP58" s="259" t="n"/>
      <c r="FQ58" s="259" t="n"/>
      <c r="FR58" s="259" t="n"/>
      <c r="FS58" s="259" t="n"/>
      <c r="FT58" s="259" t="n"/>
      <c r="FU58" s="261">
        <f>SUM(F58:FT58)</f>
        <v/>
      </c>
      <c r="FV58" s="262">
        <f>E58-FU58</f>
        <v/>
      </c>
    </row>
    <row r="59" ht="18" customHeight="1">
      <c r="A59" s="137" t="n">
        <v>59</v>
      </c>
      <c r="B59" s="256" t="n">
        <v>44953</v>
      </c>
      <c r="C59" s="139" t="inlineStr">
        <is>
          <t>DIGIKEY-4500701707</t>
        </is>
      </c>
      <c r="D59" s="240" t="n">
        <v>44931</v>
      </c>
      <c r="E59" s="257" t="n">
        <v>100.05</v>
      </c>
      <c r="F59" s="274" t="n"/>
      <c r="G59" s="274" t="n">
        <v>100.05</v>
      </c>
      <c r="H59" s="274" t="n"/>
      <c r="I59" s="274" t="n"/>
      <c r="J59" s="274" t="n"/>
      <c r="K59" s="274" t="n"/>
      <c r="L59" s="274" t="n"/>
      <c r="M59" s="274" t="n"/>
      <c r="N59" s="259" t="n"/>
      <c r="O59" s="259" t="n"/>
      <c r="P59" s="259" t="n"/>
      <c r="Q59" s="259" t="n"/>
      <c r="R59" s="259" t="n"/>
      <c r="S59" s="259" t="n"/>
      <c r="T59" s="259" t="n"/>
      <c r="U59" s="259" t="n"/>
      <c r="V59" s="259" t="n"/>
      <c r="W59" s="259" t="n"/>
      <c r="X59" s="259" t="n"/>
      <c r="Y59" s="259" t="n"/>
      <c r="Z59" s="259" t="n"/>
      <c r="AA59" s="259" t="n"/>
      <c r="AB59" s="259" t="n"/>
      <c r="AC59" s="259" t="n"/>
      <c r="AD59" s="259" t="n"/>
      <c r="AE59" s="259" t="n"/>
      <c r="AF59" s="259" t="n"/>
      <c r="AG59" s="259" t="n"/>
      <c r="AH59" s="259" t="n"/>
      <c r="AI59" s="259" t="n"/>
      <c r="AJ59" s="259" t="n"/>
      <c r="AK59" s="259" t="n"/>
      <c r="AL59" s="259" t="n"/>
      <c r="AM59" s="259" t="n"/>
      <c r="AN59" s="259" t="n"/>
      <c r="AO59" s="259" t="n"/>
      <c r="AP59" s="259" t="n"/>
      <c r="AQ59" s="259" t="n"/>
      <c r="AR59" s="259" t="n"/>
      <c r="AS59" s="259" t="n"/>
      <c r="AT59" s="259" t="n"/>
      <c r="AU59" s="259" t="n"/>
      <c r="AV59" s="259" t="n"/>
      <c r="AW59" s="259" t="n"/>
      <c r="AX59" s="259" t="n"/>
      <c r="AY59" s="259" t="n"/>
      <c r="AZ59" s="259" t="n"/>
      <c r="BA59" s="259" t="n"/>
      <c r="BB59" s="259" t="n"/>
      <c r="BC59" s="259" t="n"/>
      <c r="BD59" s="259" t="n"/>
      <c r="BE59" s="259" t="n"/>
      <c r="BF59" s="259" t="n"/>
      <c r="BG59" s="259" t="n"/>
      <c r="BH59" s="259" t="n"/>
      <c r="BI59" s="259" t="n"/>
      <c r="BJ59" s="259" t="n"/>
      <c r="BK59" s="259" t="n"/>
      <c r="BL59" s="259" t="n"/>
      <c r="BM59" s="259" t="n"/>
      <c r="BN59" s="259" t="n"/>
      <c r="BO59" s="259" t="n"/>
      <c r="BP59" s="259" t="n"/>
      <c r="BQ59" s="259" t="n"/>
      <c r="BR59" s="259" t="n"/>
      <c r="BS59" s="259" t="n"/>
      <c r="BT59" s="259" t="n"/>
      <c r="BU59" s="259" t="n"/>
      <c r="BV59" s="259" t="n"/>
      <c r="BW59" s="259" t="n"/>
      <c r="BX59" s="259" t="n"/>
      <c r="BY59" s="259" t="n"/>
      <c r="BZ59" s="259" t="n"/>
      <c r="CA59" s="259" t="n"/>
      <c r="CB59" s="259" t="n"/>
      <c r="CC59" s="259" t="n"/>
      <c r="CD59" s="259" t="n"/>
      <c r="CE59" s="259" t="n"/>
      <c r="CF59" s="259" t="n"/>
      <c r="CG59" s="259" t="n"/>
      <c r="CH59" s="259" t="n"/>
      <c r="CI59" s="259" t="n"/>
      <c r="CJ59" s="259" t="n"/>
      <c r="CK59" s="259" t="n"/>
      <c r="CL59" s="259" t="n"/>
      <c r="CM59" s="259" t="n"/>
      <c r="CN59" s="259" t="n"/>
      <c r="CO59" s="259" t="n"/>
      <c r="CP59" s="259" t="n"/>
      <c r="CQ59" s="259" t="n"/>
      <c r="CR59" s="259" t="n"/>
      <c r="CS59" s="259" t="n"/>
      <c r="CT59" s="259" t="n"/>
      <c r="CU59" s="259" t="n"/>
      <c r="CV59" s="259" t="n"/>
      <c r="CW59" s="259" t="n"/>
      <c r="CX59" s="259" t="n"/>
      <c r="CY59" s="259" t="n"/>
      <c r="CZ59" s="259" t="n"/>
      <c r="DA59" s="259" t="n"/>
      <c r="DB59" s="259" t="n"/>
      <c r="DC59" s="259" t="n"/>
      <c r="DD59" s="259" t="n"/>
      <c r="DE59" s="259" t="n"/>
      <c r="DF59" s="268" t="n"/>
      <c r="DG59" s="259" t="n"/>
      <c r="DH59" s="259" t="n"/>
      <c r="DI59" s="268" t="n"/>
      <c r="DJ59" s="268" t="n"/>
      <c r="DK59" s="259" t="n"/>
      <c r="DL59" s="259" t="n"/>
      <c r="DM59" s="259" t="n"/>
      <c r="DN59" s="259" t="n"/>
      <c r="DO59" s="259" t="n"/>
      <c r="DP59" s="259" t="n"/>
      <c r="DQ59" s="259" t="n"/>
      <c r="DR59" s="259" t="n"/>
      <c r="DS59" s="259" t="n"/>
      <c r="DT59" s="259" t="n"/>
      <c r="DU59" s="259" t="n"/>
      <c r="DV59" s="259" t="n"/>
      <c r="DW59" s="259" t="n"/>
      <c r="DX59" s="259" t="n"/>
      <c r="DY59" s="259" t="n"/>
      <c r="DZ59" s="259" t="n"/>
      <c r="EA59" s="259" t="n"/>
      <c r="EB59" s="259" t="n"/>
      <c r="EC59" s="259" t="n"/>
      <c r="ED59" s="259" t="n"/>
      <c r="EE59" s="259" t="n"/>
      <c r="EF59" s="259" t="n"/>
      <c r="EG59" s="259" t="n"/>
      <c r="EH59" s="259" t="n"/>
      <c r="EI59" s="259" t="n"/>
      <c r="EJ59" s="259" t="n"/>
      <c r="EK59" s="259" t="n"/>
      <c r="EL59" s="259" t="n"/>
      <c r="EM59" s="259" t="n"/>
      <c r="EN59" s="259" t="n"/>
      <c r="EO59" s="259" t="n"/>
      <c r="EP59" s="259" t="n"/>
      <c r="EQ59" s="259" t="n"/>
      <c r="ER59" s="259" t="n"/>
      <c r="ES59" s="259" t="n"/>
      <c r="ET59" s="259" t="n"/>
      <c r="EU59" s="259" t="n"/>
      <c r="EV59" s="259" t="n"/>
      <c r="EW59" s="259" t="n"/>
      <c r="EX59" s="259" t="n"/>
      <c r="EY59" s="259" t="n"/>
      <c r="EZ59" s="259" t="n"/>
      <c r="FA59" s="259" t="n"/>
      <c r="FB59" s="259" t="n"/>
      <c r="FC59" s="259" t="n"/>
      <c r="FD59" s="259" t="n"/>
      <c r="FE59" s="259" t="n"/>
      <c r="FF59" s="259" t="n"/>
      <c r="FG59" s="259" t="n"/>
      <c r="FH59" s="259" t="n"/>
      <c r="FI59" s="259" t="n"/>
      <c r="FJ59" s="259" t="n"/>
      <c r="FK59" s="259" t="n"/>
      <c r="FL59" s="259" t="n"/>
      <c r="FM59" s="259" t="n"/>
      <c r="FN59" s="259" t="n"/>
      <c r="FO59" s="259" t="n"/>
      <c r="FP59" s="259" t="n"/>
      <c r="FQ59" s="259" t="n"/>
      <c r="FR59" s="259" t="n"/>
      <c r="FS59" s="259" t="n"/>
      <c r="FT59" s="259" t="n"/>
      <c r="FU59" s="261">
        <f>SUM(F59:FT59)</f>
        <v/>
      </c>
      <c r="FV59" s="262">
        <f>E59-FU59</f>
        <v/>
      </c>
    </row>
    <row r="60" ht="18" customHeight="1">
      <c r="A60" s="137" t="n">
        <v>60</v>
      </c>
      <c r="B60" s="256" t="n">
        <v>44953</v>
      </c>
      <c r="C60" s="139" t="inlineStr">
        <is>
          <t>DIGIKEY-4500701725</t>
        </is>
      </c>
      <c r="D60" s="240" t="n">
        <v>44932</v>
      </c>
      <c r="E60" s="257" t="n">
        <v>10.41</v>
      </c>
      <c r="F60" s="274" t="n"/>
      <c r="G60" s="274" t="n"/>
      <c r="H60" s="274" t="n"/>
      <c r="I60" s="274" t="n"/>
      <c r="J60" s="274" t="n"/>
      <c r="K60" s="274" t="n"/>
      <c r="L60" s="274" t="n"/>
      <c r="M60" s="274" t="n"/>
      <c r="N60" s="259" t="n"/>
      <c r="O60" s="259" t="n"/>
      <c r="P60" s="259" t="n"/>
      <c r="Q60" s="259" t="n"/>
      <c r="R60" s="259" t="n"/>
      <c r="S60" s="259" t="n"/>
      <c r="T60" s="259" t="n"/>
      <c r="U60" s="259" t="n"/>
      <c r="V60" s="259" t="n"/>
      <c r="W60" s="259" t="n"/>
      <c r="X60" s="259" t="n"/>
      <c r="Y60" s="259" t="n"/>
      <c r="Z60" s="259" t="n"/>
      <c r="AA60" s="259" t="n"/>
      <c r="AB60" s="259" t="n"/>
      <c r="AC60" s="259" t="n"/>
      <c r="AD60" s="259" t="n"/>
      <c r="AE60" s="259" t="n"/>
      <c r="AF60" s="259" t="n"/>
      <c r="AG60" s="259" t="n"/>
      <c r="AH60" s="259" t="n"/>
      <c r="AI60" s="259" t="n"/>
      <c r="AJ60" s="259" t="n"/>
      <c r="AK60" s="259" t="n"/>
      <c r="AL60" s="259" t="n">
        <v>10.41</v>
      </c>
      <c r="AM60" s="259" t="n"/>
      <c r="AN60" s="259" t="n"/>
      <c r="AO60" s="259" t="n"/>
      <c r="AP60" s="259" t="n"/>
      <c r="AQ60" s="259" t="n"/>
      <c r="AR60" s="259" t="n"/>
      <c r="AS60" s="259" t="n"/>
      <c r="AT60" s="259" t="n"/>
      <c r="AU60" s="259" t="n"/>
      <c r="AV60" s="259" t="n"/>
      <c r="AW60" s="259" t="n"/>
      <c r="AX60" s="259" t="n"/>
      <c r="AY60" s="259" t="n"/>
      <c r="AZ60" s="259" t="n"/>
      <c r="BA60" s="259" t="n"/>
      <c r="BB60" s="259" t="n"/>
      <c r="BC60" s="259" t="n"/>
      <c r="BD60" s="259" t="n"/>
      <c r="BE60" s="259" t="n"/>
      <c r="BF60" s="259" t="n"/>
      <c r="BG60" s="259" t="n"/>
      <c r="BH60" s="259" t="n"/>
      <c r="BI60" s="259" t="n"/>
      <c r="BJ60" s="259" t="n"/>
      <c r="BK60" s="259" t="n"/>
      <c r="BL60" s="259" t="n"/>
      <c r="BM60" s="259" t="n"/>
      <c r="BN60" s="259" t="n"/>
      <c r="BO60" s="259" t="n"/>
      <c r="BP60" s="259" t="n"/>
      <c r="BQ60" s="259" t="n"/>
      <c r="BR60" s="259" t="n"/>
      <c r="BS60" s="259" t="n"/>
      <c r="BT60" s="259" t="n"/>
      <c r="BU60" s="259" t="n"/>
      <c r="BV60" s="259" t="n"/>
      <c r="BW60" s="259" t="n"/>
      <c r="BX60" s="259" t="n"/>
      <c r="BY60" s="259" t="n"/>
      <c r="BZ60" s="259" t="n"/>
      <c r="CA60" s="259" t="n"/>
      <c r="CB60" s="259" t="n"/>
      <c r="CC60" s="259" t="n"/>
      <c r="CD60" s="259" t="n"/>
      <c r="CE60" s="259" t="n"/>
      <c r="CF60" s="259" t="n"/>
      <c r="CG60" s="259" t="n"/>
      <c r="CH60" s="259" t="n"/>
      <c r="CI60" s="259" t="n"/>
      <c r="CJ60" s="259" t="n"/>
      <c r="CK60" s="259" t="n"/>
      <c r="CL60" s="259" t="n"/>
      <c r="CM60" s="259" t="n"/>
      <c r="CN60" s="259" t="n"/>
      <c r="CO60" s="259" t="n"/>
      <c r="CP60" s="259" t="n"/>
      <c r="CQ60" s="259" t="n"/>
      <c r="CR60" s="259" t="n"/>
      <c r="CS60" s="259" t="n"/>
      <c r="CT60" s="259" t="n"/>
      <c r="CU60" s="259" t="n"/>
      <c r="CV60" s="259" t="n"/>
      <c r="CW60" s="259" t="n"/>
      <c r="CX60" s="259" t="n"/>
      <c r="CY60" s="259" t="n"/>
      <c r="CZ60" s="259" t="n"/>
      <c r="DA60" s="259" t="n"/>
      <c r="DB60" s="259" t="n"/>
      <c r="DC60" s="259" t="n"/>
      <c r="DD60" s="259" t="n"/>
      <c r="DE60" s="259" t="n"/>
      <c r="DF60" s="268" t="n"/>
      <c r="DG60" s="259" t="n"/>
      <c r="DH60" s="259" t="n"/>
      <c r="DI60" s="268" t="n"/>
      <c r="DJ60" s="268" t="n"/>
      <c r="DK60" s="259" t="n"/>
      <c r="DL60" s="259" t="n"/>
      <c r="DM60" s="259" t="n"/>
      <c r="DN60" s="259" t="n"/>
      <c r="DO60" s="259" t="n"/>
      <c r="DP60" s="259" t="n"/>
      <c r="DQ60" s="259" t="n"/>
      <c r="DR60" s="259" t="n"/>
      <c r="DS60" s="259" t="n"/>
      <c r="DT60" s="259" t="n"/>
      <c r="DU60" s="259" t="n"/>
      <c r="DV60" s="259" t="n"/>
      <c r="DW60" s="259" t="n"/>
      <c r="DX60" s="259" t="n"/>
      <c r="DY60" s="259" t="n"/>
      <c r="DZ60" s="259" t="n"/>
      <c r="EA60" s="259" t="n"/>
      <c r="EB60" s="259" t="n"/>
      <c r="EC60" s="259" t="n"/>
      <c r="ED60" s="259" t="n"/>
      <c r="EE60" s="259" t="n"/>
      <c r="EF60" s="259" t="n"/>
      <c r="EG60" s="259" t="n"/>
      <c r="EH60" s="259" t="n"/>
      <c r="EI60" s="259" t="n"/>
      <c r="EJ60" s="259" t="n"/>
      <c r="EK60" s="259" t="n"/>
      <c r="EL60" s="259" t="n"/>
      <c r="EM60" s="259" t="n"/>
      <c r="EN60" s="259" t="n"/>
      <c r="EO60" s="259" t="n"/>
      <c r="EP60" s="259" t="n"/>
      <c r="EQ60" s="259" t="n"/>
      <c r="ER60" s="259" t="n"/>
      <c r="ES60" s="259" t="n"/>
      <c r="ET60" s="259" t="n"/>
      <c r="EU60" s="259" t="n"/>
      <c r="EV60" s="259" t="n"/>
      <c r="EW60" s="259" t="n"/>
      <c r="EX60" s="259" t="n"/>
      <c r="EY60" s="259" t="n"/>
      <c r="EZ60" s="259" t="n"/>
      <c r="FA60" s="259" t="n"/>
      <c r="FB60" s="259" t="n"/>
      <c r="FC60" s="259" t="n"/>
      <c r="FD60" s="259" t="n"/>
      <c r="FE60" s="259" t="n"/>
      <c r="FF60" s="259" t="n"/>
      <c r="FG60" s="259" t="n"/>
      <c r="FH60" s="259" t="n"/>
      <c r="FI60" s="259" t="n"/>
      <c r="FJ60" s="259" t="n"/>
      <c r="FK60" s="259" t="n"/>
      <c r="FL60" s="259" t="n"/>
      <c r="FM60" s="259" t="n"/>
      <c r="FN60" s="259" t="n"/>
      <c r="FO60" s="259" t="n"/>
      <c r="FP60" s="259" t="n"/>
      <c r="FQ60" s="259" t="n"/>
      <c r="FR60" s="259" t="n"/>
      <c r="FS60" s="259" t="n"/>
      <c r="FT60" s="259" t="n"/>
      <c r="FU60" s="261">
        <f>SUM(F60:FT60)</f>
        <v/>
      </c>
      <c r="FV60" s="262">
        <f>E60-FU60</f>
        <v/>
      </c>
    </row>
    <row r="61" ht="18" customHeight="1">
      <c r="A61" s="137" t="n">
        <v>61</v>
      </c>
      <c r="B61" s="256" t="n"/>
      <c r="C61" s="139" t="n"/>
      <c r="D61" s="240" t="n"/>
      <c r="E61" s="257" t="n"/>
      <c r="F61" s="274" t="n"/>
      <c r="G61" s="274" t="n"/>
      <c r="H61" s="274" t="n"/>
      <c r="I61" s="274" t="n"/>
      <c r="J61" s="274" t="n"/>
      <c r="K61" s="274" t="n"/>
      <c r="L61" s="274" t="n"/>
      <c r="M61" s="274" t="n"/>
      <c r="N61" s="259" t="n"/>
      <c r="O61" s="259" t="n"/>
      <c r="P61" s="259" t="n"/>
      <c r="Q61" s="259" t="n"/>
      <c r="R61" s="259" t="n"/>
      <c r="S61" s="259" t="n"/>
      <c r="T61" s="259" t="n"/>
      <c r="U61" s="259" t="n"/>
      <c r="V61" s="259" t="n"/>
      <c r="W61" s="259" t="n"/>
      <c r="X61" s="259" t="n"/>
      <c r="Y61" s="259" t="n"/>
      <c r="Z61" s="259" t="n"/>
      <c r="AA61" s="259" t="n"/>
      <c r="AB61" s="259" t="n"/>
      <c r="AC61" s="259" t="n"/>
      <c r="AD61" s="259" t="n"/>
      <c r="AE61" s="259" t="n"/>
      <c r="AF61" s="259" t="n"/>
      <c r="AG61" s="259" t="n"/>
      <c r="AH61" s="259" t="n"/>
      <c r="AI61" s="259" t="n"/>
      <c r="AJ61" s="259" t="n"/>
      <c r="AK61" s="259" t="n"/>
      <c r="AL61" s="259" t="n"/>
      <c r="AM61" s="259" t="n"/>
      <c r="AN61" s="259" t="n"/>
      <c r="AO61" s="259" t="n"/>
      <c r="AP61" s="259" t="n"/>
      <c r="AQ61" s="259" t="n"/>
      <c r="AR61" s="259" t="n"/>
      <c r="AS61" s="259" t="n"/>
      <c r="AT61" s="259" t="n"/>
      <c r="AU61" s="259" t="n"/>
      <c r="AV61" s="259" t="n"/>
      <c r="AW61" s="259" t="n"/>
      <c r="AX61" s="259" t="n"/>
      <c r="AY61" s="259" t="n"/>
      <c r="AZ61" s="259" t="n"/>
      <c r="BA61" s="259" t="n"/>
      <c r="BB61" s="259" t="n"/>
      <c r="BC61" s="259" t="n"/>
      <c r="BD61" s="259" t="n"/>
      <c r="BE61" s="259" t="n"/>
      <c r="BF61" s="259" t="n"/>
      <c r="BG61" s="259" t="n"/>
      <c r="BH61" s="259" t="n"/>
      <c r="BI61" s="259" t="n"/>
      <c r="BJ61" s="259" t="n"/>
      <c r="BK61" s="259" t="n"/>
      <c r="BL61" s="259" t="n"/>
      <c r="BM61" s="259" t="n"/>
      <c r="BN61" s="259" t="n"/>
      <c r="BO61" s="259" t="n"/>
      <c r="BP61" s="259" t="n"/>
      <c r="BQ61" s="259" t="n"/>
      <c r="BR61" s="259" t="n"/>
      <c r="BS61" s="259" t="n"/>
      <c r="BT61" s="259" t="n"/>
      <c r="BU61" s="259" t="n"/>
      <c r="BV61" s="259" t="n"/>
      <c r="BW61" s="259" t="n"/>
      <c r="BX61" s="259" t="n"/>
      <c r="BY61" s="259" t="n"/>
      <c r="BZ61" s="259" t="n"/>
      <c r="CA61" s="259" t="n"/>
      <c r="CB61" s="259" t="n"/>
      <c r="CC61" s="259" t="n"/>
      <c r="CD61" s="259" t="n"/>
      <c r="CE61" s="259" t="n"/>
      <c r="CF61" s="259" t="n"/>
      <c r="CG61" s="259" t="n"/>
      <c r="CH61" s="259" t="n"/>
      <c r="CI61" s="259" t="n"/>
      <c r="CJ61" s="259" t="n"/>
      <c r="CK61" s="259" t="n"/>
      <c r="CL61" s="259" t="n"/>
      <c r="CM61" s="259" t="n"/>
      <c r="CN61" s="259" t="n"/>
      <c r="CO61" s="259" t="n"/>
      <c r="CP61" s="259" t="n"/>
      <c r="CQ61" s="259" t="n"/>
      <c r="CR61" s="259" t="n"/>
      <c r="CS61" s="259" t="n"/>
      <c r="CT61" s="259" t="n"/>
      <c r="CU61" s="259" t="n"/>
      <c r="CV61" s="259" t="n"/>
      <c r="CW61" s="259" t="n"/>
      <c r="CX61" s="259" t="n"/>
      <c r="CY61" s="259" t="n"/>
      <c r="CZ61" s="259" t="n"/>
      <c r="DA61" s="259" t="n"/>
      <c r="DB61" s="259" t="n"/>
      <c r="DC61" s="259" t="n"/>
      <c r="DD61" s="259" t="n"/>
      <c r="DE61" s="259" t="n"/>
      <c r="DF61" s="268" t="n"/>
      <c r="DG61" s="259" t="n"/>
      <c r="DH61" s="259" t="n"/>
      <c r="DI61" s="268" t="n"/>
      <c r="DJ61" s="268" t="n"/>
      <c r="DK61" s="259" t="n"/>
      <c r="DL61" s="259" t="n"/>
      <c r="DM61" s="259" t="n"/>
      <c r="DN61" s="259" t="n"/>
      <c r="DO61" s="259" t="n"/>
      <c r="DP61" s="259" t="n"/>
      <c r="DQ61" s="259" t="n"/>
      <c r="DR61" s="259" t="n"/>
      <c r="DS61" s="259" t="n"/>
      <c r="DT61" s="259" t="n"/>
      <c r="DU61" s="259" t="n"/>
      <c r="DV61" s="259" t="n"/>
      <c r="DW61" s="259" t="n"/>
      <c r="DX61" s="259" t="n"/>
      <c r="DY61" s="259" t="n"/>
      <c r="DZ61" s="259" t="n"/>
      <c r="EA61" s="259" t="n"/>
      <c r="EB61" s="259" t="n"/>
      <c r="EC61" s="259" t="n"/>
      <c r="ED61" s="259" t="n"/>
      <c r="EE61" s="259" t="n"/>
      <c r="EF61" s="259" t="n"/>
      <c r="EG61" s="259" t="n"/>
      <c r="EH61" s="259" t="n"/>
      <c r="EI61" s="259" t="n"/>
      <c r="EJ61" s="259" t="n"/>
      <c r="EK61" s="259" t="n"/>
      <c r="EL61" s="259" t="n"/>
      <c r="EM61" s="259" t="n"/>
      <c r="EN61" s="259" t="n"/>
      <c r="EO61" s="259" t="n"/>
      <c r="EP61" s="259" t="n"/>
      <c r="EQ61" s="259" t="n"/>
      <c r="ER61" s="259" t="n"/>
      <c r="ES61" s="259" t="n"/>
      <c r="ET61" s="259" t="n"/>
      <c r="EU61" s="259" t="n"/>
      <c r="EV61" s="259" t="n"/>
      <c r="EW61" s="259" t="n"/>
      <c r="EX61" s="259" t="n"/>
      <c r="EY61" s="259" t="n"/>
      <c r="EZ61" s="259" t="n"/>
      <c r="FA61" s="259" t="n"/>
      <c r="FB61" s="259" t="n"/>
      <c r="FC61" s="259" t="n"/>
      <c r="FD61" s="259" t="n"/>
      <c r="FE61" s="259" t="n"/>
      <c r="FF61" s="259" t="n"/>
      <c r="FG61" s="259" t="n"/>
      <c r="FH61" s="259" t="n"/>
      <c r="FI61" s="259" t="n"/>
      <c r="FJ61" s="259" t="n"/>
      <c r="FK61" s="259" t="n"/>
      <c r="FL61" s="259" t="n"/>
      <c r="FM61" s="259" t="n"/>
      <c r="FN61" s="259" t="n"/>
      <c r="FO61" s="259" t="n"/>
      <c r="FP61" s="259" t="n"/>
      <c r="FQ61" s="259" t="n"/>
      <c r="FR61" s="259" t="n"/>
      <c r="FS61" s="259" t="n"/>
      <c r="FT61" s="259" t="n"/>
      <c r="FU61" s="261">
        <f>SUM(F61:FT61)</f>
        <v/>
      </c>
      <c r="FV61" s="262">
        <f>E61-FU61</f>
        <v/>
      </c>
    </row>
    <row r="62" ht="18" customHeight="1">
      <c r="A62" s="137" t="n">
        <v>62</v>
      </c>
      <c r="B62" s="256" t="n"/>
      <c r="C62" s="139" t="n"/>
      <c r="D62" s="240" t="n"/>
      <c r="E62" s="257" t="n"/>
      <c r="F62" s="274" t="n"/>
      <c r="G62" s="274" t="n"/>
      <c r="H62" s="274" t="n"/>
      <c r="I62" s="274" t="n"/>
      <c r="J62" s="274" t="n"/>
      <c r="K62" s="274" t="n"/>
      <c r="L62" s="274" t="n"/>
      <c r="M62" s="274" t="n"/>
      <c r="N62" s="259" t="n"/>
      <c r="O62" s="259" t="n"/>
      <c r="P62" s="259" t="n"/>
      <c r="Q62" s="259" t="n"/>
      <c r="R62" s="259" t="n"/>
      <c r="S62" s="259" t="n"/>
      <c r="T62" s="259" t="n"/>
      <c r="U62" s="259" t="n"/>
      <c r="V62" s="259" t="n"/>
      <c r="W62" s="259" t="n"/>
      <c r="X62" s="259" t="n"/>
      <c r="Y62" s="259" t="n"/>
      <c r="Z62" s="259" t="n"/>
      <c r="AA62" s="259" t="n"/>
      <c r="AB62" s="259" t="n"/>
      <c r="AC62" s="259" t="n"/>
      <c r="AD62" s="259" t="n"/>
      <c r="AE62" s="259" t="n"/>
      <c r="AF62" s="259" t="n"/>
      <c r="AG62" s="259" t="n"/>
      <c r="AH62" s="259" t="n"/>
      <c r="AI62" s="259" t="n"/>
      <c r="AJ62" s="259" t="n"/>
      <c r="AK62" s="259" t="n"/>
      <c r="AL62" s="259" t="n"/>
      <c r="AM62" s="259" t="n"/>
      <c r="AN62" s="259" t="n"/>
      <c r="AO62" s="259" t="n"/>
      <c r="AP62" s="259" t="n"/>
      <c r="AQ62" s="259" t="n"/>
      <c r="AR62" s="259" t="n"/>
      <c r="AS62" s="259" t="n"/>
      <c r="AT62" s="259" t="n"/>
      <c r="AU62" s="259" t="n"/>
      <c r="AV62" s="259" t="n"/>
      <c r="AW62" s="259" t="n"/>
      <c r="AX62" s="259" t="n"/>
      <c r="AY62" s="259" t="n"/>
      <c r="AZ62" s="259" t="n"/>
      <c r="BA62" s="259" t="n"/>
      <c r="BB62" s="259" t="n"/>
      <c r="BC62" s="259" t="n"/>
      <c r="BD62" s="259" t="n"/>
      <c r="BE62" s="259" t="n"/>
      <c r="BF62" s="259" t="n"/>
      <c r="BG62" s="259" t="n"/>
      <c r="BH62" s="259" t="n"/>
      <c r="BI62" s="259" t="n"/>
      <c r="BJ62" s="259" t="n"/>
      <c r="BK62" s="259" t="n"/>
      <c r="BL62" s="259" t="n"/>
      <c r="BM62" s="259" t="n"/>
      <c r="BN62" s="259" t="n"/>
      <c r="BO62" s="259" t="n"/>
      <c r="BP62" s="259" t="n"/>
      <c r="BQ62" s="259" t="n"/>
      <c r="BR62" s="259" t="n"/>
      <c r="BS62" s="259" t="n"/>
      <c r="BT62" s="259" t="n"/>
      <c r="BU62" s="259" t="n"/>
      <c r="BV62" s="259" t="n"/>
      <c r="BW62" s="259" t="n"/>
      <c r="BX62" s="259" t="n"/>
      <c r="BY62" s="259" t="n"/>
      <c r="BZ62" s="259" t="n"/>
      <c r="CA62" s="259" t="n"/>
      <c r="CB62" s="259" t="n"/>
      <c r="CC62" s="259" t="n"/>
      <c r="CD62" s="259" t="n"/>
      <c r="CE62" s="259" t="n"/>
      <c r="CF62" s="259" t="n"/>
      <c r="CG62" s="259" t="n"/>
      <c r="CH62" s="259" t="n"/>
      <c r="CI62" s="259" t="n"/>
      <c r="CJ62" s="259" t="n"/>
      <c r="CK62" s="259" t="n"/>
      <c r="CL62" s="259" t="n"/>
      <c r="CM62" s="259" t="n"/>
      <c r="CN62" s="259" t="n"/>
      <c r="CO62" s="259" t="n"/>
      <c r="CP62" s="259" t="n"/>
      <c r="CQ62" s="259" t="n"/>
      <c r="CR62" s="259" t="n"/>
      <c r="CS62" s="259" t="n"/>
      <c r="CT62" s="259" t="n"/>
      <c r="CU62" s="259" t="n"/>
      <c r="CV62" s="259" t="n"/>
      <c r="CW62" s="259" t="n"/>
      <c r="CX62" s="259" t="n"/>
      <c r="CY62" s="259" t="n"/>
      <c r="CZ62" s="259" t="n"/>
      <c r="DA62" s="259" t="n"/>
      <c r="DB62" s="259" t="n"/>
      <c r="DC62" s="259" t="n"/>
      <c r="DD62" s="259" t="n"/>
      <c r="DE62" s="259" t="n"/>
      <c r="DF62" s="268" t="n"/>
      <c r="DG62" s="259" t="n"/>
      <c r="DH62" s="259" t="n"/>
      <c r="DI62" s="268" t="n"/>
      <c r="DJ62" s="268" t="n"/>
      <c r="DK62" s="259" t="n"/>
      <c r="DL62" s="259" t="n"/>
      <c r="DM62" s="259" t="n"/>
      <c r="DN62" s="259" t="n"/>
      <c r="DO62" s="259" t="n"/>
      <c r="DP62" s="259" t="n"/>
      <c r="DQ62" s="259" t="n"/>
      <c r="DR62" s="259" t="n"/>
      <c r="DS62" s="259" t="n"/>
      <c r="DT62" s="259" t="n"/>
      <c r="DU62" s="259" t="n"/>
      <c r="DV62" s="259" t="n"/>
      <c r="DW62" s="259" t="n"/>
      <c r="DX62" s="259" t="n"/>
      <c r="DY62" s="259" t="n"/>
      <c r="DZ62" s="259" t="n"/>
      <c r="EA62" s="259" t="n"/>
      <c r="EB62" s="259" t="n"/>
      <c r="EC62" s="259" t="n"/>
      <c r="ED62" s="259" t="n"/>
      <c r="EE62" s="259" t="n"/>
      <c r="EF62" s="259" t="n"/>
      <c r="EG62" s="259" t="n"/>
      <c r="EH62" s="259" t="n"/>
      <c r="EI62" s="259" t="n"/>
      <c r="EJ62" s="259" t="n"/>
      <c r="EK62" s="259" t="n"/>
      <c r="EL62" s="259" t="n"/>
      <c r="EM62" s="259" t="n"/>
      <c r="EN62" s="259" t="n"/>
      <c r="EO62" s="259" t="n"/>
      <c r="EP62" s="259" t="n"/>
      <c r="EQ62" s="259" t="n"/>
      <c r="ER62" s="259" t="n"/>
      <c r="ES62" s="259" t="n"/>
      <c r="ET62" s="259" t="n"/>
      <c r="EU62" s="259" t="n"/>
      <c r="EV62" s="259" t="n"/>
      <c r="EW62" s="259" t="n"/>
      <c r="EX62" s="259" t="n"/>
      <c r="EY62" s="259" t="n"/>
      <c r="EZ62" s="259" t="n"/>
      <c r="FA62" s="259" t="n"/>
      <c r="FB62" s="259" t="n"/>
      <c r="FC62" s="259" t="n"/>
      <c r="FD62" s="259" t="n"/>
      <c r="FE62" s="259" t="n"/>
      <c r="FF62" s="259" t="n"/>
      <c r="FG62" s="259" t="n"/>
      <c r="FH62" s="259" t="n"/>
      <c r="FI62" s="259" t="n"/>
      <c r="FJ62" s="259" t="n"/>
      <c r="FK62" s="259" t="n"/>
      <c r="FL62" s="259" t="n"/>
      <c r="FM62" s="259" t="n"/>
      <c r="FN62" s="259" t="n"/>
      <c r="FO62" s="259" t="n"/>
      <c r="FP62" s="259" t="n"/>
      <c r="FQ62" s="259" t="n"/>
      <c r="FR62" s="259" t="n"/>
      <c r="FS62" s="259" t="n"/>
      <c r="FT62" s="259" t="n"/>
      <c r="FU62" s="261">
        <f>SUM(F62:FT62)</f>
        <v/>
      </c>
      <c r="FV62" s="262">
        <f>E62-FU62</f>
        <v/>
      </c>
    </row>
    <row r="63" ht="18" customHeight="1">
      <c r="A63" s="137" t="n">
        <v>63</v>
      </c>
      <c r="B63" s="256" t="n"/>
      <c r="C63" s="139" t="n"/>
      <c r="D63" s="240" t="n"/>
      <c r="E63" s="257" t="n"/>
      <c r="F63" s="274" t="n"/>
      <c r="G63" s="274" t="n"/>
      <c r="H63" s="274" t="n"/>
      <c r="I63" s="274" t="n"/>
      <c r="J63" s="274" t="n"/>
      <c r="K63" s="274" t="n"/>
      <c r="L63" s="274" t="n"/>
      <c r="M63" s="274" t="n"/>
      <c r="N63" s="259" t="n"/>
      <c r="O63" s="259" t="n"/>
      <c r="P63" s="259" t="n"/>
      <c r="Q63" s="259" t="n"/>
      <c r="R63" s="259" t="n"/>
      <c r="S63" s="259" t="n"/>
      <c r="T63" s="259" t="n"/>
      <c r="U63" s="259" t="n"/>
      <c r="V63" s="259" t="n"/>
      <c r="W63" s="259" t="n"/>
      <c r="X63" s="259" t="n"/>
      <c r="Y63" s="259" t="n"/>
      <c r="Z63" s="259" t="n"/>
      <c r="AA63" s="259" t="n"/>
      <c r="AB63" s="259" t="n"/>
      <c r="AC63" s="259" t="n"/>
      <c r="AD63" s="259" t="n"/>
      <c r="AE63" s="259" t="n"/>
      <c r="AF63" s="259" t="n"/>
      <c r="AG63" s="259" t="n"/>
      <c r="AH63" s="259" t="n"/>
      <c r="AI63" s="259" t="n"/>
      <c r="AJ63" s="259" t="n"/>
      <c r="AK63" s="259" t="n"/>
      <c r="AL63" s="259" t="n"/>
      <c r="AM63" s="259" t="n"/>
      <c r="AN63" s="259" t="n"/>
      <c r="AO63" s="259" t="n"/>
      <c r="AP63" s="259" t="n"/>
      <c r="AQ63" s="259" t="n"/>
      <c r="AR63" s="259" t="n"/>
      <c r="AS63" s="259" t="n"/>
      <c r="AT63" s="259" t="n"/>
      <c r="AU63" s="259" t="n"/>
      <c r="AV63" s="259" t="n"/>
      <c r="AW63" s="259" t="n"/>
      <c r="AX63" s="259" t="n"/>
      <c r="AY63" s="259" t="n"/>
      <c r="AZ63" s="259" t="n"/>
      <c r="BA63" s="259" t="n"/>
      <c r="BB63" s="259" t="n"/>
      <c r="BC63" s="259" t="n"/>
      <c r="BD63" s="259" t="n"/>
      <c r="BE63" s="259" t="n"/>
      <c r="BF63" s="259" t="n"/>
      <c r="BG63" s="259" t="n"/>
      <c r="BH63" s="259" t="n"/>
      <c r="BI63" s="259" t="n"/>
      <c r="BJ63" s="259" t="n"/>
      <c r="BK63" s="259" t="n"/>
      <c r="BL63" s="259" t="n"/>
      <c r="BM63" s="259" t="n"/>
      <c r="BN63" s="259" t="n"/>
      <c r="BO63" s="259" t="n"/>
      <c r="BP63" s="259" t="n"/>
      <c r="BQ63" s="259" t="n"/>
      <c r="BR63" s="259" t="n"/>
      <c r="BS63" s="259" t="n"/>
      <c r="BT63" s="259" t="n"/>
      <c r="BU63" s="259" t="n"/>
      <c r="BV63" s="259" t="n"/>
      <c r="BW63" s="259" t="n"/>
      <c r="BX63" s="259" t="n"/>
      <c r="BY63" s="259" t="n"/>
      <c r="BZ63" s="259" t="n"/>
      <c r="CA63" s="259" t="n"/>
      <c r="CB63" s="259" t="n"/>
      <c r="CC63" s="259" t="n"/>
      <c r="CD63" s="259" t="n"/>
      <c r="CE63" s="259" t="n"/>
      <c r="CF63" s="259" t="n"/>
      <c r="CG63" s="259" t="n"/>
      <c r="CH63" s="259" t="n"/>
      <c r="CI63" s="259" t="n"/>
      <c r="CJ63" s="259" t="n"/>
      <c r="CK63" s="259" t="n"/>
      <c r="CL63" s="259" t="n"/>
      <c r="CM63" s="259" t="n"/>
      <c r="CN63" s="259" t="n"/>
      <c r="CO63" s="259" t="n"/>
      <c r="CP63" s="259" t="n"/>
      <c r="CQ63" s="259" t="n"/>
      <c r="CR63" s="259" t="n"/>
      <c r="CS63" s="259" t="n"/>
      <c r="CT63" s="259" t="n"/>
      <c r="CU63" s="259" t="n"/>
      <c r="CV63" s="259" t="n"/>
      <c r="CW63" s="259" t="n"/>
      <c r="CX63" s="259" t="n"/>
      <c r="CY63" s="259" t="n"/>
      <c r="CZ63" s="259" t="n"/>
      <c r="DA63" s="259" t="n"/>
      <c r="DB63" s="259" t="n"/>
      <c r="DC63" s="259" t="n"/>
      <c r="DD63" s="259" t="n"/>
      <c r="DE63" s="259" t="n"/>
      <c r="DF63" s="268" t="n"/>
      <c r="DG63" s="259" t="n"/>
      <c r="DH63" s="259" t="n"/>
      <c r="DI63" s="268" t="n"/>
      <c r="DJ63" s="268" t="n"/>
      <c r="DK63" s="259" t="n"/>
      <c r="DL63" s="259" t="n"/>
      <c r="DM63" s="259" t="n"/>
      <c r="DN63" s="259" t="n"/>
      <c r="DO63" s="259" t="n"/>
      <c r="DP63" s="259" t="n"/>
      <c r="DQ63" s="259" t="n"/>
      <c r="DR63" s="259" t="n"/>
      <c r="DS63" s="259" t="n"/>
      <c r="DT63" s="259" t="n"/>
      <c r="DU63" s="259" t="n"/>
      <c r="DV63" s="259" t="n"/>
      <c r="DW63" s="259" t="n"/>
      <c r="DX63" s="259" t="n"/>
      <c r="DY63" s="259" t="n"/>
      <c r="DZ63" s="259" t="n"/>
      <c r="EA63" s="259" t="n"/>
      <c r="EB63" s="259" t="n"/>
      <c r="EC63" s="259" t="n"/>
      <c r="ED63" s="259" t="n"/>
      <c r="EE63" s="259" t="n"/>
      <c r="EF63" s="259" t="n"/>
      <c r="EG63" s="259" t="n"/>
      <c r="EH63" s="259" t="n"/>
      <c r="EI63" s="259" t="n"/>
      <c r="EJ63" s="259" t="n"/>
      <c r="EK63" s="259" t="n"/>
      <c r="EL63" s="259" t="n"/>
      <c r="EM63" s="259" t="n"/>
      <c r="EN63" s="259" t="n"/>
      <c r="EO63" s="259" t="n"/>
      <c r="EP63" s="259" t="n"/>
      <c r="EQ63" s="259" t="n"/>
      <c r="ER63" s="259" t="n"/>
      <c r="ES63" s="259" t="n"/>
      <c r="ET63" s="259" t="n"/>
      <c r="EU63" s="259" t="n"/>
      <c r="EV63" s="259" t="n"/>
      <c r="EW63" s="259" t="n"/>
      <c r="EX63" s="259" t="n"/>
      <c r="EY63" s="259" t="n"/>
      <c r="EZ63" s="259" t="n"/>
      <c r="FA63" s="259" t="n"/>
      <c r="FB63" s="259" t="n"/>
      <c r="FC63" s="259" t="n"/>
      <c r="FD63" s="259" t="n"/>
      <c r="FE63" s="259" t="n"/>
      <c r="FF63" s="259" t="n"/>
      <c r="FG63" s="259" t="n"/>
      <c r="FH63" s="259" t="n"/>
      <c r="FI63" s="259" t="n"/>
      <c r="FJ63" s="259" t="n"/>
      <c r="FK63" s="259" t="n"/>
      <c r="FL63" s="259" t="n"/>
      <c r="FM63" s="259" t="n"/>
      <c r="FN63" s="259" t="n"/>
      <c r="FO63" s="259" t="n"/>
      <c r="FP63" s="259" t="n"/>
      <c r="FQ63" s="259" t="n"/>
      <c r="FR63" s="259" t="n"/>
      <c r="FS63" s="259" t="n"/>
      <c r="FT63" s="259" t="n"/>
      <c r="FU63" s="261">
        <f>SUM(F63:FT63)</f>
        <v/>
      </c>
      <c r="FV63" s="262">
        <f>E63-FU63</f>
        <v/>
      </c>
    </row>
    <row r="64" ht="18" customHeight="1">
      <c r="A64" s="137" t="n">
        <v>64</v>
      </c>
      <c r="B64" s="256" t="n"/>
      <c r="C64" s="139" t="n"/>
      <c r="D64" s="240" t="n"/>
      <c r="E64" s="257" t="n"/>
      <c r="F64" s="274" t="n"/>
      <c r="G64" s="274" t="n"/>
      <c r="H64" s="274" t="n"/>
      <c r="I64" s="274" t="n"/>
      <c r="J64" s="274" t="n"/>
      <c r="K64" s="274" t="n"/>
      <c r="L64" s="274" t="n"/>
      <c r="M64" s="274" t="n"/>
      <c r="N64" s="259" t="n"/>
      <c r="O64" s="259" t="n"/>
      <c r="P64" s="259" t="n"/>
      <c r="Q64" s="259" t="n"/>
      <c r="R64" s="259" t="n"/>
      <c r="S64" s="259" t="n"/>
      <c r="T64" s="259" t="n"/>
      <c r="U64" s="259" t="n"/>
      <c r="V64" s="259" t="n"/>
      <c r="W64" s="259" t="n"/>
      <c r="X64" s="259" t="n"/>
      <c r="Y64" s="259" t="n"/>
      <c r="Z64" s="259" t="n"/>
      <c r="AA64" s="259" t="n"/>
      <c r="AB64" s="259" t="n"/>
      <c r="AC64" s="259" t="n"/>
      <c r="AD64" s="259" t="n"/>
      <c r="AE64" s="259" t="n"/>
      <c r="AF64" s="259" t="n"/>
      <c r="AG64" s="259" t="n"/>
      <c r="AH64" s="259" t="n"/>
      <c r="AI64" s="259" t="n"/>
      <c r="AJ64" s="259" t="n"/>
      <c r="AK64" s="259" t="n"/>
      <c r="AL64" s="259" t="n"/>
      <c r="AM64" s="259" t="n"/>
      <c r="AN64" s="259" t="n"/>
      <c r="AO64" s="259" t="n"/>
      <c r="AP64" s="259" t="n"/>
      <c r="AQ64" s="259" t="n"/>
      <c r="AR64" s="259" t="n"/>
      <c r="AS64" s="259" t="n"/>
      <c r="AT64" s="259" t="n"/>
      <c r="AU64" s="259" t="n"/>
      <c r="AV64" s="259" t="n"/>
      <c r="AW64" s="259" t="n"/>
      <c r="AX64" s="259" t="n"/>
      <c r="AY64" s="259" t="n"/>
      <c r="AZ64" s="259" t="n"/>
      <c r="BA64" s="259" t="n"/>
      <c r="BB64" s="259" t="n"/>
      <c r="BC64" s="259" t="n"/>
      <c r="BD64" s="259" t="n"/>
      <c r="BE64" s="259" t="n"/>
      <c r="BF64" s="259" t="n"/>
      <c r="BG64" s="259" t="n"/>
      <c r="BH64" s="259" t="n"/>
      <c r="BI64" s="259" t="n"/>
      <c r="BJ64" s="259" t="n"/>
      <c r="BK64" s="259" t="n"/>
      <c r="BL64" s="259" t="n"/>
      <c r="BM64" s="259" t="n"/>
      <c r="BN64" s="259" t="n"/>
      <c r="BO64" s="259" t="n"/>
      <c r="BP64" s="259" t="n"/>
      <c r="BQ64" s="259" t="n"/>
      <c r="BR64" s="259" t="n"/>
      <c r="BS64" s="259" t="n"/>
      <c r="BT64" s="259" t="n"/>
      <c r="BU64" s="259" t="n"/>
      <c r="BV64" s="259" t="n"/>
      <c r="BW64" s="259" t="n"/>
      <c r="BX64" s="259" t="n"/>
      <c r="BY64" s="259" t="n"/>
      <c r="BZ64" s="259" t="n"/>
      <c r="CA64" s="259" t="n"/>
      <c r="CB64" s="259" t="n"/>
      <c r="CC64" s="259" t="n"/>
      <c r="CD64" s="259" t="n"/>
      <c r="CE64" s="259" t="n"/>
      <c r="CF64" s="259" t="n"/>
      <c r="CG64" s="259" t="n"/>
      <c r="CH64" s="259" t="n"/>
      <c r="CI64" s="259" t="n"/>
      <c r="CJ64" s="259" t="n"/>
      <c r="CK64" s="259" t="n"/>
      <c r="CL64" s="259" t="n"/>
      <c r="CM64" s="259" t="n"/>
      <c r="CN64" s="259" t="n"/>
      <c r="CO64" s="259" t="n"/>
      <c r="CP64" s="259" t="n"/>
      <c r="CQ64" s="259" t="n"/>
      <c r="CR64" s="259" t="n"/>
      <c r="CS64" s="259" t="n"/>
      <c r="CT64" s="259" t="n"/>
      <c r="CU64" s="259" t="n"/>
      <c r="CV64" s="259" t="n"/>
      <c r="CW64" s="259" t="n"/>
      <c r="CX64" s="259" t="n"/>
      <c r="CY64" s="259" t="n"/>
      <c r="CZ64" s="259" t="n"/>
      <c r="DA64" s="259" t="n"/>
      <c r="DB64" s="259" t="n"/>
      <c r="DC64" s="259" t="n"/>
      <c r="DD64" s="259" t="n"/>
      <c r="DE64" s="259" t="n"/>
      <c r="DF64" s="268" t="n"/>
      <c r="DG64" s="259" t="n"/>
      <c r="DH64" s="259" t="n"/>
      <c r="DI64" s="268" t="n"/>
      <c r="DJ64" s="268" t="n"/>
      <c r="DK64" s="259" t="n"/>
      <c r="DL64" s="259" t="n"/>
      <c r="DM64" s="259" t="n"/>
      <c r="DN64" s="259" t="n"/>
      <c r="DO64" s="259" t="n"/>
      <c r="DP64" s="259" t="n"/>
      <c r="DQ64" s="259" t="n"/>
      <c r="DR64" s="259" t="n"/>
      <c r="DS64" s="259" t="n"/>
      <c r="DT64" s="259" t="n"/>
      <c r="DU64" s="259" t="n"/>
      <c r="DV64" s="259" t="n"/>
      <c r="DW64" s="259" t="n"/>
      <c r="DX64" s="259" t="n"/>
      <c r="DY64" s="259" t="n"/>
      <c r="DZ64" s="259" t="n"/>
      <c r="EA64" s="259" t="n"/>
      <c r="EB64" s="259" t="n"/>
      <c r="EC64" s="259" t="n"/>
      <c r="ED64" s="259" t="n"/>
      <c r="EE64" s="259" t="n"/>
      <c r="EF64" s="259" t="n"/>
      <c r="EG64" s="259" t="n"/>
      <c r="EH64" s="259" t="n"/>
      <c r="EI64" s="259" t="n"/>
      <c r="EJ64" s="259" t="n"/>
      <c r="EK64" s="259" t="n"/>
      <c r="EL64" s="259" t="n"/>
      <c r="EM64" s="259" t="n"/>
      <c r="EN64" s="259" t="n"/>
      <c r="EO64" s="259" t="n"/>
      <c r="EP64" s="259" t="n"/>
      <c r="EQ64" s="259" t="n"/>
      <c r="ER64" s="259" t="n"/>
      <c r="ES64" s="259" t="n"/>
      <c r="ET64" s="259" t="n"/>
      <c r="EU64" s="259" t="n"/>
      <c r="EV64" s="259" t="n"/>
      <c r="EW64" s="259" t="n"/>
      <c r="EX64" s="259" t="n"/>
      <c r="EY64" s="259" t="n"/>
      <c r="EZ64" s="259" t="n"/>
      <c r="FA64" s="259" t="n"/>
      <c r="FB64" s="259" t="n"/>
      <c r="FC64" s="259" t="n"/>
      <c r="FD64" s="259" t="n"/>
      <c r="FE64" s="259" t="n"/>
      <c r="FF64" s="259" t="n"/>
      <c r="FG64" s="259" t="n"/>
      <c r="FH64" s="259" t="n"/>
      <c r="FI64" s="259" t="n"/>
      <c r="FJ64" s="259" t="n"/>
      <c r="FK64" s="259" t="n"/>
      <c r="FL64" s="259" t="n"/>
      <c r="FM64" s="259" t="n"/>
      <c r="FN64" s="259" t="n"/>
      <c r="FO64" s="259" t="n"/>
      <c r="FP64" s="259" t="n"/>
      <c r="FQ64" s="259" t="n"/>
      <c r="FR64" s="259" t="n"/>
      <c r="FS64" s="259" t="n"/>
      <c r="FT64" s="259" t="n"/>
      <c r="FU64" s="261">
        <f>SUM(F64:FT64)</f>
        <v/>
      </c>
      <c r="FV64" s="262">
        <f>E64-FU64</f>
        <v/>
      </c>
    </row>
    <row r="65" ht="18" customHeight="1">
      <c r="A65" s="137" t="n">
        <v>65</v>
      </c>
      <c r="B65" s="256" t="n"/>
      <c r="C65" s="139" t="n"/>
      <c r="D65" s="240" t="n"/>
      <c r="E65" s="257" t="n"/>
      <c r="F65" s="274" t="n"/>
      <c r="G65" s="274" t="n"/>
      <c r="H65" s="274" t="n"/>
      <c r="I65" s="274" t="n"/>
      <c r="J65" s="274" t="n"/>
      <c r="K65" s="274" t="n"/>
      <c r="L65" s="274" t="n"/>
      <c r="M65" s="274" t="n"/>
      <c r="N65" s="259" t="n"/>
      <c r="O65" s="259" t="n"/>
      <c r="P65" s="259" t="n"/>
      <c r="Q65" s="259" t="n"/>
      <c r="R65" s="259" t="n"/>
      <c r="S65" s="259" t="n"/>
      <c r="T65" s="259" t="n"/>
      <c r="U65" s="259" t="n"/>
      <c r="V65" s="259" t="n"/>
      <c r="W65" s="259" t="n"/>
      <c r="X65" s="259" t="n"/>
      <c r="Y65" s="259" t="n"/>
      <c r="Z65" s="259" t="n"/>
      <c r="AA65" s="259" t="n"/>
      <c r="AB65" s="259" t="n"/>
      <c r="AC65" s="259" t="n"/>
      <c r="AD65" s="259" t="n"/>
      <c r="AE65" s="259" t="n"/>
      <c r="AF65" s="259" t="n"/>
      <c r="AG65" s="259" t="n"/>
      <c r="AH65" s="259" t="n"/>
      <c r="AI65" s="259" t="n"/>
      <c r="AJ65" s="259" t="n"/>
      <c r="AK65" s="259" t="n"/>
      <c r="AL65" s="259" t="n"/>
      <c r="AM65" s="259" t="n"/>
      <c r="AN65" s="259" t="n"/>
      <c r="AO65" s="259" t="n"/>
      <c r="AP65" s="259" t="n"/>
      <c r="AQ65" s="259" t="n"/>
      <c r="AR65" s="259" t="n"/>
      <c r="AS65" s="259" t="n"/>
      <c r="AT65" s="259" t="n"/>
      <c r="AU65" s="259" t="n"/>
      <c r="AV65" s="259" t="n"/>
      <c r="AW65" s="259" t="n"/>
      <c r="AX65" s="259" t="n"/>
      <c r="AY65" s="259" t="n"/>
      <c r="AZ65" s="259" t="n"/>
      <c r="BA65" s="259" t="n"/>
      <c r="BB65" s="259" t="n"/>
      <c r="BC65" s="259" t="n"/>
      <c r="BD65" s="259" t="n"/>
      <c r="BE65" s="259" t="n"/>
      <c r="BF65" s="259" t="n"/>
      <c r="BG65" s="259" t="n"/>
      <c r="BH65" s="259" t="n"/>
      <c r="BI65" s="259" t="n"/>
      <c r="BJ65" s="259" t="n"/>
      <c r="BK65" s="259" t="n"/>
      <c r="BL65" s="259" t="n"/>
      <c r="BM65" s="259" t="n"/>
      <c r="BN65" s="259" t="n"/>
      <c r="BO65" s="259" t="n"/>
      <c r="BP65" s="259" t="n"/>
      <c r="BQ65" s="259" t="n"/>
      <c r="BR65" s="259" t="n"/>
      <c r="BS65" s="259" t="n"/>
      <c r="BT65" s="259" t="n"/>
      <c r="BU65" s="259" t="n"/>
      <c r="BV65" s="259" t="n"/>
      <c r="BW65" s="259" t="n"/>
      <c r="BX65" s="259" t="n"/>
      <c r="BY65" s="259" t="n"/>
      <c r="BZ65" s="259" t="n"/>
      <c r="CA65" s="259" t="n"/>
      <c r="CB65" s="259" t="n"/>
      <c r="CC65" s="259" t="n"/>
      <c r="CD65" s="259" t="n"/>
      <c r="CE65" s="259" t="n"/>
      <c r="CF65" s="259" t="n"/>
      <c r="CG65" s="259" t="n"/>
      <c r="CH65" s="259" t="n"/>
      <c r="CI65" s="259" t="n"/>
      <c r="CJ65" s="259" t="n"/>
      <c r="CK65" s="259" t="n"/>
      <c r="CL65" s="259" t="n"/>
      <c r="CM65" s="259" t="n"/>
      <c r="CN65" s="259" t="n"/>
      <c r="CO65" s="259" t="n"/>
      <c r="CP65" s="259" t="n"/>
      <c r="CQ65" s="259" t="n"/>
      <c r="CR65" s="259" t="n"/>
      <c r="CS65" s="259" t="n"/>
      <c r="CT65" s="259" t="n"/>
      <c r="CU65" s="259" t="n"/>
      <c r="CV65" s="259" t="n"/>
      <c r="CW65" s="259" t="n"/>
      <c r="CX65" s="259" t="n"/>
      <c r="CY65" s="259" t="n"/>
      <c r="CZ65" s="259" t="n"/>
      <c r="DA65" s="259" t="n"/>
      <c r="DB65" s="259" t="n"/>
      <c r="DC65" s="259" t="n"/>
      <c r="DD65" s="259" t="n"/>
      <c r="DE65" s="259" t="n"/>
      <c r="DF65" s="268" t="n"/>
      <c r="DG65" s="259" t="n"/>
      <c r="DH65" s="259" t="n"/>
      <c r="DI65" s="268" t="n"/>
      <c r="DJ65" s="268" t="n"/>
      <c r="DK65" s="259" t="n"/>
      <c r="DL65" s="259" t="n"/>
      <c r="DM65" s="259" t="n"/>
      <c r="DN65" s="259" t="n"/>
      <c r="DO65" s="259" t="n"/>
      <c r="DP65" s="259" t="n"/>
      <c r="DQ65" s="259" t="n"/>
      <c r="DR65" s="259" t="n"/>
      <c r="DS65" s="259" t="n"/>
      <c r="DT65" s="259" t="n"/>
      <c r="DU65" s="259" t="n"/>
      <c r="DV65" s="259" t="n"/>
      <c r="DW65" s="259" t="n"/>
      <c r="DX65" s="259" t="n"/>
      <c r="DY65" s="259" t="n"/>
      <c r="DZ65" s="259" t="n"/>
      <c r="EA65" s="259" t="n"/>
      <c r="EB65" s="259" t="n"/>
      <c r="EC65" s="259" t="n"/>
      <c r="ED65" s="259" t="n"/>
      <c r="EE65" s="259" t="n"/>
      <c r="EF65" s="259" t="n"/>
      <c r="EG65" s="259" t="n"/>
      <c r="EH65" s="259" t="n"/>
      <c r="EI65" s="259" t="n"/>
      <c r="EJ65" s="259" t="n"/>
      <c r="EK65" s="259" t="n"/>
      <c r="EL65" s="259" t="n"/>
      <c r="EM65" s="259" t="n"/>
      <c r="EN65" s="259" t="n"/>
      <c r="EO65" s="259" t="n"/>
      <c r="EP65" s="259" t="n"/>
      <c r="EQ65" s="259" t="n"/>
      <c r="ER65" s="259" t="n"/>
      <c r="ES65" s="259" t="n"/>
      <c r="ET65" s="259" t="n"/>
      <c r="EU65" s="259" t="n"/>
      <c r="EV65" s="259" t="n"/>
      <c r="EW65" s="259" t="n"/>
      <c r="EX65" s="259" t="n"/>
      <c r="EY65" s="259" t="n"/>
      <c r="EZ65" s="259" t="n"/>
      <c r="FA65" s="259" t="n"/>
      <c r="FB65" s="259" t="n"/>
      <c r="FC65" s="259" t="n"/>
      <c r="FD65" s="259" t="n"/>
      <c r="FE65" s="259" t="n"/>
      <c r="FF65" s="259" t="n"/>
      <c r="FG65" s="259" t="n"/>
      <c r="FH65" s="259" t="n"/>
      <c r="FI65" s="259" t="n"/>
      <c r="FJ65" s="259" t="n"/>
      <c r="FK65" s="259" t="n"/>
      <c r="FL65" s="259" t="n"/>
      <c r="FM65" s="259" t="n"/>
      <c r="FN65" s="259" t="n"/>
      <c r="FO65" s="259" t="n"/>
      <c r="FP65" s="259" t="n"/>
      <c r="FQ65" s="259" t="n"/>
      <c r="FR65" s="259" t="n"/>
      <c r="FS65" s="259" t="n"/>
      <c r="FT65" s="259" t="n"/>
      <c r="FU65" s="261">
        <f>SUM(F65:FT65)</f>
        <v/>
      </c>
      <c r="FV65" s="262">
        <f>E65-FU65</f>
        <v/>
      </c>
    </row>
    <row r="66" ht="18" customHeight="1">
      <c r="A66" s="137" t="n">
        <v>66</v>
      </c>
      <c r="B66" s="256" t="n"/>
      <c r="C66" s="139" t="n"/>
      <c r="D66" s="240" t="n"/>
      <c r="E66" s="257" t="n"/>
      <c r="F66" s="274" t="n"/>
      <c r="G66" s="274" t="n"/>
      <c r="H66" s="274" t="n"/>
      <c r="I66" s="274" t="n"/>
      <c r="J66" s="274" t="n"/>
      <c r="K66" s="274" t="n"/>
      <c r="L66" s="274" t="n"/>
      <c r="M66" s="274" t="n"/>
      <c r="N66" s="259" t="n"/>
      <c r="O66" s="259" t="n"/>
      <c r="P66" s="259" t="n"/>
      <c r="Q66" s="259" t="n"/>
      <c r="R66" s="259" t="n"/>
      <c r="S66" s="259" t="n"/>
      <c r="T66" s="259" t="n"/>
      <c r="U66" s="259" t="n"/>
      <c r="V66" s="259" t="n"/>
      <c r="W66" s="259" t="n"/>
      <c r="X66" s="259" t="n"/>
      <c r="Y66" s="259" t="n"/>
      <c r="Z66" s="259" t="n"/>
      <c r="AA66" s="259" t="n"/>
      <c r="AB66" s="259" t="n"/>
      <c r="AC66" s="259" t="n"/>
      <c r="AD66" s="259" t="n"/>
      <c r="AE66" s="259" t="n"/>
      <c r="AF66" s="259" t="n"/>
      <c r="AG66" s="259" t="n"/>
      <c r="AH66" s="259" t="n"/>
      <c r="AI66" s="259" t="n"/>
      <c r="AJ66" s="259" t="n"/>
      <c r="AK66" s="259" t="n"/>
      <c r="AL66" s="259" t="n"/>
      <c r="AM66" s="259" t="n"/>
      <c r="AN66" s="259" t="n"/>
      <c r="AO66" s="259" t="n"/>
      <c r="AP66" s="259" t="n"/>
      <c r="AQ66" s="259" t="n"/>
      <c r="AR66" s="259" t="n"/>
      <c r="AS66" s="259" t="n"/>
      <c r="AT66" s="259" t="n"/>
      <c r="AU66" s="259" t="n"/>
      <c r="AV66" s="259" t="n"/>
      <c r="AW66" s="259" t="n"/>
      <c r="AX66" s="259" t="n"/>
      <c r="AY66" s="259" t="n"/>
      <c r="AZ66" s="259" t="n"/>
      <c r="BA66" s="259" t="n"/>
      <c r="BB66" s="259" t="n"/>
      <c r="BC66" s="259" t="n"/>
      <c r="BD66" s="259" t="n"/>
      <c r="BE66" s="259" t="n"/>
      <c r="BF66" s="259" t="n"/>
      <c r="BG66" s="259" t="n"/>
      <c r="BH66" s="259" t="n"/>
      <c r="BI66" s="259" t="n"/>
      <c r="BJ66" s="259" t="n"/>
      <c r="BK66" s="259" t="n"/>
      <c r="BL66" s="259" t="n"/>
      <c r="BM66" s="259" t="n"/>
      <c r="BN66" s="259" t="n"/>
      <c r="BO66" s="259" t="n"/>
      <c r="BP66" s="259" t="n"/>
      <c r="BQ66" s="259" t="n"/>
      <c r="BR66" s="259" t="n"/>
      <c r="BS66" s="259" t="n"/>
      <c r="BT66" s="259" t="n"/>
      <c r="BU66" s="259" t="n"/>
      <c r="BV66" s="259" t="n"/>
      <c r="BW66" s="259" t="n"/>
      <c r="BX66" s="259" t="n"/>
      <c r="BY66" s="259" t="n"/>
      <c r="BZ66" s="259" t="n"/>
      <c r="CA66" s="259" t="n"/>
      <c r="CB66" s="259" t="n"/>
      <c r="CC66" s="259" t="n"/>
      <c r="CD66" s="259" t="n"/>
      <c r="CE66" s="259" t="n"/>
      <c r="CF66" s="259" t="n"/>
      <c r="CG66" s="259" t="n"/>
      <c r="CH66" s="259" t="n"/>
      <c r="CI66" s="259" t="n"/>
      <c r="CJ66" s="259" t="n"/>
      <c r="CK66" s="259" t="n"/>
      <c r="CL66" s="259" t="n"/>
      <c r="CM66" s="259" t="n"/>
      <c r="CN66" s="259" t="n"/>
      <c r="CO66" s="259" t="n"/>
      <c r="CP66" s="259" t="n"/>
      <c r="CQ66" s="259" t="n"/>
      <c r="CR66" s="259" t="n"/>
      <c r="CS66" s="259" t="n"/>
      <c r="CT66" s="259" t="n"/>
      <c r="CU66" s="259" t="n"/>
      <c r="CV66" s="259" t="n"/>
      <c r="CW66" s="259" t="n"/>
      <c r="CX66" s="259" t="n"/>
      <c r="CY66" s="259" t="n"/>
      <c r="CZ66" s="259" t="n"/>
      <c r="DA66" s="259" t="n"/>
      <c r="DB66" s="259" t="n"/>
      <c r="DC66" s="259" t="n"/>
      <c r="DD66" s="259" t="n"/>
      <c r="DE66" s="259" t="n"/>
      <c r="DF66" s="268" t="n"/>
      <c r="DG66" s="259" t="n"/>
      <c r="DH66" s="259" t="n"/>
      <c r="DI66" s="268" t="n"/>
      <c r="DJ66" s="268" t="n"/>
      <c r="DK66" s="259" t="n"/>
      <c r="DL66" s="259" t="n"/>
      <c r="DM66" s="259" t="n"/>
      <c r="DN66" s="259" t="n"/>
      <c r="DO66" s="259" t="n"/>
      <c r="DP66" s="259" t="n"/>
      <c r="DQ66" s="259" t="n"/>
      <c r="DR66" s="259" t="n"/>
      <c r="DS66" s="259" t="n"/>
      <c r="DT66" s="259" t="n"/>
      <c r="DU66" s="259" t="n"/>
      <c r="DV66" s="259" t="n"/>
      <c r="DW66" s="259" t="n"/>
      <c r="DX66" s="259" t="n"/>
      <c r="DY66" s="259" t="n"/>
      <c r="DZ66" s="259" t="n"/>
      <c r="EA66" s="259" t="n"/>
      <c r="EB66" s="259" t="n"/>
      <c r="EC66" s="259" t="n"/>
      <c r="ED66" s="259" t="n"/>
      <c r="EE66" s="259" t="n"/>
      <c r="EF66" s="259" t="n"/>
      <c r="EG66" s="259" t="n"/>
      <c r="EH66" s="259" t="n"/>
      <c r="EI66" s="259" t="n"/>
      <c r="EJ66" s="259" t="n"/>
      <c r="EK66" s="259" t="n"/>
      <c r="EL66" s="259" t="n"/>
      <c r="EM66" s="259" t="n"/>
      <c r="EN66" s="259" t="n"/>
      <c r="EO66" s="259" t="n"/>
      <c r="EP66" s="259" t="n"/>
      <c r="EQ66" s="259" t="n"/>
      <c r="ER66" s="259" t="n"/>
      <c r="ES66" s="259" t="n"/>
      <c r="ET66" s="259" t="n"/>
      <c r="EU66" s="259" t="n"/>
      <c r="EV66" s="259" t="n"/>
      <c r="EW66" s="259" t="n"/>
      <c r="EX66" s="259" t="n"/>
      <c r="EY66" s="259" t="n"/>
      <c r="EZ66" s="259" t="n"/>
      <c r="FA66" s="259" t="n"/>
      <c r="FB66" s="259" t="n"/>
      <c r="FC66" s="259" t="n"/>
      <c r="FD66" s="259" t="n"/>
      <c r="FE66" s="259" t="n"/>
      <c r="FF66" s="259" t="n"/>
      <c r="FG66" s="259" t="n"/>
      <c r="FH66" s="259" t="n"/>
      <c r="FI66" s="259" t="n"/>
      <c r="FJ66" s="259" t="n"/>
      <c r="FK66" s="259" t="n"/>
      <c r="FL66" s="259" t="n"/>
      <c r="FM66" s="259" t="n"/>
      <c r="FN66" s="259" t="n"/>
      <c r="FO66" s="259" t="n"/>
      <c r="FP66" s="259" t="n"/>
      <c r="FQ66" s="259" t="n"/>
      <c r="FR66" s="259" t="n"/>
      <c r="FS66" s="259" t="n"/>
      <c r="FT66" s="259" t="n"/>
      <c r="FU66" s="261">
        <f>SUM(F66:FT66)</f>
        <v/>
      </c>
      <c r="FV66" s="262">
        <f>E66-FU66</f>
        <v/>
      </c>
    </row>
    <row r="67" ht="18" customHeight="1" thickBot="1">
      <c r="A67" s="137" t="n"/>
      <c r="B67" s="256" t="n"/>
      <c r="C67" s="139" t="n"/>
      <c r="D67" s="240" t="n"/>
      <c r="E67" s="257" t="n"/>
      <c r="F67" s="274" t="n"/>
      <c r="G67" s="274" t="n"/>
      <c r="H67" s="274" t="n"/>
      <c r="I67" s="274" t="n"/>
      <c r="J67" s="274" t="n"/>
      <c r="K67" s="274" t="n"/>
      <c r="L67" s="274" t="n"/>
      <c r="M67" s="274" t="n"/>
      <c r="N67" s="259" t="n"/>
      <c r="O67" s="259" t="n"/>
      <c r="P67" s="259" t="n"/>
      <c r="Q67" s="259" t="n"/>
      <c r="R67" s="259" t="n"/>
      <c r="S67" s="259" t="n"/>
      <c r="T67" s="259" t="n"/>
      <c r="U67" s="259" t="n"/>
      <c r="V67" s="259" t="n"/>
      <c r="W67" s="259" t="n"/>
      <c r="X67" s="259" t="n"/>
      <c r="Y67" s="259" t="n"/>
      <c r="Z67" s="259" t="n"/>
      <c r="AA67" s="259" t="n"/>
      <c r="AB67" s="259" t="n"/>
      <c r="AC67" s="259" t="n"/>
      <c r="AD67" s="259" t="n"/>
      <c r="AE67" s="259" t="n"/>
      <c r="AF67" s="259" t="n"/>
      <c r="AG67" s="259" t="n"/>
      <c r="AH67" s="259" t="n"/>
      <c r="AI67" s="259" t="n"/>
      <c r="AJ67" s="259" t="n"/>
      <c r="AK67" s="259" t="n"/>
      <c r="AL67" s="259" t="n"/>
      <c r="AM67" s="259" t="n"/>
      <c r="AN67" s="259" t="n"/>
      <c r="AO67" s="259" t="n"/>
      <c r="AP67" s="259" t="n"/>
      <c r="AQ67" s="259" t="n"/>
      <c r="AR67" s="259" t="n"/>
      <c r="AS67" s="259" t="n"/>
      <c r="AT67" s="259" t="n"/>
      <c r="AU67" s="259" t="n"/>
      <c r="AV67" s="259" t="n"/>
      <c r="AW67" s="259" t="n"/>
      <c r="AX67" s="259" t="n"/>
      <c r="AY67" s="259" t="n"/>
      <c r="AZ67" s="259" t="n"/>
      <c r="BA67" s="259" t="n"/>
      <c r="BB67" s="259" t="n"/>
      <c r="BC67" s="259" t="n"/>
      <c r="BD67" s="259" t="n"/>
      <c r="BE67" s="259" t="n"/>
      <c r="BF67" s="259" t="n"/>
      <c r="BG67" s="259" t="n"/>
      <c r="BH67" s="259" t="n"/>
      <c r="BI67" s="259" t="n"/>
      <c r="BJ67" s="259" t="n"/>
      <c r="BK67" s="259" t="n"/>
      <c r="BL67" s="259" t="n"/>
      <c r="BM67" s="259" t="n"/>
      <c r="BN67" s="259" t="n"/>
      <c r="BO67" s="259" t="n"/>
      <c r="BP67" s="259" t="n"/>
      <c r="BQ67" s="259" t="n"/>
      <c r="BR67" s="259" t="n"/>
      <c r="BS67" s="259" t="n"/>
      <c r="BT67" s="259" t="n"/>
      <c r="BU67" s="259" t="n"/>
      <c r="BV67" s="259" t="n"/>
      <c r="BW67" s="259" t="n"/>
      <c r="BX67" s="259" t="n"/>
      <c r="BY67" s="259" t="n"/>
      <c r="BZ67" s="259" t="n"/>
      <c r="CA67" s="259" t="n"/>
      <c r="CB67" s="259" t="n"/>
      <c r="CC67" s="259" t="n"/>
      <c r="CD67" s="259" t="n"/>
      <c r="CE67" s="259" t="n"/>
      <c r="CF67" s="259" t="n"/>
      <c r="CG67" s="259" t="n"/>
      <c r="CH67" s="259" t="n"/>
      <c r="CI67" s="259" t="n"/>
      <c r="CJ67" s="259" t="n"/>
      <c r="CK67" s="259" t="n"/>
      <c r="CL67" s="259" t="n"/>
      <c r="CM67" s="259" t="n"/>
      <c r="CN67" s="259" t="n"/>
      <c r="CO67" s="259" t="n"/>
      <c r="CP67" s="259" t="n"/>
      <c r="CQ67" s="259" t="n"/>
      <c r="CR67" s="259" t="n"/>
      <c r="CS67" s="259" t="n"/>
      <c r="CT67" s="259" t="n"/>
      <c r="CU67" s="259" t="n"/>
      <c r="CV67" s="259" t="n"/>
      <c r="CW67" s="259" t="n"/>
      <c r="CX67" s="259" t="n"/>
      <c r="CY67" s="259" t="n"/>
      <c r="CZ67" s="259" t="n"/>
      <c r="DA67" s="259" t="n"/>
      <c r="DB67" s="259" t="n"/>
      <c r="DC67" s="259" t="n"/>
      <c r="DD67" s="259" t="n"/>
      <c r="DE67" s="259" t="n"/>
      <c r="DF67" s="268" t="n"/>
      <c r="DG67" s="259" t="n"/>
      <c r="DH67" s="259" t="n"/>
      <c r="DI67" s="268" t="n"/>
      <c r="DJ67" s="268" t="n"/>
      <c r="DK67" s="259" t="n"/>
      <c r="DL67" s="259" t="n"/>
      <c r="DM67" s="259" t="n"/>
      <c r="DN67" s="259" t="n"/>
      <c r="DO67" s="259" t="n"/>
      <c r="DP67" s="259" t="n"/>
      <c r="DQ67" s="259" t="n"/>
      <c r="DR67" s="259" t="n"/>
      <c r="DS67" s="259" t="n"/>
      <c r="DT67" s="259" t="n"/>
      <c r="DU67" s="259" t="n"/>
      <c r="DV67" s="259" t="n"/>
      <c r="DW67" s="259" t="n"/>
      <c r="DX67" s="259" t="n"/>
      <c r="DY67" s="259" t="n"/>
      <c r="DZ67" s="259" t="n"/>
      <c r="EA67" s="259" t="n"/>
      <c r="EB67" s="259" t="n"/>
      <c r="EC67" s="259" t="n"/>
      <c r="ED67" s="259" t="n"/>
      <c r="EE67" s="259" t="n"/>
      <c r="EF67" s="259" t="n"/>
      <c r="EG67" s="259" t="n"/>
      <c r="EH67" s="259" t="n"/>
      <c r="EI67" s="259" t="n"/>
      <c r="EJ67" s="259" t="n"/>
      <c r="EK67" s="259" t="n"/>
      <c r="EL67" s="259" t="n"/>
      <c r="EM67" s="259" t="n"/>
      <c r="EN67" s="259" t="n"/>
      <c r="EO67" s="259" t="n"/>
      <c r="EP67" s="259" t="n"/>
      <c r="EQ67" s="259" t="n"/>
      <c r="ER67" s="259" t="n"/>
      <c r="ES67" s="259" t="n"/>
      <c r="ET67" s="259" t="n"/>
      <c r="EU67" s="259" t="n"/>
      <c r="EV67" s="259" t="n"/>
      <c r="EW67" s="259" t="n"/>
      <c r="EX67" s="259" t="n"/>
      <c r="EY67" s="259" t="n"/>
      <c r="EZ67" s="259" t="n"/>
      <c r="FA67" s="259" t="n"/>
      <c r="FB67" s="259" t="n"/>
      <c r="FC67" s="259" t="n"/>
      <c r="FD67" s="259" t="n"/>
      <c r="FE67" s="259" t="n"/>
      <c r="FF67" s="259" t="n"/>
      <c r="FG67" s="259" t="n"/>
      <c r="FH67" s="259" t="n"/>
      <c r="FI67" s="259" t="n"/>
      <c r="FJ67" s="259" t="n"/>
      <c r="FK67" s="259" t="n"/>
      <c r="FL67" s="259" t="n"/>
      <c r="FM67" s="259" t="n"/>
      <c r="FN67" s="259" t="n"/>
      <c r="FO67" s="259" t="n"/>
      <c r="FP67" s="259" t="n"/>
      <c r="FQ67" s="259" t="n"/>
      <c r="FR67" s="259" t="n"/>
      <c r="FS67" s="259" t="n"/>
      <c r="FT67" s="259" t="n"/>
      <c r="FU67" s="261">
        <f>SUM(F67:FT67)</f>
        <v/>
      </c>
      <c r="FV67" s="262">
        <f>E67-FU67</f>
        <v/>
      </c>
    </row>
    <row r="68" ht="18.95" customHeight="1" thickBot="1">
      <c r="A68" s="137" t="n"/>
      <c r="B68" s="265" t="n"/>
      <c r="C68" s="148" t="n"/>
      <c r="D68" s="265" t="n"/>
      <c r="E68" s="266">
        <f>SUM(E2:E67)</f>
        <v/>
      </c>
      <c r="F68" s="267">
        <f>SUM(F2:F67)</f>
        <v/>
      </c>
      <c r="G68" s="267">
        <f>SUM(G2:G67)</f>
        <v/>
      </c>
      <c r="H68" s="267">
        <f>SUM(H2:H67)</f>
        <v/>
      </c>
      <c r="I68" s="267">
        <f>SUM(I2:I67)</f>
        <v/>
      </c>
      <c r="J68" s="267">
        <f>SUM(J2:J67)</f>
        <v/>
      </c>
      <c r="K68" s="267">
        <f>SUM(K2:K67)</f>
        <v/>
      </c>
      <c r="L68" s="267">
        <f>SUM(L2:L67)</f>
        <v/>
      </c>
      <c r="M68" s="267">
        <f>SUM(M2:M67)</f>
        <v/>
      </c>
      <c r="N68" s="267">
        <f>SUM(N2:N67)</f>
        <v/>
      </c>
      <c r="O68" s="267">
        <f>SUM(O2:O67)</f>
        <v/>
      </c>
      <c r="P68" s="267">
        <f>SUM(P2:P67)</f>
        <v/>
      </c>
      <c r="Q68" s="267">
        <f>SUM(Q2:Q67)</f>
        <v/>
      </c>
      <c r="R68" s="267">
        <f>SUM(R2:R67)</f>
        <v/>
      </c>
      <c r="S68" s="267">
        <f>SUM(S2:S67)</f>
        <v/>
      </c>
      <c r="T68" s="267">
        <f>SUM(T2:T67)</f>
        <v/>
      </c>
      <c r="U68" s="267">
        <f>SUM(U2:U67)</f>
        <v/>
      </c>
      <c r="V68" s="267">
        <f>SUM(V2:V67)</f>
        <v/>
      </c>
      <c r="W68" s="267">
        <f>SUM(W2:W67)</f>
        <v/>
      </c>
      <c r="X68" s="267">
        <f>SUM(X2:X67)</f>
        <v/>
      </c>
      <c r="Y68" s="267">
        <f>SUM(Y2:Y67)</f>
        <v/>
      </c>
      <c r="Z68" s="267">
        <f>SUM(Z2:Z67)</f>
        <v/>
      </c>
      <c r="AA68" s="267">
        <f>SUM(AA2:AA67)</f>
        <v/>
      </c>
      <c r="AB68" s="267">
        <f>SUM(AB2:AB67)</f>
        <v/>
      </c>
      <c r="AC68" s="267">
        <f>SUM(AC2:AC67)</f>
        <v/>
      </c>
      <c r="AD68" s="267">
        <f>SUM(AD2:AD67)</f>
        <v/>
      </c>
      <c r="AE68" s="267">
        <f>SUM(AE2:AE67)</f>
        <v/>
      </c>
      <c r="AF68" s="267">
        <f>SUM(AF2:AF67)</f>
        <v/>
      </c>
      <c r="AG68" s="267">
        <f>SUM(AG2:AG67)</f>
        <v/>
      </c>
      <c r="AH68" s="267">
        <f>SUM(AH2:AH67)</f>
        <v/>
      </c>
      <c r="AI68" s="267">
        <f>SUM(AI2:AI67)</f>
        <v/>
      </c>
      <c r="AJ68" s="267">
        <f>SUM(AJ2:AJ67)</f>
        <v/>
      </c>
      <c r="AK68" s="267">
        <f>SUM(AK2:AK67)</f>
        <v/>
      </c>
      <c r="AL68" s="267">
        <f>SUM(AL2:AL67)</f>
        <v/>
      </c>
      <c r="AM68" s="267">
        <f>SUM(AM2:AM67)</f>
        <v/>
      </c>
      <c r="AN68" s="267">
        <f>SUM(AN2:AN67)</f>
        <v/>
      </c>
      <c r="AO68" s="267">
        <f>SUM(AO2:AO67)</f>
        <v/>
      </c>
      <c r="AP68" s="267">
        <f>SUM(AP2:AP67)</f>
        <v/>
      </c>
      <c r="AQ68" s="267">
        <f>SUM(AQ2:AQ67)</f>
        <v/>
      </c>
      <c r="AR68" s="267">
        <f>SUM(AR2:AR67)</f>
        <v/>
      </c>
      <c r="AS68" s="267">
        <f>SUM(AS2:AS67)</f>
        <v/>
      </c>
      <c r="AT68" s="267">
        <f>SUM(AT2:AT67)</f>
        <v/>
      </c>
      <c r="AU68" s="267">
        <f>SUM(AU2:AU67)</f>
        <v/>
      </c>
      <c r="AV68" s="267">
        <f>SUM(AV2:AV67)</f>
        <v/>
      </c>
      <c r="AW68" s="267">
        <f>SUM(AW2:AW67)</f>
        <v/>
      </c>
      <c r="AX68" s="267">
        <f>SUM(AX2:AX67)</f>
        <v/>
      </c>
      <c r="AY68" s="267">
        <f>SUM(AY2:AY67)</f>
        <v/>
      </c>
      <c r="AZ68" s="267">
        <f>SUM(AZ2:AZ67)</f>
        <v/>
      </c>
      <c r="BA68" s="267">
        <f>SUM(BA2:BA67)</f>
        <v/>
      </c>
      <c r="BB68" s="267">
        <f>SUM(BB2:BB67)</f>
        <v/>
      </c>
      <c r="BC68" s="267">
        <f>SUM(BC2:BC67)</f>
        <v/>
      </c>
      <c r="BD68" s="267">
        <f>SUM(BD2:BD67)</f>
        <v/>
      </c>
      <c r="BE68" s="267">
        <f>SUM(BE2:BE67)</f>
        <v/>
      </c>
      <c r="BF68" s="267">
        <f>SUM(BF2:BF67)</f>
        <v/>
      </c>
      <c r="BG68" s="267">
        <f>SUM(BG2:BG67)</f>
        <v/>
      </c>
      <c r="BH68" s="267">
        <f>SUM(BH2:BH67)</f>
        <v/>
      </c>
      <c r="BI68" s="267">
        <f>SUM(BI2:BI67)</f>
        <v/>
      </c>
      <c r="BJ68" s="267">
        <f>SUM(BJ2:BJ67)</f>
        <v/>
      </c>
      <c r="BK68" s="267">
        <f>SUM(BK2:BK67)</f>
        <v/>
      </c>
      <c r="BL68" s="267">
        <f>SUM(BL2:BL67)</f>
        <v/>
      </c>
      <c r="BM68" s="267">
        <f>SUM(BM2:BM67)</f>
        <v/>
      </c>
      <c r="BN68" s="267">
        <f>SUM(BN2:BN67)</f>
        <v/>
      </c>
      <c r="BO68" s="267">
        <f>SUM(BO2:BO67)</f>
        <v/>
      </c>
      <c r="BP68" s="267">
        <f>SUM(BP2:BP67)</f>
        <v/>
      </c>
      <c r="BQ68" s="267">
        <f>SUM(BQ2:BQ67)</f>
        <v/>
      </c>
      <c r="BR68" s="267">
        <f>SUM(BR2:BR67)</f>
        <v/>
      </c>
      <c r="BS68" s="267">
        <f>SUM(BS2:BS67)</f>
        <v/>
      </c>
      <c r="BT68" s="267">
        <f>SUM(BT2:BT67)</f>
        <v/>
      </c>
      <c r="BU68" s="267">
        <f>SUM(BU2:BU67)</f>
        <v/>
      </c>
      <c r="BV68" s="267">
        <f>SUM(BV2:BV67)</f>
        <v/>
      </c>
      <c r="BW68" s="267">
        <f>SUM(BW2:BW67)</f>
        <v/>
      </c>
      <c r="BX68" s="267">
        <f>SUM(BX2:BX67)</f>
        <v/>
      </c>
      <c r="BY68" s="267">
        <f>SUM(BY2:BY67)</f>
        <v/>
      </c>
      <c r="BZ68" s="267">
        <f>SUM(BZ2:BZ67)</f>
        <v/>
      </c>
      <c r="CA68" s="267">
        <f>SUM(CA2:CA67)</f>
        <v/>
      </c>
      <c r="CB68" s="267">
        <f>SUM(CB2:CB67)</f>
        <v/>
      </c>
      <c r="CC68" s="267">
        <f>SUM(CC2:CC67)</f>
        <v/>
      </c>
      <c r="CD68" s="267">
        <f>SUM(CD2:CD67)</f>
        <v/>
      </c>
      <c r="CE68" s="267">
        <f>SUM(CE2:CE67)</f>
        <v/>
      </c>
      <c r="CF68" s="267">
        <f>SUM(CF2:CF67)</f>
        <v/>
      </c>
      <c r="CG68" s="267">
        <f>SUM(CG2:CG67)</f>
        <v/>
      </c>
      <c r="CH68" s="267">
        <f>SUM(CH2:CH67)</f>
        <v/>
      </c>
      <c r="CI68" s="267">
        <f>SUM(CI2:CI67)</f>
        <v/>
      </c>
      <c r="CJ68" s="267">
        <f>SUM(CJ2:CJ67)</f>
        <v/>
      </c>
      <c r="CK68" s="267">
        <f>SUM(CK2:CK67)</f>
        <v/>
      </c>
      <c r="CL68" s="267">
        <f>SUM(CL2:CL67)</f>
        <v/>
      </c>
      <c r="CM68" s="267">
        <f>SUM(CM2:CM67)</f>
        <v/>
      </c>
      <c r="CN68" s="267">
        <f>SUM(CN2:CN67)</f>
        <v/>
      </c>
      <c r="CO68" s="267">
        <f>SUM(CO2:CO67)</f>
        <v/>
      </c>
      <c r="CP68" s="267">
        <f>SUM(CP2:CP67)</f>
        <v/>
      </c>
      <c r="CQ68" s="267">
        <f>SUM(CQ2:CQ67)</f>
        <v/>
      </c>
      <c r="CR68" s="267">
        <f>SUM(CR2:CR67)</f>
        <v/>
      </c>
      <c r="CS68" s="267">
        <f>SUM(CS2:CS67)</f>
        <v/>
      </c>
      <c r="CT68" s="267">
        <f>SUM(CT2:CT67)</f>
        <v/>
      </c>
      <c r="CU68" s="267">
        <f>SUM(CU2:CU67)</f>
        <v/>
      </c>
      <c r="CV68" s="267">
        <f>SUM(CV2:CV67)</f>
        <v/>
      </c>
      <c r="CW68" s="267">
        <f>SUM(CW2:CW67)</f>
        <v/>
      </c>
      <c r="CX68" s="267">
        <f>SUM(CX2:CX67)</f>
        <v/>
      </c>
      <c r="CY68" s="267">
        <f>SUM(CY2:CY67)</f>
        <v/>
      </c>
      <c r="CZ68" s="267">
        <f>SUM(CZ2:CZ67)</f>
        <v/>
      </c>
      <c r="DA68" s="267">
        <f>SUM(DA2:DA67)</f>
        <v/>
      </c>
      <c r="DB68" s="267">
        <f>SUM(DB2:DB67)</f>
        <v/>
      </c>
      <c r="DC68" s="267">
        <f>SUM(DC2:DC67)</f>
        <v/>
      </c>
      <c r="DD68" s="267">
        <f>SUM(DD2:DD67)</f>
        <v/>
      </c>
      <c r="DE68" s="267">
        <f>SUM(DE2:DE67)</f>
        <v/>
      </c>
      <c r="DF68" s="273">
        <f>SUM(DF2:DF67)</f>
        <v/>
      </c>
      <c r="DG68" s="267">
        <f>SUM(DG2:DG67)</f>
        <v/>
      </c>
      <c r="DH68" s="267">
        <f>SUM(DH2:DH67)</f>
        <v/>
      </c>
      <c r="DI68" s="273">
        <f>SUM(DI2:DI67)</f>
        <v/>
      </c>
      <c r="DJ68" s="273">
        <f>SUM(DJ41:DJ67)</f>
        <v/>
      </c>
      <c r="DK68" s="267">
        <f>SUM(DK2:DK67)</f>
        <v/>
      </c>
      <c r="DL68" s="267">
        <f>SUM(DL2:DL67)</f>
        <v/>
      </c>
      <c r="DM68" s="267">
        <f>SUM(DM2:DM67)</f>
        <v/>
      </c>
      <c r="DN68" s="267">
        <f>SUM(DN2:DN67)</f>
        <v/>
      </c>
      <c r="DO68" s="267">
        <f>SUM(DO2:DO67)</f>
        <v/>
      </c>
      <c r="DP68" s="267">
        <f>SUM(DP2:DP67)</f>
        <v/>
      </c>
      <c r="DQ68" s="267">
        <f>SUM(DQ2:DQ67)</f>
        <v/>
      </c>
      <c r="DR68" s="267">
        <f>SUM(DR2:DR67)</f>
        <v/>
      </c>
      <c r="DS68" s="267">
        <f>SUM(DS2:DS67)</f>
        <v/>
      </c>
      <c r="DT68" s="267">
        <f>SUM(DT2:DT67)</f>
        <v/>
      </c>
      <c r="DU68" s="267">
        <f>SUM(DU2:DU67)</f>
        <v/>
      </c>
      <c r="DV68" s="267">
        <f>SUM(DV2:DV67)</f>
        <v/>
      </c>
      <c r="DW68" s="267">
        <f>SUM(DW2:DW67)</f>
        <v/>
      </c>
      <c r="DX68" s="267">
        <f>SUM(DX2:DX67)</f>
        <v/>
      </c>
      <c r="DY68" s="267">
        <f>SUM(DY2:DY67)</f>
        <v/>
      </c>
      <c r="DZ68" s="267">
        <f>SUM(DZ2:DZ67)</f>
        <v/>
      </c>
      <c r="EA68" s="267">
        <f>SUM(EA2:EA67)</f>
        <v/>
      </c>
      <c r="EB68" s="267">
        <f>SUM(EB2:EB67)</f>
        <v/>
      </c>
      <c r="EC68" s="267">
        <f>SUM(EC2:EC67)</f>
        <v/>
      </c>
      <c r="ED68" s="267">
        <f>SUM(ED2:ED67)</f>
        <v/>
      </c>
      <c r="EE68" s="267">
        <f>SUM(EE2:EE67)</f>
        <v/>
      </c>
      <c r="EF68" s="267">
        <f>SUM(EF2:EF67)</f>
        <v/>
      </c>
      <c r="EG68" s="267">
        <f>SUM(EG2:EG67)</f>
        <v/>
      </c>
      <c r="EH68" s="267">
        <f>SUM(EH2:EH67)</f>
        <v/>
      </c>
      <c r="EI68" s="267">
        <f>SUM(EI2:EI67)</f>
        <v/>
      </c>
      <c r="EJ68" s="267">
        <f>SUM(EJ2:EJ67)</f>
        <v/>
      </c>
      <c r="EK68" s="267">
        <f>SUM(EK2:EK67)</f>
        <v/>
      </c>
      <c r="EL68" s="267">
        <f>SUM(EL2:EL67)</f>
        <v/>
      </c>
      <c r="EM68" s="267">
        <f>SUM(EM2:EM67)</f>
        <v/>
      </c>
      <c r="EN68" s="267">
        <f>SUM(EN2:EN67)</f>
        <v/>
      </c>
      <c r="EO68" s="267">
        <f>SUM(EO2:EO67)</f>
        <v/>
      </c>
      <c r="EP68" s="267">
        <f>SUM(EP2:EP67)</f>
        <v/>
      </c>
      <c r="EQ68" s="267">
        <f>SUM(EQ2:EQ67)</f>
        <v/>
      </c>
      <c r="ER68" s="267">
        <f>SUM(ER2:ER67)</f>
        <v/>
      </c>
      <c r="ES68" s="267">
        <f>SUM(ES2:ES67)</f>
        <v/>
      </c>
      <c r="ET68" s="267">
        <f>SUM(ET2:ET67)</f>
        <v/>
      </c>
      <c r="EU68" s="267">
        <f>SUM(EU2:EU67)</f>
        <v/>
      </c>
      <c r="EV68" s="267">
        <f>SUM(EV2:EV67)</f>
        <v/>
      </c>
      <c r="EW68" s="267">
        <f>SUM(EW2:EW67)</f>
        <v/>
      </c>
      <c r="EX68" s="267">
        <f>SUM(EX2:EX67)</f>
        <v/>
      </c>
      <c r="EY68" s="267">
        <f>SUM(EY2:EY67)</f>
        <v/>
      </c>
      <c r="EZ68" s="267">
        <f>SUM(EZ2:EZ67)</f>
        <v/>
      </c>
      <c r="FA68" s="267">
        <f>SUM(FA2:FA67)</f>
        <v/>
      </c>
      <c r="FB68" s="267">
        <f>SUM(FB2:FB67)</f>
        <v/>
      </c>
      <c r="FC68" s="267">
        <f>SUM(FC2:FC67)</f>
        <v/>
      </c>
      <c r="FD68" s="267">
        <f>SUM(FD2:FD67)</f>
        <v/>
      </c>
      <c r="FE68" s="267">
        <f>SUM(FE2:FE67)</f>
        <v/>
      </c>
      <c r="FF68" s="267">
        <f>SUM(FF2:FF67)</f>
        <v/>
      </c>
      <c r="FG68" s="267">
        <f>SUM(FG2:FG67)</f>
        <v/>
      </c>
      <c r="FH68" s="267">
        <f>SUM(FH2:FH67)</f>
        <v/>
      </c>
      <c r="FI68" s="267">
        <f>SUM(FI2:FI67)</f>
        <v/>
      </c>
      <c r="FJ68" s="267">
        <f>SUM(FJ2:FJ67)</f>
        <v/>
      </c>
      <c r="FK68" s="267">
        <f>SUM(FK2:FK67)</f>
        <v/>
      </c>
      <c r="FL68" s="267">
        <f>SUM(FL2:FL67)</f>
        <v/>
      </c>
      <c r="FM68" s="267">
        <f>SUM(FM2:FM67)</f>
        <v/>
      </c>
      <c r="FN68" s="267">
        <f>SUM(FN2:FN67)</f>
        <v/>
      </c>
      <c r="FO68" s="267">
        <f>SUM(FO2:FO67)</f>
        <v/>
      </c>
      <c r="FP68" s="267">
        <f>SUM(FP2:FP67)</f>
        <v/>
      </c>
      <c r="FQ68" s="267">
        <f>SUM(FQ2:FQ67)</f>
        <v/>
      </c>
      <c r="FR68" s="267">
        <f>SUM(FR2:FR67)</f>
        <v/>
      </c>
      <c r="FS68" s="267">
        <f>SUM(FS2:FS67)</f>
        <v/>
      </c>
      <c r="FT68" s="267">
        <f>SUM(FT2:FT67)</f>
        <v/>
      </c>
      <c r="FU68" s="261">
        <f>SUM(F68:FT68)</f>
        <v/>
      </c>
      <c r="FV68" s="262">
        <f>E68-FU68</f>
        <v/>
      </c>
      <c r="FW68" s="262" t="n"/>
    </row>
    <row r="69" ht="18.95" customHeight="1">
      <c r="A69" s="137" t="n"/>
    </row>
    <row r="70" ht="18.95" customHeight="1">
      <c r="A70" s="137" t="n"/>
    </row>
    <row r="71" ht="18.95" customHeight="1">
      <c r="A71" s="137" t="n"/>
    </row>
    <row r="72" ht="18.95" customHeight="1">
      <c r="A72" s="137" t="n"/>
    </row>
    <row r="73" ht="18.95" customHeight="1">
      <c r="A73" s="137" t="n"/>
    </row>
    <row r="74" ht="18.95" customHeight="1">
      <c r="A74" s="137" t="n"/>
    </row>
    <row r="75" ht="18.95" customHeight="1"/>
  </sheetData>
  <autoFilter ref="A1:FZ68"/>
  <pageMargins left="0.7" right="0.7" top="0.75" bottom="0.75" header="0.3" footer="0.3"/>
  <pageSetup orientation="portrait" horizontalDpi="4294967292" verticalDpi="4294967292"/>
</worksheet>
</file>

<file path=xl/worksheets/sheet25.xml><?xml version="1.0" encoding="utf-8"?>
<worksheet xmlns="http://schemas.openxmlformats.org/spreadsheetml/2006/main">
  <sheetPr>
    <tabColor rgb="FF7030A0"/>
    <outlinePr summaryBelow="1" summaryRight="1"/>
    <pageSetUpPr/>
  </sheetPr>
  <dimension ref="A1:EL68"/>
  <sheetViews>
    <sheetView tabSelected="1" zoomScale="70" zoomScaleNormal="70" zoomScalePageLayoutView="75" workbookViewId="0">
      <pane xSplit="5" ySplit="1" topLeftCell="F52" activePane="bottomRight" state="frozen"/>
      <selection pane="topRight" activeCell="F1" sqref="F1"/>
      <selection pane="bottomLeft" activeCell="A2" sqref="A2"/>
      <selection pane="bottomRight" activeCell="T74" sqref="T74"/>
    </sheetView>
  </sheetViews>
  <sheetFormatPr baseColWidth="8" defaultColWidth="8.85546875" defaultRowHeight="15"/>
  <cols>
    <col width="11.42578125" bestFit="1" customWidth="1" min="1" max="1"/>
    <col width="12.140625" customWidth="1" min="2" max="2"/>
    <col width="39.140625" customWidth="1" style="70" min="3" max="3"/>
    <col width="12.140625" customWidth="1" min="4" max="4"/>
    <col width="15.85546875" customWidth="1" min="5" max="23"/>
    <col width="13.42578125" customWidth="1" min="24" max="41"/>
    <col width="8.5703125" bestFit="1" customWidth="1" min="42" max="42"/>
    <col width="11.42578125" bestFit="1" customWidth="1" min="43" max="43"/>
    <col width="12.7109375" bestFit="1" customWidth="1" min="44" max="44"/>
    <col width="13.42578125" bestFit="1" customWidth="1" min="45" max="46"/>
    <col width="11.140625" bestFit="1" customWidth="1" min="47" max="47"/>
    <col width="10.28515625" bestFit="1" customWidth="1" min="48" max="48"/>
    <col width="12.7109375" bestFit="1" customWidth="1" min="49" max="49"/>
    <col width="12.42578125" bestFit="1" customWidth="1" min="50" max="51"/>
    <col width="13.42578125" customWidth="1" min="52" max="52"/>
    <col width="13" customWidth="1" min="53" max="53"/>
    <col width="13.42578125" customWidth="1" min="54" max="69"/>
    <col width="0.140625" customWidth="1" min="70" max="70"/>
    <col width="13.42578125" customWidth="1" min="71" max="140"/>
    <col width="13" customWidth="1" min="141" max="141"/>
    <col width="15.42578125" customWidth="1" min="142" max="142"/>
  </cols>
  <sheetData>
    <row r="1" ht="65.25" customHeight="1">
      <c r="A1" s="249" t="inlineStr">
        <is>
          <t xml:space="preserve">  </t>
        </is>
      </c>
      <c r="B1" s="250" t="inlineStr">
        <is>
          <t xml:space="preserve">Posting Date </t>
        </is>
      </c>
      <c r="C1" s="130" t="inlineStr">
        <is>
          <t xml:space="preserve">FedEx Invoice# </t>
        </is>
      </c>
      <c r="D1" s="251" t="inlineStr">
        <is>
          <t>Invoice Date</t>
        </is>
      </c>
      <c r="E1" s="252" t="inlineStr">
        <is>
          <t>Invoice Amount</t>
        </is>
      </c>
      <c r="F1" s="253" t="inlineStr">
        <is>
          <t>B482 BASEBOARD</t>
        </is>
      </c>
      <c r="G1" s="253" t="inlineStr">
        <is>
          <t>B482 MLB</t>
        </is>
      </c>
      <c r="H1" s="253" t="inlineStr">
        <is>
          <t>B482 USB-C</t>
        </is>
      </c>
      <c r="I1" s="253" t="inlineStr">
        <is>
          <t>B499 Dev</t>
        </is>
      </c>
      <c r="J1" s="253" t="inlineStr">
        <is>
          <t>B532 Dev</t>
        </is>
      </c>
      <c r="K1" s="253" t="inlineStr">
        <is>
          <t>B620 EEKERSPAY DEV</t>
        </is>
      </c>
      <c r="L1" s="134" t="inlineStr">
        <is>
          <t>D7X Koi Rev</t>
        </is>
      </c>
      <c r="M1" s="134" t="inlineStr">
        <is>
          <t>D38 BARRINGTON</t>
        </is>
      </c>
      <c r="N1" s="134" t="inlineStr">
        <is>
          <t>D83 AVALON FPGA</t>
        </is>
      </c>
      <c r="O1" s="134" t="inlineStr">
        <is>
          <t>E5 ARRAKIS</t>
        </is>
      </c>
      <c r="P1" s="134" t="inlineStr">
        <is>
          <t>E5 CARMELEON</t>
        </is>
      </c>
      <c r="Q1" s="134" t="inlineStr">
        <is>
          <t>E5 Hypno</t>
        </is>
      </c>
      <c r="R1" s="134" t="inlineStr">
        <is>
          <t>E5 IF Dev Expansion ADC Ditto</t>
        </is>
      </c>
      <c r="S1" s="134" t="inlineStr">
        <is>
          <t>E5 IF  JigglyPuff</t>
        </is>
      </c>
      <c r="T1" s="134" t="inlineStr">
        <is>
          <t>E5 IF MLB Drowzee</t>
        </is>
      </c>
      <c r="U1" s="134" t="inlineStr">
        <is>
          <t>E5 RIGEL</t>
        </is>
      </c>
      <c r="V1" s="134" t="inlineStr">
        <is>
          <t>E91 CLUTCH 3</t>
        </is>
      </c>
      <c r="W1" s="134" t="inlineStr">
        <is>
          <t>E91 TXRX2</t>
        </is>
      </c>
      <c r="X1" s="134" t="inlineStr">
        <is>
          <t>E99 ASTRAPE</t>
        </is>
      </c>
      <c r="Y1" s="134" t="inlineStr">
        <is>
          <t>E101 500 Mhz</t>
        </is>
      </c>
      <c r="Z1" s="134" t="inlineStr">
        <is>
          <t>E126 DOUBLE WIDE</t>
        </is>
      </c>
      <c r="AA1" s="134" t="inlineStr">
        <is>
          <t>J410 CHIPSET</t>
        </is>
      </c>
      <c r="AB1" s="134" t="inlineStr">
        <is>
          <t>J490 BRANDYBUCK</t>
        </is>
      </c>
      <c r="AC1" s="134" t="inlineStr">
        <is>
          <t>J490 DEV</t>
        </is>
      </c>
      <c r="AD1" s="134" t="inlineStr">
        <is>
          <t>J490/X2612 Display Demo</t>
        </is>
      </c>
      <c r="AE1" s="134" t="inlineStr">
        <is>
          <t>J490 DISPLAY ANX</t>
        </is>
      </c>
      <c r="AF1" s="134" t="inlineStr">
        <is>
          <t>J490 FLEX HYDRA</t>
        </is>
      </c>
      <c r="AG1" s="134" t="inlineStr">
        <is>
          <t>JA4B9C0 (X2612) MLB PLACEMENT STUDY</t>
        </is>
      </c>
      <c r="AH1" s="134" t="inlineStr">
        <is>
          <t>J490/X2612 Power and Debug</t>
        </is>
      </c>
      <c r="AI1" s="134" t="inlineStr">
        <is>
          <t>J5x7 Camera</t>
        </is>
      </c>
      <c r="AJ1" s="134" t="inlineStr">
        <is>
          <t>J5X7 MAHI V2</t>
        </is>
      </c>
      <c r="AK1" s="134" t="inlineStr">
        <is>
          <t>J7XX ACE3</t>
        </is>
      </c>
      <c r="AL1" s="134" t="inlineStr">
        <is>
          <t>J7xx Dev</t>
        </is>
      </c>
      <c r="AM1" s="134" t="inlineStr">
        <is>
          <t>JA7BXCX Mahi VNA Interposer</t>
        </is>
      </c>
      <c r="AN1" s="134" t="inlineStr">
        <is>
          <t>J7XX SENSOR</t>
        </is>
      </c>
      <c r="AO1" s="134" t="inlineStr">
        <is>
          <t>J717 PREP1 EUREKA MLB</t>
        </is>
      </c>
      <c r="AP1" s="134" t="inlineStr">
        <is>
          <t>J720 OS.</t>
        </is>
      </c>
      <c r="AQ1" s="134" t="inlineStr">
        <is>
          <t>K2 ALLSTER PACKAGE</t>
        </is>
      </c>
      <c r="AR1" s="134" t="inlineStr">
        <is>
          <t>T275 Strategic Components</t>
        </is>
      </c>
      <c r="AS1" s="134" t="inlineStr">
        <is>
          <t>T306 COYOTE LITE</t>
        </is>
      </c>
      <c r="AT1" s="134" t="inlineStr">
        <is>
          <t>T306 COYOTE Max</t>
        </is>
      </c>
      <c r="AU1" s="134" t="inlineStr">
        <is>
          <t>T306 DRIFT DPM DEV2</t>
        </is>
      </c>
      <c r="AV1" s="134" t="inlineStr">
        <is>
          <t>T306 PMU LLT</t>
        </is>
      </c>
      <c r="AW1" s="134" t="inlineStr">
        <is>
          <t>T306 SERVAL RALLY</t>
        </is>
      </c>
      <c r="AX1" s="134" t="inlineStr">
        <is>
          <t>T306 Sphynx Ant Rally</t>
        </is>
      </c>
      <c r="AY1" s="134" t="inlineStr">
        <is>
          <t>T306 Sphynx Cat Rally</t>
        </is>
      </c>
      <c r="AZ1" s="134" t="inlineStr">
        <is>
          <t>TA3B0C6 PMU</t>
        </is>
      </c>
      <c r="BA1" s="134" t="inlineStr">
        <is>
          <t>T306 Sphynx LLT</t>
        </is>
      </c>
      <c r="BB1" s="134" t="inlineStr">
        <is>
          <t>T306 TLOAD DEV1</t>
        </is>
      </c>
      <c r="BC1" s="134" t="inlineStr">
        <is>
          <t xml:space="preserve">T348 CHANNING BU#2 </t>
        </is>
      </c>
      <c r="BD1" s="134" t="inlineStr">
        <is>
          <t xml:space="preserve">T348 DENALI </t>
        </is>
      </c>
      <c r="BE1" s="134" t="inlineStr">
        <is>
          <t>T348 Katmai</t>
        </is>
      </c>
      <c r="BF1" s="134" t="inlineStr">
        <is>
          <t>T348 YOSEMITE</t>
        </is>
      </c>
      <c r="BG1" s="134" t="inlineStr">
        <is>
          <t>T359 LIONFISH NURI</t>
        </is>
      </c>
      <c r="BH1" s="134" t="inlineStr">
        <is>
          <t>T359 WKMN2 CDROM</t>
        </is>
      </c>
      <c r="BI1" s="134" t="inlineStr">
        <is>
          <t>T359 WKMN2 COAX TO CCCC</t>
        </is>
      </c>
      <c r="BJ1" s="254" t="inlineStr">
        <is>
          <t>T428 Sentinel</t>
        </is>
      </c>
      <c r="BK1" s="254" t="inlineStr">
        <is>
          <t>T506 Folio</t>
        </is>
      </c>
      <c r="BL1" s="254" t="inlineStr">
        <is>
          <t>T686 DEBUG</t>
        </is>
      </c>
      <c r="BM1" s="254" t="inlineStr">
        <is>
          <t>T686 Lotus MLB base</t>
        </is>
      </c>
      <c r="BN1" s="254" t="inlineStr">
        <is>
          <t xml:space="preserve">T742 WLCSP DOE </t>
        </is>
      </c>
      <c r="BO1" s="254" t="inlineStr">
        <is>
          <t>T784 SEACAT</t>
        </is>
      </c>
      <c r="BP1" s="254" t="inlineStr">
        <is>
          <t>T841 Bambi</t>
        </is>
      </c>
      <c r="BQ1" s="254" t="inlineStr">
        <is>
          <t>T841 Bobolink</t>
        </is>
      </c>
      <c r="BR1" s="134" t="inlineStr">
        <is>
          <t>T841 CERSEI</t>
        </is>
      </c>
      <c r="BS1" s="134" t="inlineStr">
        <is>
          <t>T841 COPPERHEAD</t>
        </is>
      </c>
      <c r="BT1" s="134" t="inlineStr">
        <is>
          <t>T841 DAFFODIL</t>
        </is>
      </c>
      <c r="BU1" s="134" t="inlineStr">
        <is>
          <t>T841 Daisen, Proto1</t>
        </is>
      </c>
      <c r="BV1" s="134" t="inlineStr">
        <is>
          <t>T841 DEDEDE</t>
        </is>
      </c>
      <c r="BW1" s="134" t="inlineStr">
        <is>
          <t>T841  DESTINY</t>
        </is>
      </c>
      <c r="BX1" s="134" t="inlineStr">
        <is>
          <t>T841 Digglet L</t>
        </is>
      </c>
      <c r="BY1" s="134" t="inlineStr">
        <is>
          <t>T841 DORADO</t>
        </is>
      </c>
      <c r="BZ1" s="134" t="inlineStr">
        <is>
          <t>T841 Draco</t>
        </is>
      </c>
      <c r="CA1" s="134" t="inlineStr">
        <is>
          <t>T841 DUNLIN</t>
        </is>
      </c>
      <c r="CB1" s="134" t="inlineStr">
        <is>
          <t>T841 FLEX XD6X PWR</t>
        </is>
      </c>
      <c r="CC1" s="134" t="inlineStr">
        <is>
          <t>T841 HELIOS</t>
        </is>
      </c>
      <c r="CD1" s="134" t="inlineStr">
        <is>
          <t>T841 LEFEON</t>
        </is>
      </c>
      <c r="CE1" s="134" t="inlineStr">
        <is>
          <t xml:space="preserve">T841 LLT I-BOARDS </t>
        </is>
      </c>
      <c r="CF1" s="134" t="inlineStr">
        <is>
          <t>T841 LLT FALL 2022</t>
        </is>
      </c>
      <c r="CG1" s="134" t="inlineStr">
        <is>
          <t>T841 LLT SUMMER 2022</t>
        </is>
      </c>
      <c r="CH1" s="134" t="inlineStr">
        <is>
          <t>T841 LOKI</t>
        </is>
      </c>
      <c r="CI1" s="134" t="inlineStr">
        <is>
          <t>T841 LYCHEE</t>
        </is>
      </c>
      <c r="CJ1" s="134" t="inlineStr">
        <is>
          <t>T841 LYRA</t>
        </is>
      </c>
      <c r="CK1" s="134" t="inlineStr">
        <is>
          <t>T841 PERSIMMON</t>
        </is>
      </c>
      <c r="CL1" s="134" t="inlineStr">
        <is>
          <t xml:space="preserve">T841 Pflamigo </t>
        </is>
      </c>
      <c r="CM1" s="134" t="inlineStr">
        <is>
          <t>T841 PHANPY L</t>
        </is>
      </c>
      <c r="CN1" s="134" t="inlineStr">
        <is>
          <t>T841 PMU</t>
        </is>
      </c>
      <c r="CO1" s="134" t="inlineStr">
        <is>
          <t>T841 Pomelo</t>
        </is>
      </c>
      <c r="CP1" s="134" t="inlineStr">
        <is>
          <t>T1023 Olympus</t>
        </is>
      </c>
      <c r="CQ1" s="134" t="inlineStr">
        <is>
          <t>T1171 SEAANGEL BANFF FOX INT</t>
        </is>
      </c>
      <c r="CR1" s="254" t="inlineStr">
        <is>
          <t>T1252 MLB CARRIER</t>
        </is>
      </c>
      <c r="CS1" s="254" t="inlineStr">
        <is>
          <t xml:space="preserve">T2345 Arco </t>
        </is>
      </c>
      <c r="CT1" s="254" t="inlineStr">
        <is>
          <t>T3055 Biscayne</t>
        </is>
      </c>
      <c r="CU1" s="254" t="inlineStr">
        <is>
          <t>T6502 Display</t>
        </is>
      </c>
      <c r="CV1" s="254" t="inlineStr">
        <is>
          <t>T6502 Input</t>
        </is>
      </c>
      <c r="CW1" s="134" t="inlineStr">
        <is>
          <t>WM1</t>
        </is>
      </c>
      <c r="CX1" s="134" t="inlineStr">
        <is>
          <t>X1230 Tonga</t>
        </is>
      </c>
      <c r="CY1" s="134" t="inlineStr">
        <is>
          <t>X2042 DEV</t>
        </is>
      </c>
      <c r="CZ1" s="134" t="inlineStr">
        <is>
          <t>X2146 Vinca</t>
        </is>
      </c>
      <c r="DA1" s="134" t="inlineStr">
        <is>
          <t>X2232 BLU DC</t>
        </is>
      </c>
      <c r="DB1" s="134" t="inlineStr">
        <is>
          <t>X2232 Blu Power</t>
        </is>
      </c>
      <c r="DC1" s="134" t="inlineStr">
        <is>
          <t>X2232 POC4 TBB</t>
        </is>
      </c>
      <c r="DD1" s="134" t="inlineStr">
        <is>
          <t>X2281 MLB</t>
        </is>
      </c>
      <c r="DE1" s="254" t="inlineStr">
        <is>
          <t>X2357 MLB</t>
        </is>
      </c>
      <c r="DF1" s="254" t="inlineStr">
        <is>
          <t>X2378 PROTEUS XWING</t>
        </is>
      </c>
      <c r="DG1" s="254" t="inlineStr">
        <is>
          <t>X2381 AVDDH DC</t>
        </is>
      </c>
      <c r="DH1" s="254" t="inlineStr">
        <is>
          <t>X2381 Chianti</t>
        </is>
      </c>
      <c r="DI1" s="254" t="inlineStr">
        <is>
          <t>XA2B3C8D1 OTS</t>
        </is>
      </c>
      <c r="DJ1" s="134" t="inlineStr">
        <is>
          <t>X2411 CARPO PERFORMANCE #3</t>
        </is>
      </c>
      <c r="DK1" s="134" t="inlineStr">
        <is>
          <t>X2411 Leda B0</t>
        </is>
      </c>
      <c r="DL1" s="134" t="inlineStr">
        <is>
          <t>X2411 Puako</t>
        </is>
      </c>
      <c r="DM1" s="134" t="inlineStr">
        <is>
          <t>X2411 RF BRIDGE</t>
        </is>
      </c>
      <c r="DN1" s="134" t="inlineStr">
        <is>
          <t>X2411 RF DEV</t>
        </is>
      </c>
      <c r="DO1" s="134" t="inlineStr">
        <is>
          <t>X2411 RFEB</t>
        </is>
      </c>
      <c r="DP1" s="254" t="inlineStr">
        <is>
          <t>X2575 Dev</t>
        </is>
      </c>
      <c r="DQ1" s="134" t="inlineStr">
        <is>
          <t>X2677_X2618 CAM DC</t>
        </is>
      </c>
      <c r="DR1" s="254" t="inlineStr">
        <is>
          <t>X2677 MAHI</t>
        </is>
      </c>
      <c r="DS1" s="254" t="inlineStr">
        <is>
          <t>X2677 NAND</t>
        </is>
      </c>
      <c r="DT1" s="254" t="inlineStr">
        <is>
          <t>X2677 ORGANIC GRAPE</t>
        </is>
      </c>
      <c r="DU1" s="254" t="inlineStr">
        <is>
          <t>X2677/J7xx Speaker Amp</t>
        </is>
      </c>
      <c r="DV1" s="254" t="inlineStr">
        <is>
          <t>X2686 EAGLE</t>
        </is>
      </c>
      <c r="DW1" s="254" t="inlineStr">
        <is>
          <t>X2686 MICKEY</t>
        </is>
      </c>
      <c r="DX1" s="134" t="inlineStr">
        <is>
          <t>X2703 &amp; X3103 BUILDS LLT</t>
        </is>
      </c>
      <c r="DY1" s="134" t="inlineStr">
        <is>
          <t xml:space="preserve">X2812_ X2813 Dev </t>
        </is>
      </c>
      <c r="DZ1" s="165" t="inlineStr">
        <is>
          <t>X3026 FLASH</t>
        </is>
      </c>
      <c r="EA1" s="134" t="inlineStr">
        <is>
          <t>X3103 EC BOURBON</t>
        </is>
      </c>
      <c r="EB1" s="134" t="inlineStr">
        <is>
          <t>X3103 EC BMU</t>
        </is>
      </c>
      <c r="EC1" s="134" t="inlineStr">
        <is>
          <t>X3103 EC KOKO</t>
        </is>
      </c>
      <c r="ED1" s="165" t="inlineStr">
        <is>
          <t>X3103 Limonite</t>
        </is>
      </c>
      <c r="EE1" s="165" t="inlineStr">
        <is>
          <t xml:space="preserve">X3103 TEST LAIT </t>
        </is>
      </c>
      <c r="EF1" s="134" t="inlineStr">
        <is>
          <t>X3110 NFC</t>
        </is>
      </c>
      <c r="EG1" s="165" t="inlineStr">
        <is>
          <t>Z7 VIEW3 ADC</t>
        </is>
      </c>
      <c r="EH1" s="165" t="inlineStr">
        <is>
          <t>Z7 View3 MLB</t>
        </is>
      </c>
      <c r="EI1" s="165" t="inlineStr">
        <is>
          <t>ZA7 VIEW2 PREAMP #6</t>
        </is>
      </c>
      <c r="EJ1" s="255" t="inlineStr">
        <is>
          <t>Total Amount</t>
        </is>
      </c>
    </row>
    <row r="2" ht="18" customHeight="1">
      <c r="A2" s="137" t="n">
        <v>1</v>
      </c>
      <c r="B2" s="256" t="n">
        <v>44963</v>
      </c>
      <c r="C2" s="139" t="inlineStr">
        <is>
          <t>EXPEDITOR-INV#E223427597</t>
        </is>
      </c>
      <c r="D2" s="240" t="n">
        <v>44950</v>
      </c>
      <c r="E2" s="257" t="n">
        <v>55</v>
      </c>
      <c r="F2" s="274" t="n"/>
      <c r="G2" s="274" t="n"/>
      <c r="H2" s="274" t="n"/>
      <c r="I2" s="274" t="n"/>
      <c r="J2" s="274" t="n"/>
      <c r="K2" s="274" t="n"/>
      <c r="L2" s="259" t="n"/>
      <c r="M2" s="259" t="n"/>
      <c r="N2" s="259" t="n"/>
      <c r="O2" s="259" t="n"/>
      <c r="P2" s="259" t="n"/>
      <c r="Q2" s="259" t="n"/>
      <c r="R2" s="259" t="n"/>
      <c r="S2" s="259" t="n"/>
      <c r="T2" s="259" t="n"/>
      <c r="U2" s="259" t="n"/>
      <c r="V2" s="259" t="n"/>
      <c r="W2" s="259" t="n"/>
      <c r="X2" s="259" t="n"/>
      <c r="Y2" s="259" t="n"/>
      <c r="Z2" s="259" t="n"/>
      <c r="AA2" s="259" t="n"/>
      <c r="AB2" s="259" t="n"/>
      <c r="AC2" s="259" t="n"/>
      <c r="AD2" s="259" t="n"/>
      <c r="AE2" s="259" t="n"/>
      <c r="AF2" s="259" t="n"/>
      <c r="AG2" s="259" t="n"/>
      <c r="AH2" s="259" t="n"/>
      <c r="AI2" s="259" t="n"/>
      <c r="AJ2" s="259" t="n"/>
      <c r="AK2" s="259" t="n"/>
      <c r="AL2" s="259" t="n"/>
      <c r="AM2" s="259" t="n"/>
      <c r="AN2" s="259" t="n"/>
      <c r="AO2" s="259" t="n">
        <v>55</v>
      </c>
      <c r="AP2" s="259" t="n"/>
      <c r="AQ2" s="259" t="n"/>
      <c r="AR2" s="259" t="n"/>
      <c r="AS2" s="259" t="n"/>
      <c r="AT2" s="259" t="n"/>
      <c r="AU2" s="259" t="n"/>
      <c r="AV2" s="259" t="n"/>
      <c r="AW2" s="259" t="n"/>
      <c r="AX2" s="259" t="n"/>
      <c r="AY2" s="259" t="n"/>
      <c r="AZ2" s="259" t="n"/>
      <c r="BA2" s="259" t="n"/>
      <c r="BB2" s="259" t="n"/>
      <c r="BC2" s="259" t="n"/>
      <c r="BD2" s="259" t="n"/>
      <c r="BE2" s="259" t="n"/>
      <c r="BF2" s="259" t="n"/>
      <c r="BG2" s="259" t="n"/>
      <c r="BH2" s="259" t="n"/>
      <c r="BI2" s="259" t="n"/>
      <c r="BJ2" s="259" t="n"/>
      <c r="BK2" s="259" t="n"/>
      <c r="BL2" s="259" t="n"/>
      <c r="BM2" s="259" t="n"/>
      <c r="BN2" s="259" t="n"/>
      <c r="BO2" s="259" t="n"/>
      <c r="BP2" s="259" t="n"/>
      <c r="BQ2" s="259" t="n"/>
      <c r="BR2" s="259" t="n"/>
      <c r="BS2" s="259" t="n"/>
      <c r="BT2" s="259" t="n"/>
      <c r="BU2" s="259" t="n"/>
      <c r="BV2" s="259" t="n"/>
      <c r="BW2" s="259" t="n"/>
      <c r="BX2" s="259" t="n"/>
      <c r="BY2" s="259" t="n"/>
      <c r="BZ2" s="259" t="n"/>
      <c r="CA2" s="259" t="n"/>
      <c r="CB2" s="259" t="n"/>
      <c r="CC2" s="259" t="n"/>
      <c r="CD2" s="259" t="n"/>
      <c r="CE2" s="259" t="n"/>
      <c r="CF2" s="259" t="n"/>
      <c r="CG2" s="259" t="n"/>
      <c r="CH2" s="259" t="n"/>
      <c r="CI2" s="259" t="n"/>
      <c r="CJ2" s="259" t="n"/>
      <c r="CK2" s="259" t="n"/>
      <c r="CL2" s="259" t="n"/>
      <c r="CM2" s="259" t="n"/>
      <c r="CN2" s="259" t="n"/>
      <c r="CO2" s="259" t="n"/>
      <c r="CP2" s="259" t="n"/>
      <c r="CQ2" s="259" t="n"/>
      <c r="CR2" s="259" t="n"/>
      <c r="CS2" s="259" t="n"/>
      <c r="CT2" s="259" t="n"/>
      <c r="CU2" s="259" t="n"/>
      <c r="CV2" s="259" t="n"/>
      <c r="CW2" s="259" t="n"/>
      <c r="CX2" s="259" t="n"/>
      <c r="CY2" s="259" t="n"/>
      <c r="CZ2" s="259" t="n"/>
      <c r="DA2" s="259" t="n"/>
      <c r="DB2" s="259" t="n"/>
      <c r="DC2" s="259" t="n"/>
      <c r="DD2" s="259" t="n"/>
      <c r="DE2" s="259" t="n"/>
      <c r="DF2" s="259" t="n"/>
      <c r="DG2" s="259" t="n"/>
      <c r="DH2" s="259" t="n"/>
      <c r="DI2" s="259" t="n"/>
      <c r="DJ2" s="259" t="n"/>
      <c r="DK2" s="259" t="n"/>
      <c r="DL2" s="259" t="n"/>
      <c r="DM2" s="259" t="n"/>
      <c r="DN2" s="259" t="n"/>
      <c r="DO2" s="259" t="n"/>
      <c r="DP2" s="259" t="n"/>
      <c r="DQ2" s="259" t="n"/>
      <c r="DR2" s="259" t="n"/>
      <c r="DS2" s="259" t="n"/>
      <c r="DT2" s="259" t="n"/>
      <c r="DU2" s="259" t="n"/>
      <c r="DV2" s="259" t="n"/>
      <c r="DW2" s="259" t="n"/>
      <c r="DX2" s="259" t="n"/>
      <c r="DY2" s="259" t="n"/>
      <c r="DZ2" s="259" t="n"/>
      <c r="EA2" s="259" t="n"/>
      <c r="EB2" s="259" t="n"/>
      <c r="EC2" s="259" t="n"/>
      <c r="ED2" s="259" t="n"/>
      <c r="EE2" s="259" t="n"/>
      <c r="EF2" s="259" t="n"/>
      <c r="EG2" s="259" t="n"/>
      <c r="EH2" s="259" t="n"/>
      <c r="EI2" s="259" t="n"/>
      <c r="EJ2" s="261">
        <f>SUM(F2:EI2)</f>
        <v/>
      </c>
      <c r="EK2" s="262">
        <f>E2-EJ2</f>
        <v/>
      </c>
    </row>
    <row r="3" ht="18" customHeight="1">
      <c r="A3" s="137" t="n">
        <v>2</v>
      </c>
      <c r="B3" s="256" t="n">
        <v>44963</v>
      </c>
      <c r="C3" s="139" t="inlineStr">
        <is>
          <t>EXPEDITOR-INV#E223429740</t>
        </is>
      </c>
      <c r="D3" s="240" t="n">
        <v>44956</v>
      </c>
      <c r="E3" s="257" t="n">
        <v>55</v>
      </c>
      <c r="F3" s="274" t="n"/>
      <c r="G3" s="274" t="n"/>
      <c r="H3" s="274" t="n"/>
      <c r="I3" s="274" t="n"/>
      <c r="J3" s="274" t="n"/>
      <c r="K3" s="274" t="n"/>
      <c r="L3" s="259" t="n"/>
      <c r="M3" s="259" t="n"/>
      <c r="N3" s="259" t="n"/>
      <c r="O3" s="259" t="n"/>
      <c r="P3" s="259" t="n"/>
      <c r="Q3" s="259" t="n"/>
      <c r="R3" s="259" t="n"/>
      <c r="S3" s="259" t="n"/>
      <c r="T3" s="259" t="n"/>
      <c r="U3" s="259" t="n"/>
      <c r="V3" s="259" t="n"/>
      <c r="W3" s="259" t="n"/>
      <c r="X3" s="259" t="n"/>
      <c r="Y3" s="259" t="n"/>
      <c r="Z3" s="259" t="n"/>
      <c r="AA3" s="259" t="n"/>
      <c r="AB3" s="259" t="n"/>
      <c r="AC3" s="259" t="n"/>
      <c r="AD3" s="259" t="n"/>
      <c r="AE3" s="259" t="n"/>
      <c r="AF3" s="259" t="n"/>
      <c r="AG3" s="259" t="n"/>
      <c r="AH3" s="259" t="n"/>
      <c r="AI3" s="259" t="n"/>
      <c r="AJ3" s="259" t="n"/>
      <c r="AK3" s="259" t="n"/>
      <c r="AL3" s="259" t="n"/>
      <c r="AM3" s="259" t="n"/>
      <c r="AN3" s="259" t="n"/>
      <c r="AO3" s="259" t="n"/>
      <c r="AP3" s="259" t="n"/>
      <c r="AQ3" s="259" t="n"/>
      <c r="AR3" s="259" t="n"/>
      <c r="AS3" s="259" t="n"/>
      <c r="AT3" s="259" t="n"/>
      <c r="AU3" s="259" t="n"/>
      <c r="AV3" s="259" t="n"/>
      <c r="AW3" s="259" t="n"/>
      <c r="AX3" s="259" t="n"/>
      <c r="AY3" s="259" t="n"/>
      <c r="AZ3" s="259" t="n"/>
      <c r="BA3" s="259" t="n"/>
      <c r="BB3" s="259" t="n"/>
      <c r="BC3" s="259" t="n"/>
      <c r="BD3" s="259" t="n"/>
      <c r="BE3" s="259" t="n"/>
      <c r="BF3" s="259" t="n"/>
      <c r="BG3" s="259" t="n"/>
      <c r="BH3" s="259" t="n">
        <v>55</v>
      </c>
      <c r="BI3" s="259" t="n"/>
      <c r="BJ3" s="259" t="n"/>
      <c r="BK3" s="259" t="n"/>
      <c r="BL3" s="259" t="n"/>
      <c r="BM3" s="259" t="n"/>
      <c r="BN3" s="259" t="n"/>
      <c r="BO3" s="259" t="n"/>
      <c r="BP3" s="259" t="n"/>
      <c r="BQ3" s="259" t="n"/>
      <c r="BR3" s="259" t="n"/>
      <c r="BS3" s="259" t="n"/>
      <c r="BT3" s="259" t="n"/>
      <c r="BU3" s="259" t="n"/>
      <c r="BV3" s="259" t="n"/>
      <c r="BW3" s="259" t="n"/>
      <c r="BX3" s="259" t="n"/>
      <c r="BY3" s="259" t="n"/>
      <c r="BZ3" s="259" t="n"/>
      <c r="CA3" s="259" t="n"/>
      <c r="CB3" s="259" t="n"/>
      <c r="CC3" s="259" t="n"/>
      <c r="CD3" s="259" t="n"/>
      <c r="CE3" s="259" t="n"/>
      <c r="CF3" s="259" t="n"/>
      <c r="CG3" s="259" t="n"/>
      <c r="CH3" s="259" t="n"/>
      <c r="CI3" s="259" t="n"/>
      <c r="CJ3" s="259" t="n"/>
      <c r="CK3" s="259" t="n"/>
      <c r="CL3" s="259" t="n"/>
      <c r="CM3" s="259" t="n"/>
      <c r="CN3" s="259" t="n"/>
      <c r="CO3" s="259" t="n"/>
      <c r="CP3" s="259" t="n"/>
      <c r="CQ3" s="259" t="n"/>
      <c r="CR3" s="259" t="n"/>
      <c r="CS3" s="259" t="n"/>
      <c r="CT3" s="259" t="n"/>
      <c r="CU3" s="259" t="n"/>
      <c r="CV3" s="259" t="n"/>
      <c r="CW3" s="259" t="n"/>
      <c r="CX3" s="259" t="n"/>
      <c r="CY3" s="259" t="n"/>
      <c r="CZ3" s="259" t="n"/>
      <c r="DA3" s="259" t="n"/>
      <c r="DB3" s="259" t="n"/>
      <c r="DC3" s="259" t="n"/>
      <c r="DD3" s="259" t="n"/>
      <c r="DE3" s="259" t="n"/>
      <c r="DF3" s="259" t="n"/>
      <c r="DG3" s="259" t="n"/>
      <c r="DH3" s="259" t="n"/>
      <c r="DI3" s="259" t="n"/>
      <c r="DJ3" s="259" t="n"/>
      <c r="DK3" s="259" t="n"/>
      <c r="DL3" s="259" t="n"/>
      <c r="DM3" s="259" t="n"/>
      <c r="DN3" s="259" t="n"/>
      <c r="DO3" s="259" t="n"/>
      <c r="DP3" s="259" t="n"/>
      <c r="DQ3" s="259" t="n"/>
      <c r="DR3" s="259" t="n"/>
      <c r="DS3" s="259" t="n"/>
      <c r="DT3" s="259" t="n"/>
      <c r="DU3" s="259" t="n"/>
      <c r="DV3" s="259" t="n"/>
      <c r="DW3" s="259" t="n"/>
      <c r="DX3" s="259" t="n"/>
      <c r="DY3" s="259" t="n"/>
      <c r="DZ3" s="259" t="n"/>
      <c r="EA3" s="259" t="n"/>
      <c r="EB3" s="259" t="n"/>
      <c r="EC3" s="259" t="n"/>
      <c r="ED3" s="259" t="n"/>
      <c r="EE3" s="259" t="n"/>
      <c r="EF3" s="259" t="n"/>
      <c r="EG3" s="259" t="n"/>
      <c r="EH3" s="259" t="n"/>
      <c r="EI3" s="259" t="n"/>
      <c r="EJ3" s="261">
        <f>SUM(F3:EI3)</f>
        <v/>
      </c>
      <c r="EK3" s="262">
        <f>E3-EJ3</f>
        <v/>
      </c>
    </row>
    <row r="4" ht="18" customHeight="1">
      <c r="A4" s="137" t="n">
        <v>3</v>
      </c>
      <c r="B4" s="256" t="n">
        <v>44963</v>
      </c>
      <c r="C4" s="139" t="inlineStr">
        <is>
          <t>EXPEDITOR-INV#E223429740</t>
        </is>
      </c>
      <c r="D4" s="240" t="n">
        <v>44956</v>
      </c>
      <c r="E4" s="257" t="n">
        <v>29.66</v>
      </c>
      <c r="F4" s="274" t="n"/>
      <c r="G4" s="274" t="n"/>
      <c r="H4" s="274" t="n"/>
      <c r="I4" s="274" t="n"/>
      <c r="J4" s="274" t="n"/>
      <c r="K4" s="274" t="n"/>
      <c r="L4" s="259" t="n"/>
      <c r="M4" s="259" t="n"/>
      <c r="N4" s="259" t="n"/>
      <c r="O4" s="259" t="n"/>
      <c r="P4" s="259" t="n"/>
      <c r="Q4" s="259" t="n"/>
      <c r="R4" s="259" t="n"/>
      <c r="S4" s="259" t="n"/>
      <c r="T4" s="259" t="n"/>
      <c r="U4" s="259" t="n"/>
      <c r="V4" s="259" t="n"/>
      <c r="W4" s="259" t="n"/>
      <c r="X4" s="259" t="n"/>
      <c r="Y4" s="259" t="n"/>
      <c r="Z4" s="259" t="n"/>
      <c r="AA4" s="259" t="n"/>
      <c r="AB4" s="259" t="n"/>
      <c r="AC4" s="259" t="n"/>
      <c r="AD4" s="259" t="n"/>
      <c r="AE4" s="259" t="n"/>
      <c r="AF4" s="259" t="n"/>
      <c r="AG4" s="259" t="n"/>
      <c r="AH4" s="259" t="n"/>
      <c r="AI4" s="259" t="n"/>
      <c r="AJ4" s="259" t="n"/>
      <c r="AK4" s="259" t="n"/>
      <c r="AL4" s="259" t="n"/>
      <c r="AM4" s="259" t="n"/>
      <c r="AN4" s="259" t="n"/>
      <c r="AO4" s="259" t="n"/>
      <c r="AP4" s="259" t="n"/>
      <c r="AQ4" s="259" t="n"/>
      <c r="AR4" s="259" t="n"/>
      <c r="AS4" s="259" t="n"/>
      <c r="AT4" s="259" t="n"/>
      <c r="AU4" s="259" t="n"/>
      <c r="AV4" s="259" t="n"/>
      <c r="AW4" s="259" t="n"/>
      <c r="AX4" s="259" t="n"/>
      <c r="AY4" s="259" t="n"/>
      <c r="AZ4" s="259" t="n"/>
      <c r="BA4" s="259" t="n"/>
      <c r="BB4" s="259" t="n"/>
      <c r="BC4" s="259" t="n"/>
      <c r="BD4" s="259" t="n"/>
      <c r="BE4" s="259" t="n"/>
      <c r="BF4" s="259" t="n"/>
      <c r="BG4" s="259" t="n"/>
      <c r="BH4" s="259" t="n">
        <v>29.66</v>
      </c>
      <c r="BI4" s="259" t="n"/>
      <c r="BJ4" s="259" t="n"/>
      <c r="BK4" s="259" t="n"/>
      <c r="BL4" s="259" t="n"/>
      <c r="BM4" s="259" t="n"/>
      <c r="BN4" s="259" t="n"/>
      <c r="BO4" s="259" t="n"/>
      <c r="BP4" s="259" t="n"/>
      <c r="BQ4" s="259" t="n"/>
      <c r="BR4" s="259" t="n"/>
      <c r="BS4" s="259" t="n"/>
      <c r="BT4" s="259" t="n"/>
      <c r="BU4" s="259" t="n"/>
      <c r="BV4" s="259" t="n"/>
      <c r="BW4" s="259" t="n"/>
      <c r="BX4" s="259" t="n"/>
      <c r="BY4" s="259" t="n"/>
      <c r="BZ4" s="259" t="n"/>
      <c r="CA4" s="259" t="n"/>
      <c r="CB4" s="259" t="n"/>
      <c r="CC4" s="259" t="n"/>
      <c r="CD4" s="259" t="n"/>
      <c r="CE4" s="259" t="n"/>
      <c r="CF4" s="259" t="n"/>
      <c r="CG4" s="259" t="n"/>
      <c r="CH4" s="259" t="n"/>
      <c r="CI4" s="259" t="n"/>
      <c r="CJ4" s="259" t="n"/>
      <c r="CK4" s="259" t="n"/>
      <c r="CL4" s="259" t="n"/>
      <c r="CM4" s="259" t="n"/>
      <c r="CN4" s="259" t="n"/>
      <c r="CO4" s="259" t="n"/>
      <c r="CP4" s="259" t="n"/>
      <c r="CQ4" s="259" t="n"/>
      <c r="CR4" s="259" t="n"/>
      <c r="CS4" s="259" t="n"/>
      <c r="CT4" s="259" t="n"/>
      <c r="CU4" s="259" t="n"/>
      <c r="CV4" s="259" t="n"/>
      <c r="CW4" s="259" t="n"/>
      <c r="CX4" s="259" t="n"/>
      <c r="CY4" s="259" t="n"/>
      <c r="CZ4" s="259" t="n"/>
      <c r="DA4" s="259" t="n"/>
      <c r="DB4" s="259" t="n"/>
      <c r="DC4" s="259" t="n"/>
      <c r="DD4" s="259" t="n"/>
      <c r="DE4" s="259" t="n"/>
      <c r="DF4" s="259" t="n"/>
      <c r="DG4" s="259" t="n"/>
      <c r="DH4" s="259" t="n"/>
      <c r="DI4" s="259" t="n"/>
      <c r="DJ4" s="259" t="n"/>
      <c r="DK4" s="259" t="n"/>
      <c r="DL4" s="259" t="n"/>
      <c r="DM4" s="259" t="n"/>
      <c r="DN4" s="259" t="n"/>
      <c r="DO4" s="259" t="n"/>
      <c r="DP4" s="259" t="n"/>
      <c r="DQ4" s="259" t="n"/>
      <c r="DR4" s="259" t="n"/>
      <c r="DS4" s="259" t="n"/>
      <c r="DT4" s="259" t="n"/>
      <c r="DU4" s="259" t="n"/>
      <c r="DV4" s="259" t="n"/>
      <c r="DW4" s="259" t="n"/>
      <c r="DX4" s="259" t="n"/>
      <c r="DY4" s="259" t="n"/>
      <c r="DZ4" s="259" t="n"/>
      <c r="EA4" s="259" t="n"/>
      <c r="EB4" s="259" t="n"/>
      <c r="EC4" s="259" t="n"/>
      <c r="ED4" s="259" t="n"/>
      <c r="EE4" s="259" t="n"/>
      <c r="EF4" s="259" t="n"/>
      <c r="EG4" s="259" t="n"/>
      <c r="EH4" s="259" t="n"/>
      <c r="EI4" s="259" t="n"/>
      <c r="EJ4" s="261">
        <f>SUM(F4:EI4)</f>
        <v/>
      </c>
      <c r="EK4" s="262">
        <f>E4-EJ4</f>
        <v/>
      </c>
    </row>
    <row r="5" ht="18" customHeight="1">
      <c r="A5" s="137" t="n">
        <v>4</v>
      </c>
      <c r="B5" s="256" t="n">
        <v>44963</v>
      </c>
      <c r="C5" s="170" t="inlineStr">
        <is>
          <t>2-120-52126</t>
        </is>
      </c>
      <c r="D5" s="240" t="n">
        <v>44936</v>
      </c>
      <c r="E5" s="257" t="n">
        <v>41.66</v>
      </c>
      <c r="F5" s="274" t="n"/>
      <c r="G5" s="274" t="n"/>
      <c r="H5" s="274" t="n"/>
      <c r="I5" s="274" t="n"/>
      <c r="J5" s="274" t="n"/>
      <c r="K5" s="274" t="n"/>
      <c r="L5" s="259" t="n"/>
      <c r="M5" s="259" t="n"/>
      <c r="N5" s="259" t="n"/>
      <c r="O5" s="259" t="n"/>
      <c r="P5" s="259" t="n"/>
      <c r="Q5" s="259" t="n"/>
      <c r="R5" s="259" t="n"/>
      <c r="S5" s="259" t="n"/>
      <c r="T5" s="259" t="n"/>
      <c r="U5" s="259" t="n"/>
      <c r="V5" s="259" t="n"/>
      <c r="W5" s="259" t="n"/>
      <c r="X5" s="259" t="n"/>
      <c r="Y5" s="259" t="n"/>
      <c r="Z5" s="259" t="n"/>
      <c r="AA5" s="259" t="n"/>
      <c r="AB5" s="259" t="n"/>
      <c r="AC5" s="259" t="n"/>
      <c r="AD5" s="259" t="n"/>
      <c r="AE5" s="259" t="n"/>
      <c r="AF5" s="259" t="n"/>
      <c r="AG5" s="259" t="n"/>
      <c r="AH5" s="259" t="n"/>
      <c r="AI5" s="259" t="n"/>
      <c r="AJ5" s="259" t="n"/>
      <c r="AK5" s="259" t="n"/>
      <c r="AL5" s="259" t="n"/>
      <c r="AM5" s="259" t="n"/>
      <c r="AN5" s="259" t="n"/>
      <c r="AO5" s="259" t="n"/>
      <c r="AP5" s="259" t="n"/>
      <c r="AQ5" s="259" t="n"/>
      <c r="AR5" s="259" t="n"/>
      <c r="AS5" s="259" t="n"/>
      <c r="AT5" s="259" t="n"/>
      <c r="AU5" s="259" t="n"/>
      <c r="AV5" s="259" t="n"/>
      <c r="AW5" s="259" t="n"/>
      <c r="AX5" s="259" t="n"/>
      <c r="AY5" s="259" t="n"/>
      <c r="AZ5" s="259" t="n"/>
      <c r="BA5" s="259" t="n"/>
      <c r="BB5" s="259" t="n"/>
      <c r="BC5" s="259" t="n"/>
      <c r="BD5" s="259" t="n"/>
      <c r="BE5" s="259" t="n"/>
      <c r="BF5" s="259" t="n"/>
      <c r="BG5" s="259" t="n"/>
      <c r="BH5" s="259" t="n"/>
      <c r="BI5" s="259" t="n"/>
      <c r="BJ5" s="259" t="n">
        <v>41.66</v>
      </c>
      <c r="BK5" s="259" t="n"/>
      <c r="BL5" s="259" t="n"/>
      <c r="BM5" s="259" t="n"/>
      <c r="BN5" s="259" t="n"/>
      <c r="BO5" s="259" t="n"/>
      <c r="BP5" s="259" t="n"/>
      <c r="BQ5" s="259" t="n"/>
      <c r="BR5" s="259" t="n"/>
      <c r="BS5" s="259" t="n"/>
      <c r="BT5" s="259" t="n"/>
      <c r="BU5" s="259" t="n"/>
      <c r="BV5" s="259" t="n"/>
      <c r="BW5" s="259" t="n"/>
      <c r="BX5" s="259" t="n"/>
      <c r="BY5" s="259" t="n"/>
      <c r="BZ5" s="259" t="n"/>
      <c r="CA5" s="259" t="n"/>
      <c r="CB5" s="259" t="n"/>
      <c r="CC5" s="259" t="n"/>
      <c r="CD5" s="259" t="n"/>
      <c r="CE5" s="259" t="n"/>
      <c r="CF5" s="259" t="n"/>
      <c r="CG5" s="259" t="n"/>
      <c r="CH5" s="259" t="n"/>
      <c r="CI5" s="259" t="n"/>
      <c r="CJ5" s="259" t="n"/>
      <c r="CK5" s="259" t="n"/>
      <c r="CL5" s="259" t="n"/>
      <c r="CM5" s="259" t="n"/>
      <c r="CN5" s="259" t="n"/>
      <c r="CO5" s="259" t="n"/>
      <c r="CP5" s="259" t="n"/>
      <c r="CQ5" s="259" t="n"/>
      <c r="CR5" s="259" t="n"/>
      <c r="CS5" s="259" t="n"/>
      <c r="CT5" s="259" t="n"/>
      <c r="CU5" s="259" t="n"/>
      <c r="CV5" s="259" t="n"/>
      <c r="CW5" s="259" t="n"/>
      <c r="CX5" s="259" t="n"/>
      <c r="CY5" s="259" t="n"/>
      <c r="CZ5" s="259" t="n"/>
      <c r="DA5" s="259" t="n"/>
      <c r="DB5" s="259" t="n"/>
      <c r="DC5" s="259" t="n"/>
      <c r="DD5" s="259" t="n"/>
      <c r="DE5" s="259" t="n"/>
      <c r="DF5" s="259" t="n"/>
      <c r="DG5" s="259" t="n"/>
      <c r="DH5" s="259" t="n"/>
      <c r="DI5" s="259" t="n"/>
      <c r="DJ5" s="259" t="n"/>
      <c r="DK5" s="259" t="n"/>
      <c r="DL5" s="259" t="n"/>
      <c r="DM5" s="259" t="n"/>
      <c r="DN5" s="259" t="n"/>
      <c r="DO5" s="259" t="n"/>
      <c r="DP5" s="259" t="n"/>
      <c r="DQ5" s="259" t="n"/>
      <c r="DR5" s="259" t="n"/>
      <c r="DS5" s="259" t="n"/>
      <c r="DT5" s="259" t="n"/>
      <c r="DU5" s="259" t="n"/>
      <c r="DV5" s="259" t="n"/>
      <c r="DW5" s="259" t="n"/>
      <c r="DX5" s="259" t="n"/>
      <c r="DY5" s="259" t="n"/>
      <c r="DZ5" s="259" t="n"/>
      <c r="EA5" s="259" t="n"/>
      <c r="EB5" s="259" t="n"/>
      <c r="EC5" s="259" t="n"/>
      <c r="ED5" s="259" t="n"/>
      <c r="EE5" s="259" t="n"/>
      <c r="EF5" s="259" t="n"/>
      <c r="EG5" s="259" t="n"/>
      <c r="EH5" s="259" t="n"/>
      <c r="EI5" s="259" t="n"/>
      <c r="EJ5" s="261">
        <f>SUM(F5:EI5)</f>
        <v/>
      </c>
      <c r="EK5" s="262">
        <f>E5-EJ5</f>
        <v/>
      </c>
    </row>
    <row r="6" ht="18" customHeight="1">
      <c r="A6" s="137" t="n">
        <v>5</v>
      </c>
      <c r="B6" s="256" t="n">
        <v>44963</v>
      </c>
      <c r="C6" s="139" t="inlineStr">
        <is>
          <t>2-122-16584</t>
        </is>
      </c>
      <c r="D6" s="240" t="n">
        <v>44942</v>
      </c>
      <c r="E6" s="257" t="n">
        <v>4715.64</v>
      </c>
      <c r="F6" s="274" t="n"/>
      <c r="G6" s="274" t="n"/>
      <c r="H6" s="274" t="n"/>
      <c r="I6" s="274" t="n"/>
      <c r="J6" s="274" t="n"/>
      <c r="K6" s="274" t="n"/>
      <c r="L6" s="259" t="n"/>
      <c r="M6" s="259" t="n"/>
      <c r="N6" s="259" t="n"/>
      <c r="O6" s="259" t="n"/>
      <c r="P6" s="259" t="n"/>
      <c r="Q6" s="259" t="n"/>
      <c r="R6" s="259" t="n"/>
      <c r="S6" s="259" t="n"/>
      <c r="T6" s="259" t="n"/>
      <c r="U6" s="259" t="n"/>
      <c r="V6" s="259" t="n"/>
      <c r="W6" s="259" t="n"/>
      <c r="X6" s="259" t="n"/>
      <c r="Y6" s="259" t="n"/>
      <c r="Z6" s="259" t="n"/>
      <c r="AA6" s="259" t="n"/>
      <c r="AB6" s="259" t="n"/>
      <c r="AC6" s="259" t="n"/>
      <c r="AD6" s="259" t="n"/>
      <c r="AE6" s="259" t="n"/>
      <c r="AF6" s="259" t="n"/>
      <c r="AG6" s="259" t="n"/>
      <c r="AH6" s="259" t="n"/>
      <c r="AI6" s="259" t="n"/>
      <c r="AJ6" s="259" t="n"/>
      <c r="AK6" s="259" t="n"/>
      <c r="AL6" s="259" t="n"/>
      <c r="AM6" s="259" t="n"/>
      <c r="AN6" s="259" t="n"/>
      <c r="AO6" s="259" t="n"/>
      <c r="AP6" s="259" t="n"/>
      <c r="AQ6" s="259" t="n"/>
      <c r="AR6" s="259" t="n"/>
      <c r="AS6" s="259" t="n"/>
      <c r="AT6" s="259" t="n"/>
      <c r="AU6" s="259" t="n"/>
      <c r="AV6" s="259" t="n"/>
      <c r="AW6" s="259" t="n"/>
      <c r="AX6" s="259" t="n"/>
      <c r="AY6" s="259" t="n"/>
      <c r="AZ6" s="259" t="n"/>
      <c r="BA6" s="259" t="n"/>
      <c r="BB6" s="259" t="n"/>
      <c r="BC6" s="259" t="n"/>
      <c r="BD6" s="259" t="n"/>
      <c r="BE6" s="259" t="n"/>
      <c r="BF6" s="259" t="n"/>
      <c r="BG6" s="259" t="n"/>
      <c r="BH6" s="259" t="n"/>
      <c r="BI6" s="259" t="n"/>
      <c r="BJ6" s="259" t="n"/>
      <c r="BK6" s="259" t="n"/>
      <c r="BL6" s="259" t="n"/>
      <c r="BM6" s="259" t="n"/>
      <c r="BN6" s="259" t="n"/>
      <c r="BO6" s="259" t="n"/>
      <c r="BP6" s="259" t="n"/>
      <c r="BQ6" s="259" t="n"/>
      <c r="BR6" s="259" t="n"/>
      <c r="BS6" s="259" t="n"/>
      <c r="BT6" s="259" t="n"/>
      <c r="BU6" s="259" t="n"/>
      <c r="BV6" s="259" t="n"/>
      <c r="BW6" s="259" t="n"/>
      <c r="BX6" s="259" t="n"/>
      <c r="BY6" s="259" t="n">
        <v>4715.64</v>
      </c>
      <c r="BZ6" s="259" t="n"/>
      <c r="CA6" s="259" t="n"/>
      <c r="CB6" s="259" t="n"/>
      <c r="CC6" s="259" t="n"/>
      <c r="CD6" s="259" t="n"/>
      <c r="CE6" s="259" t="n"/>
      <c r="CF6" s="259" t="n"/>
      <c r="CG6" s="259" t="n"/>
      <c r="CH6" s="259" t="n"/>
      <c r="CI6" s="259" t="n"/>
      <c r="CJ6" s="259" t="n"/>
      <c r="CK6" s="259" t="n"/>
      <c r="CL6" s="259" t="n"/>
      <c r="CM6" s="259" t="n"/>
      <c r="CN6" s="259" t="n"/>
      <c r="CO6" s="259" t="n"/>
      <c r="CP6" s="259" t="n"/>
      <c r="CQ6" s="259" t="n"/>
      <c r="CR6" s="259" t="n"/>
      <c r="CS6" s="259" t="n"/>
      <c r="CT6" s="259" t="n"/>
      <c r="CU6" s="259" t="n"/>
      <c r="CV6" s="259" t="n"/>
      <c r="CW6" s="259" t="n"/>
      <c r="CX6" s="259" t="n"/>
      <c r="CY6" s="259" t="n"/>
      <c r="CZ6" s="259" t="n"/>
      <c r="DA6" s="259" t="n"/>
      <c r="DB6" s="259" t="n"/>
      <c r="DC6" s="259" t="n"/>
      <c r="DD6" s="259" t="n"/>
      <c r="DE6" s="259" t="n"/>
      <c r="DF6" s="259" t="n"/>
      <c r="DG6" s="259" t="n"/>
      <c r="DH6" s="259" t="n"/>
      <c r="DI6" s="259" t="n"/>
      <c r="DJ6" s="259" t="n"/>
      <c r="DK6" s="259" t="n"/>
      <c r="DL6" s="259" t="n"/>
      <c r="DM6" s="259" t="n"/>
      <c r="DN6" s="259" t="n"/>
      <c r="DO6" s="259" t="n"/>
      <c r="DP6" s="259" t="n"/>
      <c r="DQ6" s="259" t="n"/>
      <c r="DR6" s="259" t="n"/>
      <c r="DS6" s="259" t="n"/>
      <c r="DT6" s="259" t="n"/>
      <c r="DU6" s="259" t="n"/>
      <c r="DV6" s="259" t="n"/>
      <c r="DW6" s="259" t="n"/>
      <c r="DX6" s="259" t="n"/>
      <c r="DY6" s="259" t="n"/>
      <c r="DZ6" s="259" t="n"/>
      <c r="EA6" s="259" t="n"/>
      <c r="EB6" s="259" t="n"/>
      <c r="EC6" s="259" t="n"/>
      <c r="ED6" s="259" t="n"/>
      <c r="EE6" s="259" t="n"/>
      <c r="EF6" s="259" t="n"/>
      <c r="EG6" s="259" t="n"/>
      <c r="EH6" s="259" t="n"/>
      <c r="EI6" s="259" t="n"/>
      <c r="EJ6" s="261">
        <f>SUM(F6:EI6)</f>
        <v/>
      </c>
      <c r="EK6" s="262">
        <f>E6-EJ6</f>
        <v/>
      </c>
    </row>
    <row r="7" ht="18" customHeight="1">
      <c r="A7" s="137" t="n">
        <v>6</v>
      </c>
      <c r="B7" s="256" t="n">
        <v>44963</v>
      </c>
      <c r="C7" s="145" t="inlineStr">
        <is>
          <t>2-122-58797</t>
        </is>
      </c>
      <c r="D7" s="240" t="n">
        <v>44943</v>
      </c>
      <c r="E7" s="257" t="n">
        <v>1359.82</v>
      </c>
      <c r="F7" s="274" t="n"/>
      <c r="G7" s="274" t="n"/>
      <c r="H7" s="274" t="n"/>
      <c r="I7" s="274" t="n"/>
      <c r="J7" s="274" t="n"/>
      <c r="K7" s="274" t="n"/>
      <c r="L7" s="259" t="n"/>
      <c r="M7" s="259" t="n"/>
      <c r="N7" s="259" t="n"/>
      <c r="O7" s="259" t="n"/>
      <c r="P7" s="259" t="n"/>
      <c r="Q7" s="259" t="n"/>
      <c r="R7" s="259" t="n"/>
      <c r="S7" s="259" t="n"/>
      <c r="T7" s="259" t="n"/>
      <c r="U7" s="259" t="n"/>
      <c r="V7" s="259" t="n"/>
      <c r="W7" s="259" t="n"/>
      <c r="X7" s="259" t="n"/>
      <c r="Y7" s="259" t="n"/>
      <c r="Z7" s="259" t="n"/>
      <c r="AA7" s="259" t="n"/>
      <c r="AB7" s="259" t="n"/>
      <c r="AC7" s="259" t="n"/>
      <c r="AD7" s="259" t="n"/>
      <c r="AE7" s="259" t="n"/>
      <c r="AF7" s="259" t="n"/>
      <c r="AG7" s="259" t="n"/>
      <c r="AH7" s="259" t="n"/>
      <c r="AI7" s="259" t="n"/>
      <c r="AJ7" s="259" t="n"/>
      <c r="AK7" s="259" t="n"/>
      <c r="AL7" s="259" t="n"/>
      <c r="AM7" s="259" t="n"/>
      <c r="AN7" s="259" t="n"/>
      <c r="AO7" s="259" t="n"/>
      <c r="AP7" s="259" t="n"/>
      <c r="AQ7" s="259" t="n"/>
      <c r="AR7" s="259" t="n"/>
      <c r="AS7" s="259" t="n"/>
      <c r="AT7" s="259" t="n"/>
      <c r="AU7" s="259" t="n"/>
      <c r="AV7" s="259" t="n"/>
      <c r="AW7" s="259" t="n"/>
      <c r="AX7" s="259" t="n"/>
      <c r="AY7" s="259" t="n"/>
      <c r="AZ7" s="259" t="n"/>
      <c r="BA7" s="259" t="n"/>
      <c r="BB7" s="259" t="n"/>
      <c r="BC7" s="259" t="n"/>
      <c r="BD7" s="259" t="n"/>
      <c r="BE7" s="259" t="n"/>
      <c r="BF7" s="259" t="n"/>
      <c r="BG7" s="259" t="n"/>
      <c r="BH7" s="259" t="n"/>
      <c r="BI7" s="259" t="n"/>
      <c r="BJ7" s="259" t="n"/>
      <c r="BK7" s="259" t="n"/>
      <c r="BL7" s="259" t="n"/>
      <c r="BM7" s="259" t="n"/>
      <c r="BN7" s="259" t="n"/>
      <c r="BO7" s="259" t="n"/>
      <c r="BP7" s="259" t="n"/>
      <c r="BQ7" s="259" t="n"/>
      <c r="BR7" s="259" t="n"/>
      <c r="BS7" s="259" t="n"/>
      <c r="BT7" s="259" t="n"/>
      <c r="BU7" s="259" t="n"/>
      <c r="BV7" s="259" t="n"/>
      <c r="BW7" s="259" t="n"/>
      <c r="BX7" s="259" t="n"/>
      <c r="BY7" s="259" t="n"/>
      <c r="BZ7" s="259" t="n"/>
      <c r="CA7" s="259" t="n"/>
      <c r="CB7" s="259" t="n"/>
      <c r="CC7" s="259" t="n"/>
      <c r="CD7" s="259" t="n"/>
      <c r="CE7" s="259" t="n"/>
      <c r="CF7" s="259" t="n"/>
      <c r="CG7" s="259" t="n"/>
      <c r="CH7" s="259" t="n"/>
      <c r="CI7" s="259" t="n"/>
      <c r="CJ7" s="259" t="n"/>
      <c r="CK7" s="259" t="n"/>
      <c r="CL7" s="259" t="n"/>
      <c r="CM7" s="259" t="n"/>
      <c r="CN7" s="259" t="n"/>
      <c r="CO7" s="259" t="n"/>
      <c r="CP7" s="259" t="n"/>
      <c r="CQ7" s="259" t="n"/>
      <c r="CR7" s="259" t="n"/>
      <c r="CS7" s="259" t="n"/>
      <c r="CT7" s="259" t="n"/>
      <c r="CU7" s="259" t="n"/>
      <c r="CV7" s="259" t="n"/>
      <c r="CW7" s="259" t="n"/>
      <c r="CX7" s="259" t="n"/>
      <c r="CY7" s="259" t="n"/>
      <c r="CZ7" s="259" t="n"/>
      <c r="DA7" s="259" t="n"/>
      <c r="DB7" s="259" t="n"/>
      <c r="DC7" s="259" t="n"/>
      <c r="DD7" s="259" t="n"/>
      <c r="DE7" s="259" t="n"/>
      <c r="DF7" s="259" t="n"/>
      <c r="DG7" s="259" t="n"/>
      <c r="DH7" s="259" t="n"/>
      <c r="DI7" s="259" t="n"/>
      <c r="DJ7" s="259" t="n"/>
      <c r="DK7" s="259" t="n"/>
      <c r="DL7" s="259" t="n"/>
      <c r="DM7" s="259" t="n"/>
      <c r="DN7" s="259" t="n"/>
      <c r="DO7" s="259" t="n"/>
      <c r="DP7" s="259" t="n"/>
      <c r="DQ7" s="259" t="n"/>
      <c r="DR7" s="259" t="n"/>
      <c r="DS7" s="259" t="n"/>
      <c r="DT7" s="259" t="n">
        <v>1359.82</v>
      </c>
      <c r="DU7" s="259" t="n"/>
      <c r="DV7" s="259" t="n"/>
      <c r="DW7" s="259" t="n"/>
      <c r="DX7" s="259" t="n"/>
      <c r="DY7" s="259" t="n"/>
      <c r="DZ7" s="259" t="n"/>
      <c r="EA7" s="259" t="n"/>
      <c r="EB7" s="259" t="n"/>
      <c r="EC7" s="259" t="n"/>
      <c r="ED7" s="259" t="n"/>
      <c r="EE7" s="259" t="n"/>
      <c r="EF7" s="259" t="n"/>
      <c r="EG7" s="259" t="n"/>
      <c r="EH7" s="259" t="n"/>
      <c r="EI7" s="259" t="n"/>
      <c r="EJ7" s="261">
        <f>SUM(F7:EI7)</f>
        <v/>
      </c>
      <c r="EK7" s="262">
        <f>E7-EJ7</f>
        <v/>
      </c>
    </row>
    <row r="8" ht="18" customHeight="1">
      <c r="A8" s="137" t="n">
        <v>7</v>
      </c>
      <c r="B8" s="256" t="n">
        <v>44963</v>
      </c>
      <c r="C8" s="139" t="inlineStr">
        <is>
          <t>2-123-29191</t>
        </is>
      </c>
      <c r="D8" s="240" t="n">
        <v>44945</v>
      </c>
      <c r="E8" s="257" t="n">
        <v>1555.92</v>
      </c>
      <c r="F8" s="274" t="n"/>
      <c r="G8" s="274" t="n"/>
      <c r="H8" s="274" t="n"/>
      <c r="I8" s="274" t="n"/>
      <c r="J8" s="274" t="n"/>
      <c r="K8" s="274" t="n"/>
      <c r="L8" s="259" t="n"/>
      <c r="M8" s="259" t="n"/>
      <c r="N8" s="259" t="n"/>
      <c r="O8" s="259" t="n"/>
      <c r="P8" s="259" t="n"/>
      <c r="Q8" s="259" t="n"/>
      <c r="R8" s="259" t="n"/>
      <c r="S8" s="259" t="n"/>
      <c r="T8" s="259" t="n"/>
      <c r="U8" s="259" t="n"/>
      <c r="V8" s="259" t="n"/>
      <c r="W8" s="259" t="n"/>
      <c r="X8" s="259" t="n"/>
      <c r="Y8" s="259" t="n"/>
      <c r="Z8" s="259" t="n"/>
      <c r="AA8" s="259" t="n"/>
      <c r="AB8" s="259" t="n"/>
      <c r="AC8" s="259" t="n"/>
      <c r="AD8" s="259" t="n"/>
      <c r="AE8" s="259" t="n"/>
      <c r="AF8" s="259" t="n"/>
      <c r="AG8" s="259" t="n"/>
      <c r="AH8" s="259" t="n"/>
      <c r="AI8" s="259" t="n"/>
      <c r="AJ8" s="259" t="n"/>
      <c r="AK8" s="259" t="n"/>
      <c r="AL8" s="259" t="n"/>
      <c r="AM8" s="259" t="n"/>
      <c r="AN8" s="259" t="n"/>
      <c r="AO8" s="259" t="n"/>
      <c r="AP8" s="259" t="n"/>
      <c r="AQ8" s="259" t="n"/>
      <c r="AR8" s="259" t="n"/>
      <c r="AS8" s="259" t="n"/>
      <c r="AT8" s="259" t="n"/>
      <c r="AU8" s="259" t="n"/>
      <c r="AV8" s="259" t="n"/>
      <c r="AW8" s="259" t="n"/>
      <c r="AX8" s="259" t="n"/>
      <c r="AY8" s="259" t="n"/>
      <c r="AZ8" s="259" t="n"/>
      <c r="BA8" s="259" t="n"/>
      <c r="BB8" s="259" t="n"/>
      <c r="BC8" s="259" t="n"/>
      <c r="BD8" s="259" t="n"/>
      <c r="BE8" s="259" t="n"/>
      <c r="BF8" s="259" t="n"/>
      <c r="BG8" s="259" t="n"/>
      <c r="BH8" s="259" t="n"/>
      <c r="BI8" s="259" t="n"/>
      <c r="BJ8" s="259" t="n"/>
      <c r="BK8" s="259" t="n"/>
      <c r="BL8" s="259" t="n"/>
      <c r="BM8" s="259" t="n"/>
      <c r="BN8" s="259" t="n"/>
      <c r="BO8" s="259" t="n"/>
      <c r="BP8" s="259" t="n"/>
      <c r="BQ8" s="259" t="n"/>
      <c r="BR8" s="259" t="n"/>
      <c r="BS8" s="259" t="n"/>
      <c r="BT8" s="259" t="n"/>
      <c r="BU8" s="259" t="n"/>
      <c r="BV8" s="259" t="n"/>
      <c r="BW8" s="259" t="n"/>
      <c r="BX8" s="259" t="n"/>
      <c r="BY8" s="259" t="n"/>
      <c r="BZ8" s="259" t="n"/>
      <c r="CA8" s="259" t="n"/>
      <c r="CB8" s="259" t="n"/>
      <c r="CC8" s="259" t="n"/>
      <c r="CD8" s="259" t="n"/>
      <c r="CE8" s="259" t="n"/>
      <c r="CF8" s="259" t="n"/>
      <c r="CG8" s="259" t="n"/>
      <c r="CH8" s="259" t="n"/>
      <c r="CI8" s="259" t="n"/>
      <c r="CJ8" s="259" t="n"/>
      <c r="CK8" s="259" t="n"/>
      <c r="CL8" s="259" t="n"/>
      <c r="CM8" s="259" t="n"/>
      <c r="CN8" s="259" t="n"/>
      <c r="CO8" s="259" t="n"/>
      <c r="CP8" s="259" t="n"/>
      <c r="CQ8" s="259" t="n"/>
      <c r="CR8" s="259" t="n"/>
      <c r="CS8" s="259" t="n"/>
      <c r="CT8" s="259" t="n"/>
      <c r="CU8" s="259" t="n"/>
      <c r="CV8" s="259" t="n"/>
      <c r="CW8" s="259" t="n"/>
      <c r="CX8" s="259" t="n"/>
      <c r="CY8" s="259" t="n"/>
      <c r="CZ8" s="259" t="n"/>
      <c r="DA8" s="259" t="n"/>
      <c r="DB8" s="259" t="n"/>
      <c r="DC8" s="259" t="n"/>
      <c r="DD8" s="259" t="n"/>
      <c r="DE8" s="259" t="n"/>
      <c r="DF8" s="259" t="n"/>
      <c r="DG8" s="259" t="n"/>
      <c r="DH8" s="259" t="n"/>
      <c r="DI8" s="259" t="n"/>
      <c r="DJ8" s="259" t="n"/>
      <c r="DK8" s="259" t="n"/>
      <c r="DL8" s="259" t="n"/>
      <c r="DM8" s="259" t="n"/>
      <c r="DN8" s="259" t="n"/>
      <c r="DO8" s="259" t="n"/>
      <c r="DP8" s="259" t="n"/>
      <c r="DQ8" s="259" t="n"/>
      <c r="DR8" s="259" t="n"/>
      <c r="DS8" s="259" t="n"/>
      <c r="DT8" s="259" t="n"/>
      <c r="DU8" s="259" t="n"/>
      <c r="DV8" s="259" t="n"/>
      <c r="DW8" s="259" t="n"/>
      <c r="DX8" s="259" t="n"/>
      <c r="DY8" s="259" t="n"/>
      <c r="DZ8" s="259" t="n"/>
      <c r="EA8" s="259" t="n"/>
      <c r="EB8" s="259" t="n">
        <v>1555.92</v>
      </c>
      <c r="EC8" s="259" t="n"/>
      <c r="ED8" s="259" t="n"/>
      <c r="EE8" s="259" t="n"/>
      <c r="EF8" s="259" t="n"/>
      <c r="EG8" s="259" t="n"/>
      <c r="EH8" s="259" t="n"/>
      <c r="EI8" s="259" t="n"/>
      <c r="EJ8" s="261">
        <f>SUM(F8:EI8)</f>
        <v/>
      </c>
      <c r="EK8" s="262">
        <f>E8-EJ8</f>
        <v/>
      </c>
    </row>
    <row r="9" ht="18" customHeight="1">
      <c r="A9" s="137" t="n">
        <v>8</v>
      </c>
      <c r="B9" s="256" t="n">
        <v>44963</v>
      </c>
      <c r="C9" s="139" t="inlineStr">
        <is>
          <t>8-014-03708</t>
        </is>
      </c>
      <c r="D9" s="240" t="n">
        <v>44945</v>
      </c>
      <c r="E9" s="257" t="n">
        <v>13.35</v>
      </c>
      <c r="F9" s="274" t="n"/>
      <c r="G9" s="274" t="n"/>
      <c r="H9" s="274" t="n"/>
      <c r="I9" s="274" t="n"/>
      <c r="J9" s="274" t="n"/>
      <c r="K9" s="274" t="n"/>
      <c r="L9" s="259" t="n"/>
      <c r="M9" s="259" t="n"/>
      <c r="N9" s="259" t="n"/>
      <c r="O9" s="259" t="n"/>
      <c r="P9" s="259" t="n"/>
      <c r="Q9" s="259" t="n"/>
      <c r="R9" s="259" t="n"/>
      <c r="S9" s="259" t="n"/>
      <c r="T9" s="259" t="n"/>
      <c r="U9" s="259" t="n"/>
      <c r="V9" s="259" t="n"/>
      <c r="W9" s="259" t="n"/>
      <c r="X9" s="259" t="n"/>
      <c r="Y9" s="259" t="n"/>
      <c r="Z9" s="259" t="n"/>
      <c r="AA9" s="259" t="n"/>
      <c r="AB9" s="259" t="n"/>
      <c r="AC9" s="259" t="n"/>
      <c r="AD9" s="259" t="n"/>
      <c r="AE9" s="259" t="n"/>
      <c r="AF9" s="259" t="n"/>
      <c r="AG9" s="259" t="n"/>
      <c r="AH9" s="259" t="n"/>
      <c r="AI9" s="259" t="n"/>
      <c r="AJ9" s="259" t="n"/>
      <c r="AK9" s="259" t="n"/>
      <c r="AL9" s="259" t="n"/>
      <c r="AM9" s="259" t="n"/>
      <c r="AN9" s="259" t="n"/>
      <c r="AO9" s="259" t="n"/>
      <c r="AP9" s="259" t="n"/>
      <c r="AQ9" s="259" t="n"/>
      <c r="AR9" s="259" t="n"/>
      <c r="AS9" s="259" t="n"/>
      <c r="AT9" s="259" t="n"/>
      <c r="AU9" s="259" t="n"/>
      <c r="AV9" s="259" t="n"/>
      <c r="AW9" s="259" t="n"/>
      <c r="AX9" s="259" t="n"/>
      <c r="AY9" s="259" t="n"/>
      <c r="AZ9" s="259" t="n"/>
      <c r="BA9" s="259" t="n"/>
      <c r="BB9" s="259" t="n"/>
      <c r="BC9" s="259" t="n"/>
      <c r="BD9" s="259" t="n"/>
      <c r="BE9" s="259" t="n"/>
      <c r="BF9" s="259" t="n"/>
      <c r="BG9" s="259" t="n"/>
      <c r="BH9" s="259" t="n"/>
      <c r="BI9" s="259" t="n"/>
      <c r="BJ9" s="259" t="n"/>
      <c r="BK9" s="259" t="n"/>
      <c r="BL9" s="259" t="n"/>
      <c r="BM9" s="259" t="n"/>
      <c r="BN9" s="259" t="n"/>
      <c r="BO9" s="259" t="n"/>
      <c r="BP9" s="259" t="n"/>
      <c r="BQ9" s="259" t="n"/>
      <c r="BR9" s="259" t="n"/>
      <c r="BS9" s="259" t="n"/>
      <c r="BT9" s="259" t="n"/>
      <c r="BU9" s="259" t="n"/>
      <c r="BV9" s="259" t="n"/>
      <c r="BW9" s="259" t="n"/>
      <c r="BX9" s="259" t="n"/>
      <c r="BY9" s="259" t="n"/>
      <c r="BZ9" s="259" t="n"/>
      <c r="CA9" s="259" t="n"/>
      <c r="CB9" s="259" t="n"/>
      <c r="CC9" s="259" t="n"/>
      <c r="CD9" s="259" t="n"/>
      <c r="CE9" s="259" t="n"/>
      <c r="CF9" s="259" t="n"/>
      <c r="CG9" s="259" t="n"/>
      <c r="CH9" s="259" t="n"/>
      <c r="CI9" s="259" t="n"/>
      <c r="CJ9" s="259" t="n"/>
      <c r="CK9" s="259" t="n"/>
      <c r="CL9" s="259" t="n"/>
      <c r="CM9" s="259" t="n"/>
      <c r="CN9" s="259" t="n"/>
      <c r="CO9" s="259" t="n"/>
      <c r="CP9" s="259" t="n"/>
      <c r="CQ9" s="259" t="n"/>
      <c r="CR9" s="259" t="n"/>
      <c r="CS9" s="259" t="n"/>
      <c r="CT9" s="259" t="n"/>
      <c r="CU9" s="259" t="n"/>
      <c r="CV9" s="259" t="n">
        <v>13.35</v>
      </c>
      <c r="CW9" s="259" t="n"/>
      <c r="CX9" s="259" t="n"/>
      <c r="CY9" s="259" t="n"/>
      <c r="CZ9" s="259" t="n"/>
      <c r="DA9" s="259" t="n"/>
      <c r="DB9" s="259" t="n"/>
      <c r="DC9" s="259" t="n"/>
      <c r="DD9" s="259" t="n"/>
      <c r="DE9" s="259" t="n"/>
      <c r="DF9" s="259" t="n"/>
      <c r="DG9" s="259" t="n"/>
      <c r="DH9" s="259" t="n"/>
      <c r="DI9" s="259" t="n"/>
      <c r="DJ9" s="259" t="n"/>
      <c r="DK9" s="259" t="n"/>
      <c r="DL9" s="259" t="n"/>
      <c r="DM9" s="259" t="n"/>
      <c r="DN9" s="259" t="n"/>
      <c r="DO9" s="259" t="n"/>
      <c r="DP9" s="259" t="n"/>
      <c r="DQ9" s="259" t="n"/>
      <c r="DR9" s="259" t="n"/>
      <c r="DS9" s="259" t="n"/>
      <c r="DT9" s="259" t="n"/>
      <c r="DU9" s="259" t="n"/>
      <c r="DV9" s="259" t="n"/>
      <c r="DW9" s="259" t="n"/>
      <c r="DX9" s="259" t="n"/>
      <c r="DY9" s="259" t="n"/>
      <c r="DZ9" s="259" t="n"/>
      <c r="EA9" s="259" t="n"/>
      <c r="EB9" s="259" t="n"/>
      <c r="EC9" s="259" t="n"/>
      <c r="ED9" s="259" t="n"/>
      <c r="EE9" s="259" t="n"/>
      <c r="EF9" s="259" t="n"/>
      <c r="EG9" s="259" t="n"/>
      <c r="EH9" s="259" t="n"/>
      <c r="EI9" s="259" t="n"/>
      <c r="EJ9" s="261">
        <f>SUM(F9:EI9)</f>
        <v/>
      </c>
      <c r="EK9" s="262">
        <f>E9-EJ9</f>
        <v/>
      </c>
    </row>
    <row r="10" ht="18.95" customHeight="1">
      <c r="A10" s="137" t="n">
        <v>9</v>
      </c>
      <c r="B10" s="256" t="n">
        <v>44963</v>
      </c>
      <c r="C10" s="146" t="inlineStr">
        <is>
          <t>2-125-48396</t>
        </is>
      </c>
      <c r="D10" s="240" t="n">
        <v>44952</v>
      </c>
      <c r="E10" s="257" t="n">
        <v>1225.44</v>
      </c>
      <c r="F10" s="274" t="n"/>
      <c r="G10" s="274" t="n"/>
      <c r="H10" s="274" t="n"/>
      <c r="I10" s="274" t="n"/>
      <c r="J10" s="274" t="n"/>
      <c r="K10" s="274" t="n"/>
      <c r="L10" s="259" t="n"/>
      <c r="M10" s="259" t="n"/>
      <c r="N10" s="259" t="n"/>
      <c r="O10" s="259" t="n"/>
      <c r="P10" s="259" t="n"/>
      <c r="Q10" s="259" t="n"/>
      <c r="R10" s="259" t="n"/>
      <c r="S10" s="259" t="n"/>
      <c r="T10" s="259" t="n"/>
      <c r="U10" s="259" t="n"/>
      <c r="V10" s="259" t="n"/>
      <c r="W10" s="259" t="n"/>
      <c r="X10" s="259" t="n"/>
      <c r="Y10" s="259" t="n"/>
      <c r="Z10" s="259" t="n"/>
      <c r="AA10" s="259" t="n"/>
      <c r="AB10" s="259" t="n"/>
      <c r="AC10" s="259" t="n"/>
      <c r="AD10" s="259" t="n"/>
      <c r="AE10" s="259" t="n"/>
      <c r="AF10" s="259" t="n"/>
      <c r="AG10" s="259" t="n"/>
      <c r="AH10" s="259" t="n"/>
      <c r="AI10" s="259" t="n"/>
      <c r="AJ10" s="259" t="n"/>
      <c r="AK10" s="259" t="n"/>
      <c r="AL10" s="259" t="n"/>
      <c r="AM10" s="259" t="n"/>
      <c r="AN10" s="259" t="n"/>
      <c r="AO10" s="259" t="n"/>
      <c r="AP10" s="259" t="n"/>
      <c r="AQ10" s="259" t="n"/>
      <c r="AR10" s="259" t="n"/>
      <c r="AS10" s="259" t="n"/>
      <c r="AT10" s="259" t="n"/>
      <c r="AU10" s="259" t="n"/>
      <c r="AV10" s="259" t="n"/>
      <c r="AW10" s="259" t="n"/>
      <c r="AX10" s="259" t="n"/>
      <c r="AY10" s="259" t="n"/>
      <c r="AZ10" s="259" t="n"/>
      <c r="BA10" s="259" t="n"/>
      <c r="BB10" s="259" t="n"/>
      <c r="BC10" s="259" t="n"/>
      <c r="BD10" s="259" t="n"/>
      <c r="BE10" s="259" t="n"/>
      <c r="BF10" s="259" t="n"/>
      <c r="BG10" s="259" t="n"/>
      <c r="BH10" s="259" t="n"/>
      <c r="BI10" s="259" t="n"/>
      <c r="BJ10" s="259" t="n"/>
      <c r="BK10" s="259" t="n"/>
      <c r="BL10" s="259" t="n"/>
      <c r="BM10" s="259" t="n"/>
      <c r="BN10" s="259" t="n"/>
      <c r="BO10" s="259" t="n"/>
      <c r="BP10" s="259" t="n"/>
      <c r="BQ10" s="259" t="n"/>
      <c r="BR10" s="259" t="n"/>
      <c r="BS10" s="259" t="n"/>
      <c r="BT10" s="259" t="n"/>
      <c r="BU10" s="259" t="n"/>
      <c r="BV10" s="259" t="n"/>
      <c r="BW10" s="259" t="n"/>
      <c r="BX10" s="259" t="n"/>
      <c r="BY10" s="259" t="n"/>
      <c r="BZ10" s="259" t="n"/>
      <c r="CA10" s="259" t="n"/>
      <c r="CB10" s="259" t="n"/>
      <c r="CC10" s="259" t="n"/>
      <c r="CD10" s="259" t="n"/>
      <c r="CE10" s="259" t="n"/>
      <c r="CF10" s="259" t="n"/>
      <c r="CG10" s="259" t="n"/>
      <c r="CH10" s="259" t="n"/>
      <c r="CI10" s="259" t="n"/>
      <c r="CJ10" s="259" t="n"/>
      <c r="CK10" s="259" t="n"/>
      <c r="CL10" s="259" t="n"/>
      <c r="CM10" s="259" t="n"/>
      <c r="CN10" s="259" t="n"/>
      <c r="CO10" s="259" t="n"/>
      <c r="CP10" s="259" t="n"/>
      <c r="CQ10" s="259" t="n"/>
      <c r="CR10" s="259" t="n"/>
      <c r="CS10" s="259" t="n"/>
      <c r="CT10" s="259" t="n"/>
      <c r="CU10" s="259" t="n"/>
      <c r="CV10" s="259" t="n"/>
      <c r="CW10" s="259" t="n"/>
      <c r="CX10" s="259" t="n"/>
      <c r="CY10" s="259" t="n"/>
      <c r="CZ10" s="259" t="n"/>
      <c r="DA10" s="259" t="n"/>
      <c r="DB10" s="259" t="n"/>
      <c r="DC10" s="259" t="n"/>
      <c r="DD10" s="259" t="n"/>
      <c r="DE10" s="259" t="n"/>
      <c r="DF10" s="259" t="n"/>
      <c r="DG10" s="259" t="n"/>
      <c r="DH10" s="259" t="n"/>
      <c r="DI10" s="259" t="n"/>
      <c r="DJ10" s="259" t="n"/>
      <c r="DK10" s="259" t="n"/>
      <c r="DL10" s="259" t="n"/>
      <c r="DM10" s="259" t="n"/>
      <c r="DN10" s="259" t="n"/>
      <c r="DO10" s="259" t="n"/>
      <c r="DP10" s="259" t="n"/>
      <c r="DQ10" s="259" t="n"/>
      <c r="DR10" s="259" t="n"/>
      <c r="DS10" s="259" t="n"/>
      <c r="DT10" s="259" t="n"/>
      <c r="DU10" s="259" t="n"/>
      <c r="DV10" s="259" t="n"/>
      <c r="DW10" s="259" t="n"/>
      <c r="DX10" s="259" t="n"/>
      <c r="DY10" s="259" t="n"/>
      <c r="DZ10" s="259" t="n"/>
      <c r="EA10" s="259" t="n"/>
      <c r="EB10" s="259" t="n"/>
      <c r="EC10" s="259" t="n"/>
      <c r="ED10" s="259" t="n"/>
      <c r="EE10" s="259" t="n"/>
      <c r="EF10" s="259" t="n"/>
      <c r="EG10" s="259" t="n"/>
      <c r="EH10" s="259" t="n">
        <v>1225.44</v>
      </c>
      <c r="EI10" s="259" t="n"/>
      <c r="EJ10" s="261">
        <f>SUM(F10:EI10)</f>
        <v/>
      </c>
      <c r="EK10" s="262">
        <f>E10-EJ10</f>
        <v/>
      </c>
    </row>
    <row r="11" ht="18" customHeight="1">
      <c r="A11" s="137" t="n">
        <v>10</v>
      </c>
      <c r="B11" s="256" t="n">
        <v>44963</v>
      </c>
      <c r="C11" s="139" t="inlineStr">
        <is>
          <t>2-126-48573</t>
        </is>
      </c>
      <c r="D11" s="240" t="n">
        <v>44956</v>
      </c>
      <c r="E11" s="257" t="n">
        <v>948.25</v>
      </c>
      <c r="F11" s="274" t="n"/>
      <c r="G11" s="274" t="n"/>
      <c r="H11" s="274" t="n"/>
      <c r="I11" s="274" t="n"/>
      <c r="J11" s="274" t="n"/>
      <c r="K11" s="274" t="n"/>
      <c r="L11" s="259" t="n"/>
      <c r="M11" s="259" t="n"/>
      <c r="N11" s="259" t="n"/>
      <c r="O11" s="259" t="n"/>
      <c r="P11" s="259" t="n"/>
      <c r="Q11" s="259" t="n"/>
      <c r="R11" s="259" t="n"/>
      <c r="S11" s="259" t="n"/>
      <c r="T11" s="259" t="n"/>
      <c r="U11" s="259" t="n"/>
      <c r="V11" s="259" t="n"/>
      <c r="W11" s="259" t="n"/>
      <c r="X11" s="259" t="n"/>
      <c r="Y11" s="259" t="n"/>
      <c r="Z11" s="259" t="n"/>
      <c r="AA11" s="259" t="n"/>
      <c r="AB11" s="259" t="n"/>
      <c r="AC11" s="259" t="n"/>
      <c r="AD11" s="259" t="n"/>
      <c r="AE11" s="259" t="n"/>
      <c r="AF11" s="259" t="n"/>
      <c r="AG11" s="259" t="n"/>
      <c r="AH11" s="259" t="n"/>
      <c r="AI11" s="259" t="n"/>
      <c r="AJ11" s="259" t="n"/>
      <c r="AK11" s="259" t="n"/>
      <c r="AL11" s="259" t="n"/>
      <c r="AM11" s="259" t="n"/>
      <c r="AN11" s="259" t="n"/>
      <c r="AO11" s="259" t="n"/>
      <c r="AP11" s="259" t="n"/>
      <c r="AQ11" s="259" t="n"/>
      <c r="AR11" s="259" t="n"/>
      <c r="AS11" s="259" t="n"/>
      <c r="AT11" s="259" t="n"/>
      <c r="AU11" s="259" t="n"/>
      <c r="AV11" s="259" t="n"/>
      <c r="AW11" s="259" t="n"/>
      <c r="AX11" s="259" t="n"/>
      <c r="AY11" s="259" t="n"/>
      <c r="AZ11" s="259" t="n"/>
      <c r="BA11" s="259" t="n"/>
      <c r="BB11" s="259" t="n"/>
      <c r="BC11" s="259" t="n"/>
      <c r="BD11" s="259" t="n"/>
      <c r="BE11" s="259" t="n"/>
      <c r="BF11" s="259" t="n"/>
      <c r="BG11" s="259" t="n"/>
      <c r="BH11" s="259" t="n"/>
      <c r="BI11" s="259" t="n"/>
      <c r="BJ11" s="259" t="n"/>
      <c r="BK11" s="259" t="n"/>
      <c r="BL11" s="259" t="n"/>
      <c r="BM11" s="259" t="n"/>
      <c r="BN11" s="259" t="n"/>
      <c r="BO11" s="259" t="n"/>
      <c r="BP11" s="259" t="n"/>
      <c r="BQ11" s="259" t="n"/>
      <c r="BR11" s="259" t="n"/>
      <c r="BS11" s="259" t="n"/>
      <c r="BT11" s="259" t="n"/>
      <c r="BU11" s="259" t="n"/>
      <c r="BV11" s="259" t="n"/>
      <c r="BW11" s="259" t="n"/>
      <c r="BX11" s="259" t="n"/>
      <c r="BY11" s="259" t="n"/>
      <c r="BZ11" s="259" t="n"/>
      <c r="CA11" s="259" t="n"/>
      <c r="CB11" s="259" t="n"/>
      <c r="CC11" s="259" t="n"/>
      <c r="CD11" s="259" t="n"/>
      <c r="CE11" s="259" t="n"/>
      <c r="CF11" s="259" t="n"/>
      <c r="CG11" s="259" t="n"/>
      <c r="CH11" s="259" t="n"/>
      <c r="CI11" s="259" t="n"/>
      <c r="CJ11" s="259" t="n"/>
      <c r="CK11" s="259" t="n"/>
      <c r="CL11" s="259" t="n"/>
      <c r="CM11" s="259" t="n"/>
      <c r="CN11" s="259" t="n"/>
      <c r="CO11" s="259" t="n"/>
      <c r="CP11" s="259" t="n"/>
      <c r="CQ11" s="259" t="n"/>
      <c r="CR11" s="259" t="n"/>
      <c r="CS11" s="259" t="n"/>
      <c r="CT11" s="259" t="n"/>
      <c r="CU11" s="259" t="n"/>
      <c r="CV11" s="259" t="n"/>
      <c r="CW11" s="259" t="n"/>
      <c r="CX11" s="259" t="n"/>
      <c r="CY11" s="259" t="n"/>
      <c r="CZ11" s="259" t="n"/>
      <c r="DA11" s="259" t="n"/>
      <c r="DB11" s="259" t="n"/>
      <c r="DC11" s="259" t="n"/>
      <c r="DD11" s="259" t="n"/>
      <c r="DE11" s="259" t="n"/>
      <c r="DF11" s="259" t="n"/>
      <c r="DG11" s="259" t="n"/>
      <c r="DH11" s="259" t="n"/>
      <c r="DI11" s="259" t="n"/>
      <c r="DJ11" s="259" t="n"/>
      <c r="DK11" s="259" t="n"/>
      <c r="DL11" s="259" t="n"/>
      <c r="DM11" s="259" t="n"/>
      <c r="DN11" s="259" t="n"/>
      <c r="DO11" s="259" t="n"/>
      <c r="DP11" s="259" t="n"/>
      <c r="DQ11" s="259" t="n"/>
      <c r="DR11" s="259" t="n"/>
      <c r="DS11" s="259" t="n"/>
      <c r="DT11" s="259" t="n"/>
      <c r="DU11" s="259" t="n"/>
      <c r="DV11" s="259" t="n"/>
      <c r="DW11" s="259" t="n"/>
      <c r="DX11" s="259" t="n"/>
      <c r="DY11" s="259" t="n"/>
      <c r="DZ11" s="259" t="n"/>
      <c r="EA11" s="259" t="n"/>
      <c r="EB11" s="259" t="n"/>
      <c r="EC11" s="259" t="n"/>
      <c r="ED11" s="259" t="n"/>
      <c r="EE11" s="259" t="n"/>
      <c r="EF11" s="259" t="n"/>
      <c r="EG11" s="259" t="n"/>
      <c r="EH11" s="259" t="n">
        <v>948.25</v>
      </c>
      <c r="EI11" s="259" t="n"/>
      <c r="EJ11" s="261">
        <f>SUM(F11:EI11)</f>
        <v/>
      </c>
      <c r="EK11" s="262">
        <f>E11-EJ11</f>
        <v/>
      </c>
    </row>
    <row r="12" ht="18" customHeight="1">
      <c r="A12" s="137" t="n">
        <v>11</v>
      </c>
      <c r="B12" s="256" t="n">
        <v>44963</v>
      </c>
      <c r="C12" s="139" t="inlineStr">
        <is>
          <t>2-127-25660</t>
        </is>
      </c>
      <c r="D12" s="240" t="n">
        <v>44958</v>
      </c>
      <c r="E12" s="257" t="n">
        <v>41.66</v>
      </c>
      <c r="F12" s="274" t="n"/>
      <c r="G12" s="274" t="n"/>
      <c r="H12" s="274" t="n"/>
      <c r="I12" s="274" t="n"/>
      <c r="J12" s="274" t="n"/>
      <c r="K12" s="274" t="n"/>
      <c r="L12" s="259" t="n"/>
      <c r="M12" s="259" t="n"/>
      <c r="N12" s="259" t="n"/>
      <c r="O12" s="259" t="n"/>
      <c r="P12" s="259" t="n"/>
      <c r="Q12" s="259" t="n"/>
      <c r="R12" s="259" t="n"/>
      <c r="S12" s="259" t="n">
        <v>41.66</v>
      </c>
      <c r="T12" s="259" t="n"/>
      <c r="U12" s="259" t="n"/>
      <c r="V12" s="259" t="n"/>
      <c r="W12" s="259" t="n"/>
      <c r="X12" s="259" t="n"/>
      <c r="Y12" s="259" t="n"/>
      <c r="Z12" s="259" t="n"/>
      <c r="AA12" s="259" t="n"/>
      <c r="AB12" s="259" t="n"/>
      <c r="AC12" s="259" t="n"/>
      <c r="AD12" s="259" t="n"/>
      <c r="AE12" s="259" t="n"/>
      <c r="AF12" s="259" t="n"/>
      <c r="AG12" s="259" t="n"/>
      <c r="AH12" s="259" t="n"/>
      <c r="AI12" s="259" t="n"/>
      <c r="AJ12" s="259" t="n"/>
      <c r="AK12" s="259" t="n"/>
      <c r="AL12" s="259" t="n"/>
      <c r="AM12" s="259" t="n"/>
      <c r="AN12" s="259" t="n"/>
      <c r="AO12" s="259" t="n"/>
      <c r="AP12" s="264" t="n"/>
      <c r="AR12" s="279" t="n"/>
      <c r="AS12" s="259" t="n"/>
      <c r="AT12" s="259" t="n"/>
      <c r="AU12" s="259" t="n"/>
      <c r="AV12" s="259" t="n"/>
      <c r="AW12" s="259" t="n"/>
      <c r="AX12" s="259" t="n"/>
      <c r="AY12" s="259" t="n"/>
      <c r="AZ12" s="259" t="n"/>
      <c r="BA12" s="259" t="n"/>
      <c r="BB12" s="259" t="n"/>
      <c r="BC12" s="259" t="n"/>
      <c r="BD12" s="259" t="n"/>
      <c r="BE12" s="259" t="n"/>
      <c r="BF12" s="259" t="n"/>
      <c r="BG12" s="259" t="n"/>
      <c r="BH12" s="259" t="n"/>
      <c r="BI12" s="259" t="n"/>
      <c r="BJ12" s="259" t="n"/>
      <c r="BK12" s="259" t="n"/>
      <c r="BL12" s="259" t="n"/>
      <c r="BM12" s="259" t="n"/>
      <c r="BN12" s="259" t="n"/>
      <c r="BO12" s="259" t="n"/>
      <c r="BP12" s="259" t="n"/>
      <c r="BQ12" s="259" t="n"/>
      <c r="BR12" s="259" t="n"/>
      <c r="BS12" s="259" t="n"/>
      <c r="BT12" s="259" t="n"/>
      <c r="BU12" s="259" t="n"/>
      <c r="BV12" s="259" t="n"/>
      <c r="BW12" s="259" t="n"/>
      <c r="BX12" s="259" t="n"/>
      <c r="BY12" s="259" t="n"/>
      <c r="BZ12" s="259" t="n"/>
      <c r="CA12" s="259" t="n"/>
      <c r="CB12" s="259" t="n"/>
      <c r="CC12" s="259" t="n"/>
      <c r="CD12" s="259" t="n"/>
      <c r="CE12" s="259" t="n"/>
      <c r="CF12" s="259" t="n"/>
      <c r="CG12" s="259" t="n"/>
      <c r="CH12" s="259" t="n"/>
      <c r="CI12" s="259" t="n"/>
      <c r="CJ12" s="259" t="n"/>
      <c r="CK12" s="259" t="n"/>
      <c r="CL12" s="259" t="n"/>
      <c r="CM12" s="259" t="n"/>
      <c r="CN12" s="259" t="n"/>
      <c r="CO12" s="259" t="n"/>
      <c r="CP12" s="259" t="n"/>
      <c r="CQ12" s="259" t="n"/>
      <c r="CR12" s="259" t="n"/>
      <c r="CS12" s="259" t="n"/>
      <c r="CT12" s="259" t="n"/>
      <c r="CU12" s="259" t="n"/>
      <c r="CV12" s="259" t="n"/>
      <c r="CW12" s="259" t="n"/>
      <c r="CX12" s="259" t="n"/>
      <c r="CY12" s="259" t="n"/>
      <c r="CZ12" s="259" t="n"/>
      <c r="DA12" s="259" t="n"/>
      <c r="DB12" s="259" t="n"/>
      <c r="DC12" s="259" t="n"/>
      <c r="DD12" s="259" t="n"/>
      <c r="DE12" s="259" t="n"/>
      <c r="DF12" s="259" t="n"/>
      <c r="DG12" s="259" t="n"/>
      <c r="DH12" s="259" t="n"/>
      <c r="DI12" s="259" t="n"/>
      <c r="DJ12" s="259" t="n"/>
      <c r="DK12" s="259" t="n"/>
      <c r="DL12" s="259" t="n"/>
      <c r="DM12" s="259" t="n"/>
      <c r="DN12" s="259" t="n"/>
      <c r="DO12" s="259" t="n"/>
      <c r="DP12" s="259" t="n"/>
      <c r="DQ12" s="259" t="n"/>
      <c r="DR12" s="259" t="n"/>
      <c r="DS12" s="259" t="n"/>
      <c r="DT12" s="259" t="n"/>
      <c r="DU12" s="259" t="n"/>
      <c r="DV12" s="259" t="n"/>
      <c r="DW12" s="259" t="n"/>
      <c r="DX12" s="259" t="n"/>
      <c r="DY12" s="259" t="n"/>
      <c r="DZ12" s="259" t="n"/>
      <c r="EA12" s="259" t="n"/>
      <c r="EB12" s="259" t="n"/>
      <c r="EC12" s="259" t="n"/>
      <c r="ED12" s="259" t="n"/>
      <c r="EE12" s="259" t="n"/>
      <c r="EF12" s="259" t="n"/>
      <c r="EG12" s="259" t="n"/>
      <c r="EH12" s="259" t="n"/>
      <c r="EI12" s="259" t="n"/>
      <c r="EJ12" s="261">
        <f>SUM(F12:EI12)</f>
        <v/>
      </c>
      <c r="EK12" s="262">
        <f>E12-EJ12</f>
        <v/>
      </c>
    </row>
    <row r="13" ht="18" customHeight="1">
      <c r="A13" s="137" t="n">
        <v>12</v>
      </c>
      <c r="B13" s="256" t="n">
        <v>44963</v>
      </c>
      <c r="C13" s="139" t="inlineStr">
        <is>
          <t>2-119-66381</t>
        </is>
      </c>
      <c r="D13" s="240" t="n">
        <v>44932</v>
      </c>
      <c r="E13" s="257" t="n">
        <v>1564.41</v>
      </c>
      <c r="F13" s="274" t="n"/>
      <c r="G13" s="274" t="n"/>
      <c r="H13" s="274" t="n"/>
      <c r="I13" s="274" t="n"/>
      <c r="J13" s="274" t="n"/>
      <c r="K13" s="274" t="n"/>
      <c r="L13" s="259" t="n"/>
      <c r="M13" s="259" t="n"/>
      <c r="N13" s="259" t="n"/>
      <c r="O13" s="259" t="n"/>
      <c r="P13" s="259" t="n"/>
      <c r="Q13" s="259" t="n"/>
      <c r="R13" s="259" t="n"/>
      <c r="S13" s="259" t="n"/>
      <c r="T13" s="259" t="n"/>
      <c r="U13" s="259" t="n"/>
      <c r="V13" s="259" t="n"/>
      <c r="W13" s="259" t="n"/>
      <c r="X13" s="259" t="n"/>
      <c r="Y13" s="259" t="n"/>
      <c r="Z13" s="259" t="n"/>
      <c r="AA13" s="259" t="n"/>
      <c r="AB13" s="259" t="n"/>
      <c r="AC13" s="259" t="n"/>
      <c r="AD13" s="259" t="n"/>
      <c r="AE13" s="259" t="n"/>
      <c r="AF13" s="259" t="n"/>
      <c r="AG13" s="259" t="n"/>
      <c r="AH13" s="259" t="n"/>
      <c r="AI13" s="259" t="n"/>
      <c r="AJ13" s="259" t="n"/>
      <c r="AK13" s="259" t="n"/>
      <c r="AL13" s="259" t="n"/>
      <c r="AM13" s="259" t="n"/>
      <c r="AN13" s="259" t="n"/>
      <c r="AO13" s="259" t="n"/>
      <c r="AP13" s="259" t="n"/>
      <c r="AQ13" s="259" t="n"/>
      <c r="AR13" s="279" t="n"/>
      <c r="AS13" s="259" t="n"/>
      <c r="AT13" s="259" t="n"/>
      <c r="AU13" s="259" t="n"/>
      <c r="AV13" s="259" t="n"/>
      <c r="AW13" s="259" t="n"/>
      <c r="AX13" s="259" t="n"/>
      <c r="AY13" s="259" t="n"/>
      <c r="AZ13" s="259" t="n"/>
      <c r="BA13" s="259" t="n"/>
      <c r="BB13" s="259" t="n"/>
      <c r="BC13" s="259" t="n"/>
      <c r="BD13" s="259" t="n"/>
      <c r="BE13" s="259" t="n"/>
      <c r="BF13" s="259" t="n"/>
      <c r="BG13" s="259" t="n"/>
      <c r="BH13" s="259" t="n">
        <v>1254.25</v>
      </c>
      <c r="BI13" s="259" t="n"/>
      <c r="BJ13" s="259" t="n"/>
      <c r="BK13" s="259" t="n"/>
      <c r="BL13" s="259" t="n"/>
      <c r="BM13" s="259" t="n"/>
      <c r="BN13" s="259" t="n"/>
      <c r="BO13" s="259" t="n"/>
      <c r="BP13" s="259" t="n"/>
      <c r="BQ13" s="259" t="n"/>
      <c r="BR13" s="259" t="n"/>
      <c r="BS13" s="259" t="n"/>
      <c r="BT13" s="259" t="n"/>
      <c r="BU13" s="259" t="n"/>
      <c r="BV13" s="259" t="n"/>
      <c r="BW13" s="259" t="n"/>
      <c r="BX13" s="259" t="n"/>
      <c r="BY13" s="259" t="n"/>
      <c r="BZ13" s="259" t="n"/>
      <c r="CA13" s="259" t="n"/>
      <c r="CB13" s="259" t="n"/>
      <c r="CC13" s="259" t="n"/>
      <c r="CD13" s="259" t="n"/>
      <c r="CE13" s="259" t="n"/>
      <c r="CF13" s="259" t="n"/>
      <c r="CG13" s="259" t="n"/>
      <c r="CH13" s="259" t="n"/>
      <c r="CI13" s="259" t="n"/>
      <c r="CJ13" s="259" t="n"/>
      <c r="CK13" s="259" t="n"/>
      <c r="CL13" s="259" t="n"/>
      <c r="CM13" s="259" t="n"/>
      <c r="CN13" s="259" t="n"/>
      <c r="CO13" s="259" t="n"/>
      <c r="CP13" s="259" t="n"/>
      <c r="CQ13" s="259" t="n"/>
      <c r="CR13" s="259" t="n"/>
      <c r="CS13" s="259" t="n"/>
      <c r="CT13" s="259" t="n"/>
      <c r="CU13" s="259" t="n"/>
      <c r="CV13" s="259" t="n"/>
      <c r="CW13" s="259" t="n"/>
      <c r="CX13" s="259" t="n"/>
      <c r="CY13" s="259" t="n"/>
      <c r="CZ13" s="259" t="n"/>
      <c r="DA13" s="259" t="n"/>
      <c r="DB13" s="259" t="n"/>
      <c r="DC13" s="259" t="n"/>
      <c r="DD13" s="259" t="n"/>
      <c r="DE13" s="259" t="n"/>
      <c r="DF13" s="259" t="n"/>
      <c r="DG13" s="259" t="n"/>
      <c r="DH13" s="259" t="n"/>
      <c r="DI13" s="259" t="n"/>
      <c r="DJ13" s="259" t="n"/>
      <c r="DK13" s="259" t="n"/>
      <c r="DL13" s="259" t="n"/>
      <c r="DM13" s="259" t="n"/>
      <c r="DN13" s="259" t="n"/>
      <c r="DO13" s="259" t="n"/>
      <c r="DP13" s="259" t="n"/>
      <c r="DQ13" s="259" t="n"/>
      <c r="DR13" s="259" t="n"/>
      <c r="DS13" s="259" t="n"/>
      <c r="DT13" s="259" t="n"/>
      <c r="DU13" s="259" t="n"/>
      <c r="DV13" s="259" t="n"/>
      <c r="DW13" s="259" t="n"/>
      <c r="DX13" s="259" t="n"/>
      <c r="DY13" s="259" t="n">
        <v>310.16</v>
      </c>
      <c r="DZ13" s="259" t="n"/>
      <c r="EA13" s="259" t="n"/>
      <c r="EB13" s="259" t="n"/>
      <c r="EC13" s="259" t="n"/>
      <c r="ED13" s="259" t="n"/>
      <c r="EE13" s="259" t="n"/>
      <c r="EF13" s="259" t="n"/>
      <c r="EG13" s="259" t="n"/>
      <c r="EH13" s="259" t="n"/>
      <c r="EI13" s="259" t="n"/>
      <c r="EJ13" s="261">
        <f>SUM(F13:EI13)</f>
        <v/>
      </c>
      <c r="EK13" s="262">
        <f>E13-EJ13</f>
        <v/>
      </c>
    </row>
    <row r="14" ht="18" customHeight="1">
      <c r="A14" s="137" t="n">
        <v>13</v>
      </c>
      <c r="B14" s="256" t="n">
        <v>44963</v>
      </c>
      <c r="C14" s="139" t="inlineStr">
        <is>
          <t>2-120-12653</t>
        </is>
      </c>
      <c r="D14" s="240" t="n">
        <v>44935</v>
      </c>
      <c r="E14" s="257" t="n">
        <v>392.94</v>
      </c>
      <c r="F14" s="274" t="n"/>
      <c r="G14" s="274" t="n"/>
      <c r="H14" s="274" t="n"/>
      <c r="I14" s="274" t="n"/>
      <c r="J14" s="274" t="n"/>
      <c r="K14" s="274" t="n"/>
      <c r="L14" s="259" t="n"/>
      <c r="M14" s="259" t="n"/>
      <c r="N14" s="259" t="n"/>
      <c r="O14" s="259" t="n"/>
      <c r="P14" s="259" t="n"/>
      <c r="Q14" s="259" t="n"/>
      <c r="R14" s="259" t="n"/>
      <c r="S14" s="259" t="n"/>
      <c r="T14" s="259" t="n"/>
      <c r="U14" s="259" t="n"/>
      <c r="V14" s="259" t="n"/>
      <c r="W14" s="259" t="n"/>
      <c r="X14" s="259" t="n"/>
      <c r="Y14" s="259" t="n"/>
      <c r="Z14" s="259" t="n"/>
      <c r="AA14" s="259" t="n"/>
      <c r="AB14" s="259" t="n"/>
      <c r="AC14" s="259" t="n"/>
      <c r="AD14" s="259" t="n"/>
      <c r="AE14" s="259" t="n"/>
      <c r="AF14" s="259" t="n"/>
      <c r="AG14" s="259" t="n"/>
      <c r="AH14" s="259" t="n"/>
      <c r="AI14" s="259" t="n"/>
      <c r="AJ14" s="259" t="n"/>
      <c r="AK14" s="259" t="n"/>
      <c r="AL14" s="259" t="n"/>
      <c r="AM14" s="259" t="n"/>
      <c r="AN14" s="259" t="n"/>
      <c r="AO14" s="259" t="n">
        <v>341.66</v>
      </c>
      <c r="AP14" s="259" t="n"/>
      <c r="AQ14" s="259" t="n"/>
      <c r="AS14" s="259" t="n"/>
      <c r="AT14" s="259" t="n"/>
      <c r="AU14" s="259" t="n"/>
      <c r="AV14" s="259" t="n"/>
      <c r="AW14" s="259" t="n"/>
      <c r="AX14" s="259" t="n"/>
      <c r="AY14" s="259" t="n"/>
      <c r="AZ14" s="259" t="n"/>
      <c r="BA14" s="259" t="n"/>
      <c r="BB14" s="259" t="n"/>
      <c r="BC14" s="259" t="n"/>
      <c r="BD14" s="259" t="n"/>
      <c r="BE14" s="259" t="n"/>
      <c r="BF14" s="259" t="n"/>
      <c r="BG14" s="259" t="n"/>
      <c r="BH14" s="259" t="n"/>
      <c r="BI14" s="259" t="n"/>
      <c r="BJ14" s="259" t="n"/>
      <c r="BK14" s="259" t="n"/>
      <c r="BL14" s="259" t="n"/>
      <c r="BM14" s="259" t="n"/>
      <c r="BN14" s="259" t="n"/>
      <c r="BO14" s="259" t="n"/>
      <c r="BP14" s="259" t="n"/>
      <c r="BQ14" s="259" t="n"/>
      <c r="BR14" s="259" t="n"/>
      <c r="BS14" s="259" t="n"/>
      <c r="BT14" s="259" t="n"/>
      <c r="BU14" s="259" t="n"/>
      <c r="BV14" s="259" t="n">
        <v>51.28</v>
      </c>
      <c r="BW14" s="259" t="n"/>
      <c r="BX14" s="259" t="n"/>
      <c r="BY14" s="259" t="n"/>
      <c r="BZ14" s="259" t="n"/>
      <c r="CA14" s="259" t="n"/>
      <c r="CB14" s="259" t="n"/>
      <c r="CC14" s="259" t="n"/>
      <c r="CD14" s="259" t="n"/>
      <c r="CE14" s="259" t="n"/>
      <c r="CF14" s="259" t="n"/>
      <c r="CG14" s="259" t="n"/>
      <c r="CH14" s="259" t="n"/>
      <c r="CI14" s="259" t="n"/>
      <c r="CJ14" s="259" t="n"/>
      <c r="CK14" s="259" t="n"/>
      <c r="CL14" s="259" t="n"/>
      <c r="CM14" s="259" t="n"/>
      <c r="CN14" s="259" t="n"/>
      <c r="CO14" s="259" t="n"/>
      <c r="CP14" s="259" t="n"/>
      <c r="CQ14" s="259" t="n"/>
      <c r="CR14" s="259" t="n"/>
      <c r="CS14" s="259" t="n"/>
      <c r="CT14" s="259" t="n"/>
      <c r="CU14" s="259" t="n"/>
      <c r="CV14" s="259" t="n"/>
      <c r="CW14" s="259" t="n"/>
      <c r="CX14" s="259" t="n"/>
      <c r="CY14" s="259" t="n"/>
      <c r="CZ14" s="259" t="n"/>
      <c r="DA14" s="259" t="n"/>
      <c r="DB14" s="259" t="n"/>
      <c r="DC14" s="259" t="n"/>
      <c r="DD14" s="259" t="n"/>
      <c r="DE14" s="259" t="n"/>
      <c r="DF14" s="259" t="n"/>
      <c r="DG14" s="259" t="n"/>
      <c r="DH14" s="259" t="n"/>
      <c r="DI14" s="259" t="n"/>
      <c r="DJ14" s="259" t="n"/>
      <c r="DK14" s="259" t="n"/>
      <c r="DL14" s="259" t="n"/>
      <c r="DM14" s="259" t="n"/>
      <c r="DN14" s="259" t="n"/>
      <c r="DO14" s="259" t="n"/>
      <c r="DP14" s="259" t="n"/>
      <c r="DQ14" s="259" t="n"/>
      <c r="DR14" s="259" t="n"/>
      <c r="DS14" s="259" t="n"/>
      <c r="DT14" s="259" t="n"/>
      <c r="DU14" s="259" t="n"/>
      <c r="DV14" s="259" t="n"/>
      <c r="DW14" s="259" t="n"/>
      <c r="DX14" s="259" t="n"/>
      <c r="DY14" s="259" t="n"/>
      <c r="DZ14" s="259" t="n"/>
      <c r="EA14" s="259" t="n"/>
      <c r="EB14" s="259" t="n"/>
      <c r="EC14" s="259" t="n"/>
      <c r="ED14" s="259" t="n"/>
      <c r="EE14" s="259" t="n"/>
      <c r="EF14" s="259" t="n"/>
      <c r="EG14" s="259" t="n"/>
      <c r="EH14" s="259" t="n"/>
      <c r="EI14" s="259" t="n"/>
      <c r="EJ14" s="261">
        <f>SUM(F14:EI14)</f>
        <v/>
      </c>
      <c r="EK14" s="262">
        <f>E14-EJ14</f>
        <v/>
      </c>
    </row>
    <row r="15" ht="18" customHeight="1">
      <c r="A15" s="137" t="n">
        <v>14</v>
      </c>
      <c r="B15" s="256" t="n">
        <v>44963</v>
      </c>
      <c r="C15" s="139" t="inlineStr">
        <is>
          <t>2-120-85900</t>
        </is>
      </c>
      <c r="D15" s="240" t="n">
        <v>44937</v>
      </c>
      <c r="E15" s="257" t="n">
        <v>957.16</v>
      </c>
      <c r="F15" s="274" t="n"/>
      <c r="G15" s="274" t="n"/>
      <c r="H15" s="274" t="n"/>
      <c r="I15" s="274" t="n"/>
      <c r="J15" s="274" t="n"/>
      <c r="K15" s="274" t="n"/>
      <c r="L15" s="259" t="n"/>
      <c r="M15" s="259" t="n">
        <v>274.91</v>
      </c>
      <c r="N15" s="259" t="n"/>
      <c r="O15" s="259" t="n"/>
      <c r="P15" s="259" t="n"/>
      <c r="Q15" s="259" t="n"/>
      <c r="R15" s="259" t="n"/>
      <c r="S15" s="259" t="n"/>
      <c r="T15" s="259" t="n"/>
      <c r="U15" s="259" t="n"/>
      <c r="V15" s="259" t="n"/>
      <c r="W15" s="259" t="n"/>
      <c r="X15" s="259" t="n"/>
      <c r="Y15" s="259" t="n"/>
      <c r="Z15" s="259" t="n"/>
      <c r="AA15" s="259" t="n"/>
      <c r="AB15" s="259" t="n"/>
      <c r="AC15" s="259" t="n"/>
      <c r="AD15" s="259" t="n"/>
      <c r="AE15" s="259" t="n"/>
      <c r="AF15" s="259" t="n"/>
      <c r="AG15" s="259" t="n"/>
      <c r="AH15" s="259" t="n"/>
      <c r="AI15" s="259" t="n"/>
      <c r="AJ15" s="259" t="n"/>
      <c r="AK15" s="259" t="n">
        <v>642.25</v>
      </c>
      <c r="AL15" s="259" t="n"/>
      <c r="AM15" s="259" t="n"/>
      <c r="AN15" s="259" t="n"/>
      <c r="AO15" s="259" t="n"/>
      <c r="AP15" s="259" t="n"/>
      <c r="AQ15" s="259" t="n"/>
      <c r="AR15" s="279" t="n"/>
      <c r="AS15" s="259" t="n"/>
      <c r="AT15" s="259" t="n"/>
      <c r="AU15" s="259" t="n"/>
      <c r="AV15" s="259" t="n"/>
      <c r="AW15" s="259" t="n"/>
      <c r="AX15" s="259" t="n"/>
      <c r="AY15" s="259" t="n"/>
      <c r="AZ15" s="259" t="n"/>
      <c r="BA15" s="259" t="n"/>
      <c r="BB15" s="259" t="n"/>
      <c r="BC15" s="259" t="n"/>
      <c r="BD15" s="259" t="n"/>
      <c r="BE15" s="259" t="n"/>
      <c r="BF15" s="259" t="n"/>
      <c r="BG15" s="259" t="n"/>
      <c r="BH15" s="259" t="n"/>
      <c r="BI15" s="259" t="n"/>
      <c r="BJ15" s="259" t="n"/>
      <c r="BK15" s="259" t="n"/>
      <c r="BL15" s="259" t="n"/>
      <c r="BM15" s="259" t="n"/>
      <c r="BN15" s="259" t="n"/>
      <c r="BO15" s="259" t="n">
        <v>40</v>
      </c>
      <c r="BP15" s="259" t="n"/>
      <c r="BQ15" s="259" t="n"/>
      <c r="BR15" s="259" t="n"/>
      <c r="BS15" s="259" t="n"/>
      <c r="BT15" s="259" t="n"/>
      <c r="BU15" s="259" t="n"/>
      <c r="BV15" s="259" t="n"/>
      <c r="BW15" s="259" t="n"/>
      <c r="BX15" s="259" t="n"/>
      <c r="BY15" s="259" t="n"/>
      <c r="BZ15" s="259" t="n"/>
      <c r="CA15" s="259" t="n"/>
      <c r="CB15" s="259" t="n"/>
      <c r="CC15" s="259" t="n"/>
      <c r="CD15" s="259" t="n"/>
      <c r="CE15" s="259" t="n"/>
      <c r="CF15" s="259" t="n"/>
      <c r="CG15" s="259" t="n"/>
      <c r="CH15" s="259" t="n"/>
      <c r="CI15" s="259" t="n"/>
      <c r="CJ15" s="259" t="n"/>
      <c r="CK15" s="259" t="n"/>
      <c r="CL15" s="259" t="n"/>
      <c r="CM15" s="259" t="n"/>
      <c r="CN15" s="259" t="n"/>
      <c r="CO15" s="259" t="n"/>
      <c r="CP15" s="259" t="n"/>
      <c r="CQ15" s="259" t="n"/>
      <c r="CR15" s="259" t="n"/>
      <c r="CS15" s="259" t="n"/>
      <c r="CT15" s="259" t="n"/>
      <c r="CU15" s="259" t="n"/>
      <c r="CV15" s="259" t="n"/>
      <c r="CW15" s="259" t="n"/>
      <c r="CX15" s="259" t="n"/>
      <c r="CY15" s="259" t="n"/>
      <c r="CZ15" s="259" t="n"/>
      <c r="DA15" s="259" t="n"/>
      <c r="DB15" s="259" t="n"/>
      <c r="DC15" s="259" t="n"/>
      <c r="DD15" s="259" t="n"/>
      <c r="DE15" s="259" t="n"/>
      <c r="DF15" s="259" t="n"/>
      <c r="DG15" s="259" t="n"/>
      <c r="DH15" s="259" t="n"/>
      <c r="DI15" s="259" t="n"/>
      <c r="DJ15" s="259" t="n"/>
      <c r="DK15" s="259" t="n"/>
      <c r="DL15" s="259" t="n"/>
      <c r="DM15" s="259" t="n"/>
      <c r="DN15" s="259" t="n"/>
      <c r="DO15" s="259" t="n"/>
      <c r="DP15" s="259" t="n"/>
      <c r="DQ15" s="259" t="n"/>
      <c r="DR15" s="259" t="n"/>
      <c r="DS15" s="259" t="n"/>
      <c r="DT15" s="259" t="n"/>
      <c r="DU15" s="259" t="n"/>
      <c r="DV15" s="259" t="n"/>
      <c r="DW15" s="259" t="n"/>
      <c r="DX15" s="259" t="n"/>
      <c r="DY15" s="259" t="n"/>
      <c r="DZ15" s="259" t="n"/>
      <c r="EA15" s="259" t="n"/>
      <c r="EB15" s="259" t="n"/>
      <c r="EC15" s="259" t="n"/>
      <c r="ED15" s="259" t="n"/>
      <c r="EE15" s="259" t="n"/>
      <c r="EF15" s="259" t="n"/>
      <c r="EG15" s="259" t="n"/>
      <c r="EH15" s="259" t="n"/>
      <c r="EI15" s="259" t="n"/>
      <c r="EJ15" s="261">
        <f>SUM(F15:EI15)</f>
        <v/>
      </c>
      <c r="EK15" s="262">
        <f>E15-EJ15</f>
        <v/>
      </c>
    </row>
    <row r="16" ht="18" customHeight="1">
      <c r="A16" s="137" t="n">
        <v>15</v>
      </c>
      <c r="B16" s="256" t="n">
        <v>44963</v>
      </c>
      <c r="C16" s="139" t="inlineStr">
        <is>
          <t>8-006-35658</t>
        </is>
      </c>
      <c r="D16" s="240" t="n">
        <v>44938</v>
      </c>
      <c r="E16" s="257" t="n">
        <v>33.69</v>
      </c>
      <c r="F16" s="274" t="n"/>
      <c r="G16" s="274" t="n"/>
      <c r="H16" s="274" t="n"/>
      <c r="I16" s="274" t="n"/>
      <c r="J16" s="274" t="n"/>
      <c r="K16" s="274" t="n"/>
      <c r="L16" s="259" t="n"/>
      <c r="M16" s="259" t="n"/>
      <c r="N16" s="259" t="n"/>
      <c r="O16" s="259" t="n"/>
      <c r="P16" s="259" t="n"/>
      <c r="Q16" s="259" t="n"/>
      <c r="R16" s="259" t="n"/>
      <c r="S16" s="259" t="n"/>
      <c r="T16" s="259" t="n"/>
      <c r="U16" s="259" t="n"/>
      <c r="V16" s="259" t="n"/>
      <c r="W16" s="259" t="n"/>
      <c r="X16" s="259" t="n"/>
      <c r="Y16" s="259" t="n"/>
      <c r="Z16" s="259" t="n"/>
      <c r="AA16" s="259" t="n"/>
      <c r="AB16" s="259" t="n"/>
      <c r="AC16" s="259" t="n"/>
      <c r="AD16" s="259" t="n"/>
      <c r="AE16" s="259" t="n"/>
      <c r="AF16" s="259" t="n"/>
      <c r="AG16" s="259" t="n"/>
      <c r="AH16" s="259" t="n"/>
      <c r="AI16" s="259" t="n"/>
      <c r="AJ16" s="259" t="n"/>
      <c r="AK16" s="259" t="n"/>
      <c r="AL16" s="259" t="n"/>
      <c r="AM16" s="259" t="n"/>
      <c r="AN16" s="259" t="n"/>
      <c r="AO16" s="259" t="n"/>
      <c r="AP16" s="259" t="n"/>
      <c r="AQ16" s="259" t="n"/>
      <c r="AR16" s="259" t="n"/>
      <c r="AS16" s="259" t="n"/>
      <c r="AT16" s="259" t="n"/>
      <c r="AU16" s="259" t="n"/>
      <c r="AV16" s="259" t="n"/>
      <c r="AW16" s="259" t="n"/>
      <c r="AX16" s="259" t="n"/>
      <c r="AY16" s="259" t="n"/>
      <c r="AZ16" s="259" t="n"/>
      <c r="BA16" s="259" t="n"/>
      <c r="BB16" s="259" t="n"/>
      <c r="BC16" s="259" t="n"/>
      <c r="BD16" s="259" t="n"/>
      <c r="BE16" s="259" t="n"/>
      <c r="BF16" s="259" t="n"/>
      <c r="BG16" s="259" t="n"/>
      <c r="BH16" s="259" t="n"/>
      <c r="BI16" s="259" t="n"/>
      <c r="BJ16" s="259" t="n"/>
      <c r="BK16" s="259" t="n"/>
      <c r="BL16" s="259" t="n"/>
      <c r="BM16" s="259" t="n"/>
      <c r="BN16" s="259" t="n"/>
      <c r="BO16" s="259" t="n"/>
      <c r="BP16" s="259" t="n"/>
      <c r="BQ16" s="259" t="n"/>
      <c r="BR16" s="259" t="n"/>
      <c r="BS16" s="259" t="n"/>
      <c r="BT16" s="259" t="n"/>
      <c r="BU16" s="259" t="n"/>
      <c r="BV16" s="259" t="n"/>
      <c r="BW16" s="259" t="n"/>
      <c r="BX16" s="259" t="n"/>
      <c r="BY16" s="259" t="n"/>
      <c r="BZ16" s="259" t="n"/>
      <c r="CA16" s="259" t="n"/>
      <c r="CB16" s="259" t="n"/>
      <c r="CC16" s="259" t="n"/>
      <c r="CD16" s="259" t="n"/>
      <c r="CE16" s="259" t="n"/>
      <c r="CF16" s="259">
        <f>6.85+6.71+6.71+6.71+6.71</f>
        <v/>
      </c>
      <c r="CG16" s="259" t="n"/>
      <c r="CH16" s="259" t="n"/>
      <c r="CI16" s="259" t="n"/>
      <c r="CJ16" s="259" t="n"/>
      <c r="CK16" s="259" t="n"/>
      <c r="CL16" s="259" t="n"/>
      <c r="CM16" s="259" t="n"/>
      <c r="CN16" s="259" t="n"/>
      <c r="CO16" s="259" t="n"/>
      <c r="CP16" s="259" t="n"/>
      <c r="CQ16" s="259" t="n"/>
      <c r="CR16" s="259" t="n"/>
      <c r="CS16" s="259" t="n"/>
      <c r="CT16" s="259" t="n"/>
      <c r="CU16" s="259" t="n"/>
      <c r="CV16" s="259" t="n"/>
      <c r="CW16" s="259" t="n"/>
      <c r="CX16" s="259" t="n"/>
      <c r="CY16" s="259" t="n"/>
      <c r="CZ16" s="259" t="n"/>
      <c r="DA16" s="259" t="n"/>
      <c r="DB16" s="259" t="n"/>
      <c r="DC16" s="259" t="n"/>
      <c r="DD16" s="259" t="n"/>
      <c r="DE16" s="259" t="n"/>
      <c r="DF16" s="259" t="n"/>
      <c r="DG16" s="259" t="n"/>
      <c r="DH16" s="259" t="n"/>
      <c r="DI16" s="259" t="n"/>
      <c r="DJ16" s="259" t="n"/>
      <c r="DK16" s="259" t="n"/>
      <c r="DL16" s="259" t="n"/>
      <c r="DM16" s="259" t="n"/>
      <c r="DN16" s="259" t="n"/>
      <c r="DO16" s="259" t="n"/>
      <c r="DP16" s="259" t="n"/>
      <c r="DQ16" s="259" t="n"/>
      <c r="DR16" s="259" t="n"/>
      <c r="DS16" s="259" t="n"/>
      <c r="DT16" s="259" t="n"/>
      <c r="DU16" s="259" t="n"/>
      <c r="DV16" s="259" t="n"/>
      <c r="DW16" s="259" t="n"/>
      <c r="DX16" s="259" t="n"/>
      <c r="DY16" s="259" t="n"/>
      <c r="DZ16" s="259" t="n"/>
      <c r="EA16" s="259" t="n"/>
      <c r="EB16" s="259" t="n"/>
      <c r="EC16" s="259" t="n"/>
      <c r="ED16" s="259" t="n"/>
      <c r="EE16" s="259" t="n"/>
      <c r="EF16" s="259" t="n"/>
      <c r="EG16" s="259" t="n"/>
      <c r="EH16" s="259" t="n"/>
      <c r="EI16" s="259" t="n"/>
      <c r="EJ16" s="261">
        <f>SUM(F16:EI16)</f>
        <v/>
      </c>
      <c r="EK16" s="262">
        <f>E16-EJ16</f>
        <v/>
      </c>
    </row>
    <row r="17" ht="18" customHeight="1">
      <c r="A17" s="137" t="n">
        <v>16</v>
      </c>
      <c r="B17" s="256" t="n">
        <v>44963</v>
      </c>
      <c r="C17" s="139" t="inlineStr">
        <is>
          <t>2-121-19697</t>
        </is>
      </c>
      <c r="D17" s="240" t="n">
        <v>44938</v>
      </c>
      <c r="E17" s="257" t="n">
        <v>4081.5</v>
      </c>
      <c r="F17" s="274" t="n"/>
      <c r="G17" s="274" t="n"/>
      <c r="H17" s="274" t="n"/>
      <c r="I17" s="274" t="n"/>
      <c r="J17" s="274" t="n"/>
      <c r="K17" s="274" t="n"/>
      <c r="L17" s="259" t="n"/>
      <c r="M17" s="259" t="n"/>
      <c r="N17" s="259" t="n"/>
      <c r="O17" s="259" t="n"/>
      <c r="P17" s="259" t="n"/>
      <c r="Q17" s="259" t="n"/>
      <c r="R17" s="259" t="n"/>
      <c r="S17" s="259" t="n"/>
      <c r="T17" s="259" t="n"/>
      <c r="U17" s="259" t="n"/>
      <c r="V17" s="259" t="n"/>
      <c r="W17" s="259" t="n"/>
      <c r="X17" s="259" t="n"/>
      <c r="Y17" s="259" t="n"/>
      <c r="Z17" s="259" t="n"/>
      <c r="AA17" s="259" t="n"/>
      <c r="AB17" s="259" t="n"/>
      <c r="AC17" s="259" t="n"/>
      <c r="AD17" s="259" t="n"/>
      <c r="AE17" s="259" t="n"/>
      <c r="AF17" s="259" t="n"/>
      <c r="AG17" s="259" t="n"/>
      <c r="AH17" s="259" t="n"/>
      <c r="AI17" s="259" t="n"/>
      <c r="AJ17" s="259" t="n">
        <v>871.75</v>
      </c>
      <c r="AK17" s="259" t="n"/>
      <c r="AL17" s="259" t="n"/>
      <c r="AM17" s="259" t="n">
        <v>1853.5</v>
      </c>
      <c r="AN17" s="259" t="n"/>
      <c r="AO17" s="259" t="n">
        <v>1356.25</v>
      </c>
      <c r="AP17" s="259" t="n"/>
      <c r="AQ17" s="259" t="n"/>
      <c r="AR17" s="259" t="n"/>
      <c r="AS17" s="259" t="n"/>
      <c r="AT17" s="259" t="n"/>
      <c r="AU17" s="259" t="n"/>
      <c r="AV17" s="259" t="n"/>
      <c r="AW17" s="259" t="n"/>
      <c r="AX17" s="259" t="n"/>
      <c r="AY17" s="259" t="n"/>
      <c r="AZ17" s="259" t="n"/>
      <c r="BA17" s="259" t="n"/>
      <c r="BB17" s="259" t="n"/>
      <c r="BC17" s="259" t="n"/>
      <c r="BD17" s="259" t="n"/>
      <c r="BE17" s="259" t="n"/>
      <c r="BF17" s="259" t="n"/>
      <c r="BG17" s="259" t="n"/>
      <c r="BH17" s="259" t="n"/>
      <c r="BI17" s="259" t="n"/>
      <c r="BJ17" s="259" t="n"/>
      <c r="BK17" s="259" t="n"/>
      <c r="BL17" s="259" t="n"/>
      <c r="BM17" s="259" t="n"/>
      <c r="BN17" s="259" t="n"/>
      <c r="BO17" s="259" t="n"/>
      <c r="BP17" s="259" t="n"/>
      <c r="BQ17" s="259" t="n"/>
      <c r="BR17" s="259" t="n"/>
      <c r="BS17" s="259" t="n"/>
      <c r="BT17" s="259" t="n"/>
      <c r="BU17" s="259" t="n"/>
      <c r="BV17" s="259" t="n"/>
      <c r="BW17" s="259" t="n"/>
      <c r="BX17" s="259" t="n"/>
      <c r="BY17" s="259" t="n"/>
      <c r="BZ17" s="259" t="n"/>
      <c r="CA17" s="259" t="n"/>
      <c r="CB17" s="259" t="n"/>
      <c r="CC17" s="259" t="n"/>
      <c r="CD17" s="259" t="n"/>
      <c r="CE17" s="259" t="n"/>
      <c r="CF17" s="259" t="n"/>
      <c r="CG17" s="259" t="n"/>
      <c r="CH17" s="259" t="n"/>
      <c r="CI17" s="259" t="n"/>
      <c r="CJ17" s="259" t="n"/>
      <c r="CK17" s="259" t="n"/>
      <c r="CL17" s="259" t="n"/>
      <c r="CM17" s="259" t="n"/>
      <c r="CN17" s="259" t="n"/>
      <c r="CO17" s="259" t="n"/>
      <c r="CP17" s="259" t="n"/>
      <c r="CQ17" s="259" t="n"/>
      <c r="CR17" s="259" t="n"/>
      <c r="CS17" s="259" t="n"/>
      <c r="CT17" s="259" t="n"/>
      <c r="CU17" s="259" t="n"/>
      <c r="CV17" s="259" t="n"/>
      <c r="CW17" s="259" t="n"/>
      <c r="CX17" s="259" t="n"/>
      <c r="CY17" s="259" t="n"/>
      <c r="CZ17" s="259" t="n"/>
      <c r="DA17" s="259" t="n"/>
      <c r="DB17" s="259" t="n"/>
      <c r="DC17" s="259" t="n"/>
      <c r="DD17" s="259" t="n"/>
      <c r="DE17" s="259" t="n"/>
      <c r="DF17" s="259" t="n"/>
      <c r="DG17" s="259" t="n"/>
      <c r="DH17" s="259" t="n"/>
      <c r="DI17" s="259" t="n"/>
      <c r="DJ17" s="259" t="n"/>
      <c r="DK17" s="259" t="n"/>
      <c r="DL17" s="259" t="n"/>
      <c r="DM17" s="259" t="n"/>
      <c r="DN17" s="259" t="n"/>
      <c r="DO17" s="259" t="n"/>
      <c r="DP17" s="259" t="n"/>
      <c r="DQ17" s="259" t="n"/>
      <c r="DR17" s="259" t="n"/>
      <c r="DS17" s="259" t="n"/>
      <c r="DT17" s="259" t="n"/>
      <c r="DU17" s="259" t="n"/>
      <c r="DV17" s="259" t="n"/>
      <c r="DW17" s="259" t="n"/>
      <c r="DX17" s="259" t="n"/>
      <c r="DY17" s="259" t="n"/>
      <c r="DZ17" s="259" t="n"/>
      <c r="EA17" s="259" t="n"/>
      <c r="EB17" s="259" t="n"/>
      <c r="EC17" s="259" t="n"/>
      <c r="ED17" s="259" t="n"/>
      <c r="EE17" s="259" t="n"/>
      <c r="EF17" s="259" t="n"/>
      <c r="EG17" s="259" t="n"/>
      <c r="EH17" s="259" t="n"/>
      <c r="EI17" s="259" t="n"/>
      <c r="EJ17" s="261">
        <f>SUM(F17:EI17)</f>
        <v/>
      </c>
      <c r="EK17" s="262">
        <f>E17-EJ17</f>
        <v/>
      </c>
    </row>
    <row r="18" ht="18" customHeight="1">
      <c r="A18" s="137" t="n">
        <v>17</v>
      </c>
      <c r="B18" s="256" t="n">
        <v>44963</v>
      </c>
      <c r="C18" s="139" t="inlineStr">
        <is>
          <t>2-121-64043</t>
        </is>
      </c>
      <c r="D18" s="240" t="n">
        <v>44939</v>
      </c>
      <c r="E18" s="257" t="n">
        <v>6072.02</v>
      </c>
      <c r="F18" s="274" t="n"/>
      <c r="G18" s="274" t="n"/>
      <c r="H18" s="274" t="n">
        <v>1305.25</v>
      </c>
      <c r="I18" s="274" t="n"/>
      <c r="J18" s="274" t="n"/>
      <c r="K18" s="274" t="n"/>
      <c r="L18" s="259" t="n"/>
      <c r="M18" s="259" t="n"/>
      <c r="N18" s="259" t="n"/>
      <c r="O18" s="259" t="n"/>
      <c r="P18" s="259" t="n"/>
      <c r="Q18" s="259" t="n"/>
      <c r="R18" s="259" t="n"/>
      <c r="S18" s="259" t="n"/>
      <c r="T18" s="259" t="n"/>
      <c r="U18" s="259" t="n"/>
      <c r="V18" s="259" t="n"/>
      <c r="W18" s="259" t="n"/>
      <c r="X18" s="259" t="n"/>
      <c r="Y18" s="259" t="n"/>
      <c r="Z18" s="259" t="n"/>
      <c r="AA18" s="259" t="n"/>
      <c r="AB18" s="259" t="n"/>
      <c r="AC18" s="259" t="n"/>
      <c r="AD18" s="259" t="n"/>
      <c r="AE18" s="259" t="n"/>
      <c r="AF18" s="259" t="n"/>
      <c r="AG18" s="259" t="n"/>
      <c r="AH18" s="259" t="n"/>
      <c r="AI18" s="259" t="n"/>
      <c r="AJ18" s="259" t="n"/>
      <c r="AK18" s="259" t="n"/>
      <c r="AL18" s="259" t="n"/>
      <c r="AM18" s="259" t="n"/>
      <c r="AN18" s="259" t="n"/>
      <c r="AO18" s="259" t="n"/>
      <c r="AP18" s="259" t="n"/>
      <c r="AQ18" s="259" t="n"/>
      <c r="AR18" s="259" t="n"/>
      <c r="AS18" s="259" t="n"/>
      <c r="AT18" s="259" t="n"/>
      <c r="AU18" s="259" t="n"/>
      <c r="AV18" s="259" t="n"/>
      <c r="AW18" s="259" t="n"/>
      <c r="AX18" s="259" t="n"/>
      <c r="AY18" s="259" t="n"/>
      <c r="AZ18" s="259" t="n"/>
      <c r="BA18" s="259" t="n"/>
      <c r="BB18" s="259" t="n"/>
      <c r="BC18" s="259" t="n"/>
      <c r="BD18" s="259" t="n"/>
      <c r="BE18" s="259" t="n"/>
      <c r="BF18" s="259" t="n"/>
      <c r="BG18" s="259" t="n"/>
      <c r="BH18" s="259" t="n"/>
      <c r="BI18" s="259" t="n"/>
      <c r="BJ18" s="259" t="n"/>
      <c r="BK18" s="259" t="n"/>
      <c r="BL18" s="259" t="n"/>
      <c r="BM18" s="259" t="n"/>
      <c r="BN18" s="259" t="n"/>
      <c r="BO18" s="259" t="n"/>
      <c r="BP18" s="259" t="n"/>
      <c r="BQ18" s="259" t="n"/>
      <c r="BR18" s="259" t="n"/>
      <c r="BS18" s="259" t="n"/>
      <c r="BT18" s="259" t="n"/>
      <c r="BU18" s="259" t="n">
        <v>3257.52</v>
      </c>
      <c r="BV18" s="259" t="n"/>
      <c r="BW18" s="259" t="n">
        <v>1509.25</v>
      </c>
      <c r="BX18" s="259" t="n"/>
      <c r="BY18" s="259" t="n"/>
      <c r="BZ18" s="259" t="n"/>
      <c r="CA18" s="259" t="n"/>
      <c r="CB18" s="259" t="n"/>
      <c r="CC18" s="259" t="n"/>
      <c r="CD18" s="259" t="n"/>
      <c r="CE18" s="259" t="n"/>
      <c r="CF18" s="259" t="n"/>
      <c r="CG18" s="259" t="n"/>
      <c r="CH18" s="259" t="n"/>
      <c r="CI18" s="259" t="n"/>
      <c r="CJ18" s="259" t="n"/>
      <c r="CK18" s="259" t="n"/>
      <c r="CL18" s="259" t="n"/>
      <c r="CM18" s="259" t="n"/>
      <c r="CN18" s="259" t="n"/>
      <c r="CO18" s="259" t="n"/>
      <c r="CP18" s="259" t="n"/>
      <c r="CQ18" s="259" t="n"/>
      <c r="CR18" s="259" t="n"/>
      <c r="CS18" s="259" t="n"/>
      <c r="CT18" s="259" t="n"/>
      <c r="CU18" s="259" t="n"/>
      <c r="CV18" s="259" t="n"/>
      <c r="CW18" s="259" t="n"/>
      <c r="CX18" s="259" t="n"/>
      <c r="CY18" s="259" t="n"/>
      <c r="CZ18" s="259" t="n"/>
      <c r="DA18" s="259" t="n"/>
      <c r="DB18" s="259" t="n"/>
      <c r="DC18" s="259" t="n"/>
      <c r="DD18" s="259" t="n"/>
      <c r="DE18" s="259" t="n"/>
      <c r="DF18" s="259" t="n"/>
      <c r="DG18" s="259" t="n"/>
      <c r="DH18" s="259" t="n"/>
      <c r="DI18" s="259" t="n"/>
      <c r="DJ18" s="259" t="n"/>
      <c r="DK18" s="259" t="n"/>
      <c r="DL18" s="259" t="n"/>
      <c r="DM18" s="259" t="n"/>
      <c r="DN18" s="259" t="n"/>
      <c r="DO18" s="259" t="n"/>
      <c r="DP18" s="259" t="n"/>
      <c r="DQ18" s="259" t="n"/>
      <c r="DR18" s="259" t="n"/>
      <c r="DS18" s="259" t="n"/>
      <c r="DT18" s="259" t="n"/>
      <c r="DU18" s="259" t="n"/>
      <c r="DV18" s="259" t="n"/>
      <c r="DW18" s="259" t="n"/>
      <c r="DX18" s="259" t="n"/>
      <c r="DY18" s="259" t="n"/>
      <c r="DZ18" s="259" t="n"/>
      <c r="EA18" s="259" t="n"/>
      <c r="EB18" s="259" t="n"/>
      <c r="EC18" s="259" t="n"/>
      <c r="ED18" s="259" t="n"/>
      <c r="EE18" s="259" t="n"/>
      <c r="EF18" s="259" t="n"/>
      <c r="EG18" s="259" t="n"/>
      <c r="EH18" s="259" t="n"/>
      <c r="EI18" s="259" t="n"/>
      <c r="EJ18" s="261">
        <f>SUM(F18:EI18)</f>
        <v/>
      </c>
      <c r="EK18" s="262">
        <f>E18-EJ18</f>
        <v/>
      </c>
    </row>
    <row r="19" ht="18" customHeight="1">
      <c r="A19" s="137" t="n">
        <v>18</v>
      </c>
      <c r="B19" s="256" t="n">
        <v>44963</v>
      </c>
      <c r="C19" s="139" t="inlineStr">
        <is>
          <t>2-122-94975</t>
        </is>
      </c>
      <c r="D19" s="240" t="n">
        <v>44944</v>
      </c>
      <c r="E19" s="257" t="n">
        <v>12374.63</v>
      </c>
      <c r="F19" s="274" t="n"/>
      <c r="G19" s="274" t="n"/>
      <c r="H19" s="274" t="n"/>
      <c r="I19" s="274" t="n"/>
      <c r="J19" s="274" t="n"/>
      <c r="K19" s="274" t="n"/>
      <c r="L19" s="259" t="n"/>
      <c r="M19" s="259" t="n"/>
      <c r="N19" s="259" t="n"/>
      <c r="O19" s="259" t="n"/>
      <c r="P19" s="259" t="n"/>
      <c r="Q19" s="259" t="n"/>
      <c r="R19" s="259" t="n"/>
      <c r="S19" s="259" t="n"/>
      <c r="T19" s="259" t="n"/>
      <c r="U19" s="259" t="n"/>
      <c r="V19" s="259" t="n"/>
      <c r="W19" s="259" t="n"/>
      <c r="X19" s="259" t="n"/>
      <c r="Y19" s="259" t="n"/>
      <c r="Z19" s="259" t="n"/>
      <c r="AA19" s="259" t="n"/>
      <c r="AB19" s="259" t="n"/>
      <c r="AC19" s="259" t="n"/>
      <c r="AD19" s="259" t="n"/>
      <c r="AE19" s="259" t="n"/>
      <c r="AF19" s="259" t="n"/>
      <c r="AG19" s="259" t="n"/>
      <c r="AH19" s="259" t="n"/>
      <c r="AI19" s="259" t="n"/>
      <c r="AJ19" s="259" t="n"/>
      <c r="AK19" s="259" t="n"/>
      <c r="AL19" s="259" t="n"/>
      <c r="AM19" s="259" t="n"/>
      <c r="AN19" s="259" t="n"/>
      <c r="AO19" s="259" t="n"/>
      <c r="AP19" s="259" t="n"/>
      <c r="AQ19" s="259" t="n"/>
      <c r="AR19" s="259" t="n"/>
      <c r="AS19" s="259" t="n"/>
      <c r="AT19" s="259" t="n"/>
      <c r="AU19" s="259" t="n"/>
      <c r="AV19" s="259" t="n"/>
      <c r="AW19" s="259" t="n"/>
      <c r="AX19" s="259" t="n"/>
      <c r="AY19" s="259" t="n"/>
      <c r="AZ19" s="259" t="n"/>
      <c r="BA19" s="259" t="n"/>
      <c r="BB19" s="259" t="n"/>
      <c r="BC19" s="259" t="n"/>
      <c r="BD19" s="259" t="n"/>
      <c r="BE19" s="259" t="n"/>
      <c r="BF19" s="259" t="n"/>
      <c r="BG19" s="259" t="n"/>
      <c r="BH19" s="259" t="n"/>
      <c r="BI19" s="259" t="n"/>
      <c r="BJ19" s="259" t="n"/>
      <c r="BK19" s="259" t="n"/>
      <c r="BL19" s="259" t="n"/>
      <c r="BM19" s="259" t="n"/>
      <c r="BN19" s="259" t="n"/>
      <c r="BO19" s="259" t="n"/>
      <c r="BP19" s="259" t="n"/>
      <c r="BQ19" s="259" t="n"/>
      <c r="BR19" s="259" t="n"/>
      <c r="BS19" s="259" t="n"/>
      <c r="BT19" s="259" t="n"/>
      <c r="BU19" s="259" t="n"/>
      <c r="BV19" s="259" t="n"/>
      <c r="BW19" s="259" t="n"/>
      <c r="BX19" s="259">
        <f>685.86+685.86</f>
        <v/>
      </c>
      <c r="BY19" s="259" t="n">
        <v>11002.91</v>
      </c>
      <c r="BZ19" s="259" t="n"/>
      <c r="CA19" s="259" t="n"/>
      <c r="CB19" s="259" t="n"/>
      <c r="CC19" s="259" t="n"/>
      <c r="CD19" s="259" t="n"/>
      <c r="CE19" s="259" t="n"/>
      <c r="CF19" s="259" t="n"/>
      <c r="CG19" s="259" t="n"/>
      <c r="CH19" s="259" t="n"/>
      <c r="CI19" s="259" t="n"/>
      <c r="CJ19" s="259" t="n"/>
      <c r="CK19" s="259" t="n"/>
      <c r="CL19" s="259" t="n"/>
      <c r="CM19" s="259" t="n"/>
      <c r="CN19" s="259" t="n"/>
      <c r="CO19" s="259" t="n"/>
      <c r="CP19" s="259" t="n"/>
      <c r="CQ19" s="259" t="n"/>
      <c r="CR19" s="259" t="n"/>
      <c r="CS19" s="259" t="n"/>
      <c r="CT19" s="259" t="n"/>
      <c r="CU19" s="259" t="n"/>
      <c r="CV19" s="259" t="n"/>
      <c r="CW19" s="259" t="n"/>
      <c r="CX19" s="259" t="n"/>
      <c r="CY19" s="259" t="n"/>
      <c r="CZ19" s="259" t="n"/>
      <c r="DA19" s="259" t="n"/>
      <c r="DB19" s="259" t="n"/>
      <c r="DC19" s="259" t="n"/>
      <c r="DD19" s="259" t="n"/>
      <c r="DE19" s="259" t="n"/>
      <c r="DF19" s="259" t="n"/>
      <c r="DG19" s="259" t="n"/>
      <c r="DH19" s="259" t="n"/>
      <c r="DI19" s="259" t="n"/>
      <c r="DJ19" s="259" t="n"/>
      <c r="DK19" s="259" t="n"/>
      <c r="DL19" s="259" t="n"/>
      <c r="DM19" s="259" t="n"/>
      <c r="DN19" s="259" t="n"/>
      <c r="DO19" s="259" t="n"/>
      <c r="DP19" s="259" t="n"/>
      <c r="DQ19" s="259" t="n"/>
      <c r="DR19" s="259" t="n"/>
      <c r="DS19" s="259" t="n"/>
      <c r="DT19" s="259" t="n"/>
      <c r="DU19" s="259" t="n"/>
      <c r="DV19" s="259" t="n"/>
      <c r="DW19" s="259" t="n"/>
      <c r="DX19" s="259" t="n"/>
      <c r="DY19" s="259" t="n"/>
      <c r="DZ19" s="259" t="n"/>
      <c r="EA19" s="259" t="n"/>
      <c r="EB19" s="259" t="n"/>
      <c r="EC19" s="259" t="n"/>
      <c r="ED19" s="259" t="n"/>
      <c r="EE19" s="259" t="n"/>
      <c r="EF19" s="259" t="n"/>
      <c r="EG19" s="259" t="n"/>
      <c r="EH19" s="259" t="n"/>
      <c r="EI19" s="259" t="n"/>
      <c r="EJ19" s="261">
        <f>SUM(F19:EI19)</f>
        <v/>
      </c>
      <c r="EK19" s="262">
        <f>E19-EJ19</f>
        <v/>
      </c>
    </row>
    <row r="20" ht="18" customHeight="1">
      <c r="A20" s="137" t="n">
        <v>19</v>
      </c>
      <c r="B20" s="256" t="n">
        <v>44963</v>
      </c>
      <c r="C20" s="139" t="inlineStr">
        <is>
          <t>2-123-75699</t>
        </is>
      </c>
      <c r="D20" s="240" t="n">
        <v>44946</v>
      </c>
      <c r="E20" s="257" t="n">
        <v>1777.82</v>
      </c>
      <c r="F20" s="274" t="n"/>
      <c r="G20" s="274" t="n"/>
      <c r="H20" s="274" t="n"/>
      <c r="I20" s="274" t="n"/>
      <c r="J20" s="274" t="n"/>
      <c r="K20" s="274" t="n"/>
      <c r="L20" s="259" t="n"/>
      <c r="M20" s="259" t="n"/>
      <c r="N20" s="259" t="n"/>
      <c r="O20" s="259" t="n"/>
      <c r="P20" s="259" t="n"/>
      <c r="Q20" s="259" t="n"/>
      <c r="R20" s="259" t="n"/>
      <c r="S20" s="259" t="n"/>
      <c r="T20" s="259" t="n"/>
      <c r="U20" s="259" t="n"/>
      <c r="V20" s="259" t="n"/>
      <c r="W20" s="259" t="n"/>
      <c r="X20" s="259" t="n"/>
      <c r="Y20" s="259" t="n"/>
      <c r="Z20" s="259" t="n"/>
      <c r="AA20" s="259" t="n"/>
      <c r="AB20" s="259" t="n"/>
      <c r="AC20" s="259" t="n"/>
      <c r="AD20" s="259" t="n"/>
      <c r="AE20" s="259" t="n"/>
      <c r="AF20" s="259" t="n"/>
      <c r="AG20" s="259" t="n"/>
      <c r="AH20" s="259" t="n"/>
      <c r="AI20" s="259" t="n"/>
      <c r="AJ20" s="259" t="n"/>
      <c r="AK20" s="259" t="n"/>
      <c r="AL20" s="259" t="n"/>
      <c r="AM20" s="259" t="n"/>
      <c r="AN20" s="259" t="n"/>
      <c r="AO20" s="259" t="n"/>
      <c r="AP20" s="259" t="n"/>
      <c r="AQ20" s="259" t="n"/>
      <c r="AR20" s="259" t="n">
        <v>718.75</v>
      </c>
      <c r="AS20" s="259" t="n"/>
      <c r="AT20" s="259" t="n"/>
      <c r="AU20" s="259" t="n"/>
      <c r="AV20" s="259" t="n"/>
      <c r="AW20" s="259" t="n"/>
      <c r="AX20" s="259" t="n"/>
      <c r="AY20" s="259" t="n"/>
      <c r="AZ20" s="259" t="n"/>
      <c r="BA20" s="259" t="n"/>
      <c r="BB20" s="259" t="n"/>
      <c r="BC20" s="259" t="n"/>
      <c r="BD20" s="259" t="n"/>
      <c r="BE20" s="259" t="n"/>
      <c r="BF20" s="259" t="n"/>
      <c r="BG20" s="259" t="n"/>
      <c r="BH20" s="259" t="n"/>
      <c r="BI20" s="259" t="n"/>
      <c r="BJ20" s="259" t="n"/>
      <c r="BK20" s="259" t="n"/>
      <c r="BL20" s="259" t="n"/>
      <c r="BM20" s="259" t="n"/>
      <c r="BN20" s="259" t="n"/>
      <c r="BO20" s="259" t="n"/>
      <c r="BP20" s="259" t="n"/>
      <c r="BQ20" s="259" t="n"/>
      <c r="BR20" s="259" t="n"/>
      <c r="BS20" s="259" t="n"/>
      <c r="BT20" s="259" t="n"/>
      <c r="BU20" s="259" t="n"/>
      <c r="BV20" s="259" t="n"/>
      <c r="BW20" s="259" t="n"/>
      <c r="BX20" s="259" t="n"/>
      <c r="BY20" s="259" t="n"/>
      <c r="BZ20" s="259" t="n"/>
      <c r="CA20" s="259" t="n"/>
      <c r="CB20" s="259" t="n"/>
      <c r="CC20" s="259" t="n"/>
      <c r="CD20" s="259" t="n"/>
      <c r="CE20" s="259" t="n"/>
      <c r="CF20" s="259" t="n"/>
      <c r="CG20" s="259" t="n"/>
      <c r="CH20" s="259" t="n"/>
      <c r="CI20" s="259" t="n"/>
      <c r="CJ20" s="259" t="n"/>
      <c r="CK20" s="259" t="n"/>
      <c r="CL20" s="259" t="n"/>
      <c r="CM20" s="259" t="n"/>
      <c r="CN20" s="259" t="n"/>
      <c r="CO20" s="259" t="n"/>
      <c r="CP20" s="259" t="n"/>
      <c r="CQ20" s="259" t="n"/>
      <c r="CR20" s="259" t="n"/>
      <c r="CS20" s="259" t="n"/>
      <c r="CT20" s="259" t="n">
        <v>375.16</v>
      </c>
      <c r="CU20" s="259" t="n"/>
      <c r="CV20" s="259" t="n"/>
      <c r="CW20" s="259" t="n"/>
      <c r="CX20" s="259" t="n"/>
      <c r="CY20" s="259" t="n"/>
      <c r="CZ20" s="259" t="n"/>
      <c r="DA20" s="259" t="n"/>
      <c r="DB20" s="259" t="n"/>
      <c r="DC20" s="259" t="n"/>
      <c r="DD20" s="259" t="n"/>
      <c r="DE20" s="259" t="n"/>
      <c r="DF20" s="259" t="n"/>
      <c r="DG20" s="259" t="n"/>
      <c r="DH20" s="259" t="n"/>
      <c r="DI20" s="259" t="n"/>
      <c r="DJ20" s="259" t="n"/>
      <c r="DK20" s="259" t="n"/>
      <c r="DL20" s="259" t="n"/>
      <c r="DM20" s="259" t="n">
        <v>41.66</v>
      </c>
      <c r="DN20" s="259" t="n"/>
      <c r="DO20" s="259" t="n"/>
      <c r="DP20" s="259" t="n"/>
      <c r="DQ20" s="259" t="n"/>
      <c r="DR20" s="259" t="n"/>
      <c r="DS20" s="259" t="n"/>
      <c r="DT20" s="259" t="n"/>
      <c r="DU20" s="259" t="n"/>
      <c r="DV20" s="259" t="n"/>
      <c r="DW20" s="259" t="n"/>
      <c r="DX20" s="259" t="n"/>
      <c r="DY20" s="259" t="n">
        <v>642.25</v>
      </c>
      <c r="DZ20" s="259" t="n"/>
      <c r="EA20" s="259" t="n"/>
      <c r="EB20" s="259" t="n"/>
      <c r="EC20" s="259" t="n"/>
      <c r="ED20" s="259" t="n"/>
      <c r="EE20" s="259" t="n"/>
      <c r="EF20" s="259" t="n"/>
      <c r="EG20" s="259" t="n"/>
      <c r="EH20" s="259" t="n"/>
      <c r="EI20" s="259" t="n"/>
      <c r="EJ20" s="261">
        <f>SUM(F20:EI20)</f>
        <v/>
      </c>
      <c r="EK20" s="262">
        <f>E20-EJ20</f>
        <v/>
      </c>
    </row>
    <row r="21" ht="18" customHeight="1">
      <c r="A21" s="137" t="n">
        <v>20</v>
      </c>
      <c r="B21" s="256" t="n">
        <v>44963</v>
      </c>
      <c r="C21" s="139" t="inlineStr">
        <is>
          <t>2-124-30280</t>
        </is>
      </c>
      <c r="D21" s="240" t="n">
        <v>44949</v>
      </c>
      <c r="E21" s="257" t="n">
        <v>25710.66</v>
      </c>
      <c r="F21" s="274" t="n"/>
      <c r="G21" s="274" t="n"/>
      <c r="H21" s="274" t="n"/>
      <c r="I21" s="274" t="n"/>
      <c r="J21" s="274" t="n"/>
      <c r="K21" s="274" t="n"/>
      <c r="L21" s="259" t="n"/>
      <c r="M21" s="259" t="n"/>
      <c r="N21" s="259" t="n"/>
      <c r="O21" s="259" t="n"/>
      <c r="P21" s="259" t="n"/>
      <c r="Q21" s="259" t="n"/>
      <c r="R21" s="259" t="n"/>
      <c r="S21" s="259" t="n"/>
      <c r="T21" s="259" t="n"/>
      <c r="U21" s="259" t="n"/>
      <c r="V21" s="259" t="n"/>
      <c r="W21" s="259" t="n"/>
      <c r="X21" s="259" t="n"/>
      <c r="Y21" s="259" t="n"/>
      <c r="Z21" s="259" t="n"/>
      <c r="AA21" s="259" t="n"/>
      <c r="AB21" s="259" t="n"/>
      <c r="AC21" s="259" t="n"/>
      <c r="AD21" s="259" t="n"/>
      <c r="AE21" s="259" t="n"/>
      <c r="AF21" s="259" t="n"/>
      <c r="AG21" s="259" t="n"/>
      <c r="AH21" s="259" t="n"/>
      <c r="AI21" s="259" t="n"/>
      <c r="AJ21" s="259" t="n"/>
      <c r="AK21" s="259" t="n"/>
      <c r="AL21" s="259">
        <f>321.16+24325.65</f>
        <v/>
      </c>
      <c r="AM21" s="259" t="n"/>
      <c r="AN21" s="259" t="n"/>
      <c r="AO21" s="259" t="n"/>
      <c r="AP21" s="259" t="n"/>
      <c r="AQ21" s="259" t="n"/>
      <c r="AR21" s="259" t="n"/>
      <c r="AS21" s="259" t="n"/>
      <c r="AT21" s="259" t="n"/>
      <c r="AU21" s="259" t="n"/>
      <c r="AV21" s="259" t="n"/>
      <c r="AW21" s="259" t="n"/>
      <c r="AX21" s="259" t="n"/>
      <c r="AY21" s="259" t="n"/>
      <c r="AZ21" s="259" t="n"/>
      <c r="BA21" s="259" t="n"/>
      <c r="BB21" s="259" t="n"/>
      <c r="BC21" s="259" t="n"/>
      <c r="BD21" s="259" t="n"/>
      <c r="BE21" s="259" t="n"/>
      <c r="BF21" s="259" t="n"/>
      <c r="BG21" s="259" t="n"/>
      <c r="BH21" s="259" t="n"/>
      <c r="BI21" s="259" t="n"/>
      <c r="BJ21" s="259" t="n"/>
      <c r="BK21" s="259" t="n"/>
      <c r="BL21" s="259" t="n"/>
      <c r="BM21" s="259" t="n"/>
      <c r="BN21" s="259" t="n"/>
      <c r="BO21" s="259" t="n"/>
      <c r="BP21" s="259" t="n"/>
      <c r="BQ21" s="259" t="n"/>
      <c r="BR21" s="259" t="n"/>
      <c r="BS21" s="259" t="n"/>
      <c r="BT21" s="259" t="n"/>
      <c r="BU21" s="259" t="n"/>
      <c r="BV21" s="259" t="n"/>
      <c r="BW21" s="259" t="n"/>
      <c r="BX21" s="259" t="n">
        <v>740.9400000000001</v>
      </c>
      <c r="BY21" s="259" t="n"/>
      <c r="BZ21" s="259" t="n"/>
      <c r="CA21" s="259" t="n"/>
      <c r="CB21" s="259" t="n"/>
      <c r="CC21" s="259" t="n"/>
      <c r="CD21" s="259" t="n"/>
      <c r="CE21" s="259" t="n"/>
      <c r="CF21" s="259" t="n"/>
      <c r="CG21" s="259" t="n"/>
      <c r="CH21" s="259" t="n"/>
      <c r="CI21" s="259" t="n"/>
      <c r="CJ21" s="259" t="n"/>
      <c r="CK21" s="259" t="n"/>
      <c r="CL21" s="259" t="n"/>
      <c r="CM21" s="259" t="n"/>
      <c r="CN21" s="259" t="n"/>
      <c r="CO21" s="259" t="n"/>
      <c r="CP21" s="259" t="n"/>
      <c r="CQ21" s="259" t="n"/>
      <c r="CR21" s="259" t="n"/>
      <c r="CS21" s="259" t="n"/>
      <c r="CT21" s="259" t="n"/>
      <c r="CU21" s="259" t="n"/>
      <c r="CV21" s="259" t="n"/>
      <c r="CW21" s="259" t="n"/>
      <c r="CX21" s="259" t="n"/>
      <c r="CY21" s="259" t="n"/>
      <c r="CZ21" s="259" t="n"/>
      <c r="DA21" s="259" t="n"/>
      <c r="DB21" s="259" t="n"/>
      <c r="DC21" s="259" t="n"/>
      <c r="DD21" s="259" t="n"/>
      <c r="DE21" s="259" t="n"/>
      <c r="DF21" s="259" t="n"/>
      <c r="DG21" s="259" t="n"/>
      <c r="DH21" s="259" t="n"/>
      <c r="DI21" s="259" t="n"/>
      <c r="DJ21" s="259" t="n">
        <v>322.91</v>
      </c>
      <c r="DK21" s="259" t="n"/>
      <c r="DL21" s="259" t="n"/>
      <c r="DM21" s="259" t="n"/>
      <c r="DN21" s="259" t="n"/>
      <c r="DO21" s="259" t="n"/>
      <c r="DP21" s="259" t="n"/>
      <c r="DQ21" s="259" t="n"/>
      <c r="DR21" s="259" t="n"/>
      <c r="DS21" s="259" t="n"/>
      <c r="DT21" s="259" t="n"/>
      <c r="DU21" s="259" t="n"/>
      <c r="DV21" s="259" t="n"/>
      <c r="DW21" s="259" t="n"/>
      <c r="DX21" s="259" t="n"/>
      <c r="DY21" s="259" t="n"/>
      <c r="DZ21" s="259" t="n"/>
      <c r="EA21" s="259" t="n"/>
      <c r="EB21" s="259" t="n"/>
      <c r="EC21" s="259" t="n"/>
      <c r="ED21" s="259" t="n"/>
      <c r="EE21" s="259" t="n"/>
      <c r="EF21" s="259" t="n"/>
      <c r="EG21" s="259" t="n"/>
      <c r="EH21" s="259" t="n"/>
      <c r="EI21" s="259" t="n"/>
      <c r="EJ21" s="261">
        <f>SUM(F21:EI21)</f>
        <v/>
      </c>
      <c r="EK21" s="262">
        <f>E21-EJ21</f>
        <v/>
      </c>
    </row>
    <row r="22" ht="18" customHeight="1">
      <c r="A22" s="137" t="n">
        <v>21</v>
      </c>
      <c r="B22" s="256" t="n">
        <v>44963</v>
      </c>
      <c r="C22" s="172" t="inlineStr">
        <is>
          <t>2-124-77407</t>
        </is>
      </c>
      <c r="D22" s="240" t="n">
        <v>44950</v>
      </c>
      <c r="E22" s="257" t="n">
        <v>2085.94</v>
      </c>
      <c r="F22" s="274" t="n"/>
      <c r="G22" s="274" t="n"/>
      <c r="H22" s="274" t="n"/>
      <c r="I22" s="274" t="n"/>
      <c r="J22" s="274" t="n"/>
      <c r="K22" s="274" t="n"/>
      <c r="L22" s="259" t="n"/>
      <c r="M22" s="259" t="n"/>
      <c r="N22" s="259" t="n"/>
      <c r="O22" s="259" t="n"/>
      <c r="P22" s="259" t="n"/>
      <c r="Q22" s="259" t="n"/>
      <c r="R22" s="259" t="n"/>
      <c r="S22" s="259" t="n"/>
      <c r="T22" s="259" t="n"/>
      <c r="U22" s="259" t="n"/>
      <c r="V22" s="259" t="n"/>
      <c r="W22" s="259" t="n"/>
      <c r="X22" s="259" t="n"/>
      <c r="Y22" s="259" t="n"/>
      <c r="Z22" s="259" t="n"/>
      <c r="AA22" s="259" t="n"/>
      <c r="AB22" s="259" t="n"/>
      <c r="AC22" s="259" t="n"/>
      <c r="AD22" s="259" t="n"/>
      <c r="AE22" s="259" t="n"/>
      <c r="AF22" s="259" t="n"/>
      <c r="AG22" s="259" t="n"/>
      <c r="AH22" s="259" t="n"/>
      <c r="AI22" s="259" t="n"/>
      <c r="AJ22" s="259" t="n"/>
      <c r="AK22" s="259" t="n"/>
      <c r="AL22" s="259">
        <f>931.93+566.66</f>
        <v/>
      </c>
      <c r="AM22" s="259" t="n"/>
      <c r="AN22" s="259" t="n"/>
      <c r="AO22" s="259" t="n"/>
      <c r="AP22" s="259" t="n"/>
      <c r="AQ22" s="259" t="n"/>
      <c r="AR22" s="259" t="n"/>
      <c r="AS22" s="259" t="n"/>
      <c r="AT22" s="259" t="n"/>
      <c r="AU22" s="259" t="n"/>
      <c r="AV22" s="259" t="n"/>
      <c r="AW22" s="259" t="n"/>
      <c r="AX22" s="259" t="n"/>
      <c r="AY22" s="259" t="n"/>
      <c r="AZ22" s="259" t="n"/>
      <c r="BA22" s="259" t="n"/>
      <c r="BB22" s="259" t="n"/>
      <c r="BC22" s="259" t="n"/>
      <c r="BD22" s="259" t="n"/>
      <c r="BE22" s="259" t="n"/>
      <c r="BF22" s="259" t="n"/>
      <c r="BG22" s="259" t="n"/>
      <c r="BH22" s="259" t="n"/>
      <c r="BI22" s="259" t="n"/>
      <c r="BJ22" s="259" t="n"/>
      <c r="BK22" s="259" t="n"/>
      <c r="BL22" s="259" t="n"/>
      <c r="BM22" s="259" t="n"/>
      <c r="BN22" s="259" t="n"/>
      <c r="BO22" s="259" t="n"/>
      <c r="BP22" s="259" t="n"/>
      <c r="BQ22" s="259" t="n"/>
      <c r="BR22" s="259" t="n"/>
      <c r="BS22" s="259" t="n"/>
      <c r="BT22" s="259" t="n"/>
      <c r="BU22" s="259" t="n"/>
      <c r="BV22" s="259" t="n"/>
      <c r="BW22" s="259" t="n"/>
      <c r="BX22" s="259" t="n"/>
      <c r="BY22" s="259" t="n"/>
      <c r="BZ22" s="259" t="n"/>
      <c r="CA22" s="259" t="n"/>
      <c r="CB22" s="259" t="n"/>
      <c r="CC22" s="259" t="n"/>
      <c r="CD22" s="259" t="n"/>
      <c r="CE22" s="259" t="n"/>
      <c r="CF22" s="259" t="n"/>
      <c r="CG22" s="259" t="n"/>
      <c r="CH22" s="259" t="n"/>
      <c r="CI22" s="259" t="n"/>
      <c r="CJ22" s="259" t="n"/>
      <c r="CK22" s="259" t="n"/>
      <c r="CL22" s="259" t="n"/>
      <c r="CM22" s="259" t="n"/>
      <c r="CN22" s="259" t="n"/>
      <c r="CO22" s="259" t="n">
        <v>587.35</v>
      </c>
      <c r="CP22" s="259" t="n"/>
      <c r="CQ22" s="259" t="n"/>
      <c r="CR22" s="259" t="n"/>
      <c r="CS22" s="259" t="n"/>
      <c r="CT22" s="259" t="n"/>
      <c r="CU22" s="259" t="n"/>
      <c r="CV22" s="259" t="n"/>
      <c r="CW22" s="259" t="n"/>
      <c r="CX22" s="259" t="n"/>
      <c r="CY22" s="259" t="n"/>
      <c r="CZ22" s="259" t="n"/>
      <c r="DA22" s="259" t="n"/>
      <c r="DB22" s="259" t="n"/>
      <c r="DC22" s="259" t="n"/>
      <c r="DD22" s="259" t="n"/>
      <c r="DE22" s="259" t="n"/>
      <c r="DF22" s="259" t="n"/>
      <c r="DG22" s="259" t="n"/>
      <c r="DH22" s="259" t="n"/>
      <c r="DI22" s="259" t="n"/>
      <c r="DJ22" s="259" t="n"/>
      <c r="DK22" s="259" t="n"/>
      <c r="DL22" s="259" t="n"/>
      <c r="DM22" s="259" t="n"/>
      <c r="DN22" s="259" t="n"/>
      <c r="DO22" s="259" t="n"/>
      <c r="DP22" s="259" t="n"/>
      <c r="DQ22" s="259" t="n"/>
      <c r="DR22" s="259" t="n"/>
      <c r="DS22" s="259" t="n"/>
      <c r="DT22" s="259" t="n"/>
      <c r="DU22" s="259" t="n"/>
      <c r="DV22" s="259" t="n"/>
      <c r="DW22" s="259" t="n"/>
      <c r="DX22" s="259" t="n"/>
      <c r="DY22" s="259" t="n"/>
      <c r="DZ22" s="259" t="n"/>
      <c r="EA22" s="259" t="n"/>
      <c r="EB22" s="259" t="n"/>
      <c r="EC22" s="259" t="n"/>
      <c r="ED22" s="259" t="n"/>
      <c r="EE22" s="259" t="n"/>
      <c r="EF22" s="259" t="n"/>
      <c r="EG22" s="259" t="n"/>
      <c r="EH22" s="259" t="n"/>
      <c r="EI22" s="259" t="n"/>
      <c r="EJ22" s="261">
        <f>SUM(F22:EI22)</f>
        <v/>
      </c>
      <c r="EK22" s="262">
        <f>E22-EJ22</f>
        <v/>
      </c>
    </row>
    <row r="23" ht="18" customHeight="1">
      <c r="A23" s="137" t="n">
        <v>22</v>
      </c>
      <c r="B23" s="256" t="n">
        <v>44963</v>
      </c>
      <c r="C23" s="94" t="inlineStr">
        <is>
          <t>2-125-14618</t>
        </is>
      </c>
      <c r="D23" s="240" t="n">
        <v>44951</v>
      </c>
      <c r="E23" s="257" t="n">
        <v>1754.91</v>
      </c>
      <c r="F23" s="274" t="n"/>
      <c r="G23" s="274" t="n"/>
      <c r="H23" s="274" t="n"/>
      <c r="I23" s="274" t="n"/>
      <c r="J23" s="274" t="n"/>
      <c r="K23" s="274" t="n"/>
      <c r="L23" s="259" t="n"/>
      <c r="M23" s="259" t="n"/>
      <c r="N23" s="259" t="n"/>
      <c r="O23" s="259" t="n"/>
      <c r="P23" s="259" t="n"/>
      <c r="Q23" s="259" t="n"/>
      <c r="R23" s="259" t="n"/>
      <c r="S23" s="259" t="n">
        <v>1713.25</v>
      </c>
      <c r="T23" s="259" t="n"/>
      <c r="U23" s="259" t="n"/>
      <c r="V23" s="259" t="n"/>
      <c r="W23" s="259" t="n"/>
      <c r="X23" s="259" t="n"/>
      <c r="Y23" s="259" t="n"/>
      <c r="Z23" s="259" t="n"/>
      <c r="AA23" s="259" t="n"/>
      <c r="AB23" s="259" t="n"/>
      <c r="AC23" s="259" t="n"/>
      <c r="AD23" s="259" t="n"/>
      <c r="AE23" s="259" t="n"/>
      <c r="AF23" s="259" t="n"/>
      <c r="AG23" s="259" t="n"/>
      <c r="AH23" s="259" t="n"/>
      <c r="AI23" s="259" t="n"/>
      <c r="AJ23" s="259" t="n"/>
      <c r="AK23" s="259" t="n"/>
      <c r="AL23" s="259" t="n">
        <v>41.66</v>
      </c>
      <c r="AM23" s="259" t="n"/>
      <c r="AN23" s="259" t="n"/>
      <c r="AO23" s="259" t="n"/>
      <c r="AP23" s="259" t="n"/>
      <c r="AQ23" s="259" t="n"/>
      <c r="AR23" s="259" t="n"/>
      <c r="AS23" s="259" t="n"/>
      <c r="AT23" s="259" t="n"/>
      <c r="AU23" s="259" t="n"/>
      <c r="AV23" s="259" t="n"/>
      <c r="AW23" s="259" t="n"/>
      <c r="AX23" s="259" t="n"/>
      <c r="AY23" s="259" t="n"/>
      <c r="AZ23" s="259" t="n"/>
      <c r="BA23" s="259" t="n"/>
      <c r="BB23" s="259" t="n"/>
      <c r="BC23" s="259" t="n"/>
      <c r="BD23" s="259" t="n"/>
      <c r="BE23" s="259" t="n"/>
      <c r="BF23" s="259" t="n"/>
      <c r="BG23" s="259" t="n"/>
      <c r="BH23" s="259" t="n"/>
      <c r="BI23" s="259" t="n"/>
      <c r="BJ23" s="259" t="n"/>
      <c r="BK23" s="259" t="n"/>
      <c r="BL23" s="259" t="n"/>
      <c r="BM23" s="259" t="n"/>
      <c r="BN23" s="259" t="n"/>
      <c r="BO23" s="259" t="n"/>
      <c r="BP23" s="259" t="n"/>
      <c r="BQ23" s="259" t="n"/>
      <c r="BR23" s="259" t="n"/>
      <c r="BS23" s="259" t="n"/>
      <c r="BT23" s="259" t="n"/>
      <c r="BU23" s="259" t="n"/>
      <c r="BV23" s="259" t="n"/>
      <c r="BW23" s="259" t="n"/>
      <c r="BX23" s="259" t="n"/>
      <c r="BY23" s="259" t="n"/>
      <c r="BZ23" s="259" t="n"/>
      <c r="CA23" s="259" t="n"/>
      <c r="CB23" s="259" t="n"/>
      <c r="CC23" s="259" t="n"/>
      <c r="CD23" s="259" t="n"/>
      <c r="CE23" s="259" t="n"/>
      <c r="CF23" s="259" t="n"/>
      <c r="CG23" s="259" t="n"/>
      <c r="CH23" s="259" t="n"/>
      <c r="CI23" s="259" t="n"/>
      <c r="CJ23" s="259" t="n"/>
      <c r="CK23" s="259" t="n"/>
      <c r="CL23" s="259" t="n"/>
      <c r="CM23" s="259" t="n"/>
      <c r="CN23" s="259" t="n"/>
      <c r="CO23" s="259" t="n"/>
      <c r="CP23" s="259" t="n"/>
      <c r="CQ23" s="259" t="n"/>
      <c r="CR23" s="259" t="n"/>
      <c r="CS23" s="259" t="n"/>
      <c r="CT23" s="259" t="n"/>
      <c r="CU23" s="259" t="n"/>
      <c r="CV23" s="259" t="n"/>
      <c r="CW23" s="259" t="n"/>
      <c r="CX23" s="259" t="n"/>
      <c r="CY23" s="259" t="n"/>
      <c r="CZ23" s="259" t="n"/>
      <c r="DA23" s="259" t="n"/>
      <c r="DB23" s="259" t="n"/>
      <c r="DC23" s="259" t="n"/>
      <c r="DD23" s="259" t="n"/>
      <c r="DE23" s="259" t="n"/>
      <c r="DF23" s="259" t="n"/>
      <c r="DG23" s="259" t="n"/>
      <c r="DH23" s="259" t="n"/>
      <c r="DI23" s="259" t="n"/>
      <c r="DJ23" s="259" t="n"/>
      <c r="DK23" s="259" t="n"/>
      <c r="DL23" s="259" t="n"/>
      <c r="DM23" s="259" t="n"/>
      <c r="DN23" s="259" t="n"/>
      <c r="DO23" s="259" t="n"/>
      <c r="DP23" s="259" t="n"/>
      <c r="DQ23" s="259" t="n"/>
      <c r="DR23" s="259" t="n"/>
      <c r="DS23" s="259" t="n"/>
      <c r="DT23" s="259" t="n"/>
      <c r="DU23" s="259" t="n"/>
      <c r="DV23" s="259" t="n"/>
      <c r="DW23" s="259" t="n"/>
      <c r="DX23" s="259" t="n"/>
      <c r="DY23" s="259" t="n"/>
      <c r="DZ23" s="259" t="n"/>
      <c r="EA23" s="259" t="n"/>
      <c r="EB23" s="259" t="n"/>
      <c r="EC23" s="259" t="n"/>
      <c r="ED23" s="259" t="n"/>
      <c r="EE23" s="259" t="n"/>
      <c r="EF23" s="259" t="n"/>
      <c r="EG23" s="259" t="n"/>
      <c r="EH23" s="259" t="n"/>
      <c r="EI23" s="259" t="n"/>
      <c r="EJ23" s="261">
        <f>SUM(F23:EI23)</f>
        <v/>
      </c>
      <c r="EK23" s="262">
        <f>E23-EJ23</f>
        <v/>
      </c>
    </row>
    <row r="24" ht="18" customHeight="1">
      <c r="A24" s="137" t="n">
        <v>23</v>
      </c>
      <c r="B24" s="256" t="n">
        <v>44963</v>
      </c>
      <c r="C24" s="94" t="inlineStr">
        <is>
          <t>2-125-95993</t>
        </is>
      </c>
      <c r="D24" s="240" t="n">
        <v>44953</v>
      </c>
      <c r="E24" s="257" t="n">
        <v>849.03</v>
      </c>
      <c r="F24" s="274" t="n"/>
      <c r="G24" s="274" t="n"/>
      <c r="H24" s="274" t="n"/>
      <c r="I24" s="274" t="n"/>
      <c r="J24" s="274" t="n"/>
      <c r="K24" s="274" t="n"/>
      <c r="L24" s="259" t="n"/>
      <c r="M24" s="259" t="n"/>
      <c r="N24" s="259" t="n">
        <v>46.13</v>
      </c>
      <c r="O24" s="259" t="n"/>
      <c r="P24" s="259" t="n"/>
      <c r="Q24" s="259" t="n"/>
      <c r="R24" s="259" t="n"/>
      <c r="S24" s="259" t="n">
        <v>802.9</v>
      </c>
      <c r="T24" s="259" t="n"/>
      <c r="U24" s="259" t="n"/>
      <c r="V24" s="259" t="n"/>
      <c r="W24" s="259" t="n"/>
      <c r="X24" s="259" t="n"/>
      <c r="Y24" s="259" t="n"/>
      <c r="Z24" s="259" t="n"/>
      <c r="AA24" s="259" t="n"/>
      <c r="AB24" s="259" t="n"/>
      <c r="AC24" s="259" t="n"/>
      <c r="AD24" s="259" t="n"/>
      <c r="AE24" s="259" t="n"/>
      <c r="AF24" s="259" t="n"/>
      <c r="AG24" s="259" t="n"/>
      <c r="AH24" s="259" t="n"/>
      <c r="AI24" s="259" t="n"/>
      <c r="AJ24" s="259" t="n"/>
      <c r="AK24" s="259" t="n"/>
      <c r="AL24" s="259" t="n"/>
      <c r="AM24" s="259" t="n"/>
      <c r="AN24" s="259" t="n"/>
      <c r="AO24" s="259" t="n"/>
      <c r="AP24" s="259" t="n"/>
      <c r="AQ24" s="259" t="n"/>
      <c r="AR24" s="259" t="n"/>
      <c r="AS24" s="259" t="n"/>
      <c r="AT24" s="259" t="n"/>
      <c r="AU24" s="259" t="n"/>
      <c r="AV24" s="259" t="n"/>
      <c r="AW24" s="259" t="n"/>
      <c r="AX24" s="259" t="n"/>
      <c r="AY24" s="259" t="n"/>
      <c r="AZ24" s="259" t="n"/>
      <c r="BA24" s="259" t="n"/>
      <c r="BB24" s="259" t="n"/>
      <c r="BC24" s="259" t="n"/>
      <c r="BD24" s="259" t="n"/>
      <c r="BE24" s="259" t="n"/>
      <c r="BF24" s="259" t="n"/>
      <c r="BG24" s="259" t="n"/>
      <c r="BH24" s="259" t="n"/>
      <c r="BI24" s="259" t="n"/>
      <c r="BJ24" s="259" t="n"/>
      <c r="BK24" s="259" t="n"/>
      <c r="BL24" s="259" t="n"/>
      <c r="BM24" s="259" t="n"/>
      <c r="BN24" s="259" t="n"/>
      <c r="BO24" s="259" t="n"/>
      <c r="BP24" s="259" t="n"/>
      <c r="BQ24" s="259" t="n"/>
      <c r="BR24" s="259" t="n"/>
      <c r="BS24" s="259" t="n"/>
      <c r="BT24" s="259" t="n"/>
      <c r="BU24" s="259" t="n"/>
      <c r="BV24" s="259" t="n"/>
      <c r="BW24" s="259" t="n"/>
      <c r="BX24" s="259" t="n"/>
      <c r="BY24" s="259" t="n"/>
      <c r="BZ24" s="259" t="n"/>
      <c r="CA24" s="259" t="n"/>
      <c r="CB24" s="259" t="n"/>
      <c r="CC24" s="259" t="n"/>
      <c r="CD24" s="259" t="n"/>
      <c r="CE24" s="259" t="n"/>
      <c r="CF24" s="259" t="n"/>
      <c r="CG24" s="259" t="n"/>
      <c r="CH24" s="259" t="n"/>
      <c r="CI24" s="259" t="n"/>
      <c r="CJ24" s="259" t="n"/>
      <c r="CK24" s="259" t="n"/>
      <c r="CL24" s="259" t="n"/>
      <c r="CM24" s="259" t="n"/>
      <c r="CN24" s="259" t="n"/>
      <c r="CO24" s="259" t="n"/>
      <c r="CP24" s="259" t="n"/>
      <c r="CQ24" s="259" t="n"/>
      <c r="CR24" s="259" t="n"/>
      <c r="CS24" s="259" t="n"/>
      <c r="CT24" s="259" t="n"/>
      <c r="CU24" s="259" t="n"/>
      <c r="CV24" s="259" t="n"/>
      <c r="CW24" s="259" t="n"/>
      <c r="CX24" s="259" t="n"/>
      <c r="CY24" s="259" t="n"/>
      <c r="CZ24" s="259" t="n"/>
      <c r="DA24" s="259" t="n"/>
      <c r="DB24" s="259" t="n"/>
      <c r="DC24" s="259" t="n"/>
      <c r="DD24" s="259" t="n"/>
      <c r="DE24" s="259" t="n"/>
      <c r="DF24" s="259" t="n"/>
      <c r="DG24" s="259" t="n"/>
      <c r="DH24" s="259" t="n"/>
      <c r="DI24" s="259" t="n"/>
      <c r="DJ24" s="259" t="n"/>
      <c r="DK24" s="259" t="n"/>
      <c r="DL24" s="259" t="n"/>
      <c r="DM24" s="259" t="n"/>
      <c r="DN24" s="259" t="n"/>
      <c r="DO24" s="259" t="n"/>
      <c r="DP24" s="259" t="n"/>
      <c r="DQ24" s="259" t="n"/>
      <c r="DR24" s="259" t="n"/>
      <c r="DS24" s="259" t="n"/>
      <c r="DT24" s="259" t="n"/>
      <c r="DU24" s="259" t="n"/>
      <c r="DV24" s="259" t="n"/>
      <c r="DW24" s="259" t="n"/>
      <c r="DX24" s="259" t="n"/>
      <c r="DY24" s="259" t="n"/>
      <c r="DZ24" s="259" t="n"/>
      <c r="EA24" s="259" t="n"/>
      <c r="EB24" s="259" t="n"/>
      <c r="EC24" s="259" t="n"/>
      <c r="ED24" s="259" t="n"/>
      <c r="EE24" s="259" t="n"/>
      <c r="EF24" s="259" t="n"/>
      <c r="EG24" s="259" t="n"/>
      <c r="EH24" s="259" t="n"/>
      <c r="EI24" s="259" t="n"/>
      <c r="EJ24" s="261">
        <f>SUM(F24:EI24)</f>
        <v/>
      </c>
      <c r="EK24" s="262">
        <f>E24-EJ24</f>
        <v/>
      </c>
    </row>
    <row r="25" ht="18" customHeight="1">
      <c r="A25" s="137" t="n">
        <v>24</v>
      </c>
      <c r="B25" s="256" t="n"/>
      <c r="C25" s="94" t="n"/>
      <c r="D25" s="240" t="n"/>
      <c r="E25" s="257" t="n"/>
      <c r="F25" s="274" t="n"/>
      <c r="G25" s="274" t="n"/>
      <c r="H25" s="274" t="n"/>
      <c r="I25" s="274" t="n"/>
      <c r="J25" s="274" t="n"/>
      <c r="K25" s="274" t="n"/>
      <c r="L25" s="259" t="n"/>
      <c r="M25" s="259" t="n"/>
      <c r="N25" s="259" t="n"/>
      <c r="O25" s="259" t="n"/>
      <c r="P25" s="259" t="n"/>
      <c r="Q25" s="259" t="n"/>
      <c r="R25" s="259" t="n"/>
      <c r="S25" s="259" t="n"/>
      <c r="T25" s="259" t="n"/>
      <c r="U25" s="259" t="n"/>
      <c r="V25" s="259" t="n"/>
      <c r="W25" s="259" t="n"/>
      <c r="X25" s="259" t="n"/>
      <c r="Y25" s="259" t="n"/>
      <c r="Z25" s="259" t="n"/>
      <c r="AA25" s="259" t="n"/>
      <c r="AB25" s="259" t="n"/>
      <c r="AC25" s="259" t="n"/>
      <c r="AD25" s="259" t="n"/>
      <c r="AE25" s="259" t="n"/>
      <c r="AF25" s="259" t="n"/>
      <c r="AG25" s="259" t="n"/>
      <c r="AH25" s="259" t="n"/>
      <c r="AI25" s="259" t="n"/>
      <c r="AJ25" s="259" t="n"/>
      <c r="AK25" s="259" t="n"/>
      <c r="AL25" s="259" t="n"/>
      <c r="AM25" s="259" t="n"/>
      <c r="AN25" s="259" t="n"/>
      <c r="AO25" s="259" t="n"/>
      <c r="AP25" s="259" t="n"/>
      <c r="AQ25" s="259" t="n"/>
      <c r="AR25" s="259" t="n"/>
      <c r="AS25" s="259" t="n"/>
      <c r="AT25" s="259" t="n"/>
      <c r="AU25" s="259" t="n"/>
      <c r="AV25" s="259" t="n"/>
      <c r="AW25" s="259" t="n"/>
      <c r="AX25" s="259" t="n"/>
      <c r="AY25" s="259" t="n"/>
      <c r="AZ25" s="259" t="n"/>
      <c r="BA25" s="259" t="n"/>
      <c r="BB25" s="259" t="n"/>
      <c r="BC25" s="259" t="n"/>
      <c r="BD25" s="259" t="n"/>
      <c r="BE25" s="259" t="n"/>
      <c r="BF25" s="259" t="n"/>
      <c r="BG25" s="259" t="n"/>
      <c r="BH25" s="259" t="n"/>
      <c r="BI25" s="259" t="n"/>
      <c r="BJ25" s="259" t="n"/>
      <c r="BK25" s="259" t="n"/>
      <c r="BL25" s="259" t="n"/>
      <c r="BM25" s="259" t="n"/>
      <c r="BN25" s="259" t="n"/>
      <c r="BO25" s="259" t="n"/>
      <c r="BP25" s="259" t="n"/>
      <c r="BQ25" s="259" t="n"/>
      <c r="BR25" s="259" t="n"/>
      <c r="BS25" s="259" t="n"/>
      <c r="BT25" s="259" t="n"/>
      <c r="BU25" s="259" t="n"/>
      <c r="BV25" s="259" t="n"/>
      <c r="BW25" s="259" t="n"/>
      <c r="BX25" s="259" t="n"/>
      <c r="BY25" s="259" t="n"/>
      <c r="BZ25" s="259" t="n"/>
      <c r="CA25" s="259" t="n"/>
      <c r="CB25" s="259" t="n"/>
      <c r="CC25" s="259" t="n"/>
      <c r="CD25" s="259" t="n"/>
      <c r="CE25" s="259" t="n"/>
      <c r="CF25" s="259" t="n"/>
      <c r="CG25" s="259" t="n"/>
      <c r="CH25" s="259" t="n"/>
      <c r="CI25" s="259" t="n"/>
      <c r="CJ25" s="259" t="n"/>
      <c r="CK25" s="259" t="n"/>
      <c r="CL25" s="259" t="n"/>
      <c r="CM25" s="259" t="n"/>
      <c r="CN25" s="259" t="n"/>
      <c r="CO25" s="259" t="n"/>
      <c r="CP25" s="259" t="n"/>
      <c r="CQ25" s="259" t="n"/>
      <c r="CR25" s="259" t="n"/>
      <c r="CS25" s="259" t="n"/>
      <c r="CT25" s="259" t="n"/>
      <c r="CU25" s="259" t="n"/>
      <c r="CV25" s="259" t="n"/>
      <c r="CW25" s="259" t="n"/>
      <c r="CX25" s="259" t="n"/>
      <c r="CY25" s="259" t="n"/>
      <c r="CZ25" s="259" t="n"/>
      <c r="DA25" s="259" t="n"/>
      <c r="DB25" s="259" t="n"/>
      <c r="DC25" s="259" t="n"/>
      <c r="DD25" s="259" t="n"/>
      <c r="DE25" s="259" t="n"/>
      <c r="DF25" s="259" t="n"/>
      <c r="DG25" s="259" t="n"/>
      <c r="DH25" s="259" t="n"/>
      <c r="DI25" s="259" t="n"/>
      <c r="DJ25" s="259" t="n"/>
      <c r="DK25" s="259" t="n"/>
      <c r="DL25" s="259" t="n"/>
      <c r="DM25" s="259" t="n"/>
      <c r="DN25" s="259" t="n"/>
      <c r="DO25" s="259" t="n"/>
      <c r="DP25" s="259" t="n"/>
      <c r="DQ25" s="259" t="n"/>
      <c r="DR25" s="259" t="n"/>
      <c r="DS25" s="259" t="n"/>
      <c r="DT25" s="259" t="n"/>
      <c r="DU25" s="259" t="n"/>
      <c r="DV25" s="259" t="n"/>
      <c r="DW25" s="259" t="n"/>
      <c r="DX25" s="259" t="n"/>
      <c r="DY25" s="259" t="n"/>
      <c r="DZ25" s="259" t="n"/>
      <c r="EA25" s="259" t="n"/>
      <c r="EB25" s="259" t="n"/>
      <c r="EC25" s="259" t="n"/>
      <c r="ED25" s="259" t="n"/>
      <c r="EE25" s="259" t="n"/>
      <c r="EF25" s="259" t="n"/>
      <c r="EG25" s="259" t="n"/>
      <c r="EH25" s="259" t="n"/>
      <c r="EI25" s="259" t="n"/>
      <c r="EJ25" s="261">
        <f>SUM(F25:EI25)</f>
        <v/>
      </c>
      <c r="EK25" s="262">
        <f>E25-EJ25</f>
        <v/>
      </c>
    </row>
    <row r="26" ht="18" customHeight="1">
      <c r="A26" s="137" t="n">
        <v>25</v>
      </c>
      <c r="B26" s="256" t="n"/>
      <c r="C26" s="94" t="n"/>
      <c r="D26" s="240" t="n"/>
      <c r="E26" s="257" t="n"/>
      <c r="F26" s="274" t="n"/>
      <c r="G26" s="274" t="n"/>
      <c r="H26" s="274" t="n"/>
      <c r="I26" s="274" t="n"/>
      <c r="J26" s="274" t="n"/>
      <c r="K26" s="274" t="n"/>
      <c r="L26" s="259" t="n"/>
      <c r="M26" s="259" t="n"/>
      <c r="N26" s="259" t="n"/>
      <c r="O26" s="259" t="n"/>
      <c r="P26" s="259" t="n"/>
      <c r="Q26" s="259" t="n"/>
      <c r="R26" s="259" t="n"/>
      <c r="S26" s="259" t="n"/>
      <c r="T26" s="259" t="n"/>
      <c r="U26" s="259" t="n"/>
      <c r="V26" s="259" t="n"/>
      <c r="W26" s="259" t="n"/>
      <c r="X26" s="259" t="n"/>
      <c r="Y26" s="259" t="n"/>
      <c r="Z26" s="259" t="n"/>
      <c r="AA26" s="259" t="n"/>
      <c r="AB26" s="259" t="n"/>
      <c r="AC26" s="259" t="n"/>
      <c r="AD26" s="259" t="n"/>
      <c r="AE26" s="259" t="n"/>
      <c r="AF26" s="259" t="n"/>
      <c r="AG26" s="259" t="n"/>
      <c r="AH26" s="259" t="n"/>
      <c r="AI26" s="259" t="n"/>
      <c r="AJ26" s="259" t="n"/>
      <c r="AK26" s="259" t="n"/>
      <c r="AL26" s="259" t="n"/>
      <c r="AM26" s="259" t="n"/>
      <c r="AN26" s="259" t="n"/>
      <c r="AO26" s="259" t="n"/>
      <c r="AP26" s="259" t="n"/>
      <c r="AQ26" s="259" t="n"/>
      <c r="AR26" s="259" t="n"/>
      <c r="AS26" s="259" t="n"/>
      <c r="AT26" s="259" t="n"/>
      <c r="AU26" s="259" t="n"/>
      <c r="AV26" s="259" t="n"/>
      <c r="AW26" s="259" t="n"/>
      <c r="AX26" s="259" t="n"/>
      <c r="AY26" s="259" t="n"/>
      <c r="AZ26" s="259" t="n"/>
      <c r="BA26" s="259" t="n"/>
      <c r="BB26" s="259" t="n"/>
      <c r="BC26" s="259" t="n"/>
      <c r="BD26" s="259" t="n"/>
      <c r="BE26" s="259" t="n"/>
      <c r="BF26" s="259" t="n"/>
      <c r="BG26" s="259" t="n"/>
      <c r="BH26" s="259" t="n"/>
      <c r="BI26" s="259" t="n"/>
      <c r="BJ26" s="259" t="n"/>
      <c r="BK26" s="259" t="n"/>
      <c r="BL26" s="259" t="n"/>
      <c r="BM26" s="259" t="n"/>
      <c r="BN26" s="259" t="n"/>
      <c r="BO26" s="259" t="n"/>
      <c r="BP26" s="259" t="n"/>
      <c r="BQ26" s="259" t="n"/>
      <c r="BR26" s="259" t="n"/>
      <c r="BS26" s="259" t="n"/>
      <c r="BT26" s="259" t="n"/>
      <c r="BU26" s="259" t="n"/>
      <c r="BV26" s="259" t="n"/>
      <c r="BW26" s="259" t="n"/>
      <c r="BX26" s="259" t="n"/>
      <c r="BY26" s="259" t="n"/>
      <c r="BZ26" s="259" t="n"/>
      <c r="CA26" s="259" t="n"/>
      <c r="CB26" s="259" t="n"/>
      <c r="CC26" s="259" t="n"/>
      <c r="CD26" s="259" t="n"/>
      <c r="CE26" s="259" t="n"/>
      <c r="CF26" s="259" t="n"/>
      <c r="CG26" s="259" t="n"/>
      <c r="CH26" s="259" t="n"/>
      <c r="CI26" s="259" t="n"/>
      <c r="CJ26" s="259" t="n"/>
      <c r="CK26" s="259" t="n"/>
      <c r="CL26" s="259" t="n"/>
      <c r="CM26" s="259" t="n"/>
      <c r="CN26" s="259" t="n"/>
      <c r="CO26" s="259" t="n"/>
      <c r="CP26" s="259" t="n"/>
      <c r="CQ26" s="259" t="n"/>
      <c r="CR26" s="259" t="n"/>
      <c r="CS26" s="259" t="n"/>
      <c r="CT26" s="259" t="n"/>
      <c r="CU26" s="259" t="n"/>
      <c r="CV26" s="259" t="n"/>
      <c r="CW26" s="259" t="n"/>
      <c r="CX26" s="259" t="n"/>
      <c r="CY26" s="259" t="n"/>
      <c r="CZ26" s="259" t="n"/>
      <c r="DA26" s="259" t="n"/>
      <c r="DB26" s="259" t="n"/>
      <c r="DC26" s="259" t="n"/>
      <c r="DD26" s="259" t="n"/>
      <c r="DE26" s="259" t="n"/>
      <c r="DF26" s="259" t="n"/>
      <c r="DG26" s="259" t="n"/>
      <c r="DH26" s="259" t="n"/>
      <c r="DI26" s="259" t="n"/>
      <c r="DJ26" s="259" t="n"/>
      <c r="DK26" s="259" t="n"/>
      <c r="DL26" s="259" t="n"/>
      <c r="DM26" s="259" t="n"/>
      <c r="DN26" s="259" t="n"/>
      <c r="DO26" s="259" t="n"/>
      <c r="DP26" s="259" t="n"/>
      <c r="DQ26" s="259" t="n"/>
      <c r="DR26" s="259" t="n"/>
      <c r="DS26" s="259" t="n"/>
      <c r="DT26" s="259" t="n"/>
      <c r="DU26" s="259" t="n"/>
      <c r="DV26" s="259" t="n"/>
      <c r="DW26" s="259" t="n"/>
      <c r="DX26" s="259" t="n"/>
      <c r="DY26" s="259" t="n"/>
      <c r="DZ26" s="259" t="n"/>
      <c r="EA26" s="259" t="n"/>
      <c r="EB26" s="259" t="n"/>
      <c r="EC26" s="259" t="n"/>
      <c r="ED26" s="259" t="n"/>
      <c r="EE26" s="259" t="n"/>
      <c r="EF26" s="259" t="n"/>
      <c r="EG26" s="259" t="n"/>
      <c r="EH26" s="259" t="n"/>
      <c r="EI26" s="259" t="n"/>
      <c r="EJ26" s="261">
        <f>SUM(F26:EI26)</f>
        <v/>
      </c>
      <c r="EK26" s="262">
        <f>E26-EJ26</f>
        <v/>
      </c>
    </row>
    <row r="27" ht="18" customHeight="1">
      <c r="A27" s="137" t="n">
        <v>26</v>
      </c>
      <c r="B27" s="256" t="n"/>
      <c r="C27" s="94" t="n"/>
      <c r="D27" s="240" t="n"/>
      <c r="E27" s="257" t="n"/>
      <c r="F27" s="274" t="n"/>
      <c r="G27" s="274" t="n"/>
      <c r="H27" s="274" t="n"/>
      <c r="I27" s="274" t="n"/>
      <c r="J27" s="274" t="n"/>
      <c r="K27" s="274" t="n"/>
      <c r="L27" s="259" t="n"/>
      <c r="M27" s="259" t="n"/>
      <c r="N27" s="259" t="n"/>
      <c r="O27" s="259" t="n"/>
      <c r="P27" s="259" t="n"/>
      <c r="Q27" s="259" t="n"/>
      <c r="R27" s="259" t="n"/>
      <c r="S27" s="259" t="n"/>
      <c r="T27" s="259" t="n"/>
      <c r="U27" s="259" t="n"/>
      <c r="V27" s="259" t="n"/>
      <c r="W27" s="259" t="n"/>
      <c r="X27" s="259" t="n"/>
      <c r="Y27" s="259" t="n"/>
      <c r="Z27" s="259" t="n"/>
      <c r="AA27" s="259" t="n"/>
      <c r="AB27" s="259" t="n"/>
      <c r="AC27" s="259" t="n"/>
      <c r="AD27" s="259" t="n"/>
      <c r="AE27" s="259" t="n"/>
      <c r="AF27" s="259" t="n"/>
      <c r="AG27" s="259" t="n"/>
      <c r="AH27" s="259" t="n"/>
      <c r="AI27" s="259" t="n"/>
      <c r="AJ27" s="259" t="n"/>
      <c r="AK27" s="259" t="n"/>
      <c r="AL27" s="259" t="n"/>
      <c r="AM27" s="259" t="n"/>
      <c r="AN27" s="259" t="n"/>
      <c r="AO27" s="259" t="n"/>
      <c r="AP27" s="259" t="n"/>
      <c r="AQ27" s="259" t="n"/>
      <c r="AR27" s="259" t="n"/>
      <c r="AS27" s="259" t="n"/>
      <c r="AT27" s="259" t="n"/>
      <c r="AU27" s="259" t="n"/>
      <c r="AV27" s="259" t="n"/>
      <c r="AW27" s="259" t="n"/>
      <c r="AX27" s="259" t="n"/>
      <c r="AY27" s="259" t="n"/>
      <c r="AZ27" s="259" t="n"/>
      <c r="BA27" s="259" t="n"/>
      <c r="BB27" s="259" t="n"/>
      <c r="BC27" s="259" t="n"/>
      <c r="BD27" s="259" t="n"/>
      <c r="BE27" s="259" t="n"/>
      <c r="BF27" s="259" t="n"/>
      <c r="BG27" s="259" t="n"/>
      <c r="BH27" s="259" t="n"/>
      <c r="BI27" s="259" t="n"/>
      <c r="BJ27" s="259" t="n"/>
      <c r="BK27" s="259" t="n"/>
      <c r="BL27" s="259" t="n"/>
      <c r="BM27" s="259" t="n"/>
      <c r="BN27" s="259" t="n"/>
      <c r="BO27" s="259" t="n"/>
      <c r="BP27" s="259" t="n"/>
      <c r="BQ27" s="259" t="n"/>
      <c r="BR27" s="259" t="n"/>
      <c r="BS27" s="259" t="n"/>
      <c r="BT27" s="259" t="n"/>
      <c r="BU27" s="259" t="n"/>
      <c r="BV27" s="259" t="n"/>
      <c r="BW27" s="259" t="n"/>
      <c r="BX27" s="259" t="n"/>
      <c r="BY27" s="259" t="n"/>
      <c r="BZ27" s="259" t="n"/>
      <c r="CA27" s="259" t="n"/>
      <c r="CB27" s="259" t="n"/>
      <c r="CC27" s="259" t="n"/>
      <c r="CD27" s="259" t="n"/>
      <c r="CE27" s="259" t="n"/>
      <c r="CF27" s="259" t="n"/>
      <c r="CG27" s="259" t="n"/>
      <c r="CH27" s="259" t="n"/>
      <c r="CI27" s="259" t="n"/>
      <c r="CJ27" s="259" t="n"/>
      <c r="CK27" s="259" t="n"/>
      <c r="CL27" s="259" t="n"/>
      <c r="CM27" s="259" t="n"/>
      <c r="CN27" s="259" t="n"/>
      <c r="CO27" s="259" t="n"/>
      <c r="CP27" s="259" t="n"/>
      <c r="CQ27" s="259" t="n"/>
      <c r="CR27" s="259" t="n"/>
      <c r="CS27" s="259" t="n"/>
      <c r="CT27" s="259" t="n"/>
      <c r="CU27" s="259" t="n"/>
      <c r="CV27" s="259" t="n"/>
      <c r="CW27" s="259" t="n"/>
      <c r="CX27" s="259" t="n"/>
      <c r="CY27" s="259" t="n"/>
      <c r="CZ27" s="259" t="n"/>
      <c r="DA27" s="259" t="n"/>
      <c r="DB27" s="259" t="n"/>
      <c r="DC27" s="259" t="n"/>
      <c r="DD27" s="259" t="n"/>
      <c r="DE27" s="259" t="n"/>
      <c r="DF27" s="259" t="n"/>
      <c r="DG27" s="259" t="n"/>
      <c r="DH27" s="259" t="n"/>
      <c r="DI27" s="259" t="n"/>
      <c r="DJ27" s="259" t="n"/>
      <c r="DK27" s="259" t="n"/>
      <c r="DL27" s="259" t="n"/>
      <c r="DM27" s="259" t="n"/>
      <c r="DN27" s="259" t="n"/>
      <c r="DO27" s="259" t="n"/>
      <c r="DP27" s="259" t="n"/>
      <c r="DQ27" s="259" t="n"/>
      <c r="DR27" s="259" t="n"/>
      <c r="DS27" s="259" t="n"/>
      <c r="DT27" s="259" t="n"/>
      <c r="DU27" s="259" t="n"/>
      <c r="DV27" s="259" t="n"/>
      <c r="DW27" s="259" t="n"/>
      <c r="DX27" s="259" t="n"/>
      <c r="DY27" s="259" t="n"/>
      <c r="DZ27" s="259" t="n"/>
      <c r="EA27" s="259" t="n"/>
      <c r="EB27" s="259" t="n"/>
      <c r="EC27" s="259" t="n"/>
      <c r="ED27" s="259" t="n"/>
      <c r="EE27" s="259" t="n"/>
      <c r="EF27" s="259" t="n"/>
      <c r="EG27" s="259" t="n"/>
      <c r="EH27" s="259" t="n"/>
      <c r="EI27" s="259" t="n"/>
      <c r="EJ27" s="261">
        <f>SUM(F27:EI27)</f>
        <v/>
      </c>
      <c r="EK27" s="262">
        <f>E27-EJ27</f>
        <v/>
      </c>
    </row>
    <row r="28" ht="18" customHeight="1">
      <c r="A28" s="137" t="n">
        <v>27</v>
      </c>
      <c r="B28" s="256" t="n"/>
      <c r="C28" s="94" t="n"/>
      <c r="D28" s="240" t="n"/>
      <c r="E28" s="257" t="n"/>
      <c r="F28" s="274" t="n"/>
      <c r="G28" s="274" t="n"/>
      <c r="H28" s="274" t="n"/>
      <c r="I28" s="274" t="n"/>
      <c r="J28" s="274" t="n"/>
      <c r="K28" s="274" t="n"/>
      <c r="L28" s="259" t="n"/>
      <c r="M28" s="259" t="n"/>
      <c r="N28" s="259" t="n"/>
      <c r="O28" s="259" t="n"/>
      <c r="P28" s="259" t="n"/>
      <c r="Q28" s="259" t="n"/>
      <c r="R28" s="259" t="n"/>
      <c r="S28" s="259" t="n"/>
      <c r="T28" s="259" t="n"/>
      <c r="U28" s="259" t="n"/>
      <c r="V28" s="259" t="n"/>
      <c r="W28" s="259" t="n"/>
      <c r="X28" s="259" t="n"/>
      <c r="Y28" s="259" t="n"/>
      <c r="Z28" s="259" t="n"/>
      <c r="AA28" s="259" t="n"/>
      <c r="AB28" s="259" t="n"/>
      <c r="AC28" s="259" t="n"/>
      <c r="AD28" s="259" t="n"/>
      <c r="AE28" s="259" t="n"/>
      <c r="AF28" s="259" t="n"/>
      <c r="AG28" s="259" t="n"/>
      <c r="AH28" s="259" t="n"/>
      <c r="AI28" s="259" t="n"/>
      <c r="AJ28" s="259" t="n"/>
      <c r="AK28" s="259" t="n"/>
      <c r="AL28" s="259" t="n"/>
      <c r="AM28" s="259" t="n"/>
      <c r="AN28" s="259" t="n"/>
      <c r="AO28" s="259" t="n"/>
      <c r="AP28" s="259" t="n"/>
      <c r="AQ28" s="259" t="n"/>
      <c r="AR28" s="259" t="n"/>
      <c r="AS28" s="259" t="n"/>
      <c r="AT28" s="259" t="n"/>
      <c r="AU28" s="259" t="n"/>
      <c r="AV28" s="259" t="n"/>
      <c r="AW28" s="259" t="n"/>
      <c r="AX28" s="259" t="n"/>
      <c r="AY28" s="259" t="n"/>
      <c r="AZ28" s="259" t="n"/>
      <c r="BA28" s="259" t="n"/>
      <c r="BB28" s="259" t="n"/>
      <c r="BC28" s="259" t="n"/>
      <c r="BD28" s="259" t="n"/>
      <c r="BE28" s="259" t="n"/>
      <c r="BF28" s="259" t="n"/>
      <c r="BG28" s="259" t="n"/>
      <c r="BH28" s="259" t="n"/>
      <c r="BI28" s="259" t="n"/>
      <c r="BJ28" s="259" t="n"/>
      <c r="BK28" s="259" t="n"/>
      <c r="BL28" s="259" t="n"/>
      <c r="BM28" s="259" t="n"/>
      <c r="BN28" s="259" t="n"/>
      <c r="BO28" s="259" t="n"/>
      <c r="BP28" s="259" t="n"/>
      <c r="BQ28" s="259" t="n"/>
      <c r="BR28" s="259" t="n"/>
      <c r="BS28" s="259" t="n"/>
      <c r="BT28" s="259" t="n"/>
      <c r="BU28" s="259" t="n"/>
      <c r="BV28" s="259" t="n"/>
      <c r="BW28" s="259" t="n"/>
      <c r="BX28" s="259" t="n"/>
      <c r="BY28" s="259" t="n"/>
      <c r="BZ28" s="259" t="n"/>
      <c r="CA28" s="259" t="n"/>
      <c r="CB28" s="259" t="n"/>
      <c r="CC28" s="259" t="n"/>
      <c r="CD28" s="259" t="n"/>
      <c r="CE28" s="259" t="n"/>
      <c r="CF28" s="259" t="n"/>
      <c r="CG28" s="259" t="n"/>
      <c r="CH28" s="259" t="n"/>
      <c r="CI28" s="259" t="n"/>
      <c r="CJ28" s="259" t="n"/>
      <c r="CK28" s="259" t="n"/>
      <c r="CL28" s="259" t="n"/>
      <c r="CM28" s="259" t="n"/>
      <c r="CN28" s="259" t="n"/>
      <c r="CO28" s="259" t="n"/>
      <c r="CP28" s="259" t="n"/>
      <c r="CQ28" s="259" t="n"/>
      <c r="CR28" s="259" t="n"/>
      <c r="CS28" s="259" t="n"/>
      <c r="CT28" s="259" t="n"/>
      <c r="CU28" s="259" t="n"/>
      <c r="CV28" s="259" t="n"/>
      <c r="CW28" s="259" t="n"/>
      <c r="CX28" s="259" t="n"/>
      <c r="CY28" s="259" t="n"/>
      <c r="CZ28" s="259" t="n"/>
      <c r="DA28" s="259" t="n"/>
      <c r="DB28" s="259" t="n"/>
      <c r="DC28" s="259" t="n"/>
      <c r="DD28" s="259" t="n"/>
      <c r="DE28" s="259" t="n"/>
      <c r="DF28" s="259" t="n"/>
      <c r="DG28" s="259" t="n"/>
      <c r="DH28" s="259" t="n"/>
      <c r="DI28" s="259" t="n"/>
      <c r="DJ28" s="259" t="n"/>
      <c r="DK28" s="259" t="n"/>
      <c r="DL28" s="259" t="n"/>
      <c r="DM28" s="259" t="n"/>
      <c r="DN28" s="259" t="n"/>
      <c r="DO28" s="259" t="n"/>
      <c r="DP28" s="259" t="n"/>
      <c r="DQ28" s="259" t="n"/>
      <c r="DR28" s="259" t="n"/>
      <c r="DS28" s="259" t="n"/>
      <c r="DT28" s="259" t="n"/>
      <c r="DU28" s="259" t="n"/>
      <c r="DV28" s="259" t="n"/>
      <c r="DW28" s="259" t="n"/>
      <c r="DX28" s="259" t="n"/>
      <c r="DY28" s="259" t="n"/>
      <c r="DZ28" s="259" t="n"/>
      <c r="EA28" s="259" t="n"/>
      <c r="EB28" s="259" t="n"/>
      <c r="EC28" s="259" t="n"/>
      <c r="ED28" s="259" t="n"/>
      <c r="EE28" s="259" t="n"/>
      <c r="EF28" s="259" t="n"/>
      <c r="EG28" s="259" t="n"/>
      <c r="EH28" s="259" t="n"/>
      <c r="EI28" s="259" t="n"/>
      <c r="EJ28" s="261">
        <f>SUM(F28:EI28)</f>
        <v/>
      </c>
      <c r="EK28" s="262">
        <f>E28-EJ28</f>
        <v/>
      </c>
    </row>
    <row r="29" ht="18" customHeight="1">
      <c r="A29" s="137" t="n">
        <v>28</v>
      </c>
      <c r="B29" s="256" t="n"/>
      <c r="C29" s="94" t="n"/>
      <c r="D29" s="240" t="n"/>
      <c r="E29" s="257" t="n"/>
      <c r="F29" s="274" t="n"/>
      <c r="G29" s="274" t="n"/>
      <c r="H29" s="274" t="n"/>
      <c r="I29" s="274" t="n"/>
      <c r="J29" s="274" t="n"/>
      <c r="K29" s="274" t="n"/>
      <c r="L29" s="259" t="n"/>
      <c r="M29" s="259" t="n"/>
      <c r="N29" s="259" t="n"/>
      <c r="O29" s="259" t="n"/>
      <c r="P29" s="259" t="n"/>
      <c r="Q29" s="259" t="n"/>
      <c r="R29" s="259" t="n"/>
      <c r="S29" s="259" t="n"/>
      <c r="T29" s="259" t="n"/>
      <c r="U29" s="259" t="n"/>
      <c r="V29" s="259" t="n"/>
      <c r="W29" s="259" t="n"/>
      <c r="X29" s="259" t="n"/>
      <c r="Y29" s="259" t="n"/>
      <c r="Z29" s="259" t="n"/>
      <c r="AA29" s="259" t="n"/>
      <c r="AB29" s="259" t="n"/>
      <c r="AC29" s="259" t="n"/>
      <c r="AD29" s="259" t="n"/>
      <c r="AE29" s="259" t="n"/>
      <c r="AF29" s="259" t="n"/>
      <c r="AG29" s="259" t="n"/>
      <c r="AH29" s="259" t="n"/>
      <c r="AI29" s="259" t="n"/>
      <c r="AJ29" s="259" t="n"/>
      <c r="AK29" s="259" t="n"/>
      <c r="AL29" s="259" t="n"/>
      <c r="AM29" s="259" t="n"/>
      <c r="AN29" s="259" t="n"/>
      <c r="AO29" s="259" t="n"/>
      <c r="AP29" s="259" t="n"/>
      <c r="AQ29" s="259" t="n"/>
      <c r="AR29" s="259" t="n"/>
      <c r="AS29" s="259" t="n"/>
      <c r="AT29" s="259" t="n"/>
      <c r="AU29" s="259" t="n"/>
      <c r="AV29" s="259" t="n"/>
      <c r="AW29" s="259" t="n"/>
      <c r="AX29" s="259" t="n"/>
      <c r="AY29" s="259" t="n"/>
      <c r="AZ29" s="259" t="n"/>
      <c r="BA29" s="259" t="n"/>
      <c r="BB29" s="259" t="n"/>
      <c r="BC29" s="259" t="n"/>
      <c r="BD29" s="259" t="n"/>
      <c r="BE29" s="259" t="n"/>
      <c r="BF29" s="259" t="n"/>
      <c r="BG29" s="259" t="n"/>
      <c r="BH29" s="259" t="n"/>
      <c r="BI29" s="259" t="n"/>
      <c r="BJ29" s="259" t="n"/>
      <c r="BK29" s="259" t="n"/>
      <c r="BL29" s="259" t="n"/>
      <c r="BM29" s="259" t="n"/>
      <c r="BN29" s="259" t="n"/>
      <c r="BO29" s="259" t="n"/>
      <c r="BP29" s="259" t="n"/>
      <c r="BQ29" s="259" t="n"/>
      <c r="BR29" s="259" t="n"/>
      <c r="BS29" s="259" t="n"/>
      <c r="BT29" s="259" t="n"/>
      <c r="BU29" s="259" t="n"/>
      <c r="BV29" s="259" t="n"/>
      <c r="BW29" s="259" t="n"/>
      <c r="BX29" s="259" t="n"/>
      <c r="BY29" s="259" t="n"/>
      <c r="BZ29" s="259" t="n"/>
      <c r="CA29" s="259" t="n"/>
      <c r="CB29" s="259" t="n"/>
      <c r="CC29" s="259" t="n"/>
      <c r="CD29" s="259" t="n"/>
      <c r="CE29" s="259" t="n"/>
      <c r="CF29" s="259" t="n"/>
      <c r="CG29" s="259" t="n"/>
      <c r="CH29" s="259" t="n"/>
      <c r="CI29" s="259" t="n"/>
      <c r="CJ29" s="259" t="n"/>
      <c r="CK29" s="259" t="n"/>
      <c r="CL29" s="259" t="n"/>
      <c r="CM29" s="259" t="n"/>
      <c r="CN29" s="259" t="n"/>
      <c r="CO29" s="259" t="n"/>
      <c r="CP29" s="259" t="n"/>
      <c r="CQ29" s="259" t="n"/>
      <c r="CR29" s="259" t="n"/>
      <c r="CS29" s="259" t="n"/>
      <c r="CT29" s="259" t="n"/>
      <c r="CU29" s="259" t="n"/>
      <c r="CV29" s="259" t="n"/>
      <c r="CW29" s="259" t="n"/>
      <c r="CX29" s="259" t="n"/>
      <c r="CY29" s="259" t="n"/>
      <c r="CZ29" s="259" t="n"/>
      <c r="DA29" s="259" t="n"/>
      <c r="DB29" s="259" t="n"/>
      <c r="DC29" s="259" t="n"/>
      <c r="DD29" s="259" t="n"/>
      <c r="DE29" s="259" t="n"/>
      <c r="DF29" s="259" t="n"/>
      <c r="DG29" s="259" t="n"/>
      <c r="DH29" s="259" t="n"/>
      <c r="DI29" s="259" t="n"/>
      <c r="DJ29" s="259" t="n"/>
      <c r="DK29" s="259" t="n"/>
      <c r="DL29" s="259" t="n"/>
      <c r="DM29" s="259" t="n"/>
      <c r="DN29" s="259" t="n"/>
      <c r="DO29" s="259" t="n"/>
      <c r="DP29" s="259" t="n"/>
      <c r="DQ29" s="259" t="n"/>
      <c r="DR29" s="259" t="n"/>
      <c r="DS29" s="259" t="n"/>
      <c r="DT29" s="259" t="n"/>
      <c r="DU29" s="259" t="n"/>
      <c r="DV29" s="259" t="n"/>
      <c r="DW29" s="259" t="n"/>
      <c r="DX29" s="259" t="n"/>
      <c r="DY29" s="259" t="n"/>
      <c r="DZ29" s="259" t="n"/>
      <c r="EA29" s="259" t="n"/>
      <c r="EB29" s="259" t="n"/>
      <c r="EC29" s="259" t="n"/>
      <c r="ED29" s="259" t="n"/>
      <c r="EE29" s="259" t="n"/>
      <c r="EF29" s="259" t="n"/>
      <c r="EG29" s="259" t="n"/>
      <c r="EH29" s="259" t="n"/>
      <c r="EI29" s="259" t="n"/>
      <c r="EJ29" s="261">
        <f>SUM(F29:EI29)</f>
        <v/>
      </c>
      <c r="EK29" s="262">
        <f>E29-EJ29</f>
        <v/>
      </c>
    </row>
    <row r="30" ht="18" customHeight="1">
      <c r="A30" s="137" t="n">
        <v>30</v>
      </c>
      <c r="B30" s="256" t="n"/>
      <c r="C30" s="94" t="n"/>
      <c r="D30" s="240" t="n"/>
      <c r="E30" s="257" t="n"/>
      <c r="F30" s="274" t="n"/>
      <c r="G30" s="274" t="n"/>
      <c r="H30" s="274" t="n"/>
      <c r="I30" s="274" t="n"/>
      <c r="J30" s="274" t="n"/>
      <c r="K30" s="274" t="n"/>
      <c r="L30" s="259" t="n"/>
      <c r="M30" s="259" t="n"/>
      <c r="N30" s="259" t="n"/>
      <c r="O30" s="259" t="n"/>
      <c r="P30" s="259" t="n"/>
      <c r="Q30" s="259" t="n"/>
      <c r="R30" s="259" t="n"/>
      <c r="S30" s="259" t="n"/>
      <c r="T30" s="259" t="n"/>
      <c r="U30" s="259" t="n"/>
      <c r="V30" s="259" t="n"/>
      <c r="W30" s="259" t="n"/>
      <c r="X30" s="259" t="n"/>
      <c r="Y30" s="259" t="n"/>
      <c r="Z30" s="259" t="n"/>
      <c r="AA30" s="259" t="n"/>
      <c r="AB30" s="259" t="n"/>
      <c r="AC30" s="259" t="n"/>
      <c r="AD30" s="259" t="n"/>
      <c r="AE30" s="259" t="n"/>
      <c r="AF30" s="259" t="n"/>
      <c r="AG30" s="259" t="n"/>
      <c r="AH30" s="259" t="n"/>
      <c r="AI30" s="259" t="n"/>
      <c r="AJ30" s="259" t="n"/>
      <c r="AK30" s="259" t="n"/>
      <c r="AL30" s="259" t="n"/>
      <c r="AM30" s="259" t="n"/>
      <c r="AN30" s="259" t="n"/>
      <c r="AO30" s="259" t="n"/>
      <c r="AP30" s="259" t="n"/>
      <c r="AQ30" s="259" t="n"/>
      <c r="AR30" s="259" t="n"/>
      <c r="AS30" s="259" t="n"/>
      <c r="AT30" s="259" t="n"/>
      <c r="AU30" s="259" t="n"/>
      <c r="AV30" s="259" t="n"/>
      <c r="AW30" s="259" t="n"/>
      <c r="AX30" s="259" t="n"/>
      <c r="AY30" s="259" t="n"/>
      <c r="AZ30" s="259" t="n"/>
      <c r="BA30" s="259" t="n"/>
      <c r="BB30" s="259" t="n"/>
      <c r="BC30" s="259" t="n"/>
      <c r="BD30" s="259" t="n"/>
      <c r="BE30" s="259" t="n"/>
      <c r="BF30" s="259" t="n"/>
      <c r="BG30" s="259" t="n"/>
      <c r="BH30" s="259" t="n"/>
      <c r="BI30" s="259" t="n"/>
      <c r="BJ30" s="259" t="n"/>
      <c r="BK30" s="259" t="n"/>
      <c r="BL30" s="259" t="n"/>
      <c r="BM30" s="259" t="n"/>
      <c r="BN30" s="259" t="n"/>
      <c r="BO30" s="259" t="n"/>
      <c r="BP30" s="259" t="n"/>
      <c r="BQ30" s="259" t="n"/>
      <c r="BR30" s="259" t="n"/>
      <c r="BS30" s="259" t="n"/>
      <c r="BT30" s="259" t="n"/>
      <c r="BU30" s="259" t="n"/>
      <c r="BV30" s="259" t="n"/>
      <c r="BW30" s="259" t="n"/>
      <c r="BX30" s="259" t="n"/>
      <c r="BY30" s="259" t="n"/>
      <c r="BZ30" s="259" t="n"/>
      <c r="CA30" s="259" t="n"/>
      <c r="CB30" s="259" t="n"/>
      <c r="CC30" s="259" t="n"/>
      <c r="CD30" s="259" t="n"/>
      <c r="CE30" s="259" t="n"/>
      <c r="CF30" s="259" t="n"/>
      <c r="CG30" s="259" t="n"/>
      <c r="CH30" s="259" t="n"/>
      <c r="CI30" s="259" t="n"/>
      <c r="CJ30" s="259" t="n"/>
      <c r="CK30" s="259" t="n"/>
      <c r="CL30" s="259" t="n"/>
      <c r="CM30" s="259" t="n"/>
      <c r="CN30" s="259" t="n"/>
      <c r="CO30" s="259" t="n"/>
      <c r="CP30" s="259" t="n"/>
      <c r="CQ30" s="259" t="n"/>
      <c r="CR30" s="259" t="n"/>
      <c r="CS30" s="259" t="n"/>
      <c r="CT30" s="259" t="n"/>
      <c r="CU30" s="259" t="n"/>
      <c r="CV30" s="259" t="n"/>
      <c r="CW30" s="259" t="n"/>
      <c r="CX30" s="259" t="n"/>
      <c r="CY30" s="259" t="n"/>
      <c r="CZ30" s="259" t="n"/>
      <c r="DA30" s="259" t="n"/>
      <c r="DB30" s="259" t="n"/>
      <c r="DC30" s="259" t="n"/>
      <c r="DD30" s="259" t="n"/>
      <c r="DE30" s="259" t="n"/>
      <c r="DF30" s="259" t="n"/>
      <c r="DG30" s="259" t="n"/>
      <c r="DH30" s="259" t="n"/>
      <c r="DI30" s="259" t="n"/>
      <c r="DJ30" s="259" t="n"/>
      <c r="DK30" s="259" t="n"/>
      <c r="DL30" s="259" t="n"/>
      <c r="DM30" s="259" t="n"/>
      <c r="DN30" s="259" t="n"/>
      <c r="DO30" s="259" t="n"/>
      <c r="DP30" s="259" t="n"/>
      <c r="DQ30" s="259" t="n"/>
      <c r="DR30" s="259" t="n"/>
      <c r="DS30" s="259" t="n"/>
      <c r="DT30" s="259" t="n"/>
      <c r="DU30" s="259" t="n"/>
      <c r="DV30" s="259" t="n"/>
      <c r="DW30" s="259" t="n"/>
      <c r="DX30" s="259" t="n"/>
      <c r="DY30" s="259" t="n"/>
      <c r="DZ30" s="259" t="n"/>
      <c r="EA30" s="259" t="n"/>
      <c r="EB30" s="259" t="n"/>
      <c r="EC30" s="259" t="n"/>
      <c r="ED30" s="259" t="n"/>
      <c r="EE30" s="259" t="n"/>
      <c r="EF30" s="259" t="n"/>
      <c r="EG30" s="259" t="n"/>
      <c r="EH30" s="259" t="n"/>
      <c r="EI30" s="259" t="n"/>
      <c r="EJ30" s="261">
        <f>SUM(F30:EI30)</f>
        <v/>
      </c>
      <c r="EK30" s="262">
        <f>E30-EJ30</f>
        <v/>
      </c>
    </row>
    <row r="31" ht="18" customHeight="1">
      <c r="A31" s="137" t="n">
        <v>31</v>
      </c>
      <c r="B31" s="256" t="n"/>
      <c r="C31" s="94" t="n"/>
      <c r="D31" s="240" t="n"/>
      <c r="E31" s="257" t="n"/>
      <c r="F31" s="274" t="n"/>
      <c r="G31" s="274" t="n"/>
      <c r="H31" s="274" t="n"/>
      <c r="I31" s="274" t="n"/>
      <c r="J31" s="274" t="n"/>
      <c r="K31" s="274" t="n"/>
      <c r="L31" s="259" t="n"/>
      <c r="M31" s="259" t="n"/>
      <c r="N31" s="259" t="n"/>
      <c r="O31" s="259" t="n"/>
      <c r="P31" s="259" t="n"/>
      <c r="Q31" s="259" t="n"/>
      <c r="R31" s="259" t="n"/>
      <c r="S31" s="259" t="n"/>
      <c r="T31" s="259" t="n"/>
      <c r="U31" s="259" t="n"/>
      <c r="V31" s="259" t="n"/>
      <c r="W31" s="259" t="n"/>
      <c r="X31" s="259" t="n"/>
      <c r="Y31" s="259" t="n"/>
      <c r="Z31" s="259" t="n"/>
      <c r="AA31" s="259" t="n"/>
      <c r="AB31" s="259" t="n"/>
      <c r="AC31" s="259" t="n"/>
      <c r="AD31" s="259" t="n"/>
      <c r="AE31" s="259" t="n"/>
      <c r="AF31" s="259" t="n"/>
      <c r="AG31" s="259" t="n"/>
      <c r="AH31" s="259" t="n"/>
      <c r="AI31" s="259" t="n"/>
      <c r="AJ31" s="259" t="n"/>
      <c r="AK31" s="259" t="n"/>
      <c r="AL31" s="259" t="n"/>
      <c r="AM31" s="259" t="n"/>
      <c r="AN31" s="259" t="n"/>
      <c r="AO31" s="259" t="n"/>
      <c r="AP31" s="259" t="n"/>
      <c r="AQ31" s="259" t="n"/>
      <c r="AR31" s="259" t="n"/>
      <c r="AS31" s="259" t="n"/>
      <c r="AT31" s="259" t="n"/>
      <c r="AU31" s="259" t="n"/>
      <c r="AV31" s="259" t="n"/>
      <c r="AW31" s="259" t="n"/>
      <c r="AX31" s="259" t="n"/>
      <c r="AY31" s="259" t="n"/>
      <c r="AZ31" s="259" t="n"/>
      <c r="BA31" s="259" t="n"/>
      <c r="BB31" s="259" t="n"/>
      <c r="BC31" s="259" t="n"/>
      <c r="BD31" s="259" t="n"/>
      <c r="BE31" s="259" t="n"/>
      <c r="BF31" s="259" t="n"/>
      <c r="BG31" s="259" t="n"/>
      <c r="BH31" s="259" t="n"/>
      <c r="BI31" s="259" t="n"/>
      <c r="BJ31" s="259" t="n"/>
      <c r="BK31" s="259" t="n"/>
      <c r="BL31" s="259" t="n"/>
      <c r="BM31" s="259" t="n"/>
      <c r="BN31" s="259" t="n"/>
      <c r="BO31" s="259" t="n"/>
      <c r="BP31" s="259" t="n"/>
      <c r="BQ31" s="259" t="n"/>
      <c r="BR31" s="259" t="n"/>
      <c r="BS31" s="259" t="n"/>
      <c r="BT31" s="259" t="n"/>
      <c r="BU31" s="259" t="n"/>
      <c r="BV31" s="259" t="n"/>
      <c r="BW31" s="259" t="n"/>
      <c r="BX31" s="259" t="n"/>
      <c r="BY31" s="259" t="n"/>
      <c r="BZ31" s="259" t="n"/>
      <c r="CA31" s="259" t="n"/>
      <c r="CB31" s="259" t="n"/>
      <c r="CC31" s="259" t="n"/>
      <c r="CD31" s="259" t="n"/>
      <c r="CE31" s="259" t="n"/>
      <c r="CF31" s="259" t="n"/>
      <c r="CG31" s="259" t="n"/>
      <c r="CH31" s="259" t="n"/>
      <c r="CI31" s="259" t="n"/>
      <c r="CJ31" s="259" t="n"/>
      <c r="CK31" s="259" t="n"/>
      <c r="CL31" s="259" t="n"/>
      <c r="CM31" s="259" t="n"/>
      <c r="CN31" s="259" t="n"/>
      <c r="CO31" s="259" t="n"/>
      <c r="CP31" s="259" t="n"/>
      <c r="CQ31" s="259" t="n"/>
      <c r="CR31" s="259" t="n"/>
      <c r="CS31" s="259" t="n"/>
      <c r="CT31" s="259" t="n"/>
      <c r="CU31" s="259" t="n"/>
      <c r="CV31" s="259" t="n"/>
      <c r="CW31" s="259" t="n"/>
      <c r="CX31" s="259" t="n"/>
      <c r="CY31" s="259" t="n"/>
      <c r="CZ31" s="259" t="n"/>
      <c r="DA31" s="259" t="n"/>
      <c r="DB31" s="259" t="n"/>
      <c r="DC31" s="259" t="n"/>
      <c r="DD31" s="259" t="n"/>
      <c r="DE31" s="259" t="n"/>
      <c r="DF31" s="259" t="n"/>
      <c r="DG31" s="259" t="n"/>
      <c r="DH31" s="259" t="n"/>
      <c r="DI31" s="259" t="n"/>
      <c r="DJ31" s="259" t="n"/>
      <c r="DK31" s="259" t="n"/>
      <c r="DL31" s="259" t="n"/>
      <c r="DM31" s="259" t="n"/>
      <c r="DN31" s="259" t="n"/>
      <c r="DO31" s="259" t="n"/>
      <c r="DP31" s="259" t="n"/>
      <c r="DQ31" s="259" t="n"/>
      <c r="DR31" s="259" t="n"/>
      <c r="DS31" s="259" t="n"/>
      <c r="DT31" s="259" t="n"/>
      <c r="DU31" s="259" t="n"/>
      <c r="DV31" s="259" t="n"/>
      <c r="DW31" s="259" t="n"/>
      <c r="DX31" s="259" t="n"/>
      <c r="DY31" s="259" t="n"/>
      <c r="DZ31" s="259" t="n"/>
      <c r="EA31" s="259" t="n"/>
      <c r="EB31" s="259" t="n"/>
      <c r="EC31" s="259" t="n"/>
      <c r="ED31" s="259" t="n"/>
      <c r="EE31" s="259" t="n"/>
      <c r="EF31" s="259" t="n"/>
      <c r="EG31" s="259" t="n"/>
      <c r="EH31" s="259" t="n"/>
      <c r="EI31" s="259" t="n"/>
      <c r="EJ31" s="261">
        <f>SUM(F31:EI31)</f>
        <v/>
      </c>
      <c r="EK31" s="262">
        <f>E31-EJ31</f>
        <v/>
      </c>
    </row>
    <row r="32" ht="18" customHeight="1">
      <c r="A32" s="137" t="n">
        <v>32</v>
      </c>
      <c r="B32" s="256" t="n"/>
      <c r="C32" s="94" t="n"/>
      <c r="D32" s="240" t="n"/>
      <c r="E32" s="257" t="n"/>
      <c r="F32" s="274" t="n"/>
      <c r="G32" s="274" t="n"/>
      <c r="H32" s="274" t="n"/>
      <c r="I32" s="274" t="n"/>
      <c r="J32" s="274" t="n"/>
      <c r="K32" s="274" t="n"/>
      <c r="L32" s="259" t="n"/>
      <c r="M32" s="259" t="n"/>
      <c r="N32" s="259" t="n"/>
      <c r="O32" s="259" t="n"/>
      <c r="P32" s="259" t="n"/>
      <c r="Q32" s="259" t="n"/>
      <c r="R32" s="259" t="n"/>
      <c r="S32" s="259" t="n"/>
      <c r="T32" s="259" t="n"/>
      <c r="U32" s="259" t="n"/>
      <c r="V32" s="259" t="n"/>
      <c r="W32" s="259" t="n"/>
      <c r="X32" s="259" t="n"/>
      <c r="Y32" s="259" t="n"/>
      <c r="Z32" s="259" t="n"/>
      <c r="AA32" s="259" t="n"/>
      <c r="AB32" s="259" t="n"/>
      <c r="AC32" s="259" t="n"/>
      <c r="AD32" s="259" t="n"/>
      <c r="AE32" s="259" t="n"/>
      <c r="AF32" s="259" t="n"/>
      <c r="AG32" s="259" t="n"/>
      <c r="AH32" s="259" t="n"/>
      <c r="AI32" s="259" t="n"/>
      <c r="AJ32" s="259" t="n"/>
      <c r="AK32" s="259" t="n"/>
      <c r="AL32" s="259" t="n"/>
      <c r="AM32" s="259" t="n"/>
      <c r="AN32" s="259" t="n"/>
      <c r="AO32" s="259" t="n"/>
      <c r="AP32" s="259" t="n"/>
      <c r="AQ32" s="259" t="n"/>
      <c r="AR32" s="259" t="n"/>
      <c r="AS32" s="259" t="n"/>
      <c r="AT32" s="259" t="n"/>
      <c r="AU32" s="259" t="n"/>
      <c r="AV32" s="259" t="n"/>
      <c r="AW32" s="259" t="n"/>
      <c r="AX32" s="259" t="n"/>
      <c r="AY32" s="259" t="n"/>
      <c r="AZ32" s="259" t="n"/>
      <c r="BA32" s="259" t="n"/>
      <c r="BB32" s="259" t="n"/>
      <c r="BC32" s="259" t="n"/>
      <c r="BD32" s="259" t="n"/>
      <c r="BE32" s="259" t="n"/>
      <c r="BF32" s="259" t="n"/>
      <c r="BG32" s="259" t="n"/>
      <c r="BH32" s="259" t="n"/>
      <c r="BI32" s="259" t="n"/>
      <c r="BJ32" s="259" t="n"/>
      <c r="BK32" s="259" t="n"/>
      <c r="BL32" s="259" t="n"/>
      <c r="BM32" s="259" t="n"/>
      <c r="BN32" s="259" t="n"/>
      <c r="BO32" s="259" t="n"/>
      <c r="BP32" s="259" t="n"/>
      <c r="BQ32" s="259" t="n"/>
      <c r="BR32" s="259" t="n"/>
      <c r="BS32" s="259" t="n"/>
      <c r="BT32" s="259" t="n"/>
      <c r="BU32" s="259" t="n"/>
      <c r="BV32" s="259" t="n"/>
      <c r="BW32" s="259" t="n"/>
      <c r="BX32" s="259" t="n"/>
      <c r="BY32" s="259" t="n"/>
      <c r="BZ32" s="259" t="n"/>
      <c r="CA32" s="259" t="n"/>
      <c r="CB32" s="259" t="n"/>
      <c r="CC32" s="259" t="n"/>
      <c r="CD32" s="259" t="n"/>
      <c r="CE32" s="259" t="n"/>
      <c r="CF32" s="259" t="n"/>
      <c r="CG32" s="259" t="n"/>
      <c r="CH32" s="259" t="n"/>
      <c r="CI32" s="259" t="n"/>
      <c r="CJ32" s="259" t="n"/>
      <c r="CK32" s="259" t="n"/>
      <c r="CL32" s="259" t="n"/>
      <c r="CM32" s="259" t="n"/>
      <c r="CN32" s="259" t="n"/>
      <c r="CO32" s="259" t="n"/>
      <c r="CP32" s="259" t="n"/>
      <c r="CQ32" s="259" t="n"/>
      <c r="CR32" s="259" t="n"/>
      <c r="CS32" s="259" t="n"/>
      <c r="CT32" s="259" t="n"/>
      <c r="CU32" s="259" t="n"/>
      <c r="CV32" s="259" t="n"/>
      <c r="CW32" s="259" t="n"/>
      <c r="CX32" s="259" t="n"/>
      <c r="CY32" s="259" t="n"/>
      <c r="CZ32" s="259" t="n"/>
      <c r="DA32" s="259" t="n"/>
      <c r="DB32" s="259" t="n"/>
      <c r="DC32" s="259" t="n"/>
      <c r="DD32" s="259" t="n"/>
      <c r="DE32" s="259" t="n"/>
      <c r="DF32" s="259" t="n"/>
      <c r="DG32" s="259" t="n"/>
      <c r="DH32" s="259" t="n"/>
      <c r="DI32" s="259" t="n"/>
      <c r="DJ32" s="259" t="n"/>
      <c r="DK32" s="259" t="n"/>
      <c r="DL32" s="259" t="n"/>
      <c r="DM32" s="259" t="n"/>
      <c r="DN32" s="259" t="n"/>
      <c r="DO32" s="259" t="n"/>
      <c r="DP32" s="259" t="n"/>
      <c r="DQ32" s="259" t="n"/>
      <c r="DR32" s="259" t="n"/>
      <c r="DS32" s="259" t="n"/>
      <c r="DT32" s="259" t="n"/>
      <c r="DU32" s="259" t="n"/>
      <c r="DV32" s="259" t="n"/>
      <c r="DW32" s="259" t="n"/>
      <c r="DX32" s="259" t="n"/>
      <c r="DY32" s="259" t="n"/>
      <c r="DZ32" s="259" t="n"/>
      <c r="EA32" s="259" t="n"/>
      <c r="EB32" s="259" t="n"/>
      <c r="EC32" s="259" t="n"/>
      <c r="ED32" s="259" t="n"/>
      <c r="EE32" s="259" t="n"/>
      <c r="EF32" s="259" t="n"/>
      <c r="EG32" s="259" t="n"/>
      <c r="EH32" s="259" t="n"/>
      <c r="EI32" s="259" t="n"/>
      <c r="EJ32" s="261">
        <f>SUM(F32:EI32)</f>
        <v/>
      </c>
      <c r="EK32" s="262">
        <f>E32-EJ32</f>
        <v/>
      </c>
    </row>
    <row r="33" ht="18" customHeight="1">
      <c r="A33" s="137" t="n">
        <v>33</v>
      </c>
      <c r="B33" s="256" t="n"/>
      <c r="C33" s="94" t="n"/>
      <c r="D33" s="240" t="n"/>
      <c r="E33" s="257" t="n"/>
      <c r="F33" s="274" t="n"/>
      <c r="G33" s="274" t="n"/>
      <c r="H33" s="274" t="n"/>
      <c r="I33" s="274" t="n"/>
      <c r="J33" s="274" t="n"/>
      <c r="K33" s="274" t="n"/>
      <c r="L33" s="259" t="n"/>
      <c r="M33" s="259" t="n"/>
      <c r="N33" s="259" t="n"/>
      <c r="O33" s="259" t="n"/>
      <c r="P33" s="259" t="n"/>
      <c r="Q33" s="259" t="n"/>
      <c r="R33" s="259" t="n"/>
      <c r="S33" s="259" t="n"/>
      <c r="T33" s="259" t="n"/>
      <c r="U33" s="259" t="n"/>
      <c r="V33" s="259" t="n"/>
      <c r="W33" s="259" t="n"/>
      <c r="X33" s="259" t="n"/>
      <c r="Y33" s="259" t="n"/>
      <c r="Z33" s="259" t="n"/>
      <c r="AA33" s="259" t="n"/>
      <c r="AB33" s="259" t="n"/>
      <c r="AC33" s="259" t="n"/>
      <c r="AD33" s="259" t="n"/>
      <c r="AE33" s="259" t="n"/>
      <c r="AF33" s="259" t="n"/>
      <c r="AG33" s="259" t="n"/>
      <c r="AH33" s="259" t="n"/>
      <c r="AI33" s="259" t="n"/>
      <c r="AJ33" s="259" t="n"/>
      <c r="AK33" s="259" t="n"/>
      <c r="AL33" s="259" t="n"/>
      <c r="AM33" s="259" t="n"/>
      <c r="AN33" s="259" t="n"/>
      <c r="AO33" s="259" t="n"/>
      <c r="AP33" s="259" t="n"/>
      <c r="AQ33" s="259" t="n"/>
      <c r="AR33" s="259" t="n"/>
      <c r="AS33" s="259" t="n"/>
      <c r="AT33" s="259" t="n"/>
      <c r="AU33" s="259" t="n"/>
      <c r="AV33" s="259" t="n"/>
      <c r="AW33" s="259" t="n"/>
      <c r="AX33" s="259" t="n"/>
      <c r="AY33" s="259" t="n"/>
      <c r="AZ33" s="259" t="n"/>
      <c r="BA33" s="259" t="n"/>
      <c r="BB33" s="259" t="n"/>
      <c r="BC33" s="259" t="n"/>
      <c r="BD33" s="259" t="n"/>
      <c r="BE33" s="259" t="n"/>
      <c r="BF33" s="259" t="n"/>
      <c r="BG33" s="259" t="n"/>
      <c r="BH33" s="259" t="n"/>
      <c r="BI33" s="259" t="n"/>
      <c r="BJ33" s="259" t="n"/>
      <c r="BK33" s="259" t="n"/>
      <c r="BL33" s="259" t="n"/>
      <c r="BM33" s="259" t="n"/>
      <c r="BN33" s="259" t="n"/>
      <c r="BO33" s="259" t="n"/>
      <c r="BP33" s="259" t="n"/>
      <c r="BQ33" s="259" t="n"/>
      <c r="BR33" s="259" t="n"/>
      <c r="BS33" s="259" t="n"/>
      <c r="BT33" s="259" t="n"/>
      <c r="BU33" s="259" t="n"/>
      <c r="BV33" s="259" t="n"/>
      <c r="BW33" s="259" t="n"/>
      <c r="BX33" s="259" t="n"/>
      <c r="BY33" s="259" t="n"/>
      <c r="BZ33" s="259" t="n"/>
      <c r="CA33" s="259" t="n"/>
      <c r="CB33" s="259" t="n"/>
      <c r="CC33" s="259" t="n"/>
      <c r="CD33" s="259" t="n"/>
      <c r="CE33" s="259" t="n"/>
      <c r="CF33" s="259" t="n"/>
      <c r="CG33" s="259" t="n"/>
      <c r="CH33" s="259" t="n"/>
      <c r="CI33" s="259" t="n"/>
      <c r="CJ33" s="259" t="n"/>
      <c r="CK33" s="259" t="n"/>
      <c r="CL33" s="259" t="n"/>
      <c r="CM33" s="259" t="n"/>
      <c r="CN33" s="259" t="n"/>
      <c r="CO33" s="259" t="n"/>
      <c r="CP33" s="259" t="n"/>
      <c r="CQ33" s="259" t="n"/>
      <c r="CR33" s="259" t="n"/>
      <c r="CS33" s="259" t="n"/>
      <c r="CT33" s="259" t="n"/>
      <c r="CU33" s="259" t="n"/>
      <c r="CV33" s="259" t="n"/>
      <c r="CW33" s="259" t="n"/>
      <c r="CX33" s="259" t="n"/>
      <c r="CY33" s="259" t="n"/>
      <c r="CZ33" s="259" t="n"/>
      <c r="DA33" s="259" t="n"/>
      <c r="DB33" s="259" t="n"/>
      <c r="DC33" s="259" t="n"/>
      <c r="DD33" s="259" t="n"/>
      <c r="DE33" s="259" t="n"/>
      <c r="DF33" s="259" t="n"/>
      <c r="DG33" s="259" t="n"/>
      <c r="DH33" s="259" t="n"/>
      <c r="DI33" s="259" t="n"/>
      <c r="DJ33" s="259" t="n"/>
      <c r="DK33" s="259" t="n"/>
      <c r="DL33" s="259" t="n"/>
      <c r="DM33" s="259" t="n"/>
      <c r="DN33" s="259" t="n"/>
      <c r="DO33" s="259" t="n"/>
      <c r="DP33" s="259" t="n"/>
      <c r="DQ33" s="259" t="n"/>
      <c r="DR33" s="259" t="n"/>
      <c r="DS33" s="259" t="n"/>
      <c r="DT33" s="259" t="n"/>
      <c r="DU33" s="259" t="n"/>
      <c r="DV33" s="259" t="n"/>
      <c r="DW33" s="259" t="n"/>
      <c r="DX33" s="259" t="n"/>
      <c r="DY33" s="259" t="n"/>
      <c r="DZ33" s="259" t="n"/>
      <c r="EA33" s="259" t="n"/>
      <c r="EB33" s="259" t="n"/>
      <c r="EC33" s="259" t="n"/>
      <c r="ED33" s="259" t="n"/>
      <c r="EE33" s="259" t="n"/>
      <c r="EF33" s="259" t="n"/>
      <c r="EG33" s="259" t="n"/>
      <c r="EH33" s="259" t="n"/>
      <c r="EI33" s="259" t="n"/>
      <c r="EJ33" s="261">
        <f>SUM(F33:EI33)</f>
        <v/>
      </c>
      <c r="EK33" s="262">
        <f>E33-EJ33</f>
        <v/>
      </c>
    </row>
    <row r="34" ht="18" customHeight="1">
      <c r="A34" s="137" t="n">
        <v>34</v>
      </c>
      <c r="B34" s="256" t="n"/>
      <c r="C34" s="94" t="n"/>
      <c r="D34" s="240" t="n"/>
      <c r="E34" s="257" t="n"/>
      <c r="F34" s="274" t="n"/>
      <c r="G34" s="274" t="n"/>
      <c r="H34" s="274" t="n"/>
      <c r="I34" s="274" t="n"/>
      <c r="J34" s="274" t="n"/>
      <c r="K34" s="274" t="n"/>
      <c r="L34" s="259" t="n"/>
      <c r="M34" s="259" t="n"/>
      <c r="N34" s="259" t="n"/>
      <c r="O34" s="259" t="n"/>
      <c r="P34" s="259" t="n"/>
      <c r="Q34" s="259" t="n"/>
      <c r="R34" s="259" t="n"/>
      <c r="S34" s="259" t="n"/>
      <c r="T34" s="259" t="n"/>
      <c r="U34" s="259" t="n"/>
      <c r="V34" s="259" t="n"/>
      <c r="W34" s="259" t="n"/>
      <c r="X34" s="259" t="n"/>
      <c r="Y34" s="259" t="n"/>
      <c r="Z34" s="259" t="n"/>
      <c r="AA34" s="259" t="n"/>
      <c r="AB34" s="259" t="n"/>
      <c r="AC34" s="259" t="n"/>
      <c r="AD34" s="259" t="n"/>
      <c r="AE34" s="259" t="n"/>
      <c r="AF34" s="259" t="n"/>
      <c r="AG34" s="259" t="n"/>
      <c r="AH34" s="259" t="n"/>
      <c r="AI34" s="259" t="n"/>
      <c r="AJ34" s="259" t="n"/>
      <c r="AK34" s="259" t="n"/>
      <c r="AL34" s="259" t="n"/>
      <c r="AM34" s="259" t="n"/>
      <c r="AN34" s="259" t="n"/>
      <c r="AO34" s="259" t="n"/>
      <c r="AP34" s="259" t="n"/>
      <c r="AQ34" s="259" t="n"/>
      <c r="AR34" s="259" t="n"/>
      <c r="AS34" s="259" t="n"/>
      <c r="AT34" s="259" t="n"/>
      <c r="AU34" s="259" t="n"/>
      <c r="AV34" s="259" t="n"/>
      <c r="AW34" s="259" t="n"/>
      <c r="AX34" s="259" t="n"/>
      <c r="AY34" s="259" t="n"/>
      <c r="AZ34" s="259" t="n"/>
      <c r="BA34" s="259" t="n"/>
      <c r="BB34" s="259" t="n"/>
      <c r="BC34" s="259" t="n"/>
      <c r="BD34" s="259" t="n"/>
      <c r="BE34" s="259" t="n"/>
      <c r="BF34" s="259" t="n"/>
      <c r="BG34" s="259" t="n"/>
      <c r="BH34" s="259" t="n"/>
      <c r="BI34" s="259" t="n"/>
      <c r="BJ34" s="259" t="n"/>
      <c r="BK34" s="259" t="n"/>
      <c r="BL34" s="259" t="n"/>
      <c r="BM34" s="259" t="n"/>
      <c r="BN34" s="259" t="n"/>
      <c r="BO34" s="259" t="n"/>
      <c r="BP34" s="259" t="n"/>
      <c r="BQ34" s="259" t="n"/>
      <c r="BR34" s="259" t="n"/>
      <c r="BS34" s="259" t="n"/>
      <c r="BT34" s="259" t="n"/>
      <c r="BU34" s="259" t="n"/>
      <c r="BV34" s="259" t="n"/>
      <c r="BW34" s="259" t="n"/>
      <c r="BX34" s="259" t="n"/>
      <c r="BY34" s="259" t="n"/>
      <c r="BZ34" s="259" t="n"/>
      <c r="CA34" s="259" t="n"/>
      <c r="CB34" s="259" t="n"/>
      <c r="CC34" s="259" t="n"/>
      <c r="CD34" s="259" t="n"/>
      <c r="CE34" s="259" t="n"/>
      <c r="CF34" s="259" t="n"/>
      <c r="CG34" s="259" t="n"/>
      <c r="CH34" s="259" t="n"/>
      <c r="CI34" s="259" t="n"/>
      <c r="CJ34" s="259" t="n"/>
      <c r="CK34" s="259" t="n"/>
      <c r="CL34" s="259" t="n"/>
      <c r="CM34" s="259" t="n"/>
      <c r="CN34" s="259" t="n"/>
      <c r="CO34" s="259" t="n"/>
      <c r="CP34" s="259" t="n"/>
      <c r="CQ34" s="259" t="n"/>
      <c r="CR34" s="259" t="n"/>
      <c r="CS34" s="259" t="n"/>
      <c r="CT34" s="259" t="n"/>
      <c r="CU34" s="259" t="n"/>
      <c r="CV34" s="259" t="n"/>
      <c r="CW34" s="259" t="n"/>
      <c r="CX34" s="259" t="n"/>
      <c r="CY34" s="259" t="n"/>
      <c r="CZ34" s="259" t="n"/>
      <c r="DA34" s="259" t="n"/>
      <c r="DB34" s="259" t="n"/>
      <c r="DC34" s="259" t="n"/>
      <c r="DD34" s="259" t="n"/>
      <c r="DE34" s="259" t="n"/>
      <c r="DF34" s="259" t="n"/>
      <c r="DG34" s="259" t="n"/>
      <c r="DH34" s="259" t="n"/>
      <c r="DI34" s="259" t="n"/>
      <c r="DJ34" s="259" t="n"/>
      <c r="DK34" s="259" t="n"/>
      <c r="DL34" s="259" t="n"/>
      <c r="DM34" s="259" t="n"/>
      <c r="DN34" s="259" t="n"/>
      <c r="DO34" s="259" t="n"/>
      <c r="DP34" s="259" t="n"/>
      <c r="DQ34" s="259" t="n"/>
      <c r="DR34" s="259" t="n"/>
      <c r="DS34" s="259" t="n"/>
      <c r="DT34" s="259" t="n"/>
      <c r="DU34" s="259" t="n"/>
      <c r="DV34" s="259" t="n"/>
      <c r="DW34" s="259" t="n"/>
      <c r="DX34" s="259" t="n"/>
      <c r="DY34" s="259" t="n"/>
      <c r="DZ34" s="259" t="n"/>
      <c r="EA34" s="259" t="n"/>
      <c r="EB34" s="259" t="n"/>
      <c r="EC34" s="259" t="n"/>
      <c r="ED34" s="259" t="n"/>
      <c r="EE34" s="259" t="n"/>
      <c r="EF34" s="259" t="n"/>
      <c r="EG34" s="259" t="n"/>
      <c r="EH34" s="259" t="n"/>
      <c r="EI34" s="259" t="n"/>
      <c r="EJ34" s="261">
        <f>SUM(F34:EI34)</f>
        <v/>
      </c>
      <c r="EK34" s="262">
        <f>E34-EJ34</f>
        <v/>
      </c>
    </row>
    <row r="35" ht="18" customHeight="1">
      <c r="A35" s="137" t="n">
        <v>35</v>
      </c>
      <c r="B35" s="256" t="n"/>
      <c r="C35" s="94" t="n"/>
      <c r="D35" s="240" t="n"/>
      <c r="E35" s="257" t="n"/>
      <c r="F35" s="274" t="n"/>
      <c r="G35" s="274" t="n"/>
      <c r="H35" s="274" t="n"/>
      <c r="I35" s="274" t="n"/>
      <c r="J35" s="274" t="n"/>
      <c r="K35" s="274" t="n"/>
      <c r="L35" s="259" t="n"/>
      <c r="M35" s="259" t="n"/>
      <c r="N35" s="259" t="n"/>
      <c r="O35" s="259" t="n"/>
      <c r="P35" s="259" t="n"/>
      <c r="Q35" s="259" t="n"/>
      <c r="R35" s="259" t="n"/>
      <c r="S35" s="259" t="n"/>
      <c r="T35" s="259" t="n"/>
      <c r="U35" s="259" t="n"/>
      <c r="V35" s="259" t="n"/>
      <c r="W35" s="259" t="n"/>
      <c r="X35" s="259" t="n"/>
      <c r="Y35" s="259" t="n"/>
      <c r="Z35" s="259" t="n"/>
      <c r="AA35" s="259" t="n"/>
      <c r="AB35" s="259" t="n"/>
      <c r="AC35" s="259" t="n"/>
      <c r="AD35" s="259" t="n"/>
      <c r="AE35" s="259" t="n"/>
      <c r="AF35" s="259" t="n"/>
      <c r="AG35" s="259" t="n"/>
      <c r="AH35" s="259" t="n"/>
      <c r="AI35" s="259" t="n"/>
      <c r="AJ35" s="259" t="n"/>
      <c r="AK35" s="259" t="n"/>
      <c r="AL35" s="259" t="n"/>
      <c r="AM35" s="259" t="n"/>
      <c r="AN35" s="259" t="n"/>
      <c r="AO35" s="259" t="n"/>
      <c r="AP35" s="259" t="n"/>
      <c r="AQ35" s="259" t="n"/>
      <c r="AR35" s="259" t="n"/>
      <c r="AS35" s="259" t="n"/>
      <c r="AT35" s="259" t="n"/>
      <c r="AU35" s="259" t="n"/>
      <c r="AV35" s="259" t="n"/>
      <c r="AW35" s="259" t="n"/>
      <c r="AX35" s="259" t="n"/>
      <c r="AY35" s="259" t="n"/>
      <c r="AZ35" s="259" t="n"/>
      <c r="BA35" s="259" t="n"/>
      <c r="BB35" s="259" t="n"/>
      <c r="BC35" s="259" t="n"/>
      <c r="BD35" s="259" t="n"/>
      <c r="BE35" s="259" t="n"/>
      <c r="BF35" s="259" t="n"/>
      <c r="BG35" s="259" t="n"/>
      <c r="BH35" s="259" t="n"/>
      <c r="BI35" s="259" t="n"/>
      <c r="BJ35" s="259" t="n"/>
      <c r="BK35" s="259" t="n"/>
      <c r="BL35" s="259" t="n"/>
      <c r="BM35" s="259" t="n"/>
      <c r="BN35" s="259" t="n"/>
      <c r="BO35" s="259" t="n"/>
      <c r="BP35" s="259" t="n"/>
      <c r="BQ35" s="259" t="n"/>
      <c r="BR35" s="259" t="n"/>
      <c r="BS35" s="259" t="n"/>
      <c r="BT35" s="259" t="n"/>
      <c r="BU35" s="259" t="n"/>
      <c r="BV35" s="259" t="n"/>
      <c r="BW35" s="259" t="n"/>
      <c r="BX35" s="259" t="n"/>
      <c r="BY35" s="259" t="n"/>
      <c r="BZ35" s="259" t="n"/>
      <c r="CA35" s="259" t="n"/>
      <c r="CB35" s="259" t="n"/>
      <c r="CC35" s="259" t="n"/>
      <c r="CD35" s="259" t="n"/>
      <c r="CE35" s="259" t="n"/>
      <c r="CF35" s="259" t="n"/>
      <c r="CG35" s="259" t="n"/>
      <c r="CH35" s="259" t="n"/>
      <c r="CI35" s="259" t="n"/>
      <c r="CJ35" s="259" t="n"/>
      <c r="CK35" s="259" t="n"/>
      <c r="CL35" s="259" t="n"/>
      <c r="CM35" s="259" t="n"/>
      <c r="CN35" s="259" t="n"/>
      <c r="CO35" s="259" t="n"/>
      <c r="CP35" s="259" t="n"/>
      <c r="CQ35" s="259" t="n"/>
      <c r="CR35" s="259" t="n"/>
      <c r="CS35" s="259" t="n"/>
      <c r="CT35" s="259" t="n"/>
      <c r="CU35" s="259" t="n"/>
      <c r="CV35" s="259" t="n"/>
      <c r="CW35" s="259" t="n"/>
      <c r="CX35" s="259" t="n"/>
      <c r="CY35" s="259" t="n"/>
      <c r="CZ35" s="259" t="n"/>
      <c r="DA35" s="259" t="n"/>
      <c r="DB35" s="259" t="n"/>
      <c r="DC35" s="259" t="n"/>
      <c r="DD35" s="259" t="n"/>
      <c r="DE35" s="259" t="n"/>
      <c r="DF35" s="259" t="n"/>
      <c r="DG35" s="259" t="n"/>
      <c r="DH35" s="259" t="n"/>
      <c r="DI35" s="259" t="n"/>
      <c r="DJ35" s="259" t="n"/>
      <c r="DK35" s="259" t="n"/>
      <c r="DL35" s="259" t="n"/>
      <c r="DM35" s="259" t="n"/>
      <c r="DN35" s="259" t="n"/>
      <c r="DO35" s="259" t="n"/>
      <c r="DP35" s="259" t="n"/>
      <c r="DQ35" s="259" t="n"/>
      <c r="DR35" s="259" t="n"/>
      <c r="DS35" s="259" t="n"/>
      <c r="DT35" s="259" t="n"/>
      <c r="DU35" s="259" t="n"/>
      <c r="DV35" s="259" t="n"/>
      <c r="DW35" s="259" t="n"/>
      <c r="DX35" s="259" t="n"/>
      <c r="DY35" s="259" t="n"/>
      <c r="DZ35" s="259" t="n"/>
      <c r="EA35" s="259" t="n"/>
      <c r="EB35" s="259" t="n"/>
      <c r="EC35" s="259" t="n"/>
      <c r="ED35" s="259" t="n"/>
      <c r="EE35" s="259" t="n"/>
      <c r="EF35" s="259" t="n"/>
      <c r="EG35" s="259" t="n"/>
      <c r="EH35" s="259" t="n"/>
      <c r="EI35" s="259" t="n"/>
      <c r="EJ35" s="261">
        <f>SUM(F35:EI35)</f>
        <v/>
      </c>
      <c r="EK35" s="262">
        <f>E35-EJ35</f>
        <v/>
      </c>
    </row>
    <row r="36" ht="18" customHeight="1">
      <c r="A36" s="137" t="n">
        <v>36</v>
      </c>
      <c r="B36" s="256" t="n"/>
      <c r="C36" s="139" t="n"/>
      <c r="D36" s="240" t="n"/>
      <c r="E36" s="257" t="n"/>
      <c r="F36" s="274" t="n"/>
      <c r="G36" s="274" t="n"/>
      <c r="H36" s="274" t="n"/>
      <c r="I36" s="274" t="n"/>
      <c r="J36" s="274" t="n"/>
      <c r="K36" s="274" t="n"/>
      <c r="L36" s="259" t="n"/>
      <c r="M36" s="259" t="n"/>
      <c r="N36" s="259" t="n"/>
      <c r="O36" s="259" t="n"/>
      <c r="P36" s="259" t="n"/>
      <c r="Q36" s="259" t="n"/>
      <c r="R36" s="259" t="n"/>
      <c r="S36" s="259" t="n"/>
      <c r="T36" s="259" t="n"/>
      <c r="U36" s="259" t="n"/>
      <c r="V36" s="259" t="n"/>
      <c r="W36" s="259" t="n"/>
      <c r="X36" s="259" t="n"/>
      <c r="Y36" s="259" t="n"/>
      <c r="Z36" s="259" t="n"/>
      <c r="AA36" s="259" t="n"/>
      <c r="AB36" s="259" t="n"/>
      <c r="AC36" s="259" t="n"/>
      <c r="AD36" s="259" t="n"/>
      <c r="AE36" s="259" t="n"/>
      <c r="AF36" s="259" t="n"/>
      <c r="AG36" s="259" t="n"/>
      <c r="AH36" s="259" t="n"/>
      <c r="AI36" s="259" t="n"/>
      <c r="AJ36" s="259" t="n"/>
      <c r="AK36" s="259" t="n"/>
      <c r="AL36" s="259" t="n"/>
      <c r="AM36" s="259" t="n"/>
      <c r="AN36" s="259" t="n"/>
      <c r="AO36" s="259" t="n"/>
      <c r="AP36" s="259" t="n"/>
      <c r="AQ36" s="259" t="n"/>
      <c r="AR36" s="259" t="n"/>
      <c r="AS36" s="259" t="n"/>
      <c r="AT36" s="259" t="n"/>
      <c r="AU36" s="259" t="n"/>
      <c r="AV36" s="259" t="n"/>
      <c r="AW36" s="259" t="n"/>
      <c r="AX36" s="259" t="n"/>
      <c r="AY36" s="259" t="n"/>
      <c r="AZ36" s="259" t="n"/>
      <c r="BA36" s="259" t="n"/>
      <c r="BB36" s="259" t="n"/>
      <c r="BC36" s="259" t="n"/>
      <c r="BD36" s="259" t="n"/>
      <c r="BE36" s="259" t="n"/>
      <c r="BF36" s="259" t="n"/>
      <c r="BG36" s="259" t="n"/>
      <c r="BH36" s="259" t="n"/>
      <c r="BI36" s="259" t="n"/>
      <c r="BJ36" s="259" t="n"/>
      <c r="BK36" s="259" t="n"/>
      <c r="BL36" s="259" t="n"/>
      <c r="BM36" s="259" t="n"/>
      <c r="BN36" s="259" t="n"/>
      <c r="BO36" s="259" t="n"/>
      <c r="BP36" s="259" t="n"/>
      <c r="BQ36" s="259" t="n"/>
      <c r="BR36" s="259" t="n"/>
      <c r="BS36" s="259" t="n"/>
      <c r="BT36" s="259" t="n"/>
      <c r="BU36" s="259" t="n"/>
      <c r="BV36" s="259" t="n"/>
      <c r="BW36" s="259" t="n"/>
      <c r="BX36" s="259" t="n"/>
      <c r="BY36" s="259" t="n"/>
      <c r="BZ36" s="259" t="n"/>
      <c r="CA36" s="259" t="n"/>
      <c r="CB36" s="259" t="n"/>
      <c r="CC36" s="259" t="n"/>
      <c r="CD36" s="259" t="n"/>
      <c r="CE36" s="259" t="n"/>
      <c r="CF36" s="259" t="n"/>
      <c r="CG36" s="259" t="n"/>
      <c r="CH36" s="259" t="n"/>
      <c r="CI36" s="259" t="n"/>
      <c r="CJ36" s="259" t="n"/>
      <c r="CK36" s="259" t="n"/>
      <c r="CL36" s="259" t="n"/>
      <c r="CM36" s="259" t="n"/>
      <c r="CN36" s="259" t="n"/>
      <c r="CO36" s="259" t="n"/>
      <c r="CP36" s="259" t="n"/>
      <c r="CQ36" s="259" t="n"/>
      <c r="CR36" s="259" t="n"/>
      <c r="CS36" s="259" t="n"/>
      <c r="CT36" s="259" t="n"/>
      <c r="CU36" s="259" t="n"/>
      <c r="CV36" s="259" t="n"/>
      <c r="CW36" s="259" t="n"/>
      <c r="CX36" s="259" t="n"/>
      <c r="CY36" s="259" t="n"/>
      <c r="CZ36" s="259" t="n"/>
      <c r="DA36" s="259" t="n"/>
      <c r="DB36" s="259" t="n"/>
      <c r="DC36" s="259" t="n"/>
      <c r="DD36" s="259" t="n"/>
      <c r="DE36" s="259" t="n"/>
      <c r="DF36" s="259" t="n"/>
      <c r="DG36" s="259" t="n"/>
      <c r="DH36" s="259" t="n"/>
      <c r="DI36" s="259" t="n"/>
      <c r="DJ36" s="259" t="n"/>
      <c r="DK36" s="259" t="n"/>
      <c r="DL36" s="259" t="n"/>
      <c r="DM36" s="259" t="n"/>
      <c r="DN36" s="259" t="n"/>
      <c r="DO36" s="259" t="n"/>
      <c r="DP36" s="259" t="n"/>
      <c r="DQ36" s="259" t="n"/>
      <c r="DR36" s="259" t="n"/>
      <c r="DS36" s="259" t="n"/>
      <c r="DT36" s="259" t="n"/>
      <c r="DU36" s="259" t="n"/>
      <c r="DV36" s="259" t="n"/>
      <c r="DW36" s="259" t="n"/>
      <c r="DX36" s="259" t="n"/>
      <c r="DY36" s="259" t="n"/>
      <c r="DZ36" s="259" t="n"/>
      <c r="EA36" s="259" t="n"/>
      <c r="EB36" s="259" t="n"/>
      <c r="EC36" s="259" t="n"/>
      <c r="ED36" s="259" t="n"/>
      <c r="EE36" s="259" t="n"/>
      <c r="EF36" s="259" t="n"/>
      <c r="EG36" s="259" t="n"/>
      <c r="EH36" s="259" t="n"/>
      <c r="EI36" s="259" t="n"/>
      <c r="EJ36" s="261">
        <f>SUM(F36:EI36)</f>
        <v/>
      </c>
      <c r="EK36" s="262">
        <f>E36-EJ36</f>
        <v/>
      </c>
    </row>
    <row r="37" ht="18" customHeight="1">
      <c r="A37" s="137" t="n">
        <v>37</v>
      </c>
      <c r="B37" s="256" t="n"/>
      <c r="C37" s="139" t="n"/>
      <c r="D37" s="240" t="n"/>
      <c r="E37" s="257" t="n"/>
      <c r="F37" s="274" t="n"/>
      <c r="G37" s="274" t="n"/>
      <c r="H37" s="274" t="n"/>
      <c r="I37" s="274" t="n"/>
      <c r="J37" s="274" t="n"/>
      <c r="K37" s="274" t="n"/>
      <c r="L37" s="259" t="n"/>
      <c r="M37" s="259" t="n"/>
      <c r="N37" s="259" t="n"/>
      <c r="O37" s="259" t="n"/>
      <c r="P37" s="259" t="n"/>
      <c r="Q37" s="259" t="n"/>
      <c r="R37" s="259" t="n"/>
      <c r="S37" s="259" t="n"/>
      <c r="T37" s="259" t="n"/>
      <c r="U37" s="259" t="n"/>
      <c r="V37" s="259" t="n"/>
      <c r="W37" s="259" t="n"/>
      <c r="X37" s="259" t="n"/>
      <c r="Y37" s="259" t="n"/>
      <c r="Z37" s="259" t="n"/>
      <c r="AA37" s="259" t="n"/>
      <c r="AB37" s="259" t="n"/>
      <c r="AC37" s="259" t="n"/>
      <c r="AD37" s="259" t="n"/>
      <c r="AE37" s="259" t="n"/>
      <c r="AF37" s="259" t="n"/>
      <c r="AG37" s="259" t="n"/>
      <c r="AH37" s="259" t="n"/>
      <c r="AI37" s="259" t="n"/>
      <c r="AJ37" s="259" t="n"/>
      <c r="AK37" s="259" t="n"/>
      <c r="AL37" s="259" t="n"/>
      <c r="AM37" s="259" t="n"/>
      <c r="AN37" s="259" t="n"/>
      <c r="AO37" s="259" t="n"/>
      <c r="AP37" s="259" t="n"/>
      <c r="AQ37" s="259" t="n"/>
      <c r="AR37" s="259" t="n"/>
      <c r="AS37" s="259" t="n"/>
      <c r="AT37" s="259" t="n"/>
      <c r="AU37" s="259" t="n"/>
      <c r="AV37" s="259" t="n"/>
      <c r="AW37" s="259" t="n"/>
      <c r="AX37" s="259" t="n"/>
      <c r="AY37" s="259" t="n"/>
      <c r="AZ37" s="259" t="n"/>
      <c r="BA37" s="259" t="n"/>
      <c r="BB37" s="259" t="n"/>
      <c r="BC37" s="259" t="n"/>
      <c r="BD37" s="259" t="n"/>
      <c r="BE37" s="259" t="n"/>
      <c r="BF37" s="259" t="n"/>
      <c r="BG37" s="259" t="n"/>
      <c r="BH37" s="259" t="n"/>
      <c r="BI37" s="259" t="n"/>
      <c r="BJ37" s="259" t="n"/>
      <c r="BK37" s="259" t="n"/>
      <c r="BL37" s="259" t="n"/>
      <c r="BM37" s="259" t="n"/>
      <c r="BN37" s="259" t="n"/>
      <c r="BO37" s="259" t="n"/>
      <c r="BP37" s="259" t="n"/>
      <c r="BQ37" s="259" t="n"/>
      <c r="BR37" s="259" t="n"/>
      <c r="BS37" s="259" t="n"/>
      <c r="BT37" s="259" t="n"/>
      <c r="BU37" s="259" t="n"/>
      <c r="BV37" s="259" t="n"/>
      <c r="BW37" s="259" t="n"/>
      <c r="BX37" s="259" t="n"/>
      <c r="BY37" s="259" t="n"/>
      <c r="BZ37" s="259" t="n"/>
      <c r="CA37" s="259" t="n"/>
      <c r="CB37" s="259" t="n"/>
      <c r="CC37" s="259" t="n"/>
      <c r="CD37" s="259" t="n"/>
      <c r="CE37" s="259" t="n"/>
      <c r="CF37" s="259" t="n"/>
      <c r="CG37" s="259" t="n"/>
      <c r="CH37" s="259" t="n"/>
      <c r="CI37" s="259" t="n"/>
      <c r="CJ37" s="259" t="n"/>
      <c r="CK37" s="259" t="n"/>
      <c r="CL37" s="259" t="n"/>
      <c r="CM37" s="259" t="n"/>
      <c r="CN37" s="259" t="n"/>
      <c r="CO37" s="259" t="n"/>
      <c r="CP37" s="259" t="n"/>
      <c r="CQ37" s="259" t="n"/>
      <c r="CR37" s="259" t="n"/>
      <c r="CS37" s="259" t="n"/>
      <c r="CT37" s="259" t="n"/>
      <c r="CU37" s="259" t="n"/>
      <c r="CV37" s="259" t="n"/>
      <c r="CW37" s="259" t="n"/>
      <c r="CX37" s="259" t="n"/>
      <c r="CY37" s="259" t="n"/>
      <c r="CZ37" s="259" t="n"/>
      <c r="DA37" s="259" t="n"/>
      <c r="DB37" s="259" t="n"/>
      <c r="DC37" s="259" t="n"/>
      <c r="DD37" s="259" t="n"/>
      <c r="DE37" s="259" t="n"/>
      <c r="DF37" s="259" t="n"/>
      <c r="DG37" s="259" t="n"/>
      <c r="DH37" s="259" t="n"/>
      <c r="DI37" s="259" t="n"/>
      <c r="DJ37" s="259" t="n"/>
      <c r="DK37" s="259" t="n"/>
      <c r="DL37" s="259" t="n"/>
      <c r="DM37" s="259" t="n"/>
      <c r="DN37" s="259" t="n"/>
      <c r="DO37" s="259" t="n"/>
      <c r="DP37" s="259" t="n"/>
      <c r="DQ37" s="259" t="n"/>
      <c r="DR37" s="259" t="n"/>
      <c r="DS37" s="259" t="n"/>
      <c r="DT37" s="259" t="n"/>
      <c r="DU37" s="259" t="n"/>
      <c r="DV37" s="259" t="n"/>
      <c r="DW37" s="259" t="n"/>
      <c r="DX37" s="259" t="n"/>
      <c r="DY37" s="259" t="n"/>
      <c r="DZ37" s="259" t="n"/>
      <c r="EA37" s="259" t="n"/>
      <c r="EB37" s="259" t="n"/>
      <c r="EC37" s="259" t="n"/>
      <c r="ED37" s="259" t="n"/>
      <c r="EE37" s="259" t="n"/>
      <c r="EF37" s="259" t="n"/>
      <c r="EG37" s="259" t="n"/>
      <c r="EH37" s="259" t="n"/>
      <c r="EI37" s="259" t="n"/>
      <c r="EJ37" s="261">
        <f>SUM(F37:EI37)</f>
        <v/>
      </c>
      <c r="EK37" s="262">
        <f>E37-EJ37</f>
        <v/>
      </c>
    </row>
    <row r="38" ht="18" customHeight="1">
      <c r="A38" s="137" t="n">
        <v>38</v>
      </c>
      <c r="B38" s="256" t="n"/>
      <c r="C38" s="139" t="n"/>
      <c r="D38" s="240" t="n"/>
      <c r="E38" s="257" t="n"/>
      <c r="F38" s="274" t="n"/>
      <c r="G38" s="274" t="n"/>
      <c r="H38" s="274" t="n"/>
      <c r="I38" s="274" t="n"/>
      <c r="J38" s="274" t="n"/>
      <c r="K38" s="274" t="n"/>
      <c r="L38" s="259" t="n"/>
      <c r="M38" s="259" t="n"/>
      <c r="N38" s="259" t="n"/>
      <c r="O38" s="259" t="n"/>
      <c r="P38" s="259" t="n"/>
      <c r="Q38" s="259" t="n"/>
      <c r="R38" s="259" t="n"/>
      <c r="S38" s="259" t="n"/>
      <c r="T38" s="259" t="n"/>
      <c r="U38" s="259" t="n"/>
      <c r="V38" s="259" t="n"/>
      <c r="W38" s="259" t="n"/>
      <c r="X38" s="259" t="n"/>
      <c r="Y38" s="259" t="n"/>
      <c r="Z38" s="259" t="n"/>
      <c r="AA38" s="259" t="n"/>
      <c r="AB38" s="259" t="n"/>
      <c r="AC38" s="259" t="n"/>
      <c r="AD38" s="259" t="n"/>
      <c r="AE38" s="259" t="n"/>
      <c r="AF38" s="259" t="n"/>
      <c r="AG38" s="259" t="n"/>
      <c r="AH38" s="259" t="n"/>
      <c r="AI38" s="259" t="n"/>
      <c r="AJ38" s="259" t="n"/>
      <c r="AK38" s="259" t="n"/>
      <c r="AL38" s="259" t="n"/>
      <c r="AM38" s="259" t="n"/>
      <c r="AN38" s="259" t="n"/>
      <c r="AO38" s="259" t="n"/>
      <c r="AP38" s="259" t="n"/>
      <c r="AQ38" s="259" t="n"/>
      <c r="AR38" s="259" t="n"/>
      <c r="AS38" s="259" t="n"/>
      <c r="AT38" s="259" t="n"/>
      <c r="AU38" s="259" t="n"/>
      <c r="AV38" s="259" t="n"/>
      <c r="AW38" s="259" t="n"/>
      <c r="AX38" s="259" t="n"/>
      <c r="AY38" s="259" t="n"/>
      <c r="AZ38" s="259" t="n"/>
      <c r="BA38" s="259" t="n"/>
      <c r="BB38" s="259" t="n"/>
      <c r="BC38" s="259" t="n"/>
      <c r="BD38" s="259" t="n"/>
      <c r="BE38" s="259" t="n"/>
      <c r="BF38" s="259" t="n"/>
      <c r="BG38" s="259" t="n"/>
      <c r="BH38" s="259" t="n"/>
      <c r="BI38" s="259" t="n"/>
      <c r="BJ38" s="259" t="n"/>
      <c r="BK38" s="259" t="n"/>
      <c r="BL38" s="259" t="n"/>
      <c r="BM38" s="259" t="n"/>
      <c r="BN38" s="259" t="n"/>
      <c r="BO38" s="259" t="n"/>
      <c r="BP38" s="259" t="n"/>
      <c r="BQ38" s="259" t="n"/>
      <c r="BR38" s="259" t="n"/>
      <c r="BS38" s="259" t="n"/>
      <c r="BT38" s="259" t="n"/>
      <c r="BU38" s="259" t="n"/>
      <c r="BV38" s="259" t="n"/>
      <c r="BW38" s="259" t="n"/>
      <c r="BX38" s="259" t="n"/>
      <c r="BY38" s="259" t="n"/>
      <c r="BZ38" s="259" t="n"/>
      <c r="CA38" s="259" t="n"/>
      <c r="CB38" s="259" t="n"/>
      <c r="CC38" s="259" t="n"/>
      <c r="CD38" s="259" t="n"/>
      <c r="CE38" s="259" t="n"/>
      <c r="CF38" s="259" t="n"/>
      <c r="CG38" s="259" t="n"/>
      <c r="CH38" s="259" t="n"/>
      <c r="CI38" s="259" t="n"/>
      <c r="CJ38" s="259" t="n"/>
      <c r="CK38" s="259" t="n"/>
      <c r="CL38" s="259" t="n"/>
      <c r="CM38" s="259" t="n"/>
      <c r="CN38" s="259" t="n"/>
      <c r="CO38" s="259" t="n"/>
      <c r="CP38" s="259" t="n"/>
      <c r="CQ38" s="259" t="n"/>
      <c r="CR38" s="259" t="n"/>
      <c r="CS38" s="259" t="n"/>
      <c r="CT38" s="259" t="n"/>
      <c r="CU38" s="259" t="n"/>
      <c r="CV38" s="259" t="n"/>
      <c r="CW38" s="259" t="n"/>
      <c r="CX38" s="259" t="n"/>
      <c r="CY38" s="259" t="n"/>
      <c r="CZ38" s="259" t="n"/>
      <c r="DA38" s="259" t="n"/>
      <c r="DB38" s="259" t="n"/>
      <c r="DC38" s="259" t="n"/>
      <c r="DD38" s="259" t="n"/>
      <c r="DE38" s="259" t="n"/>
      <c r="DF38" s="259" t="n"/>
      <c r="DG38" s="259" t="n"/>
      <c r="DH38" s="259" t="n"/>
      <c r="DI38" s="259" t="n"/>
      <c r="DJ38" s="259" t="n"/>
      <c r="DK38" s="259" t="n"/>
      <c r="DL38" s="259" t="n"/>
      <c r="DM38" s="259" t="n"/>
      <c r="DN38" s="259" t="n"/>
      <c r="DO38" s="259" t="n"/>
      <c r="DP38" s="259" t="n"/>
      <c r="DQ38" s="259" t="n"/>
      <c r="DR38" s="259" t="n"/>
      <c r="DS38" s="259" t="n"/>
      <c r="DT38" s="259" t="n"/>
      <c r="DU38" s="259" t="n"/>
      <c r="DV38" s="259" t="n"/>
      <c r="DW38" s="259" t="n"/>
      <c r="DX38" s="259" t="n"/>
      <c r="DY38" s="259" t="n"/>
      <c r="DZ38" s="259" t="n"/>
      <c r="EA38" s="259" t="n"/>
      <c r="EB38" s="259" t="n"/>
      <c r="EC38" s="259" t="n"/>
      <c r="ED38" s="259" t="n"/>
      <c r="EE38" s="259" t="n"/>
      <c r="EF38" s="259" t="n"/>
      <c r="EG38" s="259" t="n"/>
      <c r="EH38" s="259" t="n"/>
      <c r="EI38" s="259" t="n"/>
      <c r="EJ38" s="261">
        <f>SUM(F38:EI38)</f>
        <v/>
      </c>
      <c r="EK38" s="262">
        <f>E38-EJ38</f>
        <v/>
      </c>
    </row>
    <row r="39" ht="18" customHeight="1">
      <c r="A39" s="137" t="n">
        <v>39</v>
      </c>
      <c r="B39" s="256" t="n"/>
      <c r="C39" s="139" t="n"/>
      <c r="D39" s="240" t="n"/>
      <c r="E39" s="257" t="n"/>
      <c r="F39" s="274" t="n"/>
      <c r="G39" s="274" t="n"/>
      <c r="H39" s="274" t="n"/>
      <c r="I39" s="274" t="n"/>
      <c r="J39" s="274" t="n"/>
      <c r="K39" s="274" t="n"/>
      <c r="L39" s="259" t="n"/>
      <c r="M39" s="259" t="n"/>
      <c r="N39" s="259" t="n"/>
      <c r="O39" s="259" t="n"/>
      <c r="P39" s="259" t="n"/>
      <c r="Q39" s="259" t="n"/>
      <c r="R39" s="259" t="n"/>
      <c r="S39" s="259" t="n"/>
      <c r="T39" s="259" t="n"/>
      <c r="U39" s="259" t="n"/>
      <c r="V39" s="259" t="n"/>
      <c r="W39" s="259" t="n"/>
      <c r="X39" s="259" t="n"/>
      <c r="Y39" s="259" t="n"/>
      <c r="Z39" s="259" t="n"/>
      <c r="AA39" s="259" t="n"/>
      <c r="AB39" s="259" t="n"/>
      <c r="AC39" s="259" t="n"/>
      <c r="AD39" s="259" t="n"/>
      <c r="AE39" s="259" t="n"/>
      <c r="AF39" s="259" t="n"/>
      <c r="AG39" s="259" t="n"/>
      <c r="AH39" s="259" t="n"/>
      <c r="AI39" s="259" t="n"/>
      <c r="AJ39" s="259" t="n"/>
      <c r="AK39" s="259" t="n"/>
      <c r="AL39" s="259" t="n"/>
      <c r="AM39" s="259" t="n"/>
      <c r="AN39" s="259" t="n"/>
      <c r="AO39" s="259" t="n"/>
      <c r="AP39" s="259" t="n"/>
      <c r="AQ39" s="259" t="n"/>
      <c r="AR39" s="259" t="n"/>
      <c r="AS39" s="259" t="n"/>
      <c r="AT39" s="259" t="n"/>
      <c r="AU39" s="259" t="n"/>
      <c r="AV39" s="259" t="n"/>
      <c r="AW39" s="259" t="n"/>
      <c r="AX39" s="259" t="n"/>
      <c r="AY39" s="259" t="n"/>
      <c r="AZ39" s="259" t="n"/>
      <c r="BA39" s="259" t="n"/>
      <c r="BB39" s="259" t="n"/>
      <c r="BC39" s="259" t="n"/>
      <c r="BD39" s="259" t="n"/>
      <c r="BE39" s="259" t="n"/>
      <c r="BF39" s="259" t="n"/>
      <c r="BG39" s="259" t="n"/>
      <c r="BH39" s="259" t="n"/>
      <c r="BI39" s="259" t="n"/>
      <c r="BJ39" s="259" t="n"/>
      <c r="BK39" s="259" t="n"/>
      <c r="BL39" s="259" t="n"/>
      <c r="BM39" s="259" t="n"/>
      <c r="BN39" s="259" t="n"/>
      <c r="BO39" s="259" t="n"/>
      <c r="BP39" s="259" t="n"/>
      <c r="BQ39" s="259" t="n"/>
      <c r="BR39" s="259" t="n"/>
      <c r="BS39" s="259" t="n"/>
      <c r="BT39" s="259" t="n"/>
      <c r="BU39" s="259" t="n"/>
      <c r="BV39" s="259" t="n"/>
      <c r="BW39" s="259" t="n"/>
      <c r="BX39" s="259" t="n"/>
      <c r="BY39" s="259" t="n"/>
      <c r="BZ39" s="259" t="n"/>
      <c r="CA39" s="259" t="n"/>
      <c r="CB39" s="259" t="n"/>
      <c r="CC39" s="259" t="n"/>
      <c r="CD39" s="259" t="n"/>
      <c r="CE39" s="259" t="n"/>
      <c r="CF39" s="259" t="n"/>
      <c r="CG39" s="259" t="n"/>
      <c r="CH39" s="259" t="n"/>
      <c r="CI39" s="259" t="n"/>
      <c r="CJ39" s="259" t="n"/>
      <c r="CK39" s="259" t="n"/>
      <c r="CL39" s="259" t="n"/>
      <c r="CM39" s="259" t="n"/>
      <c r="CN39" s="259" t="n"/>
      <c r="CO39" s="259" t="n"/>
      <c r="CP39" s="259" t="n"/>
      <c r="CQ39" s="259" t="n"/>
      <c r="CR39" s="259" t="n"/>
      <c r="CS39" s="259" t="n"/>
      <c r="CT39" s="259" t="n"/>
      <c r="CU39" s="259" t="n"/>
      <c r="CV39" s="259" t="n"/>
      <c r="CW39" s="259" t="n"/>
      <c r="CX39" s="259" t="n"/>
      <c r="CY39" s="259" t="n"/>
      <c r="CZ39" s="259" t="n"/>
      <c r="DA39" s="259" t="n"/>
      <c r="DB39" s="259" t="n"/>
      <c r="DC39" s="259" t="n"/>
      <c r="DD39" s="259" t="n"/>
      <c r="DE39" s="259" t="n"/>
      <c r="DF39" s="259" t="n"/>
      <c r="DG39" s="259" t="n"/>
      <c r="DH39" s="259" t="n"/>
      <c r="DI39" s="259" t="n"/>
      <c r="DJ39" s="259" t="n"/>
      <c r="DK39" s="259" t="n"/>
      <c r="DL39" s="259" t="n"/>
      <c r="DM39" s="259" t="n"/>
      <c r="DN39" s="259" t="n"/>
      <c r="DO39" s="259" t="n"/>
      <c r="DP39" s="259" t="n"/>
      <c r="DQ39" s="259" t="n"/>
      <c r="DR39" s="259" t="n"/>
      <c r="DS39" s="259" t="n"/>
      <c r="DT39" s="259" t="n"/>
      <c r="DU39" s="259" t="n"/>
      <c r="DV39" s="259" t="n"/>
      <c r="DW39" s="259" t="n"/>
      <c r="DX39" s="259" t="n"/>
      <c r="DY39" s="259" t="n"/>
      <c r="DZ39" s="259" t="n"/>
      <c r="EA39" s="259" t="n"/>
      <c r="EB39" s="259" t="n"/>
      <c r="EC39" s="259" t="n"/>
      <c r="ED39" s="259" t="n"/>
      <c r="EE39" s="259" t="n"/>
      <c r="EF39" s="259" t="n"/>
      <c r="EG39" s="259" t="n"/>
      <c r="EH39" s="259" t="n"/>
      <c r="EI39" s="259" t="n"/>
      <c r="EJ39" s="261">
        <f>SUM(F39:EI39)</f>
        <v/>
      </c>
      <c r="EK39" s="262">
        <f>E39-EJ39</f>
        <v/>
      </c>
    </row>
    <row r="40" ht="18" customHeight="1">
      <c r="A40" s="137" t="n">
        <v>40</v>
      </c>
      <c r="B40" s="256" t="n"/>
      <c r="C40" s="139" t="n"/>
      <c r="D40" s="240" t="n"/>
      <c r="E40" s="257" t="n"/>
      <c r="F40" s="274" t="n"/>
      <c r="G40" s="274" t="n"/>
      <c r="H40" s="274" t="n"/>
      <c r="I40" s="274" t="n"/>
      <c r="J40" s="274" t="n"/>
      <c r="K40" s="274" t="n"/>
      <c r="L40" s="259" t="n"/>
      <c r="M40" s="259" t="n"/>
      <c r="N40" s="259" t="n"/>
      <c r="O40" s="259" t="n"/>
      <c r="P40" s="259" t="n"/>
      <c r="Q40" s="259" t="n"/>
      <c r="R40" s="259" t="n"/>
      <c r="S40" s="259" t="n"/>
      <c r="T40" s="259" t="n"/>
      <c r="U40" s="259" t="n"/>
      <c r="V40" s="259" t="n"/>
      <c r="W40" s="259" t="n"/>
      <c r="X40" s="259" t="n"/>
      <c r="Y40" s="259" t="n"/>
      <c r="Z40" s="259" t="n"/>
      <c r="AA40" s="259" t="n"/>
      <c r="AB40" s="259" t="n"/>
      <c r="AC40" s="259" t="n"/>
      <c r="AD40" s="259" t="n"/>
      <c r="AE40" s="259" t="n"/>
      <c r="AF40" s="259" t="n"/>
      <c r="AG40" s="259" t="n"/>
      <c r="AH40" s="259" t="n"/>
      <c r="AI40" s="259" t="n"/>
      <c r="AJ40" s="259" t="n"/>
      <c r="AK40" s="259" t="n"/>
      <c r="AL40" s="259" t="n"/>
      <c r="AM40" s="259" t="n"/>
      <c r="AN40" s="259" t="n"/>
      <c r="AO40" s="259" t="n"/>
      <c r="AP40" s="259" t="n"/>
      <c r="AQ40" s="259" t="n"/>
      <c r="AR40" s="259" t="n"/>
      <c r="AS40" s="259" t="n"/>
      <c r="AT40" s="259" t="n"/>
      <c r="AU40" s="259" t="n"/>
      <c r="AV40" s="259" t="n"/>
      <c r="AW40" s="259" t="n"/>
      <c r="AX40" s="259" t="n"/>
      <c r="AY40" s="259" t="n"/>
      <c r="AZ40" s="259" t="n"/>
      <c r="BA40" s="259" t="n"/>
      <c r="BB40" s="259" t="n"/>
      <c r="BC40" s="259" t="n"/>
      <c r="BD40" s="259" t="n"/>
      <c r="BE40" s="259" t="n"/>
      <c r="BF40" s="259" t="n"/>
      <c r="BG40" s="259" t="n"/>
      <c r="BH40" s="259" t="n"/>
      <c r="BI40" s="259" t="n"/>
      <c r="BJ40" s="259" t="n"/>
      <c r="BK40" s="259" t="n"/>
      <c r="BL40" s="259" t="n"/>
      <c r="BM40" s="259" t="n"/>
      <c r="BN40" s="259" t="n"/>
      <c r="BO40" s="259" t="n"/>
      <c r="BP40" s="259" t="n"/>
      <c r="BQ40" s="259" t="n"/>
      <c r="BR40" s="259" t="n"/>
      <c r="BS40" s="259" t="n"/>
      <c r="BT40" s="259" t="n"/>
      <c r="BU40" s="259" t="n"/>
      <c r="BV40" s="259" t="n"/>
      <c r="BW40" s="259" t="n"/>
      <c r="BX40" s="259" t="n"/>
      <c r="BY40" s="259" t="n"/>
      <c r="BZ40" s="259" t="n"/>
      <c r="CA40" s="259" t="n"/>
      <c r="CB40" s="259" t="n"/>
      <c r="CC40" s="259" t="n"/>
      <c r="CD40" s="259" t="n"/>
      <c r="CE40" s="259" t="n"/>
      <c r="CF40" s="259" t="n"/>
      <c r="CG40" s="259" t="n"/>
      <c r="CH40" s="259" t="n"/>
      <c r="CI40" s="259" t="n"/>
      <c r="CJ40" s="259" t="n"/>
      <c r="CK40" s="259" t="n"/>
      <c r="CL40" s="259" t="n"/>
      <c r="CM40" s="259" t="n"/>
      <c r="CN40" s="259" t="n"/>
      <c r="CO40" s="259" t="n"/>
      <c r="CP40" s="259" t="n"/>
      <c r="CQ40" s="259" t="n"/>
      <c r="CR40" s="259" t="n"/>
      <c r="CS40" s="259" t="n"/>
      <c r="CT40" s="259" t="n"/>
      <c r="CU40" s="259" t="n"/>
      <c r="CV40" s="259" t="n"/>
      <c r="CW40" s="259" t="n"/>
      <c r="CX40" s="259" t="n"/>
      <c r="CY40" s="259" t="n"/>
      <c r="CZ40" s="259" t="n"/>
      <c r="DA40" s="259" t="n"/>
      <c r="DB40" s="259" t="n"/>
      <c r="DC40" s="259" t="n"/>
      <c r="DD40" s="259" t="n"/>
      <c r="DE40" s="259" t="n"/>
      <c r="DF40" s="259" t="n"/>
      <c r="DG40" s="259" t="n"/>
      <c r="DH40" s="259" t="n"/>
      <c r="DI40" s="259" t="n"/>
      <c r="DJ40" s="259" t="n"/>
      <c r="DK40" s="259" t="n"/>
      <c r="DL40" s="259" t="n"/>
      <c r="DM40" s="259" t="n"/>
      <c r="DN40" s="259" t="n"/>
      <c r="DO40" s="259" t="n"/>
      <c r="DP40" s="259" t="n"/>
      <c r="DQ40" s="259" t="n"/>
      <c r="DR40" s="259" t="n"/>
      <c r="DS40" s="259" t="n"/>
      <c r="DT40" s="259" t="n"/>
      <c r="DU40" s="259" t="n"/>
      <c r="DV40" s="259" t="n"/>
      <c r="DW40" s="259" t="n"/>
      <c r="DX40" s="259" t="n"/>
      <c r="DY40" s="259" t="n"/>
      <c r="DZ40" s="259" t="n"/>
      <c r="EA40" s="259" t="n"/>
      <c r="EB40" s="259" t="n"/>
      <c r="EC40" s="259" t="n"/>
      <c r="ED40" s="259" t="n"/>
      <c r="EE40" s="259" t="n"/>
      <c r="EF40" s="259" t="n"/>
      <c r="EG40" s="259" t="n"/>
      <c r="EH40" s="259" t="n"/>
      <c r="EI40" s="259" t="n"/>
      <c r="EJ40" s="261">
        <f>SUM(F40:EI40)</f>
        <v/>
      </c>
      <c r="EK40" s="262">
        <f>E40-EJ40</f>
        <v/>
      </c>
    </row>
    <row r="41" ht="18" customHeight="1">
      <c r="A41" s="137" t="n">
        <v>41</v>
      </c>
      <c r="B41" s="256" t="n"/>
      <c r="C41" s="139" t="n"/>
      <c r="D41" s="240" t="n"/>
      <c r="E41" s="257" t="n"/>
      <c r="F41" s="274" t="n"/>
      <c r="G41" s="274" t="n"/>
      <c r="H41" s="274" t="n"/>
      <c r="I41" s="274" t="n"/>
      <c r="J41" s="274" t="n"/>
      <c r="K41" s="274" t="n"/>
      <c r="L41" s="259" t="n"/>
      <c r="M41" s="259" t="n"/>
      <c r="N41" s="259" t="n"/>
      <c r="O41" s="259" t="n"/>
      <c r="P41" s="259" t="n"/>
      <c r="Q41" s="259" t="n"/>
      <c r="R41" s="259" t="n"/>
      <c r="S41" s="259" t="n"/>
      <c r="T41" s="259" t="n"/>
      <c r="U41" s="259" t="n"/>
      <c r="V41" s="259" t="n"/>
      <c r="W41" s="259" t="n"/>
      <c r="X41" s="259" t="n"/>
      <c r="Y41" s="259" t="n"/>
      <c r="Z41" s="259" t="n"/>
      <c r="AA41" s="259" t="n"/>
      <c r="AB41" s="259" t="n"/>
      <c r="AC41" s="259" t="n"/>
      <c r="AD41" s="259" t="n"/>
      <c r="AE41" s="259" t="n"/>
      <c r="AF41" s="259" t="n"/>
      <c r="AG41" s="259" t="n"/>
      <c r="AH41" s="259" t="n"/>
      <c r="AI41" s="259" t="n"/>
      <c r="AJ41" s="259" t="n"/>
      <c r="AK41" s="259" t="n"/>
      <c r="AL41" s="259" t="n"/>
      <c r="AM41" s="259" t="n"/>
      <c r="AN41" s="259" t="n"/>
      <c r="AO41" s="259" t="n"/>
      <c r="AP41" s="259" t="n"/>
      <c r="AQ41" s="259" t="n"/>
      <c r="AR41" s="259" t="n"/>
      <c r="AS41" s="259" t="n"/>
      <c r="AT41" s="259" t="n"/>
      <c r="AU41" s="259" t="n"/>
      <c r="AV41" s="259" t="n"/>
      <c r="AW41" s="259" t="n"/>
      <c r="AX41" s="259" t="n"/>
      <c r="AY41" s="259" t="n"/>
      <c r="AZ41" s="259" t="n"/>
      <c r="BA41" s="259" t="n"/>
      <c r="BB41" s="259" t="n"/>
      <c r="BC41" s="259" t="n"/>
      <c r="BD41" s="259" t="n"/>
      <c r="BE41" s="259" t="n"/>
      <c r="BF41" s="259" t="n"/>
      <c r="BG41" s="259" t="n"/>
      <c r="BH41" s="259" t="n"/>
      <c r="BI41" s="259" t="n"/>
      <c r="BJ41" s="259" t="n"/>
      <c r="BK41" s="259" t="n"/>
      <c r="BL41" s="259" t="n"/>
      <c r="BM41" s="259" t="n"/>
      <c r="BN41" s="259" t="n"/>
      <c r="BO41" s="259" t="n"/>
      <c r="BP41" s="259" t="n"/>
      <c r="BQ41" s="259" t="n"/>
      <c r="BR41" s="259" t="n"/>
      <c r="BS41" s="259" t="n"/>
      <c r="BT41" s="259" t="n"/>
      <c r="BU41" s="259" t="n"/>
      <c r="BV41" s="259" t="n"/>
      <c r="BW41" s="259" t="n"/>
      <c r="BX41" s="259" t="n"/>
      <c r="BY41" s="259" t="n"/>
      <c r="BZ41" s="259" t="n"/>
      <c r="CA41" s="259" t="n"/>
      <c r="CB41" s="259" t="n"/>
      <c r="CC41" s="259" t="n"/>
      <c r="CD41" s="259" t="n"/>
      <c r="CE41" s="259" t="n"/>
      <c r="CF41" s="259" t="n"/>
      <c r="CG41" s="259" t="n"/>
      <c r="CH41" s="259" t="n"/>
      <c r="CI41" s="259" t="n"/>
      <c r="CJ41" s="259" t="n"/>
      <c r="CK41" s="259" t="n"/>
      <c r="CL41" s="259" t="n"/>
      <c r="CM41" s="259" t="n"/>
      <c r="CN41" s="259" t="n"/>
      <c r="CO41" s="259" t="n"/>
      <c r="CP41" s="259" t="n"/>
      <c r="CQ41" s="259" t="n"/>
      <c r="CR41" s="259" t="n"/>
      <c r="CS41" s="259" t="n"/>
      <c r="CT41" s="259" t="n"/>
      <c r="CU41" s="259" t="n"/>
      <c r="CV41" s="259" t="n"/>
      <c r="CW41" s="259" t="n"/>
      <c r="CX41" s="259" t="n"/>
      <c r="CY41" s="259" t="n"/>
      <c r="CZ41" s="259" t="n"/>
      <c r="DA41" s="259" t="n"/>
      <c r="DB41" s="259" t="n"/>
      <c r="DC41" s="259" t="n"/>
      <c r="DD41" s="259" t="n"/>
      <c r="DE41" s="259" t="n"/>
      <c r="DF41" s="259" t="n"/>
      <c r="DG41" s="259" t="n"/>
      <c r="DH41" s="259" t="n"/>
      <c r="DI41" s="259" t="n"/>
      <c r="DJ41" s="259" t="n"/>
      <c r="DK41" s="259" t="n"/>
      <c r="DL41" s="259" t="n"/>
      <c r="DM41" s="259" t="n"/>
      <c r="DN41" s="259" t="n"/>
      <c r="DO41" s="259" t="n"/>
      <c r="DP41" s="259" t="n"/>
      <c r="DQ41" s="259" t="n"/>
      <c r="DR41" s="259" t="n"/>
      <c r="DS41" s="259" t="n"/>
      <c r="DT41" s="259" t="n"/>
      <c r="DU41" s="259" t="n"/>
      <c r="DV41" s="259" t="n"/>
      <c r="DW41" s="259" t="n"/>
      <c r="DX41" s="259" t="n"/>
      <c r="DY41" s="259" t="n"/>
      <c r="DZ41" s="259" t="n"/>
      <c r="EA41" s="259" t="n"/>
      <c r="EB41" s="259" t="n"/>
      <c r="EC41" s="259" t="n"/>
      <c r="ED41" s="259" t="n"/>
      <c r="EE41" s="259" t="n"/>
      <c r="EF41" s="259" t="n"/>
      <c r="EG41" s="259" t="n"/>
      <c r="EH41" s="259" t="n"/>
      <c r="EI41" s="259" t="n"/>
      <c r="EJ41" s="261">
        <f>SUM(F41:EI41)</f>
        <v/>
      </c>
      <c r="EK41" s="262">
        <f>E41-EJ41</f>
        <v/>
      </c>
    </row>
    <row r="42" ht="18" customHeight="1">
      <c r="A42" s="137" t="n">
        <v>42</v>
      </c>
      <c r="B42" s="256" t="n"/>
      <c r="C42" s="139" t="n"/>
      <c r="D42" s="240" t="n"/>
      <c r="E42" s="257" t="n"/>
      <c r="F42" s="274" t="n"/>
      <c r="G42" s="274" t="n"/>
      <c r="H42" s="274" t="n"/>
      <c r="I42" s="274" t="n"/>
      <c r="J42" s="274" t="n"/>
      <c r="K42" s="274" t="n"/>
      <c r="L42" s="259" t="n"/>
      <c r="M42" s="259" t="n"/>
      <c r="N42" s="259" t="n"/>
      <c r="O42" s="259" t="n"/>
      <c r="P42" s="259" t="n"/>
      <c r="Q42" s="259" t="n"/>
      <c r="R42" s="259" t="n"/>
      <c r="S42" s="259" t="n"/>
      <c r="T42" s="259" t="n"/>
      <c r="U42" s="259" t="n"/>
      <c r="V42" s="259" t="n"/>
      <c r="W42" s="259" t="n"/>
      <c r="X42" s="259" t="n"/>
      <c r="Y42" s="259" t="n"/>
      <c r="Z42" s="259" t="n"/>
      <c r="AA42" s="259" t="n"/>
      <c r="AB42" s="259" t="n"/>
      <c r="AC42" s="259" t="n"/>
      <c r="AD42" s="259" t="n"/>
      <c r="AE42" s="259" t="n"/>
      <c r="AF42" s="259" t="n"/>
      <c r="AG42" s="259" t="n"/>
      <c r="AH42" s="259" t="n"/>
      <c r="AI42" s="259" t="n"/>
      <c r="AJ42" s="259" t="n"/>
      <c r="AK42" s="259" t="n"/>
      <c r="AL42" s="259" t="n"/>
      <c r="AM42" s="259" t="n"/>
      <c r="AN42" s="259" t="n"/>
      <c r="AO42" s="259" t="n"/>
      <c r="AP42" s="259" t="n"/>
      <c r="AQ42" s="259" t="n"/>
      <c r="AR42" s="259" t="n"/>
      <c r="AS42" s="259" t="n"/>
      <c r="AT42" s="259" t="n"/>
      <c r="AU42" s="259" t="n"/>
      <c r="AV42" s="259" t="n"/>
      <c r="AW42" s="259" t="n"/>
      <c r="AX42" s="259" t="n"/>
      <c r="AY42" s="259" t="n"/>
      <c r="AZ42" s="259" t="n"/>
      <c r="BA42" s="259" t="n"/>
      <c r="BB42" s="259" t="n"/>
      <c r="BC42" s="259" t="n"/>
      <c r="BD42" s="259" t="n"/>
      <c r="BE42" s="259" t="n"/>
      <c r="BF42" s="259" t="n"/>
      <c r="BG42" s="259" t="n"/>
      <c r="BH42" s="259" t="n"/>
      <c r="BI42" s="259" t="n"/>
      <c r="BJ42" s="259" t="n"/>
      <c r="BK42" s="259" t="n"/>
      <c r="BL42" s="259" t="n"/>
      <c r="BM42" s="259" t="n"/>
      <c r="BN42" s="259" t="n"/>
      <c r="BO42" s="259" t="n"/>
      <c r="BP42" s="259" t="n"/>
      <c r="BQ42" s="259" t="n"/>
      <c r="BR42" s="259" t="n"/>
      <c r="BS42" s="259" t="n"/>
      <c r="BT42" s="259" t="n"/>
      <c r="BU42" s="259" t="n"/>
      <c r="BV42" s="259" t="n"/>
      <c r="BW42" s="259" t="n"/>
      <c r="BX42" s="259" t="n"/>
      <c r="BY42" s="259" t="n"/>
      <c r="BZ42" s="259" t="n"/>
      <c r="CA42" s="259" t="n"/>
      <c r="CB42" s="259" t="n"/>
      <c r="CC42" s="259" t="n"/>
      <c r="CD42" s="259" t="n"/>
      <c r="CE42" s="259" t="n"/>
      <c r="CF42" s="259" t="n"/>
      <c r="CG42" s="259" t="n"/>
      <c r="CH42" s="259" t="n"/>
      <c r="CI42" s="259" t="n"/>
      <c r="CJ42" s="259" t="n"/>
      <c r="CK42" s="259" t="n"/>
      <c r="CL42" s="259" t="n"/>
      <c r="CM42" s="259" t="n"/>
      <c r="CN42" s="259" t="n"/>
      <c r="CO42" s="259" t="n"/>
      <c r="CP42" s="259" t="n"/>
      <c r="CQ42" s="259" t="n"/>
      <c r="CR42" s="259" t="n"/>
      <c r="CS42" s="259" t="n"/>
      <c r="CT42" s="259" t="n"/>
      <c r="CU42" s="259" t="n"/>
      <c r="CV42" s="259" t="n"/>
      <c r="CW42" s="259" t="n"/>
      <c r="CX42" s="259" t="n"/>
      <c r="CY42" s="259" t="n"/>
      <c r="CZ42" s="259" t="n"/>
      <c r="DA42" s="259" t="n"/>
      <c r="DB42" s="259" t="n"/>
      <c r="DC42" s="259" t="n"/>
      <c r="DD42" s="259" t="n"/>
      <c r="DE42" s="259" t="n"/>
      <c r="DF42" s="259" t="n"/>
      <c r="DG42" s="259" t="n"/>
      <c r="DH42" s="259" t="n"/>
      <c r="DI42" s="259" t="n"/>
      <c r="DJ42" s="259" t="n"/>
      <c r="DK42" s="259" t="n"/>
      <c r="DL42" s="259" t="n"/>
      <c r="DM42" s="259" t="n"/>
      <c r="DN42" s="259" t="n"/>
      <c r="DO42" s="259" t="n"/>
      <c r="DP42" s="259" t="n"/>
      <c r="DQ42" s="259" t="n"/>
      <c r="DR42" s="259" t="n"/>
      <c r="DS42" s="259" t="n"/>
      <c r="DT42" s="259" t="n"/>
      <c r="DU42" s="259" t="n"/>
      <c r="DV42" s="259" t="n"/>
      <c r="DW42" s="259" t="n"/>
      <c r="DX42" s="259" t="n"/>
      <c r="DY42" s="259" t="n"/>
      <c r="DZ42" s="259" t="n"/>
      <c r="EA42" s="259" t="n"/>
      <c r="EB42" s="259" t="n"/>
      <c r="EC42" s="259" t="n"/>
      <c r="ED42" s="259" t="n"/>
      <c r="EE42" s="259" t="n"/>
      <c r="EF42" s="259" t="n"/>
      <c r="EG42" s="259" t="n"/>
      <c r="EH42" s="259" t="n"/>
      <c r="EI42" s="259" t="n"/>
      <c r="EJ42" s="261">
        <f>SUM(F42:EI42)</f>
        <v/>
      </c>
      <c r="EK42" s="262">
        <f>E42-EJ42</f>
        <v/>
      </c>
    </row>
    <row r="43" ht="18" customHeight="1">
      <c r="A43" s="137" t="n">
        <v>43</v>
      </c>
      <c r="B43" s="256" t="n"/>
      <c r="C43" s="139" t="n"/>
      <c r="D43" s="240" t="n"/>
      <c r="E43" s="257" t="n"/>
      <c r="F43" s="274" t="n"/>
      <c r="G43" s="274" t="n"/>
      <c r="H43" s="274" t="n"/>
      <c r="I43" s="274" t="n"/>
      <c r="J43" s="274" t="n"/>
      <c r="K43" s="274" t="n"/>
      <c r="L43" s="259" t="n"/>
      <c r="M43" s="259" t="n"/>
      <c r="N43" s="259" t="n"/>
      <c r="O43" s="259" t="n"/>
      <c r="P43" s="259" t="n"/>
      <c r="Q43" s="259" t="n"/>
      <c r="R43" s="259" t="n"/>
      <c r="S43" s="259" t="n"/>
      <c r="T43" s="259" t="n"/>
      <c r="U43" s="259" t="n"/>
      <c r="V43" s="259" t="n"/>
      <c r="W43" s="259" t="n"/>
      <c r="X43" s="259" t="n"/>
      <c r="Y43" s="259" t="n"/>
      <c r="Z43" s="259" t="n"/>
      <c r="AA43" s="259" t="n"/>
      <c r="AB43" s="259" t="n"/>
      <c r="AC43" s="259" t="n"/>
      <c r="AD43" s="259" t="n"/>
      <c r="AE43" s="259" t="n"/>
      <c r="AF43" s="259" t="n"/>
      <c r="AG43" s="259" t="n"/>
      <c r="AH43" s="259" t="n"/>
      <c r="AI43" s="259" t="n"/>
      <c r="AJ43" s="259" t="n"/>
      <c r="AK43" s="259" t="n"/>
      <c r="AL43" s="259" t="n"/>
      <c r="AM43" s="259" t="n"/>
      <c r="AN43" s="259" t="n"/>
      <c r="AO43" s="259" t="n"/>
      <c r="AP43" s="259" t="n"/>
      <c r="AQ43" s="259" t="n"/>
      <c r="AR43" s="259" t="n"/>
      <c r="AS43" s="259" t="n"/>
      <c r="AT43" s="259" t="n"/>
      <c r="AU43" s="259" t="n"/>
      <c r="AV43" s="259" t="n"/>
      <c r="AW43" s="259" t="n"/>
      <c r="AX43" s="259" t="n"/>
      <c r="AY43" s="259" t="n"/>
      <c r="AZ43" s="259" t="n"/>
      <c r="BA43" s="259" t="n"/>
      <c r="BB43" s="259" t="n"/>
      <c r="BC43" s="259" t="n"/>
      <c r="BD43" s="259" t="n"/>
      <c r="BE43" s="259" t="n"/>
      <c r="BF43" s="259" t="n"/>
      <c r="BG43" s="259" t="n"/>
      <c r="BH43" s="259" t="n"/>
      <c r="BI43" s="259" t="n"/>
      <c r="BJ43" s="259" t="n"/>
      <c r="BK43" s="259" t="n"/>
      <c r="BL43" s="259" t="n"/>
      <c r="BM43" s="259" t="n"/>
      <c r="BN43" s="259" t="n"/>
      <c r="BO43" s="259" t="n"/>
      <c r="BP43" s="259" t="n"/>
      <c r="BQ43" s="259" t="n"/>
      <c r="BR43" s="259" t="n"/>
      <c r="BS43" s="259" t="n"/>
      <c r="BT43" s="259" t="n"/>
      <c r="BU43" s="259" t="n"/>
      <c r="BV43" s="259" t="n"/>
      <c r="BW43" s="259" t="n"/>
      <c r="BX43" s="259" t="n"/>
      <c r="BY43" s="259" t="n"/>
      <c r="BZ43" s="259" t="n"/>
      <c r="CA43" s="259" t="n"/>
      <c r="CB43" s="259" t="n"/>
      <c r="CC43" s="259" t="n"/>
      <c r="CD43" s="259" t="n"/>
      <c r="CE43" s="259" t="n"/>
      <c r="CF43" s="259" t="n"/>
      <c r="CG43" s="259" t="n"/>
      <c r="CH43" s="259" t="n"/>
      <c r="CI43" s="259" t="n"/>
      <c r="CJ43" s="259" t="n"/>
      <c r="CK43" s="259" t="n"/>
      <c r="CL43" s="259" t="n"/>
      <c r="CM43" s="259" t="n"/>
      <c r="CN43" s="259" t="n"/>
      <c r="CO43" s="259" t="n"/>
      <c r="CP43" s="259" t="n"/>
      <c r="CQ43" s="259" t="n"/>
      <c r="CR43" s="259" t="n"/>
      <c r="CS43" s="259" t="n"/>
      <c r="CT43" s="259" t="n"/>
      <c r="CU43" s="259" t="n"/>
      <c r="CV43" s="259" t="n"/>
      <c r="CW43" s="259" t="n"/>
      <c r="CX43" s="259" t="n"/>
      <c r="CY43" s="259" t="n"/>
      <c r="CZ43" s="259" t="n"/>
      <c r="DA43" s="259" t="n"/>
      <c r="DB43" s="259" t="n"/>
      <c r="DC43" s="259" t="n"/>
      <c r="DD43" s="259" t="n"/>
      <c r="DE43" s="259" t="n"/>
      <c r="DF43" s="259" t="n"/>
      <c r="DG43" s="259" t="n"/>
      <c r="DH43" s="259" t="n"/>
      <c r="DI43" s="259" t="n"/>
      <c r="DJ43" s="259" t="n"/>
      <c r="DK43" s="259" t="n"/>
      <c r="DL43" s="259" t="n"/>
      <c r="DM43" s="259" t="n"/>
      <c r="DN43" s="259" t="n"/>
      <c r="DO43" s="259" t="n"/>
      <c r="DP43" s="259" t="n"/>
      <c r="DQ43" s="259" t="n"/>
      <c r="DR43" s="259" t="n"/>
      <c r="DS43" s="259" t="n"/>
      <c r="DT43" s="259" t="n"/>
      <c r="DU43" s="259" t="n"/>
      <c r="DV43" s="259" t="n"/>
      <c r="DW43" s="259" t="n"/>
      <c r="DX43" s="259" t="n"/>
      <c r="DY43" s="259" t="n"/>
      <c r="DZ43" s="259" t="n"/>
      <c r="EA43" s="259" t="n"/>
      <c r="EB43" s="259" t="n"/>
      <c r="EC43" s="259" t="n"/>
      <c r="ED43" s="259" t="n"/>
      <c r="EE43" s="259" t="n"/>
      <c r="EF43" s="259" t="n"/>
      <c r="EG43" s="259" t="n"/>
      <c r="EH43" s="259" t="n"/>
      <c r="EI43" s="259" t="n"/>
      <c r="EJ43" s="261">
        <f>SUM(F43:EI43)</f>
        <v/>
      </c>
      <c r="EK43" s="262">
        <f>E43-EJ43</f>
        <v/>
      </c>
    </row>
    <row r="44" ht="18" customHeight="1">
      <c r="A44" s="137" t="n">
        <v>44</v>
      </c>
      <c r="B44" s="256" t="n"/>
      <c r="C44" s="139" t="n"/>
      <c r="D44" s="240" t="n"/>
      <c r="E44" s="257" t="n"/>
      <c r="F44" s="274" t="n"/>
      <c r="G44" s="274" t="n"/>
      <c r="H44" s="274" t="n"/>
      <c r="I44" s="274" t="n"/>
      <c r="J44" s="274" t="n"/>
      <c r="K44" s="274" t="n"/>
      <c r="L44" s="259" t="n"/>
      <c r="M44" s="259" t="n"/>
      <c r="N44" s="259" t="n"/>
      <c r="O44" s="259" t="n"/>
      <c r="P44" s="259" t="n"/>
      <c r="Q44" s="259" t="n"/>
      <c r="R44" s="259" t="n"/>
      <c r="S44" s="259" t="n"/>
      <c r="T44" s="259" t="n"/>
      <c r="U44" s="259" t="n"/>
      <c r="V44" s="259" t="n"/>
      <c r="W44" s="259" t="n"/>
      <c r="X44" s="259" t="n"/>
      <c r="Y44" s="259" t="n"/>
      <c r="Z44" s="259" t="n"/>
      <c r="AA44" s="259" t="n"/>
      <c r="AB44" s="259" t="n"/>
      <c r="AC44" s="259" t="n"/>
      <c r="AD44" s="259" t="n"/>
      <c r="AE44" s="259" t="n"/>
      <c r="AF44" s="259" t="n"/>
      <c r="AG44" s="259" t="n"/>
      <c r="AH44" s="259" t="n"/>
      <c r="AI44" s="259" t="n"/>
      <c r="AJ44" s="259" t="n"/>
      <c r="AK44" s="259" t="n"/>
      <c r="AL44" s="259" t="n"/>
      <c r="AM44" s="259" t="n"/>
      <c r="AN44" s="259" t="n"/>
      <c r="AO44" s="259" t="n"/>
      <c r="AP44" s="259" t="n"/>
      <c r="AQ44" s="259" t="n"/>
      <c r="AR44" s="259" t="n"/>
      <c r="AS44" s="259" t="n"/>
      <c r="AT44" s="259" t="n"/>
      <c r="AU44" s="259" t="n"/>
      <c r="AV44" s="259" t="n"/>
      <c r="AW44" s="259" t="n"/>
      <c r="AX44" s="259" t="n"/>
      <c r="AY44" s="259" t="n"/>
      <c r="AZ44" s="259" t="n"/>
      <c r="BA44" s="259" t="n"/>
      <c r="BB44" s="259" t="n"/>
      <c r="BC44" s="259" t="n"/>
      <c r="BD44" s="259" t="n"/>
      <c r="BE44" s="259" t="n"/>
      <c r="BF44" s="259" t="n"/>
      <c r="BG44" s="259" t="n"/>
      <c r="BH44" s="259" t="n"/>
      <c r="BI44" s="259" t="n"/>
      <c r="BJ44" s="259" t="n"/>
      <c r="BK44" s="259" t="n"/>
      <c r="BL44" s="259" t="n"/>
      <c r="BM44" s="259" t="n"/>
      <c r="BN44" s="259" t="n"/>
      <c r="BO44" s="259" t="n"/>
      <c r="BP44" s="259" t="n"/>
      <c r="BQ44" s="259" t="n"/>
      <c r="BR44" s="259" t="n"/>
      <c r="BS44" s="259" t="n"/>
      <c r="BT44" s="259" t="n"/>
      <c r="BU44" s="259" t="n"/>
      <c r="BV44" s="259" t="n"/>
      <c r="BW44" s="259" t="n"/>
      <c r="BX44" s="259" t="n"/>
      <c r="BY44" s="259" t="n"/>
      <c r="BZ44" s="259" t="n"/>
      <c r="CA44" s="259" t="n"/>
      <c r="CB44" s="259" t="n"/>
      <c r="CC44" s="259" t="n"/>
      <c r="CD44" s="259" t="n"/>
      <c r="CE44" s="259" t="n"/>
      <c r="CF44" s="259" t="n"/>
      <c r="CG44" s="259" t="n"/>
      <c r="CH44" s="259" t="n"/>
      <c r="CI44" s="259" t="n"/>
      <c r="CJ44" s="259" t="n"/>
      <c r="CK44" s="259" t="n"/>
      <c r="CL44" s="259" t="n"/>
      <c r="CM44" s="259" t="n"/>
      <c r="CN44" s="259" t="n"/>
      <c r="CO44" s="259" t="n"/>
      <c r="CP44" s="259" t="n"/>
      <c r="CQ44" s="259" t="n"/>
      <c r="CR44" s="259" t="n"/>
      <c r="CS44" s="259" t="n"/>
      <c r="CT44" s="259" t="n"/>
      <c r="CU44" s="259" t="n"/>
      <c r="CV44" s="259" t="n"/>
      <c r="CW44" s="259" t="n"/>
      <c r="CX44" s="259" t="n"/>
      <c r="CY44" s="259" t="n"/>
      <c r="CZ44" s="259" t="n"/>
      <c r="DA44" s="259" t="n"/>
      <c r="DB44" s="259" t="n"/>
      <c r="DC44" s="259" t="n"/>
      <c r="DD44" s="259" t="n"/>
      <c r="DE44" s="259" t="n"/>
      <c r="DF44" s="259" t="n"/>
      <c r="DG44" s="259" t="n"/>
      <c r="DH44" s="259" t="n"/>
      <c r="DI44" s="259" t="n"/>
      <c r="DJ44" s="259" t="n"/>
      <c r="DK44" s="259" t="n"/>
      <c r="DL44" s="259" t="n"/>
      <c r="DM44" s="259" t="n"/>
      <c r="DN44" s="259" t="n"/>
      <c r="DO44" s="259" t="n"/>
      <c r="DP44" s="259" t="n"/>
      <c r="DQ44" s="259" t="n"/>
      <c r="DR44" s="259" t="n"/>
      <c r="DS44" s="259" t="n"/>
      <c r="DT44" s="259" t="n"/>
      <c r="DU44" s="259" t="n"/>
      <c r="DV44" s="259" t="n"/>
      <c r="DW44" s="259" t="n"/>
      <c r="DX44" s="259" t="n"/>
      <c r="DY44" s="259" t="n"/>
      <c r="DZ44" s="259" t="n"/>
      <c r="EA44" s="259" t="n"/>
      <c r="EB44" s="259" t="n"/>
      <c r="EC44" s="259" t="n"/>
      <c r="ED44" s="259" t="n"/>
      <c r="EE44" s="259" t="n"/>
      <c r="EF44" s="259" t="n"/>
      <c r="EG44" s="259" t="n"/>
      <c r="EH44" s="259" t="n"/>
      <c r="EI44" s="259" t="n"/>
      <c r="EJ44" s="261">
        <f>SUM(F44:EI44)</f>
        <v/>
      </c>
      <c r="EK44" s="262">
        <f>E44-EJ44</f>
        <v/>
      </c>
    </row>
    <row r="45" ht="18" customHeight="1">
      <c r="A45" s="137" t="n">
        <v>45</v>
      </c>
      <c r="B45" s="256" t="n"/>
      <c r="C45" s="139" t="n"/>
      <c r="D45" s="240" t="n"/>
      <c r="E45" s="257" t="n"/>
      <c r="F45" s="274" t="n"/>
      <c r="G45" s="274" t="n"/>
      <c r="H45" s="274" t="n"/>
      <c r="I45" s="274" t="n"/>
      <c r="J45" s="274" t="n"/>
      <c r="K45" s="274" t="n"/>
      <c r="L45" s="259" t="n"/>
      <c r="M45" s="259" t="n"/>
      <c r="N45" s="259" t="n"/>
      <c r="O45" s="259" t="n"/>
      <c r="P45" s="259" t="n"/>
      <c r="Q45" s="259" t="n"/>
      <c r="R45" s="259" t="n"/>
      <c r="S45" s="259" t="n"/>
      <c r="T45" s="259" t="n"/>
      <c r="U45" s="259" t="n"/>
      <c r="V45" s="259" t="n"/>
      <c r="W45" s="259" t="n"/>
      <c r="X45" s="259" t="n"/>
      <c r="Y45" s="259" t="n"/>
      <c r="Z45" s="259" t="n"/>
      <c r="AA45" s="259" t="n"/>
      <c r="AB45" s="259" t="n"/>
      <c r="AC45" s="259" t="n"/>
      <c r="AD45" s="259" t="n"/>
      <c r="AE45" s="259" t="n"/>
      <c r="AF45" s="259" t="n"/>
      <c r="AG45" s="259" t="n"/>
      <c r="AH45" s="259" t="n"/>
      <c r="AI45" s="259" t="n"/>
      <c r="AJ45" s="259" t="n"/>
      <c r="AK45" s="259" t="n"/>
      <c r="AL45" s="259" t="n"/>
      <c r="AM45" s="259" t="n"/>
      <c r="AN45" s="259" t="n"/>
      <c r="AO45" s="259" t="n"/>
      <c r="AP45" s="259" t="n"/>
      <c r="AQ45" s="259" t="n"/>
      <c r="AR45" s="259" t="n"/>
      <c r="AS45" s="259" t="n"/>
      <c r="AT45" s="259" t="n"/>
      <c r="AU45" s="259" t="n"/>
      <c r="AV45" s="259" t="n"/>
      <c r="AW45" s="259" t="n"/>
      <c r="AX45" s="259" t="n"/>
      <c r="AY45" s="259" t="n"/>
      <c r="AZ45" s="259" t="n"/>
      <c r="BA45" s="259" t="n"/>
      <c r="BB45" s="259" t="n"/>
      <c r="BC45" s="259" t="n"/>
      <c r="BD45" s="259" t="n"/>
      <c r="BE45" s="259" t="n"/>
      <c r="BF45" s="259" t="n"/>
      <c r="BG45" s="259" t="n"/>
      <c r="BH45" s="259" t="n"/>
      <c r="BI45" s="259" t="n"/>
      <c r="BJ45" s="259" t="n"/>
      <c r="BK45" s="259" t="n"/>
      <c r="BL45" s="259" t="n"/>
      <c r="BM45" s="259" t="n"/>
      <c r="BN45" s="259" t="n"/>
      <c r="BO45" s="259" t="n"/>
      <c r="BP45" s="259" t="n"/>
      <c r="BQ45" s="259" t="n"/>
      <c r="BR45" s="259" t="n"/>
      <c r="BS45" s="259" t="n"/>
      <c r="BT45" s="259" t="n"/>
      <c r="BU45" s="259" t="n"/>
      <c r="BV45" s="259" t="n"/>
      <c r="BW45" s="259" t="n"/>
      <c r="BX45" s="259" t="n"/>
      <c r="BY45" s="259" t="n"/>
      <c r="BZ45" s="259" t="n"/>
      <c r="CA45" s="259" t="n"/>
      <c r="CB45" s="259" t="n"/>
      <c r="CC45" s="259" t="n"/>
      <c r="CD45" s="259" t="n"/>
      <c r="CE45" s="259" t="n"/>
      <c r="CF45" s="259" t="n"/>
      <c r="CG45" s="259" t="n"/>
      <c r="CH45" s="259" t="n"/>
      <c r="CI45" s="259" t="n"/>
      <c r="CJ45" s="259" t="n"/>
      <c r="CK45" s="259" t="n"/>
      <c r="CL45" s="259" t="n"/>
      <c r="CM45" s="259" t="n"/>
      <c r="CN45" s="259" t="n"/>
      <c r="CO45" s="259" t="n"/>
      <c r="CP45" s="259" t="n"/>
      <c r="CQ45" s="259" t="n"/>
      <c r="CR45" s="259" t="n"/>
      <c r="CS45" s="259" t="n"/>
      <c r="CT45" s="259" t="n"/>
      <c r="CU45" s="259" t="n"/>
      <c r="CV45" s="259" t="n"/>
      <c r="CW45" s="259" t="n"/>
      <c r="CX45" s="259" t="n"/>
      <c r="CY45" s="259" t="n"/>
      <c r="CZ45" s="259" t="n"/>
      <c r="DA45" s="259" t="n"/>
      <c r="DB45" s="259" t="n"/>
      <c r="DC45" s="259" t="n"/>
      <c r="DD45" s="259" t="n"/>
      <c r="DE45" s="259" t="n"/>
      <c r="DF45" s="259" t="n"/>
      <c r="DG45" s="259" t="n"/>
      <c r="DH45" s="259" t="n"/>
      <c r="DI45" s="259" t="n"/>
      <c r="DJ45" s="259" t="n"/>
      <c r="DK45" s="259" t="n"/>
      <c r="DL45" s="259" t="n"/>
      <c r="DM45" s="259" t="n"/>
      <c r="DN45" s="259" t="n"/>
      <c r="DO45" s="259" t="n"/>
      <c r="DP45" s="259" t="n"/>
      <c r="DQ45" s="259" t="n"/>
      <c r="DR45" s="259" t="n"/>
      <c r="DS45" s="259" t="n"/>
      <c r="DT45" s="259" t="n"/>
      <c r="DU45" s="259" t="n"/>
      <c r="DV45" s="259" t="n"/>
      <c r="DW45" s="259" t="n"/>
      <c r="DX45" s="259" t="n"/>
      <c r="DY45" s="259" t="n"/>
      <c r="DZ45" s="259" t="n"/>
      <c r="EA45" s="259" t="n"/>
      <c r="EB45" s="259" t="n"/>
      <c r="EC45" s="259" t="n"/>
      <c r="ED45" s="259" t="n"/>
      <c r="EE45" s="259" t="n"/>
      <c r="EF45" s="259" t="n"/>
      <c r="EG45" s="259" t="n"/>
      <c r="EH45" s="259" t="n"/>
      <c r="EI45" s="259" t="n"/>
      <c r="EJ45" s="261">
        <f>SUM(F45:EI45)</f>
        <v/>
      </c>
      <c r="EK45" s="262">
        <f>E45-EJ45</f>
        <v/>
      </c>
    </row>
    <row r="46" ht="18" customHeight="1">
      <c r="A46" s="137" t="n">
        <v>46</v>
      </c>
      <c r="B46" s="256" t="n"/>
      <c r="C46" s="139" t="n"/>
      <c r="D46" s="240" t="n"/>
      <c r="E46" s="257" t="n"/>
      <c r="F46" s="274" t="n"/>
      <c r="G46" s="274" t="n"/>
      <c r="H46" s="274" t="n"/>
      <c r="I46" s="274" t="n"/>
      <c r="J46" s="274" t="n"/>
      <c r="K46" s="274" t="n"/>
      <c r="L46" s="259" t="n"/>
      <c r="M46" s="259" t="n"/>
      <c r="N46" s="259" t="n"/>
      <c r="O46" s="259" t="n"/>
      <c r="P46" s="259" t="n"/>
      <c r="Q46" s="259" t="n"/>
      <c r="R46" s="259" t="n"/>
      <c r="S46" s="259" t="n"/>
      <c r="T46" s="259" t="n"/>
      <c r="U46" s="259" t="n"/>
      <c r="V46" s="259" t="n"/>
      <c r="W46" s="259" t="n"/>
      <c r="X46" s="259" t="n"/>
      <c r="Y46" s="259" t="n"/>
      <c r="Z46" s="259" t="n"/>
      <c r="AA46" s="259" t="n"/>
      <c r="AB46" s="259" t="n"/>
      <c r="AC46" s="259" t="n"/>
      <c r="AD46" s="259" t="n"/>
      <c r="AE46" s="259" t="n"/>
      <c r="AF46" s="259" t="n"/>
      <c r="AG46" s="259" t="n"/>
      <c r="AH46" s="259" t="n"/>
      <c r="AI46" s="259" t="n"/>
      <c r="AJ46" s="259" t="n"/>
      <c r="AK46" s="259" t="n"/>
      <c r="AL46" s="259" t="n"/>
      <c r="AM46" s="259" t="n"/>
      <c r="AN46" s="259" t="n"/>
      <c r="AO46" s="259" t="n"/>
      <c r="AP46" s="259" t="n"/>
      <c r="AQ46" s="259" t="n"/>
      <c r="AR46" s="259" t="n"/>
      <c r="AS46" s="259" t="n"/>
      <c r="AT46" s="259" t="n"/>
      <c r="AU46" s="259" t="n"/>
      <c r="AV46" s="259" t="n"/>
      <c r="AW46" s="259" t="n"/>
      <c r="AX46" s="259" t="n"/>
      <c r="AY46" s="259" t="n"/>
      <c r="AZ46" s="259" t="n"/>
      <c r="BA46" s="259" t="n"/>
      <c r="BB46" s="259" t="n"/>
      <c r="BC46" s="259" t="n"/>
      <c r="BD46" s="259" t="n"/>
      <c r="BE46" s="259" t="n"/>
      <c r="BF46" s="259" t="n"/>
      <c r="BG46" s="259" t="n"/>
      <c r="BH46" s="259" t="n"/>
      <c r="BI46" s="259" t="n"/>
      <c r="BJ46" s="259" t="n"/>
      <c r="BK46" s="259" t="n"/>
      <c r="BL46" s="259" t="n"/>
      <c r="BM46" s="259" t="n"/>
      <c r="BN46" s="259" t="n"/>
      <c r="BO46" s="259" t="n"/>
      <c r="BP46" s="259" t="n"/>
      <c r="BQ46" s="259" t="n"/>
      <c r="BR46" s="259" t="n"/>
      <c r="BS46" s="259" t="n"/>
      <c r="BT46" s="259" t="n"/>
      <c r="BU46" s="259" t="n"/>
      <c r="BV46" s="259" t="n"/>
      <c r="BW46" s="259" t="n"/>
      <c r="BX46" s="259" t="n"/>
      <c r="BY46" s="259" t="n"/>
      <c r="BZ46" s="259" t="n"/>
      <c r="CA46" s="259" t="n"/>
      <c r="CB46" s="259" t="n"/>
      <c r="CC46" s="259" t="n"/>
      <c r="CD46" s="259" t="n"/>
      <c r="CE46" s="259" t="n"/>
      <c r="CF46" s="259" t="n"/>
      <c r="CG46" s="259" t="n"/>
      <c r="CH46" s="259" t="n"/>
      <c r="CI46" s="259" t="n"/>
      <c r="CJ46" s="259" t="n"/>
      <c r="CK46" s="259" t="n"/>
      <c r="CL46" s="259" t="n"/>
      <c r="CM46" s="259" t="n"/>
      <c r="CN46" s="259" t="n"/>
      <c r="CO46" s="259" t="n"/>
      <c r="CP46" s="259" t="n"/>
      <c r="CQ46" s="259" t="n"/>
      <c r="CR46" s="259" t="n"/>
      <c r="CS46" s="259" t="n"/>
      <c r="CT46" s="259" t="n"/>
      <c r="CU46" s="259" t="n"/>
      <c r="CV46" s="259" t="n"/>
      <c r="CW46" s="259" t="n"/>
      <c r="CX46" s="259" t="n"/>
      <c r="CY46" s="259" t="n"/>
      <c r="CZ46" s="259" t="n"/>
      <c r="DA46" s="259" t="n"/>
      <c r="DB46" s="259" t="n"/>
      <c r="DC46" s="259" t="n"/>
      <c r="DD46" s="259" t="n"/>
      <c r="DE46" s="259" t="n"/>
      <c r="DF46" s="259" t="n"/>
      <c r="DG46" s="259" t="n"/>
      <c r="DH46" s="259" t="n"/>
      <c r="DI46" s="259" t="n"/>
      <c r="DJ46" s="259" t="n"/>
      <c r="DK46" s="259" t="n"/>
      <c r="DL46" s="259" t="n"/>
      <c r="DM46" s="259" t="n"/>
      <c r="DN46" s="259" t="n"/>
      <c r="DO46" s="259" t="n"/>
      <c r="DP46" s="259" t="n"/>
      <c r="DQ46" s="259" t="n"/>
      <c r="DR46" s="259" t="n"/>
      <c r="DS46" s="259" t="n"/>
      <c r="DT46" s="259" t="n"/>
      <c r="DU46" s="259" t="n"/>
      <c r="DV46" s="259" t="n"/>
      <c r="DW46" s="259" t="n"/>
      <c r="DX46" s="259" t="n"/>
      <c r="DY46" s="259" t="n"/>
      <c r="DZ46" s="259" t="n"/>
      <c r="EA46" s="259" t="n"/>
      <c r="EB46" s="259" t="n"/>
      <c r="EC46" s="259" t="n"/>
      <c r="ED46" s="259" t="n"/>
      <c r="EE46" s="259" t="n"/>
      <c r="EF46" s="259" t="n"/>
      <c r="EG46" s="259" t="n"/>
      <c r="EH46" s="259" t="n"/>
      <c r="EI46" s="259" t="n"/>
      <c r="EJ46" s="261">
        <f>SUM(F46:EI46)</f>
        <v/>
      </c>
      <c r="EK46" s="262">
        <f>E46-EJ46</f>
        <v/>
      </c>
    </row>
    <row r="47" ht="18" customHeight="1">
      <c r="A47" s="137" t="n">
        <v>47</v>
      </c>
      <c r="B47" s="256" t="n"/>
      <c r="C47" s="139" t="n"/>
      <c r="D47" s="240" t="n"/>
      <c r="E47" s="257" t="n"/>
      <c r="F47" s="274" t="n"/>
      <c r="G47" s="274" t="n"/>
      <c r="H47" s="274" t="n"/>
      <c r="I47" s="274" t="n"/>
      <c r="J47" s="274" t="n"/>
      <c r="K47" s="274" t="n"/>
      <c r="L47" s="259" t="n"/>
      <c r="M47" s="259" t="n"/>
      <c r="N47" s="259" t="n"/>
      <c r="O47" s="259" t="n"/>
      <c r="P47" s="259" t="n"/>
      <c r="Q47" s="259" t="n"/>
      <c r="R47" s="259" t="n"/>
      <c r="S47" s="259" t="n"/>
      <c r="T47" s="259" t="n"/>
      <c r="U47" s="259" t="n"/>
      <c r="V47" s="259" t="n"/>
      <c r="W47" s="259" t="n"/>
      <c r="X47" s="259" t="n"/>
      <c r="Y47" s="259" t="n"/>
      <c r="Z47" s="259" t="n"/>
      <c r="AA47" s="259" t="n"/>
      <c r="AB47" s="259" t="n"/>
      <c r="AC47" s="259" t="n"/>
      <c r="AD47" s="259" t="n"/>
      <c r="AE47" s="259" t="n"/>
      <c r="AF47" s="259" t="n"/>
      <c r="AG47" s="259" t="n"/>
      <c r="AH47" s="259" t="n"/>
      <c r="AI47" s="259" t="n"/>
      <c r="AJ47" s="259" t="n"/>
      <c r="AK47" s="259" t="n"/>
      <c r="AL47" s="259" t="n"/>
      <c r="AM47" s="259" t="n"/>
      <c r="AN47" s="259" t="n"/>
      <c r="AO47" s="259" t="n"/>
      <c r="AP47" s="259" t="n"/>
      <c r="AQ47" s="259" t="n"/>
      <c r="AR47" s="259" t="n"/>
      <c r="AS47" s="259" t="n"/>
      <c r="AT47" s="259" t="n"/>
      <c r="AU47" s="259" t="n"/>
      <c r="AV47" s="259" t="n"/>
      <c r="AW47" s="259" t="n"/>
      <c r="AX47" s="259" t="n"/>
      <c r="AY47" s="259" t="n"/>
      <c r="AZ47" s="259" t="n"/>
      <c r="BA47" s="259" t="n"/>
      <c r="BB47" s="259" t="n"/>
      <c r="BC47" s="259" t="n"/>
      <c r="BD47" s="259" t="n"/>
      <c r="BE47" s="259" t="n"/>
      <c r="BF47" s="259" t="n"/>
      <c r="BG47" s="259" t="n"/>
      <c r="BH47" s="259" t="n"/>
      <c r="BI47" s="259" t="n"/>
      <c r="BJ47" s="259" t="n"/>
      <c r="BK47" s="259" t="n"/>
      <c r="BL47" s="259" t="n"/>
      <c r="BM47" s="259" t="n"/>
      <c r="BN47" s="259" t="n"/>
      <c r="BO47" s="259" t="n"/>
      <c r="BP47" s="259" t="n"/>
      <c r="BQ47" s="259" t="n"/>
      <c r="BR47" s="259" t="n"/>
      <c r="BS47" s="259" t="n"/>
      <c r="BT47" s="259" t="n"/>
      <c r="BU47" s="259" t="n"/>
      <c r="BV47" s="259" t="n"/>
      <c r="BW47" s="259" t="n"/>
      <c r="BX47" s="259" t="n"/>
      <c r="BY47" s="259" t="n"/>
      <c r="BZ47" s="259" t="n"/>
      <c r="CA47" s="259" t="n"/>
      <c r="CB47" s="259" t="n"/>
      <c r="CC47" s="259" t="n"/>
      <c r="CD47" s="259" t="n"/>
      <c r="CE47" s="259" t="n"/>
      <c r="CF47" s="259" t="n"/>
      <c r="CG47" s="259" t="n"/>
      <c r="CH47" s="259" t="n"/>
      <c r="CI47" s="259" t="n"/>
      <c r="CJ47" s="259" t="n"/>
      <c r="CK47" s="259" t="n"/>
      <c r="CL47" s="259" t="n"/>
      <c r="CM47" s="259" t="n"/>
      <c r="CN47" s="259" t="n"/>
      <c r="CO47" s="259" t="n"/>
      <c r="CP47" s="259" t="n"/>
      <c r="CQ47" s="259" t="n"/>
      <c r="CR47" s="259" t="n"/>
      <c r="CS47" s="259" t="n"/>
      <c r="CT47" s="259" t="n"/>
      <c r="CU47" s="259" t="n"/>
      <c r="CV47" s="259" t="n"/>
      <c r="CW47" s="259" t="n"/>
      <c r="CX47" s="259" t="n"/>
      <c r="CY47" s="259" t="n"/>
      <c r="CZ47" s="259" t="n"/>
      <c r="DA47" s="259" t="n"/>
      <c r="DB47" s="259" t="n"/>
      <c r="DC47" s="259" t="n"/>
      <c r="DD47" s="259" t="n"/>
      <c r="DE47" s="259" t="n"/>
      <c r="DF47" s="259" t="n"/>
      <c r="DG47" s="259" t="n"/>
      <c r="DH47" s="259" t="n"/>
      <c r="DI47" s="259" t="n"/>
      <c r="DJ47" s="259" t="n"/>
      <c r="DK47" s="259" t="n"/>
      <c r="DL47" s="259" t="n"/>
      <c r="DM47" s="259" t="n"/>
      <c r="DN47" s="259" t="n"/>
      <c r="DO47" s="259" t="n"/>
      <c r="DP47" s="259" t="n"/>
      <c r="DQ47" s="259" t="n"/>
      <c r="DR47" s="259" t="n"/>
      <c r="DS47" s="259" t="n"/>
      <c r="DT47" s="259" t="n"/>
      <c r="DU47" s="259" t="n"/>
      <c r="DV47" s="259" t="n"/>
      <c r="DW47" s="259" t="n"/>
      <c r="DX47" s="259" t="n"/>
      <c r="DY47" s="259" t="n"/>
      <c r="DZ47" s="259" t="n"/>
      <c r="EA47" s="259" t="n"/>
      <c r="EB47" s="259" t="n"/>
      <c r="EC47" s="259" t="n"/>
      <c r="ED47" s="259" t="n"/>
      <c r="EE47" s="259" t="n"/>
      <c r="EF47" s="259" t="n"/>
      <c r="EG47" s="259" t="n"/>
      <c r="EH47" s="259" t="n"/>
      <c r="EI47" s="259" t="n"/>
      <c r="EJ47" s="261">
        <f>SUM(F47:EI47)</f>
        <v/>
      </c>
      <c r="EK47" s="262">
        <f>E47-EJ47</f>
        <v/>
      </c>
    </row>
    <row r="48" ht="18" customHeight="1">
      <c r="A48" s="137" t="n">
        <v>48</v>
      </c>
      <c r="B48" s="256" t="n"/>
      <c r="C48" s="139" t="n"/>
      <c r="D48" s="240" t="n"/>
      <c r="E48" s="257" t="n"/>
      <c r="F48" s="274" t="n"/>
      <c r="G48" s="274" t="n"/>
      <c r="H48" s="274" t="n"/>
      <c r="I48" s="274" t="n"/>
      <c r="J48" s="274" t="n"/>
      <c r="K48" s="274" t="n"/>
      <c r="L48" s="259" t="n"/>
      <c r="M48" s="259" t="n"/>
      <c r="N48" s="259" t="n"/>
      <c r="O48" s="259" t="n"/>
      <c r="P48" s="259" t="n"/>
      <c r="Q48" s="259" t="n"/>
      <c r="R48" s="259" t="n"/>
      <c r="S48" s="259" t="n"/>
      <c r="T48" s="259" t="n"/>
      <c r="U48" s="259" t="n"/>
      <c r="V48" s="259" t="n"/>
      <c r="W48" s="259" t="n"/>
      <c r="X48" s="259" t="n"/>
      <c r="Y48" s="259" t="n"/>
      <c r="Z48" s="259" t="n"/>
      <c r="AA48" s="259" t="n"/>
      <c r="AB48" s="259" t="n"/>
      <c r="AC48" s="259" t="n"/>
      <c r="AD48" s="259" t="n"/>
      <c r="AE48" s="259" t="n"/>
      <c r="AF48" s="259" t="n"/>
      <c r="AG48" s="259" t="n"/>
      <c r="AH48" s="259" t="n"/>
      <c r="AI48" s="259" t="n"/>
      <c r="AJ48" s="259" t="n"/>
      <c r="AK48" s="259" t="n"/>
      <c r="AL48" s="259" t="n"/>
      <c r="AM48" s="259" t="n"/>
      <c r="AN48" s="259" t="n"/>
      <c r="AO48" s="259" t="n"/>
      <c r="AP48" s="259" t="n"/>
      <c r="AQ48" s="259" t="n"/>
      <c r="AR48" s="259" t="n"/>
      <c r="AS48" s="259" t="n"/>
      <c r="AT48" s="259" t="n"/>
      <c r="AU48" s="259" t="n"/>
      <c r="AV48" s="259" t="n"/>
      <c r="AW48" s="259" t="n"/>
      <c r="AX48" s="259" t="n"/>
      <c r="AY48" s="259" t="n"/>
      <c r="AZ48" s="259" t="n"/>
      <c r="BA48" s="259" t="n"/>
      <c r="BB48" s="259" t="n"/>
      <c r="BC48" s="259" t="n"/>
      <c r="BD48" s="259" t="n"/>
      <c r="BE48" s="259" t="n"/>
      <c r="BF48" s="259" t="n"/>
      <c r="BG48" s="259" t="n"/>
      <c r="BH48" s="259" t="n"/>
      <c r="BI48" s="259" t="n"/>
      <c r="BJ48" s="259" t="n"/>
      <c r="BK48" s="259" t="n"/>
      <c r="BL48" s="259" t="n"/>
      <c r="BM48" s="259" t="n"/>
      <c r="BN48" s="259" t="n"/>
      <c r="BO48" s="259" t="n"/>
      <c r="BP48" s="259" t="n"/>
      <c r="BQ48" s="259" t="n"/>
      <c r="BR48" s="259" t="n"/>
      <c r="BS48" s="259" t="n"/>
      <c r="BT48" s="259" t="n"/>
      <c r="BU48" s="259" t="n"/>
      <c r="BV48" s="259" t="n"/>
      <c r="BW48" s="259" t="n"/>
      <c r="BX48" s="259" t="n"/>
      <c r="BY48" s="259" t="n"/>
      <c r="BZ48" s="259" t="n"/>
      <c r="CA48" s="259" t="n"/>
      <c r="CB48" s="259" t="n"/>
      <c r="CC48" s="259" t="n"/>
      <c r="CD48" s="259" t="n"/>
      <c r="CE48" s="259" t="n"/>
      <c r="CF48" s="259" t="n"/>
      <c r="CG48" s="259" t="n"/>
      <c r="CH48" s="259" t="n"/>
      <c r="CI48" s="259" t="n"/>
      <c r="CJ48" s="259" t="n"/>
      <c r="CK48" s="259" t="n"/>
      <c r="CL48" s="259" t="n"/>
      <c r="CM48" s="259" t="n"/>
      <c r="CN48" s="259" t="n"/>
      <c r="CO48" s="259" t="n"/>
      <c r="CP48" s="259" t="n"/>
      <c r="CQ48" s="259" t="n"/>
      <c r="CR48" s="259" t="n"/>
      <c r="CS48" s="259" t="n"/>
      <c r="CT48" s="259" t="n"/>
      <c r="CU48" s="259" t="n"/>
      <c r="CV48" s="259" t="n"/>
      <c r="CW48" s="259" t="n"/>
      <c r="CX48" s="259" t="n"/>
      <c r="CY48" s="259" t="n"/>
      <c r="CZ48" s="259" t="n"/>
      <c r="DA48" s="259" t="n"/>
      <c r="DB48" s="259" t="n"/>
      <c r="DC48" s="259" t="n"/>
      <c r="DD48" s="259" t="n"/>
      <c r="DE48" s="259" t="n"/>
      <c r="DF48" s="259" t="n"/>
      <c r="DG48" s="259" t="n"/>
      <c r="DH48" s="259" t="n"/>
      <c r="DI48" s="259" t="n"/>
      <c r="DJ48" s="259" t="n"/>
      <c r="DK48" s="259" t="n"/>
      <c r="DL48" s="259" t="n"/>
      <c r="DM48" s="259" t="n"/>
      <c r="DN48" s="259" t="n"/>
      <c r="DO48" s="259" t="n"/>
      <c r="DP48" s="259" t="n"/>
      <c r="DQ48" s="259" t="n"/>
      <c r="DR48" s="259" t="n"/>
      <c r="DS48" s="259" t="n"/>
      <c r="DT48" s="259" t="n"/>
      <c r="DU48" s="259" t="n"/>
      <c r="DV48" s="259" t="n"/>
      <c r="DW48" s="259" t="n"/>
      <c r="DX48" s="259" t="n"/>
      <c r="DY48" s="259" t="n"/>
      <c r="DZ48" s="259" t="n"/>
      <c r="EA48" s="259" t="n"/>
      <c r="EB48" s="259" t="n"/>
      <c r="EC48" s="259" t="n"/>
      <c r="ED48" s="259" t="n"/>
      <c r="EE48" s="259" t="n"/>
      <c r="EF48" s="259" t="n"/>
      <c r="EG48" s="259" t="n"/>
      <c r="EH48" s="259" t="n"/>
      <c r="EI48" s="259" t="n"/>
      <c r="EJ48" s="261">
        <f>SUM(F48:EI48)</f>
        <v/>
      </c>
      <c r="EK48" s="262">
        <f>E48-EJ48</f>
        <v/>
      </c>
    </row>
    <row r="49" ht="18" customHeight="1">
      <c r="A49" s="137" t="n">
        <v>49</v>
      </c>
      <c r="B49" s="256" t="n"/>
      <c r="C49" s="139" t="n"/>
      <c r="D49" s="240" t="n"/>
      <c r="E49" s="257" t="n"/>
      <c r="F49" s="274" t="n"/>
      <c r="G49" s="274" t="n"/>
      <c r="H49" s="274" t="n"/>
      <c r="I49" s="274" t="n"/>
      <c r="J49" s="274" t="n"/>
      <c r="K49" s="274" t="n"/>
      <c r="L49" s="259" t="n"/>
      <c r="M49" s="259" t="n"/>
      <c r="N49" s="259" t="n"/>
      <c r="O49" s="259" t="n"/>
      <c r="P49" s="259" t="n"/>
      <c r="Q49" s="259" t="n"/>
      <c r="R49" s="259" t="n"/>
      <c r="S49" s="259" t="n"/>
      <c r="T49" s="259" t="n"/>
      <c r="U49" s="259" t="n"/>
      <c r="V49" s="259" t="n"/>
      <c r="W49" s="259" t="n"/>
      <c r="X49" s="259" t="n"/>
      <c r="Y49" s="259" t="n"/>
      <c r="Z49" s="259" t="n"/>
      <c r="AA49" s="259" t="n"/>
      <c r="AB49" s="259" t="n"/>
      <c r="AC49" s="259" t="n"/>
      <c r="AD49" s="259" t="n"/>
      <c r="AE49" s="259" t="n"/>
      <c r="AF49" s="259" t="n"/>
      <c r="AG49" s="259" t="n"/>
      <c r="AH49" s="259" t="n"/>
      <c r="AI49" s="259" t="n"/>
      <c r="AJ49" s="259" t="n"/>
      <c r="AK49" s="259" t="n"/>
      <c r="AL49" s="259" t="n"/>
      <c r="AM49" s="259" t="n"/>
      <c r="AN49" s="259" t="n"/>
      <c r="AO49" s="259" t="n"/>
      <c r="AP49" s="259" t="n"/>
      <c r="AQ49" s="259" t="n"/>
      <c r="AR49" s="259" t="n"/>
      <c r="AS49" s="259" t="n"/>
      <c r="AT49" s="259" t="n"/>
      <c r="AU49" s="259" t="n"/>
      <c r="AV49" s="259" t="n"/>
      <c r="AW49" s="259" t="n"/>
      <c r="AX49" s="259" t="n"/>
      <c r="AY49" s="259" t="n"/>
      <c r="AZ49" s="259" t="n"/>
      <c r="BA49" s="259" t="n"/>
      <c r="BB49" s="259" t="n"/>
      <c r="BC49" s="259" t="n"/>
      <c r="BD49" s="259" t="n"/>
      <c r="BE49" s="259" t="n"/>
      <c r="BF49" s="259" t="n"/>
      <c r="BG49" s="259" t="n"/>
      <c r="BH49" s="259" t="n"/>
      <c r="BI49" s="259" t="n"/>
      <c r="BJ49" s="259" t="n"/>
      <c r="BK49" s="259" t="n"/>
      <c r="BL49" s="259" t="n"/>
      <c r="BM49" s="259" t="n"/>
      <c r="BN49" s="259" t="n"/>
      <c r="BO49" s="259" t="n"/>
      <c r="BP49" s="259" t="n"/>
      <c r="BQ49" s="259" t="n"/>
      <c r="BR49" s="259" t="n"/>
      <c r="BS49" s="259" t="n"/>
      <c r="BT49" s="259" t="n"/>
      <c r="BU49" s="259" t="n"/>
      <c r="BV49" s="259" t="n"/>
      <c r="BW49" s="259" t="n"/>
      <c r="BX49" s="259" t="n"/>
      <c r="BY49" s="259" t="n"/>
      <c r="BZ49" s="259" t="n"/>
      <c r="CA49" s="259" t="n"/>
      <c r="CB49" s="259" t="n"/>
      <c r="CC49" s="259" t="n"/>
      <c r="CD49" s="259" t="n"/>
      <c r="CE49" s="259" t="n"/>
      <c r="CF49" s="259" t="n"/>
      <c r="CG49" s="259" t="n"/>
      <c r="CH49" s="259" t="n"/>
      <c r="CI49" s="259" t="n"/>
      <c r="CJ49" s="259" t="n"/>
      <c r="CK49" s="259" t="n"/>
      <c r="CL49" s="259" t="n"/>
      <c r="CM49" s="259" t="n"/>
      <c r="CN49" s="259" t="n"/>
      <c r="CO49" s="259" t="n"/>
      <c r="CP49" s="259" t="n"/>
      <c r="CQ49" s="259" t="n"/>
      <c r="CR49" s="259" t="n"/>
      <c r="CS49" s="259" t="n"/>
      <c r="CT49" s="259" t="n"/>
      <c r="CU49" s="259" t="n"/>
      <c r="CV49" s="259" t="n"/>
      <c r="CW49" s="259" t="n"/>
      <c r="CX49" s="259" t="n"/>
      <c r="CY49" s="259" t="n"/>
      <c r="CZ49" s="259" t="n"/>
      <c r="DA49" s="259" t="n"/>
      <c r="DB49" s="259" t="n"/>
      <c r="DC49" s="259" t="n"/>
      <c r="DD49" s="259" t="n"/>
      <c r="DE49" s="259" t="n"/>
      <c r="DF49" s="259" t="n"/>
      <c r="DG49" s="259" t="n"/>
      <c r="DH49" s="259" t="n"/>
      <c r="DI49" s="259" t="n"/>
      <c r="DJ49" s="259" t="n"/>
      <c r="DK49" s="259" t="n"/>
      <c r="DL49" s="259" t="n"/>
      <c r="DM49" s="259" t="n"/>
      <c r="DN49" s="259" t="n"/>
      <c r="DO49" s="259" t="n"/>
      <c r="DP49" s="259" t="n"/>
      <c r="DQ49" s="259" t="n"/>
      <c r="DR49" s="259" t="n"/>
      <c r="DS49" s="259" t="n"/>
      <c r="DT49" s="259" t="n"/>
      <c r="DU49" s="259" t="n"/>
      <c r="DV49" s="259" t="n"/>
      <c r="DW49" s="259" t="n"/>
      <c r="DX49" s="259" t="n"/>
      <c r="DY49" s="259" t="n"/>
      <c r="DZ49" s="259" t="n"/>
      <c r="EA49" s="259" t="n"/>
      <c r="EB49" s="259" t="n"/>
      <c r="EC49" s="259" t="n"/>
      <c r="ED49" s="259" t="n"/>
      <c r="EE49" s="259" t="n"/>
      <c r="EF49" s="259" t="n"/>
      <c r="EG49" s="259" t="n"/>
      <c r="EH49" s="259" t="n"/>
      <c r="EI49" s="259" t="n"/>
      <c r="EJ49" s="261">
        <f>SUM(F49:EI49)</f>
        <v/>
      </c>
      <c r="EK49" s="262">
        <f>E49-EJ49</f>
        <v/>
      </c>
    </row>
    <row r="50" ht="18" customHeight="1">
      <c r="A50" s="137" t="n">
        <v>50</v>
      </c>
      <c r="B50" s="256" t="n"/>
      <c r="C50" s="139" t="n"/>
      <c r="D50" s="240" t="n"/>
      <c r="E50" s="257" t="n"/>
      <c r="F50" s="274" t="n"/>
      <c r="G50" s="274" t="n"/>
      <c r="H50" s="274" t="n"/>
      <c r="I50" s="274" t="n"/>
      <c r="J50" s="274" t="n"/>
      <c r="K50" s="274" t="n"/>
      <c r="L50" s="259" t="n"/>
      <c r="M50" s="259" t="n"/>
      <c r="N50" s="259" t="n"/>
      <c r="O50" s="259" t="n"/>
      <c r="P50" s="259" t="n"/>
      <c r="Q50" s="259" t="n"/>
      <c r="R50" s="259" t="n"/>
      <c r="S50" s="259" t="n"/>
      <c r="T50" s="259" t="n"/>
      <c r="U50" s="259" t="n"/>
      <c r="V50" s="259" t="n"/>
      <c r="W50" s="259" t="n"/>
      <c r="X50" s="259" t="n"/>
      <c r="Y50" s="259" t="n"/>
      <c r="Z50" s="259" t="n"/>
      <c r="AA50" s="259" t="n"/>
      <c r="AB50" s="259" t="n"/>
      <c r="AC50" s="259" t="n"/>
      <c r="AD50" s="259" t="n"/>
      <c r="AE50" s="259" t="n"/>
      <c r="AF50" s="259" t="n"/>
      <c r="AG50" s="259" t="n"/>
      <c r="AH50" s="259" t="n"/>
      <c r="AI50" s="259" t="n"/>
      <c r="AJ50" s="259" t="n"/>
      <c r="AK50" s="259" t="n"/>
      <c r="AL50" s="259" t="n"/>
      <c r="AM50" s="259" t="n"/>
      <c r="AN50" s="259" t="n"/>
      <c r="AO50" s="259" t="n"/>
      <c r="AP50" s="259" t="n"/>
      <c r="AQ50" s="259" t="n"/>
      <c r="AR50" s="259" t="n"/>
      <c r="AS50" s="259" t="n"/>
      <c r="AT50" s="259" t="n"/>
      <c r="AU50" s="259" t="n"/>
      <c r="AV50" s="259" t="n"/>
      <c r="AW50" s="259" t="n"/>
      <c r="AX50" s="259" t="n"/>
      <c r="AY50" s="259" t="n"/>
      <c r="AZ50" s="259" t="n"/>
      <c r="BA50" s="259" t="n"/>
      <c r="BB50" s="259" t="n"/>
      <c r="BC50" s="259" t="n"/>
      <c r="BD50" s="259" t="n"/>
      <c r="BE50" s="259" t="n"/>
      <c r="BF50" s="259" t="n"/>
      <c r="BG50" s="259" t="n"/>
      <c r="BH50" s="259" t="n"/>
      <c r="BI50" s="259" t="n"/>
      <c r="BJ50" s="259" t="n"/>
      <c r="BK50" s="259" t="n"/>
      <c r="BL50" s="259" t="n"/>
      <c r="BM50" s="259" t="n"/>
      <c r="BN50" s="259" t="n"/>
      <c r="BO50" s="259" t="n"/>
      <c r="BP50" s="259" t="n"/>
      <c r="BQ50" s="259" t="n"/>
      <c r="BR50" s="259" t="n"/>
      <c r="BS50" s="259" t="n"/>
      <c r="BT50" s="259" t="n"/>
      <c r="BU50" s="259" t="n"/>
      <c r="BV50" s="259" t="n"/>
      <c r="BW50" s="259" t="n"/>
      <c r="BX50" s="259" t="n"/>
      <c r="BY50" s="259" t="n"/>
      <c r="BZ50" s="259" t="n"/>
      <c r="CA50" s="259" t="n"/>
      <c r="CB50" s="259" t="n"/>
      <c r="CC50" s="259" t="n"/>
      <c r="CD50" s="259" t="n"/>
      <c r="CE50" s="259" t="n"/>
      <c r="CF50" s="259" t="n"/>
      <c r="CG50" s="259" t="n"/>
      <c r="CH50" s="259" t="n"/>
      <c r="CI50" s="259" t="n"/>
      <c r="CJ50" s="259" t="n"/>
      <c r="CK50" s="259" t="n"/>
      <c r="CL50" s="259" t="n"/>
      <c r="CM50" s="259" t="n"/>
      <c r="CN50" s="259" t="n"/>
      <c r="CO50" s="259" t="n"/>
      <c r="CP50" s="259" t="n"/>
      <c r="CQ50" s="259" t="n"/>
      <c r="CR50" s="259" t="n"/>
      <c r="CS50" s="259" t="n"/>
      <c r="CT50" s="259" t="n"/>
      <c r="CU50" s="259" t="n"/>
      <c r="CV50" s="259" t="n"/>
      <c r="CW50" s="259" t="n"/>
      <c r="CX50" s="259" t="n"/>
      <c r="CY50" s="259" t="n"/>
      <c r="CZ50" s="259" t="n"/>
      <c r="DA50" s="259" t="n"/>
      <c r="DB50" s="259" t="n"/>
      <c r="DC50" s="259" t="n"/>
      <c r="DD50" s="259" t="n"/>
      <c r="DE50" s="259" t="n"/>
      <c r="DF50" s="259" t="n"/>
      <c r="DG50" s="259" t="n"/>
      <c r="DH50" s="259" t="n"/>
      <c r="DI50" s="259" t="n"/>
      <c r="DJ50" s="259" t="n"/>
      <c r="DK50" s="259" t="n"/>
      <c r="DL50" s="259" t="n"/>
      <c r="DM50" s="259" t="n"/>
      <c r="DN50" s="259" t="n"/>
      <c r="DO50" s="259" t="n"/>
      <c r="DP50" s="259" t="n"/>
      <c r="DQ50" s="259" t="n"/>
      <c r="DR50" s="259" t="n"/>
      <c r="DS50" s="259" t="n"/>
      <c r="DT50" s="259" t="n"/>
      <c r="DU50" s="259" t="n"/>
      <c r="DV50" s="259" t="n"/>
      <c r="DW50" s="259" t="n"/>
      <c r="DX50" s="259" t="n"/>
      <c r="DY50" s="259" t="n"/>
      <c r="DZ50" s="259" t="n"/>
      <c r="EA50" s="259" t="n"/>
      <c r="EB50" s="259" t="n"/>
      <c r="EC50" s="259" t="n"/>
      <c r="ED50" s="259" t="n"/>
      <c r="EE50" s="259" t="n"/>
      <c r="EF50" s="259" t="n"/>
      <c r="EG50" s="259" t="n"/>
      <c r="EH50" s="259" t="n"/>
      <c r="EI50" s="259" t="n"/>
      <c r="EJ50" s="261">
        <f>SUM(F50:EI50)</f>
        <v/>
      </c>
      <c r="EK50" s="262">
        <f>E50-EJ50</f>
        <v/>
      </c>
    </row>
    <row r="51" ht="18" customHeight="1">
      <c r="A51" s="137" t="n">
        <v>51</v>
      </c>
      <c r="B51" s="256" t="n"/>
      <c r="C51" s="139" t="n"/>
      <c r="D51" s="240" t="n"/>
      <c r="E51" s="257" t="n"/>
      <c r="F51" s="274" t="n"/>
      <c r="G51" s="274" t="n"/>
      <c r="H51" s="274" t="n"/>
      <c r="I51" s="274" t="n"/>
      <c r="J51" s="274" t="n"/>
      <c r="K51" s="274" t="n"/>
      <c r="L51" s="259" t="n"/>
      <c r="M51" s="259" t="n"/>
      <c r="N51" s="259" t="n"/>
      <c r="O51" s="259" t="n"/>
      <c r="P51" s="259" t="n"/>
      <c r="Q51" s="259" t="n"/>
      <c r="R51" s="259" t="n"/>
      <c r="S51" s="259" t="n"/>
      <c r="T51" s="259" t="n"/>
      <c r="U51" s="259" t="n"/>
      <c r="V51" s="259" t="n"/>
      <c r="W51" s="259" t="n"/>
      <c r="X51" s="259" t="n"/>
      <c r="Y51" s="259" t="n"/>
      <c r="Z51" s="259" t="n"/>
      <c r="AA51" s="259" t="n"/>
      <c r="AB51" s="259" t="n"/>
      <c r="AC51" s="259" t="n"/>
      <c r="AD51" s="259" t="n"/>
      <c r="AE51" s="259" t="n"/>
      <c r="AF51" s="259" t="n"/>
      <c r="AG51" s="259" t="n"/>
      <c r="AH51" s="259" t="n"/>
      <c r="AI51" s="259" t="n"/>
      <c r="AJ51" s="259" t="n"/>
      <c r="AK51" s="259" t="n"/>
      <c r="AL51" s="259" t="n"/>
      <c r="AM51" s="259" t="n"/>
      <c r="AN51" s="259" t="n"/>
      <c r="AO51" s="259" t="n"/>
      <c r="AP51" s="259" t="n"/>
      <c r="AQ51" s="259" t="n"/>
      <c r="AR51" s="259" t="n"/>
      <c r="AS51" s="259" t="n"/>
      <c r="AT51" s="259" t="n"/>
      <c r="AU51" s="259" t="n"/>
      <c r="AV51" s="259" t="n"/>
      <c r="AW51" s="259" t="n"/>
      <c r="AX51" s="259" t="n"/>
      <c r="AY51" s="259" t="n"/>
      <c r="AZ51" s="259" t="n"/>
      <c r="BA51" s="259" t="n"/>
      <c r="BB51" s="259" t="n"/>
      <c r="BC51" s="259" t="n"/>
      <c r="BD51" s="259" t="n"/>
      <c r="BE51" s="259" t="n"/>
      <c r="BF51" s="259" t="n"/>
      <c r="BG51" s="259" t="n"/>
      <c r="BH51" s="259" t="n"/>
      <c r="BI51" s="259" t="n"/>
      <c r="BJ51" s="259" t="n"/>
      <c r="BK51" s="259" t="n"/>
      <c r="BL51" s="259" t="n"/>
      <c r="BM51" s="259" t="n"/>
      <c r="BN51" s="259" t="n"/>
      <c r="BO51" s="259" t="n"/>
      <c r="BP51" s="259" t="n"/>
      <c r="BQ51" s="259" t="n"/>
      <c r="BR51" s="259" t="n"/>
      <c r="BS51" s="259" t="n"/>
      <c r="BT51" s="259" t="n"/>
      <c r="BU51" s="259" t="n"/>
      <c r="BV51" s="259" t="n"/>
      <c r="BW51" s="259" t="n"/>
      <c r="BX51" s="259" t="n"/>
      <c r="BY51" s="259" t="n"/>
      <c r="BZ51" s="259" t="n"/>
      <c r="CA51" s="259" t="n"/>
      <c r="CB51" s="259" t="n"/>
      <c r="CC51" s="259" t="n"/>
      <c r="CD51" s="259" t="n"/>
      <c r="CE51" s="259" t="n"/>
      <c r="CF51" s="259" t="n"/>
      <c r="CG51" s="259" t="n"/>
      <c r="CH51" s="259" t="n"/>
      <c r="CI51" s="259" t="n"/>
      <c r="CJ51" s="259" t="n"/>
      <c r="CK51" s="259" t="n"/>
      <c r="CL51" s="259" t="n"/>
      <c r="CM51" s="259" t="n"/>
      <c r="CN51" s="259" t="n"/>
      <c r="CO51" s="259" t="n"/>
      <c r="CP51" s="259" t="n"/>
      <c r="CQ51" s="259" t="n"/>
      <c r="CR51" s="259" t="n"/>
      <c r="CS51" s="259" t="n"/>
      <c r="CT51" s="259" t="n"/>
      <c r="CU51" s="259" t="n"/>
      <c r="CV51" s="259" t="n"/>
      <c r="CW51" s="259" t="n"/>
      <c r="CX51" s="259" t="n"/>
      <c r="CY51" s="259" t="n"/>
      <c r="CZ51" s="259" t="n"/>
      <c r="DA51" s="259" t="n"/>
      <c r="DB51" s="259" t="n"/>
      <c r="DC51" s="259" t="n"/>
      <c r="DD51" s="259" t="n"/>
      <c r="DE51" s="259" t="n"/>
      <c r="DF51" s="259" t="n"/>
      <c r="DG51" s="259" t="n"/>
      <c r="DH51" s="259" t="n"/>
      <c r="DI51" s="259" t="n"/>
      <c r="DJ51" s="259" t="n"/>
      <c r="DK51" s="259" t="n"/>
      <c r="DL51" s="259" t="n"/>
      <c r="DM51" s="259" t="n"/>
      <c r="DN51" s="259" t="n"/>
      <c r="DO51" s="259" t="n"/>
      <c r="DP51" s="259" t="n"/>
      <c r="DQ51" s="259" t="n"/>
      <c r="DR51" s="259" t="n"/>
      <c r="DS51" s="259" t="n"/>
      <c r="DT51" s="259" t="n"/>
      <c r="DU51" s="259" t="n"/>
      <c r="DV51" s="259" t="n"/>
      <c r="DW51" s="259" t="n"/>
      <c r="DX51" s="259" t="n"/>
      <c r="DY51" s="259" t="n"/>
      <c r="DZ51" s="259" t="n"/>
      <c r="EA51" s="259" t="n"/>
      <c r="EB51" s="259" t="n"/>
      <c r="EC51" s="259" t="n"/>
      <c r="ED51" s="259" t="n"/>
      <c r="EE51" s="259" t="n"/>
      <c r="EF51" s="259" t="n"/>
      <c r="EG51" s="259" t="n"/>
      <c r="EH51" s="259" t="n"/>
      <c r="EI51" s="259" t="n"/>
      <c r="EJ51" s="261">
        <f>SUM(F51:EI51)</f>
        <v/>
      </c>
      <c r="EK51" s="262">
        <f>E51-EJ51</f>
        <v/>
      </c>
    </row>
    <row r="52" ht="18" customHeight="1">
      <c r="A52" s="137" t="n">
        <v>52</v>
      </c>
      <c r="B52" s="256" t="n"/>
      <c r="C52" s="139" t="n"/>
      <c r="D52" s="240" t="n"/>
      <c r="E52" s="257" t="n"/>
      <c r="F52" s="274" t="n"/>
      <c r="G52" s="274" t="n"/>
      <c r="H52" s="274" t="n"/>
      <c r="I52" s="274" t="n"/>
      <c r="J52" s="274" t="n"/>
      <c r="K52" s="274" t="n"/>
      <c r="L52" s="259" t="n"/>
      <c r="M52" s="259" t="n"/>
      <c r="N52" s="259" t="n"/>
      <c r="O52" s="259" t="n"/>
      <c r="P52" s="259" t="n"/>
      <c r="Q52" s="259" t="n"/>
      <c r="R52" s="259" t="n"/>
      <c r="S52" s="259" t="n"/>
      <c r="T52" s="259" t="n"/>
      <c r="U52" s="259" t="n"/>
      <c r="V52" s="259" t="n"/>
      <c r="W52" s="259" t="n"/>
      <c r="X52" s="259" t="n"/>
      <c r="Y52" s="259" t="n"/>
      <c r="Z52" s="259" t="n"/>
      <c r="AA52" s="259" t="n"/>
      <c r="AB52" s="259" t="n"/>
      <c r="AC52" s="259" t="n"/>
      <c r="AD52" s="259" t="n"/>
      <c r="AE52" s="259" t="n"/>
      <c r="AF52" s="259" t="n"/>
      <c r="AG52" s="259" t="n"/>
      <c r="AH52" s="259" t="n"/>
      <c r="AI52" s="259" t="n"/>
      <c r="AJ52" s="259" t="n"/>
      <c r="AK52" s="259" t="n"/>
      <c r="AL52" s="259" t="n"/>
      <c r="AM52" s="259" t="n"/>
      <c r="AN52" s="259" t="n"/>
      <c r="AO52" s="259" t="n"/>
      <c r="AP52" s="259" t="n"/>
      <c r="AQ52" s="259" t="n"/>
      <c r="AR52" s="259" t="n"/>
      <c r="AS52" s="259" t="n"/>
      <c r="AT52" s="259" t="n"/>
      <c r="AU52" s="259" t="n"/>
      <c r="AV52" s="259" t="n"/>
      <c r="AW52" s="259" t="n"/>
      <c r="AX52" s="259" t="n"/>
      <c r="AY52" s="259" t="n"/>
      <c r="AZ52" s="259" t="n"/>
      <c r="BA52" s="259" t="n"/>
      <c r="BB52" s="259" t="n"/>
      <c r="BC52" s="259" t="n"/>
      <c r="BD52" s="259" t="n"/>
      <c r="BE52" s="259" t="n"/>
      <c r="BF52" s="259" t="n"/>
      <c r="BG52" s="259" t="n"/>
      <c r="BH52" s="259" t="n"/>
      <c r="BI52" s="259" t="n"/>
      <c r="BJ52" s="259" t="n"/>
      <c r="BK52" s="259" t="n"/>
      <c r="BL52" s="259" t="n"/>
      <c r="BM52" s="259" t="n"/>
      <c r="BN52" s="259" t="n"/>
      <c r="BO52" s="259" t="n"/>
      <c r="BP52" s="259" t="n"/>
      <c r="BQ52" s="259" t="n"/>
      <c r="BR52" s="259" t="n"/>
      <c r="BS52" s="259" t="n"/>
      <c r="BT52" s="259" t="n"/>
      <c r="BU52" s="259" t="n"/>
      <c r="BV52" s="259" t="n"/>
      <c r="BW52" s="259" t="n"/>
      <c r="BX52" s="259" t="n"/>
      <c r="BY52" s="259" t="n"/>
      <c r="BZ52" s="259" t="n"/>
      <c r="CA52" s="259" t="n"/>
      <c r="CB52" s="259" t="n"/>
      <c r="CC52" s="259" t="n"/>
      <c r="CD52" s="259" t="n"/>
      <c r="CE52" s="259" t="n"/>
      <c r="CF52" s="259" t="n"/>
      <c r="CG52" s="259" t="n"/>
      <c r="CH52" s="259" t="n"/>
      <c r="CI52" s="259" t="n"/>
      <c r="CJ52" s="259" t="n"/>
      <c r="CK52" s="259" t="n"/>
      <c r="CL52" s="259" t="n"/>
      <c r="CM52" s="259" t="n"/>
      <c r="CN52" s="259" t="n"/>
      <c r="CO52" s="259" t="n"/>
      <c r="CP52" s="259" t="n"/>
      <c r="CQ52" s="259" t="n"/>
      <c r="CR52" s="259" t="n"/>
      <c r="CS52" s="259" t="n"/>
      <c r="CT52" s="259" t="n"/>
      <c r="CU52" s="259" t="n"/>
      <c r="CV52" s="259" t="n"/>
      <c r="CW52" s="259" t="n"/>
      <c r="CX52" s="259" t="n"/>
      <c r="CY52" s="259" t="n"/>
      <c r="CZ52" s="259" t="n"/>
      <c r="DA52" s="259" t="n"/>
      <c r="DB52" s="259" t="n"/>
      <c r="DC52" s="259" t="n"/>
      <c r="DD52" s="259" t="n"/>
      <c r="DE52" s="259" t="n"/>
      <c r="DF52" s="259" t="n"/>
      <c r="DG52" s="259" t="n"/>
      <c r="DH52" s="259" t="n"/>
      <c r="DI52" s="259" t="n"/>
      <c r="DJ52" s="259" t="n"/>
      <c r="DK52" s="259" t="n"/>
      <c r="DL52" s="259" t="n"/>
      <c r="DM52" s="259" t="n"/>
      <c r="DN52" s="259" t="n"/>
      <c r="DO52" s="259" t="n"/>
      <c r="DP52" s="259" t="n"/>
      <c r="DQ52" s="259" t="n"/>
      <c r="DR52" s="259" t="n"/>
      <c r="DS52" s="259" t="n"/>
      <c r="DT52" s="259" t="n"/>
      <c r="DU52" s="259" t="n"/>
      <c r="DV52" s="259" t="n"/>
      <c r="DW52" s="259" t="n"/>
      <c r="DX52" s="259" t="n"/>
      <c r="DY52" s="259" t="n"/>
      <c r="DZ52" s="259" t="n"/>
      <c r="EA52" s="259" t="n"/>
      <c r="EB52" s="259" t="n"/>
      <c r="EC52" s="259" t="n"/>
      <c r="ED52" s="259" t="n"/>
      <c r="EE52" s="259" t="n"/>
      <c r="EF52" s="259" t="n"/>
      <c r="EG52" s="259" t="n"/>
      <c r="EH52" s="259" t="n"/>
      <c r="EI52" s="259" t="n"/>
      <c r="EJ52" s="261">
        <f>SUM(F52:EI52)</f>
        <v/>
      </c>
      <c r="EK52" s="262">
        <f>E52-EJ52</f>
        <v/>
      </c>
    </row>
    <row r="53" ht="18" customHeight="1">
      <c r="A53" s="137" t="n">
        <v>53</v>
      </c>
      <c r="B53" s="256" t="n"/>
      <c r="C53" s="139" t="n"/>
      <c r="D53" s="240" t="n"/>
      <c r="E53" s="257" t="n"/>
      <c r="F53" s="274" t="n"/>
      <c r="G53" s="274" t="n"/>
      <c r="H53" s="274" t="n"/>
      <c r="I53" s="274" t="n"/>
      <c r="J53" s="274" t="n"/>
      <c r="K53" s="274" t="n"/>
      <c r="L53" s="259" t="n"/>
      <c r="M53" s="259" t="n"/>
      <c r="N53" s="259" t="n"/>
      <c r="O53" s="259" t="n"/>
      <c r="P53" s="259" t="n"/>
      <c r="Q53" s="259" t="n"/>
      <c r="R53" s="259" t="n"/>
      <c r="S53" s="259" t="n"/>
      <c r="T53" s="259" t="n"/>
      <c r="U53" s="259" t="n"/>
      <c r="V53" s="259" t="n"/>
      <c r="W53" s="259" t="n"/>
      <c r="X53" s="259" t="n"/>
      <c r="Y53" s="259" t="n"/>
      <c r="Z53" s="259" t="n"/>
      <c r="AA53" s="259" t="n"/>
      <c r="AB53" s="259" t="n"/>
      <c r="AC53" s="259" t="n"/>
      <c r="AD53" s="259" t="n"/>
      <c r="AE53" s="259" t="n"/>
      <c r="AF53" s="259" t="n"/>
      <c r="AG53" s="259" t="n"/>
      <c r="AH53" s="259" t="n"/>
      <c r="AI53" s="259" t="n"/>
      <c r="AJ53" s="259" t="n"/>
      <c r="AK53" s="259" t="n"/>
      <c r="AL53" s="259" t="n"/>
      <c r="AM53" s="259" t="n"/>
      <c r="AN53" s="259" t="n"/>
      <c r="AO53" s="259" t="n"/>
      <c r="AP53" s="259" t="n"/>
      <c r="AQ53" s="259" t="n"/>
      <c r="AR53" s="259" t="n"/>
      <c r="AS53" s="259" t="n"/>
      <c r="AT53" s="259" t="n"/>
      <c r="AU53" s="259" t="n"/>
      <c r="AV53" s="259" t="n"/>
      <c r="AW53" s="259" t="n"/>
      <c r="AX53" s="259" t="n"/>
      <c r="AY53" s="259" t="n"/>
      <c r="AZ53" s="259" t="n"/>
      <c r="BA53" s="259" t="n"/>
      <c r="BB53" s="259" t="n"/>
      <c r="BC53" s="259" t="n"/>
      <c r="BD53" s="259" t="n"/>
      <c r="BE53" s="259" t="n"/>
      <c r="BF53" s="259" t="n"/>
      <c r="BG53" s="259" t="n"/>
      <c r="BH53" s="259" t="n"/>
      <c r="BI53" s="259" t="n"/>
      <c r="BJ53" s="259" t="n"/>
      <c r="BK53" s="259" t="n"/>
      <c r="BL53" s="259" t="n"/>
      <c r="BM53" s="259" t="n"/>
      <c r="BN53" s="259" t="n"/>
      <c r="BO53" s="259" t="n"/>
      <c r="BP53" s="259" t="n"/>
      <c r="BQ53" s="259" t="n"/>
      <c r="BR53" s="259" t="n"/>
      <c r="BS53" s="259" t="n"/>
      <c r="BT53" s="259" t="n"/>
      <c r="BU53" s="259" t="n"/>
      <c r="BV53" s="259" t="n"/>
      <c r="BW53" s="259" t="n"/>
      <c r="BX53" s="259" t="n"/>
      <c r="BY53" s="259" t="n"/>
      <c r="BZ53" s="259" t="n"/>
      <c r="CA53" s="259" t="n"/>
      <c r="CB53" s="259" t="n"/>
      <c r="CC53" s="259" t="n"/>
      <c r="CD53" s="259" t="n"/>
      <c r="CE53" s="259" t="n"/>
      <c r="CF53" s="259" t="n"/>
      <c r="CG53" s="259" t="n"/>
      <c r="CH53" s="259" t="n"/>
      <c r="CI53" s="259" t="n"/>
      <c r="CJ53" s="259" t="n"/>
      <c r="CK53" s="259" t="n"/>
      <c r="CL53" s="259" t="n"/>
      <c r="CM53" s="259" t="n"/>
      <c r="CN53" s="259" t="n"/>
      <c r="CO53" s="259" t="n"/>
      <c r="CP53" s="259" t="n"/>
      <c r="CQ53" s="259" t="n"/>
      <c r="CR53" s="259" t="n"/>
      <c r="CS53" s="259" t="n"/>
      <c r="CT53" s="259" t="n"/>
      <c r="CU53" s="259" t="n"/>
      <c r="CV53" s="259" t="n"/>
      <c r="CW53" s="259" t="n"/>
      <c r="CX53" s="259" t="n"/>
      <c r="CY53" s="259" t="n"/>
      <c r="CZ53" s="259" t="n"/>
      <c r="DA53" s="259" t="n"/>
      <c r="DB53" s="259" t="n"/>
      <c r="DC53" s="259" t="n"/>
      <c r="DD53" s="259" t="n"/>
      <c r="DE53" s="259" t="n"/>
      <c r="DF53" s="259" t="n"/>
      <c r="DG53" s="259" t="n"/>
      <c r="DH53" s="259" t="n"/>
      <c r="DI53" s="259" t="n"/>
      <c r="DJ53" s="259" t="n"/>
      <c r="DK53" s="259" t="n"/>
      <c r="DL53" s="259" t="n"/>
      <c r="DM53" s="259" t="n"/>
      <c r="DN53" s="259" t="n"/>
      <c r="DO53" s="259" t="n"/>
      <c r="DP53" s="259" t="n"/>
      <c r="DQ53" s="259" t="n"/>
      <c r="DR53" s="259" t="n"/>
      <c r="DS53" s="259" t="n"/>
      <c r="DT53" s="259" t="n"/>
      <c r="DU53" s="259" t="n"/>
      <c r="DV53" s="259" t="n"/>
      <c r="DW53" s="259" t="n"/>
      <c r="DX53" s="259" t="n"/>
      <c r="DY53" s="259" t="n"/>
      <c r="DZ53" s="259" t="n"/>
      <c r="EA53" s="259" t="n"/>
      <c r="EB53" s="259" t="n"/>
      <c r="EC53" s="259" t="n"/>
      <c r="ED53" s="259" t="n"/>
      <c r="EE53" s="259" t="n"/>
      <c r="EF53" s="259" t="n"/>
      <c r="EG53" s="259" t="n"/>
      <c r="EH53" s="259" t="n"/>
      <c r="EI53" s="259" t="n"/>
      <c r="EJ53" s="261">
        <f>SUM(F53:EI53)</f>
        <v/>
      </c>
      <c r="EK53" s="262">
        <f>E53-EJ53</f>
        <v/>
      </c>
    </row>
    <row r="54" ht="18" customHeight="1">
      <c r="A54" s="137" t="n">
        <v>54</v>
      </c>
      <c r="B54" s="256" t="n"/>
      <c r="C54" s="139" t="n"/>
      <c r="D54" s="240" t="n"/>
      <c r="E54" s="257" t="n"/>
      <c r="F54" s="274" t="n"/>
      <c r="G54" s="274" t="n"/>
      <c r="H54" s="274" t="n"/>
      <c r="I54" s="274" t="n"/>
      <c r="J54" s="274" t="n"/>
      <c r="K54" s="274" t="n"/>
      <c r="L54" s="259" t="n"/>
      <c r="M54" s="259" t="n"/>
      <c r="N54" s="259" t="n"/>
      <c r="O54" s="259" t="n"/>
      <c r="P54" s="259" t="n"/>
      <c r="Q54" s="259" t="n"/>
      <c r="R54" s="259" t="n"/>
      <c r="S54" s="259" t="n"/>
      <c r="T54" s="259" t="n"/>
      <c r="U54" s="259" t="n"/>
      <c r="V54" s="259" t="n"/>
      <c r="W54" s="259" t="n"/>
      <c r="X54" s="259" t="n"/>
      <c r="Y54" s="259" t="n"/>
      <c r="Z54" s="259" t="n"/>
      <c r="AA54" s="259" t="n"/>
      <c r="AB54" s="259" t="n"/>
      <c r="AC54" s="259" t="n"/>
      <c r="AD54" s="259" t="n"/>
      <c r="AE54" s="259" t="n"/>
      <c r="AF54" s="259" t="n"/>
      <c r="AG54" s="259" t="n"/>
      <c r="AH54" s="259" t="n"/>
      <c r="AI54" s="259" t="n"/>
      <c r="AJ54" s="259" t="n"/>
      <c r="AK54" s="259" t="n"/>
      <c r="AL54" s="259" t="n"/>
      <c r="AM54" s="259" t="n"/>
      <c r="AN54" s="259" t="n"/>
      <c r="AO54" s="259" t="n"/>
      <c r="AP54" s="259" t="n"/>
      <c r="AQ54" s="259" t="n"/>
      <c r="AR54" s="259" t="n"/>
      <c r="AS54" s="259" t="n"/>
      <c r="AT54" s="259" t="n"/>
      <c r="AU54" s="259" t="n"/>
      <c r="AV54" s="259" t="n"/>
      <c r="AW54" s="259" t="n"/>
      <c r="AX54" s="259" t="n"/>
      <c r="AY54" s="259" t="n"/>
      <c r="AZ54" s="259" t="n"/>
      <c r="BA54" s="259" t="n"/>
      <c r="BB54" s="259" t="n"/>
      <c r="BC54" s="259" t="n"/>
      <c r="BD54" s="259" t="n"/>
      <c r="BE54" s="259" t="n"/>
      <c r="BF54" s="259" t="n"/>
      <c r="BG54" s="259" t="n"/>
      <c r="BH54" s="259" t="n"/>
      <c r="BI54" s="259" t="n"/>
      <c r="BJ54" s="259" t="n"/>
      <c r="BK54" s="259" t="n"/>
      <c r="BL54" s="259" t="n"/>
      <c r="BM54" s="259" t="n"/>
      <c r="BN54" s="259" t="n"/>
      <c r="BO54" s="259" t="n"/>
      <c r="BP54" s="259" t="n"/>
      <c r="BQ54" s="259" t="n"/>
      <c r="BR54" s="259" t="n"/>
      <c r="BS54" s="259" t="n"/>
      <c r="BT54" s="259" t="n"/>
      <c r="BU54" s="259" t="n"/>
      <c r="BV54" s="259" t="n"/>
      <c r="BW54" s="259" t="n"/>
      <c r="BX54" s="259" t="n"/>
      <c r="BY54" s="259" t="n"/>
      <c r="BZ54" s="259" t="n"/>
      <c r="CA54" s="259" t="n"/>
      <c r="CB54" s="259" t="n"/>
      <c r="CC54" s="259" t="n"/>
      <c r="CD54" s="259" t="n"/>
      <c r="CE54" s="259" t="n"/>
      <c r="CF54" s="259" t="n"/>
      <c r="CG54" s="259" t="n"/>
      <c r="CH54" s="259" t="n"/>
      <c r="CI54" s="259" t="n"/>
      <c r="CJ54" s="259" t="n"/>
      <c r="CK54" s="259" t="n"/>
      <c r="CL54" s="259" t="n"/>
      <c r="CM54" s="259" t="n"/>
      <c r="CN54" s="259" t="n"/>
      <c r="CO54" s="259" t="n"/>
      <c r="CP54" s="259" t="n"/>
      <c r="CQ54" s="259" t="n"/>
      <c r="CR54" s="259" t="n"/>
      <c r="CS54" s="259" t="n"/>
      <c r="CT54" s="259" t="n"/>
      <c r="CU54" s="259" t="n"/>
      <c r="CV54" s="259" t="n"/>
      <c r="CW54" s="259" t="n"/>
      <c r="CX54" s="259" t="n"/>
      <c r="CY54" s="259" t="n"/>
      <c r="CZ54" s="259" t="n"/>
      <c r="DA54" s="259" t="n"/>
      <c r="DB54" s="259" t="n"/>
      <c r="DC54" s="259" t="n"/>
      <c r="DD54" s="259" t="n"/>
      <c r="DE54" s="259" t="n"/>
      <c r="DF54" s="259" t="n"/>
      <c r="DG54" s="259" t="n"/>
      <c r="DH54" s="259" t="n"/>
      <c r="DI54" s="259" t="n"/>
      <c r="DJ54" s="259" t="n"/>
      <c r="DK54" s="259" t="n"/>
      <c r="DL54" s="259" t="n"/>
      <c r="DM54" s="259" t="n"/>
      <c r="DN54" s="259" t="n"/>
      <c r="DO54" s="259" t="n"/>
      <c r="DP54" s="259" t="n"/>
      <c r="DQ54" s="259" t="n"/>
      <c r="DR54" s="259" t="n"/>
      <c r="DS54" s="259" t="n"/>
      <c r="DT54" s="259" t="n"/>
      <c r="DU54" s="259" t="n"/>
      <c r="DV54" s="259" t="n"/>
      <c r="DW54" s="259" t="n"/>
      <c r="DX54" s="259" t="n"/>
      <c r="DY54" s="259" t="n"/>
      <c r="DZ54" s="259" t="n"/>
      <c r="EA54" s="259" t="n"/>
      <c r="EB54" s="259" t="n"/>
      <c r="EC54" s="259" t="n"/>
      <c r="ED54" s="259" t="n"/>
      <c r="EE54" s="259" t="n"/>
      <c r="EF54" s="259" t="n"/>
      <c r="EG54" s="259" t="n"/>
      <c r="EH54" s="259" t="n"/>
      <c r="EI54" s="259" t="n"/>
      <c r="EJ54" s="261">
        <f>SUM(F54:EI54)</f>
        <v/>
      </c>
      <c r="EK54" s="262">
        <f>E54-EJ54</f>
        <v/>
      </c>
    </row>
    <row r="55" ht="18" customHeight="1">
      <c r="A55" s="137" t="n">
        <v>55</v>
      </c>
      <c r="B55" s="256" t="n"/>
      <c r="C55" s="139" t="n"/>
      <c r="D55" s="240" t="n"/>
      <c r="E55" s="257" t="n"/>
      <c r="F55" s="274" t="n"/>
      <c r="G55" s="274" t="n"/>
      <c r="H55" s="274" t="n"/>
      <c r="I55" s="274" t="n"/>
      <c r="J55" s="274" t="n"/>
      <c r="K55" s="274" t="n"/>
      <c r="L55" s="259" t="n"/>
      <c r="M55" s="259" t="n"/>
      <c r="N55" s="259" t="n"/>
      <c r="O55" s="259" t="n"/>
      <c r="P55" s="259" t="n"/>
      <c r="Q55" s="259" t="n"/>
      <c r="R55" s="259" t="n"/>
      <c r="S55" s="259" t="n"/>
      <c r="T55" s="259" t="n"/>
      <c r="U55" s="259" t="n"/>
      <c r="V55" s="259" t="n"/>
      <c r="W55" s="259" t="n"/>
      <c r="X55" s="259" t="n"/>
      <c r="Y55" s="259" t="n"/>
      <c r="Z55" s="259" t="n"/>
      <c r="AA55" s="259" t="n"/>
      <c r="AB55" s="259" t="n"/>
      <c r="AC55" s="259" t="n"/>
      <c r="AD55" s="259" t="n"/>
      <c r="AE55" s="259" t="n"/>
      <c r="AF55" s="259" t="n"/>
      <c r="AG55" s="259" t="n"/>
      <c r="AH55" s="259" t="n"/>
      <c r="AI55" s="259" t="n"/>
      <c r="AJ55" s="259" t="n"/>
      <c r="AK55" s="259" t="n"/>
      <c r="AL55" s="259" t="n"/>
      <c r="AM55" s="259" t="n"/>
      <c r="AN55" s="259" t="n"/>
      <c r="AO55" s="259" t="n"/>
      <c r="AP55" s="259" t="n"/>
      <c r="AQ55" s="259" t="n"/>
      <c r="AR55" s="259" t="n"/>
      <c r="AS55" s="259" t="n"/>
      <c r="AT55" s="259" t="n"/>
      <c r="AU55" s="259" t="n"/>
      <c r="AV55" s="259" t="n"/>
      <c r="AW55" s="259" t="n"/>
      <c r="AX55" s="259" t="n"/>
      <c r="AY55" s="259" t="n"/>
      <c r="AZ55" s="259" t="n"/>
      <c r="BA55" s="259" t="n"/>
      <c r="BB55" s="259" t="n"/>
      <c r="BC55" s="259" t="n"/>
      <c r="BD55" s="259" t="n"/>
      <c r="BE55" s="259" t="n"/>
      <c r="BF55" s="259" t="n"/>
      <c r="BG55" s="259" t="n"/>
      <c r="BH55" s="259" t="n"/>
      <c r="BI55" s="259" t="n"/>
      <c r="BJ55" s="259" t="n"/>
      <c r="BK55" s="259" t="n"/>
      <c r="BL55" s="259" t="n"/>
      <c r="BM55" s="259" t="n"/>
      <c r="BN55" s="259" t="n"/>
      <c r="BO55" s="259" t="n"/>
      <c r="BP55" s="259" t="n"/>
      <c r="BQ55" s="259" t="n"/>
      <c r="BR55" s="259" t="n"/>
      <c r="BS55" s="259" t="n"/>
      <c r="BT55" s="259" t="n"/>
      <c r="BU55" s="259" t="n"/>
      <c r="BV55" s="259" t="n"/>
      <c r="BW55" s="259" t="n"/>
      <c r="BX55" s="259" t="n"/>
      <c r="BY55" s="259" t="n"/>
      <c r="BZ55" s="259" t="n"/>
      <c r="CA55" s="259" t="n"/>
      <c r="CB55" s="259" t="n"/>
      <c r="CC55" s="259" t="n"/>
      <c r="CD55" s="259" t="n"/>
      <c r="CE55" s="259" t="n"/>
      <c r="CF55" s="259" t="n"/>
      <c r="CG55" s="259" t="n"/>
      <c r="CH55" s="259" t="n"/>
      <c r="CI55" s="259" t="n"/>
      <c r="CJ55" s="259" t="n"/>
      <c r="CK55" s="259" t="n"/>
      <c r="CL55" s="259" t="n"/>
      <c r="CM55" s="259" t="n"/>
      <c r="CN55" s="259" t="n"/>
      <c r="CO55" s="259" t="n"/>
      <c r="CP55" s="259" t="n"/>
      <c r="CQ55" s="259" t="n"/>
      <c r="CR55" s="259" t="n"/>
      <c r="CS55" s="259" t="n"/>
      <c r="CT55" s="259" t="n"/>
      <c r="CU55" s="259" t="n"/>
      <c r="CV55" s="259" t="n"/>
      <c r="CW55" s="259" t="n"/>
      <c r="CX55" s="259" t="n"/>
      <c r="CY55" s="259" t="n"/>
      <c r="CZ55" s="259" t="n"/>
      <c r="DA55" s="259" t="n"/>
      <c r="DB55" s="259" t="n"/>
      <c r="DC55" s="259" t="n"/>
      <c r="DD55" s="259" t="n"/>
      <c r="DE55" s="259" t="n"/>
      <c r="DF55" s="259" t="n"/>
      <c r="DG55" s="259" t="n"/>
      <c r="DH55" s="259" t="n"/>
      <c r="DI55" s="259" t="n"/>
      <c r="DJ55" s="259" t="n"/>
      <c r="DK55" s="259" t="n"/>
      <c r="DL55" s="259" t="n"/>
      <c r="DM55" s="259" t="n"/>
      <c r="DN55" s="259" t="n"/>
      <c r="DO55" s="259" t="n"/>
      <c r="DP55" s="259" t="n"/>
      <c r="DQ55" s="259" t="n"/>
      <c r="DR55" s="259" t="n"/>
      <c r="DS55" s="259" t="n"/>
      <c r="DT55" s="259" t="n"/>
      <c r="DU55" s="259" t="n"/>
      <c r="DV55" s="259" t="n"/>
      <c r="DW55" s="259" t="n"/>
      <c r="DX55" s="259" t="n"/>
      <c r="DY55" s="259" t="n"/>
      <c r="DZ55" s="259" t="n"/>
      <c r="EA55" s="259" t="n"/>
      <c r="EB55" s="259" t="n"/>
      <c r="EC55" s="259" t="n"/>
      <c r="ED55" s="259" t="n"/>
      <c r="EE55" s="259" t="n"/>
      <c r="EF55" s="259" t="n"/>
      <c r="EG55" s="259" t="n"/>
      <c r="EH55" s="259" t="n"/>
      <c r="EI55" s="259" t="n"/>
      <c r="EJ55" s="261">
        <f>SUM(F55:EI55)</f>
        <v/>
      </c>
      <c r="EK55" s="262">
        <f>E55-EJ55</f>
        <v/>
      </c>
    </row>
    <row r="56" ht="18" customHeight="1">
      <c r="A56" s="137" t="n">
        <v>56</v>
      </c>
      <c r="B56" s="256" t="n"/>
      <c r="C56" s="139" t="n"/>
      <c r="D56" s="240" t="n"/>
      <c r="E56" s="257" t="n"/>
      <c r="F56" s="274" t="n"/>
      <c r="G56" s="274" t="n"/>
      <c r="H56" s="274" t="n"/>
      <c r="I56" s="274" t="n"/>
      <c r="J56" s="274" t="n"/>
      <c r="K56" s="274" t="n"/>
      <c r="L56" s="259" t="n"/>
      <c r="M56" s="259" t="n"/>
      <c r="N56" s="259" t="n"/>
      <c r="O56" s="259" t="n"/>
      <c r="P56" s="259" t="n"/>
      <c r="Q56" s="259" t="n"/>
      <c r="R56" s="259" t="n"/>
      <c r="S56" s="259" t="n"/>
      <c r="T56" s="259" t="n"/>
      <c r="U56" s="259" t="n"/>
      <c r="V56" s="259" t="n"/>
      <c r="W56" s="259" t="n"/>
      <c r="X56" s="259" t="n"/>
      <c r="Y56" s="259" t="n"/>
      <c r="Z56" s="259" t="n"/>
      <c r="AA56" s="259" t="n"/>
      <c r="AB56" s="259" t="n"/>
      <c r="AC56" s="259" t="n"/>
      <c r="AD56" s="259" t="n"/>
      <c r="AE56" s="259" t="n"/>
      <c r="AF56" s="259" t="n"/>
      <c r="AG56" s="259" t="n"/>
      <c r="AH56" s="259" t="n"/>
      <c r="AI56" s="259" t="n"/>
      <c r="AJ56" s="259" t="n"/>
      <c r="AK56" s="259" t="n"/>
      <c r="AL56" s="259" t="n"/>
      <c r="AM56" s="259" t="n"/>
      <c r="AN56" s="259" t="n"/>
      <c r="AO56" s="259" t="n"/>
      <c r="AP56" s="259" t="n"/>
      <c r="AQ56" s="259" t="n"/>
      <c r="AR56" s="259" t="n"/>
      <c r="AS56" s="259" t="n"/>
      <c r="AT56" s="259" t="n"/>
      <c r="AU56" s="259" t="n"/>
      <c r="AV56" s="259" t="n"/>
      <c r="AW56" s="259" t="n"/>
      <c r="AX56" s="259" t="n"/>
      <c r="AY56" s="259" t="n"/>
      <c r="AZ56" s="259" t="n"/>
      <c r="BA56" s="259" t="n"/>
      <c r="BB56" s="259" t="n"/>
      <c r="BC56" s="259" t="n"/>
      <c r="BD56" s="259" t="n"/>
      <c r="BE56" s="259" t="n"/>
      <c r="BF56" s="259" t="n"/>
      <c r="BG56" s="259" t="n"/>
      <c r="BH56" s="259" t="n"/>
      <c r="BI56" s="259" t="n"/>
      <c r="BJ56" s="259" t="n"/>
      <c r="BK56" s="259" t="n"/>
      <c r="BL56" s="259" t="n"/>
      <c r="BM56" s="259" t="n"/>
      <c r="BN56" s="259" t="n"/>
      <c r="BO56" s="259" t="n"/>
      <c r="BP56" s="259" t="n"/>
      <c r="BQ56" s="259" t="n"/>
      <c r="BR56" s="259" t="n"/>
      <c r="BS56" s="259" t="n"/>
      <c r="BT56" s="259" t="n"/>
      <c r="BU56" s="259" t="n"/>
      <c r="BV56" s="259" t="n"/>
      <c r="BW56" s="259" t="n"/>
      <c r="BX56" s="259" t="n"/>
      <c r="BY56" s="259" t="n"/>
      <c r="BZ56" s="259" t="n"/>
      <c r="CA56" s="259" t="n"/>
      <c r="CB56" s="259" t="n"/>
      <c r="CC56" s="259" t="n"/>
      <c r="CD56" s="259" t="n"/>
      <c r="CE56" s="259" t="n"/>
      <c r="CF56" s="259" t="n"/>
      <c r="CG56" s="259" t="n"/>
      <c r="CH56" s="259" t="n"/>
      <c r="CI56" s="259" t="n"/>
      <c r="CJ56" s="259" t="n"/>
      <c r="CK56" s="259" t="n"/>
      <c r="CL56" s="259" t="n"/>
      <c r="CM56" s="259" t="n"/>
      <c r="CN56" s="259" t="n"/>
      <c r="CO56" s="259" t="n"/>
      <c r="CP56" s="259" t="n"/>
      <c r="CQ56" s="259" t="n"/>
      <c r="CR56" s="259" t="n"/>
      <c r="CS56" s="259" t="n"/>
      <c r="CT56" s="259" t="n"/>
      <c r="CU56" s="259" t="n"/>
      <c r="CV56" s="259" t="n"/>
      <c r="CW56" s="259" t="n"/>
      <c r="CX56" s="259" t="n"/>
      <c r="CY56" s="259" t="n"/>
      <c r="CZ56" s="259" t="n"/>
      <c r="DA56" s="259" t="n"/>
      <c r="DB56" s="259" t="n"/>
      <c r="DC56" s="259" t="n"/>
      <c r="DD56" s="259" t="n"/>
      <c r="DE56" s="259" t="n"/>
      <c r="DF56" s="259" t="n"/>
      <c r="DG56" s="259" t="n"/>
      <c r="DH56" s="259" t="n"/>
      <c r="DI56" s="259" t="n"/>
      <c r="DJ56" s="259" t="n"/>
      <c r="DK56" s="259" t="n"/>
      <c r="DL56" s="259" t="n"/>
      <c r="DM56" s="259" t="n"/>
      <c r="DN56" s="259" t="n"/>
      <c r="DO56" s="259" t="n"/>
      <c r="DP56" s="259" t="n"/>
      <c r="DQ56" s="259" t="n"/>
      <c r="DR56" s="259" t="n"/>
      <c r="DS56" s="259" t="n"/>
      <c r="DT56" s="259" t="n"/>
      <c r="DU56" s="259" t="n"/>
      <c r="DV56" s="259" t="n"/>
      <c r="DW56" s="259" t="n"/>
      <c r="DX56" s="259" t="n"/>
      <c r="DY56" s="259" t="n"/>
      <c r="DZ56" s="259" t="n"/>
      <c r="EA56" s="259" t="n"/>
      <c r="EB56" s="259" t="n"/>
      <c r="EC56" s="259" t="n"/>
      <c r="ED56" s="259" t="n"/>
      <c r="EE56" s="259" t="n"/>
      <c r="EF56" s="259" t="n"/>
      <c r="EG56" s="259" t="n"/>
      <c r="EH56" s="259" t="n"/>
      <c r="EI56" s="259" t="n"/>
      <c r="EJ56" s="261">
        <f>SUM(F56:EI56)</f>
        <v/>
      </c>
      <c r="EK56" s="262">
        <f>E56-EJ56</f>
        <v/>
      </c>
    </row>
    <row r="57" ht="18" customHeight="1">
      <c r="A57" s="137" t="n">
        <v>57</v>
      </c>
      <c r="B57" s="256" t="n"/>
      <c r="C57" s="139" t="n"/>
      <c r="D57" s="240" t="n"/>
      <c r="E57" s="257" t="n"/>
      <c r="F57" s="274" t="n"/>
      <c r="G57" s="274" t="n"/>
      <c r="H57" s="274" t="n"/>
      <c r="I57" s="274" t="n"/>
      <c r="J57" s="274" t="n"/>
      <c r="K57" s="274" t="n"/>
      <c r="L57" s="259" t="n"/>
      <c r="M57" s="259" t="n"/>
      <c r="N57" s="259" t="n"/>
      <c r="O57" s="259" t="n"/>
      <c r="P57" s="259" t="n"/>
      <c r="Q57" s="259" t="n"/>
      <c r="R57" s="259" t="n"/>
      <c r="S57" s="259" t="n"/>
      <c r="T57" s="259" t="n"/>
      <c r="U57" s="259" t="n"/>
      <c r="V57" s="259" t="n"/>
      <c r="W57" s="259" t="n"/>
      <c r="X57" s="259" t="n"/>
      <c r="Y57" s="259" t="n"/>
      <c r="Z57" s="259" t="n"/>
      <c r="AA57" s="259" t="n"/>
      <c r="AB57" s="259" t="n"/>
      <c r="AC57" s="259" t="n"/>
      <c r="AD57" s="259" t="n"/>
      <c r="AE57" s="259" t="n"/>
      <c r="AF57" s="259" t="n"/>
      <c r="AG57" s="259" t="n"/>
      <c r="AH57" s="259" t="n"/>
      <c r="AI57" s="259" t="n"/>
      <c r="AJ57" s="259" t="n"/>
      <c r="AK57" s="259" t="n"/>
      <c r="AL57" s="259" t="n"/>
      <c r="AM57" s="259" t="n"/>
      <c r="AN57" s="259" t="n"/>
      <c r="AO57" s="259" t="n"/>
      <c r="AP57" s="259" t="n"/>
      <c r="AQ57" s="259" t="n"/>
      <c r="AR57" s="259" t="n"/>
      <c r="AS57" s="259" t="n"/>
      <c r="AT57" s="259" t="n"/>
      <c r="AU57" s="259" t="n"/>
      <c r="AV57" s="259" t="n"/>
      <c r="AW57" s="259" t="n"/>
      <c r="AX57" s="259" t="n"/>
      <c r="AY57" s="259" t="n"/>
      <c r="AZ57" s="259" t="n"/>
      <c r="BA57" s="259" t="n"/>
      <c r="BB57" s="259" t="n"/>
      <c r="BC57" s="259" t="n"/>
      <c r="BD57" s="259" t="n"/>
      <c r="BE57" s="259" t="n"/>
      <c r="BF57" s="259" t="n"/>
      <c r="BG57" s="259" t="n"/>
      <c r="BH57" s="259" t="n"/>
      <c r="BI57" s="259" t="n"/>
      <c r="BJ57" s="259" t="n"/>
      <c r="BK57" s="259" t="n"/>
      <c r="BL57" s="259" t="n"/>
      <c r="BM57" s="259" t="n"/>
      <c r="BN57" s="259" t="n"/>
      <c r="BO57" s="259" t="n"/>
      <c r="BP57" s="259" t="n"/>
      <c r="BQ57" s="259" t="n"/>
      <c r="BR57" s="259" t="n"/>
      <c r="BS57" s="259" t="n"/>
      <c r="BT57" s="259" t="n"/>
      <c r="BU57" s="259" t="n"/>
      <c r="BV57" s="259" t="n"/>
      <c r="BW57" s="259" t="n"/>
      <c r="BX57" s="259" t="n"/>
      <c r="BY57" s="259" t="n"/>
      <c r="BZ57" s="259" t="n"/>
      <c r="CA57" s="259" t="n"/>
      <c r="CB57" s="259" t="n"/>
      <c r="CC57" s="259" t="n"/>
      <c r="CD57" s="259" t="n"/>
      <c r="CE57" s="259" t="n"/>
      <c r="CF57" s="259" t="n"/>
      <c r="CG57" s="259" t="n"/>
      <c r="CH57" s="259" t="n"/>
      <c r="CI57" s="259" t="n"/>
      <c r="CJ57" s="259" t="n"/>
      <c r="CK57" s="259" t="n"/>
      <c r="CL57" s="259" t="n"/>
      <c r="CM57" s="259" t="n"/>
      <c r="CN57" s="259" t="n"/>
      <c r="CO57" s="259" t="n"/>
      <c r="CP57" s="259" t="n"/>
      <c r="CQ57" s="259" t="n"/>
      <c r="CR57" s="259" t="n"/>
      <c r="CS57" s="259" t="n"/>
      <c r="CT57" s="259" t="n"/>
      <c r="CU57" s="259" t="n"/>
      <c r="CV57" s="259" t="n"/>
      <c r="CW57" s="259" t="n"/>
      <c r="CX57" s="259" t="n"/>
      <c r="CY57" s="259" t="n"/>
      <c r="CZ57" s="259" t="n"/>
      <c r="DA57" s="259" t="n"/>
      <c r="DB57" s="259" t="n"/>
      <c r="DC57" s="259" t="n"/>
      <c r="DD57" s="259" t="n"/>
      <c r="DE57" s="259" t="n"/>
      <c r="DF57" s="259" t="n"/>
      <c r="DG57" s="259" t="n"/>
      <c r="DH57" s="259" t="n"/>
      <c r="DI57" s="259" t="n"/>
      <c r="DJ57" s="259" t="n"/>
      <c r="DK57" s="259" t="n"/>
      <c r="DL57" s="259" t="n"/>
      <c r="DM57" s="259" t="n"/>
      <c r="DN57" s="259" t="n"/>
      <c r="DO57" s="259" t="n"/>
      <c r="DP57" s="259" t="n"/>
      <c r="DQ57" s="259" t="n"/>
      <c r="DR57" s="259" t="n"/>
      <c r="DS57" s="259" t="n"/>
      <c r="DT57" s="259" t="n"/>
      <c r="DU57" s="259" t="n"/>
      <c r="DV57" s="259" t="n"/>
      <c r="DW57" s="259" t="n"/>
      <c r="DX57" s="259" t="n"/>
      <c r="DY57" s="259" t="n"/>
      <c r="DZ57" s="259" t="n"/>
      <c r="EA57" s="259" t="n"/>
      <c r="EB57" s="259" t="n"/>
      <c r="EC57" s="259" t="n"/>
      <c r="ED57" s="259" t="n"/>
      <c r="EE57" s="259" t="n"/>
      <c r="EF57" s="259" t="n"/>
      <c r="EG57" s="259" t="n"/>
      <c r="EH57" s="259" t="n"/>
      <c r="EI57" s="259" t="n"/>
      <c r="EJ57" s="261">
        <f>SUM(F57:EI57)</f>
        <v/>
      </c>
      <c r="EK57" s="262">
        <f>E57-EJ57</f>
        <v/>
      </c>
    </row>
    <row r="58" ht="18" customHeight="1">
      <c r="A58" s="137" t="n">
        <v>58</v>
      </c>
      <c r="B58" s="256" t="n"/>
      <c r="C58" s="139" t="n"/>
      <c r="D58" s="240" t="n"/>
      <c r="E58" s="257" t="n"/>
      <c r="F58" s="274" t="n"/>
      <c r="G58" s="274" t="n"/>
      <c r="H58" s="274" t="n"/>
      <c r="I58" s="274" t="n"/>
      <c r="J58" s="274" t="n"/>
      <c r="K58" s="274" t="n"/>
      <c r="L58" s="259" t="n"/>
      <c r="M58" s="259" t="n"/>
      <c r="N58" s="259" t="n"/>
      <c r="O58" s="259" t="n"/>
      <c r="P58" s="259" t="n"/>
      <c r="Q58" s="259" t="n"/>
      <c r="R58" s="259" t="n"/>
      <c r="S58" s="259" t="n"/>
      <c r="T58" s="259" t="n"/>
      <c r="U58" s="259" t="n"/>
      <c r="V58" s="259" t="n"/>
      <c r="W58" s="259" t="n"/>
      <c r="X58" s="259" t="n"/>
      <c r="Y58" s="259" t="n"/>
      <c r="Z58" s="259" t="n"/>
      <c r="AA58" s="259" t="n"/>
      <c r="AB58" s="259" t="n"/>
      <c r="AC58" s="259" t="n"/>
      <c r="AD58" s="259" t="n"/>
      <c r="AE58" s="259" t="n"/>
      <c r="AF58" s="259" t="n"/>
      <c r="AG58" s="259" t="n"/>
      <c r="AH58" s="259" t="n"/>
      <c r="AI58" s="259" t="n"/>
      <c r="AJ58" s="259" t="n"/>
      <c r="AK58" s="259" t="n"/>
      <c r="AL58" s="259" t="n"/>
      <c r="AM58" s="259" t="n"/>
      <c r="AN58" s="259" t="n"/>
      <c r="AO58" s="259" t="n"/>
      <c r="AP58" s="259" t="n"/>
      <c r="AQ58" s="259" t="n"/>
      <c r="AR58" s="259" t="n"/>
      <c r="AS58" s="259" t="n"/>
      <c r="AT58" s="259" t="n"/>
      <c r="AU58" s="259" t="n"/>
      <c r="AV58" s="259" t="n"/>
      <c r="AW58" s="259" t="n"/>
      <c r="AX58" s="259" t="n"/>
      <c r="AY58" s="259" t="n"/>
      <c r="AZ58" s="259" t="n"/>
      <c r="BA58" s="259" t="n"/>
      <c r="BB58" s="259" t="n"/>
      <c r="BC58" s="259" t="n"/>
      <c r="BD58" s="259" t="n"/>
      <c r="BE58" s="259" t="n"/>
      <c r="BF58" s="259" t="n"/>
      <c r="BG58" s="259" t="n"/>
      <c r="BH58" s="259" t="n"/>
      <c r="BI58" s="259" t="n"/>
      <c r="BJ58" s="259" t="n"/>
      <c r="BK58" s="259" t="n"/>
      <c r="BL58" s="259" t="n"/>
      <c r="BM58" s="259" t="n"/>
      <c r="BN58" s="259" t="n"/>
      <c r="BO58" s="259" t="n"/>
      <c r="BP58" s="259" t="n"/>
      <c r="BQ58" s="259" t="n"/>
      <c r="BR58" s="259" t="n"/>
      <c r="BS58" s="259" t="n"/>
      <c r="BT58" s="259" t="n"/>
      <c r="BU58" s="259" t="n"/>
      <c r="BV58" s="259" t="n"/>
      <c r="BW58" s="259" t="n"/>
      <c r="BX58" s="259" t="n"/>
      <c r="BY58" s="259" t="n"/>
      <c r="BZ58" s="259" t="n"/>
      <c r="CA58" s="259" t="n"/>
      <c r="CB58" s="259" t="n"/>
      <c r="CC58" s="259" t="n"/>
      <c r="CD58" s="259" t="n"/>
      <c r="CE58" s="259" t="n"/>
      <c r="CF58" s="259" t="n"/>
      <c r="CG58" s="259" t="n"/>
      <c r="CH58" s="259" t="n"/>
      <c r="CI58" s="259" t="n"/>
      <c r="CJ58" s="259" t="n"/>
      <c r="CK58" s="259" t="n"/>
      <c r="CL58" s="259" t="n"/>
      <c r="CM58" s="259" t="n"/>
      <c r="CN58" s="259" t="n"/>
      <c r="CO58" s="259" t="n"/>
      <c r="CP58" s="259" t="n"/>
      <c r="CQ58" s="259" t="n"/>
      <c r="CR58" s="259" t="n"/>
      <c r="CS58" s="259" t="n"/>
      <c r="CT58" s="259" t="n"/>
      <c r="CU58" s="259" t="n"/>
      <c r="CV58" s="259" t="n"/>
      <c r="CW58" s="259" t="n"/>
      <c r="CX58" s="259" t="n"/>
      <c r="CY58" s="259" t="n"/>
      <c r="CZ58" s="259" t="n"/>
      <c r="DA58" s="259" t="n"/>
      <c r="DB58" s="259" t="n"/>
      <c r="DC58" s="259" t="n"/>
      <c r="DD58" s="259" t="n"/>
      <c r="DE58" s="259" t="n"/>
      <c r="DF58" s="259" t="n"/>
      <c r="DG58" s="259" t="n"/>
      <c r="DH58" s="259" t="n"/>
      <c r="DI58" s="259" t="n"/>
      <c r="DJ58" s="259" t="n"/>
      <c r="DK58" s="259" t="n"/>
      <c r="DL58" s="259" t="n"/>
      <c r="DM58" s="259" t="n"/>
      <c r="DN58" s="259" t="n"/>
      <c r="DO58" s="259" t="n"/>
      <c r="DP58" s="259" t="n"/>
      <c r="DQ58" s="259" t="n"/>
      <c r="DR58" s="259" t="n"/>
      <c r="DS58" s="259" t="n"/>
      <c r="DT58" s="259" t="n"/>
      <c r="DU58" s="259" t="n"/>
      <c r="DV58" s="259" t="n"/>
      <c r="DW58" s="259" t="n"/>
      <c r="DX58" s="259" t="n"/>
      <c r="DY58" s="259" t="n"/>
      <c r="DZ58" s="259" t="n"/>
      <c r="EA58" s="259" t="n"/>
      <c r="EB58" s="259" t="n"/>
      <c r="EC58" s="259" t="n"/>
      <c r="ED58" s="259" t="n"/>
      <c r="EE58" s="259" t="n"/>
      <c r="EF58" s="259" t="n"/>
      <c r="EG58" s="259" t="n"/>
      <c r="EH58" s="259" t="n"/>
      <c r="EI58" s="259" t="n"/>
      <c r="EJ58" s="261">
        <f>SUM(F58:EI58)</f>
        <v/>
      </c>
      <c r="EK58" s="262">
        <f>E58-EJ58</f>
        <v/>
      </c>
    </row>
    <row r="59" ht="18" customHeight="1">
      <c r="A59" s="137" t="n">
        <v>59</v>
      </c>
      <c r="B59" s="256" t="n"/>
      <c r="C59" s="139" t="n"/>
      <c r="D59" s="240" t="n"/>
      <c r="E59" s="257" t="n"/>
      <c r="F59" s="274" t="n"/>
      <c r="G59" s="274" t="n"/>
      <c r="H59" s="274" t="n"/>
      <c r="I59" s="274" t="n"/>
      <c r="J59" s="274" t="n"/>
      <c r="K59" s="274" t="n"/>
      <c r="L59" s="259" t="n"/>
      <c r="M59" s="259" t="n"/>
      <c r="N59" s="259" t="n"/>
      <c r="O59" s="259" t="n"/>
      <c r="P59" s="259" t="n"/>
      <c r="Q59" s="259" t="n"/>
      <c r="R59" s="259" t="n"/>
      <c r="S59" s="259" t="n"/>
      <c r="T59" s="259" t="n"/>
      <c r="U59" s="259" t="n"/>
      <c r="V59" s="259" t="n"/>
      <c r="W59" s="259" t="n"/>
      <c r="X59" s="259" t="n"/>
      <c r="Y59" s="259" t="n"/>
      <c r="Z59" s="259" t="n"/>
      <c r="AA59" s="259" t="n"/>
      <c r="AB59" s="259" t="n"/>
      <c r="AC59" s="259" t="n"/>
      <c r="AD59" s="259" t="n"/>
      <c r="AE59" s="259" t="n"/>
      <c r="AF59" s="259" t="n"/>
      <c r="AG59" s="259" t="n"/>
      <c r="AH59" s="259" t="n"/>
      <c r="AI59" s="259" t="n"/>
      <c r="AJ59" s="259" t="n"/>
      <c r="AK59" s="259" t="n"/>
      <c r="AL59" s="259" t="n"/>
      <c r="AM59" s="259" t="n"/>
      <c r="AN59" s="259" t="n"/>
      <c r="AO59" s="259" t="n"/>
      <c r="AP59" s="259" t="n"/>
      <c r="AQ59" s="259" t="n"/>
      <c r="AR59" s="259" t="n"/>
      <c r="AS59" s="259" t="n"/>
      <c r="AT59" s="259" t="n"/>
      <c r="AU59" s="259" t="n"/>
      <c r="AV59" s="259" t="n"/>
      <c r="AW59" s="259" t="n"/>
      <c r="AX59" s="259" t="n"/>
      <c r="AY59" s="259" t="n"/>
      <c r="AZ59" s="259" t="n"/>
      <c r="BA59" s="259" t="n"/>
      <c r="BB59" s="259" t="n"/>
      <c r="BC59" s="259" t="n"/>
      <c r="BD59" s="259" t="n"/>
      <c r="BE59" s="259" t="n"/>
      <c r="BF59" s="259" t="n"/>
      <c r="BG59" s="259" t="n"/>
      <c r="BH59" s="259" t="n"/>
      <c r="BI59" s="259" t="n"/>
      <c r="BJ59" s="259" t="n"/>
      <c r="BK59" s="259" t="n"/>
      <c r="BL59" s="259" t="n"/>
      <c r="BM59" s="259" t="n"/>
      <c r="BN59" s="259" t="n"/>
      <c r="BO59" s="259" t="n"/>
      <c r="BP59" s="259" t="n"/>
      <c r="BQ59" s="259" t="n"/>
      <c r="BR59" s="259" t="n"/>
      <c r="BS59" s="259" t="n"/>
      <c r="BT59" s="259" t="n"/>
      <c r="BU59" s="259" t="n"/>
      <c r="BV59" s="259" t="n"/>
      <c r="BW59" s="259" t="n"/>
      <c r="BX59" s="259" t="n"/>
      <c r="BY59" s="259" t="n"/>
      <c r="BZ59" s="259" t="n"/>
      <c r="CA59" s="259" t="n"/>
      <c r="CB59" s="259" t="n"/>
      <c r="CC59" s="259" t="n"/>
      <c r="CD59" s="259" t="n"/>
      <c r="CE59" s="259" t="n"/>
      <c r="CF59" s="259" t="n"/>
      <c r="CG59" s="259" t="n"/>
      <c r="CH59" s="259" t="n"/>
      <c r="CI59" s="259" t="n"/>
      <c r="CJ59" s="259" t="n"/>
      <c r="CK59" s="259" t="n"/>
      <c r="CL59" s="259" t="n"/>
      <c r="CM59" s="259" t="n"/>
      <c r="CN59" s="259" t="n"/>
      <c r="CO59" s="259" t="n"/>
      <c r="CP59" s="259" t="n"/>
      <c r="CQ59" s="259" t="n"/>
      <c r="CR59" s="259" t="n"/>
      <c r="CS59" s="259" t="n"/>
      <c r="CT59" s="259" t="n"/>
      <c r="CU59" s="259" t="n"/>
      <c r="CV59" s="259" t="n"/>
      <c r="CW59" s="259" t="n"/>
      <c r="CX59" s="259" t="n"/>
      <c r="CY59" s="259" t="n"/>
      <c r="CZ59" s="259" t="n"/>
      <c r="DA59" s="259" t="n"/>
      <c r="DB59" s="259" t="n"/>
      <c r="DC59" s="259" t="n"/>
      <c r="DD59" s="259" t="n"/>
      <c r="DE59" s="259" t="n"/>
      <c r="DF59" s="259" t="n"/>
      <c r="DG59" s="259" t="n"/>
      <c r="DH59" s="259" t="n"/>
      <c r="DI59" s="259" t="n"/>
      <c r="DJ59" s="259" t="n"/>
      <c r="DK59" s="259" t="n"/>
      <c r="DL59" s="259" t="n"/>
      <c r="DM59" s="259" t="n"/>
      <c r="DN59" s="259" t="n"/>
      <c r="DO59" s="259" t="n"/>
      <c r="DP59" s="259" t="n"/>
      <c r="DQ59" s="259" t="n"/>
      <c r="DR59" s="259" t="n"/>
      <c r="DS59" s="259" t="n"/>
      <c r="DT59" s="259" t="n"/>
      <c r="DU59" s="259" t="n"/>
      <c r="DV59" s="259" t="n"/>
      <c r="DW59" s="259" t="n"/>
      <c r="DX59" s="259" t="n"/>
      <c r="DY59" s="259" t="n"/>
      <c r="DZ59" s="259" t="n"/>
      <c r="EA59" s="259" t="n"/>
      <c r="EB59" s="259" t="n"/>
      <c r="EC59" s="259" t="n"/>
      <c r="ED59" s="259" t="n"/>
      <c r="EE59" s="259" t="n"/>
      <c r="EF59" s="259" t="n"/>
      <c r="EG59" s="259" t="n"/>
      <c r="EH59" s="259" t="n"/>
      <c r="EI59" s="259" t="n"/>
      <c r="EJ59" s="261">
        <f>SUM(F59:EI59)</f>
        <v/>
      </c>
      <c r="EK59" s="262">
        <f>E59-EJ59</f>
        <v/>
      </c>
    </row>
    <row r="60" ht="18" customHeight="1">
      <c r="A60" s="137" t="n">
        <v>60</v>
      </c>
      <c r="B60" s="256" t="n"/>
      <c r="C60" s="139" t="n"/>
      <c r="D60" s="240" t="n"/>
      <c r="E60" s="257" t="n"/>
      <c r="F60" s="274" t="n"/>
      <c r="G60" s="274" t="n"/>
      <c r="H60" s="274" t="n"/>
      <c r="I60" s="274" t="n"/>
      <c r="J60" s="274" t="n"/>
      <c r="K60" s="274" t="n"/>
      <c r="L60" s="259" t="n"/>
      <c r="M60" s="259" t="n"/>
      <c r="N60" s="259" t="n"/>
      <c r="O60" s="259" t="n"/>
      <c r="P60" s="259" t="n"/>
      <c r="Q60" s="259" t="n"/>
      <c r="R60" s="259" t="n"/>
      <c r="S60" s="259" t="n"/>
      <c r="T60" s="259" t="n"/>
      <c r="U60" s="259" t="n"/>
      <c r="V60" s="259" t="n"/>
      <c r="W60" s="259" t="n"/>
      <c r="X60" s="259" t="n"/>
      <c r="Y60" s="259" t="n"/>
      <c r="Z60" s="259" t="n"/>
      <c r="AA60" s="259" t="n"/>
      <c r="AB60" s="259" t="n"/>
      <c r="AC60" s="259" t="n"/>
      <c r="AD60" s="259" t="n"/>
      <c r="AE60" s="259" t="n"/>
      <c r="AF60" s="259" t="n"/>
      <c r="AG60" s="259" t="n"/>
      <c r="AH60" s="259" t="n"/>
      <c r="AI60" s="259" t="n"/>
      <c r="AJ60" s="259" t="n"/>
      <c r="AK60" s="259" t="n"/>
      <c r="AL60" s="259" t="n"/>
      <c r="AM60" s="259" t="n"/>
      <c r="AN60" s="259" t="n"/>
      <c r="AO60" s="259" t="n"/>
      <c r="AP60" s="259" t="n"/>
      <c r="AQ60" s="259" t="n"/>
      <c r="AR60" s="259" t="n"/>
      <c r="AS60" s="259" t="n"/>
      <c r="AT60" s="259" t="n"/>
      <c r="AU60" s="259" t="n"/>
      <c r="AV60" s="259" t="n"/>
      <c r="AW60" s="259" t="n"/>
      <c r="AX60" s="259" t="n"/>
      <c r="AY60" s="259" t="n"/>
      <c r="AZ60" s="259" t="n"/>
      <c r="BA60" s="259" t="n"/>
      <c r="BB60" s="259" t="n"/>
      <c r="BC60" s="259" t="n"/>
      <c r="BD60" s="259" t="n"/>
      <c r="BE60" s="259" t="n"/>
      <c r="BF60" s="259" t="n"/>
      <c r="BG60" s="259" t="n"/>
      <c r="BH60" s="259" t="n"/>
      <c r="BI60" s="259" t="n"/>
      <c r="BJ60" s="259" t="n"/>
      <c r="BK60" s="259" t="n"/>
      <c r="BL60" s="259" t="n"/>
      <c r="BM60" s="259" t="n"/>
      <c r="BN60" s="259" t="n"/>
      <c r="BO60" s="259" t="n"/>
      <c r="BP60" s="259" t="n"/>
      <c r="BQ60" s="259" t="n"/>
      <c r="BR60" s="259" t="n"/>
      <c r="BS60" s="259" t="n"/>
      <c r="BT60" s="259" t="n"/>
      <c r="BU60" s="259" t="n"/>
      <c r="BV60" s="259" t="n"/>
      <c r="BW60" s="259" t="n"/>
      <c r="BX60" s="259" t="n"/>
      <c r="BY60" s="259" t="n"/>
      <c r="BZ60" s="259" t="n"/>
      <c r="CA60" s="259" t="n"/>
      <c r="CB60" s="259" t="n"/>
      <c r="CC60" s="259" t="n"/>
      <c r="CD60" s="259" t="n"/>
      <c r="CE60" s="259" t="n"/>
      <c r="CF60" s="259" t="n"/>
      <c r="CG60" s="259" t="n"/>
      <c r="CH60" s="259" t="n"/>
      <c r="CI60" s="259" t="n"/>
      <c r="CJ60" s="259" t="n"/>
      <c r="CK60" s="259" t="n"/>
      <c r="CL60" s="259" t="n"/>
      <c r="CM60" s="259" t="n"/>
      <c r="CN60" s="259" t="n"/>
      <c r="CO60" s="259" t="n"/>
      <c r="CP60" s="259" t="n"/>
      <c r="CQ60" s="259" t="n"/>
      <c r="CR60" s="259" t="n"/>
      <c r="CS60" s="259" t="n"/>
      <c r="CT60" s="259" t="n"/>
      <c r="CU60" s="259" t="n"/>
      <c r="CV60" s="259" t="n"/>
      <c r="CW60" s="259" t="n"/>
      <c r="CX60" s="259" t="n"/>
      <c r="CY60" s="259" t="n"/>
      <c r="CZ60" s="259" t="n"/>
      <c r="DA60" s="259" t="n"/>
      <c r="DB60" s="259" t="n"/>
      <c r="DC60" s="259" t="n"/>
      <c r="DD60" s="259" t="n"/>
      <c r="DE60" s="259" t="n"/>
      <c r="DF60" s="259" t="n"/>
      <c r="DG60" s="259" t="n"/>
      <c r="DH60" s="259" t="n"/>
      <c r="DI60" s="259" t="n"/>
      <c r="DJ60" s="259" t="n"/>
      <c r="DK60" s="259" t="n"/>
      <c r="DL60" s="259" t="n"/>
      <c r="DM60" s="259" t="n"/>
      <c r="DN60" s="259" t="n"/>
      <c r="DO60" s="259" t="n"/>
      <c r="DP60" s="259" t="n"/>
      <c r="DQ60" s="259" t="n"/>
      <c r="DR60" s="259" t="n"/>
      <c r="DS60" s="259" t="n"/>
      <c r="DT60" s="259" t="n"/>
      <c r="DU60" s="259" t="n"/>
      <c r="DV60" s="259" t="n"/>
      <c r="DW60" s="259" t="n"/>
      <c r="DX60" s="259" t="n"/>
      <c r="DY60" s="259" t="n"/>
      <c r="DZ60" s="259" t="n"/>
      <c r="EA60" s="259" t="n"/>
      <c r="EB60" s="259" t="n"/>
      <c r="EC60" s="259" t="n"/>
      <c r="ED60" s="259" t="n"/>
      <c r="EE60" s="259" t="n"/>
      <c r="EF60" s="259" t="n"/>
      <c r="EG60" s="259" t="n"/>
      <c r="EH60" s="259" t="n"/>
      <c r="EI60" s="259" t="n"/>
      <c r="EJ60" s="261">
        <f>SUM(F60:EI60)</f>
        <v/>
      </c>
      <c r="EK60" s="262">
        <f>E60-EJ60</f>
        <v/>
      </c>
    </row>
    <row r="61" ht="18" customHeight="1">
      <c r="A61" s="137" t="n">
        <v>61</v>
      </c>
      <c r="B61" s="256" t="n"/>
      <c r="C61" s="139" t="n"/>
      <c r="D61" s="240" t="n"/>
      <c r="E61" s="257" t="n"/>
      <c r="F61" s="274" t="n"/>
      <c r="G61" s="274" t="n"/>
      <c r="H61" s="274" t="n"/>
      <c r="I61" s="274" t="n"/>
      <c r="J61" s="274" t="n"/>
      <c r="K61" s="274" t="n"/>
      <c r="L61" s="259" t="n"/>
      <c r="M61" s="259" t="n"/>
      <c r="N61" s="259" t="n"/>
      <c r="O61" s="259" t="n"/>
      <c r="P61" s="259" t="n"/>
      <c r="Q61" s="259" t="n"/>
      <c r="R61" s="259" t="n"/>
      <c r="S61" s="259" t="n"/>
      <c r="T61" s="259" t="n"/>
      <c r="U61" s="259" t="n"/>
      <c r="V61" s="259" t="n"/>
      <c r="W61" s="259" t="n"/>
      <c r="X61" s="259" t="n"/>
      <c r="Y61" s="259" t="n"/>
      <c r="Z61" s="259" t="n"/>
      <c r="AA61" s="259" t="n"/>
      <c r="AB61" s="259" t="n"/>
      <c r="AC61" s="259" t="n"/>
      <c r="AD61" s="259" t="n"/>
      <c r="AE61" s="259" t="n"/>
      <c r="AF61" s="259" t="n"/>
      <c r="AG61" s="259" t="n"/>
      <c r="AH61" s="259" t="n"/>
      <c r="AI61" s="259" t="n"/>
      <c r="AJ61" s="259" t="n"/>
      <c r="AK61" s="259" t="n"/>
      <c r="AL61" s="259" t="n"/>
      <c r="AM61" s="259" t="n"/>
      <c r="AN61" s="259" t="n"/>
      <c r="AO61" s="259" t="n"/>
      <c r="AP61" s="259" t="n"/>
      <c r="AQ61" s="259" t="n"/>
      <c r="AR61" s="259" t="n"/>
      <c r="AS61" s="259" t="n"/>
      <c r="AT61" s="259" t="n"/>
      <c r="AU61" s="259" t="n"/>
      <c r="AV61" s="259" t="n"/>
      <c r="AW61" s="259" t="n"/>
      <c r="AX61" s="259" t="n"/>
      <c r="AY61" s="259" t="n"/>
      <c r="AZ61" s="259" t="n"/>
      <c r="BA61" s="259" t="n"/>
      <c r="BB61" s="259" t="n"/>
      <c r="BC61" s="259" t="n"/>
      <c r="BD61" s="259" t="n"/>
      <c r="BE61" s="259" t="n"/>
      <c r="BF61" s="259" t="n"/>
      <c r="BG61" s="259" t="n"/>
      <c r="BH61" s="259" t="n"/>
      <c r="BI61" s="259" t="n"/>
      <c r="BJ61" s="259" t="n"/>
      <c r="BK61" s="259" t="n"/>
      <c r="BL61" s="259" t="n"/>
      <c r="BM61" s="259" t="n"/>
      <c r="BN61" s="259" t="n"/>
      <c r="BO61" s="259" t="n"/>
      <c r="BP61" s="259" t="n"/>
      <c r="BQ61" s="259" t="n"/>
      <c r="BR61" s="259" t="n"/>
      <c r="BS61" s="259" t="n"/>
      <c r="BT61" s="259" t="n"/>
      <c r="BU61" s="259" t="n"/>
      <c r="BV61" s="259" t="n"/>
      <c r="BW61" s="259" t="n"/>
      <c r="BX61" s="259" t="n"/>
      <c r="BY61" s="259" t="n"/>
      <c r="BZ61" s="259" t="n"/>
      <c r="CA61" s="259" t="n"/>
      <c r="CB61" s="259" t="n"/>
      <c r="CC61" s="259" t="n"/>
      <c r="CD61" s="259" t="n"/>
      <c r="CE61" s="259" t="n"/>
      <c r="CF61" s="259" t="n"/>
      <c r="CG61" s="259" t="n"/>
      <c r="CH61" s="259" t="n"/>
      <c r="CI61" s="259" t="n"/>
      <c r="CJ61" s="259" t="n"/>
      <c r="CK61" s="259" t="n"/>
      <c r="CL61" s="259" t="n"/>
      <c r="CM61" s="259" t="n"/>
      <c r="CN61" s="259" t="n"/>
      <c r="CO61" s="259" t="n"/>
      <c r="CP61" s="259" t="n"/>
      <c r="CQ61" s="259" t="n"/>
      <c r="CR61" s="259" t="n"/>
      <c r="CS61" s="259" t="n"/>
      <c r="CT61" s="259" t="n"/>
      <c r="CU61" s="259" t="n"/>
      <c r="CV61" s="259" t="n"/>
      <c r="CW61" s="259" t="n"/>
      <c r="CX61" s="259" t="n"/>
      <c r="CY61" s="259" t="n"/>
      <c r="CZ61" s="259" t="n"/>
      <c r="DA61" s="259" t="n"/>
      <c r="DB61" s="259" t="n"/>
      <c r="DC61" s="259" t="n"/>
      <c r="DD61" s="259" t="n"/>
      <c r="DE61" s="259" t="n"/>
      <c r="DF61" s="259" t="n"/>
      <c r="DG61" s="259" t="n"/>
      <c r="DH61" s="259" t="n"/>
      <c r="DI61" s="259" t="n"/>
      <c r="DJ61" s="259" t="n"/>
      <c r="DK61" s="259" t="n"/>
      <c r="DL61" s="259" t="n"/>
      <c r="DM61" s="259" t="n"/>
      <c r="DN61" s="259" t="n"/>
      <c r="DO61" s="259" t="n"/>
      <c r="DP61" s="259" t="n"/>
      <c r="DQ61" s="259" t="n"/>
      <c r="DR61" s="259" t="n"/>
      <c r="DS61" s="259" t="n"/>
      <c r="DT61" s="259" t="n"/>
      <c r="DU61" s="259" t="n"/>
      <c r="DV61" s="259" t="n"/>
      <c r="DW61" s="259" t="n"/>
      <c r="DX61" s="259" t="n"/>
      <c r="DY61" s="259" t="n"/>
      <c r="DZ61" s="259" t="n"/>
      <c r="EA61" s="259" t="n"/>
      <c r="EB61" s="259" t="n"/>
      <c r="EC61" s="259" t="n"/>
      <c r="ED61" s="259" t="n"/>
      <c r="EE61" s="259" t="n"/>
      <c r="EF61" s="259" t="n"/>
      <c r="EG61" s="259" t="n"/>
      <c r="EH61" s="259" t="n"/>
      <c r="EI61" s="259" t="n"/>
      <c r="EJ61" s="261">
        <f>SUM(F61:EI61)</f>
        <v/>
      </c>
      <c r="EK61" s="262">
        <f>E61-EJ61</f>
        <v/>
      </c>
    </row>
    <row r="62" ht="18" customHeight="1">
      <c r="A62" s="137" t="n">
        <v>62</v>
      </c>
      <c r="B62" s="256" t="n"/>
      <c r="C62" s="139" t="n"/>
      <c r="D62" s="240" t="n"/>
      <c r="E62" s="257" t="n"/>
      <c r="F62" s="274" t="n"/>
      <c r="G62" s="274" t="n"/>
      <c r="H62" s="274" t="n"/>
      <c r="I62" s="274" t="n"/>
      <c r="J62" s="274" t="n"/>
      <c r="K62" s="274" t="n"/>
      <c r="L62" s="259" t="n"/>
      <c r="M62" s="259" t="n"/>
      <c r="N62" s="259" t="n"/>
      <c r="O62" s="259" t="n"/>
      <c r="P62" s="259" t="n"/>
      <c r="Q62" s="259" t="n"/>
      <c r="R62" s="259" t="n"/>
      <c r="S62" s="259" t="n"/>
      <c r="T62" s="259" t="n"/>
      <c r="U62" s="259" t="n"/>
      <c r="V62" s="259" t="n"/>
      <c r="W62" s="259" t="n"/>
      <c r="X62" s="259" t="n"/>
      <c r="Y62" s="259" t="n"/>
      <c r="Z62" s="259" t="n"/>
      <c r="AA62" s="259" t="n"/>
      <c r="AB62" s="259" t="n"/>
      <c r="AC62" s="259" t="n"/>
      <c r="AD62" s="259" t="n"/>
      <c r="AE62" s="259" t="n"/>
      <c r="AF62" s="259" t="n"/>
      <c r="AG62" s="259" t="n"/>
      <c r="AH62" s="259" t="n"/>
      <c r="AI62" s="259" t="n"/>
      <c r="AJ62" s="259" t="n"/>
      <c r="AK62" s="259" t="n"/>
      <c r="AL62" s="259" t="n"/>
      <c r="AM62" s="259" t="n"/>
      <c r="AN62" s="259" t="n"/>
      <c r="AO62" s="259" t="n"/>
      <c r="AP62" s="259" t="n"/>
      <c r="AQ62" s="259" t="n"/>
      <c r="AR62" s="259" t="n"/>
      <c r="AS62" s="259" t="n"/>
      <c r="AT62" s="259" t="n"/>
      <c r="AU62" s="259" t="n"/>
      <c r="AV62" s="259" t="n"/>
      <c r="AW62" s="259" t="n"/>
      <c r="AX62" s="259" t="n"/>
      <c r="AY62" s="259" t="n"/>
      <c r="AZ62" s="259" t="n"/>
      <c r="BA62" s="259" t="n"/>
      <c r="BB62" s="259" t="n"/>
      <c r="BC62" s="259" t="n"/>
      <c r="BD62" s="259" t="n"/>
      <c r="BE62" s="259" t="n"/>
      <c r="BF62" s="259" t="n"/>
      <c r="BG62" s="259" t="n"/>
      <c r="BH62" s="259" t="n"/>
      <c r="BI62" s="259" t="n"/>
      <c r="BJ62" s="259" t="n"/>
      <c r="BK62" s="259" t="n"/>
      <c r="BL62" s="259" t="n"/>
      <c r="BM62" s="259" t="n"/>
      <c r="BN62" s="259" t="n"/>
      <c r="BO62" s="259" t="n"/>
      <c r="BP62" s="259" t="n"/>
      <c r="BQ62" s="259" t="n"/>
      <c r="BR62" s="259" t="n"/>
      <c r="BS62" s="259" t="n"/>
      <c r="BT62" s="259" t="n"/>
      <c r="BU62" s="259" t="n"/>
      <c r="BV62" s="259" t="n"/>
      <c r="BW62" s="259" t="n"/>
      <c r="BX62" s="259" t="n"/>
      <c r="BY62" s="259" t="n"/>
      <c r="BZ62" s="259" t="n"/>
      <c r="CA62" s="259" t="n"/>
      <c r="CB62" s="259" t="n"/>
      <c r="CC62" s="259" t="n"/>
      <c r="CD62" s="259" t="n"/>
      <c r="CE62" s="259" t="n"/>
      <c r="CF62" s="259" t="n"/>
      <c r="CG62" s="259" t="n"/>
      <c r="CH62" s="259" t="n"/>
      <c r="CI62" s="259" t="n"/>
      <c r="CJ62" s="259" t="n"/>
      <c r="CK62" s="259" t="n"/>
      <c r="CL62" s="259" t="n"/>
      <c r="CM62" s="259" t="n"/>
      <c r="CN62" s="259" t="n"/>
      <c r="CO62" s="259" t="n"/>
      <c r="CP62" s="259" t="n"/>
      <c r="CQ62" s="259" t="n"/>
      <c r="CR62" s="259" t="n"/>
      <c r="CS62" s="259" t="n"/>
      <c r="CT62" s="259" t="n"/>
      <c r="CU62" s="259" t="n"/>
      <c r="CV62" s="259" t="n"/>
      <c r="CW62" s="259" t="n"/>
      <c r="CX62" s="259" t="n"/>
      <c r="CY62" s="259" t="n"/>
      <c r="CZ62" s="259" t="n"/>
      <c r="DA62" s="259" t="n"/>
      <c r="DB62" s="259" t="n"/>
      <c r="DC62" s="259" t="n"/>
      <c r="DD62" s="259" t="n"/>
      <c r="DE62" s="259" t="n"/>
      <c r="DF62" s="259" t="n"/>
      <c r="DG62" s="259" t="n"/>
      <c r="DH62" s="259" t="n"/>
      <c r="DI62" s="259" t="n"/>
      <c r="DJ62" s="259" t="n"/>
      <c r="DK62" s="259" t="n"/>
      <c r="DL62" s="259" t="n"/>
      <c r="DM62" s="259" t="n"/>
      <c r="DN62" s="259" t="n"/>
      <c r="DO62" s="259" t="n"/>
      <c r="DP62" s="259" t="n"/>
      <c r="DQ62" s="259" t="n"/>
      <c r="DR62" s="259" t="n"/>
      <c r="DS62" s="259" t="n"/>
      <c r="DT62" s="259" t="n"/>
      <c r="DU62" s="259" t="n"/>
      <c r="DV62" s="259" t="n"/>
      <c r="DW62" s="259" t="n"/>
      <c r="DX62" s="259" t="n"/>
      <c r="DY62" s="259" t="n"/>
      <c r="DZ62" s="259" t="n"/>
      <c r="EA62" s="259" t="n"/>
      <c r="EB62" s="259" t="n"/>
      <c r="EC62" s="259" t="n"/>
      <c r="ED62" s="259" t="n"/>
      <c r="EE62" s="259" t="n"/>
      <c r="EF62" s="259" t="n"/>
      <c r="EG62" s="259" t="n"/>
      <c r="EH62" s="259" t="n"/>
      <c r="EI62" s="259" t="n"/>
      <c r="EJ62" s="261">
        <f>SUM(F62:EI62)</f>
        <v/>
      </c>
      <c r="EK62" s="262">
        <f>E62-EJ62</f>
        <v/>
      </c>
    </row>
    <row r="63" ht="18" customHeight="1">
      <c r="A63" s="137" t="n">
        <v>63</v>
      </c>
      <c r="B63" s="256" t="n"/>
      <c r="C63" s="139" t="n"/>
      <c r="D63" s="240" t="n"/>
      <c r="E63" s="257" t="n"/>
      <c r="F63" s="274" t="n"/>
      <c r="G63" s="274" t="n"/>
      <c r="H63" s="274" t="n"/>
      <c r="I63" s="274" t="n"/>
      <c r="J63" s="274" t="n"/>
      <c r="K63" s="274" t="n"/>
      <c r="L63" s="259" t="n"/>
      <c r="M63" s="259" t="n"/>
      <c r="N63" s="259" t="n"/>
      <c r="O63" s="259" t="n"/>
      <c r="P63" s="259" t="n"/>
      <c r="Q63" s="259" t="n"/>
      <c r="R63" s="259" t="n"/>
      <c r="S63" s="259" t="n"/>
      <c r="T63" s="259" t="n"/>
      <c r="U63" s="259" t="n"/>
      <c r="V63" s="259" t="n"/>
      <c r="W63" s="259" t="n"/>
      <c r="X63" s="259" t="n"/>
      <c r="Y63" s="259" t="n"/>
      <c r="Z63" s="259" t="n"/>
      <c r="AA63" s="259" t="n"/>
      <c r="AB63" s="259" t="n"/>
      <c r="AC63" s="259" t="n"/>
      <c r="AD63" s="259" t="n"/>
      <c r="AE63" s="259" t="n"/>
      <c r="AF63" s="259" t="n"/>
      <c r="AG63" s="259" t="n"/>
      <c r="AH63" s="259" t="n"/>
      <c r="AI63" s="259" t="n"/>
      <c r="AJ63" s="259" t="n"/>
      <c r="AK63" s="259" t="n"/>
      <c r="AL63" s="259" t="n"/>
      <c r="AM63" s="259" t="n"/>
      <c r="AN63" s="259" t="n"/>
      <c r="AO63" s="259" t="n"/>
      <c r="AP63" s="259" t="n"/>
      <c r="AQ63" s="259" t="n"/>
      <c r="AR63" s="259" t="n"/>
      <c r="AS63" s="259" t="n"/>
      <c r="AT63" s="259" t="n"/>
      <c r="AU63" s="259" t="n"/>
      <c r="AV63" s="259" t="n"/>
      <c r="AW63" s="259" t="n"/>
      <c r="AX63" s="259" t="n"/>
      <c r="AY63" s="259" t="n"/>
      <c r="AZ63" s="259" t="n"/>
      <c r="BA63" s="259" t="n"/>
      <c r="BB63" s="259" t="n"/>
      <c r="BC63" s="259" t="n"/>
      <c r="BD63" s="259" t="n"/>
      <c r="BE63" s="259" t="n"/>
      <c r="BF63" s="259" t="n"/>
      <c r="BG63" s="259" t="n"/>
      <c r="BH63" s="259" t="n"/>
      <c r="BI63" s="259" t="n"/>
      <c r="BJ63" s="259" t="n"/>
      <c r="BK63" s="259" t="n"/>
      <c r="BL63" s="259" t="n"/>
      <c r="BM63" s="259" t="n"/>
      <c r="BN63" s="259" t="n"/>
      <c r="BO63" s="259" t="n"/>
      <c r="BP63" s="259" t="n"/>
      <c r="BQ63" s="259" t="n"/>
      <c r="BR63" s="259" t="n"/>
      <c r="BS63" s="259" t="n"/>
      <c r="BT63" s="259" t="n"/>
      <c r="BU63" s="259" t="n"/>
      <c r="BV63" s="259" t="n"/>
      <c r="BW63" s="259" t="n"/>
      <c r="BX63" s="259" t="n"/>
      <c r="BY63" s="259" t="n"/>
      <c r="BZ63" s="259" t="n"/>
      <c r="CA63" s="259" t="n"/>
      <c r="CB63" s="259" t="n"/>
      <c r="CC63" s="259" t="n"/>
      <c r="CD63" s="259" t="n"/>
      <c r="CE63" s="259" t="n"/>
      <c r="CF63" s="259" t="n"/>
      <c r="CG63" s="259" t="n"/>
      <c r="CH63" s="259" t="n"/>
      <c r="CI63" s="259" t="n"/>
      <c r="CJ63" s="259" t="n"/>
      <c r="CK63" s="259" t="n"/>
      <c r="CL63" s="259" t="n"/>
      <c r="CM63" s="259" t="n"/>
      <c r="CN63" s="259" t="n"/>
      <c r="CO63" s="259" t="n"/>
      <c r="CP63" s="259" t="n"/>
      <c r="CQ63" s="259" t="n"/>
      <c r="CR63" s="259" t="n"/>
      <c r="CS63" s="259" t="n"/>
      <c r="CT63" s="259" t="n"/>
      <c r="CU63" s="259" t="n"/>
      <c r="CV63" s="259" t="n"/>
      <c r="CW63" s="259" t="n"/>
      <c r="CX63" s="259" t="n"/>
      <c r="CY63" s="259" t="n"/>
      <c r="CZ63" s="259" t="n"/>
      <c r="DA63" s="259" t="n"/>
      <c r="DB63" s="259" t="n"/>
      <c r="DC63" s="259" t="n"/>
      <c r="DD63" s="259" t="n"/>
      <c r="DE63" s="259" t="n"/>
      <c r="DF63" s="259" t="n"/>
      <c r="DG63" s="259" t="n"/>
      <c r="DH63" s="259" t="n"/>
      <c r="DI63" s="259" t="n"/>
      <c r="DJ63" s="259" t="n"/>
      <c r="DK63" s="259" t="n"/>
      <c r="DL63" s="259" t="n"/>
      <c r="DM63" s="259" t="n"/>
      <c r="DN63" s="259" t="n"/>
      <c r="DO63" s="259" t="n"/>
      <c r="DP63" s="259" t="n"/>
      <c r="DQ63" s="259" t="n"/>
      <c r="DR63" s="259" t="n"/>
      <c r="DS63" s="259" t="n"/>
      <c r="DT63" s="259" t="n"/>
      <c r="DU63" s="259" t="n"/>
      <c r="DV63" s="259" t="n"/>
      <c r="DW63" s="259" t="n"/>
      <c r="DX63" s="259" t="n"/>
      <c r="DY63" s="259" t="n"/>
      <c r="DZ63" s="259" t="n"/>
      <c r="EA63" s="259" t="n"/>
      <c r="EB63" s="259" t="n"/>
      <c r="EC63" s="259" t="n"/>
      <c r="ED63" s="259" t="n"/>
      <c r="EE63" s="259" t="n"/>
      <c r="EF63" s="259" t="n"/>
      <c r="EG63" s="259" t="n"/>
      <c r="EH63" s="259" t="n"/>
      <c r="EI63" s="259" t="n"/>
      <c r="EJ63" s="261">
        <f>SUM(F63:EI63)</f>
        <v/>
      </c>
      <c r="EK63" s="262">
        <f>E63-EJ63</f>
        <v/>
      </c>
    </row>
    <row r="64" ht="18" customHeight="1">
      <c r="A64" s="137" t="n">
        <v>64</v>
      </c>
      <c r="B64" s="256" t="n"/>
      <c r="C64" s="139" t="n"/>
      <c r="D64" s="240" t="n"/>
      <c r="E64" s="257" t="n"/>
      <c r="F64" s="274" t="n"/>
      <c r="G64" s="274" t="n"/>
      <c r="H64" s="274" t="n"/>
      <c r="I64" s="274" t="n"/>
      <c r="J64" s="274" t="n"/>
      <c r="K64" s="274" t="n"/>
      <c r="L64" s="259" t="n"/>
      <c r="M64" s="259" t="n"/>
      <c r="N64" s="259" t="n"/>
      <c r="O64" s="259" t="n"/>
      <c r="P64" s="259" t="n"/>
      <c r="Q64" s="259" t="n"/>
      <c r="R64" s="259" t="n"/>
      <c r="S64" s="259" t="n"/>
      <c r="T64" s="259" t="n"/>
      <c r="U64" s="259" t="n"/>
      <c r="V64" s="259" t="n"/>
      <c r="W64" s="259" t="n"/>
      <c r="X64" s="259" t="n"/>
      <c r="Y64" s="259" t="n"/>
      <c r="Z64" s="259" t="n"/>
      <c r="AA64" s="259" t="n"/>
      <c r="AB64" s="259" t="n"/>
      <c r="AC64" s="259" t="n"/>
      <c r="AD64" s="259" t="n"/>
      <c r="AE64" s="259" t="n"/>
      <c r="AF64" s="259" t="n"/>
      <c r="AG64" s="259" t="n"/>
      <c r="AH64" s="259" t="n"/>
      <c r="AI64" s="259" t="n"/>
      <c r="AJ64" s="259" t="n"/>
      <c r="AK64" s="259" t="n"/>
      <c r="AL64" s="259" t="n"/>
      <c r="AM64" s="259" t="n"/>
      <c r="AN64" s="259" t="n"/>
      <c r="AO64" s="259" t="n"/>
      <c r="AP64" s="259" t="n"/>
      <c r="AQ64" s="259" t="n"/>
      <c r="AR64" s="259" t="n"/>
      <c r="AS64" s="259" t="n"/>
      <c r="AT64" s="259" t="n"/>
      <c r="AU64" s="259" t="n"/>
      <c r="AV64" s="259" t="n"/>
      <c r="AW64" s="259" t="n"/>
      <c r="AX64" s="259" t="n"/>
      <c r="AY64" s="259" t="n"/>
      <c r="AZ64" s="259" t="n"/>
      <c r="BA64" s="259" t="n"/>
      <c r="BB64" s="259" t="n"/>
      <c r="BC64" s="259" t="n"/>
      <c r="BD64" s="259" t="n"/>
      <c r="BE64" s="259" t="n"/>
      <c r="BF64" s="259" t="n"/>
      <c r="BG64" s="259" t="n"/>
      <c r="BH64" s="259" t="n"/>
      <c r="BI64" s="259" t="n"/>
      <c r="BJ64" s="259" t="n"/>
      <c r="BK64" s="259" t="n"/>
      <c r="BL64" s="259" t="n"/>
      <c r="BM64" s="259" t="n"/>
      <c r="BN64" s="259" t="n"/>
      <c r="BO64" s="259" t="n"/>
      <c r="BP64" s="259" t="n"/>
      <c r="BQ64" s="259" t="n"/>
      <c r="BR64" s="259" t="n"/>
      <c r="BS64" s="259" t="n"/>
      <c r="BT64" s="259" t="n"/>
      <c r="BU64" s="259" t="n"/>
      <c r="BV64" s="259" t="n"/>
      <c r="BW64" s="259" t="n"/>
      <c r="BX64" s="259" t="n"/>
      <c r="BY64" s="259" t="n"/>
      <c r="BZ64" s="259" t="n"/>
      <c r="CA64" s="259" t="n"/>
      <c r="CB64" s="259" t="n"/>
      <c r="CC64" s="259" t="n"/>
      <c r="CD64" s="259" t="n"/>
      <c r="CE64" s="259" t="n"/>
      <c r="CF64" s="259" t="n"/>
      <c r="CG64" s="259" t="n"/>
      <c r="CH64" s="259" t="n"/>
      <c r="CI64" s="259" t="n"/>
      <c r="CJ64" s="259" t="n"/>
      <c r="CK64" s="259" t="n"/>
      <c r="CL64" s="259" t="n"/>
      <c r="CM64" s="259" t="n"/>
      <c r="CN64" s="259" t="n"/>
      <c r="CO64" s="259" t="n"/>
      <c r="CP64" s="259" t="n"/>
      <c r="CQ64" s="259" t="n"/>
      <c r="CR64" s="259" t="n"/>
      <c r="CS64" s="259" t="n"/>
      <c r="CT64" s="259" t="n"/>
      <c r="CU64" s="259" t="n"/>
      <c r="CV64" s="259" t="n"/>
      <c r="CW64" s="259" t="n"/>
      <c r="CX64" s="259" t="n"/>
      <c r="CY64" s="259" t="n"/>
      <c r="CZ64" s="259" t="n"/>
      <c r="DA64" s="259" t="n"/>
      <c r="DB64" s="259" t="n"/>
      <c r="DC64" s="259" t="n"/>
      <c r="DD64" s="259" t="n"/>
      <c r="DE64" s="259" t="n"/>
      <c r="DF64" s="259" t="n"/>
      <c r="DG64" s="259" t="n"/>
      <c r="DH64" s="259" t="n"/>
      <c r="DI64" s="259" t="n"/>
      <c r="DJ64" s="259" t="n"/>
      <c r="DK64" s="259" t="n"/>
      <c r="DL64" s="259" t="n"/>
      <c r="DM64" s="259" t="n"/>
      <c r="DN64" s="259" t="n"/>
      <c r="DO64" s="259" t="n"/>
      <c r="DP64" s="259" t="n"/>
      <c r="DQ64" s="259" t="n"/>
      <c r="DR64" s="259" t="n"/>
      <c r="DS64" s="259" t="n"/>
      <c r="DT64" s="259" t="n"/>
      <c r="DU64" s="259" t="n"/>
      <c r="DV64" s="259" t="n"/>
      <c r="DW64" s="259" t="n"/>
      <c r="DX64" s="259" t="n"/>
      <c r="DY64" s="259" t="n"/>
      <c r="DZ64" s="259" t="n"/>
      <c r="EA64" s="259" t="n"/>
      <c r="EB64" s="259" t="n"/>
      <c r="EC64" s="259" t="n"/>
      <c r="ED64" s="259" t="n"/>
      <c r="EE64" s="259" t="n"/>
      <c r="EF64" s="259" t="n"/>
      <c r="EG64" s="259" t="n"/>
      <c r="EH64" s="259" t="n"/>
      <c r="EI64" s="259" t="n"/>
      <c r="EJ64" s="261">
        <f>SUM(F64:EI64)</f>
        <v/>
      </c>
      <c r="EK64" s="262">
        <f>E64-EJ64</f>
        <v/>
      </c>
    </row>
    <row r="65" ht="18" customHeight="1">
      <c r="A65" s="137" t="n">
        <v>65</v>
      </c>
      <c r="B65" s="256" t="n"/>
      <c r="C65" s="139" t="n"/>
      <c r="D65" s="240" t="n"/>
      <c r="E65" s="257" t="n"/>
      <c r="F65" s="274" t="n"/>
      <c r="G65" s="274" t="n"/>
      <c r="H65" s="274" t="n"/>
      <c r="I65" s="274" t="n"/>
      <c r="J65" s="274" t="n"/>
      <c r="K65" s="274" t="n"/>
      <c r="L65" s="259" t="n"/>
      <c r="M65" s="259" t="n"/>
      <c r="N65" s="259" t="n"/>
      <c r="O65" s="259" t="n"/>
      <c r="P65" s="259" t="n"/>
      <c r="Q65" s="259" t="n"/>
      <c r="R65" s="259" t="n"/>
      <c r="S65" s="259" t="n"/>
      <c r="T65" s="259" t="n"/>
      <c r="U65" s="259" t="n"/>
      <c r="V65" s="259" t="n"/>
      <c r="W65" s="259" t="n"/>
      <c r="X65" s="259" t="n"/>
      <c r="Y65" s="259" t="n"/>
      <c r="Z65" s="259" t="n"/>
      <c r="AA65" s="259" t="n"/>
      <c r="AB65" s="259" t="n"/>
      <c r="AC65" s="259" t="n"/>
      <c r="AD65" s="259" t="n"/>
      <c r="AE65" s="259" t="n"/>
      <c r="AF65" s="259" t="n"/>
      <c r="AG65" s="259" t="n"/>
      <c r="AH65" s="259" t="n"/>
      <c r="AI65" s="259" t="n"/>
      <c r="AJ65" s="259" t="n"/>
      <c r="AK65" s="259" t="n"/>
      <c r="AL65" s="259" t="n"/>
      <c r="AM65" s="259" t="n"/>
      <c r="AN65" s="259" t="n"/>
      <c r="AO65" s="259" t="n"/>
      <c r="AP65" s="259" t="n"/>
      <c r="AQ65" s="259" t="n"/>
      <c r="AR65" s="259" t="n"/>
      <c r="AS65" s="259" t="n"/>
      <c r="AT65" s="259" t="n"/>
      <c r="AU65" s="259" t="n"/>
      <c r="AV65" s="259" t="n"/>
      <c r="AW65" s="259" t="n"/>
      <c r="AX65" s="259" t="n"/>
      <c r="AY65" s="259" t="n"/>
      <c r="AZ65" s="259" t="n"/>
      <c r="BA65" s="259" t="n"/>
      <c r="BB65" s="259" t="n"/>
      <c r="BC65" s="259" t="n"/>
      <c r="BD65" s="259" t="n"/>
      <c r="BE65" s="259" t="n"/>
      <c r="BF65" s="259" t="n"/>
      <c r="BG65" s="259" t="n"/>
      <c r="BH65" s="259" t="n"/>
      <c r="BI65" s="259" t="n"/>
      <c r="BJ65" s="259" t="n"/>
      <c r="BK65" s="259" t="n"/>
      <c r="BL65" s="259" t="n"/>
      <c r="BM65" s="259" t="n"/>
      <c r="BN65" s="259" t="n"/>
      <c r="BO65" s="259" t="n"/>
      <c r="BP65" s="259" t="n"/>
      <c r="BQ65" s="259" t="n"/>
      <c r="BR65" s="259" t="n"/>
      <c r="BS65" s="259" t="n"/>
      <c r="BT65" s="259" t="n"/>
      <c r="BU65" s="259" t="n"/>
      <c r="BV65" s="259" t="n"/>
      <c r="BW65" s="259" t="n"/>
      <c r="BX65" s="259" t="n"/>
      <c r="BY65" s="259" t="n"/>
      <c r="BZ65" s="259" t="n"/>
      <c r="CA65" s="259" t="n"/>
      <c r="CB65" s="259" t="n"/>
      <c r="CC65" s="259" t="n"/>
      <c r="CD65" s="259" t="n"/>
      <c r="CE65" s="259" t="n"/>
      <c r="CF65" s="259" t="n"/>
      <c r="CG65" s="259" t="n"/>
      <c r="CH65" s="259" t="n"/>
      <c r="CI65" s="259" t="n"/>
      <c r="CJ65" s="259" t="n"/>
      <c r="CK65" s="259" t="n"/>
      <c r="CL65" s="259" t="n"/>
      <c r="CM65" s="259" t="n"/>
      <c r="CN65" s="259" t="n"/>
      <c r="CO65" s="259" t="n"/>
      <c r="CP65" s="259" t="n"/>
      <c r="CQ65" s="259" t="n"/>
      <c r="CR65" s="259" t="n"/>
      <c r="CS65" s="259" t="n"/>
      <c r="CT65" s="259" t="n"/>
      <c r="CU65" s="259" t="n"/>
      <c r="CV65" s="259" t="n"/>
      <c r="CW65" s="259" t="n"/>
      <c r="CX65" s="259" t="n"/>
      <c r="CY65" s="259" t="n"/>
      <c r="CZ65" s="259" t="n"/>
      <c r="DA65" s="259" t="n"/>
      <c r="DB65" s="259" t="n"/>
      <c r="DC65" s="259" t="n"/>
      <c r="DD65" s="259" t="n"/>
      <c r="DE65" s="259" t="n"/>
      <c r="DF65" s="259" t="n"/>
      <c r="DG65" s="259" t="n"/>
      <c r="DH65" s="259" t="n"/>
      <c r="DI65" s="259" t="n"/>
      <c r="DJ65" s="259" t="n"/>
      <c r="DK65" s="259" t="n"/>
      <c r="DL65" s="259" t="n"/>
      <c r="DM65" s="259" t="n"/>
      <c r="DN65" s="259" t="n"/>
      <c r="DO65" s="259" t="n"/>
      <c r="DP65" s="259" t="n"/>
      <c r="DQ65" s="259" t="n"/>
      <c r="DR65" s="259" t="n"/>
      <c r="DS65" s="259" t="n"/>
      <c r="DT65" s="259" t="n"/>
      <c r="DU65" s="259" t="n"/>
      <c r="DV65" s="259" t="n"/>
      <c r="DW65" s="259" t="n"/>
      <c r="DX65" s="259" t="n"/>
      <c r="DY65" s="259" t="n"/>
      <c r="DZ65" s="259" t="n"/>
      <c r="EA65" s="259" t="n"/>
      <c r="EB65" s="259" t="n"/>
      <c r="EC65" s="259" t="n"/>
      <c r="ED65" s="259" t="n"/>
      <c r="EE65" s="259" t="n"/>
      <c r="EF65" s="259" t="n"/>
      <c r="EG65" s="259" t="n"/>
      <c r="EH65" s="259" t="n"/>
      <c r="EI65" s="259" t="n"/>
      <c r="EJ65" s="261">
        <f>SUM(F65:EI65)</f>
        <v/>
      </c>
      <c r="EK65" s="262">
        <f>E65-EJ65</f>
        <v/>
      </c>
    </row>
    <row r="66" ht="18" customHeight="1">
      <c r="A66" s="137" t="n">
        <v>66</v>
      </c>
      <c r="B66" s="256" t="n"/>
      <c r="C66" s="139" t="n"/>
      <c r="D66" s="240" t="n"/>
      <c r="E66" s="257" t="n"/>
      <c r="F66" s="274" t="n"/>
      <c r="G66" s="274" t="n"/>
      <c r="H66" s="274" t="n"/>
      <c r="I66" s="274" t="n"/>
      <c r="J66" s="274" t="n"/>
      <c r="K66" s="274" t="n"/>
      <c r="L66" s="259" t="n"/>
      <c r="M66" s="259" t="n"/>
      <c r="N66" s="259" t="n"/>
      <c r="O66" s="259" t="n"/>
      <c r="P66" s="259" t="n"/>
      <c r="Q66" s="259" t="n"/>
      <c r="R66" s="259" t="n"/>
      <c r="S66" s="259" t="n"/>
      <c r="T66" s="259" t="n"/>
      <c r="U66" s="259" t="n"/>
      <c r="V66" s="259" t="n"/>
      <c r="W66" s="259" t="n"/>
      <c r="X66" s="259" t="n"/>
      <c r="Y66" s="259" t="n"/>
      <c r="Z66" s="259" t="n"/>
      <c r="AA66" s="259" t="n"/>
      <c r="AB66" s="259" t="n"/>
      <c r="AC66" s="259" t="n"/>
      <c r="AD66" s="259" t="n"/>
      <c r="AE66" s="259" t="n"/>
      <c r="AF66" s="259" t="n"/>
      <c r="AG66" s="259" t="n"/>
      <c r="AH66" s="259" t="n"/>
      <c r="AI66" s="259" t="n"/>
      <c r="AJ66" s="259" t="n"/>
      <c r="AK66" s="259" t="n"/>
      <c r="AL66" s="259" t="n"/>
      <c r="AM66" s="259" t="n"/>
      <c r="AN66" s="259" t="n"/>
      <c r="AO66" s="259" t="n"/>
      <c r="AP66" s="259" t="n"/>
      <c r="AQ66" s="259" t="n"/>
      <c r="AR66" s="259" t="n"/>
      <c r="AS66" s="259" t="n"/>
      <c r="AT66" s="259" t="n"/>
      <c r="AU66" s="259" t="n"/>
      <c r="AV66" s="259" t="n"/>
      <c r="AW66" s="259" t="n"/>
      <c r="AX66" s="259" t="n"/>
      <c r="AY66" s="259" t="n"/>
      <c r="AZ66" s="259" t="n"/>
      <c r="BA66" s="259" t="n"/>
      <c r="BB66" s="259" t="n"/>
      <c r="BC66" s="259" t="n"/>
      <c r="BD66" s="259" t="n"/>
      <c r="BE66" s="259" t="n"/>
      <c r="BF66" s="259" t="n"/>
      <c r="BG66" s="259" t="n"/>
      <c r="BH66" s="259" t="n"/>
      <c r="BI66" s="259" t="n"/>
      <c r="BJ66" s="259" t="n"/>
      <c r="BK66" s="259" t="n"/>
      <c r="BL66" s="259" t="n"/>
      <c r="BM66" s="259" t="n"/>
      <c r="BN66" s="259" t="n"/>
      <c r="BO66" s="259" t="n"/>
      <c r="BP66" s="259" t="n"/>
      <c r="BQ66" s="259" t="n"/>
      <c r="BR66" s="259" t="n"/>
      <c r="BS66" s="259" t="n"/>
      <c r="BT66" s="259" t="n"/>
      <c r="BU66" s="259" t="n"/>
      <c r="BV66" s="259" t="n"/>
      <c r="BW66" s="259" t="n"/>
      <c r="BX66" s="259" t="n"/>
      <c r="BY66" s="259" t="n"/>
      <c r="BZ66" s="259" t="n"/>
      <c r="CA66" s="259" t="n"/>
      <c r="CB66" s="259" t="n"/>
      <c r="CC66" s="259" t="n"/>
      <c r="CD66" s="259" t="n"/>
      <c r="CE66" s="259" t="n"/>
      <c r="CF66" s="259" t="n"/>
      <c r="CG66" s="259" t="n"/>
      <c r="CH66" s="259" t="n"/>
      <c r="CI66" s="259" t="n"/>
      <c r="CJ66" s="259" t="n"/>
      <c r="CK66" s="259" t="n"/>
      <c r="CL66" s="259" t="n"/>
      <c r="CM66" s="259" t="n"/>
      <c r="CN66" s="259" t="n"/>
      <c r="CO66" s="259" t="n"/>
      <c r="CP66" s="259" t="n"/>
      <c r="CQ66" s="259" t="n"/>
      <c r="CR66" s="259" t="n"/>
      <c r="CS66" s="259" t="n"/>
      <c r="CT66" s="259" t="n"/>
      <c r="CU66" s="259" t="n"/>
      <c r="CV66" s="259" t="n"/>
      <c r="CW66" s="259" t="n"/>
      <c r="CX66" s="259" t="n"/>
      <c r="CY66" s="259" t="n"/>
      <c r="CZ66" s="259" t="n"/>
      <c r="DA66" s="259" t="n"/>
      <c r="DB66" s="259" t="n"/>
      <c r="DC66" s="259" t="n"/>
      <c r="DD66" s="259" t="n"/>
      <c r="DE66" s="259" t="n"/>
      <c r="DF66" s="259" t="n"/>
      <c r="DG66" s="259" t="n"/>
      <c r="DH66" s="259" t="n"/>
      <c r="DI66" s="259" t="n"/>
      <c r="DJ66" s="259" t="n"/>
      <c r="DK66" s="259" t="n"/>
      <c r="DL66" s="259" t="n"/>
      <c r="DM66" s="259" t="n"/>
      <c r="DN66" s="259" t="n"/>
      <c r="DO66" s="259" t="n"/>
      <c r="DP66" s="259" t="n"/>
      <c r="DQ66" s="259" t="n"/>
      <c r="DR66" s="259" t="n"/>
      <c r="DS66" s="259" t="n"/>
      <c r="DT66" s="259" t="n"/>
      <c r="DU66" s="259" t="n"/>
      <c r="DV66" s="259" t="n"/>
      <c r="DW66" s="259" t="n"/>
      <c r="DX66" s="259" t="n"/>
      <c r="DY66" s="259" t="n"/>
      <c r="DZ66" s="259" t="n"/>
      <c r="EA66" s="259" t="n"/>
      <c r="EB66" s="259" t="n"/>
      <c r="EC66" s="259" t="n"/>
      <c r="ED66" s="259" t="n"/>
      <c r="EE66" s="259" t="n"/>
      <c r="EF66" s="259" t="n"/>
      <c r="EG66" s="259" t="n"/>
      <c r="EH66" s="259" t="n"/>
      <c r="EI66" s="259" t="n"/>
      <c r="EJ66" s="261">
        <f>SUM(F66:EI66)</f>
        <v/>
      </c>
      <c r="EK66" s="262">
        <f>E66-EJ66</f>
        <v/>
      </c>
    </row>
    <row r="67" ht="18" customHeight="1" thickBot="1">
      <c r="A67" s="137" t="n"/>
      <c r="B67" s="256" t="n"/>
      <c r="C67" s="139" t="n"/>
      <c r="D67" s="240" t="n"/>
      <c r="E67" s="257" t="n"/>
      <c r="F67" s="274" t="n"/>
      <c r="G67" s="274" t="n"/>
      <c r="H67" s="274" t="n"/>
      <c r="I67" s="274" t="n"/>
      <c r="J67" s="274" t="n"/>
      <c r="K67" s="274" t="n"/>
      <c r="L67" s="259" t="n"/>
      <c r="M67" s="259" t="n"/>
      <c r="N67" s="259" t="n"/>
      <c r="O67" s="259" t="n"/>
      <c r="P67" s="259" t="n"/>
      <c r="Q67" s="259" t="n"/>
      <c r="R67" s="259" t="n"/>
      <c r="S67" s="259" t="n"/>
      <c r="T67" s="259" t="n"/>
      <c r="U67" s="259" t="n"/>
      <c r="V67" s="259" t="n"/>
      <c r="W67" s="259" t="n"/>
      <c r="X67" s="259" t="n"/>
      <c r="Y67" s="259" t="n"/>
      <c r="Z67" s="259" t="n"/>
      <c r="AA67" s="259" t="n"/>
      <c r="AB67" s="259" t="n"/>
      <c r="AC67" s="259" t="n"/>
      <c r="AD67" s="259" t="n"/>
      <c r="AE67" s="259" t="n"/>
      <c r="AF67" s="259" t="n"/>
      <c r="AG67" s="259" t="n"/>
      <c r="AH67" s="259" t="n"/>
      <c r="AI67" s="259" t="n"/>
      <c r="AJ67" s="259" t="n"/>
      <c r="AK67" s="259" t="n"/>
      <c r="AL67" s="259" t="n"/>
      <c r="AM67" s="259" t="n"/>
      <c r="AN67" s="259" t="n"/>
      <c r="AO67" s="259" t="n"/>
      <c r="AP67" s="259" t="n"/>
      <c r="AQ67" s="259" t="n"/>
      <c r="AR67" s="259" t="n"/>
      <c r="AS67" s="259" t="n"/>
      <c r="AT67" s="259" t="n"/>
      <c r="AU67" s="259" t="n"/>
      <c r="AV67" s="259" t="n"/>
      <c r="AW67" s="259" t="n"/>
      <c r="AX67" s="259" t="n"/>
      <c r="AY67" s="259" t="n"/>
      <c r="AZ67" s="259" t="n"/>
      <c r="BA67" s="259" t="n"/>
      <c r="BB67" s="259" t="n"/>
      <c r="BC67" s="259" t="n"/>
      <c r="BD67" s="259" t="n"/>
      <c r="BE67" s="259" t="n"/>
      <c r="BF67" s="259" t="n"/>
      <c r="BG67" s="259" t="n"/>
      <c r="BH67" s="259" t="n"/>
      <c r="BI67" s="259" t="n"/>
      <c r="BJ67" s="259" t="n"/>
      <c r="BK67" s="259" t="n"/>
      <c r="BL67" s="259" t="n"/>
      <c r="BM67" s="259" t="n"/>
      <c r="BN67" s="259" t="n"/>
      <c r="BO67" s="259" t="n"/>
      <c r="BP67" s="259" t="n"/>
      <c r="BQ67" s="259" t="n"/>
      <c r="BR67" s="259" t="n"/>
      <c r="BS67" s="259" t="n"/>
      <c r="BT67" s="259" t="n"/>
      <c r="BU67" s="259" t="n"/>
      <c r="BV67" s="259" t="n"/>
      <c r="BW67" s="259" t="n"/>
      <c r="BX67" s="259" t="n"/>
      <c r="BY67" s="259" t="n"/>
      <c r="BZ67" s="259" t="n"/>
      <c r="CA67" s="259" t="n"/>
      <c r="CB67" s="259" t="n"/>
      <c r="CC67" s="259" t="n"/>
      <c r="CD67" s="259" t="n"/>
      <c r="CE67" s="259" t="n"/>
      <c r="CF67" s="259" t="n"/>
      <c r="CG67" s="259" t="n"/>
      <c r="CH67" s="259" t="n"/>
      <c r="CI67" s="259" t="n"/>
      <c r="CJ67" s="259" t="n"/>
      <c r="CK67" s="259" t="n"/>
      <c r="CL67" s="259" t="n"/>
      <c r="CM67" s="259" t="n"/>
      <c r="CN67" s="259" t="n"/>
      <c r="CO67" s="259" t="n"/>
      <c r="CP67" s="259" t="n"/>
      <c r="CQ67" s="259" t="n"/>
      <c r="CR67" s="259" t="n"/>
      <c r="CS67" s="259" t="n"/>
      <c r="CT67" s="259" t="n"/>
      <c r="CU67" s="259" t="n"/>
      <c r="CV67" s="259" t="n"/>
      <c r="CW67" s="259" t="n"/>
      <c r="CX67" s="259" t="n"/>
      <c r="CY67" s="259" t="n"/>
      <c r="CZ67" s="259" t="n"/>
      <c r="DA67" s="259" t="n"/>
      <c r="DB67" s="259" t="n"/>
      <c r="DC67" s="259" t="n"/>
      <c r="DD67" s="259" t="n"/>
      <c r="DE67" s="259" t="n"/>
      <c r="DF67" s="259" t="n"/>
      <c r="DG67" s="259" t="n"/>
      <c r="DH67" s="259" t="n"/>
      <c r="DI67" s="259" t="n"/>
      <c r="DJ67" s="259" t="n"/>
      <c r="DK67" s="259" t="n"/>
      <c r="DL67" s="259" t="n"/>
      <c r="DM67" s="259" t="n"/>
      <c r="DN67" s="259" t="n"/>
      <c r="DO67" s="259" t="n"/>
      <c r="DP67" s="259" t="n"/>
      <c r="DQ67" s="259" t="n"/>
      <c r="DR67" s="259" t="n"/>
      <c r="DS67" s="259" t="n"/>
      <c r="DT67" s="259" t="n"/>
      <c r="DU67" s="259" t="n"/>
      <c r="DV67" s="259" t="n"/>
      <c r="DW67" s="259" t="n"/>
      <c r="DX67" s="259" t="n"/>
      <c r="DY67" s="259" t="n"/>
      <c r="DZ67" s="259" t="n"/>
      <c r="EA67" s="259" t="n"/>
      <c r="EB67" s="259" t="n"/>
      <c r="EC67" s="259" t="n"/>
      <c r="ED67" s="259" t="n"/>
      <c r="EE67" s="259" t="n"/>
      <c r="EF67" s="259" t="n"/>
      <c r="EG67" s="259" t="n"/>
      <c r="EH67" s="259" t="n"/>
      <c r="EI67" s="259" t="n"/>
      <c r="EJ67" s="261">
        <f>SUM(F67:EI67)</f>
        <v/>
      </c>
      <c r="EK67" s="262">
        <f>E67-EJ67</f>
        <v/>
      </c>
    </row>
    <row r="68" ht="18.95" customHeight="1" thickBot="1">
      <c r="A68" s="137" t="n"/>
      <c r="B68" s="265" t="n"/>
      <c r="C68" s="148" t="n"/>
      <c r="D68" s="265" t="n"/>
      <c r="E68" s="266">
        <f>SUM(E2:E67)</f>
        <v/>
      </c>
      <c r="F68" s="267">
        <f>SUM(F2:F67)</f>
        <v/>
      </c>
      <c r="G68" s="267">
        <f>SUM(G2:G67)</f>
        <v/>
      </c>
      <c r="H68" s="267">
        <f>SUM(H2:H67)</f>
        <v/>
      </c>
      <c r="I68" s="267">
        <f>SUM(I2:I67)</f>
        <v/>
      </c>
      <c r="J68" s="267">
        <f>SUM(J2:J67)</f>
        <v/>
      </c>
      <c r="K68" s="267">
        <f>SUM(K2:K67)</f>
        <v/>
      </c>
      <c r="L68" s="267">
        <f>SUM(L2:L67)</f>
        <v/>
      </c>
      <c r="M68" s="267">
        <f>SUM(M2:M67)</f>
        <v/>
      </c>
      <c r="N68" s="267">
        <f>SUM(N2:N67)</f>
        <v/>
      </c>
      <c r="O68" s="267">
        <f>SUM(O2:O67)</f>
        <v/>
      </c>
      <c r="P68" s="267">
        <f>SUM(P2:P67)</f>
        <v/>
      </c>
      <c r="Q68" s="267">
        <f>SUM(Q2:Q67)</f>
        <v/>
      </c>
      <c r="R68" s="267">
        <f>SUM(R2:R67)</f>
        <v/>
      </c>
      <c r="S68" s="267">
        <f>SUM(S2:S67)</f>
        <v/>
      </c>
      <c r="T68" s="267">
        <f>SUM(T2:T67)</f>
        <v/>
      </c>
      <c r="U68" s="267">
        <f>SUM(U2:U67)</f>
        <v/>
      </c>
      <c r="V68" s="267">
        <f>SUM(V2:V67)</f>
        <v/>
      </c>
      <c r="W68" s="267">
        <f>SUM(W2:W67)</f>
        <v/>
      </c>
      <c r="X68" s="267">
        <f>SUM(X2:X67)</f>
        <v/>
      </c>
      <c r="Y68" s="267">
        <f>SUM(Y2:Y67)</f>
        <v/>
      </c>
      <c r="Z68" s="267">
        <f>SUM(Z2:Z67)</f>
        <v/>
      </c>
      <c r="AA68" s="267">
        <f>SUM(AA2:AA67)</f>
        <v/>
      </c>
      <c r="AB68" s="267">
        <f>SUM(AB2:AB67)</f>
        <v/>
      </c>
      <c r="AC68" s="267">
        <f>SUM(AC2:AC67)</f>
        <v/>
      </c>
      <c r="AD68" s="267">
        <f>SUM(AD2:AD67)</f>
        <v/>
      </c>
      <c r="AE68" s="267">
        <f>SUM(AE2:AE67)</f>
        <v/>
      </c>
      <c r="AF68" s="267">
        <f>SUM(AF2:AF67)</f>
        <v/>
      </c>
      <c r="AG68" s="267">
        <f>SUM(AG2:AG67)</f>
        <v/>
      </c>
      <c r="AH68" s="267">
        <f>SUM(AH2:AH67)</f>
        <v/>
      </c>
      <c r="AI68" s="267">
        <f>SUM(AI2:AI67)</f>
        <v/>
      </c>
      <c r="AJ68" s="267">
        <f>SUM(AJ2:AJ67)</f>
        <v/>
      </c>
      <c r="AK68" s="267">
        <f>SUM(AK2:AK67)</f>
        <v/>
      </c>
      <c r="AL68" s="267">
        <f>SUM(AL2:AL67)</f>
        <v/>
      </c>
      <c r="AM68" s="267">
        <f>SUM(AM2:AM67)</f>
        <v/>
      </c>
      <c r="AN68" s="267">
        <f>SUM(AN2:AN67)</f>
        <v/>
      </c>
      <c r="AO68" s="267">
        <f>SUM(AO2:AO67)</f>
        <v/>
      </c>
      <c r="AP68" s="267">
        <f>SUM(AP2:AP67)</f>
        <v/>
      </c>
      <c r="AQ68" s="267">
        <f>SUM(AQ2:AQ67)</f>
        <v/>
      </c>
      <c r="AR68" s="267">
        <f>SUM(AR2:AR67)</f>
        <v/>
      </c>
      <c r="AS68" s="267">
        <f>SUM(AS2:AS67)</f>
        <v/>
      </c>
      <c r="AT68" s="267">
        <f>SUM(AT2:AT67)</f>
        <v/>
      </c>
      <c r="AU68" s="267">
        <f>SUM(AU2:AU67)</f>
        <v/>
      </c>
      <c r="AV68" s="267">
        <f>SUM(AV2:AV67)</f>
        <v/>
      </c>
      <c r="AW68" s="267">
        <f>SUM(AW2:AW67)</f>
        <v/>
      </c>
      <c r="AX68" s="267">
        <f>SUM(AX2:AX67)</f>
        <v/>
      </c>
      <c r="AY68" s="267">
        <f>SUM(AY2:AY67)</f>
        <v/>
      </c>
      <c r="AZ68" s="267">
        <f>SUM(AZ2:AZ67)</f>
        <v/>
      </c>
      <c r="BA68" s="267">
        <f>SUM(BA2:BA67)</f>
        <v/>
      </c>
      <c r="BB68" s="267">
        <f>SUM(BB2:BB67)</f>
        <v/>
      </c>
      <c r="BC68" s="267">
        <f>SUM(BC2:BC67)</f>
        <v/>
      </c>
      <c r="BD68" s="267">
        <f>SUM(BD2:BD67)</f>
        <v/>
      </c>
      <c r="BE68" s="267">
        <f>SUM(BE2:BE67)</f>
        <v/>
      </c>
      <c r="BF68" s="267">
        <f>SUM(BF2:BF67)</f>
        <v/>
      </c>
      <c r="BG68" s="267">
        <f>SUM(BG2:BG67)</f>
        <v/>
      </c>
      <c r="BH68" s="267">
        <f>SUM(BH2:BH67)</f>
        <v/>
      </c>
      <c r="BI68" s="267">
        <f>SUM(BI2:BI67)</f>
        <v/>
      </c>
      <c r="BJ68" s="267">
        <f>SUM(BJ2:BJ67)</f>
        <v/>
      </c>
      <c r="BK68" s="267">
        <f>SUM(BK2:BK67)</f>
        <v/>
      </c>
      <c r="BL68" s="267">
        <f>SUM(BL2:BL67)</f>
        <v/>
      </c>
      <c r="BM68" s="267">
        <f>SUM(BM2:BM67)</f>
        <v/>
      </c>
      <c r="BN68" s="267">
        <f>SUM(BN2:BN67)</f>
        <v/>
      </c>
      <c r="BO68" s="267">
        <f>SUM(BO2:BO67)</f>
        <v/>
      </c>
      <c r="BP68" s="267">
        <f>SUM(BP2:BP67)</f>
        <v/>
      </c>
      <c r="BQ68" s="267">
        <f>SUM(BQ2:BQ67)</f>
        <v/>
      </c>
      <c r="BR68" s="267">
        <f>SUM(BR2:BR67)</f>
        <v/>
      </c>
      <c r="BS68" s="267">
        <f>SUM(BS2:BS67)</f>
        <v/>
      </c>
      <c r="BT68" s="267">
        <f>SUM(BT2:BT67)</f>
        <v/>
      </c>
      <c r="BU68" s="267">
        <f>SUM(BU2:BU67)</f>
        <v/>
      </c>
      <c r="BV68" s="267">
        <f>SUM(BV2:BV67)</f>
        <v/>
      </c>
      <c r="BW68" s="267">
        <f>SUM(BW2:BW67)</f>
        <v/>
      </c>
      <c r="BX68" s="267">
        <f>SUM(BX2:BX67)</f>
        <v/>
      </c>
      <c r="BY68" s="267">
        <f>SUM(BY2:BY67)</f>
        <v/>
      </c>
      <c r="BZ68" s="267">
        <f>SUM(BZ2:BZ67)</f>
        <v/>
      </c>
      <c r="CA68" s="267">
        <f>SUM(CA2:CA67)</f>
        <v/>
      </c>
      <c r="CB68" s="267">
        <f>SUM(CB2:CB67)</f>
        <v/>
      </c>
      <c r="CC68" s="267">
        <f>SUM(CC2:CC67)</f>
        <v/>
      </c>
      <c r="CD68" s="267">
        <f>SUM(CD2:CD67)</f>
        <v/>
      </c>
      <c r="CE68" s="267">
        <f>SUM(CE2:CE67)</f>
        <v/>
      </c>
      <c r="CF68" s="267">
        <f>SUM(CF2:CF67)</f>
        <v/>
      </c>
      <c r="CG68" s="267">
        <f>SUM(CG2:CG67)</f>
        <v/>
      </c>
      <c r="CH68" s="267">
        <f>SUM(CH2:CH67)</f>
        <v/>
      </c>
      <c r="CI68" s="267">
        <f>SUM(CI2:CI67)</f>
        <v/>
      </c>
      <c r="CJ68" s="267">
        <f>SUM(CJ2:CJ67)</f>
        <v/>
      </c>
      <c r="CK68" s="267">
        <f>SUM(CK2:CK67)</f>
        <v/>
      </c>
      <c r="CL68" s="267">
        <f>SUM(CL2:CL67)</f>
        <v/>
      </c>
      <c r="CM68" s="267">
        <f>SUM(CM2:CM67)</f>
        <v/>
      </c>
      <c r="CN68" s="267">
        <f>SUM(CN2:CN67)</f>
        <v/>
      </c>
      <c r="CO68" s="267">
        <f>SUM(CO2:CO67)</f>
        <v/>
      </c>
      <c r="CP68" s="267">
        <f>SUM(CP2:CP67)</f>
        <v/>
      </c>
      <c r="CQ68" s="267">
        <f>SUM(CQ2:CQ67)</f>
        <v/>
      </c>
      <c r="CR68" s="267">
        <f>SUM(CR2:CR67)</f>
        <v/>
      </c>
      <c r="CS68" s="267">
        <f>SUM(CS2:CS67)</f>
        <v/>
      </c>
      <c r="CT68" s="267">
        <f>SUM(CT2:CT67)</f>
        <v/>
      </c>
      <c r="CU68" s="267">
        <f>SUM(CU2:CU67)</f>
        <v/>
      </c>
      <c r="CV68" s="267">
        <f>SUM(CV2:CV67)</f>
        <v/>
      </c>
      <c r="CW68" s="267">
        <f>SUM(CW2:CW67)</f>
        <v/>
      </c>
      <c r="CX68" s="267">
        <f>SUM(CX2:CX67)</f>
        <v/>
      </c>
      <c r="CY68" s="267">
        <f>SUM(CY2:CY67)</f>
        <v/>
      </c>
      <c r="CZ68" s="267">
        <f>SUM(CZ2:CZ67)</f>
        <v/>
      </c>
      <c r="DA68" s="267">
        <f>SUM(DA2:DA67)</f>
        <v/>
      </c>
      <c r="DB68" s="267">
        <f>SUM(DB2:DB67)</f>
        <v/>
      </c>
      <c r="DC68" s="267">
        <f>SUM(DC2:DC67)</f>
        <v/>
      </c>
      <c r="DD68" s="267">
        <f>SUM(DD2:DD67)</f>
        <v/>
      </c>
      <c r="DE68" s="267">
        <f>SUM(DE2:DE67)</f>
        <v/>
      </c>
      <c r="DF68" s="267">
        <f>SUM(DF2:DF67)</f>
        <v/>
      </c>
      <c r="DG68" s="267">
        <f>SUM(DG2:DG67)</f>
        <v/>
      </c>
      <c r="DH68" s="267">
        <f>SUM(DH2:DH67)</f>
        <v/>
      </c>
      <c r="DI68" s="267">
        <f>SUM(DI2:DI67)</f>
        <v/>
      </c>
      <c r="DJ68" s="267">
        <f>SUM(DJ2:DJ67)</f>
        <v/>
      </c>
      <c r="DK68" s="267">
        <f>SUM(DK2:DK67)</f>
        <v/>
      </c>
      <c r="DL68" s="267">
        <f>SUM(DL2:DL67)</f>
        <v/>
      </c>
      <c r="DM68" s="267">
        <f>SUM(DM2:DM67)</f>
        <v/>
      </c>
      <c r="DN68" s="267">
        <f>SUM(DN2:DN67)</f>
        <v/>
      </c>
      <c r="DO68" s="267">
        <f>SUM(DO2:DO67)</f>
        <v/>
      </c>
      <c r="DP68" s="267">
        <f>SUM(DP2:DP67)</f>
        <v/>
      </c>
      <c r="DQ68" s="267">
        <f>SUM(DQ2:DQ67)</f>
        <v/>
      </c>
      <c r="DR68" s="267">
        <f>SUM(DR2:DR67)</f>
        <v/>
      </c>
      <c r="DS68" s="267">
        <f>SUM(DS2:DS67)</f>
        <v/>
      </c>
      <c r="DT68" s="267">
        <f>SUM(DT2:DT67)</f>
        <v/>
      </c>
      <c r="DU68" s="267">
        <f>SUM(DU2:DU67)</f>
        <v/>
      </c>
      <c r="DV68" s="267">
        <f>SUM(DV2:DV67)</f>
        <v/>
      </c>
      <c r="DW68" s="267">
        <f>SUM(DW2:DW67)</f>
        <v/>
      </c>
      <c r="DX68" s="267">
        <f>SUM(DX2:DX67)</f>
        <v/>
      </c>
      <c r="DY68" s="267">
        <f>SUM(DY2:DY67)</f>
        <v/>
      </c>
      <c r="DZ68" s="267">
        <f>SUM(DZ2:DZ67)</f>
        <v/>
      </c>
      <c r="EA68" s="267">
        <f>SUM(EA2:EA67)</f>
        <v/>
      </c>
      <c r="EB68" s="267">
        <f>SUM(EB2:EB67)</f>
        <v/>
      </c>
      <c r="EC68" s="267">
        <f>SUM(EC2:EC67)</f>
        <v/>
      </c>
      <c r="ED68" s="267">
        <f>SUM(ED2:ED67)</f>
        <v/>
      </c>
      <c r="EE68" s="267">
        <f>SUM(EE2:EE67)</f>
        <v/>
      </c>
      <c r="EF68" s="267">
        <f>SUM(EF2:EF67)</f>
        <v/>
      </c>
      <c r="EG68" s="267">
        <f>SUM(EG2:EG67)</f>
        <v/>
      </c>
      <c r="EH68" s="267">
        <f>SUM(EH2:EH67)</f>
        <v/>
      </c>
      <c r="EI68" s="267">
        <f>SUM(EI2:EI67)</f>
        <v/>
      </c>
      <c r="EJ68" s="261">
        <f>SUM(F68:EB68)</f>
        <v/>
      </c>
      <c r="EK68" s="262">
        <f>E68-EJ68</f>
        <v/>
      </c>
      <c r="EL68" s="262" t="n"/>
    </row>
  </sheetData>
  <pageMargins left="0.7" right="0.7" top="0.75" bottom="0.75" header="0.3" footer="0.3"/>
  <pageSetup orientation="portrait" horizontalDpi="4294967292" verticalDpi="4294967292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yuchen</dc:creator>
  <dcterms:created xsi:type="dcterms:W3CDTF">2020-04-27T18:49:38Z</dcterms:created>
  <dcterms:modified xsi:type="dcterms:W3CDTF">2023-02-16T23:14:25Z</dcterms:modified>
  <cp:lastModifiedBy>Eric Chen</cp:lastModifiedBy>
</cp:coreProperties>
</file>